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rsczh.sharepoint.com/sites/RSCZH/Freigegebene Dokumente/Cheese Business/05_Administration/Dashboard/"/>
    </mc:Choice>
  </mc:AlternateContent>
  <xr:revisionPtr revIDLastSave="594" documentId="114_{8F2BACAF-62D4-420B-8D45-D070559464B4}" xr6:coauthVersionLast="47" xr6:coauthVersionMax="47" xr10:uidLastSave="{663570DE-C5EF-4F7A-B6AA-3FD491ECF163}"/>
  <bookViews>
    <workbookView xWindow="-120" yWindow="-120" windowWidth="38640" windowHeight="21120" tabRatio="596" xr2:uid="{0F255928-0AA0-4936-8EF6-7DA33F18C9F6}"/>
  </bookViews>
  <sheets>
    <sheet name="Preise" sheetId="1" r:id="rId1"/>
    <sheet name="Univita" sheetId="4" r:id="rId2"/>
    <sheet name="Rusar Preise_Abstufungen" sheetId="2" r:id="rId3"/>
    <sheet name="Effegi Preise_Provisionen RSC" sheetId="3" r:id="rId4"/>
  </sheets>
  <definedNames>
    <definedName name="_xlnm._FilterDatabase" localSheetId="0" hidden="1">Preise!$A$2:$XDU$313</definedName>
    <definedName name="_xlnm._FilterDatabase" localSheetId="2" hidden="1">'Rusar Preise_Abstufungen'!$A$2:$U$28</definedName>
    <definedName name="_xlnm._FilterDatabase" localSheetId="1" hidden="1">Univita!$A$2:$XDW$46</definedName>
    <definedName name="d" localSheetId="0" hidden="1">Preise!$A$2:$G$141</definedName>
    <definedName name="d" localSheetId="1" hidden="1">Univita!$A$2:$G$2</definedName>
    <definedName name="ddd" localSheetId="0" hidden="1">Preise!$A$2:$XDU$211</definedName>
    <definedName name="ddd" localSheetId="1" hidden="1">Univita!$A$2:$XDW$2</definedName>
    <definedName name="dgfsgsdfgsfgsdf" localSheetId="0" hidden="1">Preise!$A$2:$XDU$221</definedName>
    <definedName name="dgfsgsdfgsfgsdf" localSheetId="1" hidden="1">Univita!$A$2:$XDW$2</definedName>
    <definedName name="ggggggggggggggggg" localSheetId="0" hidden="1">Preise!$A$2:$XDU$221</definedName>
    <definedName name="ggggggggggggggggg" localSheetId="1" hidden="1">Univita!$A$2:$XDW$2</definedName>
    <definedName name="hjgjdgjdfhj" localSheetId="0" hidden="1">Preise!$A$2:$XDU$221</definedName>
    <definedName name="hjgjdgjdfhj" localSheetId="1" hidden="1">Univita!$A$2:$XDW$2</definedName>
    <definedName name="jj" localSheetId="0" hidden="1">Preise!$A$2:$G$179</definedName>
    <definedName name="jj" localSheetId="1" hidden="1">Univita!$A$2:$G$2</definedName>
    <definedName name="jjjjjj" localSheetId="0" hidden="1">Preise!$A$2:$AZ$195</definedName>
    <definedName name="jjjjjj" localSheetId="1" hidden="1">Univita!$A$2:$BA$2</definedName>
    <definedName name="kkk" localSheetId="0" hidden="1">Preise!$A$2:$G$131</definedName>
    <definedName name="kkk" localSheetId="1" hidden="1">Univita!$A$2:$G$2</definedName>
    <definedName name="kkkkkkkkkkkkkkkkkkkkkk" localSheetId="0" hidden="1">Preise!$A$2:$XDU$221</definedName>
    <definedName name="kkkkkkkkkkkkkkkkkkkkkk" localSheetId="1" hidden="1">Univita!$A$2:$XDW$2</definedName>
    <definedName name="rrrr" localSheetId="0" hidden="1">Preise!$A$2:$G$179</definedName>
    <definedName name="rrrr" localSheetId="1" hidden="1">Univita!$A$2:$G$2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F28" i="2" l="1"/>
  <c r="HE28" i="2"/>
  <c r="HD28" i="2"/>
  <c r="HF27" i="2"/>
  <c r="HE27" i="2"/>
  <c r="HD27" i="2"/>
  <c r="HE26" i="2"/>
  <c r="HF26" i="2" s="1"/>
  <c r="HD26" i="2"/>
  <c r="HE25" i="2"/>
  <c r="HF25" i="2" s="1"/>
  <c r="HD25" i="2"/>
  <c r="HF24" i="2"/>
  <c r="HE24" i="2"/>
  <c r="HD24" i="2"/>
  <c r="HF23" i="2"/>
  <c r="HE23" i="2"/>
  <c r="HD23" i="2"/>
  <c r="HE22" i="2"/>
  <c r="HF22" i="2" s="1"/>
  <c r="HD22" i="2"/>
  <c r="HE21" i="2"/>
  <c r="HF21" i="2" s="1"/>
  <c r="HD21" i="2"/>
  <c r="HF20" i="2"/>
  <c r="HE20" i="2"/>
  <c r="HD20" i="2"/>
  <c r="HF19" i="2"/>
  <c r="HE19" i="2"/>
  <c r="HD19" i="2"/>
  <c r="HE18" i="2"/>
  <c r="HF18" i="2" s="1"/>
  <c r="HD18" i="2"/>
  <c r="HE17" i="2"/>
  <c r="HF17" i="2" s="1"/>
  <c r="HD17" i="2"/>
  <c r="HM16" i="2"/>
  <c r="HO16" i="2" s="1"/>
  <c r="HP16" i="2" s="1"/>
  <c r="HK16" i="2"/>
  <c r="HJ16" i="2"/>
  <c r="HH16" i="2"/>
  <c r="HB16" i="2"/>
  <c r="HE16" i="2" s="1"/>
  <c r="HF16" i="2" s="1"/>
  <c r="HM15" i="2"/>
  <c r="HO15" i="2" s="1"/>
  <c r="HP15" i="2" s="1"/>
  <c r="HH15" i="2"/>
  <c r="HJ15" i="2" s="1"/>
  <c r="HK15" i="2" s="1"/>
  <c r="HF15" i="2"/>
  <c r="HE15" i="2"/>
  <c r="HB15" i="2"/>
  <c r="HM14" i="2"/>
  <c r="HO14" i="2" s="1"/>
  <c r="HP14" i="2" s="1"/>
  <c r="HH14" i="2"/>
  <c r="HJ14" i="2" s="1"/>
  <c r="HK14" i="2" s="1"/>
  <c r="HB14" i="2"/>
  <c r="HE14" i="2" s="1"/>
  <c r="HF14" i="2" s="1"/>
  <c r="HP13" i="2"/>
  <c r="HO13" i="2"/>
  <c r="HM13" i="2"/>
  <c r="HH13" i="2"/>
  <c r="HJ13" i="2" s="1"/>
  <c r="HK13" i="2" s="1"/>
  <c r="HB13" i="2"/>
  <c r="HE13" i="2" s="1"/>
  <c r="HF13" i="2" s="1"/>
  <c r="HM12" i="2"/>
  <c r="HO12" i="2" s="1"/>
  <c r="HP12" i="2" s="1"/>
  <c r="HK12" i="2"/>
  <c r="HJ12" i="2"/>
  <c r="HH12" i="2"/>
  <c r="HB12" i="2"/>
  <c r="HE12" i="2" s="1"/>
  <c r="HF12" i="2" s="1"/>
  <c r="HM11" i="2"/>
  <c r="HO11" i="2" s="1"/>
  <c r="HP11" i="2" s="1"/>
  <c r="HH11" i="2"/>
  <c r="HJ11" i="2" s="1"/>
  <c r="HK11" i="2" s="1"/>
  <c r="HF11" i="2"/>
  <c r="HE11" i="2"/>
  <c r="HB11" i="2"/>
  <c r="HM10" i="2"/>
  <c r="HO10" i="2" s="1"/>
  <c r="HP10" i="2" s="1"/>
  <c r="HH10" i="2"/>
  <c r="HJ10" i="2" s="1"/>
  <c r="HK10" i="2" s="1"/>
  <c r="HB10" i="2"/>
  <c r="HE10" i="2" s="1"/>
  <c r="HF10" i="2" s="1"/>
  <c r="HP9" i="2"/>
  <c r="HO9" i="2"/>
  <c r="HM9" i="2"/>
  <c r="HH9" i="2"/>
  <c r="HJ9" i="2" s="1"/>
  <c r="HK9" i="2" s="1"/>
  <c r="HB9" i="2"/>
  <c r="HE9" i="2" s="1"/>
  <c r="HF9" i="2" s="1"/>
  <c r="HM8" i="2"/>
  <c r="HO8" i="2" s="1"/>
  <c r="HP8" i="2" s="1"/>
  <c r="HK8" i="2"/>
  <c r="HJ8" i="2"/>
  <c r="HH8" i="2"/>
  <c r="HB8" i="2"/>
  <c r="HE8" i="2" s="1"/>
  <c r="HF8" i="2" s="1"/>
  <c r="HM7" i="2"/>
  <c r="HO7" i="2" s="1"/>
  <c r="HP7" i="2" s="1"/>
  <c r="HH7" i="2"/>
  <c r="HJ7" i="2" s="1"/>
  <c r="HK7" i="2" s="1"/>
  <c r="HF7" i="2"/>
  <c r="HE7" i="2"/>
  <c r="HB7" i="2"/>
  <c r="HM6" i="2"/>
  <c r="HO6" i="2" s="1"/>
  <c r="HP6" i="2" s="1"/>
  <c r="HH6" i="2"/>
  <c r="HJ6" i="2" s="1"/>
  <c r="HK6" i="2" s="1"/>
  <c r="HB6" i="2"/>
  <c r="HE6" i="2" s="1"/>
  <c r="HF6" i="2" s="1"/>
  <c r="HP5" i="2"/>
  <c r="HO5" i="2"/>
  <c r="HM5" i="2"/>
  <c r="HH5" i="2"/>
  <c r="HJ5" i="2" s="1"/>
  <c r="HK5" i="2" s="1"/>
  <c r="HB5" i="2"/>
  <c r="HE5" i="2" s="1"/>
  <c r="HF5" i="2" s="1"/>
  <c r="HM4" i="2"/>
  <c r="HO4" i="2" s="1"/>
  <c r="HP4" i="2" s="1"/>
  <c r="HK4" i="2"/>
  <c r="HJ4" i="2"/>
  <c r="HH4" i="2"/>
  <c r="HB4" i="2"/>
  <c r="HE4" i="2" s="1"/>
  <c r="HF4" i="2" s="1"/>
  <c r="HM3" i="2"/>
  <c r="HO3" i="2" s="1"/>
  <c r="HP3" i="2" s="1"/>
  <c r="HH3" i="2"/>
  <c r="HJ3" i="2" s="1"/>
  <c r="HK3" i="2" s="1"/>
  <c r="HF3" i="2"/>
  <c r="HE3" i="2"/>
  <c r="HB3" i="2"/>
  <c r="RG46" i="4"/>
  <c r="RH46" i="4" s="1"/>
  <c r="RG45" i="4"/>
  <c r="RH45" i="4" s="1"/>
  <c r="RG44" i="4"/>
  <c r="RH44" i="4" s="1"/>
  <c r="RG43" i="4"/>
  <c r="RH43" i="4" s="1"/>
  <c r="RG42" i="4"/>
  <c r="RH42" i="4" s="1"/>
  <c r="RG41" i="4"/>
  <c r="RH41" i="4" s="1"/>
  <c r="RG40" i="4"/>
  <c r="RH40" i="4" s="1"/>
  <c r="RG39" i="4"/>
  <c r="RH39" i="4" s="1"/>
  <c r="RG38" i="4"/>
  <c r="RH38" i="4" s="1"/>
  <c r="RG37" i="4"/>
  <c r="RH37" i="4" s="1"/>
  <c r="RG36" i="4"/>
  <c r="RH36" i="4" s="1"/>
  <c r="RG35" i="4"/>
  <c r="RH35" i="4" s="1"/>
  <c r="RG34" i="4"/>
  <c r="RH34" i="4" s="1"/>
  <c r="RC34" i="4"/>
  <c r="RC33" i="4"/>
  <c r="RG33" i="4" s="1"/>
  <c r="RH33" i="4" s="1"/>
  <c r="RC32" i="4"/>
  <c r="RG32" i="4" s="1"/>
  <c r="RH32" i="4" s="1"/>
  <c r="RC31" i="4"/>
  <c r="RG31" i="4" s="1"/>
  <c r="RH31" i="4" s="1"/>
  <c r="RG30" i="4"/>
  <c r="RH30" i="4" s="1"/>
  <c r="RC30" i="4"/>
  <c r="RD29" i="4"/>
  <c r="RG29" i="4" s="1"/>
  <c r="RH29" i="4" s="1"/>
  <c r="RC29" i="4"/>
  <c r="RD28" i="4"/>
  <c r="RG28" i="4" s="1"/>
  <c r="RH28" i="4" s="1"/>
  <c r="RC28" i="4"/>
  <c r="RD27" i="4"/>
  <c r="RG27" i="4" s="1"/>
  <c r="RH27" i="4" s="1"/>
  <c r="RC27" i="4"/>
  <c r="RD26" i="4"/>
  <c r="RG26" i="4" s="1"/>
  <c r="RH26" i="4" s="1"/>
  <c r="RC26" i="4"/>
  <c r="RC25" i="4"/>
  <c r="RG25" i="4" s="1"/>
  <c r="RH25" i="4" s="1"/>
  <c r="RG24" i="4"/>
  <c r="RH24" i="4" s="1"/>
  <c r="RC24" i="4"/>
  <c r="RC23" i="4"/>
  <c r="RG23" i="4" s="1"/>
  <c r="RH23" i="4" s="1"/>
  <c r="RG22" i="4"/>
  <c r="RH22" i="4" s="1"/>
  <c r="RC22" i="4"/>
  <c r="RG21" i="4"/>
  <c r="RH21" i="4" s="1"/>
  <c r="RD20" i="4"/>
  <c r="RG20" i="4" s="1"/>
  <c r="RH20" i="4" s="1"/>
  <c r="RG19" i="4"/>
  <c r="RH19" i="4" s="1"/>
  <c r="RG18" i="4"/>
  <c r="RH18" i="4" s="1"/>
  <c r="RG17" i="4"/>
  <c r="RH17" i="4" s="1"/>
  <c r="RG16" i="4"/>
  <c r="RH16" i="4" s="1"/>
  <c r="RG15" i="4"/>
  <c r="RH15" i="4" s="1"/>
  <c r="RG14" i="4"/>
  <c r="RH14" i="4" s="1"/>
  <c r="RG13" i="4"/>
  <c r="RH13" i="4" s="1"/>
  <c r="RG12" i="4"/>
  <c r="RH12" i="4" s="1"/>
  <c r="RG11" i="4"/>
  <c r="RH11" i="4" s="1"/>
  <c r="RD11" i="4"/>
  <c r="RG10" i="4"/>
  <c r="RH10" i="4" s="1"/>
  <c r="RD9" i="4"/>
  <c r="RG9" i="4" s="1"/>
  <c r="RH9" i="4" s="1"/>
  <c r="RG8" i="4"/>
  <c r="RH8" i="4" s="1"/>
  <c r="RG7" i="4"/>
  <c r="RH7" i="4" s="1"/>
  <c r="RG6" i="4"/>
  <c r="RH6" i="4" s="1"/>
  <c r="RG5" i="4"/>
  <c r="RH5" i="4" s="1"/>
  <c r="RG4" i="4"/>
  <c r="RH4" i="4" s="1"/>
  <c r="RG3" i="4"/>
  <c r="RH3" i="4" s="1"/>
  <c r="SB293" i="1"/>
  <c r="RV293" i="1" s="1"/>
  <c r="RW293" i="1" s="1"/>
  <c r="SB292" i="1"/>
  <c r="RV292" i="1" s="1"/>
  <c r="RW292" i="1" s="1"/>
  <c r="SB291" i="1"/>
  <c r="RV291" i="1" s="1"/>
  <c r="RW291" i="1" s="1"/>
  <c r="SB290" i="1"/>
  <c r="RV290" i="1" s="1"/>
  <c r="RW290" i="1" s="1"/>
  <c r="SB289" i="1"/>
  <c r="RV289" i="1" s="1"/>
  <c r="RW289" i="1" s="1"/>
  <c r="SB288" i="1"/>
  <c r="RV288" i="1" s="1"/>
  <c r="RW288" i="1" s="1"/>
  <c r="SB287" i="1"/>
  <c r="RV287" i="1" s="1"/>
  <c r="RW287" i="1" s="1"/>
  <c r="SB286" i="1"/>
  <c r="RV286" i="1" s="1"/>
  <c r="RW286" i="1" s="1"/>
  <c r="SB285" i="1"/>
  <c r="RV285" i="1" s="1"/>
  <c r="RW285" i="1" s="1"/>
  <c r="SB284" i="1"/>
  <c r="RV284" i="1" s="1"/>
  <c r="RW284" i="1" s="1"/>
  <c r="SB283" i="1"/>
  <c r="RV283" i="1" s="1"/>
  <c r="RW283" i="1" s="1"/>
  <c r="SB282" i="1"/>
  <c r="RV282" i="1" s="1"/>
  <c r="RW282" i="1" s="1"/>
  <c r="SB281" i="1"/>
  <c r="RW281" i="1"/>
  <c r="SB280" i="1"/>
  <c r="RW280" i="1"/>
  <c r="SB279" i="1"/>
  <c r="RV279" i="1" s="1"/>
  <c r="RW279" i="1" s="1"/>
  <c r="SB278" i="1"/>
  <c r="RV278" i="1" s="1"/>
  <c r="RW278" i="1" s="1"/>
  <c r="SB277" i="1"/>
  <c r="RV277" i="1" s="1"/>
  <c r="RW277" i="1" s="1"/>
  <c r="RV276" i="1"/>
  <c r="RW276" i="1" s="1"/>
  <c r="RV275" i="1"/>
  <c r="RW275" i="1" s="1"/>
  <c r="RV274" i="1"/>
  <c r="RW274" i="1" s="1"/>
  <c r="RV273" i="1"/>
  <c r="RW273" i="1" s="1"/>
  <c r="RV272" i="1"/>
  <c r="RW272" i="1" s="1"/>
  <c r="RV271" i="1"/>
  <c r="RW271" i="1" s="1"/>
  <c r="RV270" i="1"/>
  <c r="RW270" i="1" s="1"/>
  <c r="RV269" i="1"/>
  <c r="RW269" i="1" s="1"/>
  <c r="RV268" i="1"/>
  <c r="RW268" i="1" s="1"/>
  <c r="RV267" i="1"/>
  <c r="RW267" i="1" s="1"/>
  <c r="RV266" i="1"/>
  <c r="RW266" i="1" s="1"/>
  <c r="RV265" i="1"/>
  <c r="RW265" i="1" s="1"/>
  <c r="RV264" i="1"/>
  <c r="RW264" i="1" s="1"/>
  <c r="RS263" i="1"/>
  <c r="RV263" i="1" s="1"/>
  <c r="RW263" i="1" s="1"/>
  <c r="RS262" i="1"/>
  <c r="RR262" i="1"/>
  <c r="RV261" i="1"/>
  <c r="RW261" i="1" s="1"/>
  <c r="RS260" i="1"/>
  <c r="RV260" i="1" s="1"/>
  <c r="RW260" i="1" s="1"/>
  <c r="RR260" i="1"/>
  <c r="RV259" i="1"/>
  <c r="RW259" i="1" s="1"/>
  <c r="RS258" i="1"/>
  <c r="RV258" i="1" s="1"/>
  <c r="RW258" i="1" s="1"/>
  <c r="RV257" i="1"/>
  <c r="RW257" i="1" s="1"/>
  <c r="RT257" i="1"/>
  <c r="RV256" i="1"/>
  <c r="RW256" i="1" s="1"/>
  <c r="RT256" i="1"/>
  <c r="RT255" i="1"/>
  <c r="RR255" i="1"/>
  <c r="RV255" i="1" s="1"/>
  <c r="RW255" i="1" s="1"/>
  <c r="RT254" i="1"/>
  <c r="RR254" i="1"/>
  <c r="RV254" i="1" s="1"/>
  <c r="RW254" i="1" s="1"/>
  <c r="RV253" i="1"/>
  <c r="RW253" i="1" s="1"/>
  <c r="RT253" i="1"/>
  <c r="RR253" i="1"/>
  <c r="RT252" i="1"/>
  <c r="RR252" i="1"/>
  <c r="RV252" i="1" s="1"/>
  <c r="RW252" i="1" s="1"/>
  <c r="RV251" i="1"/>
  <c r="RW251" i="1" s="1"/>
  <c r="RT251" i="1"/>
  <c r="RV250" i="1"/>
  <c r="RW250" i="1" s="1"/>
  <c r="RT250" i="1"/>
  <c r="RV249" i="1"/>
  <c r="RW249" i="1" s="1"/>
  <c r="RV248" i="1"/>
  <c r="RW248" i="1" s="1"/>
  <c r="RV247" i="1"/>
  <c r="RW247" i="1" s="1"/>
  <c r="RV246" i="1"/>
  <c r="RW246" i="1" s="1"/>
  <c r="RV245" i="1"/>
  <c r="RW245" i="1" s="1"/>
  <c r="RV243" i="1"/>
  <c r="RW243" i="1" s="1"/>
  <c r="RV242" i="1"/>
  <c r="RW242" i="1" s="1"/>
  <c r="RV241" i="1"/>
  <c r="RW241" i="1" s="1"/>
  <c r="RV240" i="1"/>
  <c r="RW240" i="1" s="1"/>
  <c r="RV239" i="1"/>
  <c r="RW239" i="1" s="1"/>
  <c r="RV238" i="1"/>
  <c r="RW238" i="1" s="1"/>
  <c r="RV237" i="1"/>
  <c r="RW237" i="1" s="1"/>
  <c r="RS237" i="1"/>
  <c r="RV236" i="1"/>
  <c r="RW236" i="1" s="1"/>
  <c r="RS236" i="1"/>
  <c r="RT235" i="1"/>
  <c r="RS235" i="1"/>
  <c r="RV235" i="1" s="1"/>
  <c r="RW235" i="1" s="1"/>
  <c r="RT234" i="1"/>
  <c r="RS234" i="1"/>
  <c r="RV234" i="1" s="1"/>
  <c r="RW234" i="1" s="1"/>
  <c r="RV244" i="1"/>
  <c r="RW244" i="1" s="1"/>
  <c r="RV233" i="1"/>
  <c r="RW233" i="1" s="1"/>
  <c r="RV232" i="1"/>
  <c r="RW232" i="1" s="1"/>
  <c r="RV231" i="1"/>
  <c r="RW231" i="1" s="1"/>
  <c r="RV230" i="1"/>
  <c r="RW230" i="1" s="1"/>
  <c r="RV223" i="1"/>
  <c r="RW223" i="1" s="1"/>
  <c r="RV222" i="1"/>
  <c r="RW222" i="1" s="1"/>
  <c r="RV221" i="1"/>
  <c r="RW221" i="1" s="1"/>
  <c r="RV220" i="1"/>
  <c r="RW220" i="1" s="1"/>
  <c r="RV219" i="1"/>
  <c r="RW219" i="1" s="1"/>
  <c r="RV218" i="1"/>
  <c r="RW218" i="1" s="1"/>
  <c r="RV217" i="1"/>
  <c r="RW217" i="1" s="1"/>
  <c r="RV216" i="1"/>
  <c r="RW216" i="1" s="1"/>
  <c r="RV215" i="1"/>
  <c r="RW215" i="1" s="1"/>
  <c r="RV214" i="1"/>
  <c r="RW214" i="1" s="1"/>
  <c r="RV224" i="1"/>
  <c r="RW224" i="1" s="1"/>
  <c r="RV213" i="1"/>
  <c r="RW213" i="1" s="1"/>
  <c r="RV212" i="1"/>
  <c r="RW212" i="1" s="1"/>
  <c r="RV211" i="1"/>
  <c r="RW211" i="1" s="1"/>
  <c r="RV210" i="1"/>
  <c r="RW210" i="1" s="1"/>
  <c r="RV209" i="1"/>
  <c r="RW209" i="1" s="1"/>
  <c r="RV208" i="1"/>
  <c r="RW208" i="1" s="1"/>
  <c r="RV207" i="1"/>
  <c r="RW207" i="1" s="1"/>
  <c r="RV206" i="1"/>
  <c r="RW206" i="1" s="1"/>
  <c r="RV205" i="1"/>
  <c r="RW205" i="1" s="1"/>
  <c r="RV204" i="1"/>
  <c r="RW204" i="1" s="1"/>
  <c r="RV203" i="1"/>
  <c r="RW203" i="1" s="1"/>
  <c r="RV202" i="1"/>
  <c r="RW202" i="1" s="1"/>
  <c r="RV201" i="1"/>
  <c r="RW201" i="1" s="1"/>
  <c r="RV200" i="1"/>
  <c r="RW200" i="1" s="1"/>
  <c r="RV199" i="1"/>
  <c r="RW199" i="1" s="1"/>
  <c r="RV198" i="1"/>
  <c r="RW198" i="1" s="1"/>
  <c r="RV197" i="1"/>
  <c r="RW197" i="1" s="1"/>
  <c r="RV196" i="1"/>
  <c r="RW196" i="1" s="1"/>
  <c r="RV195" i="1"/>
  <c r="RW195" i="1" s="1"/>
  <c r="RV194" i="1"/>
  <c r="RW194" i="1" s="1"/>
  <c r="RV193" i="1"/>
  <c r="RW193" i="1" s="1"/>
  <c r="RV192" i="1"/>
  <c r="RW192" i="1" s="1"/>
  <c r="RV191" i="1"/>
  <c r="RW191" i="1" s="1"/>
  <c r="RT191" i="1"/>
  <c r="RV190" i="1"/>
  <c r="RW190" i="1" s="1"/>
  <c r="RT190" i="1"/>
  <c r="RV189" i="1"/>
  <c r="RW189" i="1" s="1"/>
  <c r="RT189" i="1"/>
  <c r="RV188" i="1"/>
  <c r="RW188" i="1" s="1"/>
  <c r="RT188" i="1"/>
  <c r="RV187" i="1"/>
  <c r="RW187" i="1" s="1"/>
  <c r="RT187" i="1"/>
  <c r="RV186" i="1"/>
  <c r="RW186" i="1" s="1"/>
  <c r="RT186" i="1"/>
  <c r="RV185" i="1"/>
  <c r="RW185" i="1" s="1"/>
  <c r="RT185" i="1"/>
  <c r="RV184" i="1"/>
  <c r="RW184" i="1" s="1"/>
  <c r="RT184" i="1"/>
  <c r="RV183" i="1"/>
  <c r="RW183" i="1" s="1"/>
  <c r="RT183" i="1"/>
  <c r="RW182" i="1"/>
  <c r="RT182" i="1"/>
  <c r="RW181" i="1"/>
  <c r="RT181" i="1"/>
  <c r="RV180" i="1"/>
  <c r="RW180" i="1" s="1"/>
  <c r="RT180" i="1"/>
  <c r="RS179" i="1"/>
  <c r="RV179" i="1" s="1"/>
  <c r="RW179" i="1" s="1"/>
  <c r="RS178" i="1"/>
  <c r="RV178" i="1" s="1"/>
  <c r="RW178" i="1" s="1"/>
  <c r="RS177" i="1"/>
  <c r="RT177" i="1" s="1"/>
  <c r="RV176" i="1"/>
  <c r="RW176" i="1" s="1"/>
  <c r="RT176" i="1"/>
  <c r="RV175" i="1"/>
  <c r="RW175" i="1" s="1"/>
  <c r="RT175" i="1"/>
  <c r="RV174" i="1"/>
  <c r="RW174" i="1" s="1"/>
  <c r="RT174" i="1"/>
  <c r="RR173" i="1"/>
  <c r="RV173" i="1" s="1"/>
  <c r="RW173" i="1" s="1"/>
  <c r="RR172" i="1"/>
  <c r="RV172" i="1" s="1"/>
  <c r="RW172" i="1" s="1"/>
  <c r="RV171" i="1"/>
  <c r="RW171" i="1" s="1"/>
  <c r="RY170" i="1"/>
  <c r="RZ170" i="1" s="1"/>
  <c r="RV170" i="1"/>
  <c r="RW170" i="1" s="1"/>
  <c r="RY169" i="1"/>
  <c r="RZ169" i="1" s="1"/>
  <c r="RV169" i="1"/>
  <c r="RW169" i="1" s="1"/>
  <c r="RY168" i="1"/>
  <c r="RZ168" i="1" s="1"/>
  <c r="RV168" i="1"/>
  <c r="RW168" i="1" s="1"/>
  <c r="RY167" i="1"/>
  <c r="RZ167" i="1" s="1"/>
  <c r="RV167" i="1"/>
  <c r="RW167" i="1" s="1"/>
  <c r="RY166" i="1"/>
  <c r="RZ166" i="1" s="1"/>
  <c r="RV166" i="1"/>
  <c r="RW166" i="1" s="1"/>
  <c r="RY165" i="1"/>
  <c r="RZ165" i="1" s="1"/>
  <c r="RV165" i="1"/>
  <c r="RW165" i="1" s="1"/>
  <c r="RR164" i="1"/>
  <c r="RV164" i="1" s="1"/>
  <c r="RW164" i="1" s="1"/>
  <c r="RY163" i="1"/>
  <c r="RZ163" i="1" s="1"/>
  <c r="RV163" i="1"/>
  <c r="RW163" i="1" s="1"/>
  <c r="RR163" i="1"/>
  <c r="RY162" i="1"/>
  <c r="RZ162" i="1" s="1"/>
  <c r="RV162" i="1"/>
  <c r="RW162" i="1" s="1"/>
  <c r="RY161" i="1"/>
  <c r="RZ161" i="1" s="1"/>
  <c r="RV161" i="1"/>
  <c r="RW161" i="1" s="1"/>
  <c r="RV160" i="1"/>
  <c r="RW160" i="1" s="1"/>
  <c r="RV159" i="1"/>
  <c r="RW159" i="1" s="1"/>
  <c r="RV158" i="1"/>
  <c r="RW158" i="1" s="1"/>
  <c r="RV157" i="1"/>
  <c r="RW157" i="1" s="1"/>
  <c r="RV156" i="1"/>
  <c r="RW156" i="1" s="1"/>
  <c r="RV155" i="1"/>
  <c r="RW155" i="1" s="1"/>
  <c r="RV154" i="1"/>
  <c r="RW154" i="1" s="1"/>
  <c r="RV153" i="1"/>
  <c r="RW153" i="1" s="1"/>
  <c r="RV152" i="1"/>
  <c r="RW152" i="1" s="1"/>
  <c r="RV151" i="1"/>
  <c r="RW151" i="1" s="1"/>
  <c r="RV150" i="1"/>
  <c r="RW150" i="1" s="1"/>
  <c r="RV149" i="1"/>
  <c r="RW149" i="1" s="1"/>
  <c r="RV148" i="1"/>
  <c r="RW148" i="1" s="1"/>
  <c r="RV147" i="1"/>
  <c r="RW147" i="1" s="1"/>
  <c r="RV146" i="1"/>
  <c r="RW146" i="1" s="1"/>
  <c r="RV145" i="1"/>
  <c r="RW145" i="1" s="1"/>
  <c r="RV144" i="1"/>
  <c r="RW144" i="1" s="1"/>
  <c r="RV143" i="1"/>
  <c r="RW143" i="1" s="1"/>
  <c r="RV142" i="1"/>
  <c r="RW142" i="1" s="1"/>
  <c r="RV141" i="1"/>
  <c r="RW141" i="1" s="1"/>
  <c r="RV140" i="1"/>
  <c r="RW140" i="1" s="1"/>
  <c r="RV139" i="1"/>
  <c r="RW139" i="1" s="1"/>
  <c r="RV138" i="1"/>
  <c r="RW138" i="1" s="1"/>
  <c r="RV137" i="1"/>
  <c r="RW137" i="1" s="1"/>
  <c r="RV136" i="1"/>
  <c r="RW136" i="1" s="1"/>
  <c r="RV135" i="1"/>
  <c r="RW135" i="1" s="1"/>
  <c r="RV134" i="1"/>
  <c r="RW134" i="1" s="1"/>
  <c r="RV133" i="1"/>
  <c r="RW133" i="1" s="1"/>
  <c r="RV132" i="1"/>
  <c r="RW132" i="1" s="1"/>
  <c r="RV131" i="1"/>
  <c r="RW131" i="1" s="1"/>
  <c r="RV130" i="1"/>
  <c r="RW130" i="1" s="1"/>
  <c r="RV129" i="1"/>
  <c r="RW129" i="1" s="1"/>
  <c r="RV128" i="1"/>
  <c r="RW128" i="1" s="1"/>
  <c r="RV127" i="1"/>
  <c r="RW127" i="1" s="1"/>
  <c r="RV126" i="1"/>
  <c r="RW126" i="1" s="1"/>
  <c r="RV125" i="1"/>
  <c r="RW125" i="1" s="1"/>
  <c r="RV124" i="1"/>
  <c r="RW124" i="1" s="1"/>
  <c r="RV123" i="1"/>
  <c r="RW123" i="1" s="1"/>
  <c r="RV122" i="1"/>
  <c r="RW122" i="1" s="1"/>
  <c r="RV121" i="1"/>
  <c r="RW121" i="1" s="1"/>
  <c r="RV120" i="1"/>
  <c r="RW120" i="1" s="1"/>
  <c r="RV119" i="1"/>
  <c r="RW119" i="1" s="1"/>
  <c r="RV118" i="1"/>
  <c r="RW118" i="1" s="1"/>
  <c r="RV117" i="1"/>
  <c r="RW117" i="1" s="1"/>
  <c r="RV116" i="1"/>
  <c r="RW116" i="1" s="1"/>
  <c r="RV115" i="1"/>
  <c r="RW115" i="1" s="1"/>
  <c r="RV114" i="1"/>
  <c r="RW114" i="1" s="1"/>
  <c r="RV113" i="1"/>
  <c r="RW113" i="1" s="1"/>
  <c r="RV112" i="1"/>
  <c r="RW112" i="1" s="1"/>
  <c r="RV111" i="1"/>
  <c r="RW111" i="1" s="1"/>
  <c r="RV110" i="1"/>
  <c r="RW110" i="1" s="1"/>
  <c r="RV109" i="1"/>
  <c r="RW109" i="1" s="1"/>
  <c r="RV108" i="1"/>
  <c r="RW108" i="1" s="1"/>
  <c r="RV107" i="1"/>
  <c r="RW107" i="1" s="1"/>
  <c r="RV106" i="1"/>
  <c r="RW106" i="1" s="1"/>
  <c r="RV105" i="1"/>
  <c r="RW105" i="1" s="1"/>
  <c r="RV104" i="1"/>
  <c r="RW104" i="1" s="1"/>
  <c r="RV103" i="1"/>
  <c r="RW103" i="1" s="1"/>
  <c r="RV102" i="1"/>
  <c r="RW102" i="1" s="1"/>
  <c r="RV101" i="1"/>
  <c r="RW101" i="1" s="1"/>
  <c r="RV100" i="1"/>
  <c r="RW100" i="1" s="1"/>
  <c r="RV99" i="1"/>
  <c r="RW99" i="1" s="1"/>
  <c r="RV98" i="1"/>
  <c r="RW98" i="1" s="1"/>
  <c r="RV97" i="1"/>
  <c r="RW97" i="1" s="1"/>
  <c r="RV96" i="1"/>
  <c r="RW96" i="1" s="1"/>
  <c r="RV95" i="1"/>
  <c r="RW95" i="1" s="1"/>
  <c r="RV94" i="1"/>
  <c r="RW94" i="1" s="1"/>
  <c r="RV93" i="1"/>
  <c r="RW93" i="1" s="1"/>
  <c r="RV92" i="1"/>
  <c r="RW92" i="1" s="1"/>
  <c r="RV74" i="1"/>
  <c r="RW74" i="1" s="1"/>
  <c r="RV73" i="1"/>
  <c r="RW73" i="1" s="1"/>
  <c r="RV72" i="1"/>
  <c r="RW72" i="1" s="1"/>
  <c r="RV71" i="1"/>
  <c r="RW71" i="1" s="1"/>
  <c r="RV70" i="1"/>
  <c r="RW70" i="1" s="1"/>
  <c r="RV69" i="1"/>
  <c r="RW69" i="1" s="1"/>
  <c r="RV68" i="1"/>
  <c r="RW68" i="1" s="1"/>
  <c r="RV67" i="1"/>
  <c r="RW67" i="1" s="1"/>
  <c r="RR67" i="1"/>
  <c r="RR66" i="1"/>
  <c r="RV66" i="1" s="1"/>
  <c r="RW66" i="1" s="1"/>
  <c r="RR65" i="1"/>
  <c r="RV65" i="1" s="1"/>
  <c r="RW65" i="1" s="1"/>
  <c r="RV64" i="1"/>
  <c r="RW64" i="1" s="1"/>
  <c r="RV44" i="1"/>
  <c r="RW44" i="1" s="1"/>
  <c r="RV43" i="1"/>
  <c r="RW43" i="1" s="1"/>
  <c r="RV42" i="1"/>
  <c r="RW42" i="1" s="1"/>
  <c r="RV41" i="1"/>
  <c r="RW41" i="1" s="1"/>
  <c r="RV40" i="1"/>
  <c r="RW40" i="1" s="1"/>
  <c r="RV39" i="1"/>
  <c r="RW39" i="1" s="1"/>
  <c r="RV38" i="1"/>
  <c r="RW38" i="1" s="1"/>
  <c r="RV37" i="1"/>
  <c r="RW37" i="1" s="1"/>
  <c r="RV36" i="1"/>
  <c r="RW36" i="1" s="1"/>
  <c r="RV91" i="1"/>
  <c r="RW91" i="1" s="1"/>
  <c r="RV29" i="1"/>
  <c r="RW29" i="1" s="1"/>
  <c r="RV28" i="1"/>
  <c r="RW28" i="1" s="1"/>
  <c r="RV27" i="1"/>
  <c r="RW27" i="1" s="1"/>
  <c r="RV26" i="1"/>
  <c r="RW26" i="1" s="1"/>
  <c r="RV25" i="1"/>
  <c r="RW25" i="1" s="1"/>
  <c r="RV24" i="1"/>
  <c r="RW24" i="1" s="1"/>
  <c r="RV23" i="1"/>
  <c r="RW23" i="1" s="1"/>
  <c r="RV22" i="1"/>
  <c r="RW22" i="1" s="1"/>
  <c r="RV21" i="1"/>
  <c r="RW21" i="1" s="1"/>
  <c r="RS20" i="1"/>
  <c r="RV20" i="1" s="1"/>
  <c r="RW20" i="1" s="1"/>
  <c r="RV90" i="1"/>
  <c r="RW90" i="1" s="1"/>
  <c r="RV89" i="1"/>
  <c r="RW89" i="1" s="1"/>
  <c r="RV88" i="1"/>
  <c r="RW88" i="1" s="1"/>
  <c r="RV87" i="1"/>
  <c r="RW87" i="1" s="1"/>
  <c r="RV86" i="1"/>
  <c r="RW86" i="1" s="1"/>
  <c r="RV85" i="1"/>
  <c r="RW85" i="1" s="1"/>
  <c r="RV84" i="1"/>
  <c r="RW84" i="1" s="1"/>
  <c r="RV83" i="1"/>
  <c r="RW83" i="1" s="1"/>
  <c r="RV19" i="1"/>
  <c r="RW19" i="1" s="1"/>
  <c r="RV82" i="1"/>
  <c r="RW82" i="1" s="1"/>
  <c r="RV81" i="1"/>
  <c r="RW81" i="1" s="1"/>
  <c r="RV80" i="1"/>
  <c r="RW80" i="1" s="1"/>
  <c r="RV79" i="1"/>
  <c r="RW79" i="1" s="1"/>
  <c r="RV78" i="1"/>
  <c r="RW78" i="1" s="1"/>
  <c r="RV77" i="1"/>
  <c r="RW77" i="1" s="1"/>
  <c r="RV76" i="1"/>
  <c r="RW76" i="1" s="1"/>
  <c r="RV75" i="1"/>
  <c r="RW75" i="1" s="1"/>
  <c r="RV229" i="1"/>
  <c r="RW229" i="1" s="1"/>
  <c r="SB228" i="1"/>
  <c r="RS228" i="1"/>
  <c r="RR228" i="1"/>
  <c r="RV228" i="1" s="1"/>
  <c r="RW228" i="1" s="1"/>
  <c r="RV227" i="1"/>
  <c r="RW227" i="1" s="1"/>
  <c r="RV226" i="1"/>
  <c r="RW226" i="1" s="1"/>
  <c r="SB225" i="1"/>
  <c r="RR225" i="1"/>
  <c r="RV18" i="1"/>
  <c r="RW18" i="1" s="1"/>
  <c r="RV17" i="1"/>
  <c r="RW17" i="1" s="1"/>
  <c r="RV63" i="1"/>
  <c r="RW63" i="1" s="1"/>
  <c r="RV16" i="1"/>
  <c r="RW16" i="1" s="1"/>
  <c r="RV15" i="1"/>
  <c r="RW15" i="1" s="1"/>
  <c r="RV62" i="1"/>
  <c r="RW62" i="1" s="1"/>
  <c r="RV61" i="1"/>
  <c r="RW61" i="1" s="1"/>
  <c r="RV60" i="1"/>
  <c r="RW60" i="1" s="1"/>
  <c r="RV14" i="1"/>
  <c r="RW14" i="1" s="1"/>
  <c r="RV13" i="1"/>
  <c r="RW13" i="1" s="1"/>
  <c r="RV59" i="1"/>
  <c r="RW59" i="1" s="1"/>
  <c r="RV58" i="1"/>
  <c r="RW58" i="1" s="1"/>
  <c r="RV57" i="1"/>
  <c r="RW57" i="1" s="1"/>
  <c r="RV56" i="1"/>
  <c r="RW56" i="1" s="1"/>
  <c r="RV55" i="1"/>
  <c r="RW55" i="1" s="1"/>
  <c r="RV54" i="1"/>
  <c r="RW54" i="1" s="1"/>
  <c r="RV53" i="1"/>
  <c r="RW53" i="1" s="1"/>
  <c r="RV52" i="1"/>
  <c r="RW52" i="1" s="1"/>
  <c r="RV51" i="1"/>
  <c r="RW51" i="1" s="1"/>
  <c r="RV50" i="1"/>
  <c r="RW50" i="1" s="1"/>
  <c r="RV49" i="1"/>
  <c r="RW49" i="1" s="1"/>
  <c r="RV12" i="1"/>
  <c r="RW12" i="1" s="1"/>
  <c r="RV11" i="1"/>
  <c r="RW11" i="1" s="1"/>
  <c r="RS10" i="1"/>
  <c r="RV10" i="1" s="1"/>
  <c r="RW10" i="1" s="1"/>
  <c r="RR48" i="1"/>
  <c r="RV48" i="1" s="1"/>
  <c r="RW48" i="1" s="1"/>
  <c r="RV47" i="1"/>
  <c r="RW47" i="1" s="1"/>
  <c r="RV46" i="1"/>
  <c r="RW46" i="1" s="1"/>
  <c r="RV45" i="1"/>
  <c r="RW45" i="1" s="1"/>
  <c r="RV35" i="1"/>
  <c r="SB9" i="1"/>
  <c r="RS9" i="1"/>
  <c r="RV34" i="1"/>
  <c r="RV33" i="1"/>
  <c r="RV32" i="1"/>
  <c r="RV31" i="1"/>
  <c r="RV30" i="1"/>
  <c r="RV313" i="1"/>
  <c r="RW313" i="1" s="1"/>
  <c r="RV312" i="1"/>
  <c r="RW312" i="1" s="1"/>
  <c r="RV311" i="1"/>
  <c r="RW311" i="1" s="1"/>
  <c r="RV8" i="1"/>
  <c r="RW8" i="1" s="1"/>
  <c r="RV7" i="1"/>
  <c r="RW7" i="1" s="1"/>
  <c r="RV310" i="1"/>
  <c r="RW310" i="1" s="1"/>
  <c r="RV309" i="1"/>
  <c r="RW309" i="1" s="1"/>
  <c r="RV308" i="1"/>
  <c r="RW308" i="1" s="1"/>
  <c r="RV307" i="1"/>
  <c r="RW307" i="1" s="1"/>
  <c r="RV306" i="1"/>
  <c r="RW306" i="1" s="1"/>
  <c r="RV305" i="1"/>
  <c r="RW305" i="1" s="1"/>
  <c r="RV304" i="1"/>
  <c r="RW304" i="1" s="1"/>
  <c r="RV6" i="1"/>
  <c r="RW6" i="1" s="1"/>
  <c r="RV303" i="1"/>
  <c r="RW303" i="1" s="1"/>
  <c r="RV302" i="1"/>
  <c r="RW302" i="1" s="1"/>
  <c r="RV301" i="1"/>
  <c r="RW301" i="1" s="1"/>
  <c r="RV300" i="1"/>
  <c r="RW300" i="1" s="1"/>
  <c r="RV299" i="1"/>
  <c r="RW299" i="1" s="1"/>
  <c r="RV298" i="1"/>
  <c r="RW298" i="1" s="1"/>
  <c r="RV297" i="1"/>
  <c r="RW297" i="1" s="1"/>
  <c r="RV296" i="1"/>
  <c r="RW296" i="1" s="1"/>
  <c r="RS295" i="1"/>
  <c r="RV295" i="1" s="1"/>
  <c r="RW295" i="1" s="1"/>
  <c r="RV294" i="1"/>
  <c r="RW294" i="1" s="1"/>
  <c r="RV5" i="1"/>
  <c r="RW5" i="1" s="1"/>
  <c r="RV4" i="1"/>
  <c r="RW4" i="1" s="1"/>
  <c r="RV3" i="1"/>
  <c r="RW3" i="1" s="1"/>
  <c r="RE274" i="1"/>
  <c r="RF274" i="1" s="1"/>
  <c r="RA273" i="1"/>
  <c r="RE273" i="1" s="1"/>
  <c r="RF273" i="1" s="1"/>
  <c r="RC235" i="1"/>
  <c r="RC234" i="1"/>
  <c r="RB235" i="1"/>
  <c r="RE235" i="1" s="1"/>
  <c r="RC251" i="1"/>
  <c r="RC252" i="1"/>
  <c r="RC253" i="1"/>
  <c r="RC254" i="1"/>
  <c r="RC255" i="1"/>
  <c r="RC256" i="1"/>
  <c r="RC257" i="1"/>
  <c r="RC250" i="1"/>
  <c r="RV225" i="1" l="1"/>
  <c r="RW225" i="1" s="1"/>
  <c r="RV177" i="1"/>
  <c r="RW177" i="1" s="1"/>
  <c r="RY164" i="1"/>
  <c r="RZ164" i="1" s="1"/>
  <c r="RV9" i="1"/>
  <c r="RW9" i="1" s="1"/>
  <c r="RV262" i="1"/>
  <c r="RW262" i="1" s="1"/>
  <c r="RT179" i="1"/>
  <c r="RT178" i="1"/>
  <c r="RE156" i="1"/>
  <c r="RE251" i="1"/>
  <c r="GJ17" i="2" l="1"/>
  <c r="GJ22" i="2"/>
  <c r="GJ23" i="2"/>
  <c r="GJ24" i="2"/>
  <c r="GJ25" i="2"/>
  <c r="GJ26" i="2"/>
  <c r="GJ27" i="2"/>
  <c r="GJ28" i="2"/>
  <c r="GJ20" i="2"/>
  <c r="GJ19" i="2"/>
  <c r="GJ18" i="2"/>
  <c r="GJ21" i="2"/>
  <c r="RE152" i="1" l="1"/>
  <c r="RF152" i="1" s="1"/>
  <c r="RE153" i="1"/>
  <c r="RF153" i="1" s="1"/>
  <c r="RE272" i="1" l="1"/>
  <c r="RF272" i="1" s="1"/>
  <c r="RE276" i="1"/>
  <c r="RE275" i="1"/>
  <c r="RE270" i="1"/>
  <c r="RE269" i="1"/>
  <c r="RF269" i="1" s="1"/>
  <c r="RE268" i="1"/>
  <c r="RE267" i="1"/>
  <c r="RE266" i="1"/>
  <c r="RE265" i="1"/>
  <c r="RE264" i="1"/>
  <c r="RC175" i="1" l="1"/>
  <c r="RC176" i="1"/>
  <c r="RC180" i="1"/>
  <c r="RC181" i="1"/>
  <c r="RC182" i="1"/>
  <c r="RC183" i="1"/>
  <c r="RC184" i="1"/>
  <c r="RC185" i="1"/>
  <c r="RC186" i="1"/>
  <c r="RC187" i="1"/>
  <c r="RC188" i="1"/>
  <c r="RC189" i="1"/>
  <c r="RC190" i="1"/>
  <c r="RC191" i="1"/>
  <c r="RC174" i="1"/>
  <c r="RK293" i="1"/>
  <c r="RE293" i="1" s="1"/>
  <c r="RF293" i="1" s="1"/>
  <c r="QV293" i="1"/>
  <c r="QP293" i="1" s="1"/>
  <c r="QQ293" i="1" s="1"/>
  <c r="RE271" i="1"/>
  <c r="RF271" i="1" s="1"/>
  <c r="RE256" i="1" l="1"/>
  <c r="RF256" i="1" s="1"/>
  <c r="RK277" i="1"/>
  <c r="RE277" i="1" s="1"/>
  <c r="RF277" i="1" s="1"/>
  <c r="RK278" i="1"/>
  <c r="RE278" i="1" s="1"/>
  <c r="RF278" i="1" s="1"/>
  <c r="RK279" i="1"/>
  <c r="RE279" i="1" s="1"/>
  <c r="RF279" i="1" s="1"/>
  <c r="RK280" i="1"/>
  <c r="RF280" i="1" s="1"/>
  <c r="RK281" i="1"/>
  <c r="RF281" i="1" s="1"/>
  <c r="RK282" i="1"/>
  <c r="RE282" i="1" s="1"/>
  <c r="RF282" i="1" s="1"/>
  <c r="RK283" i="1"/>
  <c r="RE283" i="1" s="1"/>
  <c r="RF283" i="1" s="1"/>
  <c r="RK284" i="1"/>
  <c r="RE284" i="1" s="1"/>
  <c r="RF284" i="1" s="1"/>
  <c r="RK285" i="1"/>
  <c r="RE285" i="1" s="1"/>
  <c r="RF285" i="1" s="1"/>
  <c r="RK286" i="1"/>
  <c r="RE286" i="1" s="1"/>
  <c r="RF286" i="1" s="1"/>
  <c r="RK287" i="1"/>
  <c r="RE287" i="1" s="1"/>
  <c r="RF287" i="1" s="1"/>
  <c r="RK288" i="1"/>
  <c r="RE288" i="1" s="1"/>
  <c r="RF288" i="1" s="1"/>
  <c r="RK289" i="1"/>
  <c r="RE289" i="1" s="1"/>
  <c r="RF289" i="1" s="1"/>
  <c r="RK290" i="1"/>
  <c r="RE290" i="1" s="1"/>
  <c r="RF290" i="1" s="1"/>
  <c r="RK291" i="1"/>
  <c r="RE291" i="1" s="1"/>
  <c r="RF291" i="1" s="1"/>
  <c r="RK292" i="1"/>
  <c r="RE292" i="1" s="1"/>
  <c r="RF292" i="1" s="1"/>
  <c r="RF276" i="1" l="1"/>
  <c r="RF275" i="1"/>
  <c r="ME27" i="1"/>
  <c r="MF27" i="1" s="1"/>
  <c r="MV27" i="1"/>
  <c r="MW27" i="1" s="1"/>
  <c r="NN27" i="1"/>
  <c r="NO27" i="1" s="1"/>
  <c r="OF27" i="1"/>
  <c r="OG27" i="1" s="1"/>
  <c r="OV27" i="1"/>
  <c r="OW27" i="1" s="1"/>
  <c r="PL27" i="1"/>
  <c r="PM27" i="1" s="1"/>
  <c r="QA27" i="1"/>
  <c r="QB27" i="1" s="1"/>
  <c r="QP27" i="1"/>
  <c r="QQ27" i="1" s="1"/>
  <c r="ME28" i="1"/>
  <c r="MF28" i="1" s="1"/>
  <c r="MV28" i="1"/>
  <c r="MW28" i="1" s="1"/>
  <c r="NN28" i="1"/>
  <c r="NO28" i="1" s="1"/>
  <c r="OF28" i="1"/>
  <c r="OG28" i="1" s="1"/>
  <c r="OV28" i="1"/>
  <c r="OW28" i="1" s="1"/>
  <c r="PL28" i="1"/>
  <c r="PM28" i="1" s="1"/>
  <c r="QA28" i="1"/>
  <c r="QB28" i="1" s="1"/>
  <c r="QP28" i="1"/>
  <c r="QQ28" i="1" s="1"/>
  <c r="ME29" i="1"/>
  <c r="MF29" i="1" s="1"/>
  <c r="MV29" i="1"/>
  <c r="MW29" i="1" s="1"/>
  <c r="NN29" i="1"/>
  <c r="NO29" i="1" s="1"/>
  <c r="OF29" i="1"/>
  <c r="OG29" i="1" s="1"/>
  <c r="OV29" i="1"/>
  <c r="OW29" i="1" s="1"/>
  <c r="PL29" i="1"/>
  <c r="PM29" i="1" s="1"/>
  <c r="QA29" i="1"/>
  <c r="QB29" i="1" s="1"/>
  <c r="QP29" i="1"/>
  <c r="QQ29" i="1" s="1"/>
  <c r="RE303" i="1"/>
  <c r="QR19" i="4" l="1"/>
  <c r="QS19" i="4" s="1"/>
  <c r="RA173" i="1"/>
  <c r="RE173" i="1" s="1"/>
  <c r="RF173" i="1" s="1"/>
  <c r="RA172" i="1"/>
  <c r="RE172" i="1" s="1"/>
  <c r="RF172" i="1" s="1"/>
  <c r="RF270" i="1"/>
  <c r="RF268" i="1"/>
  <c r="RF267" i="1"/>
  <c r="RF266" i="1"/>
  <c r="RF265" i="1"/>
  <c r="RF264" i="1"/>
  <c r="RB263" i="1"/>
  <c r="RE263" i="1" s="1"/>
  <c r="RF263" i="1" s="1"/>
  <c r="RB262" i="1"/>
  <c r="RA262" i="1"/>
  <c r="RE261" i="1"/>
  <c r="RF261" i="1" s="1"/>
  <c r="RB260" i="1"/>
  <c r="RA260" i="1"/>
  <c r="RE259" i="1"/>
  <c r="RF259" i="1" s="1"/>
  <c r="RB258" i="1"/>
  <c r="RE258" i="1" s="1"/>
  <c r="RF258" i="1" s="1"/>
  <c r="RE257" i="1"/>
  <c r="RF257" i="1" s="1"/>
  <c r="RA255" i="1"/>
  <c r="RE255" i="1" s="1"/>
  <c r="RF255" i="1" s="1"/>
  <c r="RA254" i="1"/>
  <c r="RE254" i="1" s="1"/>
  <c r="RF254" i="1" s="1"/>
  <c r="RA253" i="1"/>
  <c r="RE253" i="1" s="1"/>
  <c r="RF253" i="1" s="1"/>
  <c r="RA252" i="1"/>
  <c r="RE252" i="1" s="1"/>
  <c r="RF252" i="1" s="1"/>
  <c r="RF251" i="1"/>
  <c r="RE250" i="1"/>
  <c r="RF250" i="1" s="1"/>
  <c r="RE249" i="1"/>
  <c r="RF249" i="1" s="1"/>
  <c r="RE248" i="1"/>
  <c r="RF248" i="1" s="1"/>
  <c r="RE247" i="1"/>
  <c r="RF247" i="1" s="1"/>
  <c r="RE246" i="1"/>
  <c r="RF246" i="1" s="1"/>
  <c r="RE245" i="1"/>
  <c r="RF245" i="1" s="1"/>
  <c r="RE243" i="1"/>
  <c r="RF243" i="1" s="1"/>
  <c r="RE242" i="1"/>
  <c r="RF242" i="1" s="1"/>
  <c r="RE241" i="1"/>
  <c r="RF241" i="1" s="1"/>
  <c r="RE240" i="1"/>
  <c r="RF240" i="1" s="1"/>
  <c r="RE239" i="1"/>
  <c r="RF239" i="1" s="1"/>
  <c r="RE238" i="1"/>
  <c r="RF238" i="1" s="1"/>
  <c r="RB237" i="1"/>
  <c r="RE237" i="1" s="1"/>
  <c r="RF237" i="1" s="1"/>
  <c r="RB236" i="1"/>
  <c r="RE236" i="1" s="1"/>
  <c r="RF236" i="1" s="1"/>
  <c r="RF235" i="1"/>
  <c r="RB234" i="1"/>
  <c r="RE234" i="1" s="1"/>
  <c r="RF234" i="1" s="1"/>
  <c r="RE244" i="1"/>
  <c r="RF244" i="1" s="1"/>
  <c r="RE233" i="1"/>
  <c r="RF233" i="1" s="1"/>
  <c r="RE232" i="1"/>
  <c r="RF232" i="1" s="1"/>
  <c r="RE231" i="1"/>
  <c r="RF231" i="1" s="1"/>
  <c r="RE230" i="1"/>
  <c r="RF230" i="1" s="1"/>
  <c r="RE223" i="1"/>
  <c r="RF223" i="1" s="1"/>
  <c r="RE222" i="1"/>
  <c r="RF222" i="1" s="1"/>
  <c r="RE221" i="1"/>
  <c r="RF221" i="1" s="1"/>
  <c r="RE220" i="1"/>
  <c r="RF220" i="1" s="1"/>
  <c r="RE219" i="1"/>
  <c r="RF219" i="1" s="1"/>
  <c r="RE218" i="1"/>
  <c r="RF218" i="1" s="1"/>
  <c r="RE217" i="1"/>
  <c r="RF217" i="1" s="1"/>
  <c r="RE216" i="1"/>
  <c r="RF216" i="1" s="1"/>
  <c r="RE215" i="1"/>
  <c r="RF215" i="1" s="1"/>
  <c r="RE214" i="1"/>
  <c r="RF214" i="1" s="1"/>
  <c r="RE224" i="1"/>
  <c r="RF224" i="1" s="1"/>
  <c r="RE213" i="1"/>
  <c r="RF213" i="1" s="1"/>
  <c r="RE212" i="1"/>
  <c r="RF212" i="1" s="1"/>
  <c r="RE211" i="1"/>
  <c r="RF211" i="1" s="1"/>
  <c r="RE210" i="1"/>
  <c r="RF210" i="1" s="1"/>
  <c r="RE209" i="1"/>
  <c r="RF209" i="1" s="1"/>
  <c r="RE208" i="1"/>
  <c r="RF208" i="1" s="1"/>
  <c r="RE207" i="1"/>
  <c r="RF207" i="1" s="1"/>
  <c r="RE206" i="1"/>
  <c r="RF206" i="1" s="1"/>
  <c r="RE205" i="1"/>
  <c r="RF205" i="1" s="1"/>
  <c r="RE204" i="1"/>
  <c r="RF204" i="1" s="1"/>
  <c r="RE203" i="1"/>
  <c r="RF203" i="1" s="1"/>
  <c r="RE202" i="1"/>
  <c r="RF202" i="1" s="1"/>
  <c r="RE201" i="1"/>
  <c r="RF201" i="1" s="1"/>
  <c r="RE200" i="1"/>
  <c r="RF200" i="1" s="1"/>
  <c r="RE199" i="1"/>
  <c r="RF199" i="1" s="1"/>
  <c r="RE198" i="1"/>
  <c r="RF198" i="1" s="1"/>
  <c r="RE197" i="1"/>
  <c r="RF197" i="1" s="1"/>
  <c r="RE196" i="1"/>
  <c r="RF196" i="1" s="1"/>
  <c r="RE195" i="1"/>
  <c r="RF195" i="1" s="1"/>
  <c r="RE194" i="1"/>
  <c r="RF194" i="1" s="1"/>
  <c r="RE193" i="1"/>
  <c r="RF193" i="1" s="1"/>
  <c r="RE192" i="1"/>
  <c r="RF192" i="1" s="1"/>
  <c r="RE191" i="1"/>
  <c r="RF191" i="1" s="1"/>
  <c r="RE190" i="1"/>
  <c r="RF190" i="1" s="1"/>
  <c r="RE189" i="1"/>
  <c r="RF189" i="1" s="1"/>
  <c r="RE188" i="1"/>
  <c r="RF188" i="1" s="1"/>
  <c r="RE187" i="1"/>
  <c r="RF187" i="1" s="1"/>
  <c r="RE186" i="1"/>
  <c r="RF186" i="1" s="1"/>
  <c r="RE185" i="1"/>
  <c r="RF185" i="1" s="1"/>
  <c r="RE184" i="1"/>
  <c r="RF184" i="1" s="1"/>
  <c r="RE183" i="1"/>
  <c r="RF183" i="1" s="1"/>
  <c r="RF182" i="1"/>
  <c r="RF181" i="1"/>
  <c r="RE180" i="1"/>
  <c r="RF180" i="1" s="1"/>
  <c r="RB179" i="1"/>
  <c r="RB178" i="1"/>
  <c r="RB177" i="1"/>
  <c r="RE176" i="1"/>
  <c r="RF176" i="1" s="1"/>
  <c r="RE175" i="1"/>
  <c r="RF175" i="1" s="1"/>
  <c r="RE174" i="1"/>
  <c r="RF174" i="1" s="1"/>
  <c r="RE171" i="1"/>
  <c r="RF171" i="1" s="1"/>
  <c r="RH170" i="1"/>
  <c r="RI170" i="1" s="1"/>
  <c r="RE170" i="1"/>
  <c r="RF170" i="1" s="1"/>
  <c r="RH169" i="1"/>
  <c r="RI169" i="1" s="1"/>
  <c r="RE169" i="1"/>
  <c r="RF169" i="1" s="1"/>
  <c r="RH168" i="1"/>
  <c r="RI168" i="1" s="1"/>
  <c r="RE168" i="1"/>
  <c r="RF168" i="1" s="1"/>
  <c r="RH167" i="1"/>
  <c r="RI167" i="1" s="1"/>
  <c r="RE167" i="1"/>
  <c r="RF167" i="1" s="1"/>
  <c r="RH166" i="1"/>
  <c r="RI166" i="1" s="1"/>
  <c r="RE166" i="1"/>
  <c r="RF166" i="1" s="1"/>
  <c r="RH165" i="1"/>
  <c r="RI165" i="1" s="1"/>
  <c r="RE165" i="1"/>
  <c r="RF165" i="1" s="1"/>
  <c r="RA164" i="1"/>
  <c r="RE164" i="1" s="1"/>
  <c r="RF164" i="1" s="1"/>
  <c r="RA163" i="1"/>
  <c r="RH163" i="1" s="1"/>
  <c r="RI163" i="1" s="1"/>
  <c r="RH162" i="1"/>
  <c r="RI162" i="1" s="1"/>
  <c r="RE162" i="1"/>
  <c r="RF162" i="1" s="1"/>
  <c r="RH161" i="1"/>
  <c r="RI161" i="1" s="1"/>
  <c r="RE161" i="1"/>
  <c r="RF161" i="1" s="1"/>
  <c r="RE160" i="1"/>
  <c r="RF160" i="1" s="1"/>
  <c r="RE159" i="1"/>
  <c r="RF159" i="1" s="1"/>
  <c r="RE158" i="1"/>
  <c r="RF158" i="1" s="1"/>
  <c r="RE157" i="1"/>
  <c r="RF157" i="1" s="1"/>
  <c r="RF156" i="1"/>
  <c r="RE155" i="1"/>
  <c r="RF155" i="1" s="1"/>
  <c r="RE154" i="1"/>
  <c r="RF154" i="1" s="1"/>
  <c r="RE151" i="1"/>
  <c r="RF151" i="1" s="1"/>
  <c r="RE150" i="1"/>
  <c r="RF150" i="1" s="1"/>
  <c r="RE149" i="1"/>
  <c r="RF149" i="1" s="1"/>
  <c r="RE148" i="1"/>
  <c r="RF148" i="1" s="1"/>
  <c r="RE147" i="1"/>
  <c r="RF147" i="1" s="1"/>
  <c r="RE146" i="1"/>
  <c r="RF146" i="1" s="1"/>
  <c r="RE145" i="1"/>
  <c r="RF145" i="1" s="1"/>
  <c r="RE144" i="1"/>
  <c r="RF144" i="1" s="1"/>
  <c r="RE143" i="1"/>
  <c r="RF143" i="1" s="1"/>
  <c r="RE142" i="1"/>
  <c r="RF142" i="1" s="1"/>
  <c r="RE141" i="1"/>
  <c r="RF141" i="1" s="1"/>
  <c r="RE140" i="1"/>
  <c r="RF140" i="1" s="1"/>
  <c r="RE139" i="1"/>
  <c r="RF139" i="1" s="1"/>
  <c r="RE138" i="1"/>
  <c r="RF138" i="1" s="1"/>
  <c r="RE137" i="1"/>
  <c r="RF137" i="1" s="1"/>
  <c r="RE136" i="1"/>
  <c r="RF136" i="1" s="1"/>
  <c r="RE135" i="1"/>
  <c r="RF135" i="1" s="1"/>
  <c r="RE134" i="1"/>
  <c r="RF134" i="1" s="1"/>
  <c r="RE133" i="1"/>
  <c r="RF133" i="1" s="1"/>
  <c r="RE132" i="1"/>
  <c r="RF132" i="1" s="1"/>
  <c r="RE131" i="1"/>
  <c r="RF131" i="1" s="1"/>
  <c r="RE130" i="1"/>
  <c r="RF130" i="1" s="1"/>
  <c r="RE129" i="1"/>
  <c r="RF129" i="1" s="1"/>
  <c r="RE128" i="1"/>
  <c r="RF128" i="1" s="1"/>
  <c r="RE127" i="1"/>
  <c r="RF127" i="1" s="1"/>
  <c r="RE126" i="1"/>
  <c r="RF126" i="1" s="1"/>
  <c r="RE125" i="1"/>
  <c r="RF125" i="1" s="1"/>
  <c r="RE124" i="1"/>
  <c r="RF124" i="1" s="1"/>
  <c r="RE123" i="1"/>
  <c r="RF123" i="1" s="1"/>
  <c r="RE122" i="1"/>
  <c r="RF122" i="1" s="1"/>
  <c r="RE121" i="1"/>
  <c r="RF121" i="1" s="1"/>
  <c r="RE120" i="1"/>
  <c r="RF120" i="1" s="1"/>
  <c r="RE119" i="1"/>
  <c r="RF119" i="1" s="1"/>
  <c r="RE118" i="1"/>
  <c r="RF118" i="1" s="1"/>
  <c r="RE117" i="1"/>
  <c r="RF117" i="1" s="1"/>
  <c r="RE116" i="1"/>
  <c r="RF116" i="1" s="1"/>
  <c r="RE115" i="1"/>
  <c r="RF115" i="1" s="1"/>
  <c r="RE114" i="1"/>
  <c r="RF114" i="1" s="1"/>
  <c r="RE113" i="1"/>
  <c r="RF113" i="1" s="1"/>
  <c r="RE112" i="1"/>
  <c r="RF112" i="1" s="1"/>
  <c r="RE111" i="1"/>
  <c r="RF111" i="1" s="1"/>
  <c r="RE110" i="1"/>
  <c r="RF110" i="1" s="1"/>
  <c r="RE109" i="1"/>
  <c r="RF109" i="1" s="1"/>
  <c r="RE108" i="1"/>
  <c r="RF108" i="1" s="1"/>
  <c r="RE107" i="1"/>
  <c r="RF107" i="1" s="1"/>
  <c r="RE106" i="1"/>
  <c r="RF106" i="1" s="1"/>
  <c r="RE105" i="1"/>
  <c r="RF105" i="1" s="1"/>
  <c r="RE104" i="1"/>
  <c r="RF104" i="1" s="1"/>
  <c r="RE103" i="1"/>
  <c r="RF103" i="1" s="1"/>
  <c r="RE102" i="1"/>
  <c r="RF102" i="1" s="1"/>
  <c r="RE101" i="1"/>
  <c r="RF101" i="1" s="1"/>
  <c r="RE100" i="1"/>
  <c r="RF100" i="1" s="1"/>
  <c r="RE99" i="1"/>
  <c r="RF99" i="1" s="1"/>
  <c r="RE98" i="1"/>
  <c r="RF98" i="1" s="1"/>
  <c r="RE97" i="1"/>
  <c r="RF97" i="1" s="1"/>
  <c r="RE96" i="1"/>
  <c r="RF96" i="1" s="1"/>
  <c r="RE95" i="1"/>
  <c r="RF95" i="1" s="1"/>
  <c r="RE94" i="1"/>
  <c r="RF94" i="1" s="1"/>
  <c r="RE93" i="1"/>
  <c r="RF93" i="1" s="1"/>
  <c r="RE92" i="1"/>
  <c r="RF92" i="1" s="1"/>
  <c r="RE74" i="1"/>
  <c r="RF74" i="1" s="1"/>
  <c r="RE73" i="1"/>
  <c r="RF73" i="1" s="1"/>
  <c r="RE72" i="1"/>
  <c r="RF72" i="1" s="1"/>
  <c r="RE71" i="1"/>
  <c r="RF71" i="1" s="1"/>
  <c r="RE70" i="1"/>
  <c r="RF70" i="1" s="1"/>
  <c r="RE69" i="1"/>
  <c r="RF69" i="1" s="1"/>
  <c r="RE68" i="1"/>
  <c r="RF68" i="1" s="1"/>
  <c r="RA67" i="1"/>
  <c r="RE67" i="1" s="1"/>
  <c r="RF67" i="1" s="1"/>
  <c r="RA66" i="1"/>
  <c r="RE66" i="1" s="1"/>
  <c r="RF66" i="1" s="1"/>
  <c r="RA65" i="1"/>
  <c r="RE65" i="1" s="1"/>
  <c r="RF65" i="1" s="1"/>
  <c r="RE64" i="1"/>
  <c r="RF64" i="1" s="1"/>
  <c r="RE44" i="1"/>
  <c r="RF44" i="1" s="1"/>
  <c r="RE43" i="1"/>
  <c r="RF43" i="1" s="1"/>
  <c r="RE42" i="1"/>
  <c r="RF42" i="1" s="1"/>
  <c r="RE41" i="1"/>
  <c r="RF41" i="1" s="1"/>
  <c r="RE40" i="1"/>
  <c r="RF40" i="1" s="1"/>
  <c r="RE39" i="1"/>
  <c r="RF39" i="1" s="1"/>
  <c r="RE38" i="1"/>
  <c r="RF38" i="1" s="1"/>
  <c r="RE37" i="1"/>
  <c r="RF37" i="1" s="1"/>
  <c r="RE36" i="1"/>
  <c r="RF36" i="1" s="1"/>
  <c r="RE91" i="1"/>
  <c r="RF91" i="1" s="1"/>
  <c r="RE29" i="1"/>
  <c r="RF29" i="1" s="1"/>
  <c r="RE28" i="1"/>
  <c r="RF28" i="1" s="1"/>
  <c r="RE27" i="1"/>
  <c r="RF27" i="1" s="1"/>
  <c r="RE26" i="1"/>
  <c r="RF26" i="1" s="1"/>
  <c r="RE25" i="1"/>
  <c r="RF25" i="1" s="1"/>
  <c r="RE24" i="1"/>
  <c r="RF24" i="1" s="1"/>
  <c r="RE23" i="1"/>
  <c r="RF23" i="1" s="1"/>
  <c r="RE22" i="1"/>
  <c r="RF22" i="1" s="1"/>
  <c r="RE21" i="1"/>
  <c r="RF21" i="1" s="1"/>
  <c r="RB20" i="1"/>
  <c r="RE20" i="1" s="1"/>
  <c r="RF20" i="1" s="1"/>
  <c r="RE90" i="1"/>
  <c r="RF90" i="1" s="1"/>
  <c r="RE89" i="1"/>
  <c r="RF89" i="1" s="1"/>
  <c r="RE88" i="1"/>
  <c r="RF88" i="1" s="1"/>
  <c r="RE87" i="1"/>
  <c r="RF87" i="1" s="1"/>
  <c r="RE86" i="1"/>
  <c r="RF86" i="1" s="1"/>
  <c r="RE85" i="1"/>
  <c r="RF85" i="1" s="1"/>
  <c r="RE84" i="1"/>
  <c r="RF84" i="1" s="1"/>
  <c r="RE83" i="1"/>
  <c r="RF83" i="1" s="1"/>
  <c r="RE19" i="1"/>
  <c r="RF19" i="1" s="1"/>
  <c r="RE82" i="1"/>
  <c r="RF82" i="1" s="1"/>
  <c r="RE81" i="1"/>
  <c r="RF81" i="1" s="1"/>
  <c r="RE80" i="1"/>
  <c r="RF80" i="1" s="1"/>
  <c r="RE79" i="1"/>
  <c r="RF79" i="1" s="1"/>
  <c r="RE78" i="1"/>
  <c r="RF78" i="1" s="1"/>
  <c r="RE77" i="1"/>
  <c r="RF77" i="1" s="1"/>
  <c r="RE76" i="1"/>
  <c r="RF76" i="1" s="1"/>
  <c r="RE75" i="1"/>
  <c r="RF75" i="1" s="1"/>
  <c r="RE229" i="1"/>
  <c r="RF229" i="1" s="1"/>
  <c r="RK228" i="1"/>
  <c r="RB228" i="1"/>
  <c r="RA228" i="1"/>
  <c r="RE227" i="1"/>
  <c r="RF227" i="1" s="1"/>
  <c r="RE226" i="1"/>
  <c r="RF226" i="1" s="1"/>
  <c r="RK225" i="1"/>
  <c r="RA225" i="1"/>
  <c r="RE225" i="1" s="1"/>
  <c r="RF225" i="1" s="1"/>
  <c r="RE18" i="1"/>
  <c r="RF18" i="1" s="1"/>
  <c r="RE17" i="1"/>
  <c r="RF17" i="1" s="1"/>
  <c r="RE63" i="1"/>
  <c r="RF63" i="1" s="1"/>
  <c r="RE16" i="1"/>
  <c r="RF16" i="1" s="1"/>
  <c r="RE15" i="1"/>
  <c r="RF15" i="1" s="1"/>
  <c r="RE62" i="1"/>
  <c r="RF62" i="1" s="1"/>
  <c r="RE61" i="1"/>
  <c r="RF61" i="1" s="1"/>
  <c r="RE60" i="1"/>
  <c r="RF60" i="1" s="1"/>
  <c r="RE14" i="1"/>
  <c r="RF14" i="1" s="1"/>
  <c r="RE13" i="1"/>
  <c r="RF13" i="1" s="1"/>
  <c r="RE59" i="1"/>
  <c r="RF59" i="1" s="1"/>
  <c r="RE58" i="1"/>
  <c r="RF58" i="1" s="1"/>
  <c r="RE57" i="1"/>
  <c r="RF57" i="1" s="1"/>
  <c r="RE56" i="1"/>
  <c r="RF56" i="1" s="1"/>
  <c r="RE55" i="1"/>
  <c r="RF55" i="1" s="1"/>
  <c r="RE54" i="1"/>
  <c r="RF54" i="1" s="1"/>
  <c r="RE53" i="1"/>
  <c r="RF53" i="1" s="1"/>
  <c r="RE52" i="1"/>
  <c r="RF52" i="1" s="1"/>
  <c r="RE51" i="1"/>
  <c r="RF51" i="1" s="1"/>
  <c r="RE50" i="1"/>
  <c r="RF50" i="1" s="1"/>
  <c r="RE49" i="1"/>
  <c r="RF49" i="1" s="1"/>
  <c r="RE12" i="1"/>
  <c r="RF12" i="1" s="1"/>
  <c r="RE11" i="1"/>
  <c r="RF11" i="1" s="1"/>
  <c r="RB10" i="1"/>
  <c r="RE10" i="1" s="1"/>
  <c r="RF10" i="1" s="1"/>
  <c r="RA48" i="1"/>
  <c r="RE48" i="1" s="1"/>
  <c r="RF48" i="1" s="1"/>
  <c r="RE47" i="1"/>
  <c r="RF47" i="1" s="1"/>
  <c r="RE46" i="1"/>
  <c r="RF46" i="1" s="1"/>
  <c r="RE45" i="1"/>
  <c r="RF45" i="1" s="1"/>
  <c r="RE35" i="1"/>
  <c r="RK9" i="1"/>
  <c r="RB9" i="1"/>
  <c r="RE34" i="1"/>
  <c r="RE33" i="1"/>
  <c r="RE32" i="1"/>
  <c r="RE31" i="1"/>
  <c r="RE30" i="1"/>
  <c r="RE313" i="1"/>
  <c r="RF313" i="1" s="1"/>
  <c r="RE312" i="1"/>
  <c r="RF312" i="1" s="1"/>
  <c r="RE311" i="1"/>
  <c r="RF311" i="1" s="1"/>
  <c r="RE8" i="1"/>
  <c r="RF8" i="1" s="1"/>
  <c r="RE7" i="1"/>
  <c r="RF7" i="1" s="1"/>
  <c r="RE310" i="1"/>
  <c r="RF310" i="1" s="1"/>
  <c r="RE309" i="1"/>
  <c r="RF309" i="1" s="1"/>
  <c r="RE308" i="1"/>
  <c r="RF308" i="1" s="1"/>
  <c r="RE307" i="1"/>
  <c r="RF307" i="1" s="1"/>
  <c r="RE306" i="1"/>
  <c r="RF306" i="1" s="1"/>
  <c r="RE305" i="1"/>
  <c r="RF305" i="1" s="1"/>
  <c r="RE304" i="1"/>
  <c r="RF304" i="1" s="1"/>
  <c r="RE6" i="1"/>
  <c r="RF6" i="1" s="1"/>
  <c r="RF303" i="1"/>
  <c r="RE302" i="1"/>
  <c r="RF302" i="1" s="1"/>
  <c r="RE301" i="1"/>
  <c r="RF301" i="1" s="1"/>
  <c r="RE300" i="1"/>
  <c r="RF300" i="1" s="1"/>
  <c r="RE299" i="1"/>
  <c r="RF299" i="1" s="1"/>
  <c r="RE298" i="1"/>
  <c r="RF298" i="1" s="1"/>
  <c r="RE297" i="1"/>
  <c r="RF297" i="1" s="1"/>
  <c r="RE296" i="1"/>
  <c r="RF296" i="1" s="1"/>
  <c r="RB295" i="1"/>
  <c r="RE295" i="1" s="1"/>
  <c r="RF295" i="1" s="1"/>
  <c r="RE294" i="1"/>
  <c r="RF294" i="1" s="1"/>
  <c r="RE5" i="1"/>
  <c r="RF5" i="1" s="1"/>
  <c r="RE4" i="1"/>
  <c r="RF4" i="1" s="1"/>
  <c r="RE3" i="1"/>
  <c r="RF3" i="1" s="1"/>
  <c r="QL173" i="1"/>
  <c r="RE177" i="1" l="1"/>
  <c r="RF177" i="1" s="1"/>
  <c r="RC177" i="1"/>
  <c r="RE179" i="1"/>
  <c r="RF179" i="1" s="1"/>
  <c r="RC179" i="1"/>
  <c r="RE178" i="1"/>
  <c r="RF178" i="1" s="1"/>
  <c r="RC178" i="1"/>
  <c r="RE262" i="1"/>
  <c r="RF262" i="1" s="1"/>
  <c r="RE9" i="1"/>
  <c r="RF9" i="1" s="1"/>
  <c r="RE260" i="1"/>
  <c r="RF260" i="1" s="1"/>
  <c r="RH164" i="1"/>
  <c r="RI164" i="1" s="1"/>
  <c r="RE228" i="1"/>
  <c r="RF228" i="1" s="1"/>
  <c r="RE163" i="1"/>
  <c r="RF163" i="1" s="1"/>
  <c r="QP160" i="1"/>
  <c r="QQ160" i="1" s="1"/>
  <c r="B11" i="1"/>
  <c r="B12" i="1"/>
  <c r="B13" i="1"/>
  <c r="B14" i="1"/>
  <c r="B15" i="1"/>
  <c r="B16" i="1"/>
  <c r="B17" i="1"/>
  <c r="B18" i="1"/>
  <c r="B19" i="1"/>
  <c r="B21" i="1"/>
  <c r="B24" i="1"/>
  <c r="B25" i="1"/>
  <c r="B26" i="1"/>
  <c r="B30" i="1"/>
  <c r="B31" i="1"/>
  <c r="B32" i="1"/>
  <c r="B33" i="1"/>
  <c r="B34" i="1"/>
  <c r="B35" i="1"/>
  <c r="B45" i="1"/>
  <c r="B46" i="1"/>
  <c r="B37" i="1"/>
  <c r="B38" i="1"/>
  <c r="B49" i="1"/>
  <c r="B50" i="1"/>
  <c r="B54" i="1"/>
  <c r="B55" i="1"/>
  <c r="B56" i="1"/>
  <c r="B57" i="1"/>
  <c r="B58" i="1"/>
  <c r="B59" i="1"/>
  <c r="B60" i="1"/>
  <c r="B61" i="1"/>
  <c r="B62" i="1"/>
  <c r="B245" i="1"/>
  <c r="B246" i="1"/>
  <c r="B248" i="1"/>
  <c r="B249" i="1"/>
  <c r="B79" i="1"/>
  <c r="B80" i="1"/>
  <c r="B84" i="1"/>
  <c r="B86" i="1"/>
  <c r="B91" i="1"/>
  <c r="QP137" i="1" l="1"/>
  <c r="QQ137" i="1" s="1"/>
  <c r="QM258" i="1" l="1"/>
  <c r="QP257" i="1"/>
  <c r="QL255" i="1"/>
  <c r="QL254" i="1"/>
  <c r="QL253" i="1"/>
  <c r="QL252" i="1"/>
  <c r="QL260" i="1"/>
  <c r="QL262" i="1"/>
  <c r="QP258" i="1" l="1"/>
  <c r="QQ258" i="1" s="1"/>
  <c r="QP259" i="1"/>
  <c r="QQ259" i="1" s="1"/>
  <c r="QP261" i="1"/>
  <c r="QQ261" i="1" s="1"/>
  <c r="QP264" i="1"/>
  <c r="QQ264" i="1" s="1"/>
  <c r="QP265" i="1"/>
  <c r="QQ265" i="1" s="1"/>
  <c r="QP266" i="1"/>
  <c r="QQ266" i="1" s="1"/>
  <c r="QP267" i="1"/>
  <c r="QQ267" i="1" s="1"/>
  <c r="QP268" i="1"/>
  <c r="QQ268" i="1" s="1"/>
  <c r="QP270" i="1"/>
  <c r="QQ270" i="1" s="1"/>
  <c r="QM263" i="1"/>
  <c r="QP263" i="1" s="1"/>
  <c r="QQ263" i="1" s="1"/>
  <c r="QM262" i="1"/>
  <c r="QP262" i="1" s="1"/>
  <c r="QQ262" i="1" s="1"/>
  <c r="QM260" i="1"/>
  <c r="QP260" i="1" s="1"/>
  <c r="QQ260" i="1" s="1"/>
  <c r="QP249" i="1" l="1"/>
  <c r="QQ249" i="1" s="1"/>
  <c r="QP250" i="1"/>
  <c r="QQ250" i="1" s="1"/>
  <c r="QP251" i="1"/>
  <c r="QQ251" i="1" s="1"/>
  <c r="QP252" i="1"/>
  <c r="QQ252" i="1" s="1"/>
  <c r="QP253" i="1"/>
  <c r="QQ253" i="1" s="1"/>
  <c r="QP254" i="1"/>
  <c r="QQ254" i="1" s="1"/>
  <c r="QP255" i="1"/>
  <c r="QQ255" i="1" s="1"/>
  <c r="QQ257" i="1"/>
  <c r="QN33" i="4"/>
  <c r="QN32" i="4"/>
  <c r="QN31" i="4"/>
  <c r="QN30" i="4"/>
  <c r="QN29" i="4"/>
  <c r="QN28" i="4"/>
  <c r="QN27" i="4"/>
  <c r="QN26" i="4"/>
  <c r="QN25" i="4"/>
  <c r="QN24" i="4"/>
  <c r="QN23" i="4"/>
  <c r="QR18" i="4" l="1"/>
  <c r="QS18" i="4" s="1"/>
  <c r="QP173" i="1"/>
  <c r="QQ173" i="1" s="1"/>
  <c r="QP159" i="1"/>
  <c r="QQ159" i="1" s="1"/>
  <c r="QA159" i="1"/>
  <c r="QB159" i="1" s="1"/>
  <c r="PL159" i="1"/>
  <c r="PM159" i="1" s="1"/>
  <c r="OV159" i="1"/>
  <c r="OW159" i="1" s="1"/>
  <c r="OF159" i="1"/>
  <c r="OG159" i="1" s="1"/>
  <c r="NN159" i="1"/>
  <c r="NO159" i="1" s="1"/>
  <c r="MV159" i="1"/>
  <c r="MW159" i="1" s="1"/>
  <c r="ME159" i="1"/>
  <c r="MF159" i="1" s="1"/>
  <c r="LN159" i="1"/>
  <c r="LO159" i="1" s="1"/>
  <c r="KV159" i="1"/>
  <c r="KW159" i="1" s="1"/>
  <c r="KE159" i="1"/>
  <c r="KF159" i="1" s="1"/>
  <c r="JM159" i="1"/>
  <c r="JN159" i="1" s="1"/>
  <c r="IV159" i="1"/>
  <c r="IW159" i="1" s="1"/>
  <c r="IC159" i="1"/>
  <c r="ID159" i="1" s="1"/>
  <c r="HP159" i="1"/>
  <c r="HQ159" i="1" s="1"/>
  <c r="HB159" i="1"/>
  <c r="HC159" i="1" s="1"/>
  <c r="GN159" i="1"/>
  <c r="GO159" i="1" s="1"/>
  <c r="FZ159" i="1"/>
  <c r="GA159" i="1" s="1"/>
  <c r="QN3" i="1"/>
  <c r="GL28" i="2"/>
  <c r="GK28" i="2"/>
  <c r="GK27" i="2"/>
  <c r="GL27" i="2" s="1"/>
  <c r="GK26" i="2"/>
  <c r="GL26" i="2" s="1"/>
  <c r="GK25" i="2"/>
  <c r="GL25" i="2" s="1"/>
  <c r="GL24" i="2"/>
  <c r="GK24" i="2"/>
  <c r="GK23" i="2"/>
  <c r="GL23" i="2" s="1"/>
  <c r="GK22" i="2"/>
  <c r="GL22" i="2" s="1"/>
  <c r="GK21" i="2"/>
  <c r="GL21" i="2" s="1"/>
  <c r="GL20" i="2"/>
  <c r="GK20" i="2"/>
  <c r="GK19" i="2"/>
  <c r="GL19" i="2" s="1"/>
  <c r="GK18" i="2"/>
  <c r="GL18" i="2" s="1"/>
  <c r="GK17" i="2"/>
  <c r="GL17" i="2" s="1"/>
  <c r="GS16" i="2"/>
  <c r="GU16" i="2" s="1"/>
  <c r="GV16" i="2" s="1"/>
  <c r="GN16" i="2"/>
  <c r="GP16" i="2" s="1"/>
  <c r="GQ16" i="2" s="1"/>
  <c r="GH16" i="2"/>
  <c r="GK16" i="2" s="1"/>
  <c r="GL16" i="2" s="1"/>
  <c r="GS15" i="2"/>
  <c r="GU15" i="2" s="1"/>
  <c r="GV15" i="2" s="1"/>
  <c r="GN15" i="2"/>
  <c r="GP15" i="2" s="1"/>
  <c r="GQ15" i="2" s="1"/>
  <c r="GH15" i="2"/>
  <c r="GK15" i="2" s="1"/>
  <c r="GL15" i="2" s="1"/>
  <c r="GS14" i="2"/>
  <c r="GU14" i="2" s="1"/>
  <c r="GV14" i="2" s="1"/>
  <c r="GN14" i="2"/>
  <c r="GP14" i="2" s="1"/>
  <c r="GQ14" i="2" s="1"/>
  <c r="GH14" i="2"/>
  <c r="GK14" i="2" s="1"/>
  <c r="GL14" i="2" s="1"/>
  <c r="GS13" i="2"/>
  <c r="GU13" i="2" s="1"/>
  <c r="GV13" i="2" s="1"/>
  <c r="GN13" i="2"/>
  <c r="GP13" i="2" s="1"/>
  <c r="GQ13" i="2" s="1"/>
  <c r="GH13" i="2"/>
  <c r="GK13" i="2" s="1"/>
  <c r="GL13" i="2" s="1"/>
  <c r="GS12" i="2"/>
  <c r="GU12" i="2" s="1"/>
  <c r="GV12" i="2" s="1"/>
  <c r="GN12" i="2"/>
  <c r="GP12" i="2" s="1"/>
  <c r="GQ12" i="2" s="1"/>
  <c r="GH12" i="2"/>
  <c r="GK12" i="2" s="1"/>
  <c r="GL12" i="2" s="1"/>
  <c r="GS11" i="2"/>
  <c r="GU11" i="2" s="1"/>
  <c r="GV11" i="2" s="1"/>
  <c r="GN11" i="2"/>
  <c r="GP11" i="2" s="1"/>
  <c r="GQ11" i="2" s="1"/>
  <c r="GH11" i="2"/>
  <c r="GK11" i="2" s="1"/>
  <c r="GL11" i="2" s="1"/>
  <c r="GS10" i="2"/>
  <c r="GU10" i="2" s="1"/>
  <c r="GV10" i="2" s="1"/>
  <c r="GN10" i="2"/>
  <c r="GP10" i="2" s="1"/>
  <c r="GQ10" i="2" s="1"/>
  <c r="GH10" i="2"/>
  <c r="GK10" i="2" s="1"/>
  <c r="GL10" i="2" s="1"/>
  <c r="GS9" i="2"/>
  <c r="GU9" i="2" s="1"/>
  <c r="GV9" i="2" s="1"/>
  <c r="GN9" i="2"/>
  <c r="GP9" i="2" s="1"/>
  <c r="GQ9" i="2" s="1"/>
  <c r="GH9" i="2"/>
  <c r="GK9" i="2" s="1"/>
  <c r="GL9" i="2" s="1"/>
  <c r="GS8" i="2"/>
  <c r="GU8" i="2" s="1"/>
  <c r="GV8" i="2" s="1"/>
  <c r="GN8" i="2"/>
  <c r="GP8" i="2" s="1"/>
  <c r="GQ8" i="2" s="1"/>
  <c r="GH8" i="2"/>
  <c r="GK8" i="2" s="1"/>
  <c r="GL8" i="2" s="1"/>
  <c r="GS7" i="2"/>
  <c r="GU7" i="2" s="1"/>
  <c r="GV7" i="2" s="1"/>
  <c r="GN7" i="2"/>
  <c r="GP7" i="2" s="1"/>
  <c r="GQ7" i="2" s="1"/>
  <c r="GH7" i="2"/>
  <c r="GK7" i="2" s="1"/>
  <c r="GL7" i="2" s="1"/>
  <c r="GS6" i="2"/>
  <c r="GU6" i="2" s="1"/>
  <c r="GV6" i="2" s="1"/>
  <c r="GN6" i="2"/>
  <c r="GP6" i="2" s="1"/>
  <c r="GQ6" i="2" s="1"/>
  <c r="GH6" i="2"/>
  <c r="GK6" i="2" s="1"/>
  <c r="GL6" i="2" s="1"/>
  <c r="GS5" i="2"/>
  <c r="GU5" i="2" s="1"/>
  <c r="GV5" i="2" s="1"/>
  <c r="GN5" i="2"/>
  <c r="GP5" i="2" s="1"/>
  <c r="GQ5" i="2" s="1"/>
  <c r="GH5" i="2"/>
  <c r="GK5" i="2" s="1"/>
  <c r="GL5" i="2" s="1"/>
  <c r="GS4" i="2"/>
  <c r="GU4" i="2" s="1"/>
  <c r="GV4" i="2" s="1"/>
  <c r="GN4" i="2"/>
  <c r="GP4" i="2" s="1"/>
  <c r="GQ4" i="2" s="1"/>
  <c r="GH4" i="2"/>
  <c r="GK4" i="2" s="1"/>
  <c r="GL4" i="2" s="1"/>
  <c r="GS3" i="2"/>
  <c r="GU3" i="2" s="1"/>
  <c r="GV3" i="2" s="1"/>
  <c r="GN3" i="2"/>
  <c r="GP3" i="2" s="1"/>
  <c r="GQ3" i="2" s="1"/>
  <c r="GH3" i="2"/>
  <c r="GK3" i="2" s="1"/>
  <c r="GL3" i="2" s="1"/>
  <c r="QR46" i="4"/>
  <c r="QS46" i="4" s="1"/>
  <c r="QR45" i="4"/>
  <c r="QS45" i="4" s="1"/>
  <c r="QR44" i="4"/>
  <c r="QS44" i="4" s="1"/>
  <c r="QR43" i="4"/>
  <c r="QS43" i="4" s="1"/>
  <c r="QR42" i="4"/>
  <c r="QS42" i="4" s="1"/>
  <c r="QR41" i="4"/>
  <c r="QS41" i="4" s="1"/>
  <c r="QR40" i="4"/>
  <c r="QS40" i="4" s="1"/>
  <c r="QR39" i="4"/>
  <c r="QS39" i="4" s="1"/>
  <c r="QR38" i="4"/>
  <c r="QS38" i="4" s="1"/>
  <c r="QR37" i="4"/>
  <c r="QS37" i="4" s="1"/>
  <c r="QR36" i="4"/>
  <c r="QS36" i="4" s="1"/>
  <c r="QR35" i="4"/>
  <c r="QS35" i="4" s="1"/>
  <c r="QN34" i="4"/>
  <c r="QR34" i="4" s="1"/>
  <c r="QS34" i="4" s="1"/>
  <c r="QR33" i="4"/>
  <c r="QS33" i="4" s="1"/>
  <c r="QR32" i="4"/>
  <c r="QS32" i="4" s="1"/>
  <c r="QR31" i="4"/>
  <c r="QS31" i="4" s="1"/>
  <c r="QR30" i="4"/>
  <c r="QS30" i="4" s="1"/>
  <c r="QO29" i="4"/>
  <c r="QR29" i="4" s="1"/>
  <c r="QS29" i="4" s="1"/>
  <c r="QO28" i="4"/>
  <c r="QR28" i="4" s="1"/>
  <c r="QS28" i="4" s="1"/>
  <c r="QO27" i="4"/>
  <c r="QR27" i="4" s="1"/>
  <c r="QS27" i="4" s="1"/>
  <c r="QO26" i="4"/>
  <c r="QR26" i="4" s="1"/>
  <c r="QS26" i="4" s="1"/>
  <c r="QR25" i="4"/>
  <c r="QS25" i="4" s="1"/>
  <c r="QR24" i="4"/>
  <c r="QS24" i="4" s="1"/>
  <c r="QR23" i="4"/>
  <c r="QS23" i="4" s="1"/>
  <c r="QN22" i="4"/>
  <c r="QR22" i="4" s="1"/>
  <c r="QS22" i="4" s="1"/>
  <c r="QR21" i="4"/>
  <c r="QS21" i="4" s="1"/>
  <c r="QO20" i="4"/>
  <c r="QR20" i="4" s="1"/>
  <c r="QS20" i="4" s="1"/>
  <c r="QR17" i="4"/>
  <c r="QS17" i="4" s="1"/>
  <c r="QR16" i="4"/>
  <c r="QS16" i="4" s="1"/>
  <c r="QR15" i="4"/>
  <c r="QS15" i="4" s="1"/>
  <c r="QR14" i="4"/>
  <c r="QS14" i="4" s="1"/>
  <c r="QR13" i="4"/>
  <c r="QS13" i="4" s="1"/>
  <c r="QR12" i="4"/>
  <c r="QS12" i="4" s="1"/>
  <c r="QO11" i="4"/>
  <c r="QR11" i="4" s="1"/>
  <c r="QS11" i="4" s="1"/>
  <c r="QR10" i="4"/>
  <c r="QS10" i="4" s="1"/>
  <c r="QO9" i="4"/>
  <c r="QR9" i="4" s="1"/>
  <c r="QS9" i="4" s="1"/>
  <c r="QR8" i="4"/>
  <c r="QS8" i="4" s="1"/>
  <c r="QR7" i="4"/>
  <c r="QS7" i="4" s="1"/>
  <c r="QR6" i="4"/>
  <c r="QS6" i="4" s="1"/>
  <c r="QR5" i="4"/>
  <c r="QS5" i="4" s="1"/>
  <c r="QR4" i="4"/>
  <c r="QS4" i="4" s="1"/>
  <c r="QR3" i="4"/>
  <c r="QS3" i="4" s="1"/>
  <c r="QP248" i="1"/>
  <c r="QQ248" i="1" s="1"/>
  <c r="QP247" i="1"/>
  <c r="QQ247" i="1" s="1"/>
  <c r="QP246" i="1"/>
  <c r="QQ246" i="1" s="1"/>
  <c r="QP245" i="1"/>
  <c r="QQ245" i="1" s="1"/>
  <c r="QP243" i="1"/>
  <c r="QQ243" i="1" s="1"/>
  <c r="QP242" i="1"/>
  <c r="QQ242" i="1" s="1"/>
  <c r="QP241" i="1"/>
  <c r="QQ241" i="1" s="1"/>
  <c r="QP240" i="1"/>
  <c r="QQ240" i="1" s="1"/>
  <c r="QP239" i="1"/>
  <c r="QQ239" i="1" s="1"/>
  <c r="QP238" i="1"/>
  <c r="QQ238" i="1" s="1"/>
  <c r="QM237" i="1"/>
  <c r="QP237" i="1" s="1"/>
  <c r="QQ237" i="1" s="1"/>
  <c r="QM236" i="1"/>
  <c r="QP236" i="1" s="1"/>
  <c r="QQ236" i="1" s="1"/>
  <c r="QM235" i="1"/>
  <c r="QP235" i="1" s="1"/>
  <c r="QQ235" i="1" s="1"/>
  <c r="QM234" i="1"/>
  <c r="QP234" i="1" s="1"/>
  <c r="QQ234" i="1" s="1"/>
  <c r="QP244" i="1"/>
  <c r="QQ244" i="1" s="1"/>
  <c r="QP233" i="1"/>
  <c r="QQ233" i="1" s="1"/>
  <c r="QP232" i="1"/>
  <c r="QQ232" i="1" s="1"/>
  <c r="QP231" i="1"/>
  <c r="QQ231" i="1" s="1"/>
  <c r="QP230" i="1"/>
  <c r="QQ230" i="1" s="1"/>
  <c r="QP223" i="1"/>
  <c r="QQ223" i="1" s="1"/>
  <c r="QP222" i="1"/>
  <c r="QQ222" i="1" s="1"/>
  <c r="QP221" i="1"/>
  <c r="QQ221" i="1" s="1"/>
  <c r="QP220" i="1"/>
  <c r="QQ220" i="1" s="1"/>
  <c r="QP219" i="1"/>
  <c r="QQ219" i="1" s="1"/>
  <c r="QP218" i="1"/>
  <c r="QQ218" i="1" s="1"/>
  <c r="QP217" i="1"/>
  <c r="QQ217" i="1" s="1"/>
  <c r="QP216" i="1"/>
  <c r="QQ216" i="1" s="1"/>
  <c r="QP215" i="1"/>
  <c r="QQ215" i="1" s="1"/>
  <c r="QP214" i="1"/>
  <c r="QQ214" i="1" s="1"/>
  <c r="QP224" i="1"/>
  <c r="QQ224" i="1" s="1"/>
  <c r="QP213" i="1"/>
  <c r="QQ213" i="1" s="1"/>
  <c r="QP212" i="1"/>
  <c r="QQ212" i="1" s="1"/>
  <c r="QP211" i="1"/>
  <c r="QQ211" i="1" s="1"/>
  <c r="QP210" i="1"/>
  <c r="QQ210" i="1" s="1"/>
  <c r="QP209" i="1"/>
  <c r="QQ209" i="1" s="1"/>
  <c r="QP208" i="1"/>
  <c r="QQ208" i="1" s="1"/>
  <c r="QP207" i="1"/>
  <c r="QQ207" i="1" s="1"/>
  <c r="QP206" i="1"/>
  <c r="QQ206" i="1" s="1"/>
  <c r="QP205" i="1"/>
  <c r="QQ205" i="1" s="1"/>
  <c r="QP204" i="1"/>
  <c r="QQ204" i="1" s="1"/>
  <c r="QP203" i="1"/>
  <c r="QQ203" i="1" s="1"/>
  <c r="QP202" i="1"/>
  <c r="QQ202" i="1" s="1"/>
  <c r="QP201" i="1"/>
  <c r="QQ201" i="1" s="1"/>
  <c r="QP200" i="1"/>
  <c r="QQ200" i="1" s="1"/>
  <c r="QP199" i="1"/>
  <c r="QQ199" i="1" s="1"/>
  <c r="QP198" i="1"/>
  <c r="QQ198" i="1" s="1"/>
  <c r="QP197" i="1"/>
  <c r="QQ197" i="1" s="1"/>
  <c r="QP196" i="1"/>
  <c r="QQ196" i="1" s="1"/>
  <c r="QP195" i="1"/>
  <c r="QQ195" i="1" s="1"/>
  <c r="QP194" i="1"/>
  <c r="QQ194" i="1" s="1"/>
  <c r="QP193" i="1"/>
  <c r="QQ193" i="1" s="1"/>
  <c r="QP192" i="1"/>
  <c r="QQ192" i="1" s="1"/>
  <c r="QP191" i="1"/>
  <c r="QQ191" i="1" s="1"/>
  <c r="QP190" i="1"/>
  <c r="QQ190" i="1" s="1"/>
  <c r="QP189" i="1"/>
  <c r="QQ189" i="1" s="1"/>
  <c r="QP188" i="1"/>
  <c r="QQ188" i="1" s="1"/>
  <c r="QP187" i="1"/>
  <c r="QQ187" i="1" s="1"/>
  <c r="QP186" i="1"/>
  <c r="QQ186" i="1" s="1"/>
  <c r="QP185" i="1"/>
  <c r="QQ185" i="1" s="1"/>
  <c r="QP184" i="1"/>
  <c r="QQ184" i="1" s="1"/>
  <c r="QP183" i="1"/>
  <c r="QQ183" i="1" s="1"/>
  <c r="QQ182" i="1"/>
  <c r="QQ181" i="1"/>
  <c r="QP180" i="1"/>
  <c r="QQ180" i="1" s="1"/>
  <c r="QM179" i="1"/>
  <c r="QP179" i="1" s="1"/>
  <c r="QQ179" i="1" s="1"/>
  <c r="QM178" i="1"/>
  <c r="QP178" i="1" s="1"/>
  <c r="QQ178" i="1" s="1"/>
  <c r="QM177" i="1"/>
  <c r="QP177" i="1" s="1"/>
  <c r="QQ177" i="1" s="1"/>
  <c r="QP176" i="1"/>
  <c r="QQ176" i="1" s="1"/>
  <c r="QP175" i="1"/>
  <c r="QQ175" i="1" s="1"/>
  <c r="QP174" i="1"/>
  <c r="QQ174" i="1" s="1"/>
  <c r="QP172" i="1"/>
  <c r="QQ172" i="1" s="1"/>
  <c r="QP171" i="1"/>
  <c r="QQ171" i="1" s="1"/>
  <c r="QS170" i="1"/>
  <c r="QT170" i="1" s="1"/>
  <c r="QP170" i="1"/>
  <c r="QQ170" i="1" s="1"/>
  <c r="QS169" i="1"/>
  <c r="QT169" i="1" s="1"/>
  <c r="QP169" i="1"/>
  <c r="QQ169" i="1" s="1"/>
  <c r="QS168" i="1"/>
  <c r="QT168" i="1" s="1"/>
  <c r="QP168" i="1"/>
  <c r="QQ168" i="1" s="1"/>
  <c r="QS167" i="1"/>
  <c r="QT167" i="1" s="1"/>
  <c r="QP167" i="1"/>
  <c r="QQ167" i="1" s="1"/>
  <c r="QS166" i="1"/>
  <c r="QT166" i="1" s="1"/>
  <c r="QP166" i="1"/>
  <c r="QQ166" i="1" s="1"/>
  <c r="QS165" i="1"/>
  <c r="QT165" i="1" s="1"/>
  <c r="QP165" i="1"/>
  <c r="QQ165" i="1" s="1"/>
  <c r="QL164" i="1"/>
  <c r="QS164" i="1" s="1"/>
  <c r="QT164" i="1" s="1"/>
  <c r="QL163" i="1"/>
  <c r="QS163" i="1" s="1"/>
  <c r="QT163" i="1" s="1"/>
  <c r="QS162" i="1"/>
  <c r="QT162" i="1" s="1"/>
  <c r="QP162" i="1"/>
  <c r="QQ162" i="1" s="1"/>
  <c r="QS161" i="1"/>
  <c r="QT161" i="1" s="1"/>
  <c r="QP161" i="1"/>
  <c r="QQ161" i="1" s="1"/>
  <c r="QP158" i="1"/>
  <c r="QQ158" i="1" s="1"/>
  <c r="QP157" i="1"/>
  <c r="QQ157" i="1" s="1"/>
  <c r="QP156" i="1"/>
  <c r="QQ156" i="1" s="1"/>
  <c r="QP155" i="1"/>
  <c r="QQ155" i="1" s="1"/>
  <c r="QP154" i="1"/>
  <c r="QQ154" i="1" s="1"/>
  <c r="QP153" i="1"/>
  <c r="QQ153" i="1" s="1"/>
  <c r="QP151" i="1"/>
  <c r="QQ151" i="1" s="1"/>
  <c r="QP150" i="1"/>
  <c r="QQ150" i="1" s="1"/>
  <c r="QP149" i="1"/>
  <c r="QQ149" i="1" s="1"/>
  <c r="QP148" i="1"/>
  <c r="QQ148" i="1" s="1"/>
  <c r="QP147" i="1"/>
  <c r="QQ147" i="1" s="1"/>
  <c r="QP146" i="1"/>
  <c r="QQ146" i="1" s="1"/>
  <c r="QP145" i="1"/>
  <c r="QQ145" i="1" s="1"/>
  <c r="QP144" i="1"/>
  <c r="QQ144" i="1" s="1"/>
  <c r="QP143" i="1"/>
  <c r="QQ143" i="1" s="1"/>
  <c r="QP142" i="1"/>
  <c r="QQ142" i="1" s="1"/>
  <c r="QP141" i="1"/>
  <c r="QQ141" i="1" s="1"/>
  <c r="QP140" i="1"/>
  <c r="QQ140" i="1" s="1"/>
  <c r="QP139" i="1"/>
  <c r="QQ139" i="1" s="1"/>
  <c r="QP138" i="1"/>
  <c r="QQ138" i="1" s="1"/>
  <c r="QP136" i="1"/>
  <c r="QQ136" i="1" s="1"/>
  <c r="QP135" i="1"/>
  <c r="QQ135" i="1" s="1"/>
  <c r="QP134" i="1"/>
  <c r="QQ134" i="1" s="1"/>
  <c r="QP133" i="1"/>
  <c r="QQ133" i="1" s="1"/>
  <c r="QP132" i="1"/>
  <c r="QQ132" i="1" s="1"/>
  <c r="QP131" i="1"/>
  <c r="QQ131" i="1" s="1"/>
  <c r="QP130" i="1"/>
  <c r="QQ130" i="1" s="1"/>
  <c r="QP129" i="1"/>
  <c r="QQ129" i="1" s="1"/>
  <c r="QP128" i="1"/>
  <c r="QQ128" i="1" s="1"/>
  <c r="QP127" i="1"/>
  <c r="QQ127" i="1" s="1"/>
  <c r="QP126" i="1"/>
  <c r="QQ126" i="1" s="1"/>
  <c r="QP125" i="1"/>
  <c r="QQ125" i="1" s="1"/>
  <c r="QP124" i="1"/>
  <c r="QQ124" i="1" s="1"/>
  <c r="QP123" i="1"/>
  <c r="QQ123" i="1" s="1"/>
  <c r="QP122" i="1"/>
  <c r="QQ122" i="1" s="1"/>
  <c r="QP121" i="1"/>
  <c r="QQ121" i="1" s="1"/>
  <c r="QP120" i="1"/>
  <c r="QQ120" i="1" s="1"/>
  <c r="QP119" i="1"/>
  <c r="QQ119" i="1" s="1"/>
  <c r="QP118" i="1"/>
  <c r="QQ118" i="1" s="1"/>
  <c r="QP117" i="1"/>
  <c r="QQ117" i="1" s="1"/>
  <c r="QP116" i="1"/>
  <c r="QQ116" i="1" s="1"/>
  <c r="QP115" i="1"/>
  <c r="QQ115" i="1" s="1"/>
  <c r="QP114" i="1"/>
  <c r="QQ114" i="1" s="1"/>
  <c r="QP113" i="1"/>
  <c r="QQ113" i="1" s="1"/>
  <c r="QP112" i="1"/>
  <c r="QQ112" i="1" s="1"/>
  <c r="QP111" i="1"/>
  <c r="QQ111" i="1" s="1"/>
  <c r="QP110" i="1"/>
  <c r="QQ110" i="1" s="1"/>
  <c r="QP109" i="1"/>
  <c r="QQ109" i="1" s="1"/>
  <c r="QP108" i="1"/>
  <c r="QQ108" i="1" s="1"/>
  <c r="QP107" i="1"/>
  <c r="QQ107" i="1" s="1"/>
  <c r="QP106" i="1"/>
  <c r="QQ106" i="1" s="1"/>
  <c r="QP105" i="1"/>
  <c r="QQ105" i="1" s="1"/>
  <c r="QP104" i="1"/>
  <c r="QQ104" i="1" s="1"/>
  <c r="QP103" i="1"/>
  <c r="QQ103" i="1" s="1"/>
  <c r="QP102" i="1"/>
  <c r="QQ102" i="1" s="1"/>
  <c r="QP101" i="1"/>
  <c r="QQ101" i="1" s="1"/>
  <c r="QP100" i="1"/>
  <c r="QQ100" i="1" s="1"/>
  <c r="QP99" i="1"/>
  <c r="QQ99" i="1" s="1"/>
  <c r="QP98" i="1"/>
  <c r="QQ98" i="1" s="1"/>
  <c r="QP97" i="1"/>
  <c r="QQ97" i="1" s="1"/>
  <c r="QP96" i="1"/>
  <c r="QQ96" i="1" s="1"/>
  <c r="QP95" i="1"/>
  <c r="QQ95" i="1" s="1"/>
  <c r="QP94" i="1"/>
  <c r="QQ94" i="1" s="1"/>
  <c r="QP93" i="1"/>
  <c r="QQ93" i="1" s="1"/>
  <c r="QP92" i="1"/>
  <c r="QQ92" i="1" s="1"/>
  <c r="QP74" i="1"/>
  <c r="QQ74" i="1" s="1"/>
  <c r="QP73" i="1"/>
  <c r="QQ73" i="1" s="1"/>
  <c r="QP72" i="1"/>
  <c r="QQ72" i="1" s="1"/>
  <c r="QP71" i="1"/>
  <c r="QQ71" i="1" s="1"/>
  <c r="QP70" i="1"/>
  <c r="QQ70" i="1" s="1"/>
  <c r="QP69" i="1"/>
  <c r="QQ69" i="1" s="1"/>
  <c r="QP68" i="1"/>
  <c r="QQ68" i="1" s="1"/>
  <c r="QL67" i="1"/>
  <c r="QP67" i="1" s="1"/>
  <c r="QQ67" i="1" s="1"/>
  <c r="QL66" i="1"/>
  <c r="QP66" i="1" s="1"/>
  <c r="QQ66" i="1" s="1"/>
  <c r="QL65" i="1"/>
  <c r="QP65" i="1" s="1"/>
  <c r="QQ65" i="1" s="1"/>
  <c r="QP64" i="1"/>
  <c r="QQ64" i="1" s="1"/>
  <c r="QP44" i="1"/>
  <c r="QQ44" i="1" s="1"/>
  <c r="QP43" i="1"/>
  <c r="QQ43" i="1" s="1"/>
  <c r="QP42" i="1"/>
  <c r="QQ42" i="1" s="1"/>
  <c r="QP41" i="1"/>
  <c r="QQ41" i="1" s="1"/>
  <c r="QP40" i="1"/>
  <c r="QQ40" i="1" s="1"/>
  <c r="QP39" i="1"/>
  <c r="QQ39" i="1" s="1"/>
  <c r="QP38" i="1"/>
  <c r="QQ38" i="1" s="1"/>
  <c r="QP37" i="1"/>
  <c r="QQ37" i="1" s="1"/>
  <c r="QP36" i="1"/>
  <c r="QQ36" i="1" s="1"/>
  <c r="QP91" i="1"/>
  <c r="QQ91" i="1" s="1"/>
  <c r="QP26" i="1"/>
  <c r="QQ26" i="1" s="1"/>
  <c r="QP25" i="1"/>
  <c r="QQ25" i="1" s="1"/>
  <c r="QP24" i="1"/>
  <c r="QQ24" i="1" s="1"/>
  <c r="QP23" i="1"/>
  <c r="QQ23" i="1" s="1"/>
  <c r="QP22" i="1"/>
  <c r="QQ22" i="1" s="1"/>
  <c r="QP21" i="1"/>
  <c r="QQ21" i="1" s="1"/>
  <c r="QM20" i="1"/>
  <c r="QP20" i="1" s="1"/>
  <c r="QQ20" i="1" s="1"/>
  <c r="QP90" i="1"/>
  <c r="QQ90" i="1" s="1"/>
  <c r="QP89" i="1"/>
  <c r="QQ89" i="1" s="1"/>
  <c r="QP88" i="1"/>
  <c r="QQ88" i="1" s="1"/>
  <c r="QP87" i="1"/>
  <c r="QQ87" i="1" s="1"/>
  <c r="QP86" i="1"/>
  <c r="QQ86" i="1" s="1"/>
  <c r="QP85" i="1"/>
  <c r="QQ85" i="1" s="1"/>
  <c r="QP84" i="1"/>
  <c r="QQ84" i="1" s="1"/>
  <c r="QW83" i="1"/>
  <c r="QP83" i="1" s="1"/>
  <c r="QQ83" i="1" s="1"/>
  <c r="QP19" i="1"/>
  <c r="QQ19" i="1" s="1"/>
  <c r="QP82" i="1"/>
  <c r="QQ82" i="1" s="1"/>
  <c r="QP81" i="1"/>
  <c r="QQ81" i="1" s="1"/>
  <c r="QP80" i="1"/>
  <c r="QQ80" i="1" s="1"/>
  <c r="QP79" i="1"/>
  <c r="QQ79" i="1" s="1"/>
  <c r="QP78" i="1"/>
  <c r="QQ78" i="1" s="1"/>
  <c r="QP77" i="1"/>
  <c r="QQ77" i="1" s="1"/>
  <c r="QP76" i="1"/>
  <c r="QQ76" i="1" s="1"/>
  <c r="QP75" i="1"/>
  <c r="QQ75" i="1" s="1"/>
  <c r="QP229" i="1"/>
  <c r="QQ229" i="1" s="1"/>
  <c r="QV228" i="1"/>
  <c r="QM228" i="1"/>
  <c r="QL228" i="1"/>
  <c r="QP227" i="1"/>
  <c r="QQ227" i="1" s="1"/>
  <c r="QP226" i="1"/>
  <c r="QQ226" i="1" s="1"/>
  <c r="QV225" i="1"/>
  <c r="QL225" i="1"/>
  <c r="QP18" i="1"/>
  <c r="QQ18" i="1" s="1"/>
  <c r="QP17" i="1"/>
  <c r="QQ17" i="1" s="1"/>
  <c r="QP63" i="1"/>
  <c r="QQ63" i="1" s="1"/>
  <c r="QP16" i="1"/>
  <c r="QQ16" i="1" s="1"/>
  <c r="QP15" i="1"/>
  <c r="QQ15" i="1" s="1"/>
  <c r="QP62" i="1"/>
  <c r="QQ62" i="1" s="1"/>
  <c r="QP61" i="1"/>
  <c r="QQ61" i="1" s="1"/>
  <c r="QP60" i="1"/>
  <c r="QQ60" i="1" s="1"/>
  <c r="QP14" i="1"/>
  <c r="QQ14" i="1" s="1"/>
  <c r="QP13" i="1"/>
  <c r="QQ13" i="1" s="1"/>
  <c r="QP59" i="1"/>
  <c r="QQ59" i="1" s="1"/>
  <c r="QP58" i="1"/>
  <c r="QQ58" i="1" s="1"/>
  <c r="QP57" i="1"/>
  <c r="QQ57" i="1" s="1"/>
  <c r="QP56" i="1"/>
  <c r="QQ56" i="1" s="1"/>
  <c r="QP55" i="1"/>
  <c r="QQ55" i="1" s="1"/>
  <c r="QP54" i="1"/>
  <c r="QQ54" i="1" s="1"/>
  <c r="QP53" i="1"/>
  <c r="QQ53" i="1" s="1"/>
  <c r="QP52" i="1"/>
  <c r="QQ52" i="1" s="1"/>
  <c r="QP51" i="1"/>
  <c r="QQ51" i="1" s="1"/>
  <c r="QP50" i="1"/>
  <c r="QQ50" i="1" s="1"/>
  <c r="QP49" i="1"/>
  <c r="QQ49" i="1" s="1"/>
  <c r="QP12" i="1"/>
  <c r="QQ12" i="1" s="1"/>
  <c r="QP11" i="1"/>
  <c r="QQ11" i="1" s="1"/>
  <c r="QM10" i="1"/>
  <c r="QP10" i="1" s="1"/>
  <c r="QQ10" i="1" s="1"/>
  <c r="QL48" i="1"/>
  <c r="QP48" i="1" s="1"/>
  <c r="QQ48" i="1" s="1"/>
  <c r="QP47" i="1"/>
  <c r="QQ47" i="1" s="1"/>
  <c r="QP46" i="1"/>
  <c r="QQ46" i="1" s="1"/>
  <c r="QP45" i="1"/>
  <c r="QQ45" i="1" s="1"/>
  <c r="QP35" i="1"/>
  <c r="QV9" i="1"/>
  <c r="QM9" i="1"/>
  <c r="QP34" i="1"/>
  <c r="QP33" i="1"/>
  <c r="QP32" i="1"/>
  <c r="QP31" i="1"/>
  <c r="QP30" i="1"/>
  <c r="QP313" i="1"/>
  <c r="QQ313" i="1" s="1"/>
  <c r="QP312" i="1"/>
  <c r="QQ312" i="1" s="1"/>
  <c r="QP311" i="1"/>
  <c r="QQ311" i="1" s="1"/>
  <c r="QP8" i="1"/>
  <c r="QQ8" i="1" s="1"/>
  <c r="QP7" i="1"/>
  <c r="QQ7" i="1" s="1"/>
  <c r="QP310" i="1"/>
  <c r="QQ310" i="1" s="1"/>
  <c r="QP309" i="1"/>
  <c r="QQ309" i="1" s="1"/>
  <c r="QP308" i="1"/>
  <c r="QQ308" i="1" s="1"/>
  <c r="QP307" i="1"/>
  <c r="QQ307" i="1" s="1"/>
  <c r="QP306" i="1"/>
  <c r="QQ306" i="1" s="1"/>
  <c r="QP305" i="1"/>
  <c r="QQ305" i="1" s="1"/>
  <c r="QP304" i="1"/>
  <c r="QQ304" i="1" s="1"/>
  <c r="QP6" i="1"/>
  <c r="QQ6" i="1" s="1"/>
  <c r="QP303" i="1"/>
  <c r="QQ303" i="1" s="1"/>
  <c r="QP302" i="1"/>
  <c r="QQ302" i="1" s="1"/>
  <c r="QP301" i="1"/>
  <c r="QQ301" i="1" s="1"/>
  <c r="QP300" i="1"/>
  <c r="QQ300" i="1" s="1"/>
  <c r="QP299" i="1"/>
  <c r="QQ299" i="1" s="1"/>
  <c r="QP298" i="1"/>
  <c r="QQ298" i="1" s="1"/>
  <c r="QP297" i="1"/>
  <c r="QQ297" i="1" s="1"/>
  <c r="QP296" i="1"/>
  <c r="QQ296" i="1" s="1"/>
  <c r="QM295" i="1"/>
  <c r="QP295" i="1" s="1"/>
  <c r="QQ295" i="1" s="1"/>
  <c r="QP294" i="1"/>
  <c r="QQ294" i="1" s="1"/>
  <c r="QP5" i="1"/>
  <c r="QQ5" i="1" s="1"/>
  <c r="QP4" i="1"/>
  <c r="QQ4" i="1" s="1"/>
  <c r="QP3" i="1"/>
  <c r="QQ3" i="1" s="1"/>
  <c r="FO20" i="2"/>
  <c r="FO17" i="2"/>
  <c r="FO18" i="2"/>
  <c r="FO19" i="2"/>
  <c r="FO21" i="2"/>
  <c r="FO22" i="2"/>
  <c r="FO23" i="2"/>
  <c r="FO24" i="2"/>
  <c r="FO25" i="2"/>
  <c r="FO26" i="2"/>
  <c r="FO27" i="2"/>
  <c r="FO28" i="2"/>
  <c r="PX34" i="4"/>
  <c r="QB34" i="4" s="1"/>
  <c r="QC34" i="4" s="1"/>
  <c r="PY29" i="4"/>
  <c r="QB29" i="4" s="1"/>
  <c r="QC29" i="4" s="1"/>
  <c r="PY28" i="4"/>
  <c r="QB28" i="4" s="1"/>
  <c r="QC28" i="4" s="1"/>
  <c r="PY27" i="4"/>
  <c r="QB27" i="4" s="1"/>
  <c r="QC27" i="4" s="1"/>
  <c r="PY26" i="4"/>
  <c r="QB26" i="4" s="1"/>
  <c r="QC26" i="4" s="1"/>
  <c r="QB30" i="4"/>
  <c r="QC30" i="4" s="1"/>
  <c r="QB31" i="4"/>
  <c r="QC31" i="4" s="1"/>
  <c r="QB32" i="4"/>
  <c r="QC32" i="4" s="1"/>
  <c r="QB33" i="4"/>
  <c r="QC33" i="4" s="1"/>
  <c r="PY3" i="1"/>
  <c r="QB17" i="4"/>
  <c r="QC17" i="4" s="1"/>
  <c r="QB35" i="4"/>
  <c r="QC35" i="4" s="1"/>
  <c r="QB36" i="4"/>
  <c r="QC36" i="4" s="1"/>
  <c r="QB37" i="4"/>
  <c r="QC37" i="4" s="1"/>
  <c r="QB38" i="4"/>
  <c r="QC38" i="4" s="1"/>
  <c r="QB39" i="4"/>
  <c r="QC39" i="4" s="1"/>
  <c r="QB40" i="4"/>
  <c r="QC40" i="4" s="1"/>
  <c r="QB41" i="4"/>
  <c r="QC41" i="4" s="1"/>
  <c r="QB42" i="4"/>
  <c r="QC42" i="4" s="1"/>
  <c r="QB43" i="4"/>
  <c r="QC43" i="4" s="1"/>
  <c r="QB44" i="4"/>
  <c r="QC44" i="4" s="1"/>
  <c r="QB45" i="4"/>
  <c r="QC45" i="4" s="1"/>
  <c r="QB46" i="4"/>
  <c r="QC46" i="4" s="1"/>
  <c r="OW46" i="4"/>
  <c r="OS41" i="4"/>
  <c r="PX25" i="4"/>
  <c r="PI25" i="4"/>
  <c r="PM25" i="4" s="1"/>
  <c r="PN25" i="4" s="1"/>
  <c r="OW25" i="4"/>
  <c r="OX25" i="4" s="1"/>
  <c r="OU25" i="4"/>
  <c r="OG25" i="4"/>
  <c r="OH25" i="4" s="1"/>
  <c r="OE25" i="4"/>
  <c r="PX24" i="4"/>
  <c r="QB24" i="4" s="1"/>
  <c r="QC24" i="4" s="1"/>
  <c r="PI24" i="4"/>
  <c r="PM24" i="4" s="1"/>
  <c r="PN24" i="4" s="1"/>
  <c r="OW24" i="4"/>
  <c r="OX24" i="4" s="1"/>
  <c r="OU24" i="4"/>
  <c r="OG24" i="4"/>
  <c r="OH24" i="4" s="1"/>
  <c r="OE24" i="4"/>
  <c r="PX23" i="4"/>
  <c r="QB23" i="4" s="1"/>
  <c r="QC23" i="4" s="1"/>
  <c r="PI23" i="4"/>
  <c r="PM23" i="4" s="1"/>
  <c r="PN23" i="4" s="1"/>
  <c r="OW23" i="4"/>
  <c r="OX23" i="4" s="1"/>
  <c r="OU23" i="4"/>
  <c r="OG23" i="4"/>
  <c r="OH23" i="4" s="1"/>
  <c r="OE23" i="4"/>
  <c r="PX22" i="4"/>
  <c r="QB22" i="4" s="1"/>
  <c r="QC22" i="4" s="1"/>
  <c r="PI22" i="4"/>
  <c r="PM22" i="4" s="1"/>
  <c r="PN22" i="4" s="1"/>
  <c r="OW22" i="4"/>
  <c r="OX22" i="4" s="1"/>
  <c r="OU22" i="4"/>
  <c r="OG22" i="4"/>
  <c r="OH22" i="4" s="1"/>
  <c r="OE22" i="4"/>
  <c r="QB21" i="4"/>
  <c r="QC21" i="4" s="1"/>
  <c r="PM21" i="4"/>
  <c r="PN21" i="4" s="1"/>
  <c r="OW21" i="4"/>
  <c r="OX21" i="4" s="1"/>
  <c r="OU21" i="4"/>
  <c r="OG21" i="4"/>
  <c r="OH21" i="4" s="1"/>
  <c r="OE21" i="4"/>
  <c r="NO21" i="4"/>
  <c r="NP21" i="4" s="1"/>
  <c r="NM21" i="4"/>
  <c r="MW21" i="4"/>
  <c r="MX21" i="4" s="1"/>
  <c r="MU21" i="4"/>
  <c r="MF21" i="4"/>
  <c r="MG21" i="4" s="1"/>
  <c r="LO21" i="4"/>
  <c r="LP21" i="4" s="1"/>
  <c r="LM21" i="4"/>
  <c r="KT21" i="4"/>
  <c r="KW21" i="4" s="1"/>
  <c r="KX21" i="4" s="1"/>
  <c r="KF21" i="4"/>
  <c r="KG21" i="4" s="1"/>
  <c r="JN21" i="4"/>
  <c r="JO21" i="4" s="1"/>
  <c r="IW21" i="4"/>
  <c r="IX21" i="4" s="1"/>
  <c r="ID21" i="4"/>
  <c r="IE21" i="4" s="1"/>
  <c r="HQ21" i="4"/>
  <c r="HR21" i="4" s="1"/>
  <c r="HC21" i="4"/>
  <c r="HD21" i="4" s="1"/>
  <c r="GO21" i="4"/>
  <c r="GP21" i="4" s="1"/>
  <c r="GA21" i="4"/>
  <c r="GB21" i="4" s="1"/>
  <c r="FM21" i="4"/>
  <c r="FN21" i="4" s="1"/>
  <c r="PY20" i="4"/>
  <c r="QB20" i="4" s="1"/>
  <c r="QC20" i="4" s="1"/>
  <c r="PJ20" i="4"/>
  <c r="PM20" i="4" s="1"/>
  <c r="PN20" i="4" s="1"/>
  <c r="OT20" i="4"/>
  <c r="OU20" i="4" s="1"/>
  <c r="OD20" i="4"/>
  <c r="OE20" i="4" s="1"/>
  <c r="NL20" i="4"/>
  <c r="NM20" i="4" s="1"/>
  <c r="MT20" i="4"/>
  <c r="MW20" i="4" s="1"/>
  <c r="MX20" i="4" s="1"/>
  <c r="MC20" i="4"/>
  <c r="MF20" i="4" s="1"/>
  <c r="MG20" i="4" s="1"/>
  <c r="LL20" i="4"/>
  <c r="KT20" i="4"/>
  <c r="KW20" i="4" s="1"/>
  <c r="KX20" i="4" s="1"/>
  <c r="KC20" i="4"/>
  <c r="KF20" i="4" s="1"/>
  <c r="KG20" i="4" s="1"/>
  <c r="JN20" i="4"/>
  <c r="JO20" i="4" s="1"/>
  <c r="IW20" i="4"/>
  <c r="IX20" i="4" s="1"/>
  <c r="ID20" i="4"/>
  <c r="IE20" i="4" s="1"/>
  <c r="HQ20" i="4"/>
  <c r="HR20" i="4" s="1"/>
  <c r="HC20" i="4"/>
  <c r="HD20" i="4" s="1"/>
  <c r="GO20" i="4"/>
  <c r="GP20" i="4" s="1"/>
  <c r="GA20" i="4"/>
  <c r="GB20" i="4" s="1"/>
  <c r="FM20" i="4"/>
  <c r="FN20" i="4" s="1"/>
  <c r="QB16" i="4"/>
  <c r="QC16" i="4" s="1"/>
  <c r="PM16" i="4"/>
  <c r="PN16" i="4" s="1"/>
  <c r="OW16" i="4"/>
  <c r="OX16" i="4" s="1"/>
  <c r="OU16" i="4"/>
  <c r="OG16" i="4"/>
  <c r="OH16" i="4" s="1"/>
  <c r="OE16" i="4"/>
  <c r="NO16" i="4"/>
  <c r="NP16" i="4" s="1"/>
  <c r="NM16" i="4"/>
  <c r="MW16" i="4"/>
  <c r="MX16" i="4" s="1"/>
  <c r="MU16" i="4"/>
  <c r="MF16" i="4"/>
  <c r="MG16" i="4" s="1"/>
  <c r="LO16" i="4"/>
  <c r="LP16" i="4" s="1"/>
  <c r="LM16" i="4"/>
  <c r="KW16" i="4"/>
  <c r="KX16" i="4" s="1"/>
  <c r="KF16" i="4"/>
  <c r="KG16" i="4" s="1"/>
  <c r="JN16" i="4"/>
  <c r="JO16" i="4" s="1"/>
  <c r="IW16" i="4"/>
  <c r="IX16" i="4" s="1"/>
  <c r="ID16" i="4"/>
  <c r="IE16" i="4" s="1"/>
  <c r="HQ16" i="4"/>
  <c r="HR16" i="4" s="1"/>
  <c r="HC16" i="4"/>
  <c r="HD16" i="4" s="1"/>
  <c r="GO16" i="4"/>
  <c r="GP16" i="4" s="1"/>
  <c r="GA16" i="4"/>
  <c r="GB16" i="4" s="1"/>
  <c r="FM16" i="4"/>
  <c r="FN16" i="4" s="1"/>
  <c r="QB15" i="4"/>
  <c r="QC15" i="4" s="1"/>
  <c r="PM15" i="4"/>
  <c r="PN15" i="4" s="1"/>
  <c r="OW15" i="4"/>
  <c r="OX15" i="4" s="1"/>
  <c r="OU15" i="4"/>
  <c r="OG15" i="4"/>
  <c r="OH15" i="4" s="1"/>
  <c r="OE15" i="4"/>
  <c r="NO15" i="4"/>
  <c r="NP15" i="4" s="1"/>
  <c r="NM15" i="4"/>
  <c r="MW15" i="4"/>
  <c r="MX15" i="4" s="1"/>
  <c r="MU15" i="4"/>
  <c r="MF15" i="4"/>
  <c r="MG15" i="4" s="1"/>
  <c r="LO15" i="4"/>
  <c r="LP15" i="4" s="1"/>
  <c r="LM15" i="4"/>
  <c r="KW15" i="4"/>
  <c r="KX15" i="4" s="1"/>
  <c r="KF15" i="4"/>
  <c r="KG15" i="4" s="1"/>
  <c r="JN15" i="4"/>
  <c r="JO15" i="4" s="1"/>
  <c r="IW15" i="4"/>
  <c r="IX15" i="4" s="1"/>
  <c r="ID15" i="4"/>
  <c r="IE15" i="4" s="1"/>
  <c r="HQ15" i="4"/>
  <c r="HR15" i="4" s="1"/>
  <c r="QB14" i="4"/>
  <c r="QC14" i="4" s="1"/>
  <c r="PM14" i="4"/>
  <c r="PN14" i="4" s="1"/>
  <c r="OW14" i="4"/>
  <c r="OX14" i="4" s="1"/>
  <c r="OU14" i="4"/>
  <c r="OG14" i="4"/>
  <c r="OH14" i="4" s="1"/>
  <c r="OE14" i="4"/>
  <c r="NO14" i="4"/>
  <c r="NP14" i="4" s="1"/>
  <c r="NM14" i="4"/>
  <c r="MW14" i="4"/>
  <c r="MX14" i="4" s="1"/>
  <c r="MU14" i="4"/>
  <c r="MF14" i="4"/>
  <c r="MG14" i="4" s="1"/>
  <c r="LO14" i="4"/>
  <c r="LP14" i="4" s="1"/>
  <c r="LM14" i="4"/>
  <c r="KW14" i="4"/>
  <c r="KX14" i="4" s="1"/>
  <c r="KF14" i="4"/>
  <c r="KG14" i="4" s="1"/>
  <c r="KD14" i="4"/>
  <c r="KA14" i="4"/>
  <c r="KA15" i="4" s="1"/>
  <c r="JN14" i="4"/>
  <c r="JO14" i="4" s="1"/>
  <c r="IW14" i="4"/>
  <c r="IX14" i="4" s="1"/>
  <c r="ID14" i="4"/>
  <c r="IE14" i="4" s="1"/>
  <c r="HQ14" i="4"/>
  <c r="HR14" i="4" s="1"/>
  <c r="HC14" i="4"/>
  <c r="HD14" i="4" s="1"/>
  <c r="GO14" i="4"/>
  <c r="GP14" i="4" s="1"/>
  <c r="GA14" i="4"/>
  <c r="GB14" i="4" s="1"/>
  <c r="FM14" i="4"/>
  <c r="FN14" i="4" s="1"/>
  <c r="QB13" i="4"/>
  <c r="QC13" i="4" s="1"/>
  <c r="PM13" i="4"/>
  <c r="PN13" i="4" s="1"/>
  <c r="OW13" i="4"/>
  <c r="OX13" i="4" s="1"/>
  <c r="OU13" i="4"/>
  <c r="OG13" i="4"/>
  <c r="OH13" i="4" s="1"/>
  <c r="OE13" i="4"/>
  <c r="NO13" i="4"/>
  <c r="NP13" i="4" s="1"/>
  <c r="NM13" i="4"/>
  <c r="MW13" i="4"/>
  <c r="MX13" i="4" s="1"/>
  <c r="MU13" i="4"/>
  <c r="MF13" i="4"/>
  <c r="MG13" i="4" s="1"/>
  <c r="LO13" i="4"/>
  <c r="LP13" i="4" s="1"/>
  <c r="LM13" i="4"/>
  <c r="KW13" i="4"/>
  <c r="KX13" i="4" s="1"/>
  <c r="KF13" i="4"/>
  <c r="KG13" i="4" s="1"/>
  <c r="JN13" i="4"/>
  <c r="JO13" i="4" s="1"/>
  <c r="IW13" i="4"/>
  <c r="IX13" i="4" s="1"/>
  <c r="ID13" i="4"/>
  <c r="IE13" i="4" s="1"/>
  <c r="HQ13" i="4"/>
  <c r="HR13" i="4" s="1"/>
  <c r="HC13" i="4"/>
  <c r="HD13" i="4" s="1"/>
  <c r="GO13" i="4"/>
  <c r="GP13" i="4" s="1"/>
  <c r="GA13" i="4"/>
  <c r="GB13" i="4" s="1"/>
  <c r="FM13" i="4"/>
  <c r="FN13" i="4" s="1"/>
  <c r="QB12" i="4"/>
  <c r="QC12" i="4" s="1"/>
  <c r="PM12" i="4"/>
  <c r="PN12" i="4" s="1"/>
  <c r="OW12" i="4"/>
  <c r="OX12" i="4" s="1"/>
  <c r="OU12" i="4"/>
  <c r="OG12" i="4"/>
  <c r="OH12" i="4" s="1"/>
  <c r="OE12" i="4"/>
  <c r="NO12" i="4"/>
  <c r="NP12" i="4" s="1"/>
  <c r="NM12" i="4"/>
  <c r="MW12" i="4"/>
  <c r="MX12" i="4" s="1"/>
  <c r="MU12" i="4"/>
  <c r="MF12" i="4"/>
  <c r="MG12" i="4" s="1"/>
  <c r="LO12" i="4"/>
  <c r="LP12" i="4" s="1"/>
  <c r="LM12" i="4"/>
  <c r="KW12" i="4"/>
  <c r="KX12" i="4" s="1"/>
  <c r="KF12" i="4"/>
  <c r="KG12" i="4" s="1"/>
  <c r="JN12" i="4"/>
  <c r="JO12" i="4" s="1"/>
  <c r="IW12" i="4"/>
  <c r="IX12" i="4" s="1"/>
  <c r="ID12" i="4"/>
  <c r="IE12" i="4" s="1"/>
  <c r="HQ12" i="4"/>
  <c r="HR12" i="4" s="1"/>
  <c r="HC12" i="4"/>
  <c r="HD12" i="4" s="1"/>
  <c r="GO12" i="4"/>
  <c r="GP12" i="4" s="1"/>
  <c r="GA12" i="4"/>
  <c r="GB12" i="4" s="1"/>
  <c r="FM12" i="4"/>
  <c r="FN12" i="4" s="1"/>
  <c r="PY11" i="4"/>
  <c r="QB11" i="4" s="1"/>
  <c r="QC11" i="4" s="1"/>
  <c r="PJ11" i="4"/>
  <c r="PM11" i="4" s="1"/>
  <c r="PN11" i="4" s="1"/>
  <c r="OT11" i="4"/>
  <c r="OW11" i="4" s="1"/>
  <c r="OX11" i="4" s="1"/>
  <c r="OD11" i="4"/>
  <c r="OG11" i="4" s="1"/>
  <c r="OH11" i="4" s="1"/>
  <c r="NL11" i="4"/>
  <c r="MT11" i="4"/>
  <c r="MC11" i="4"/>
  <c r="MF11" i="4" s="1"/>
  <c r="MG11" i="4" s="1"/>
  <c r="LL11" i="4"/>
  <c r="LO11" i="4" s="1"/>
  <c r="LP11" i="4" s="1"/>
  <c r="KT11" i="4"/>
  <c r="KW11" i="4" s="1"/>
  <c r="KX11" i="4" s="1"/>
  <c r="KC11" i="4"/>
  <c r="KF11" i="4" s="1"/>
  <c r="KG11" i="4" s="1"/>
  <c r="JK11" i="4"/>
  <c r="JN11" i="4" s="1"/>
  <c r="JO11" i="4" s="1"/>
  <c r="IT11" i="4"/>
  <c r="IW11" i="4" s="1"/>
  <c r="IX11" i="4" s="1"/>
  <c r="IA11" i="4"/>
  <c r="ID11" i="4" s="1"/>
  <c r="IE11" i="4" s="1"/>
  <c r="HN11" i="4"/>
  <c r="HQ11" i="4" s="1"/>
  <c r="HR11" i="4" s="1"/>
  <c r="QB10" i="4"/>
  <c r="QC10" i="4" s="1"/>
  <c r="PM10" i="4"/>
  <c r="PN10" i="4" s="1"/>
  <c r="OW10" i="4"/>
  <c r="OX10" i="4" s="1"/>
  <c r="OU10" i="4"/>
  <c r="OG10" i="4"/>
  <c r="OH10" i="4" s="1"/>
  <c r="OE10" i="4"/>
  <c r="NM10" i="4"/>
  <c r="PY9" i="4"/>
  <c r="QB9" i="4" s="1"/>
  <c r="QC9" i="4" s="1"/>
  <c r="PJ9" i="4"/>
  <c r="PM9" i="4" s="1"/>
  <c r="PN9" i="4" s="1"/>
  <c r="OT9" i="4"/>
  <c r="OD9" i="4"/>
  <c r="NL9" i="4"/>
  <c r="MT9" i="4"/>
  <c r="MC9" i="4"/>
  <c r="MF9" i="4" s="1"/>
  <c r="MG9" i="4" s="1"/>
  <c r="LL9" i="4"/>
  <c r="LM9" i="4" s="1"/>
  <c r="KT9" i="4"/>
  <c r="KW9" i="4" s="1"/>
  <c r="KX9" i="4" s="1"/>
  <c r="KC9" i="4"/>
  <c r="KF9" i="4" s="1"/>
  <c r="KG9" i="4" s="1"/>
  <c r="JK9" i="4"/>
  <c r="JN9" i="4" s="1"/>
  <c r="JO9" i="4" s="1"/>
  <c r="IT9" i="4"/>
  <c r="IW9" i="4" s="1"/>
  <c r="IX9" i="4" s="1"/>
  <c r="IA9" i="4"/>
  <c r="ID9" i="4" s="1"/>
  <c r="IE9" i="4" s="1"/>
  <c r="HN9" i="4"/>
  <c r="HQ9" i="4" s="1"/>
  <c r="HR9" i="4" s="1"/>
  <c r="GZ9" i="4"/>
  <c r="HC9" i="4" s="1"/>
  <c r="HD9" i="4" s="1"/>
  <c r="GL9" i="4"/>
  <c r="GO9" i="4" s="1"/>
  <c r="GP9" i="4" s="1"/>
  <c r="FX9" i="4"/>
  <c r="GA9" i="4" s="1"/>
  <c r="GB9" i="4" s="1"/>
  <c r="FM9" i="4"/>
  <c r="FN9" i="4" s="1"/>
  <c r="EZ9" i="4"/>
  <c r="FA9" i="4" s="1"/>
  <c r="EM9" i="4"/>
  <c r="EN9" i="4" s="1"/>
  <c r="QB8" i="4"/>
  <c r="QC8" i="4" s="1"/>
  <c r="PM8" i="4"/>
  <c r="PN8" i="4" s="1"/>
  <c r="OW8" i="4"/>
  <c r="OX8" i="4" s="1"/>
  <c r="OU8" i="4"/>
  <c r="OG8" i="4"/>
  <c r="OH8" i="4" s="1"/>
  <c r="OE8" i="4"/>
  <c r="NO8" i="4"/>
  <c r="NP8" i="4" s="1"/>
  <c r="NM8" i="4"/>
  <c r="MW8" i="4"/>
  <c r="MX8" i="4" s="1"/>
  <c r="MU8" i="4"/>
  <c r="MF8" i="4"/>
  <c r="MG8" i="4" s="1"/>
  <c r="LO8" i="4"/>
  <c r="LP8" i="4" s="1"/>
  <c r="LM8" i="4"/>
  <c r="KW8" i="4"/>
  <c r="KX8" i="4" s="1"/>
  <c r="KF8" i="4"/>
  <c r="KG8" i="4" s="1"/>
  <c r="JN8" i="4"/>
  <c r="JO8" i="4" s="1"/>
  <c r="IW8" i="4"/>
  <c r="IX8" i="4" s="1"/>
  <c r="ID8" i="4"/>
  <c r="IE8" i="4" s="1"/>
  <c r="HQ8" i="4"/>
  <c r="HR8" i="4" s="1"/>
  <c r="HC8" i="4"/>
  <c r="HD8" i="4" s="1"/>
  <c r="GO8" i="4"/>
  <c r="GP8" i="4" s="1"/>
  <c r="GA8" i="4"/>
  <c r="GB8" i="4" s="1"/>
  <c r="FM8" i="4"/>
  <c r="FN8" i="4" s="1"/>
  <c r="EZ8" i="4"/>
  <c r="FA8" i="4" s="1"/>
  <c r="EM8" i="4"/>
  <c r="EN8" i="4" s="1"/>
  <c r="QB7" i="4"/>
  <c r="QC7" i="4" s="1"/>
  <c r="PM7" i="4"/>
  <c r="PN7" i="4" s="1"/>
  <c r="OW7" i="4"/>
  <c r="OX7" i="4" s="1"/>
  <c r="OU7" i="4"/>
  <c r="OG7" i="4"/>
  <c r="OH7" i="4" s="1"/>
  <c r="OE7" i="4"/>
  <c r="NO7" i="4"/>
  <c r="NP7" i="4" s="1"/>
  <c r="NM7" i="4"/>
  <c r="MW7" i="4"/>
  <c r="MX7" i="4" s="1"/>
  <c r="MU7" i="4"/>
  <c r="MF7" i="4"/>
  <c r="MG7" i="4" s="1"/>
  <c r="LO7" i="4"/>
  <c r="LP7" i="4" s="1"/>
  <c r="LM7" i="4"/>
  <c r="KW7" i="4"/>
  <c r="KX7" i="4" s="1"/>
  <c r="KF7" i="4"/>
  <c r="KG7" i="4" s="1"/>
  <c r="JN7" i="4"/>
  <c r="JO7" i="4" s="1"/>
  <c r="IW7" i="4"/>
  <c r="IX7" i="4" s="1"/>
  <c r="ID7" i="4"/>
  <c r="IE7" i="4" s="1"/>
  <c r="HQ7" i="4"/>
  <c r="HR7" i="4" s="1"/>
  <c r="HC7" i="4"/>
  <c r="HD7" i="4" s="1"/>
  <c r="GO7" i="4"/>
  <c r="GP7" i="4" s="1"/>
  <c r="GA7" i="4"/>
  <c r="GB7" i="4" s="1"/>
  <c r="FM7" i="4"/>
  <c r="FN7" i="4" s="1"/>
  <c r="EZ7" i="4"/>
  <c r="FA7" i="4" s="1"/>
  <c r="EM7" i="4"/>
  <c r="EN7" i="4" s="1"/>
  <c r="QB6" i="4"/>
  <c r="QC6" i="4" s="1"/>
  <c r="PM6" i="4"/>
  <c r="PN6" i="4" s="1"/>
  <c r="OW6" i="4"/>
  <c r="OX6" i="4" s="1"/>
  <c r="OU6" i="4"/>
  <c r="OG6" i="4"/>
  <c r="OH6" i="4" s="1"/>
  <c r="OE6" i="4"/>
  <c r="NO6" i="4"/>
  <c r="NP6" i="4" s="1"/>
  <c r="NM6" i="4"/>
  <c r="QB5" i="4"/>
  <c r="QC5" i="4" s="1"/>
  <c r="PM5" i="4"/>
  <c r="PN5" i="4" s="1"/>
  <c r="OW5" i="4"/>
  <c r="OX5" i="4" s="1"/>
  <c r="OU5" i="4"/>
  <c r="OG5" i="4"/>
  <c r="OH5" i="4" s="1"/>
  <c r="OE5" i="4"/>
  <c r="NO5" i="4"/>
  <c r="NP5" i="4" s="1"/>
  <c r="NM5" i="4"/>
  <c r="MW5" i="4"/>
  <c r="MX5" i="4" s="1"/>
  <c r="MU5" i="4"/>
  <c r="MF5" i="4"/>
  <c r="MG5" i="4" s="1"/>
  <c r="LO5" i="4"/>
  <c r="LP5" i="4" s="1"/>
  <c r="LM5" i="4"/>
  <c r="KW5" i="4"/>
  <c r="KX5" i="4" s="1"/>
  <c r="KF5" i="4"/>
  <c r="KG5" i="4" s="1"/>
  <c r="JN5" i="4"/>
  <c r="JO5" i="4" s="1"/>
  <c r="IW5" i="4"/>
  <c r="IX5" i="4" s="1"/>
  <c r="ID5" i="4"/>
  <c r="IE5" i="4" s="1"/>
  <c r="HQ5" i="4"/>
  <c r="HR5" i="4" s="1"/>
  <c r="HC5" i="4"/>
  <c r="HD5" i="4" s="1"/>
  <c r="GO5" i="4"/>
  <c r="GP5" i="4" s="1"/>
  <c r="GA5" i="4"/>
  <c r="GB5" i="4" s="1"/>
  <c r="FM5" i="4"/>
  <c r="FN5" i="4" s="1"/>
  <c r="EZ5" i="4"/>
  <c r="FA5" i="4" s="1"/>
  <c r="EM5" i="4"/>
  <c r="EN5" i="4" s="1"/>
  <c r="QB4" i="4"/>
  <c r="QC4" i="4" s="1"/>
  <c r="PM4" i="4"/>
  <c r="PN4" i="4" s="1"/>
  <c r="OW4" i="4"/>
  <c r="OX4" i="4" s="1"/>
  <c r="OU4" i="4"/>
  <c r="OG4" i="4"/>
  <c r="OH4" i="4" s="1"/>
  <c r="OE4" i="4"/>
  <c r="NO4" i="4"/>
  <c r="NP4" i="4" s="1"/>
  <c r="NM4" i="4"/>
  <c r="MW4" i="4"/>
  <c r="MX4" i="4" s="1"/>
  <c r="MU4" i="4"/>
  <c r="MF4" i="4"/>
  <c r="MG4" i="4" s="1"/>
  <c r="LO4" i="4"/>
  <c r="LP4" i="4" s="1"/>
  <c r="LM4" i="4"/>
  <c r="KW4" i="4"/>
  <c r="KX4" i="4" s="1"/>
  <c r="KF4" i="4"/>
  <c r="KG4" i="4" s="1"/>
  <c r="JN4" i="4"/>
  <c r="JO4" i="4" s="1"/>
  <c r="IW4" i="4"/>
  <c r="IX4" i="4" s="1"/>
  <c r="ID4" i="4"/>
  <c r="IE4" i="4" s="1"/>
  <c r="HQ4" i="4"/>
  <c r="HR4" i="4" s="1"/>
  <c r="HC4" i="4"/>
  <c r="HD4" i="4" s="1"/>
  <c r="GO4" i="4"/>
  <c r="GP4" i="4" s="1"/>
  <c r="GA4" i="4"/>
  <c r="GB4" i="4" s="1"/>
  <c r="FM4" i="4"/>
  <c r="FN4" i="4" s="1"/>
  <c r="EZ4" i="4"/>
  <c r="FA4" i="4" s="1"/>
  <c r="EM4" i="4"/>
  <c r="EN4" i="4" s="1"/>
  <c r="QB3" i="4"/>
  <c r="QC3" i="4" s="1"/>
  <c r="PM3" i="4"/>
  <c r="PN3" i="4" s="1"/>
  <c r="OW3" i="4"/>
  <c r="OX3" i="4" s="1"/>
  <c r="OU3" i="4"/>
  <c r="OG3" i="4"/>
  <c r="OH3" i="4" s="1"/>
  <c r="OE3" i="4"/>
  <c r="NO3" i="4"/>
  <c r="NP3" i="4" s="1"/>
  <c r="NM3" i="4"/>
  <c r="MW3" i="4"/>
  <c r="MX3" i="4" s="1"/>
  <c r="MU3" i="4"/>
  <c r="MF3" i="4"/>
  <c r="MG3" i="4" s="1"/>
  <c r="LO3" i="4"/>
  <c r="LP3" i="4" s="1"/>
  <c r="LM3" i="4"/>
  <c r="KW3" i="4"/>
  <c r="KX3" i="4" s="1"/>
  <c r="KF3" i="4"/>
  <c r="KG3" i="4" s="1"/>
  <c r="JN3" i="4"/>
  <c r="JO3" i="4" s="1"/>
  <c r="IW3" i="4"/>
  <c r="IX3" i="4" s="1"/>
  <c r="ID3" i="4"/>
  <c r="IE3" i="4" s="1"/>
  <c r="HQ3" i="4"/>
  <c r="HR3" i="4" s="1"/>
  <c r="HC3" i="4"/>
  <c r="HD3" i="4" s="1"/>
  <c r="GO3" i="4"/>
  <c r="GP3" i="4" s="1"/>
  <c r="GA3" i="4"/>
  <c r="GB3" i="4" s="1"/>
  <c r="FM3" i="4"/>
  <c r="FN3" i="4" s="1"/>
  <c r="EZ3" i="4"/>
  <c r="FA3" i="4" s="1"/>
  <c r="EM3" i="4"/>
  <c r="EN3" i="4" s="1"/>
  <c r="QA249" i="1"/>
  <c r="QB249" i="1" s="1"/>
  <c r="QA248" i="1"/>
  <c r="QB248" i="1" s="1"/>
  <c r="QA247" i="1"/>
  <c r="QB247" i="1" s="1"/>
  <c r="QA246" i="1"/>
  <c r="QB246" i="1" s="1"/>
  <c r="QA245" i="1"/>
  <c r="QB245" i="1" s="1"/>
  <c r="QA243" i="1"/>
  <c r="QB243" i="1" s="1"/>
  <c r="QA242" i="1"/>
  <c r="QB242" i="1" s="1"/>
  <c r="QA241" i="1"/>
  <c r="QB241" i="1" s="1"/>
  <c r="QA240" i="1"/>
  <c r="QB240" i="1" s="1"/>
  <c r="QA239" i="1"/>
  <c r="QB239" i="1" s="1"/>
  <c r="QA238" i="1"/>
  <c r="QB238" i="1" s="1"/>
  <c r="PX237" i="1"/>
  <c r="QA237" i="1" s="1"/>
  <c r="QB237" i="1" s="1"/>
  <c r="PX236" i="1"/>
  <c r="QA236" i="1" s="1"/>
  <c r="QB236" i="1" s="1"/>
  <c r="PX235" i="1"/>
  <c r="QA235" i="1" s="1"/>
  <c r="QB235" i="1" s="1"/>
  <c r="PX234" i="1"/>
  <c r="QA234" i="1" s="1"/>
  <c r="QB234" i="1" s="1"/>
  <c r="QA244" i="1"/>
  <c r="QB244" i="1" s="1"/>
  <c r="QA233" i="1"/>
  <c r="QB233" i="1" s="1"/>
  <c r="QA232" i="1"/>
  <c r="QB232" i="1" s="1"/>
  <c r="QA231" i="1"/>
  <c r="QB231" i="1" s="1"/>
  <c r="QA230" i="1"/>
  <c r="QB230" i="1" s="1"/>
  <c r="QA223" i="1"/>
  <c r="QB223" i="1" s="1"/>
  <c r="QA222" i="1"/>
  <c r="QB222" i="1" s="1"/>
  <c r="QA221" i="1"/>
  <c r="QB221" i="1" s="1"/>
  <c r="QA220" i="1"/>
  <c r="QB220" i="1" s="1"/>
  <c r="QA219" i="1"/>
  <c r="QB219" i="1" s="1"/>
  <c r="QA218" i="1"/>
  <c r="QB218" i="1" s="1"/>
  <c r="QA217" i="1"/>
  <c r="QB217" i="1" s="1"/>
  <c r="QA216" i="1"/>
  <c r="QB216" i="1" s="1"/>
  <c r="QA215" i="1"/>
  <c r="QB215" i="1" s="1"/>
  <c r="QA214" i="1"/>
  <c r="QB214" i="1" s="1"/>
  <c r="QA224" i="1"/>
  <c r="QB224" i="1" s="1"/>
  <c r="QA213" i="1"/>
  <c r="QB213" i="1" s="1"/>
  <c r="QA212" i="1"/>
  <c r="QB212" i="1" s="1"/>
  <c r="QA211" i="1"/>
  <c r="QB211" i="1" s="1"/>
  <c r="QA210" i="1"/>
  <c r="QB210" i="1" s="1"/>
  <c r="QA209" i="1"/>
  <c r="QB209" i="1" s="1"/>
  <c r="QA208" i="1"/>
  <c r="QB208" i="1" s="1"/>
  <c r="QA207" i="1"/>
  <c r="QB207" i="1" s="1"/>
  <c r="QA206" i="1"/>
  <c r="QB206" i="1" s="1"/>
  <c r="QA205" i="1"/>
  <c r="QB205" i="1" s="1"/>
  <c r="QA204" i="1"/>
  <c r="QB204" i="1" s="1"/>
  <c r="QA203" i="1"/>
  <c r="QB203" i="1" s="1"/>
  <c r="QA202" i="1"/>
  <c r="QB202" i="1" s="1"/>
  <c r="QA201" i="1"/>
  <c r="QB201" i="1" s="1"/>
  <c r="QA200" i="1"/>
  <c r="QB200" i="1" s="1"/>
  <c r="QA199" i="1"/>
  <c r="QB199" i="1" s="1"/>
  <c r="QA198" i="1"/>
  <c r="QB198" i="1" s="1"/>
  <c r="QA197" i="1"/>
  <c r="QB197" i="1" s="1"/>
  <c r="QA196" i="1"/>
  <c r="QB196" i="1" s="1"/>
  <c r="QA195" i="1"/>
  <c r="QB195" i="1" s="1"/>
  <c r="QA194" i="1"/>
  <c r="QB194" i="1" s="1"/>
  <c r="QA193" i="1"/>
  <c r="QB193" i="1" s="1"/>
  <c r="QA192" i="1"/>
  <c r="QB192" i="1" s="1"/>
  <c r="QA191" i="1"/>
  <c r="QB191" i="1" s="1"/>
  <c r="QA190" i="1"/>
  <c r="QB190" i="1" s="1"/>
  <c r="QA189" i="1"/>
  <c r="QB189" i="1" s="1"/>
  <c r="QA188" i="1"/>
  <c r="QB188" i="1" s="1"/>
  <c r="QA187" i="1"/>
  <c r="QB187" i="1" s="1"/>
  <c r="QA186" i="1"/>
  <c r="QB186" i="1" s="1"/>
  <c r="QA185" i="1"/>
  <c r="QB185" i="1" s="1"/>
  <c r="QA184" i="1"/>
  <c r="QB184" i="1" s="1"/>
  <c r="QA183" i="1"/>
  <c r="QB183" i="1" s="1"/>
  <c r="QB182" i="1"/>
  <c r="QB181" i="1"/>
  <c r="QA180" i="1"/>
  <c r="QB180" i="1" s="1"/>
  <c r="PX179" i="1"/>
  <c r="QA179" i="1" s="1"/>
  <c r="QB179" i="1" s="1"/>
  <c r="PX178" i="1"/>
  <c r="QA178" i="1" s="1"/>
  <c r="QB178" i="1" s="1"/>
  <c r="PX177" i="1"/>
  <c r="QA177" i="1" s="1"/>
  <c r="QB177" i="1" s="1"/>
  <c r="QA176" i="1"/>
  <c r="QB176" i="1" s="1"/>
  <c r="QA175" i="1"/>
  <c r="QB175" i="1" s="1"/>
  <c r="QA174" i="1"/>
  <c r="QB174" i="1" s="1"/>
  <c r="QA173" i="1"/>
  <c r="QB173" i="1" s="1"/>
  <c r="QA172" i="1"/>
  <c r="QB172" i="1" s="1"/>
  <c r="QA171" i="1"/>
  <c r="QB171" i="1" s="1"/>
  <c r="QD170" i="1"/>
  <c r="QE170" i="1" s="1"/>
  <c r="QA170" i="1"/>
  <c r="QB170" i="1" s="1"/>
  <c r="QD169" i="1"/>
  <c r="QE169" i="1" s="1"/>
  <c r="QA169" i="1"/>
  <c r="QB169" i="1" s="1"/>
  <c r="QD168" i="1"/>
  <c r="QE168" i="1" s="1"/>
  <c r="QA168" i="1"/>
  <c r="QB168" i="1" s="1"/>
  <c r="QD167" i="1"/>
  <c r="QE167" i="1" s="1"/>
  <c r="QA167" i="1"/>
  <c r="QB167" i="1" s="1"/>
  <c r="QD166" i="1"/>
  <c r="QE166" i="1" s="1"/>
  <c r="QA166" i="1"/>
  <c r="QB166" i="1" s="1"/>
  <c r="QD165" i="1"/>
  <c r="QE165" i="1" s="1"/>
  <c r="QA165" i="1"/>
  <c r="QB165" i="1" s="1"/>
  <c r="PW164" i="1"/>
  <c r="QD164" i="1" s="1"/>
  <c r="QE164" i="1" s="1"/>
  <c r="PW163" i="1"/>
  <c r="QD163" i="1" s="1"/>
  <c r="QE163" i="1" s="1"/>
  <c r="QD162" i="1"/>
  <c r="QE162" i="1" s="1"/>
  <c r="QA162" i="1"/>
  <c r="QB162" i="1" s="1"/>
  <c r="QD161" i="1"/>
  <c r="QE161" i="1" s="1"/>
  <c r="QA161" i="1"/>
  <c r="QB161" i="1" s="1"/>
  <c r="QA158" i="1"/>
  <c r="QB158" i="1" s="1"/>
  <c r="QA157" i="1"/>
  <c r="QB157" i="1" s="1"/>
  <c r="QA156" i="1"/>
  <c r="QB156" i="1" s="1"/>
  <c r="QA155" i="1"/>
  <c r="QB155" i="1" s="1"/>
  <c r="QA154" i="1"/>
  <c r="QB154" i="1" s="1"/>
  <c r="QA153" i="1"/>
  <c r="QB153" i="1" s="1"/>
  <c r="QA151" i="1"/>
  <c r="QB151" i="1" s="1"/>
  <c r="QA150" i="1"/>
  <c r="QB150" i="1" s="1"/>
  <c r="QA149" i="1"/>
  <c r="QB149" i="1" s="1"/>
  <c r="QA148" i="1"/>
  <c r="QB148" i="1" s="1"/>
  <c r="QA147" i="1"/>
  <c r="QB147" i="1" s="1"/>
  <c r="QA146" i="1"/>
  <c r="QB146" i="1" s="1"/>
  <c r="QA145" i="1"/>
  <c r="QB145" i="1" s="1"/>
  <c r="QA144" i="1"/>
  <c r="QB144" i="1" s="1"/>
  <c r="QA143" i="1"/>
  <c r="QB143" i="1" s="1"/>
  <c r="QA142" i="1"/>
  <c r="QB142" i="1" s="1"/>
  <c r="QA141" i="1"/>
  <c r="QB141" i="1" s="1"/>
  <c r="QA140" i="1"/>
  <c r="QB140" i="1" s="1"/>
  <c r="QA139" i="1"/>
  <c r="QB139" i="1" s="1"/>
  <c r="QA138" i="1"/>
  <c r="QB138" i="1" s="1"/>
  <c r="QA136" i="1"/>
  <c r="QB136" i="1" s="1"/>
  <c r="QA135" i="1"/>
  <c r="QB135" i="1" s="1"/>
  <c r="QA134" i="1"/>
  <c r="QB134" i="1" s="1"/>
  <c r="QA133" i="1"/>
  <c r="QB133" i="1" s="1"/>
  <c r="QA132" i="1"/>
  <c r="QB132" i="1" s="1"/>
  <c r="QA131" i="1"/>
  <c r="QB131" i="1" s="1"/>
  <c r="QA130" i="1"/>
  <c r="QB130" i="1" s="1"/>
  <c r="QA129" i="1"/>
  <c r="QB129" i="1" s="1"/>
  <c r="QA128" i="1"/>
  <c r="QB128" i="1" s="1"/>
  <c r="QA127" i="1"/>
  <c r="QB127" i="1" s="1"/>
  <c r="QA126" i="1"/>
  <c r="QB126" i="1" s="1"/>
  <c r="QA125" i="1"/>
  <c r="QB125" i="1" s="1"/>
  <c r="QA124" i="1"/>
  <c r="QB124" i="1" s="1"/>
  <c r="QA123" i="1"/>
  <c r="QB123" i="1" s="1"/>
  <c r="QA122" i="1"/>
  <c r="QB122" i="1" s="1"/>
  <c r="QA121" i="1"/>
  <c r="QB121" i="1" s="1"/>
  <c r="QA120" i="1"/>
  <c r="QB120" i="1" s="1"/>
  <c r="QA119" i="1"/>
  <c r="QB119" i="1" s="1"/>
  <c r="QA118" i="1"/>
  <c r="QB118" i="1" s="1"/>
  <c r="QA117" i="1"/>
  <c r="QB117" i="1" s="1"/>
  <c r="QA116" i="1"/>
  <c r="QB116" i="1" s="1"/>
  <c r="QA115" i="1"/>
  <c r="QB115" i="1" s="1"/>
  <c r="QA114" i="1"/>
  <c r="QB114" i="1" s="1"/>
  <c r="QA113" i="1"/>
  <c r="QB113" i="1" s="1"/>
  <c r="QA112" i="1"/>
  <c r="QB112" i="1" s="1"/>
  <c r="QA111" i="1"/>
  <c r="QB111" i="1" s="1"/>
  <c r="QA110" i="1"/>
  <c r="QB110" i="1" s="1"/>
  <c r="QA109" i="1"/>
  <c r="QB109" i="1" s="1"/>
  <c r="QA108" i="1"/>
  <c r="QB108" i="1" s="1"/>
  <c r="QA107" i="1"/>
  <c r="QB107" i="1" s="1"/>
  <c r="QA106" i="1"/>
  <c r="QB106" i="1" s="1"/>
  <c r="QA105" i="1"/>
  <c r="QB105" i="1" s="1"/>
  <c r="QA104" i="1"/>
  <c r="QB104" i="1" s="1"/>
  <c r="QA103" i="1"/>
  <c r="QB103" i="1" s="1"/>
  <c r="QA102" i="1"/>
  <c r="QB102" i="1" s="1"/>
  <c r="QA101" i="1"/>
  <c r="QB101" i="1" s="1"/>
  <c r="QA100" i="1"/>
  <c r="QB100" i="1" s="1"/>
  <c r="QA99" i="1"/>
  <c r="QB99" i="1" s="1"/>
  <c r="QA98" i="1"/>
  <c r="QB98" i="1" s="1"/>
  <c r="QA97" i="1"/>
  <c r="QB97" i="1" s="1"/>
  <c r="QA96" i="1"/>
  <c r="QB96" i="1" s="1"/>
  <c r="QA95" i="1"/>
  <c r="QB95" i="1" s="1"/>
  <c r="QA94" i="1"/>
  <c r="QB94" i="1" s="1"/>
  <c r="QA93" i="1"/>
  <c r="QB93" i="1" s="1"/>
  <c r="QA92" i="1"/>
  <c r="QB92" i="1" s="1"/>
  <c r="QA74" i="1"/>
  <c r="QB74" i="1" s="1"/>
  <c r="QA73" i="1"/>
  <c r="QB73" i="1" s="1"/>
  <c r="QA72" i="1"/>
  <c r="QB72" i="1" s="1"/>
  <c r="QA71" i="1"/>
  <c r="QB71" i="1" s="1"/>
  <c r="QA70" i="1"/>
  <c r="QB70" i="1" s="1"/>
  <c r="QA69" i="1"/>
  <c r="QB69" i="1" s="1"/>
  <c r="QA68" i="1"/>
  <c r="QB68" i="1" s="1"/>
  <c r="PW67" i="1"/>
  <c r="QA67" i="1" s="1"/>
  <c r="QB67" i="1" s="1"/>
  <c r="PW66" i="1"/>
  <c r="QA66" i="1" s="1"/>
  <c r="QB66" i="1" s="1"/>
  <c r="PW65" i="1"/>
  <c r="QA65" i="1" s="1"/>
  <c r="QB65" i="1" s="1"/>
  <c r="QA64" i="1"/>
  <c r="QB64" i="1" s="1"/>
  <c r="QA44" i="1"/>
  <c r="QB44" i="1" s="1"/>
  <c r="QA43" i="1"/>
  <c r="QB43" i="1" s="1"/>
  <c r="QA42" i="1"/>
  <c r="QB42" i="1" s="1"/>
  <c r="QA41" i="1"/>
  <c r="QB41" i="1" s="1"/>
  <c r="QA40" i="1"/>
  <c r="QB40" i="1" s="1"/>
  <c r="QA39" i="1"/>
  <c r="QB39" i="1" s="1"/>
  <c r="QA38" i="1"/>
  <c r="QB38" i="1" s="1"/>
  <c r="QA37" i="1"/>
  <c r="QB37" i="1" s="1"/>
  <c r="QA36" i="1"/>
  <c r="QB36" i="1" s="1"/>
  <c r="QA91" i="1"/>
  <c r="QB91" i="1" s="1"/>
  <c r="QA26" i="1"/>
  <c r="QB26" i="1" s="1"/>
  <c r="QA25" i="1"/>
  <c r="QB25" i="1" s="1"/>
  <c r="QA24" i="1"/>
  <c r="QB24" i="1" s="1"/>
  <c r="QA23" i="1"/>
  <c r="QB23" i="1" s="1"/>
  <c r="QA22" i="1"/>
  <c r="QB22" i="1" s="1"/>
  <c r="QA21" i="1"/>
  <c r="QB21" i="1" s="1"/>
  <c r="PX20" i="1"/>
  <c r="QA20" i="1" s="1"/>
  <c r="QB20" i="1" s="1"/>
  <c r="QA90" i="1"/>
  <c r="QB90" i="1" s="1"/>
  <c r="QA89" i="1"/>
  <c r="QB89" i="1" s="1"/>
  <c r="QA88" i="1"/>
  <c r="QB88" i="1" s="1"/>
  <c r="QA87" i="1"/>
  <c r="QB87" i="1" s="1"/>
  <c r="QA86" i="1"/>
  <c r="QB86" i="1" s="1"/>
  <c r="QA85" i="1"/>
  <c r="QB85" i="1" s="1"/>
  <c r="QA84" i="1"/>
  <c r="QB84" i="1" s="1"/>
  <c r="QH83" i="1"/>
  <c r="QA83" i="1" s="1"/>
  <c r="QB83" i="1" s="1"/>
  <c r="QA19" i="1"/>
  <c r="QB19" i="1" s="1"/>
  <c r="QA82" i="1"/>
  <c r="QB82" i="1" s="1"/>
  <c r="QA81" i="1"/>
  <c r="QB81" i="1" s="1"/>
  <c r="QA80" i="1"/>
  <c r="QB80" i="1" s="1"/>
  <c r="QA79" i="1"/>
  <c r="QB79" i="1" s="1"/>
  <c r="QA78" i="1"/>
  <c r="QB78" i="1" s="1"/>
  <c r="QA77" i="1"/>
  <c r="QB77" i="1" s="1"/>
  <c r="QA76" i="1"/>
  <c r="QB76" i="1" s="1"/>
  <c r="QA75" i="1"/>
  <c r="QB75" i="1" s="1"/>
  <c r="QA229" i="1"/>
  <c r="QB229" i="1" s="1"/>
  <c r="QG228" i="1"/>
  <c r="PX228" i="1"/>
  <c r="PW228" i="1"/>
  <c r="QA227" i="1"/>
  <c r="QB227" i="1" s="1"/>
  <c r="QA226" i="1"/>
  <c r="QB226" i="1" s="1"/>
  <c r="QG225" i="1"/>
  <c r="PW225" i="1"/>
  <c r="QA18" i="1"/>
  <c r="QB18" i="1" s="1"/>
  <c r="QA17" i="1"/>
  <c r="QB17" i="1" s="1"/>
  <c r="QA63" i="1"/>
  <c r="QB63" i="1" s="1"/>
  <c r="QA16" i="1"/>
  <c r="QB16" i="1" s="1"/>
  <c r="QA15" i="1"/>
  <c r="QB15" i="1" s="1"/>
  <c r="QA62" i="1"/>
  <c r="QB62" i="1" s="1"/>
  <c r="QA61" i="1"/>
  <c r="QB61" i="1" s="1"/>
  <c r="QA60" i="1"/>
  <c r="QB60" i="1" s="1"/>
  <c r="QA14" i="1"/>
  <c r="QB14" i="1" s="1"/>
  <c r="QA13" i="1"/>
  <c r="QB13" i="1" s="1"/>
  <c r="QA59" i="1"/>
  <c r="QB59" i="1" s="1"/>
  <c r="QA58" i="1"/>
  <c r="QB58" i="1" s="1"/>
  <c r="QA57" i="1"/>
  <c r="QB57" i="1" s="1"/>
  <c r="QA56" i="1"/>
  <c r="QB56" i="1" s="1"/>
  <c r="QA55" i="1"/>
  <c r="QB55" i="1" s="1"/>
  <c r="QA54" i="1"/>
  <c r="QB54" i="1" s="1"/>
  <c r="QA53" i="1"/>
  <c r="QB53" i="1" s="1"/>
  <c r="QA52" i="1"/>
  <c r="QB52" i="1" s="1"/>
  <c r="QA51" i="1"/>
  <c r="QB51" i="1" s="1"/>
  <c r="QA50" i="1"/>
  <c r="QB50" i="1" s="1"/>
  <c r="QA49" i="1"/>
  <c r="QB49" i="1" s="1"/>
  <c r="QA12" i="1"/>
  <c r="QB12" i="1" s="1"/>
  <c r="QA11" i="1"/>
  <c r="QB11" i="1" s="1"/>
  <c r="PX10" i="1"/>
  <c r="QA10" i="1" s="1"/>
  <c r="QB10" i="1" s="1"/>
  <c r="PW48" i="1"/>
  <c r="QA48" i="1" s="1"/>
  <c r="QB48" i="1" s="1"/>
  <c r="QA47" i="1"/>
  <c r="QB47" i="1" s="1"/>
  <c r="QA46" i="1"/>
  <c r="QB46" i="1" s="1"/>
  <c r="QA45" i="1"/>
  <c r="QB45" i="1" s="1"/>
  <c r="QA35" i="1"/>
  <c r="QG9" i="1"/>
  <c r="PX9" i="1"/>
  <c r="QA34" i="1"/>
  <c r="QA33" i="1"/>
  <c r="QA32" i="1"/>
  <c r="QA31" i="1"/>
  <c r="QA30" i="1"/>
  <c r="QA313" i="1"/>
  <c r="QB313" i="1" s="1"/>
  <c r="QA312" i="1"/>
  <c r="QB312" i="1" s="1"/>
  <c r="QA311" i="1"/>
  <c r="QB311" i="1" s="1"/>
  <c r="QA8" i="1"/>
  <c r="QB8" i="1" s="1"/>
  <c r="QA7" i="1"/>
  <c r="QB7" i="1" s="1"/>
  <c r="QA310" i="1"/>
  <c r="QB310" i="1" s="1"/>
  <c r="QA309" i="1"/>
  <c r="QB309" i="1" s="1"/>
  <c r="QA308" i="1"/>
  <c r="QB308" i="1" s="1"/>
  <c r="QA307" i="1"/>
  <c r="QB307" i="1" s="1"/>
  <c r="QA306" i="1"/>
  <c r="QB306" i="1" s="1"/>
  <c r="QA305" i="1"/>
  <c r="QB305" i="1" s="1"/>
  <c r="QA304" i="1"/>
  <c r="QB304" i="1" s="1"/>
  <c r="QA6" i="1"/>
  <c r="QB6" i="1" s="1"/>
  <c r="QA303" i="1"/>
  <c r="QB303" i="1" s="1"/>
  <c r="QA302" i="1"/>
  <c r="QB302" i="1" s="1"/>
  <c r="QA301" i="1"/>
  <c r="QB301" i="1" s="1"/>
  <c r="QA300" i="1"/>
  <c r="QB300" i="1" s="1"/>
  <c r="QA299" i="1"/>
  <c r="QB299" i="1" s="1"/>
  <c r="QA298" i="1"/>
  <c r="QB298" i="1" s="1"/>
  <c r="QA297" i="1"/>
  <c r="QB297" i="1" s="1"/>
  <c r="QA296" i="1"/>
  <c r="QB296" i="1" s="1"/>
  <c r="PX295" i="1"/>
  <c r="QA295" i="1" s="1"/>
  <c r="QB295" i="1" s="1"/>
  <c r="QA294" i="1"/>
  <c r="QB294" i="1" s="1"/>
  <c r="QA5" i="1"/>
  <c r="QB5" i="1" s="1"/>
  <c r="QA4" i="1"/>
  <c r="QB4" i="1" s="1"/>
  <c r="QA3" i="1"/>
  <c r="QB3" i="1" s="1"/>
  <c r="PL227" i="1"/>
  <c r="PM227" i="1" s="1"/>
  <c r="OV227" i="1"/>
  <c r="OW227" i="1" s="1"/>
  <c r="OF227" i="1"/>
  <c r="OG227" i="1" s="1"/>
  <c r="NN227" i="1"/>
  <c r="NO227" i="1" s="1"/>
  <c r="MV227" i="1"/>
  <c r="MW227" i="1" s="1"/>
  <c r="ME227" i="1"/>
  <c r="MF227" i="1" s="1"/>
  <c r="PI237" i="1"/>
  <c r="PL237" i="1" s="1"/>
  <c r="PM237" i="1" s="1"/>
  <c r="PI236" i="1"/>
  <c r="PL236" i="1" s="1"/>
  <c r="PM236" i="1" s="1"/>
  <c r="PI235" i="1"/>
  <c r="PL235" i="1" s="1"/>
  <c r="PM235" i="1" s="1"/>
  <c r="PI234" i="1"/>
  <c r="PL234" i="1" s="1"/>
  <c r="PM234" i="1" s="1"/>
  <c r="PL249" i="1"/>
  <c r="PM249" i="1" s="1"/>
  <c r="PL248" i="1"/>
  <c r="PM248" i="1" s="1"/>
  <c r="PL247" i="1"/>
  <c r="PM247" i="1" s="1"/>
  <c r="PL246" i="1"/>
  <c r="PM246" i="1" s="1"/>
  <c r="PL245" i="1"/>
  <c r="PM245" i="1" s="1"/>
  <c r="PL243" i="1"/>
  <c r="PM243" i="1" s="1"/>
  <c r="PL242" i="1"/>
  <c r="PM242" i="1" s="1"/>
  <c r="PL241" i="1"/>
  <c r="PM241" i="1" s="1"/>
  <c r="PL240" i="1"/>
  <c r="PM240" i="1" s="1"/>
  <c r="PL239" i="1"/>
  <c r="PM239" i="1" s="1"/>
  <c r="PL238" i="1"/>
  <c r="PM238" i="1" s="1"/>
  <c r="PL244" i="1"/>
  <c r="PM244" i="1" s="1"/>
  <c r="PL233" i="1"/>
  <c r="PM233" i="1" s="1"/>
  <c r="PL232" i="1"/>
  <c r="PM232" i="1" s="1"/>
  <c r="PL231" i="1"/>
  <c r="PM231" i="1" s="1"/>
  <c r="PL230" i="1"/>
  <c r="PM230" i="1" s="1"/>
  <c r="PL223" i="1"/>
  <c r="PM223" i="1" s="1"/>
  <c r="PL222" i="1"/>
  <c r="PM222" i="1" s="1"/>
  <c r="PL221" i="1"/>
  <c r="PM221" i="1" s="1"/>
  <c r="PL220" i="1"/>
  <c r="PM220" i="1" s="1"/>
  <c r="PL219" i="1"/>
  <c r="PM219" i="1" s="1"/>
  <c r="PL218" i="1"/>
  <c r="PM218" i="1" s="1"/>
  <c r="PL217" i="1"/>
  <c r="PM217" i="1" s="1"/>
  <c r="PL216" i="1"/>
  <c r="PM216" i="1" s="1"/>
  <c r="PL215" i="1"/>
  <c r="PM215" i="1" s="1"/>
  <c r="PL214" i="1"/>
  <c r="PM214" i="1" s="1"/>
  <c r="PL224" i="1"/>
  <c r="PM224" i="1" s="1"/>
  <c r="PL213" i="1"/>
  <c r="PM213" i="1" s="1"/>
  <c r="PL212" i="1"/>
  <c r="PM212" i="1" s="1"/>
  <c r="PL211" i="1"/>
  <c r="PM211" i="1" s="1"/>
  <c r="PL210" i="1"/>
  <c r="PM210" i="1" s="1"/>
  <c r="PL209" i="1"/>
  <c r="PM209" i="1" s="1"/>
  <c r="PL208" i="1"/>
  <c r="PM208" i="1" s="1"/>
  <c r="PL207" i="1"/>
  <c r="PM207" i="1" s="1"/>
  <c r="PL206" i="1"/>
  <c r="PM206" i="1" s="1"/>
  <c r="PL205" i="1"/>
  <c r="PM205" i="1" s="1"/>
  <c r="PL204" i="1"/>
  <c r="PM204" i="1" s="1"/>
  <c r="PL203" i="1"/>
  <c r="PM203" i="1" s="1"/>
  <c r="PL202" i="1"/>
  <c r="PM202" i="1" s="1"/>
  <c r="PL201" i="1"/>
  <c r="PM201" i="1" s="1"/>
  <c r="PL200" i="1"/>
  <c r="PM200" i="1" s="1"/>
  <c r="PL199" i="1"/>
  <c r="PM199" i="1" s="1"/>
  <c r="PL198" i="1"/>
  <c r="PM198" i="1" s="1"/>
  <c r="PL197" i="1"/>
  <c r="PM197" i="1" s="1"/>
  <c r="PL196" i="1"/>
  <c r="PM196" i="1" s="1"/>
  <c r="PL195" i="1"/>
  <c r="PM195" i="1" s="1"/>
  <c r="PL194" i="1"/>
  <c r="PM194" i="1" s="1"/>
  <c r="PL193" i="1"/>
  <c r="PM193" i="1" s="1"/>
  <c r="PL192" i="1"/>
  <c r="PM192" i="1" s="1"/>
  <c r="PL191" i="1"/>
  <c r="PM191" i="1" s="1"/>
  <c r="PL190" i="1"/>
  <c r="PM190" i="1" s="1"/>
  <c r="PL189" i="1"/>
  <c r="PM189" i="1" s="1"/>
  <c r="PL188" i="1"/>
  <c r="PM188" i="1" s="1"/>
  <c r="PL187" i="1"/>
  <c r="PM187" i="1" s="1"/>
  <c r="PL186" i="1"/>
  <c r="PM186" i="1" s="1"/>
  <c r="PL185" i="1"/>
  <c r="PM185" i="1" s="1"/>
  <c r="PL184" i="1"/>
  <c r="PM184" i="1" s="1"/>
  <c r="PL183" i="1"/>
  <c r="PM183" i="1" s="1"/>
  <c r="PM182" i="1"/>
  <c r="PM181" i="1"/>
  <c r="PL180" i="1"/>
  <c r="PM180" i="1" s="1"/>
  <c r="PI179" i="1"/>
  <c r="PL179" i="1" s="1"/>
  <c r="PM179" i="1" s="1"/>
  <c r="PI178" i="1"/>
  <c r="PL178" i="1" s="1"/>
  <c r="PM178" i="1" s="1"/>
  <c r="PI177" i="1"/>
  <c r="PL177" i="1" s="1"/>
  <c r="PM177" i="1" s="1"/>
  <c r="PL176" i="1"/>
  <c r="PM176" i="1" s="1"/>
  <c r="PL175" i="1"/>
  <c r="PM175" i="1" s="1"/>
  <c r="PL174" i="1"/>
  <c r="PM174" i="1" s="1"/>
  <c r="PL173" i="1"/>
  <c r="PM173" i="1" s="1"/>
  <c r="PL172" i="1"/>
  <c r="PM172" i="1" s="1"/>
  <c r="PL171" i="1"/>
  <c r="PM171" i="1" s="1"/>
  <c r="PO170" i="1"/>
  <c r="PP170" i="1" s="1"/>
  <c r="PL170" i="1"/>
  <c r="PM170" i="1" s="1"/>
  <c r="PO169" i="1"/>
  <c r="PP169" i="1" s="1"/>
  <c r="PL169" i="1"/>
  <c r="PM169" i="1" s="1"/>
  <c r="PO168" i="1"/>
  <c r="PP168" i="1" s="1"/>
  <c r="PL168" i="1"/>
  <c r="PM168" i="1" s="1"/>
  <c r="PO167" i="1"/>
  <c r="PP167" i="1" s="1"/>
  <c r="PL167" i="1"/>
  <c r="PM167" i="1" s="1"/>
  <c r="PO166" i="1"/>
  <c r="PP166" i="1" s="1"/>
  <c r="PL166" i="1"/>
  <c r="PM166" i="1" s="1"/>
  <c r="PO165" i="1"/>
  <c r="PP165" i="1" s="1"/>
  <c r="PL165" i="1"/>
  <c r="PM165" i="1" s="1"/>
  <c r="PH164" i="1"/>
  <c r="PL164" i="1" s="1"/>
  <c r="PM164" i="1" s="1"/>
  <c r="PH163" i="1"/>
  <c r="PL163" i="1" s="1"/>
  <c r="PM163" i="1" s="1"/>
  <c r="PO162" i="1"/>
  <c r="PP162" i="1" s="1"/>
  <c r="PL162" i="1"/>
  <c r="PM162" i="1" s="1"/>
  <c r="PO161" i="1"/>
  <c r="PP161" i="1" s="1"/>
  <c r="PL161" i="1"/>
  <c r="PM161" i="1" s="1"/>
  <c r="PL158" i="1"/>
  <c r="PM158" i="1" s="1"/>
  <c r="PL157" i="1"/>
  <c r="PM157" i="1" s="1"/>
  <c r="PL156" i="1"/>
  <c r="PM156" i="1" s="1"/>
  <c r="PL155" i="1"/>
  <c r="PM155" i="1" s="1"/>
  <c r="PL154" i="1"/>
  <c r="PM154" i="1" s="1"/>
  <c r="PL153" i="1"/>
  <c r="PM153" i="1" s="1"/>
  <c r="PL151" i="1"/>
  <c r="PM151" i="1" s="1"/>
  <c r="PL150" i="1"/>
  <c r="PM150" i="1" s="1"/>
  <c r="PL149" i="1"/>
  <c r="PM149" i="1" s="1"/>
  <c r="PL148" i="1"/>
  <c r="PM148" i="1" s="1"/>
  <c r="PL147" i="1"/>
  <c r="PM147" i="1" s="1"/>
  <c r="PL146" i="1"/>
  <c r="PM146" i="1" s="1"/>
  <c r="PL145" i="1"/>
  <c r="PM145" i="1" s="1"/>
  <c r="PL144" i="1"/>
  <c r="PM144" i="1" s="1"/>
  <c r="PL143" i="1"/>
  <c r="PM143" i="1" s="1"/>
  <c r="PL142" i="1"/>
  <c r="PM142" i="1" s="1"/>
  <c r="PL141" i="1"/>
  <c r="PM141" i="1" s="1"/>
  <c r="PL140" i="1"/>
  <c r="PM140" i="1" s="1"/>
  <c r="PL139" i="1"/>
  <c r="PM139" i="1" s="1"/>
  <c r="PL138" i="1"/>
  <c r="PM138" i="1" s="1"/>
  <c r="PL136" i="1"/>
  <c r="PM136" i="1" s="1"/>
  <c r="PL135" i="1"/>
  <c r="PM135" i="1" s="1"/>
  <c r="PL134" i="1"/>
  <c r="PM134" i="1" s="1"/>
  <c r="PL133" i="1"/>
  <c r="PM133" i="1" s="1"/>
  <c r="PL132" i="1"/>
  <c r="PM132" i="1" s="1"/>
  <c r="PL131" i="1"/>
  <c r="PM131" i="1" s="1"/>
  <c r="PL130" i="1"/>
  <c r="PM130" i="1" s="1"/>
  <c r="PL129" i="1"/>
  <c r="PM129" i="1" s="1"/>
  <c r="PL128" i="1"/>
  <c r="PM128" i="1" s="1"/>
  <c r="PL127" i="1"/>
  <c r="PM127" i="1" s="1"/>
  <c r="PL126" i="1"/>
  <c r="PM126" i="1" s="1"/>
  <c r="PL125" i="1"/>
  <c r="PM125" i="1" s="1"/>
  <c r="PL124" i="1"/>
  <c r="PM124" i="1" s="1"/>
  <c r="PL123" i="1"/>
  <c r="PM123" i="1" s="1"/>
  <c r="PL122" i="1"/>
  <c r="PM122" i="1" s="1"/>
  <c r="PL121" i="1"/>
  <c r="PM121" i="1" s="1"/>
  <c r="PL120" i="1"/>
  <c r="PM120" i="1" s="1"/>
  <c r="PL119" i="1"/>
  <c r="PM119" i="1" s="1"/>
  <c r="PL118" i="1"/>
  <c r="PM118" i="1" s="1"/>
  <c r="PL117" i="1"/>
  <c r="PM117" i="1" s="1"/>
  <c r="PL116" i="1"/>
  <c r="PM116" i="1" s="1"/>
  <c r="PL115" i="1"/>
  <c r="PM115" i="1" s="1"/>
  <c r="PL114" i="1"/>
  <c r="PM114" i="1" s="1"/>
  <c r="PL113" i="1"/>
  <c r="PM113" i="1" s="1"/>
  <c r="PL112" i="1"/>
  <c r="PM112" i="1" s="1"/>
  <c r="PL111" i="1"/>
  <c r="PM111" i="1" s="1"/>
  <c r="PL110" i="1"/>
  <c r="PM110" i="1" s="1"/>
  <c r="PL109" i="1"/>
  <c r="PM109" i="1" s="1"/>
  <c r="PL108" i="1"/>
  <c r="PM108" i="1" s="1"/>
  <c r="PL107" i="1"/>
  <c r="PM107" i="1" s="1"/>
  <c r="PL106" i="1"/>
  <c r="PM106" i="1" s="1"/>
  <c r="PL105" i="1"/>
  <c r="PM105" i="1" s="1"/>
  <c r="PL104" i="1"/>
  <c r="PM104" i="1" s="1"/>
  <c r="PL103" i="1"/>
  <c r="PM103" i="1" s="1"/>
  <c r="PL102" i="1"/>
  <c r="PM102" i="1" s="1"/>
  <c r="PL101" i="1"/>
  <c r="PM101" i="1" s="1"/>
  <c r="PL100" i="1"/>
  <c r="PM100" i="1" s="1"/>
  <c r="PL99" i="1"/>
  <c r="PM99" i="1" s="1"/>
  <c r="PL98" i="1"/>
  <c r="PM98" i="1" s="1"/>
  <c r="PL97" i="1"/>
  <c r="PM97" i="1" s="1"/>
  <c r="PL96" i="1"/>
  <c r="PM96" i="1" s="1"/>
  <c r="PL95" i="1"/>
  <c r="PM95" i="1" s="1"/>
  <c r="PL94" i="1"/>
  <c r="PM94" i="1" s="1"/>
  <c r="PL93" i="1"/>
  <c r="PM93" i="1" s="1"/>
  <c r="PL92" i="1"/>
  <c r="PM92" i="1" s="1"/>
  <c r="PL74" i="1"/>
  <c r="PM74" i="1" s="1"/>
  <c r="PL73" i="1"/>
  <c r="PM73" i="1" s="1"/>
  <c r="PL72" i="1"/>
  <c r="PM72" i="1" s="1"/>
  <c r="PL71" i="1"/>
  <c r="PM71" i="1" s="1"/>
  <c r="PL70" i="1"/>
  <c r="PM70" i="1" s="1"/>
  <c r="PL69" i="1"/>
  <c r="PM69" i="1" s="1"/>
  <c r="PL68" i="1"/>
  <c r="PM68" i="1" s="1"/>
  <c r="PH67" i="1"/>
  <c r="PL67" i="1" s="1"/>
  <c r="PM67" i="1" s="1"/>
  <c r="PH66" i="1"/>
  <c r="PL66" i="1" s="1"/>
  <c r="PM66" i="1" s="1"/>
  <c r="PH65" i="1"/>
  <c r="PL65" i="1" s="1"/>
  <c r="PM65" i="1" s="1"/>
  <c r="PL64" i="1"/>
  <c r="PM64" i="1" s="1"/>
  <c r="PL44" i="1"/>
  <c r="PM44" i="1" s="1"/>
  <c r="PL43" i="1"/>
  <c r="PM43" i="1" s="1"/>
  <c r="PL42" i="1"/>
  <c r="PM42" i="1" s="1"/>
  <c r="PL41" i="1"/>
  <c r="PM41" i="1" s="1"/>
  <c r="PL40" i="1"/>
  <c r="PM40" i="1" s="1"/>
  <c r="PL39" i="1"/>
  <c r="PM39" i="1" s="1"/>
  <c r="PL38" i="1"/>
  <c r="PM38" i="1" s="1"/>
  <c r="PL37" i="1"/>
  <c r="PM37" i="1" s="1"/>
  <c r="PL36" i="1"/>
  <c r="PM36" i="1" s="1"/>
  <c r="PL91" i="1"/>
  <c r="PM91" i="1" s="1"/>
  <c r="PL26" i="1"/>
  <c r="PM26" i="1" s="1"/>
  <c r="PL25" i="1"/>
  <c r="PM25" i="1" s="1"/>
  <c r="PL24" i="1"/>
  <c r="PM24" i="1" s="1"/>
  <c r="PL23" i="1"/>
  <c r="PM23" i="1" s="1"/>
  <c r="PL22" i="1"/>
  <c r="PM22" i="1" s="1"/>
  <c r="PL21" i="1"/>
  <c r="PM21" i="1" s="1"/>
  <c r="PI20" i="1"/>
  <c r="PL20" i="1" s="1"/>
  <c r="PM20" i="1" s="1"/>
  <c r="PL90" i="1"/>
  <c r="PM90" i="1" s="1"/>
  <c r="PL89" i="1"/>
  <c r="PM89" i="1" s="1"/>
  <c r="PL88" i="1"/>
  <c r="PM88" i="1" s="1"/>
  <c r="PL87" i="1"/>
  <c r="PM87" i="1" s="1"/>
  <c r="PL86" i="1"/>
  <c r="PM86" i="1" s="1"/>
  <c r="PL85" i="1"/>
  <c r="PM85" i="1" s="1"/>
  <c r="PL84" i="1"/>
  <c r="PM84" i="1" s="1"/>
  <c r="PS83" i="1"/>
  <c r="PL83" i="1" s="1"/>
  <c r="PM83" i="1" s="1"/>
  <c r="PL19" i="1"/>
  <c r="PM19" i="1" s="1"/>
  <c r="PL82" i="1"/>
  <c r="PM82" i="1" s="1"/>
  <c r="PL81" i="1"/>
  <c r="PM81" i="1" s="1"/>
  <c r="PL80" i="1"/>
  <c r="PM80" i="1" s="1"/>
  <c r="PL79" i="1"/>
  <c r="PM79" i="1" s="1"/>
  <c r="PL78" i="1"/>
  <c r="PM78" i="1" s="1"/>
  <c r="PL77" i="1"/>
  <c r="PM77" i="1" s="1"/>
  <c r="PL76" i="1"/>
  <c r="PM76" i="1" s="1"/>
  <c r="PL75" i="1"/>
  <c r="PM75" i="1" s="1"/>
  <c r="PL229" i="1"/>
  <c r="PM229" i="1" s="1"/>
  <c r="PR228" i="1"/>
  <c r="PI228" i="1"/>
  <c r="PH228" i="1"/>
  <c r="PL226" i="1"/>
  <c r="PM226" i="1" s="1"/>
  <c r="PR225" i="1"/>
  <c r="PH225" i="1"/>
  <c r="PL18" i="1"/>
  <c r="PM18" i="1" s="1"/>
  <c r="PL17" i="1"/>
  <c r="PM17" i="1" s="1"/>
  <c r="PL63" i="1"/>
  <c r="PM63" i="1" s="1"/>
  <c r="PL16" i="1"/>
  <c r="PM16" i="1" s="1"/>
  <c r="PL15" i="1"/>
  <c r="PM15" i="1" s="1"/>
  <c r="PL62" i="1"/>
  <c r="PM62" i="1" s="1"/>
  <c r="PL61" i="1"/>
  <c r="PM61" i="1" s="1"/>
  <c r="PL60" i="1"/>
  <c r="PM60" i="1" s="1"/>
  <c r="PL14" i="1"/>
  <c r="PM14" i="1" s="1"/>
  <c r="PL13" i="1"/>
  <c r="PM13" i="1" s="1"/>
  <c r="PL59" i="1"/>
  <c r="PM59" i="1" s="1"/>
  <c r="PL58" i="1"/>
  <c r="PM58" i="1" s="1"/>
  <c r="PL57" i="1"/>
  <c r="PM57" i="1" s="1"/>
  <c r="PL56" i="1"/>
  <c r="PM56" i="1" s="1"/>
  <c r="PL55" i="1"/>
  <c r="PM55" i="1" s="1"/>
  <c r="PL54" i="1"/>
  <c r="PM54" i="1" s="1"/>
  <c r="PL53" i="1"/>
  <c r="PM53" i="1" s="1"/>
  <c r="PL52" i="1"/>
  <c r="PM52" i="1" s="1"/>
  <c r="PL51" i="1"/>
  <c r="PM51" i="1" s="1"/>
  <c r="PL50" i="1"/>
  <c r="PM50" i="1" s="1"/>
  <c r="PL49" i="1"/>
  <c r="PM49" i="1" s="1"/>
  <c r="PL12" i="1"/>
  <c r="PM12" i="1" s="1"/>
  <c r="PL11" i="1"/>
  <c r="PM11" i="1" s="1"/>
  <c r="PI10" i="1"/>
  <c r="PH48" i="1"/>
  <c r="PL48" i="1" s="1"/>
  <c r="PM48" i="1" s="1"/>
  <c r="PL47" i="1"/>
  <c r="PM47" i="1" s="1"/>
  <c r="PL46" i="1"/>
  <c r="PM46" i="1" s="1"/>
  <c r="PL45" i="1"/>
  <c r="PM45" i="1" s="1"/>
  <c r="PL35" i="1"/>
  <c r="PR9" i="1"/>
  <c r="PI9" i="1"/>
  <c r="PL34" i="1"/>
  <c r="PL33" i="1"/>
  <c r="PL32" i="1"/>
  <c r="PL31" i="1"/>
  <c r="PL30" i="1"/>
  <c r="PL313" i="1"/>
  <c r="PM313" i="1" s="1"/>
  <c r="PL312" i="1"/>
  <c r="PM312" i="1" s="1"/>
  <c r="PL311" i="1"/>
  <c r="PM311" i="1" s="1"/>
  <c r="PL8" i="1"/>
  <c r="PM8" i="1" s="1"/>
  <c r="PL7" i="1"/>
  <c r="PM7" i="1" s="1"/>
  <c r="PL310" i="1"/>
  <c r="PM310" i="1" s="1"/>
  <c r="PL309" i="1"/>
  <c r="PM309" i="1" s="1"/>
  <c r="PL308" i="1"/>
  <c r="PM308" i="1" s="1"/>
  <c r="PL307" i="1"/>
  <c r="PM307" i="1" s="1"/>
  <c r="PL306" i="1"/>
  <c r="PM306" i="1" s="1"/>
  <c r="PL305" i="1"/>
  <c r="PM305" i="1" s="1"/>
  <c r="PL304" i="1"/>
  <c r="PM304" i="1" s="1"/>
  <c r="PL6" i="1"/>
  <c r="PM6" i="1" s="1"/>
  <c r="PL303" i="1"/>
  <c r="PM303" i="1" s="1"/>
  <c r="PL302" i="1"/>
  <c r="PM302" i="1" s="1"/>
  <c r="PL301" i="1"/>
  <c r="PM301" i="1" s="1"/>
  <c r="PL300" i="1"/>
  <c r="PM300" i="1" s="1"/>
  <c r="PL299" i="1"/>
  <c r="PM299" i="1" s="1"/>
  <c r="PL298" i="1"/>
  <c r="PM298" i="1" s="1"/>
  <c r="PL297" i="1"/>
  <c r="PM297" i="1" s="1"/>
  <c r="PL296" i="1"/>
  <c r="PM296" i="1" s="1"/>
  <c r="PI295" i="1"/>
  <c r="PL295" i="1" s="1"/>
  <c r="PM295" i="1" s="1"/>
  <c r="PL294" i="1"/>
  <c r="PM294" i="1" s="1"/>
  <c r="PL5" i="1"/>
  <c r="PM5" i="1" s="1"/>
  <c r="PL4" i="1"/>
  <c r="PM4" i="1" s="1"/>
  <c r="PL3" i="1"/>
  <c r="PM3" i="1" s="1"/>
  <c r="PJ3" i="1"/>
  <c r="OT58" i="1"/>
  <c r="OT3" i="1"/>
  <c r="OT46" i="1"/>
  <c r="OT47" i="1"/>
  <c r="OT48" i="1"/>
  <c r="OT11" i="1"/>
  <c r="OT12" i="1"/>
  <c r="OT49" i="1"/>
  <c r="OT50" i="1"/>
  <c r="OT51" i="1"/>
  <c r="OT52" i="1"/>
  <c r="OT53" i="1"/>
  <c r="OT54" i="1"/>
  <c r="OT55" i="1"/>
  <c r="OT56" i="1"/>
  <c r="OT57" i="1"/>
  <c r="OT59" i="1"/>
  <c r="OT13" i="1"/>
  <c r="OT14" i="1"/>
  <c r="OT60" i="1"/>
  <c r="OT61" i="1"/>
  <c r="OT62" i="1"/>
  <c r="OT15" i="1"/>
  <c r="OT16" i="1"/>
  <c r="OT63" i="1"/>
  <c r="OT17" i="1"/>
  <c r="OT18" i="1"/>
  <c r="OT45" i="1"/>
  <c r="OV244" i="1"/>
  <c r="OW244" i="1" s="1"/>
  <c r="IO159" i="1" l="1"/>
  <c r="QP225" i="1"/>
  <c r="QQ225" i="1" s="1"/>
  <c r="QP9" i="1"/>
  <c r="QQ9" i="1" s="1"/>
  <c r="PL225" i="1"/>
  <c r="PM225" i="1" s="1"/>
  <c r="QP164" i="1"/>
  <c r="QQ164" i="1" s="1"/>
  <c r="QP228" i="1"/>
  <c r="QQ228" i="1" s="1"/>
  <c r="PL9" i="1"/>
  <c r="PM9" i="1" s="1"/>
  <c r="QP163" i="1"/>
  <c r="QQ163" i="1" s="1"/>
  <c r="QB25" i="4"/>
  <c r="QC25" i="4" s="1"/>
  <c r="QA228" i="1"/>
  <c r="QB228" i="1" s="1"/>
  <c r="QA225" i="1"/>
  <c r="QB225" i="1" s="1"/>
  <c r="QA164" i="1"/>
  <c r="QB164" i="1" s="1"/>
  <c r="QA163" i="1"/>
  <c r="QB163" i="1" s="1"/>
  <c r="QA9" i="1"/>
  <c r="QB9" i="1" s="1"/>
  <c r="PL228" i="1"/>
  <c r="PM228" i="1" s="1"/>
  <c r="PO163" i="1"/>
  <c r="PP163" i="1" s="1"/>
  <c r="KA13" i="4"/>
  <c r="JZ14" i="4"/>
  <c r="NO20" i="4"/>
  <c r="NP20" i="4" s="1"/>
  <c r="OG20" i="4"/>
  <c r="OH20" i="4" s="1"/>
  <c r="OE11" i="4"/>
  <c r="OW9" i="4"/>
  <c r="OX9" i="4" s="1"/>
  <c r="OU9" i="4"/>
  <c r="LM11" i="4"/>
  <c r="OW20" i="4"/>
  <c r="OX20" i="4" s="1"/>
  <c r="LO9" i="4"/>
  <c r="LP9" i="4" s="1"/>
  <c r="MU20" i="4"/>
  <c r="OU11" i="4"/>
  <c r="NO9" i="4"/>
  <c r="NP9" i="4" s="1"/>
  <c r="NM9" i="4"/>
  <c r="NM11" i="4"/>
  <c r="NO11" i="4"/>
  <c r="NP11" i="4" s="1"/>
  <c r="OG9" i="4"/>
  <c r="OH9" i="4" s="1"/>
  <c r="OE9" i="4"/>
  <c r="MU11" i="4"/>
  <c r="MW11" i="4"/>
  <c r="MX11" i="4" s="1"/>
  <c r="LO20" i="4"/>
  <c r="LP20" i="4" s="1"/>
  <c r="LM20" i="4"/>
  <c r="MW9" i="4"/>
  <c r="MX9" i="4" s="1"/>
  <c r="MU9" i="4"/>
  <c r="PO164" i="1"/>
  <c r="PP164" i="1" s="1"/>
  <c r="PL10" i="1"/>
  <c r="PM10" i="1" s="1"/>
  <c r="OV143" i="1"/>
  <c r="OV23" i="1" l="1"/>
  <c r="OW23" i="1" s="1"/>
  <c r="OV15" i="1"/>
  <c r="OW15" i="1" s="1"/>
  <c r="OV249" i="1" l="1"/>
  <c r="OW249" i="1" s="1"/>
  <c r="OV248" i="1"/>
  <c r="OW248" i="1" s="1"/>
  <c r="OV247" i="1"/>
  <c r="OW247" i="1" s="1"/>
  <c r="OV246" i="1"/>
  <c r="OW246" i="1" s="1"/>
  <c r="OV245" i="1"/>
  <c r="OW245" i="1" s="1"/>
  <c r="OV243" i="1"/>
  <c r="OW243" i="1" s="1"/>
  <c r="OV242" i="1"/>
  <c r="OW242" i="1" s="1"/>
  <c r="OV241" i="1"/>
  <c r="OW241" i="1" s="1"/>
  <c r="OV240" i="1"/>
  <c r="OW240" i="1" s="1"/>
  <c r="OV239" i="1"/>
  <c r="OW239" i="1" s="1"/>
  <c r="OV238" i="1"/>
  <c r="OW238" i="1" s="1"/>
  <c r="OV237" i="1"/>
  <c r="OW237" i="1" s="1"/>
  <c r="OV236" i="1"/>
  <c r="OW236" i="1" s="1"/>
  <c r="OV235" i="1"/>
  <c r="OW235" i="1" s="1"/>
  <c r="OV234" i="1"/>
  <c r="OW234" i="1" s="1"/>
  <c r="OV233" i="1"/>
  <c r="OW233" i="1" s="1"/>
  <c r="OV232" i="1"/>
  <c r="OW232" i="1" s="1"/>
  <c r="OV231" i="1"/>
  <c r="OW231" i="1" s="1"/>
  <c r="OV230" i="1"/>
  <c r="OW230" i="1" s="1"/>
  <c r="OV223" i="1"/>
  <c r="OW223" i="1" s="1"/>
  <c r="OV222" i="1"/>
  <c r="OW222" i="1" s="1"/>
  <c r="OV221" i="1"/>
  <c r="OW221" i="1" s="1"/>
  <c r="OV220" i="1"/>
  <c r="OW220" i="1" s="1"/>
  <c r="OV219" i="1"/>
  <c r="OW219" i="1" s="1"/>
  <c r="OV218" i="1"/>
  <c r="OW218" i="1" s="1"/>
  <c r="OV217" i="1"/>
  <c r="OW217" i="1" s="1"/>
  <c r="OV216" i="1"/>
  <c r="OW216" i="1" s="1"/>
  <c r="OV215" i="1"/>
  <c r="OW215" i="1" s="1"/>
  <c r="OV214" i="1"/>
  <c r="OW214" i="1" s="1"/>
  <c r="OV224" i="1"/>
  <c r="OW224" i="1" s="1"/>
  <c r="OV213" i="1"/>
  <c r="OW213" i="1" s="1"/>
  <c r="OV212" i="1"/>
  <c r="OW212" i="1" s="1"/>
  <c r="OV211" i="1"/>
  <c r="OW211" i="1" s="1"/>
  <c r="OV210" i="1"/>
  <c r="OW210" i="1" s="1"/>
  <c r="OV209" i="1"/>
  <c r="OW209" i="1" s="1"/>
  <c r="OV208" i="1"/>
  <c r="OW208" i="1" s="1"/>
  <c r="OV207" i="1"/>
  <c r="OW207" i="1" s="1"/>
  <c r="OV206" i="1"/>
  <c r="OW206" i="1" s="1"/>
  <c r="OV205" i="1"/>
  <c r="OW205" i="1" s="1"/>
  <c r="OV204" i="1"/>
  <c r="OW204" i="1" s="1"/>
  <c r="OV203" i="1"/>
  <c r="OW203" i="1" s="1"/>
  <c r="OV202" i="1"/>
  <c r="OW202" i="1" s="1"/>
  <c r="OV201" i="1"/>
  <c r="OW201" i="1" s="1"/>
  <c r="OV200" i="1"/>
  <c r="OW200" i="1" s="1"/>
  <c r="OV199" i="1"/>
  <c r="OW199" i="1" s="1"/>
  <c r="OV198" i="1"/>
  <c r="OW198" i="1" s="1"/>
  <c r="OV197" i="1"/>
  <c r="OW197" i="1" s="1"/>
  <c r="OV196" i="1"/>
  <c r="OW196" i="1" s="1"/>
  <c r="OV195" i="1"/>
  <c r="OW195" i="1" s="1"/>
  <c r="OV194" i="1"/>
  <c r="OW194" i="1" s="1"/>
  <c r="OV193" i="1"/>
  <c r="OW193" i="1" s="1"/>
  <c r="OV192" i="1"/>
  <c r="OW192" i="1" s="1"/>
  <c r="OV191" i="1"/>
  <c r="OW191" i="1" s="1"/>
  <c r="OV190" i="1"/>
  <c r="OW190" i="1" s="1"/>
  <c r="OV189" i="1"/>
  <c r="OW189" i="1" s="1"/>
  <c r="OV188" i="1"/>
  <c r="OW188" i="1" s="1"/>
  <c r="OV187" i="1"/>
  <c r="OW187" i="1" s="1"/>
  <c r="OV186" i="1"/>
  <c r="OW186" i="1" s="1"/>
  <c r="OV185" i="1"/>
  <c r="OW185" i="1" s="1"/>
  <c r="OV184" i="1"/>
  <c r="OW184" i="1" s="1"/>
  <c r="OV183" i="1"/>
  <c r="OW183" i="1" s="1"/>
  <c r="OW182" i="1"/>
  <c r="OW181" i="1"/>
  <c r="OV180" i="1"/>
  <c r="OW180" i="1" s="1"/>
  <c r="OS179" i="1"/>
  <c r="OV179" i="1" s="1"/>
  <c r="OW179" i="1" s="1"/>
  <c r="OS178" i="1"/>
  <c r="OV178" i="1" s="1"/>
  <c r="OW178" i="1" s="1"/>
  <c r="OS177" i="1"/>
  <c r="OV177" i="1" s="1"/>
  <c r="OW177" i="1" s="1"/>
  <c r="OV176" i="1"/>
  <c r="OW176" i="1" s="1"/>
  <c r="OV175" i="1"/>
  <c r="OW175" i="1" s="1"/>
  <c r="OV174" i="1"/>
  <c r="OW174" i="1" s="1"/>
  <c r="OV173" i="1"/>
  <c r="OW173" i="1" s="1"/>
  <c r="OV172" i="1"/>
  <c r="OW172" i="1" s="1"/>
  <c r="OV171" i="1"/>
  <c r="OW171" i="1" s="1"/>
  <c r="OY170" i="1"/>
  <c r="OZ170" i="1" s="1"/>
  <c r="OV170" i="1"/>
  <c r="OW170" i="1" s="1"/>
  <c r="OY169" i="1"/>
  <c r="OZ169" i="1" s="1"/>
  <c r="OV169" i="1"/>
  <c r="OW169" i="1" s="1"/>
  <c r="OY168" i="1"/>
  <c r="OZ168" i="1" s="1"/>
  <c r="OV168" i="1"/>
  <c r="OW168" i="1" s="1"/>
  <c r="OY167" i="1"/>
  <c r="OZ167" i="1" s="1"/>
  <c r="OV167" i="1"/>
  <c r="OW167" i="1" s="1"/>
  <c r="OY166" i="1"/>
  <c r="OZ166" i="1" s="1"/>
  <c r="OV166" i="1"/>
  <c r="OW166" i="1" s="1"/>
  <c r="OY165" i="1"/>
  <c r="OZ165" i="1" s="1"/>
  <c r="OV165" i="1"/>
  <c r="OW165" i="1" s="1"/>
  <c r="OR164" i="1"/>
  <c r="OY164" i="1" s="1"/>
  <c r="OZ164" i="1" s="1"/>
  <c r="OR163" i="1"/>
  <c r="OV163" i="1" s="1"/>
  <c r="OW163" i="1" s="1"/>
  <c r="OY162" i="1"/>
  <c r="OZ162" i="1" s="1"/>
  <c r="OV162" i="1"/>
  <c r="OW162" i="1" s="1"/>
  <c r="OY161" i="1"/>
  <c r="OZ161" i="1" s="1"/>
  <c r="OV161" i="1"/>
  <c r="OW161" i="1" s="1"/>
  <c r="OV158" i="1"/>
  <c r="OW158" i="1" s="1"/>
  <c r="OV157" i="1"/>
  <c r="OW157" i="1" s="1"/>
  <c r="OV156" i="1"/>
  <c r="OW156" i="1" s="1"/>
  <c r="OV155" i="1"/>
  <c r="OW155" i="1" s="1"/>
  <c r="OV154" i="1"/>
  <c r="OW154" i="1" s="1"/>
  <c r="OV153" i="1"/>
  <c r="OW153" i="1" s="1"/>
  <c r="OV151" i="1"/>
  <c r="OW151" i="1" s="1"/>
  <c r="OV150" i="1"/>
  <c r="OW150" i="1" s="1"/>
  <c r="OV149" i="1"/>
  <c r="OW149" i="1" s="1"/>
  <c r="OV148" i="1"/>
  <c r="OW148" i="1" s="1"/>
  <c r="OV147" i="1"/>
  <c r="OW147" i="1" s="1"/>
  <c r="OV146" i="1"/>
  <c r="OW146" i="1" s="1"/>
  <c r="OV145" i="1"/>
  <c r="OW145" i="1" s="1"/>
  <c r="OV144" i="1"/>
  <c r="OW144" i="1" s="1"/>
  <c r="OW143" i="1"/>
  <c r="OV142" i="1"/>
  <c r="OW142" i="1" s="1"/>
  <c r="OV141" i="1"/>
  <c r="OW141" i="1" s="1"/>
  <c r="OV140" i="1"/>
  <c r="OW140" i="1" s="1"/>
  <c r="OV139" i="1"/>
  <c r="OW139" i="1" s="1"/>
  <c r="OV138" i="1"/>
  <c r="OW138" i="1" s="1"/>
  <c r="OV136" i="1"/>
  <c r="OW136" i="1" s="1"/>
  <c r="OV135" i="1"/>
  <c r="OW135" i="1" s="1"/>
  <c r="OV134" i="1"/>
  <c r="OW134" i="1" s="1"/>
  <c r="OV133" i="1"/>
  <c r="OW133" i="1" s="1"/>
  <c r="OV132" i="1"/>
  <c r="OW132" i="1" s="1"/>
  <c r="OV131" i="1"/>
  <c r="OW131" i="1" s="1"/>
  <c r="OV130" i="1"/>
  <c r="OW130" i="1" s="1"/>
  <c r="OV129" i="1"/>
  <c r="OW129" i="1" s="1"/>
  <c r="OV128" i="1"/>
  <c r="OW128" i="1" s="1"/>
  <c r="OV127" i="1"/>
  <c r="OW127" i="1" s="1"/>
  <c r="OV126" i="1"/>
  <c r="OW126" i="1" s="1"/>
  <c r="OV125" i="1"/>
  <c r="OW125" i="1" s="1"/>
  <c r="OV124" i="1"/>
  <c r="OW124" i="1" s="1"/>
  <c r="OV123" i="1"/>
  <c r="OW123" i="1" s="1"/>
  <c r="OV122" i="1"/>
  <c r="OW122" i="1" s="1"/>
  <c r="OV121" i="1"/>
  <c r="OW121" i="1" s="1"/>
  <c r="OV120" i="1"/>
  <c r="OW120" i="1" s="1"/>
  <c r="OV119" i="1"/>
  <c r="OW119" i="1" s="1"/>
  <c r="OV118" i="1"/>
  <c r="OW118" i="1" s="1"/>
  <c r="OV117" i="1"/>
  <c r="OW117" i="1" s="1"/>
  <c r="OV116" i="1"/>
  <c r="OW116" i="1" s="1"/>
  <c r="OV115" i="1"/>
  <c r="OW115" i="1" s="1"/>
  <c r="OV114" i="1"/>
  <c r="OW114" i="1" s="1"/>
  <c r="OV113" i="1"/>
  <c r="OW113" i="1" s="1"/>
  <c r="OV112" i="1"/>
  <c r="OW112" i="1" s="1"/>
  <c r="OV111" i="1"/>
  <c r="OW111" i="1" s="1"/>
  <c r="OV110" i="1"/>
  <c r="OW110" i="1" s="1"/>
  <c r="OV109" i="1"/>
  <c r="OW109" i="1" s="1"/>
  <c r="OV108" i="1"/>
  <c r="OW108" i="1" s="1"/>
  <c r="OV107" i="1"/>
  <c r="OW107" i="1" s="1"/>
  <c r="OV106" i="1"/>
  <c r="OW106" i="1" s="1"/>
  <c r="OV105" i="1"/>
  <c r="OW105" i="1" s="1"/>
  <c r="OV104" i="1"/>
  <c r="OW104" i="1" s="1"/>
  <c r="OV103" i="1"/>
  <c r="OW103" i="1" s="1"/>
  <c r="OV102" i="1"/>
  <c r="OW102" i="1" s="1"/>
  <c r="OV101" i="1"/>
  <c r="OW101" i="1" s="1"/>
  <c r="OV100" i="1"/>
  <c r="OW100" i="1" s="1"/>
  <c r="OV99" i="1"/>
  <c r="OW99" i="1" s="1"/>
  <c r="OV98" i="1"/>
  <c r="OW98" i="1" s="1"/>
  <c r="OV97" i="1"/>
  <c r="OW97" i="1" s="1"/>
  <c r="OV96" i="1"/>
  <c r="OW96" i="1" s="1"/>
  <c r="OV95" i="1"/>
  <c r="OW95" i="1" s="1"/>
  <c r="OV94" i="1"/>
  <c r="OW94" i="1" s="1"/>
  <c r="OV93" i="1"/>
  <c r="OW93" i="1" s="1"/>
  <c r="OV92" i="1"/>
  <c r="OW92" i="1" s="1"/>
  <c r="OV74" i="1"/>
  <c r="OW74" i="1" s="1"/>
  <c r="OV73" i="1"/>
  <c r="OW73" i="1" s="1"/>
  <c r="OV72" i="1"/>
  <c r="OW72" i="1" s="1"/>
  <c r="OV71" i="1"/>
  <c r="OW71" i="1" s="1"/>
  <c r="OV70" i="1"/>
  <c r="OW70" i="1" s="1"/>
  <c r="OV69" i="1"/>
  <c r="OW69" i="1" s="1"/>
  <c r="OV68" i="1"/>
  <c r="OW68" i="1" s="1"/>
  <c r="OR67" i="1"/>
  <c r="OV67" i="1" s="1"/>
  <c r="OW67" i="1" s="1"/>
  <c r="OR66" i="1"/>
  <c r="OV66" i="1" s="1"/>
  <c r="OW66" i="1" s="1"/>
  <c r="OR65" i="1"/>
  <c r="OV65" i="1" s="1"/>
  <c r="OW65" i="1" s="1"/>
  <c r="OV64" i="1"/>
  <c r="OW64" i="1" s="1"/>
  <c r="OV44" i="1"/>
  <c r="OW44" i="1" s="1"/>
  <c r="OV43" i="1"/>
  <c r="OW43" i="1" s="1"/>
  <c r="OV42" i="1"/>
  <c r="OW42" i="1" s="1"/>
  <c r="OV41" i="1"/>
  <c r="OW41" i="1" s="1"/>
  <c r="OV40" i="1"/>
  <c r="OW40" i="1" s="1"/>
  <c r="OV39" i="1"/>
  <c r="OW39" i="1" s="1"/>
  <c r="OV38" i="1"/>
  <c r="OW38" i="1" s="1"/>
  <c r="OV37" i="1"/>
  <c r="OW37" i="1" s="1"/>
  <c r="OV36" i="1"/>
  <c r="OW36" i="1" s="1"/>
  <c r="OV91" i="1"/>
  <c r="OW91" i="1" s="1"/>
  <c r="OV26" i="1"/>
  <c r="OW26" i="1" s="1"/>
  <c r="OV25" i="1"/>
  <c r="OW25" i="1" s="1"/>
  <c r="OV24" i="1"/>
  <c r="OW24" i="1" s="1"/>
  <c r="OV22" i="1"/>
  <c r="OW22" i="1" s="1"/>
  <c r="OV21" i="1"/>
  <c r="OW21" i="1" s="1"/>
  <c r="OS20" i="1"/>
  <c r="OV20" i="1" s="1"/>
  <c r="OW20" i="1" s="1"/>
  <c r="OV90" i="1"/>
  <c r="OW90" i="1" s="1"/>
  <c r="OV89" i="1"/>
  <c r="OW89" i="1" s="1"/>
  <c r="OV88" i="1"/>
  <c r="OW88" i="1" s="1"/>
  <c r="OV87" i="1"/>
  <c r="OW87" i="1" s="1"/>
  <c r="OV86" i="1"/>
  <c r="OW86" i="1" s="1"/>
  <c r="OV85" i="1"/>
  <c r="OW85" i="1" s="1"/>
  <c r="OV84" i="1"/>
  <c r="OW84" i="1" s="1"/>
  <c r="PC83" i="1"/>
  <c r="OV83" i="1" s="1"/>
  <c r="OW83" i="1" s="1"/>
  <c r="OV19" i="1"/>
  <c r="OW19" i="1" s="1"/>
  <c r="OV82" i="1"/>
  <c r="OW82" i="1" s="1"/>
  <c r="OV81" i="1"/>
  <c r="OW81" i="1" s="1"/>
  <c r="OV80" i="1"/>
  <c r="OW80" i="1" s="1"/>
  <c r="OV79" i="1"/>
  <c r="OW79" i="1" s="1"/>
  <c r="OV78" i="1"/>
  <c r="OW78" i="1" s="1"/>
  <c r="OV77" i="1"/>
  <c r="OW77" i="1" s="1"/>
  <c r="OV76" i="1"/>
  <c r="OW76" i="1" s="1"/>
  <c r="OV75" i="1"/>
  <c r="OW75" i="1" s="1"/>
  <c r="OV229" i="1"/>
  <c r="OW229" i="1" s="1"/>
  <c r="PB228" i="1"/>
  <c r="OS228" i="1"/>
  <c r="OR228" i="1"/>
  <c r="OV226" i="1"/>
  <c r="OW226" i="1" s="1"/>
  <c r="PB225" i="1"/>
  <c r="OR225" i="1"/>
  <c r="OV18" i="1"/>
  <c r="OW18" i="1" s="1"/>
  <c r="OV17" i="1"/>
  <c r="OW17" i="1" s="1"/>
  <c r="OV63" i="1"/>
  <c r="OW63" i="1" s="1"/>
  <c r="OV16" i="1"/>
  <c r="OW16" i="1" s="1"/>
  <c r="OV62" i="1"/>
  <c r="OW62" i="1" s="1"/>
  <c r="OV61" i="1"/>
  <c r="OW61" i="1" s="1"/>
  <c r="OV60" i="1"/>
  <c r="OW60" i="1" s="1"/>
  <c r="OV14" i="1"/>
  <c r="OW14" i="1" s="1"/>
  <c r="OV13" i="1"/>
  <c r="OW13" i="1" s="1"/>
  <c r="OV59" i="1"/>
  <c r="OW59" i="1" s="1"/>
  <c r="OV58" i="1"/>
  <c r="OW58" i="1" s="1"/>
  <c r="OV57" i="1"/>
  <c r="OW57" i="1" s="1"/>
  <c r="OV56" i="1"/>
  <c r="OW56" i="1" s="1"/>
  <c r="OV55" i="1"/>
  <c r="OW55" i="1" s="1"/>
  <c r="OV54" i="1"/>
  <c r="OW54" i="1" s="1"/>
  <c r="OV53" i="1"/>
  <c r="OW53" i="1" s="1"/>
  <c r="OV52" i="1"/>
  <c r="OW52" i="1" s="1"/>
  <c r="OV51" i="1"/>
  <c r="OW51" i="1" s="1"/>
  <c r="OV50" i="1"/>
  <c r="OW50" i="1" s="1"/>
  <c r="OV49" i="1"/>
  <c r="OW49" i="1" s="1"/>
  <c r="OV12" i="1"/>
  <c r="OW12" i="1" s="1"/>
  <c r="OV11" i="1"/>
  <c r="OW11" i="1" s="1"/>
  <c r="OS10" i="1"/>
  <c r="OT10" i="1" s="1"/>
  <c r="OR48" i="1"/>
  <c r="OV48" i="1" s="1"/>
  <c r="OW48" i="1" s="1"/>
  <c r="OV47" i="1"/>
  <c r="OW47" i="1" s="1"/>
  <c r="OV46" i="1"/>
  <c r="OW46" i="1" s="1"/>
  <c r="OV45" i="1"/>
  <c r="OW45" i="1" s="1"/>
  <c r="OV35" i="1"/>
  <c r="PB9" i="1"/>
  <c r="OS9" i="1"/>
  <c r="OV34" i="1"/>
  <c r="OV33" i="1"/>
  <c r="OV32" i="1"/>
  <c r="OV31" i="1"/>
  <c r="OV30" i="1"/>
  <c r="OV313" i="1"/>
  <c r="OW313" i="1" s="1"/>
  <c r="OV312" i="1"/>
  <c r="OW312" i="1" s="1"/>
  <c r="OV311" i="1"/>
  <c r="OW311" i="1" s="1"/>
  <c r="OV8" i="1"/>
  <c r="OW8" i="1" s="1"/>
  <c r="OV7" i="1"/>
  <c r="OW7" i="1" s="1"/>
  <c r="OV310" i="1"/>
  <c r="OW310" i="1" s="1"/>
  <c r="OV309" i="1"/>
  <c r="OW309" i="1" s="1"/>
  <c r="OV308" i="1"/>
  <c r="OW308" i="1" s="1"/>
  <c r="OV307" i="1"/>
  <c r="OW307" i="1" s="1"/>
  <c r="OV306" i="1"/>
  <c r="OW306" i="1" s="1"/>
  <c r="OV305" i="1"/>
  <c r="OW305" i="1" s="1"/>
  <c r="OV304" i="1"/>
  <c r="OW304" i="1" s="1"/>
  <c r="OV6" i="1"/>
  <c r="OW6" i="1" s="1"/>
  <c r="OV303" i="1"/>
  <c r="OW303" i="1" s="1"/>
  <c r="OV302" i="1"/>
  <c r="OW302" i="1" s="1"/>
  <c r="OV301" i="1"/>
  <c r="OW301" i="1" s="1"/>
  <c r="OV300" i="1"/>
  <c r="OW300" i="1" s="1"/>
  <c r="OV299" i="1"/>
  <c r="OW299" i="1" s="1"/>
  <c r="OV298" i="1"/>
  <c r="OW298" i="1" s="1"/>
  <c r="OV297" i="1"/>
  <c r="OW297" i="1" s="1"/>
  <c r="OV296" i="1"/>
  <c r="OW296" i="1" s="1"/>
  <c r="OS295" i="1"/>
  <c r="OV295" i="1" s="1"/>
  <c r="OW295" i="1" s="1"/>
  <c r="OV294" i="1"/>
  <c r="OW294" i="1" s="1"/>
  <c r="OV5" i="1"/>
  <c r="OW5" i="1" s="1"/>
  <c r="OV4" i="1"/>
  <c r="OW4" i="1" s="1"/>
  <c r="OV3" i="1"/>
  <c r="OW3" i="1" s="1"/>
  <c r="OF209" i="1"/>
  <c r="OG209" i="1" s="1"/>
  <c r="OF143" i="1"/>
  <c r="OD12" i="1"/>
  <c r="OD51" i="1"/>
  <c r="OD46" i="1"/>
  <c r="OD47" i="1"/>
  <c r="OD48" i="1"/>
  <c r="OD11" i="1"/>
  <c r="OD49" i="1"/>
  <c r="OD50" i="1"/>
  <c r="OD52" i="1"/>
  <c r="OD53" i="1"/>
  <c r="OD54" i="1"/>
  <c r="OD55" i="1"/>
  <c r="OD56" i="1"/>
  <c r="OD57" i="1"/>
  <c r="OD58" i="1"/>
  <c r="OD59" i="1"/>
  <c r="OD13" i="1"/>
  <c r="OD14" i="1"/>
  <c r="OD60" i="1"/>
  <c r="OD61" i="1"/>
  <c r="OD62" i="1"/>
  <c r="OD16" i="1"/>
  <c r="OD63" i="1"/>
  <c r="OD17" i="1"/>
  <c r="OD18" i="1"/>
  <c r="OD45" i="1"/>
  <c r="OC228" i="1"/>
  <c r="OV9" i="1" l="1"/>
  <c r="OW9" i="1" s="1"/>
  <c r="OV225" i="1"/>
  <c r="OW225" i="1" s="1"/>
  <c r="OY163" i="1"/>
  <c r="OZ163" i="1" s="1"/>
  <c r="OV164" i="1"/>
  <c r="OW164" i="1" s="1"/>
  <c r="OV10" i="1"/>
  <c r="OW10" i="1" s="1"/>
  <c r="OV228" i="1"/>
  <c r="OW228" i="1" s="1"/>
  <c r="OF249" i="1"/>
  <c r="OG249" i="1" s="1"/>
  <c r="OF248" i="1"/>
  <c r="OG248" i="1" s="1"/>
  <c r="OF247" i="1"/>
  <c r="OG247" i="1" s="1"/>
  <c r="OF246" i="1"/>
  <c r="OG246" i="1" s="1"/>
  <c r="OF245" i="1"/>
  <c r="OG245" i="1" s="1"/>
  <c r="OF243" i="1"/>
  <c r="OG243" i="1" s="1"/>
  <c r="OF242" i="1"/>
  <c r="OG242" i="1" s="1"/>
  <c r="OF241" i="1"/>
  <c r="OG241" i="1" s="1"/>
  <c r="OF240" i="1"/>
  <c r="OG240" i="1" s="1"/>
  <c r="OF239" i="1"/>
  <c r="OG239" i="1" s="1"/>
  <c r="OF238" i="1"/>
  <c r="OG238" i="1" s="1"/>
  <c r="OF237" i="1"/>
  <c r="OG237" i="1" s="1"/>
  <c r="OF236" i="1"/>
  <c r="OG236" i="1" s="1"/>
  <c r="OF235" i="1"/>
  <c r="OG235" i="1" s="1"/>
  <c r="OF234" i="1"/>
  <c r="OG234" i="1" s="1"/>
  <c r="OF233" i="1"/>
  <c r="OG233" i="1" s="1"/>
  <c r="OF232" i="1"/>
  <c r="OG232" i="1" s="1"/>
  <c r="OF231" i="1"/>
  <c r="OG231" i="1" s="1"/>
  <c r="OF230" i="1"/>
  <c r="OG230" i="1" s="1"/>
  <c r="OF223" i="1"/>
  <c r="OG223" i="1" s="1"/>
  <c r="OF222" i="1"/>
  <c r="OG222" i="1" s="1"/>
  <c r="OF221" i="1"/>
  <c r="OG221" i="1" s="1"/>
  <c r="OF220" i="1"/>
  <c r="OG220" i="1" s="1"/>
  <c r="OF219" i="1"/>
  <c r="OG219" i="1" s="1"/>
  <c r="OF218" i="1"/>
  <c r="OG218" i="1" s="1"/>
  <c r="OF217" i="1"/>
  <c r="OG217" i="1" s="1"/>
  <c r="OF216" i="1"/>
  <c r="OG216" i="1" s="1"/>
  <c r="OF215" i="1"/>
  <c r="OG215" i="1" s="1"/>
  <c r="OF214" i="1"/>
  <c r="OG214" i="1" s="1"/>
  <c r="OF224" i="1"/>
  <c r="OG224" i="1" s="1"/>
  <c r="OF213" i="1"/>
  <c r="OG213" i="1" s="1"/>
  <c r="OF212" i="1"/>
  <c r="OG212" i="1" s="1"/>
  <c r="OF211" i="1"/>
  <c r="OG211" i="1" s="1"/>
  <c r="OF210" i="1"/>
  <c r="OG210" i="1" s="1"/>
  <c r="OF208" i="1"/>
  <c r="OG208" i="1" s="1"/>
  <c r="OF207" i="1"/>
  <c r="OG207" i="1" s="1"/>
  <c r="OF206" i="1"/>
  <c r="OG206" i="1" s="1"/>
  <c r="OF205" i="1"/>
  <c r="OG205" i="1" s="1"/>
  <c r="OF204" i="1"/>
  <c r="OG204" i="1" s="1"/>
  <c r="OF203" i="1"/>
  <c r="OG203" i="1" s="1"/>
  <c r="OF202" i="1"/>
  <c r="OG202" i="1" s="1"/>
  <c r="OF201" i="1"/>
  <c r="OG201" i="1" s="1"/>
  <c r="OF200" i="1"/>
  <c r="OG200" i="1" s="1"/>
  <c r="OF199" i="1"/>
  <c r="OG199" i="1" s="1"/>
  <c r="OF198" i="1"/>
  <c r="OG198" i="1" s="1"/>
  <c r="OF197" i="1"/>
  <c r="OG197" i="1" s="1"/>
  <c r="OF196" i="1"/>
  <c r="OG196" i="1" s="1"/>
  <c r="OF195" i="1"/>
  <c r="OG195" i="1" s="1"/>
  <c r="OF194" i="1"/>
  <c r="OG194" i="1" s="1"/>
  <c r="OF193" i="1"/>
  <c r="OG193" i="1" s="1"/>
  <c r="OF192" i="1"/>
  <c r="OG192" i="1" s="1"/>
  <c r="OF191" i="1"/>
  <c r="OG191" i="1" s="1"/>
  <c r="OF190" i="1"/>
  <c r="OG190" i="1" s="1"/>
  <c r="OF189" i="1"/>
  <c r="OG189" i="1" s="1"/>
  <c r="OF188" i="1"/>
  <c r="OG188" i="1" s="1"/>
  <c r="OF187" i="1"/>
  <c r="OG187" i="1" s="1"/>
  <c r="OF186" i="1"/>
  <c r="OG186" i="1" s="1"/>
  <c r="OF185" i="1"/>
  <c r="OG185" i="1" s="1"/>
  <c r="OF184" i="1"/>
  <c r="OG184" i="1" s="1"/>
  <c r="OF183" i="1"/>
  <c r="OG183" i="1" s="1"/>
  <c r="OG182" i="1"/>
  <c r="OG181" i="1"/>
  <c r="OF180" i="1"/>
  <c r="OG180" i="1" s="1"/>
  <c r="OC179" i="1"/>
  <c r="OF179" i="1" s="1"/>
  <c r="OG179" i="1" s="1"/>
  <c r="OC178" i="1"/>
  <c r="OF178" i="1" s="1"/>
  <c r="OG178" i="1" s="1"/>
  <c r="OC177" i="1"/>
  <c r="OF177" i="1" s="1"/>
  <c r="OG177" i="1" s="1"/>
  <c r="OF176" i="1"/>
  <c r="OG176" i="1" s="1"/>
  <c r="OF175" i="1"/>
  <c r="OG175" i="1" s="1"/>
  <c r="OF174" i="1"/>
  <c r="OG174" i="1" s="1"/>
  <c r="OF173" i="1"/>
  <c r="OG173" i="1" s="1"/>
  <c r="OF172" i="1"/>
  <c r="OG172" i="1" s="1"/>
  <c r="OF171" i="1"/>
  <c r="OG171" i="1" s="1"/>
  <c r="OI170" i="1"/>
  <c r="OJ170" i="1" s="1"/>
  <c r="OF170" i="1"/>
  <c r="OG170" i="1" s="1"/>
  <c r="OI169" i="1"/>
  <c r="OJ169" i="1" s="1"/>
  <c r="OF169" i="1"/>
  <c r="OG169" i="1" s="1"/>
  <c r="OI168" i="1"/>
  <c r="OJ168" i="1" s="1"/>
  <c r="OF168" i="1"/>
  <c r="OG168" i="1" s="1"/>
  <c r="OI167" i="1"/>
  <c r="OJ167" i="1" s="1"/>
  <c r="OF167" i="1"/>
  <c r="OG167" i="1" s="1"/>
  <c r="OI166" i="1"/>
  <c r="OJ166" i="1" s="1"/>
  <c r="OF166" i="1"/>
  <c r="OG166" i="1" s="1"/>
  <c r="OI165" i="1"/>
  <c r="OJ165" i="1" s="1"/>
  <c r="OF165" i="1"/>
  <c r="OG165" i="1" s="1"/>
  <c r="OB164" i="1"/>
  <c r="OI164" i="1" s="1"/>
  <c r="OJ164" i="1" s="1"/>
  <c r="OB163" i="1"/>
  <c r="OF163" i="1" s="1"/>
  <c r="OG163" i="1" s="1"/>
  <c r="OI162" i="1"/>
  <c r="OJ162" i="1" s="1"/>
  <c r="OF162" i="1"/>
  <c r="OG162" i="1" s="1"/>
  <c r="OI161" i="1"/>
  <c r="OJ161" i="1" s="1"/>
  <c r="OF161" i="1"/>
  <c r="OG161" i="1" s="1"/>
  <c r="OF158" i="1"/>
  <c r="OG158" i="1" s="1"/>
  <c r="OF157" i="1"/>
  <c r="OG157" i="1" s="1"/>
  <c r="OF156" i="1"/>
  <c r="OG156" i="1" s="1"/>
  <c r="OF155" i="1"/>
  <c r="OG155" i="1" s="1"/>
  <c r="OF154" i="1"/>
  <c r="OG154" i="1" s="1"/>
  <c r="OF153" i="1"/>
  <c r="OG153" i="1" s="1"/>
  <c r="OF151" i="1"/>
  <c r="OG151" i="1" s="1"/>
  <c r="OF150" i="1"/>
  <c r="OG150" i="1" s="1"/>
  <c r="OF149" i="1"/>
  <c r="OG149" i="1" s="1"/>
  <c r="OF148" i="1"/>
  <c r="OG148" i="1" s="1"/>
  <c r="OF147" i="1"/>
  <c r="OG147" i="1" s="1"/>
  <c r="OF146" i="1"/>
  <c r="OG146" i="1" s="1"/>
  <c r="OF145" i="1"/>
  <c r="OG145" i="1" s="1"/>
  <c r="OF144" i="1"/>
  <c r="OG144" i="1" s="1"/>
  <c r="OG143" i="1"/>
  <c r="OF142" i="1"/>
  <c r="OG142" i="1" s="1"/>
  <c r="OF141" i="1"/>
  <c r="OG141" i="1" s="1"/>
  <c r="OF140" i="1"/>
  <c r="OG140" i="1" s="1"/>
  <c r="OF139" i="1"/>
  <c r="OG139" i="1" s="1"/>
  <c r="OF138" i="1"/>
  <c r="OG138" i="1" s="1"/>
  <c r="OF136" i="1"/>
  <c r="OG136" i="1" s="1"/>
  <c r="OF135" i="1"/>
  <c r="OG135" i="1" s="1"/>
  <c r="OF134" i="1"/>
  <c r="OG134" i="1" s="1"/>
  <c r="OF133" i="1"/>
  <c r="OG133" i="1" s="1"/>
  <c r="OF132" i="1"/>
  <c r="OG132" i="1" s="1"/>
  <c r="OF131" i="1"/>
  <c r="OG131" i="1" s="1"/>
  <c r="OF130" i="1"/>
  <c r="OG130" i="1" s="1"/>
  <c r="OF129" i="1"/>
  <c r="OG129" i="1" s="1"/>
  <c r="OF128" i="1"/>
  <c r="OG128" i="1" s="1"/>
  <c r="OF127" i="1"/>
  <c r="OG127" i="1" s="1"/>
  <c r="OF126" i="1"/>
  <c r="OG126" i="1" s="1"/>
  <c r="OF125" i="1"/>
  <c r="OG125" i="1" s="1"/>
  <c r="OF124" i="1"/>
  <c r="OG124" i="1" s="1"/>
  <c r="OF123" i="1"/>
  <c r="OG123" i="1" s="1"/>
  <c r="OF122" i="1"/>
  <c r="OG122" i="1" s="1"/>
  <c r="OF121" i="1"/>
  <c r="OG121" i="1" s="1"/>
  <c r="OF120" i="1"/>
  <c r="OG120" i="1" s="1"/>
  <c r="OF119" i="1"/>
  <c r="OG119" i="1" s="1"/>
  <c r="OF118" i="1"/>
  <c r="OG118" i="1" s="1"/>
  <c r="OF117" i="1"/>
  <c r="OG117" i="1" s="1"/>
  <c r="OF116" i="1"/>
  <c r="OG116" i="1" s="1"/>
  <c r="OF115" i="1"/>
  <c r="OG115" i="1" s="1"/>
  <c r="OF114" i="1"/>
  <c r="OG114" i="1" s="1"/>
  <c r="OF113" i="1"/>
  <c r="OG113" i="1" s="1"/>
  <c r="OF112" i="1"/>
  <c r="OG112" i="1" s="1"/>
  <c r="OF111" i="1"/>
  <c r="OG111" i="1" s="1"/>
  <c r="OF110" i="1"/>
  <c r="OG110" i="1" s="1"/>
  <c r="OF109" i="1"/>
  <c r="OG109" i="1" s="1"/>
  <c r="OF108" i="1"/>
  <c r="OG108" i="1" s="1"/>
  <c r="OF107" i="1"/>
  <c r="OG107" i="1" s="1"/>
  <c r="OF106" i="1"/>
  <c r="OG106" i="1" s="1"/>
  <c r="OF105" i="1"/>
  <c r="OG105" i="1" s="1"/>
  <c r="OF104" i="1"/>
  <c r="OG104" i="1" s="1"/>
  <c r="OF103" i="1"/>
  <c r="OG103" i="1" s="1"/>
  <c r="OF102" i="1"/>
  <c r="OG102" i="1" s="1"/>
  <c r="OF101" i="1"/>
  <c r="OG101" i="1" s="1"/>
  <c r="OF100" i="1"/>
  <c r="OG100" i="1" s="1"/>
  <c r="OF99" i="1"/>
  <c r="OG99" i="1" s="1"/>
  <c r="OF98" i="1"/>
  <c r="OG98" i="1" s="1"/>
  <c r="OF97" i="1"/>
  <c r="OG97" i="1" s="1"/>
  <c r="OF96" i="1"/>
  <c r="OG96" i="1" s="1"/>
  <c r="OF95" i="1"/>
  <c r="OG95" i="1" s="1"/>
  <c r="OF94" i="1"/>
  <c r="OG94" i="1" s="1"/>
  <c r="OF93" i="1"/>
  <c r="OG93" i="1" s="1"/>
  <c r="OF92" i="1"/>
  <c r="OG92" i="1" s="1"/>
  <c r="OF74" i="1"/>
  <c r="OG74" i="1" s="1"/>
  <c r="OF73" i="1"/>
  <c r="OG73" i="1" s="1"/>
  <c r="OF72" i="1"/>
  <c r="OG72" i="1" s="1"/>
  <c r="OF71" i="1"/>
  <c r="OG71" i="1" s="1"/>
  <c r="OF70" i="1"/>
  <c r="OG70" i="1" s="1"/>
  <c r="OF69" i="1"/>
  <c r="OG69" i="1" s="1"/>
  <c r="OF68" i="1"/>
  <c r="OG68" i="1" s="1"/>
  <c r="OB67" i="1"/>
  <c r="OF67" i="1" s="1"/>
  <c r="OG67" i="1" s="1"/>
  <c r="OB66" i="1"/>
  <c r="OF66" i="1" s="1"/>
  <c r="OG66" i="1" s="1"/>
  <c r="OB65" i="1"/>
  <c r="OF65" i="1" s="1"/>
  <c r="OG65" i="1" s="1"/>
  <c r="OF64" i="1"/>
  <c r="OG64" i="1" s="1"/>
  <c r="OF44" i="1"/>
  <c r="OG44" i="1" s="1"/>
  <c r="OF43" i="1"/>
  <c r="OG43" i="1" s="1"/>
  <c r="OF42" i="1"/>
  <c r="OG42" i="1" s="1"/>
  <c r="OF41" i="1"/>
  <c r="OG41" i="1" s="1"/>
  <c r="OF40" i="1"/>
  <c r="OG40" i="1" s="1"/>
  <c r="OF39" i="1"/>
  <c r="OG39" i="1" s="1"/>
  <c r="OF38" i="1"/>
  <c r="OG38" i="1" s="1"/>
  <c r="OF37" i="1"/>
  <c r="OG37" i="1" s="1"/>
  <c r="OF36" i="1"/>
  <c r="OG36" i="1" s="1"/>
  <c r="OF91" i="1"/>
  <c r="OG91" i="1" s="1"/>
  <c r="OF26" i="1"/>
  <c r="OG26" i="1" s="1"/>
  <c r="OF25" i="1"/>
  <c r="OG25" i="1" s="1"/>
  <c r="OF24" i="1"/>
  <c r="OG24" i="1" s="1"/>
  <c r="OF22" i="1"/>
  <c r="OG22" i="1" s="1"/>
  <c r="OF21" i="1"/>
  <c r="OG21" i="1" s="1"/>
  <c r="OC20" i="1"/>
  <c r="OF20" i="1" s="1"/>
  <c r="OG20" i="1" s="1"/>
  <c r="OF90" i="1"/>
  <c r="OG90" i="1" s="1"/>
  <c r="OF89" i="1"/>
  <c r="OG89" i="1" s="1"/>
  <c r="OF88" i="1"/>
  <c r="OG88" i="1" s="1"/>
  <c r="OF87" i="1"/>
  <c r="OG87" i="1" s="1"/>
  <c r="OF86" i="1"/>
  <c r="OG86" i="1" s="1"/>
  <c r="OF85" i="1"/>
  <c r="OG85" i="1" s="1"/>
  <c r="OF84" i="1"/>
  <c r="OG84" i="1" s="1"/>
  <c r="OM83" i="1"/>
  <c r="OF83" i="1" s="1"/>
  <c r="OG83" i="1" s="1"/>
  <c r="OF19" i="1"/>
  <c r="OG19" i="1" s="1"/>
  <c r="OF82" i="1"/>
  <c r="OG82" i="1" s="1"/>
  <c r="OF81" i="1"/>
  <c r="OG81" i="1" s="1"/>
  <c r="OF80" i="1"/>
  <c r="OG80" i="1" s="1"/>
  <c r="OF79" i="1"/>
  <c r="OG79" i="1" s="1"/>
  <c r="OF78" i="1"/>
  <c r="OG78" i="1" s="1"/>
  <c r="OF77" i="1"/>
  <c r="OG77" i="1" s="1"/>
  <c r="OF76" i="1"/>
  <c r="OG76" i="1" s="1"/>
  <c r="OF75" i="1"/>
  <c r="OG75" i="1" s="1"/>
  <c r="OF229" i="1"/>
  <c r="OG229" i="1" s="1"/>
  <c r="OL228" i="1"/>
  <c r="OB228" i="1"/>
  <c r="OF226" i="1"/>
  <c r="OG226" i="1" s="1"/>
  <c r="OL225" i="1"/>
  <c r="OB225" i="1"/>
  <c r="OF18" i="1"/>
  <c r="OG18" i="1" s="1"/>
  <c r="OF17" i="1"/>
  <c r="OG17" i="1" s="1"/>
  <c r="OF63" i="1"/>
  <c r="OG63" i="1" s="1"/>
  <c r="OF16" i="1"/>
  <c r="OG16" i="1" s="1"/>
  <c r="OF62" i="1"/>
  <c r="OG62" i="1" s="1"/>
  <c r="OF61" i="1"/>
  <c r="OG61" i="1" s="1"/>
  <c r="OF60" i="1"/>
  <c r="OG60" i="1" s="1"/>
  <c r="OF14" i="1"/>
  <c r="OG14" i="1" s="1"/>
  <c r="OF13" i="1"/>
  <c r="OG13" i="1" s="1"/>
  <c r="OF59" i="1"/>
  <c r="OG59" i="1" s="1"/>
  <c r="OF58" i="1"/>
  <c r="OG58" i="1" s="1"/>
  <c r="OF57" i="1"/>
  <c r="OG57" i="1" s="1"/>
  <c r="OF56" i="1"/>
  <c r="OG56" i="1" s="1"/>
  <c r="OF55" i="1"/>
  <c r="OG55" i="1" s="1"/>
  <c r="OF54" i="1"/>
  <c r="OG54" i="1" s="1"/>
  <c r="OF53" i="1"/>
  <c r="OG53" i="1" s="1"/>
  <c r="OF52" i="1"/>
  <c r="OG52" i="1" s="1"/>
  <c r="OF51" i="1"/>
  <c r="OG51" i="1" s="1"/>
  <c r="OF50" i="1"/>
  <c r="OG50" i="1" s="1"/>
  <c r="OF49" i="1"/>
  <c r="OG49" i="1" s="1"/>
  <c r="OF12" i="1"/>
  <c r="OG12" i="1" s="1"/>
  <c r="OF11" i="1"/>
  <c r="OG11" i="1" s="1"/>
  <c r="OC10" i="1"/>
  <c r="OB48" i="1"/>
  <c r="OF48" i="1" s="1"/>
  <c r="OG48" i="1" s="1"/>
  <c r="OF47" i="1"/>
  <c r="OG47" i="1" s="1"/>
  <c r="OF46" i="1"/>
  <c r="OG46" i="1" s="1"/>
  <c r="OF45" i="1"/>
  <c r="OG45" i="1" s="1"/>
  <c r="OF35" i="1"/>
  <c r="OL9" i="1"/>
  <c r="OC9" i="1"/>
  <c r="OF34" i="1"/>
  <c r="OF33" i="1"/>
  <c r="OF32" i="1"/>
  <c r="OF31" i="1"/>
  <c r="OF30" i="1"/>
  <c r="OF313" i="1"/>
  <c r="OG313" i="1" s="1"/>
  <c r="OF312" i="1"/>
  <c r="OG312" i="1" s="1"/>
  <c r="OF311" i="1"/>
  <c r="OG311" i="1" s="1"/>
  <c r="OF8" i="1"/>
  <c r="OG8" i="1" s="1"/>
  <c r="OF7" i="1"/>
  <c r="OG7" i="1" s="1"/>
  <c r="OF310" i="1"/>
  <c r="OG310" i="1" s="1"/>
  <c r="OF309" i="1"/>
  <c r="OG309" i="1" s="1"/>
  <c r="OF308" i="1"/>
  <c r="OG308" i="1" s="1"/>
  <c r="OF307" i="1"/>
  <c r="OG307" i="1" s="1"/>
  <c r="OF306" i="1"/>
  <c r="OG306" i="1" s="1"/>
  <c r="OF305" i="1"/>
  <c r="OG305" i="1" s="1"/>
  <c r="OF304" i="1"/>
  <c r="OG304" i="1" s="1"/>
  <c r="OF6" i="1"/>
  <c r="OG6" i="1" s="1"/>
  <c r="OF303" i="1"/>
  <c r="OG303" i="1" s="1"/>
  <c r="OF302" i="1"/>
  <c r="OG302" i="1" s="1"/>
  <c r="OF301" i="1"/>
  <c r="OG301" i="1" s="1"/>
  <c r="OF300" i="1"/>
  <c r="OG300" i="1" s="1"/>
  <c r="OF299" i="1"/>
  <c r="OG299" i="1" s="1"/>
  <c r="OF298" i="1"/>
  <c r="OG298" i="1" s="1"/>
  <c r="OF297" i="1"/>
  <c r="OG297" i="1" s="1"/>
  <c r="OF296" i="1"/>
  <c r="OG296" i="1" s="1"/>
  <c r="OC295" i="1"/>
  <c r="OF295" i="1" s="1"/>
  <c r="OG295" i="1" s="1"/>
  <c r="OF294" i="1"/>
  <c r="OG294" i="1" s="1"/>
  <c r="OF5" i="1"/>
  <c r="OG5" i="1" s="1"/>
  <c r="OF4" i="1"/>
  <c r="OG4" i="1" s="1"/>
  <c r="OF3" i="1"/>
  <c r="OG3" i="1" s="1"/>
  <c r="NN208" i="1"/>
  <c r="NO208" i="1" s="1"/>
  <c r="OF225" i="1" l="1"/>
  <c r="OG225" i="1" s="1"/>
  <c r="OF228" i="1"/>
  <c r="OG228" i="1" s="1"/>
  <c r="OF10" i="1"/>
  <c r="OG10" i="1" s="1"/>
  <c r="OD10" i="1"/>
  <c r="OF9" i="1"/>
  <c r="OG9" i="1" s="1"/>
  <c r="OF164" i="1"/>
  <c r="OG164" i="1" s="1"/>
  <c r="OI163" i="1"/>
  <c r="OJ163" i="1" s="1"/>
  <c r="NL61" i="1" l="1"/>
  <c r="NL60" i="1"/>
  <c r="NL58" i="1"/>
  <c r="NL46" i="1"/>
  <c r="NL45" i="1"/>
  <c r="NL47" i="1"/>
  <c r="NL48" i="1"/>
  <c r="NL11" i="1"/>
  <c r="NL12" i="1"/>
  <c r="NL49" i="1"/>
  <c r="NL50" i="1"/>
  <c r="NL51" i="1"/>
  <c r="NL52" i="1"/>
  <c r="NL53" i="1"/>
  <c r="NL54" i="1"/>
  <c r="NL55" i="1"/>
  <c r="NL56" i="1"/>
  <c r="NL57" i="1"/>
  <c r="NL59" i="1"/>
  <c r="NL13" i="1"/>
  <c r="NL14" i="1"/>
  <c r="NL62" i="1"/>
  <c r="NL16" i="1"/>
  <c r="NL63" i="1"/>
  <c r="NL17" i="1"/>
  <c r="NL18" i="1"/>
  <c r="NN245" i="1"/>
  <c r="NO245" i="1" s="1"/>
  <c r="NN246" i="1"/>
  <c r="NO246" i="1" s="1"/>
  <c r="NN247" i="1"/>
  <c r="NO247" i="1" s="1"/>
  <c r="NN248" i="1"/>
  <c r="NO248" i="1" s="1"/>
  <c r="NN249" i="1"/>
  <c r="NO249" i="1" s="1"/>
  <c r="NN308" i="1"/>
  <c r="NO308" i="1" s="1"/>
  <c r="MV308" i="1"/>
  <c r="MW308" i="1" s="1"/>
  <c r="ME308" i="1"/>
  <c r="MF308" i="1" s="1"/>
  <c r="LN308" i="1"/>
  <c r="LO308" i="1" s="1"/>
  <c r="KV308" i="1"/>
  <c r="KW308" i="1" s="1"/>
  <c r="KE308" i="1"/>
  <c r="KF308" i="1" s="1"/>
  <c r="JM308" i="1"/>
  <c r="JN308" i="1" s="1"/>
  <c r="IV308" i="1"/>
  <c r="IW308" i="1" s="1"/>
  <c r="IC308" i="1"/>
  <c r="ID308" i="1" s="1"/>
  <c r="HP308" i="1"/>
  <c r="HQ308" i="1" s="1"/>
  <c r="HB308" i="1"/>
  <c r="HC308" i="1" s="1"/>
  <c r="GN308" i="1"/>
  <c r="GO308" i="1" s="1"/>
  <c r="FZ308" i="1"/>
  <c r="GA308" i="1" s="1"/>
  <c r="FL308" i="1"/>
  <c r="FM308" i="1" s="1"/>
  <c r="EY308" i="1"/>
  <c r="EZ308" i="1" s="1"/>
  <c r="EL308" i="1"/>
  <c r="EM308" i="1" s="1"/>
  <c r="DX308" i="1"/>
  <c r="DY308" i="1" s="1"/>
  <c r="DJ308" i="1"/>
  <c r="DK308" i="1" s="1"/>
  <c r="CT308" i="1"/>
  <c r="CU308" i="1" s="1"/>
  <c r="CF308" i="1"/>
  <c r="CG308" i="1" s="1"/>
  <c r="BR308" i="1"/>
  <c r="BS308" i="1" s="1"/>
  <c r="BD308" i="1"/>
  <c r="BE308" i="1" s="1"/>
  <c r="AP308" i="1"/>
  <c r="AQ308" i="1" s="1"/>
  <c r="AB308" i="1"/>
  <c r="AC308" i="1" s="1"/>
  <c r="N308" i="1"/>
  <c r="O308" i="1" s="1"/>
  <c r="NL175" i="1"/>
  <c r="NL176" i="1"/>
  <c r="NL180" i="1"/>
  <c r="NL181" i="1"/>
  <c r="NL182" i="1"/>
  <c r="NL183" i="1"/>
  <c r="NL184" i="1"/>
  <c r="NL185" i="1"/>
  <c r="NL186" i="1"/>
  <c r="NL187" i="1"/>
  <c r="NL188" i="1"/>
  <c r="NL189" i="1"/>
  <c r="NL190" i="1"/>
  <c r="NL191" i="1"/>
  <c r="NL174" i="1"/>
  <c r="NN231" i="1"/>
  <c r="NO231" i="1" s="1"/>
  <c r="NN232" i="1"/>
  <c r="NO232" i="1" s="1"/>
  <c r="NN233" i="1"/>
  <c r="NO233" i="1" s="1"/>
  <c r="NN234" i="1"/>
  <c r="NO234" i="1" s="1"/>
  <c r="NN235" i="1"/>
  <c r="NO235" i="1" s="1"/>
  <c r="NN236" i="1"/>
  <c r="NO236" i="1" s="1"/>
  <c r="NN237" i="1"/>
  <c r="NO237" i="1" s="1"/>
  <c r="NN238" i="1"/>
  <c r="NO238" i="1" s="1"/>
  <c r="NN239" i="1"/>
  <c r="NO239" i="1" s="1"/>
  <c r="NN240" i="1"/>
  <c r="NO240" i="1" s="1"/>
  <c r="NN241" i="1"/>
  <c r="NO241" i="1" s="1"/>
  <c r="NN242" i="1"/>
  <c r="NO242" i="1" s="1"/>
  <c r="NN243" i="1"/>
  <c r="NO243" i="1" s="1"/>
  <c r="NN230" i="1"/>
  <c r="NO230" i="1" s="1"/>
  <c r="NN223" i="1"/>
  <c r="NN96" i="1" l="1"/>
  <c r="NO96" i="1" s="1"/>
  <c r="NW96" i="1" s="1"/>
  <c r="MV96" i="1"/>
  <c r="MW96" i="1" s="1"/>
  <c r="NE96" i="1" s="1"/>
  <c r="ME96" i="1"/>
  <c r="MF96" i="1" s="1"/>
  <c r="MN96" i="1" s="1"/>
  <c r="LN96" i="1"/>
  <c r="LO96" i="1" s="1"/>
  <c r="LW96" i="1" s="1"/>
  <c r="KV96" i="1"/>
  <c r="KW96" i="1" s="1"/>
  <c r="LE96" i="1" s="1"/>
  <c r="KE96" i="1"/>
  <c r="KF96" i="1" s="1"/>
  <c r="KN96" i="1" s="1"/>
  <c r="JM96" i="1"/>
  <c r="JN96" i="1" s="1"/>
  <c r="JV96" i="1" s="1"/>
  <c r="IV96" i="1"/>
  <c r="IW96" i="1" s="1"/>
  <c r="JE96" i="1" s="1"/>
  <c r="IC96" i="1"/>
  <c r="ID96" i="1" s="1"/>
  <c r="IL96" i="1" s="1"/>
  <c r="HP96" i="1"/>
  <c r="HQ96" i="1" s="1"/>
  <c r="HV96" i="1" s="1"/>
  <c r="HB96" i="1"/>
  <c r="HC96" i="1" s="1"/>
  <c r="HH96" i="1" s="1"/>
  <c r="GN96" i="1"/>
  <c r="GO96" i="1" s="1"/>
  <c r="GT96" i="1" s="1"/>
  <c r="FZ96" i="1"/>
  <c r="GA96" i="1" s="1"/>
  <c r="GF96" i="1" s="1"/>
  <c r="FL96" i="1"/>
  <c r="FM96" i="1" s="1"/>
  <c r="FR96" i="1" s="1"/>
  <c r="EY96" i="1"/>
  <c r="EZ96" i="1" s="1"/>
  <c r="FE96" i="1" s="1"/>
  <c r="EL96" i="1"/>
  <c r="EM96" i="1" s="1"/>
  <c r="ER96" i="1" s="1"/>
  <c r="DX96" i="1"/>
  <c r="DY96" i="1" s="1"/>
  <c r="EE96" i="1" s="1"/>
  <c r="DJ96" i="1"/>
  <c r="DK96" i="1" s="1"/>
  <c r="DQ96" i="1" s="1"/>
  <c r="CT96" i="1"/>
  <c r="CU96" i="1" s="1"/>
  <c r="DA96" i="1" s="1"/>
  <c r="CF96" i="1"/>
  <c r="CG96" i="1" s="1"/>
  <c r="CM96" i="1" s="1"/>
  <c r="BR96" i="1"/>
  <c r="BS96" i="1" s="1"/>
  <c r="BY96" i="1" s="1"/>
  <c r="BD96" i="1"/>
  <c r="BE96" i="1" s="1"/>
  <c r="BK96" i="1" s="1"/>
  <c r="AP96" i="1"/>
  <c r="AQ96" i="1" s="1"/>
  <c r="AW96" i="1" s="1"/>
  <c r="AB96" i="1"/>
  <c r="AC96" i="1" s="1"/>
  <c r="AI96" i="1" s="1"/>
  <c r="N96" i="1"/>
  <c r="O96" i="1" s="1"/>
  <c r="NN95" i="1"/>
  <c r="NO95" i="1" s="1"/>
  <c r="NW95" i="1" s="1"/>
  <c r="MV95" i="1"/>
  <c r="MW95" i="1" s="1"/>
  <c r="NE95" i="1" s="1"/>
  <c r="ME95" i="1"/>
  <c r="MF95" i="1" s="1"/>
  <c r="MN95" i="1" s="1"/>
  <c r="LN95" i="1"/>
  <c r="LO95" i="1" s="1"/>
  <c r="LW95" i="1" s="1"/>
  <c r="KV95" i="1"/>
  <c r="KW95" i="1" s="1"/>
  <c r="LE95" i="1" s="1"/>
  <c r="KE95" i="1"/>
  <c r="KF95" i="1" s="1"/>
  <c r="KN95" i="1" s="1"/>
  <c r="JM95" i="1"/>
  <c r="JN95" i="1" s="1"/>
  <c r="JV95" i="1" s="1"/>
  <c r="IV95" i="1"/>
  <c r="IW95" i="1" s="1"/>
  <c r="JE95" i="1" s="1"/>
  <c r="IC95" i="1"/>
  <c r="ID95" i="1" s="1"/>
  <c r="IL95" i="1" s="1"/>
  <c r="HP95" i="1"/>
  <c r="HQ95" i="1" s="1"/>
  <c r="HV95" i="1" s="1"/>
  <c r="HB95" i="1"/>
  <c r="HC95" i="1" s="1"/>
  <c r="HH95" i="1" s="1"/>
  <c r="GN95" i="1"/>
  <c r="GO95" i="1" s="1"/>
  <c r="GT95" i="1" s="1"/>
  <c r="FZ95" i="1"/>
  <c r="GA95" i="1" s="1"/>
  <c r="GF95" i="1" s="1"/>
  <c r="FL95" i="1"/>
  <c r="FM95" i="1" s="1"/>
  <c r="FR95" i="1" s="1"/>
  <c r="EY95" i="1"/>
  <c r="EZ95" i="1" s="1"/>
  <c r="FE95" i="1" s="1"/>
  <c r="EL95" i="1"/>
  <c r="EM95" i="1" s="1"/>
  <c r="ER95" i="1" s="1"/>
  <c r="DX95" i="1"/>
  <c r="DY95" i="1" s="1"/>
  <c r="EE95" i="1" s="1"/>
  <c r="DJ95" i="1"/>
  <c r="DK95" i="1" s="1"/>
  <c r="DQ95" i="1" s="1"/>
  <c r="CT95" i="1"/>
  <c r="CU95" i="1" s="1"/>
  <c r="DA95" i="1" s="1"/>
  <c r="CF95" i="1"/>
  <c r="CG95" i="1" s="1"/>
  <c r="CM95" i="1" s="1"/>
  <c r="BR95" i="1"/>
  <c r="BS95" i="1" s="1"/>
  <c r="BY95" i="1" s="1"/>
  <c r="BD95" i="1"/>
  <c r="BE95" i="1" s="1"/>
  <c r="BK95" i="1" s="1"/>
  <c r="AP95" i="1"/>
  <c r="AQ95" i="1" s="1"/>
  <c r="AW95" i="1" s="1"/>
  <c r="AB95" i="1"/>
  <c r="AC95" i="1" s="1"/>
  <c r="AI95" i="1" s="1"/>
  <c r="N95" i="1"/>
  <c r="O95" i="1" s="1"/>
  <c r="NN68" i="1"/>
  <c r="NO68" i="1" s="1"/>
  <c r="MV68" i="1"/>
  <c r="MW68" i="1" s="1"/>
  <c r="ME68" i="1"/>
  <c r="MF68" i="1" s="1"/>
  <c r="LN68" i="1"/>
  <c r="LO68" i="1" s="1"/>
  <c r="KV68" i="1"/>
  <c r="KW68" i="1" s="1"/>
  <c r="KE68" i="1"/>
  <c r="KF68" i="1" s="1"/>
  <c r="JM68" i="1"/>
  <c r="JN68" i="1" s="1"/>
  <c r="IV68" i="1"/>
  <c r="IW68" i="1" s="1"/>
  <c r="IC68" i="1"/>
  <c r="ID68" i="1" s="1"/>
  <c r="HP68" i="1"/>
  <c r="HQ68" i="1" s="1"/>
  <c r="HB68" i="1"/>
  <c r="HC68" i="1" s="1"/>
  <c r="GN68" i="1"/>
  <c r="GO68" i="1" s="1"/>
  <c r="FZ68" i="1"/>
  <c r="GA68" i="1" s="1"/>
  <c r="FL68" i="1"/>
  <c r="FM68" i="1" s="1"/>
  <c r="EY68" i="1"/>
  <c r="EZ68" i="1" s="1"/>
  <c r="EL68" i="1"/>
  <c r="EM68" i="1" s="1"/>
  <c r="DX68" i="1"/>
  <c r="DY68" i="1" s="1"/>
  <c r="DJ68" i="1"/>
  <c r="DK68" i="1" s="1"/>
  <c r="CT68" i="1"/>
  <c r="CU68" i="1" s="1"/>
  <c r="CF68" i="1"/>
  <c r="CG68" i="1" s="1"/>
  <c r="NJ66" i="1"/>
  <c r="NN66" i="1" s="1"/>
  <c r="NO66" i="1" s="1"/>
  <c r="MR66" i="1"/>
  <c r="MV66" i="1" s="1"/>
  <c r="MW66" i="1" s="1"/>
  <c r="MA66" i="1"/>
  <c r="ME66" i="1" s="1"/>
  <c r="MF66" i="1" s="1"/>
  <c r="LJ66" i="1"/>
  <c r="LN66" i="1" s="1"/>
  <c r="LO66" i="1" s="1"/>
  <c r="KV66" i="1"/>
  <c r="KW66" i="1" s="1"/>
  <c r="KE66" i="1"/>
  <c r="KF66" i="1" s="1"/>
  <c r="JM66" i="1"/>
  <c r="JN66" i="1" s="1"/>
  <c r="IV66" i="1"/>
  <c r="IW66" i="1" s="1"/>
  <c r="IC66" i="1"/>
  <c r="ID66" i="1" s="1"/>
  <c r="HP66" i="1"/>
  <c r="HQ66" i="1" s="1"/>
  <c r="HB66" i="1"/>
  <c r="HC66" i="1" s="1"/>
  <c r="GN66" i="1"/>
  <c r="GO66" i="1" s="1"/>
  <c r="FZ66" i="1"/>
  <c r="GA66" i="1" s="1"/>
  <c r="FL66" i="1"/>
  <c r="FM66" i="1" s="1"/>
  <c r="EY66" i="1"/>
  <c r="EZ66" i="1" s="1"/>
  <c r="EL66" i="1"/>
  <c r="EM66" i="1" s="1"/>
  <c r="DX66" i="1"/>
  <c r="DY66" i="1" s="1"/>
  <c r="DJ66" i="1"/>
  <c r="DK66" i="1" s="1"/>
  <c r="CT66" i="1"/>
  <c r="CU66" i="1" s="1"/>
  <c r="CF66" i="1"/>
  <c r="CG66" i="1" s="1"/>
  <c r="NJ67" i="1"/>
  <c r="NN67" i="1" s="1"/>
  <c r="NO67" i="1" s="1"/>
  <c r="MR67" i="1"/>
  <c r="MV67" i="1" s="1"/>
  <c r="MW67" i="1" s="1"/>
  <c r="MA67" i="1"/>
  <c r="ME67" i="1" s="1"/>
  <c r="MF67" i="1" s="1"/>
  <c r="LJ67" i="1"/>
  <c r="LN67" i="1" s="1"/>
  <c r="LO67" i="1" s="1"/>
  <c r="KV67" i="1"/>
  <c r="KW67" i="1" s="1"/>
  <c r="KE67" i="1"/>
  <c r="KF67" i="1" s="1"/>
  <c r="JM67" i="1"/>
  <c r="JN67" i="1" s="1"/>
  <c r="IV67" i="1"/>
  <c r="IW67" i="1" s="1"/>
  <c r="IC67" i="1"/>
  <c r="ID67" i="1" s="1"/>
  <c r="HP67" i="1"/>
  <c r="HQ67" i="1" s="1"/>
  <c r="HB67" i="1"/>
  <c r="HC67" i="1" s="1"/>
  <c r="GN67" i="1"/>
  <c r="GO67" i="1" s="1"/>
  <c r="FZ67" i="1"/>
  <c r="GA67" i="1" s="1"/>
  <c r="FL67" i="1"/>
  <c r="FM67" i="1" s="1"/>
  <c r="EY67" i="1"/>
  <c r="EZ67" i="1" s="1"/>
  <c r="EL67" i="1"/>
  <c r="EM67" i="1" s="1"/>
  <c r="DX67" i="1"/>
  <c r="DY67" i="1" s="1"/>
  <c r="DJ67" i="1"/>
  <c r="DK67" i="1" s="1"/>
  <c r="CT67" i="1"/>
  <c r="CU67" i="1" s="1"/>
  <c r="CF67" i="1"/>
  <c r="CG67" i="1" s="1"/>
  <c r="NJ65" i="1"/>
  <c r="NN65" i="1" s="1"/>
  <c r="NO65" i="1" s="1"/>
  <c r="MR65" i="1"/>
  <c r="MV65" i="1" s="1"/>
  <c r="MW65" i="1" s="1"/>
  <c r="MA65" i="1"/>
  <c r="ME65" i="1" s="1"/>
  <c r="MF65" i="1" s="1"/>
  <c r="LJ65" i="1"/>
  <c r="LN65" i="1" s="1"/>
  <c r="LO65" i="1" s="1"/>
  <c r="KV65" i="1"/>
  <c r="KW65" i="1" s="1"/>
  <c r="KE65" i="1"/>
  <c r="KF65" i="1" s="1"/>
  <c r="JM65" i="1"/>
  <c r="JN65" i="1" s="1"/>
  <c r="IV65" i="1"/>
  <c r="IW65" i="1" s="1"/>
  <c r="IC65" i="1"/>
  <c r="ID65" i="1" s="1"/>
  <c r="HP65" i="1"/>
  <c r="HQ65" i="1" s="1"/>
  <c r="HB65" i="1"/>
  <c r="HC65" i="1" s="1"/>
  <c r="GN65" i="1"/>
  <c r="GO65" i="1" s="1"/>
  <c r="FZ65" i="1"/>
  <c r="GA65" i="1" s="1"/>
  <c r="FL65" i="1"/>
  <c r="FM65" i="1" s="1"/>
  <c r="EY65" i="1"/>
  <c r="EZ65" i="1" s="1"/>
  <c r="EL65" i="1"/>
  <c r="EM65" i="1" s="1"/>
  <c r="DX65" i="1"/>
  <c r="DY65" i="1" s="1"/>
  <c r="DJ65" i="1"/>
  <c r="DK65" i="1" s="1"/>
  <c r="CT65" i="1"/>
  <c r="CU65" i="1" s="1"/>
  <c r="CF65" i="1"/>
  <c r="CG65" i="1" s="1"/>
  <c r="NO223" i="1"/>
  <c r="NN222" i="1"/>
  <c r="NO222" i="1" s="1"/>
  <c r="NN221" i="1"/>
  <c r="NO221" i="1" s="1"/>
  <c r="NN220" i="1"/>
  <c r="NO220" i="1" s="1"/>
  <c r="NN219" i="1"/>
  <c r="NO219" i="1" s="1"/>
  <c r="NN218" i="1"/>
  <c r="NO218" i="1" s="1"/>
  <c r="NN217" i="1"/>
  <c r="NO217" i="1" s="1"/>
  <c r="NN216" i="1"/>
  <c r="NO216" i="1" s="1"/>
  <c r="NN215" i="1"/>
  <c r="NO215" i="1" s="1"/>
  <c r="NN214" i="1"/>
  <c r="NO214" i="1" s="1"/>
  <c r="NN224" i="1"/>
  <c r="NO224" i="1" s="1"/>
  <c r="NN213" i="1"/>
  <c r="NO213" i="1" s="1"/>
  <c r="NN212" i="1"/>
  <c r="NO212" i="1" s="1"/>
  <c r="NN211" i="1"/>
  <c r="NO211" i="1" s="1"/>
  <c r="NN210" i="1"/>
  <c r="NO210" i="1" s="1"/>
  <c r="NN207" i="1"/>
  <c r="NO207" i="1" s="1"/>
  <c r="NN206" i="1"/>
  <c r="NO206" i="1" s="1"/>
  <c r="NN205" i="1"/>
  <c r="NO205" i="1" s="1"/>
  <c r="NN204" i="1"/>
  <c r="NO204" i="1" s="1"/>
  <c r="NN203" i="1"/>
  <c r="NO203" i="1" s="1"/>
  <c r="NN202" i="1"/>
  <c r="NO202" i="1" s="1"/>
  <c r="NN201" i="1"/>
  <c r="NO201" i="1" s="1"/>
  <c r="NN200" i="1"/>
  <c r="NO200" i="1" s="1"/>
  <c r="NN199" i="1"/>
  <c r="NO199" i="1" s="1"/>
  <c r="NN198" i="1"/>
  <c r="NO198" i="1" s="1"/>
  <c r="NN197" i="1"/>
  <c r="NO197" i="1" s="1"/>
  <c r="NN196" i="1"/>
  <c r="NO196" i="1" s="1"/>
  <c r="NN195" i="1"/>
  <c r="NO195" i="1" s="1"/>
  <c r="NN194" i="1"/>
  <c r="NO194" i="1" s="1"/>
  <c r="NN193" i="1"/>
  <c r="NO193" i="1" s="1"/>
  <c r="NN192" i="1"/>
  <c r="NO192" i="1" s="1"/>
  <c r="NN191" i="1"/>
  <c r="NO191" i="1" s="1"/>
  <c r="NN190" i="1"/>
  <c r="NO190" i="1" s="1"/>
  <c r="NN189" i="1"/>
  <c r="NO189" i="1" s="1"/>
  <c r="NN188" i="1"/>
  <c r="NO188" i="1" s="1"/>
  <c r="NN187" i="1"/>
  <c r="NO187" i="1" s="1"/>
  <c r="NN186" i="1"/>
  <c r="NO186" i="1" s="1"/>
  <c r="NN185" i="1"/>
  <c r="NO185" i="1" s="1"/>
  <c r="NN184" i="1"/>
  <c r="NO184" i="1" s="1"/>
  <c r="NN183" i="1"/>
  <c r="NO183" i="1" s="1"/>
  <c r="NO182" i="1"/>
  <c r="NO181" i="1"/>
  <c r="NN180" i="1"/>
  <c r="NO180" i="1" s="1"/>
  <c r="NK179" i="1"/>
  <c r="NK178" i="1"/>
  <c r="NL178" i="1" s="1"/>
  <c r="NK177" i="1"/>
  <c r="NL177" i="1" s="1"/>
  <c r="NN176" i="1"/>
  <c r="NO176" i="1" s="1"/>
  <c r="NN175" i="1"/>
  <c r="NO175" i="1" s="1"/>
  <c r="NN174" i="1"/>
  <c r="NO174" i="1" s="1"/>
  <c r="NN173" i="1"/>
  <c r="NO173" i="1" s="1"/>
  <c r="NN172" i="1"/>
  <c r="NO172" i="1" s="1"/>
  <c r="NN171" i="1"/>
  <c r="NO171" i="1" s="1"/>
  <c r="NQ170" i="1"/>
  <c r="NR170" i="1" s="1"/>
  <c r="NN170" i="1"/>
  <c r="NO170" i="1" s="1"/>
  <c r="NQ169" i="1"/>
  <c r="NR169" i="1" s="1"/>
  <c r="NN169" i="1"/>
  <c r="NO169" i="1" s="1"/>
  <c r="NQ168" i="1"/>
  <c r="NR168" i="1" s="1"/>
  <c r="NN168" i="1"/>
  <c r="NO168" i="1" s="1"/>
  <c r="NQ167" i="1"/>
  <c r="NR167" i="1" s="1"/>
  <c r="NN167" i="1"/>
  <c r="NO167" i="1" s="1"/>
  <c r="NQ166" i="1"/>
  <c r="NR166" i="1" s="1"/>
  <c r="NN166" i="1"/>
  <c r="NO166" i="1" s="1"/>
  <c r="NQ165" i="1"/>
  <c r="NR165" i="1" s="1"/>
  <c r="NN165" i="1"/>
  <c r="NO165" i="1" s="1"/>
  <c r="NJ164" i="1"/>
  <c r="NN164" i="1" s="1"/>
  <c r="NO164" i="1" s="1"/>
  <c r="NJ163" i="1"/>
  <c r="NQ163" i="1" s="1"/>
  <c r="NR163" i="1" s="1"/>
  <c r="NQ162" i="1"/>
  <c r="NR162" i="1" s="1"/>
  <c r="NN162" i="1"/>
  <c r="NO162" i="1" s="1"/>
  <c r="NQ161" i="1"/>
  <c r="NR161" i="1" s="1"/>
  <c r="NN161" i="1"/>
  <c r="NO161" i="1" s="1"/>
  <c r="NN158" i="1"/>
  <c r="NO158" i="1" s="1"/>
  <c r="NN157" i="1"/>
  <c r="NO157" i="1" s="1"/>
  <c r="NN156" i="1"/>
  <c r="NO156" i="1" s="1"/>
  <c r="NN155" i="1"/>
  <c r="NO155" i="1" s="1"/>
  <c r="NN154" i="1"/>
  <c r="NO154" i="1" s="1"/>
  <c r="NN153" i="1"/>
  <c r="NO153" i="1" s="1"/>
  <c r="NN151" i="1"/>
  <c r="NO151" i="1" s="1"/>
  <c r="NN150" i="1"/>
  <c r="NO150" i="1" s="1"/>
  <c r="NN149" i="1"/>
  <c r="NO149" i="1" s="1"/>
  <c r="NN148" i="1"/>
  <c r="NO148" i="1" s="1"/>
  <c r="NN147" i="1"/>
  <c r="NO147" i="1" s="1"/>
  <c r="NN146" i="1"/>
  <c r="NO146" i="1" s="1"/>
  <c r="NN145" i="1"/>
  <c r="NO145" i="1" s="1"/>
  <c r="NN144" i="1"/>
  <c r="NO144" i="1" s="1"/>
  <c r="NN143" i="1"/>
  <c r="NO143" i="1" s="1"/>
  <c r="NN142" i="1"/>
  <c r="NO142" i="1" s="1"/>
  <c r="NN141" i="1"/>
  <c r="NO141" i="1" s="1"/>
  <c r="NN140" i="1"/>
  <c r="NO140" i="1" s="1"/>
  <c r="NN139" i="1"/>
  <c r="NO139" i="1" s="1"/>
  <c r="NN138" i="1"/>
  <c r="NO138" i="1" s="1"/>
  <c r="NN136" i="1"/>
  <c r="NO136" i="1" s="1"/>
  <c r="NN135" i="1"/>
  <c r="NO135" i="1" s="1"/>
  <c r="NN134" i="1"/>
  <c r="NO134" i="1" s="1"/>
  <c r="NN133" i="1"/>
  <c r="NO133" i="1" s="1"/>
  <c r="NN132" i="1"/>
  <c r="NO132" i="1" s="1"/>
  <c r="NN131" i="1"/>
  <c r="NO131" i="1" s="1"/>
  <c r="NN130" i="1"/>
  <c r="NO130" i="1" s="1"/>
  <c r="NN129" i="1"/>
  <c r="NO129" i="1" s="1"/>
  <c r="NN128" i="1"/>
  <c r="NO128" i="1" s="1"/>
  <c r="NN127" i="1"/>
  <c r="NO127" i="1" s="1"/>
  <c r="NN126" i="1"/>
  <c r="NO126" i="1" s="1"/>
  <c r="NN125" i="1"/>
  <c r="NO125" i="1" s="1"/>
  <c r="NN124" i="1"/>
  <c r="NO124" i="1" s="1"/>
  <c r="NN123" i="1"/>
  <c r="NO123" i="1" s="1"/>
  <c r="NN122" i="1"/>
  <c r="NO122" i="1" s="1"/>
  <c r="NN121" i="1"/>
  <c r="NO121" i="1" s="1"/>
  <c r="NN120" i="1"/>
  <c r="NO120" i="1" s="1"/>
  <c r="NN119" i="1"/>
  <c r="NO119" i="1" s="1"/>
  <c r="NN118" i="1"/>
  <c r="NO118" i="1" s="1"/>
  <c r="NN117" i="1"/>
  <c r="NO117" i="1" s="1"/>
  <c r="NN116" i="1"/>
  <c r="NO116" i="1" s="1"/>
  <c r="NN115" i="1"/>
  <c r="NO115" i="1" s="1"/>
  <c r="NN114" i="1"/>
  <c r="NO114" i="1" s="1"/>
  <c r="NN113" i="1"/>
  <c r="NO113" i="1" s="1"/>
  <c r="NN112" i="1"/>
  <c r="NO112" i="1" s="1"/>
  <c r="NN111" i="1"/>
  <c r="NO111" i="1" s="1"/>
  <c r="NN110" i="1"/>
  <c r="NO110" i="1" s="1"/>
  <c r="NN109" i="1"/>
  <c r="NO109" i="1" s="1"/>
  <c r="NN108" i="1"/>
  <c r="NO108" i="1" s="1"/>
  <c r="NN107" i="1"/>
  <c r="NO107" i="1" s="1"/>
  <c r="NN106" i="1"/>
  <c r="NO106" i="1" s="1"/>
  <c r="NN105" i="1"/>
  <c r="NO105" i="1" s="1"/>
  <c r="NN104" i="1"/>
  <c r="NO104" i="1" s="1"/>
  <c r="NW104" i="1" s="1"/>
  <c r="NN103" i="1"/>
  <c r="NO103" i="1" s="1"/>
  <c r="NN102" i="1"/>
  <c r="NO102" i="1" s="1"/>
  <c r="NN101" i="1"/>
  <c r="NO101" i="1" s="1"/>
  <c r="NN100" i="1"/>
  <c r="NO100" i="1" s="1"/>
  <c r="NW100" i="1" s="1"/>
  <c r="NN99" i="1"/>
  <c r="NO99" i="1" s="1"/>
  <c r="NW99" i="1" s="1"/>
  <c r="NN98" i="1"/>
  <c r="NO98" i="1" s="1"/>
  <c r="NW98" i="1" s="1"/>
  <c r="NN97" i="1"/>
  <c r="NO97" i="1" s="1"/>
  <c r="NN94" i="1"/>
  <c r="NO94" i="1" s="1"/>
  <c r="NN93" i="1"/>
  <c r="NO93" i="1" s="1"/>
  <c r="NN92" i="1"/>
  <c r="NO92" i="1" s="1"/>
  <c r="NW92" i="1" s="1"/>
  <c r="NN74" i="1"/>
  <c r="NO74" i="1" s="1"/>
  <c r="NW74" i="1" s="1"/>
  <c r="NN73" i="1"/>
  <c r="NO73" i="1" s="1"/>
  <c r="NW73" i="1" s="1"/>
  <c r="NN72" i="1"/>
  <c r="NO72" i="1" s="1"/>
  <c r="NW72" i="1" s="1"/>
  <c r="NN71" i="1"/>
  <c r="NO71" i="1" s="1"/>
  <c r="NW71" i="1" s="1"/>
  <c r="NN70" i="1"/>
  <c r="NO70" i="1" s="1"/>
  <c r="NW70" i="1" s="1"/>
  <c r="NN69" i="1"/>
  <c r="NO69" i="1" s="1"/>
  <c r="NN64" i="1"/>
  <c r="NO64" i="1" s="1"/>
  <c r="NN44" i="1"/>
  <c r="NO44" i="1" s="1"/>
  <c r="NN43" i="1"/>
  <c r="NO43" i="1" s="1"/>
  <c r="NN42" i="1"/>
  <c r="NO42" i="1" s="1"/>
  <c r="NN41" i="1"/>
  <c r="NO41" i="1" s="1"/>
  <c r="NN40" i="1"/>
  <c r="NO40" i="1" s="1"/>
  <c r="NN39" i="1"/>
  <c r="NO39" i="1" s="1"/>
  <c r="NN38" i="1"/>
  <c r="NO38" i="1" s="1"/>
  <c r="NN37" i="1"/>
  <c r="NO37" i="1" s="1"/>
  <c r="NN36" i="1"/>
  <c r="NO36" i="1" s="1"/>
  <c r="NN91" i="1"/>
  <c r="NO91" i="1" s="1"/>
  <c r="NN26" i="1"/>
  <c r="NO26" i="1" s="1"/>
  <c r="NN25" i="1"/>
  <c r="NO25" i="1" s="1"/>
  <c r="NN24" i="1"/>
  <c r="NO24" i="1" s="1"/>
  <c r="NN22" i="1"/>
  <c r="NO22" i="1" s="1"/>
  <c r="NN21" i="1"/>
  <c r="NO21" i="1" s="1"/>
  <c r="NK20" i="1"/>
  <c r="NN20" i="1" s="1"/>
  <c r="NO20" i="1" s="1"/>
  <c r="NN90" i="1"/>
  <c r="NO90" i="1" s="1"/>
  <c r="NN89" i="1"/>
  <c r="NO89" i="1" s="1"/>
  <c r="NN88" i="1"/>
  <c r="NO88" i="1" s="1"/>
  <c r="NN87" i="1"/>
  <c r="NO87" i="1" s="1"/>
  <c r="NN86" i="1"/>
  <c r="NO86" i="1" s="1"/>
  <c r="NN85" i="1"/>
  <c r="NO85" i="1" s="1"/>
  <c r="NN84" i="1"/>
  <c r="NO84" i="1" s="1"/>
  <c r="NU83" i="1"/>
  <c r="NN83" i="1" s="1"/>
  <c r="NO83" i="1" s="1"/>
  <c r="NN19" i="1"/>
  <c r="NO19" i="1" s="1"/>
  <c r="NN82" i="1"/>
  <c r="NO82" i="1" s="1"/>
  <c r="NN81" i="1"/>
  <c r="NO81" i="1" s="1"/>
  <c r="NN80" i="1"/>
  <c r="NO80" i="1" s="1"/>
  <c r="NN79" i="1"/>
  <c r="NO79" i="1" s="1"/>
  <c r="NN78" i="1"/>
  <c r="NO78" i="1" s="1"/>
  <c r="NN77" i="1"/>
  <c r="NO77" i="1" s="1"/>
  <c r="NN76" i="1"/>
  <c r="NO76" i="1" s="1"/>
  <c r="NN75" i="1"/>
  <c r="NO75" i="1" s="1"/>
  <c r="NN229" i="1"/>
  <c r="NO229" i="1" s="1"/>
  <c r="NT228" i="1"/>
  <c r="NJ228" i="1"/>
  <c r="NN226" i="1"/>
  <c r="NO226" i="1" s="1"/>
  <c r="NT225" i="1"/>
  <c r="NJ225" i="1"/>
  <c r="NN18" i="1"/>
  <c r="NO18" i="1" s="1"/>
  <c r="NN17" i="1"/>
  <c r="NO17" i="1" s="1"/>
  <c r="NN63" i="1"/>
  <c r="NO63" i="1" s="1"/>
  <c r="NN16" i="1"/>
  <c r="NO16" i="1" s="1"/>
  <c r="NN62" i="1"/>
  <c r="NO62" i="1" s="1"/>
  <c r="NN61" i="1"/>
  <c r="NO61" i="1" s="1"/>
  <c r="NN60" i="1"/>
  <c r="NO60" i="1" s="1"/>
  <c r="NN14" i="1"/>
  <c r="NO14" i="1" s="1"/>
  <c r="NN13" i="1"/>
  <c r="NO13" i="1" s="1"/>
  <c r="NN59" i="1"/>
  <c r="NO59" i="1" s="1"/>
  <c r="NN58" i="1"/>
  <c r="NO58" i="1" s="1"/>
  <c r="NN57" i="1"/>
  <c r="NO57" i="1" s="1"/>
  <c r="NN56" i="1"/>
  <c r="NO56" i="1" s="1"/>
  <c r="NN55" i="1"/>
  <c r="NO55" i="1" s="1"/>
  <c r="NN54" i="1"/>
  <c r="NO54" i="1" s="1"/>
  <c r="NN53" i="1"/>
  <c r="NO53" i="1" s="1"/>
  <c r="NN52" i="1"/>
  <c r="NO52" i="1" s="1"/>
  <c r="NN51" i="1"/>
  <c r="NO51" i="1" s="1"/>
  <c r="NN50" i="1"/>
  <c r="NO50" i="1" s="1"/>
  <c r="NN49" i="1"/>
  <c r="NO49" i="1" s="1"/>
  <c r="NN12" i="1"/>
  <c r="NO12" i="1" s="1"/>
  <c r="NN11" i="1"/>
  <c r="NO11" i="1" s="1"/>
  <c r="NK10" i="1"/>
  <c r="NL10" i="1" s="1"/>
  <c r="NJ48" i="1"/>
  <c r="NN48" i="1" s="1"/>
  <c r="NO48" i="1" s="1"/>
  <c r="NN47" i="1"/>
  <c r="NO47" i="1" s="1"/>
  <c r="NN46" i="1"/>
  <c r="NO46" i="1" s="1"/>
  <c r="NN45" i="1"/>
  <c r="NO45" i="1" s="1"/>
  <c r="NN35" i="1"/>
  <c r="NT9" i="1"/>
  <c r="NK9" i="1"/>
  <c r="NN34" i="1"/>
  <c r="NN33" i="1"/>
  <c r="NN32" i="1"/>
  <c r="NN31" i="1"/>
  <c r="NN30" i="1"/>
  <c r="NN313" i="1"/>
  <c r="NO313" i="1" s="1"/>
  <c r="NN312" i="1"/>
  <c r="NO312" i="1" s="1"/>
  <c r="NN311" i="1"/>
  <c r="NO311" i="1" s="1"/>
  <c r="NN8" i="1"/>
  <c r="NO8" i="1" s="1"/>
  <c r="NN7" i="1"/>
  <c r="NO7" i="1" s="1"/>
  <c r="NN310" i="1"/>
  <c r="NO310" i="1" s="1"/>
  <c r="NN309" i="1"/>
  <c r="NO309" i="1" s="1"/>
  <c r="NN307" i="1"/>
  <c r="NO307" i="1" s="1"/>
  <c r="NN306" i="1"/>
  <c r="NO306" i="1" s="1"/>
  <c r="NN305" i="1"/>
  <c r="NO305" i="1" s="1"/>
  <c r="NN304" i="1"/>
  <c r="NO304" i="1" s="1"/>
  <c r="NN6" i="1"/>
  <c r="NO6" i="1" s="1"/>
  <c r="NN303" i="1"/>
  <c r="NO303" i="1" s="1"/>
  <c r="NN302" i="1"/>
  <c r="NO302" i="1" s="1"/>
  <c r="NN301" i="1"/>
  <c r="NO301" i="1" s="1"/>
  <c r="NN300" i="1"/>
  <c r="NO300" i="1" s="1"/>
  <c r="NN299" i="1"/>
  <c r="NO299" i="1" s="1"/>
  <c r="NN298" i="1"/>
  <c r="NO298" i="1" s="1"/>
  <c r="NN297" i="1"/>
  <c r="NO297" i="1" s="1"/>
  <c r="NN296" i="1"/>
  <c r="NO296" i="1" s="1"/>
  <c r="NK295" i="1"/>
  <c r="NN295" i="1" s="1"/>
  <c r="NO295" i="1" s="1"/>
  <c r="NN294" i="1"/>
  <c r="NO294" i="1" s="1"/>
  <c r="NN5" i="1"/>
  <c r="NO5" i="1" s="1"/>
  <c r="NN4" i="1"/>
  <c r="NO4" i="1" s="1"/>
  <c r="NN3" i="1"/>
  <c r="NO3" i="1" s="1"/>
  <c r="MV86" i="1"/>
  <c r="MW86" i="1" s="1"/>
  <c r="MT50" i="1"/>
  <c r="MT46" i="1"/>
  <c r="MT61" i="1"/>
  <c r="MT47" i="1"/>
  <c r="MT48" i="1"/>
  <c r="MT11" i="1"/>
  <c r="MT12" i="1"/>
  <c r="MT49" i="1"/>
  <c r="MT51" i="1"/>
  <c r="MT52" i="1"/>
  <c r="MT53" i="1"/>
  <c r="MT54" i="1"/>
  <c r="MT55" i="1"/>
  <c r="MT56" i="1"/>
  <c r="MT57" i="1"/>
  <c r="MT58" i="1"/>
  <c r="MT59" i="1"/>
  <c r="MT13" i="1"/>
  <c r="MT14" i="1"/>
  <c r="MT60" i="1"/>
  <c r="MT62" i="1"/>
  <c r="MT16" i="1"/>
  <c r="MT63" i="1"/>
  <c r="MT17" i="1"/>
  <c r="MT18" i="1"/>
  <c r="MT45" i="1"/>
  <c r="MV111" i="1"/>
  <c r="MW111" i="1" s="1"/>
  <c r="ME111" i="1"/>
  <c r="MF111" i="1" s="1"/>
  <c r="LN111" i="1"/>
  <c r="LO111" i="1" s="1"/>
  <c r="KV111" i="1"/>
  <c r="KW111" i="1" s="1"/>
  <c r="KE111" i="1"/>
  <c r="KF111" i="1" s="1"/>
  <c r="JM111" i="1"/>
  <c r="JN111" i="1" s="1"/>
  <c r="IV111" i="1"/>
  <c r="IW111" i="1" s="1"/>
  <c r="IC111" i="1"/>
  <c r="ID111" i="1" s="1"/>
  <c r="HP111" i="1"/>
  <c r="HQ111" i="1" s="1"/>
  <c r="HB111" i="1"/>
  <c r="HC111" i="1" s="1"/>
  <c r="GN111" i="1"/>
  <c r="GO111" i="1" s="1"/>
  <c r="FZ111" i="1"/>
  <c r="GA111" i="1" s="1"/>
  <c r="FL111" i="1"/>
  <c r="FM111" i="1" s="1"/>
  <c r="EY111" i="1"/>
  <c r="EZ111" i="1" s="1"/>
  <c r="EL111" i="1"/>
  <c r="EM111" i="1" s="1"/>
  <c r="DX111" i="1"/>
  <c r="DY111" i="1" s="1"/>
  <c r="DJ111" i="1"/>
  <c r="DK111" i="1" s="1"/>
  <c r="CT111" i="1"/>
  <c r="CU111" i="1" s="1"/>
  <c r="CF111" i="1"/>
  <c r="CG111" i="1" s="1"/>
  <c r="BR111" i="1"/>
  <c r="BS111" i="1" s="1"/>
  <c r="BD111" i="1"/>
  <c r="BE111" i="1" s="1"/>
  <c r="AP111" i="1"/>
  <c r="AQ111" i="1" s="1"/>
  <c r="AB111" i="1"/>
  <c r="AC111" i="1" s="1"/>
  <c r="N111" i="1"/>
  <c r="O111" i="1" s="1"/>
  <c r="MV223" i="1"/>
  <c r="MW223" i="1" s="1"/>
  <c r="MV222" i="1"/>
  <c r="MW222" i="1" s="1"/>
  <c r="MV221" i="1"/>
  <c r="MW221" i="1" s="1"/>
  <c r="MV220" i="1"/>
  <c r="MW220" i="1" s="1"/>
  <c r="MV219" i="1"/>
  <c r="MW219" i="1" s="1"/>
  <c r="MV218" i="1"/>
  <c r="MW218" i="1" s="1"/>
  <c r="MV217" i="1"/>
  <c r="MW217" i="1" s="1"/>
  <c r="MV216" i="1"/>
  <c r="MW216" i="1" s="1"/>
  <c r="MV215" i="1"/>
  <c r="MW215" i="1" s="1"/>
  <c r="MV214" i="1"/>
  <c r="MW214" i="1" s="1"/>
  <c r="MV224" i="1"/>
  <c r="MW224" i="1" s="1"/>
  <c r="MV213" i="1"/>
  <c r="MW213" i="1" s="1"/>
  <c r="MV212" i="1"/>
  <c r="MW212" i="1" s="1"/>
  <c r="MV211" i="1"/>
  <c r="MW211" i="1" s="1"/>
  <c r="MV210" i="1"/>
  <c r="MW210" i="1" s="1"/>
  <c r="MV207" i="1"/>
  <c r="MW207" i="1" s="1"/>
  <c r="MV206" i="1"/>
  <c r="MW206" i="1" s="1"/>
  <c r="MV205" i="1"/>
  <c r="MW205" i="1" s="1"/>
  <c r="MV204" i="1"/>
  <c r="MW204" i="1" s="1"/>
  <c r="MV203" i="1"/>
  <c r="MW203" i="1" s="1"/>
  <c r="MV202" i="1"/>
  <c r="MW202" i="1" s="1"/>
  <c r="MV201" i="1"/>
  <c r="MW201" i="1" s="1"/>
  <c r="MV200" i="1"/>
  <c r="MW200" i="1" s="1"/>
  <c r="MV199" i="1"/>
  <c r="MW199" i="1" s="1"/>
  <c r="MV198" i="1"/>
  <c r="MW198" i="1" s="1"/>
  <c r="MV197" i="1"/>
  <c r="MW197" i="1" s="1"/>
  <c r="MV196" i="1"/>
  <c r="MW196" i="1" s="1"/>
  <c r="MV195" i="1"/>
  <c r="MW195" i="1" s="1"/>
  <c r="MV194" i="1"/>
  <c r="MW194" i="1" s="1"/>
  <c r="MV193" i="1"/>
  <c r="MW193" i="1" s="1"/>
  <c r="MV192" i="1"/>
  <c r="MW192" i="1" s="1"/>
  <c r="MV191" i="1"/>
  <c r="MW191" i="1" s="1"/>
  <c r="MT191" i="1"/>
  <c r="MV190" i="1"/>
  <c r="MW190" i="1" s="1"/>
  <c r="MT190" i="1"/>
  <c r="MV189" i="1"/>
  <c r="MW189" i="1" s="1"/>
  <c r="MT189" i="1"/>
  <c r="MV188" i="1"/>
  <c r="MW188" i="1" s="1"/>
  <c r="MT188" i="1"/>
  <c r="MV187" i="1"/>
  <c r="MW187" i="1" s="1"/>
  <c r="MT187" i="1"/>
  <c r="MV186" i="1"/>
  <c r="MW186" i="1" s="1"/>
  <c r="MT186" i="1"/>
  <c r="MV185" i="1"/>
  <c r="MW185" i="1" s="1"/>
  <c r="MT185" i="1"/>
  <c r="MV184" i="1"/>
  <c r="MW184" i="1" s="1"/>
  <c r="MT184" i="1"/>
  <c r="MV183" i="1"/>
  <c r="MW183" i="1" s="1"/>
  <c r="MT183" i="1"/>
  <c r="MW182" i="1"/>
  <c r="MT182" i="1"/>
  <c r="MW181" i="1"/>
  <c r="MT181" i="1"/>
  <c r="MV180" i="1"/>
  <c r="MW180" i="1" s="1"/>
  <c r="MT180" i="1"/>
  <c r="MS179" i="1"/>
  <c r="MV179" i="1" s="1"/>
  <c r="MW179" i="1" s="1"/>
  <c r="MS178" i="1"/>
  <c r="MV178" i="1" s="1"/>
  <c r="MW178" i="1" s="1"/>
  <c r="MS177" i="1"/>
  <c r="MV177" i="1" s="1"/>
  <c r="MW177" i="1" s="1"/>
  <c r="MV176" i="1"/>
  <c r="MW176" i="1" s="1"/>
  <c r="MT176" i="1"/>
  <c r="MV175" i="1"/>
  <c r="MW175" i="1" s="1"/>
  <c r="MT175" i="1"/>
  <c r="MV174" i="1"/>
  <c r="MW174" i="1" s="1"/>
  <c r="MT174" i="1"/>
  <c r="MV173" i="1"/>
  <c r="MW173" i="1" s="1"/>
  <c r="MV172" i="1"/>
  <c r="MW172" i="1" s="1"/>
  <c r="MV171" i="1"/>
  <c r="MW171" i="1" s="1"/>
  <c r="MT171" i="1"/>
  <c r="MY170" i="1"/>
  <c r="MZ170" i="1" s="1"/>
  <c r="MV170" i="1"/>
  <c r="MW170" i="1" s="1"/>
  <c r="MT170" i="1"/>
  <c r="MY169" i="1"/>
  <c r="MZ169" i="1" s="1"/>
  <c r="MV169" i="1"/>
  <c r="MW169" i="1" s="1"/>
  <c r="MT169" i="1"/>
  <c r="MY168" i="1"/>
  <c r="MZ168" i="1" s="1"/>
  <c r="MV168" i="1"/>
  <c r="MW168" i="1" s="1"/>
  <c r="MT168" i="1"/>
  <c r="MY167" i="1"/>
  <c r="MZ167" i="1" s="1"/>
  <c r="MV167" i="1"/>
  <c r="MW167" i="1" s="1"/>
  <c r="MT167" i="1"/>
  <c r="MY166" i="1"/>
  <c r="MZ166" i="1" s="1"/>
  <c r="MV166" i="1"/>
  <c r="MW166" i="1" s="1"/>
  <c r="MT166" i="1"/>
  <c r="MY165" i="1"/>
  <c r="MZ165" i="1" s="1"/>
  <c r="MV165" i="1"/>
  <c r="MW165" i="1" s="1"/>
  <c r="MT165" i="1"/>
  <c r="MT164" i="1"/>
  <c r="MR164" i="1"/>
  <c r="MY164" i="1" s="1"/>
  <c r="MZ164" i="1" s="1"/>
  <c r="MT163" i="1"/>
  <c r="MR163" i="1"/>
  <c r="MY162" i="1"/>
  <c r="MZ162" i="1" s="1"/>
  <c r="MV162" i="1"/>
  <c r="MW162" i="1" s="1"/>
  <c r="MT162" i="1"/>
  <c r="MY161" i="1"/>
  <c r="MZ161" i="1" s="1"/>
  <c r="MV161" i="1"/>
  <c r="MW161" i="1" s="1"/>
  <c r="MT161" i="1"/>
  <c r="MV158" i="1"/>
  <c r="MW158" i="1" s="1"/>
  <c r="MV157" i="1"/>
  <c r="MW157" i="1" s="1"/>
  <c r="MV156" i="1"/>
  <c r="MW156" i="1" s="1"/>
  <c r="MV155" i="1"/>
  <c r="MW155" i="1" s="1"/>
  <c r="MV154" i="1"/>
  <c r="MW154" i="1" s="1"/>
  <c r="MV153" i="1"/>
  <c r="MW153" i="1" s="1"/>
  <c r="MV151" i="1"/>
  <c r="MW151" i="1" s="1"/>
  <c r="MV150" i="1"/>
  <c r="MW150" i="1" s="1"/>
  <c r="MV149" i="1"/>
  <c r="MW149" i="1" s="1"/>
  <c r="MV148" i="1"/>
  <c r="MW148" i="1" s="1"/>
  <c r="MV147" i="1"/>
  <c r="MW147" i="1" s="1"/>
  <c r="MV146" i="1"/>
  <c r="MW146" i="1" s="1"/>
  <c r="MV145" i="1"/>
  <c r="MW145" i="1" s="1"/>
  <c r="MV144" i="1"/>
  <c r="MW144" i="1" s="1"/>
  <c r="MV143" i="1"/>
  <c r="MW143" i="1" s="1"/>
  <c r="MV142" i="1"/>
  <c r="MW142" i="1" s="1"/>
  <c r="MV141" i="1"/>
  <c r="MW141" i="1" s="1"/>
  <c r="MV140" i="1"/>
  <c r="MW140" i="1" s="1"/>
  <c r="MV139" i="1"/>
  <c r="MW139" i="1" s="1"/>
  <c r="MV138" i="1"/>
  <c r="MW138" i="1" s="1"/>
  <c r="MV136" i="1"/>
  <c r="MW136" i="1" s="1"/>
  <c r="MV135" i="1"/>
  <c r="MW135" i="1" s="1"/>
  <c r="MV134" i="1"/>
  <c r="MW134" i="1" s="1"/>
  <c r="MV133" i="1"/>
  <c r="MW133" i="1" s="1"/>
  <c r="MV132" i="1"/>
  <c r="MW132" i="1" s="1"/>
  <c r="MV131" i="1"/>
  <c r="MW131" i="1" s="1"/>
  <c r="MV130" i="1"/>
  <c r="MW130" i="1" s="1"/>
  <c r="MV129" i="1"/>
  <c r="MW129" i="1" s="1"/>
  <c r="MV128" i="1"/>
  <c r="MW128" i="1" s="1"/>
  <c r="MV127" i="1"/>
  <c r="MW127" i="1" s="1"/>
  <c r="MV126" i="1"/>
  <c r="MW126" i="1" s="1"/>
  <c r="MV125" i="1"/>
  <c r="MW125" i="1" s="1"/>
  <c r="MV124" i="1"/>
  <c r="MW124" i="1" s="1"/>
  <c r="MV123" i="1"/>
  <c r="MW123" i="1" s="1"/>
  <c r="MV122" i="1"/>
  <c r="MW122" i="1" s="1"/>
  <c r="MV121" i="1"/>
  <c r="MW121" i="1" s="1"/>
  <c r="MV120" i="1"/>
  <c r="MW120" i="1" s="1"/>
  <c r="MV119" i="1"/>
  <c r="MW119" i="1" s="1"/>
  <c r="MV118" i="1"/>
  <c r="MW118" i="1" s="1"/>
  <c r="MV117" i="1"/>
  <c r="MW117" i="1" s="1"/>
  <c r="MV116" i="1"/>
  <c r="MW116" i="1" s="1"/>
  <c r="MV115" i="1"/>
  <c r="MW115" i="1" s="1"/>
  <c r="MV114" i="1"/>
  <c r="MW114" i="1" s="1"/>
  <c r="MV113" i="1"/>
  <c r="MW113" i="1" s="1"/>
  <c r="MV112" i="1"/>
  <c r="MW112" i="1" s="1"/>
  <c r="MV110" i="1"/>
  <c r="MW110" i="1" s="1"/>
  <c r="MV109" i="1"/>
  <c r="MW109" i="1" s="1"/>
  <c r="MV108" i="1"/>
  <c r="MW108" i="1" s="1"/>
  <c r="MV107" i="1"/>
  <c r="MW107" i="1" s="1"/>
  <c r="MV106" i="1"/>
  <c r="MW106" i="1" s="1"/>
  <c r="MV105" i="1"/>
  <c r="MW105" i="1" s="1"/>
  <c r="MV104" i="1"/>
  <c r="MW104" i="1" s="1"/>
  <c r="NE104" i="1" s="1"/>
  <c r="MV103" i="1"/>
  <c r="MW103" i="1" s="1"/>
  <c r="MV102" i="1"/>
  <c r="MW102" i="1" s="1"/>
  <c r="MV101" i="1"/>
  <c r="MW101" i="1" s="1"/>
  <c r="MV100" i="1"/>
  <c r="MW100" i="1" s="1"/>
  <c r="NE100" i="1" s="1"/>
  <c r="MV99" i="1"/>
  <c r="MW99" i="1" s="1"/>
  <c r="NE99" i="1" s="1"/>
  <c r="MV98" i="1"/>
  <c r="MW98" i="1" s="1"/>
  <c r="NE98" i="1" s="1"/>
  <c r="MV97" i="1"/>
  <c r="MW97" i="1" s="1"/>
  <c r="MV94" i="1"/>
  <c r="MW94" i="1" s="1"/>
  <c r="MV93" i="1"/>
  <c r="MW93" i="1" s="1"/>
  <c r="MV92" i="1"/>
  <c r="MW92" i="1" s="1"/>
  <c r="NE92" i="1" s="1"/>
  <c r="MV74" i="1"/>
  <c r="MW74" i="1" s="1"/>
  <c r="NE74" i="1" s="1"/>
  <c r="MV73" i="1"/>
  <c r="MW73" i="1" s="1"/>
  <c r="NE73" i="1" s="1"/>
  <c r="MV72" i="1"/>
  <c r="MW72" i="1" s="1"/>
  <c r="NE72" i="1" s="1"/>
  <c r="MV71" i="1"/>
  <c r="MW71" i="1" s="1"/>
  <c r="NE71" i="1" s="1"/>
  <c r="MV70" i="1"/>
  <c r="MW70" i="1" s="1"/>
  <c r="NE70" i="1" s="1"/>
  <c r="MV69" i="1"/>
  <c r="MW69" i="1" s="1"/>
  <c r="MV64" i="1"/>
  <c r="MW64" i="1" s="1"/>
  <c r="MV44" i="1"/>
  <c r="MW44" i="1" s="1"/>
  <c r="MV43" i="1"/>
  <c r="MW43" i="1" s="1"/>
  <c r="MV42" i="1"/>
  <c r="MW42" i="1" s="1"/>
  <c r="MV41" i="1"/>
  <c r="MW41" i="1" s="1"/>
  <c r="MV40" i="1"/>
  <c r="MW40" i="1" s="1"/>
  <c r="MV39" i="1"/>
  <c r="MW39" i="1" s="1"/>
  <c r="MV38" i="1"/>
  <c r="MW38" i="1" s="1"/>
  <c r="MV37" i="1"/>
  <c r="MW37" i="1" s="1"/>
  <c r="MV36" i="1"/>
  <c r="MW36" i="1" s="1"/>
  <c r="MV91" i="1"/>
  <c r="MW91" i="1" s="1"/>
  <c r="MV26" i="1"/>
  <c r="MW26" i="1" s="1"/>
  <c r="MV25" i="1"/>
  <c r="MW25" i="1" s="1"/>
  <c r="MV24" i="1"/>
  <c r="MW24" i="1" s="1"/>
  <c r="MV22" i="1"/>
  <c r="MW22" i="1" s="1"/>
  <c r="MV21" i="1"/>
  <c r="MW21" i="1" s="1"/>
  <c r="MS20" i="1"/>
  <c r="MV20" i="1" s="1"/>
  <c r="MW20" i="1" s="1"/>
  <c r="MV90" i="1"/>
  <c r="MW90" i="1" s="1"/>
  <c r="MV89" i="1"/>
  <c r="MW89" i="1" s="1"/>
  <c r="MV88" i="1"/>
  <c r="MW88" i="1" s="1"/>
  <c r="MV87" i="1"/>
  <c r="MW87" i="1" s="1"/>
  <c r="MV85" i="1"/>
  <c r="MW85" i="1" s="1"/>
  <c r="MV84" i="1"/>
  <c r="MW84" i="1" s="1"/>
  <c r="NC83" i="1"/>
  <c r="MV19" i="1"/>
  <c r="MW19" i="1" s="1"/>
  <c r="MV82" i="1"/>
  <c r="MW82" i="1" s="1"/>
  <c r="MV81" i="1"/>
  <c r="MW81" i="1" s="1"/>
  <c r="MV80" i="1"/>
  <c r="MW80" i="1" s="1"/>
  <c r="MV79" i="1"/>
  <c r="MW79" i="1" s="1"/>
  <c r="MV78" i="1"/>
  <c r="MW78" i="1" s="1"/>
  <c r="MV77" i="1"/>
  <c r="MW77" i="1" s="1"/>
  <c r="MV76" i="1"/>
  <c r="MW76" i="1" s="1"/>
  <c r="MV75" i="1"/>
  <c r="MW75" i="1" s="1"/>
  <c r="MV229" i="1"/>
  <c r="MW229" i="1" s="1"/>
  <c r="NB228" i="1"/>
  <c r="MR228" i="1"/>
  <c r="MV226" i="1"/>
  <c r="MW226" i="1" s="1"/>
  <c r="NB225" i="1"/>
  <c r="MR225" i="1"/>
  <c r="MV18" i="1"/>
  <c r="MW18" i="1" s="1"/>
  <c r="MV17" i="1"/>
  <c r="MW17" i="1" s="1"/>
  <c r="MV63" i="1"/>
  <c r="MW63" i="1" s="1"/>
  <c r="MV16" i="1"/>
  <c r="MW16" i="1" s="1"/>
  <c r="MV62" i="1"/>
  <c r="MW62" i="1" s="1"/>
  <c r="MV61" i="1"/>
  <c r="MW61" i="1" s="1"/>
  <c r="MV60" i="1"/>
  <c r="MW60" i="1" s="1"/>
  <c r="MV14" i="1"/>
  <c r="MW14" i="1" s="1"/>
  <c r="MV13" i="1"/>
  <c r="MW13" i="1" s="1"/>
  <c r="MV59" i="1"/>
  <c r="MW59" i="1" s="1"/>
  <c r="MV58" i="1"/>
  <c r="MW58" i="1" s="1"/>
  <c r="MV57" i="1"/>
  <c r="MW57" i="1" s="1"/>
  <c r="MV56" i="1"/>
  <c r="MW56" i="1" s="1"/>
  <c r="MV55" i="1"/>
  <c r="MW55" i="1" s="1"/>
  <c r="MV54" i="1"/>
  <c r="MW54" i="1" s="1"/>
  <c r="MV53" i="1"/>
  <c r="MW53" i="1" s="1"/>
  <c r="MV52" i="1"/>
  <c r="MW52" i="1" s="1"/>
  <c r="MV51" i="1"/>
  <c r="MW51" i="1" s="1"/>
  <c r="MV50" i="1"/>
  <c r="MW50" i="1" s="1"/>
  <c r="MV49" i="1"/>
  <c r="MW49" i="1" s="1"/>
  <c r="MV12" i="1"/>
  <c r="MW12" i="1" s="1"/>
  <c r="MV11" i="1"/>
  <c r="MW11" i="1" s="1"/>
  <c r="MS10" i="1"/>
  <c r="MV10" i="1" s="1"/>
  <c r="MW10" i="1" s="1"/>
  <c r="MR48" i="1"/>
  <c r="MV48" i="1" s="1"/>
  <c r="MW48" i="1" s="1"/>
  <c r="MV47" i="1"/>
  <c r="MW47" i="1" s="1"/>
  <c r="MV46" i="1"/>
  <c r="MW46" i="1" s="1"/>
  <c r="MV45" i="1"/>
  <c r="MW45" i="1" s="1"/>
  <c r="MV35" i="1"/>
  <c r="NB9" i="1"/>
  <c r="MS9" i="1"/>
  <c r="MV34" i="1"/>
  <c r="MV33" i="1"/>
  <c r="MV32" i="1"/>
  <c r="MV31" i="1"/>
  <c r="MV30" i="1"/>
  <c r="MV313" i="1"/>
  <c r="MW313" i="1" s="1"/>
  <c r="MV312" i="1"/>
  <c r="MW312" i="1" s="1"/>
  <c r="MV311" i="1"/>
  <c r="MW311" i="1" s="1"/>
  <c r="MV8" i="1"/>
  <c r="MW8" i="1" s="1"/>
  <c r="MV7" i="1"/>
  <c r="MW7" i="1" s="1"/>
  <c r="MV310" i="1"/>
  <c r="MW310" i="1" s="1"/>
  <c r="MV309" i="1"/>
  <c r="MW309" i="1" s="1"/>
  <c r="MV307" i="1"/>
  <c r="MW307" i="1" s="1"/>
  <c r="MV306" i="1"/>
  <c r="MW306" i="1" s="1"/>
  <c r="MV305" i="1"/>
  <c r="MW305" i="1" s="1"/>
  <c r="MV304" i="1"/>
  <c r="MW304" i="1" s="1"/>
  <c r="MV6" i="1"/>
  <c r="MW6" i="1" s="1"/>
  <c r="MV303" i="1"/>
  <c r="MW303" i="1" s="1"/>
  <c r="MV302" i="1"/>
  <c r="MW302" i="1" s="1"/>
  <c r="MV301" i="1"/>
  <c r="MW301" i="1" s="1"/>
  <c r="MV300" i="1"/>
  <c r="MW300" i="1" s="1"/>
  <c r="MV299" i="1"/>
  <c r="MW299" i="1" s="1"/>
  <c r="MV298" i="1"/>
  <c r="MW298" i="1" s="1"/>
  <c r="MV297" i="1"/>
  <c r="MW297" i="1" s="1"/>
  <c r="MV296" i="1"/>
  <c r="MW296" i="1" s="1"/>
  <c r="MS295" i="1"/>
  <c r="MV295" i="1" s="1"/>
  <c r="MW295" i="1" s="1"/>
  <c r="MV294" i="1"/>
  <c r="MW294" i="1" s="1"/>
  <c r="MV5" i="1"/>
  <c r="MW5" i="1" s="1"/>
  <c r="MV4" i="1"/>
  <c r="MW4" i="1" s="1"/>
  <c r="MV3" i="1"/>
  <c r="MW3" i="1" s="1"/>
  <c r="MC11" i="1"/>
  <c r="MC12" i="1"/>
  <c r="MC49" i="1"/>
  <c r="MC50" i="1"/>
  <c r="MC51" i="1"/>
  <c r="MC52" i="1"/>
  <c r="MC53" i="1"/>
  <c r="MC54" i="1"/>
  <c r="MC55" i="1"/>
  <c r="MC56" i="1"/>
  <c r="MC57" i="1"/>
  <c r="MC58" i="1"/>
  <c r="MC59" i="1"/>
  <c r="MC13" i="1"/>
  <c r="MC14" i="1"/>
  <c r="MC60" i="1"/>
  <c r="MC61" i="1"/>
  <c r="MC62" i="1"/>
  <c r="MC16" i="1"/>
  <c r="MC63" i="1"/>
  <c r="MC17" i="1"/>
  <c r="MC18" i="1"/>
  <c r="MC48" i="1"/>
  <c r="MC45" i="1"/>
  <c r="MC46" i="1"/>
  <c r="MC47" i="1"/>
  <c r="ME226" i="1"/>
  <c r="MF226" i="1" s="1"/>
  <c r="ME229" i="1"/>
  <c r="MF229" i="1" s="1"/>
  <c r="ME171" i="1"/>
  <c r="MF171" i="1" s="1"/>
  <c r="MC171" i="1"/>
  <c r="MC162" i="1"/>
  <c r="MC163" i="1"/>
  <c r="MC164" i="1"/>
  <c r="MC165" i="1"/>
  <c r="MC166" i="1"/>
  <c r="MC167" i="1"/>
  <c r="MC168" i="1"/>
  <c r="MC169" i="1"/>
  <c r="MC170" i="1"/>
  <c r="MC161" i="1"/>
  <c r="NN179" i="1" l="1"/>
  <c r="NO179" i="1" s="1"/>
  <c r="NL179" i="1"/>
  <c r="NN10" i="1"/>
  <c r="NO10" i="1" s="1"/>
  <c r="MV228" i="1"/>
  <c r="MW228" i="1" s="1"/>
  <c r="IO68" i="1"/>
  <c r="IO66" i="1"/>
  <c r="IO67" i="1"/>
  <c r="NN178" i="1"/>
  <c r="NO178" i="1" s="1"/>
  <c r="NQ164" i="1"/>
  <c r="NR164" i="1" s="1"/>
  <c r="NN228" i="1"/>
  <c r="NO228" i="1" s="1"/>
  <c r="NN225" i="1"/>
  <c r="NO225" i="1" s="1"/>
  <c r="NN9" i="1"/>
  <c r="NO9" i="1" s="1"/>
  <c r="IO65" i="1"/>
  <c r="NN177" i="1"/>
  <c r="NO177" i="1" s="1"/>
  <c r="NN163" i="1"/>
  <c r="NO163" i="1" s="1"/>
  <c r="MV83" i="1"/>
  <c r="MW83" i="1" s="1"/>
  <c r="MT10" i="1"/>
  <c r="MV9" i="1"/>
  <c r="MW9" i="1" s="1"/>
  <c r="MV225" i="1"/>
  <c r="MW225" i="1" s="1"/>
  <c r="MY163" i="1"/>
  <c r="MZ163" i="1" s="1"/>
  <c r="MV163" i="1"/>
  <c r="MW163" i="1" s="1"/>
  <c r="MT177" i="1"/>
  <c r="MV164" i="1"/>
  <c r="MW164" i="1" s="1"/>
  <c r="MT179" i="1"/>
  <c r="MT178" i="1"/>
  <c r="ME155" i="1"/>
  <c r="MF155" i="1" s="1"/>
  <c r="ME19" i="1"/>
  <c r="MF19" i="1" s="1"/>
  <c r="LN19" i="1"/>
  <c r="LO19" i="1" s="1"/>
  <c r="KV19" i="1"/>
  <c r="KW19" i="1" s="1"/>
  <c r="KE19" i="1"/>
  <c r="KF19" i="1" s="1"/>
  <c r="JM19" i="1"/>
  <c r="JN19" i="1" s="1"/>
  <c r="IV19" i="1"/>
  <c r="IW19" i="1" s="1"/>
  <c r="IC19" i="1"/>
  <c r="ID19" i="1" s="1"/>
  <c r="HP19" i="1"/>
  <c r="HQ19" i="1" s="1"/>
  <c r="HB19" i="1"/>
  <c r="HC19" i="1" s="1"/>
  <c r="GN19" i="1"/>
  <c r="GO19" i="1" s="1"/>
  <c r="FZ19" i="1"/>
  <c r="GA19" i="1" s="1"/>
  <c r="FL19" i="1"/>
  <c r="FM19" i="1" s="1"/>
  <c r="EY19" i="1"/>
  <c r="EZ19" i="1" s="1"/>
  <c r="EL19" i="1"/>
  <c r="EM19" i="1" s="1"/>
  <c r="DX19" i="1"/>
  <c r="DY19" i="1" s="1"/>
  <c r="DJ19" i="1"/>
  <c r="DK19" i="1" s="1"/>
  <c r="CT19" i="1"/>
  <c r="CU19" i="1" s="1"/>
  <c r="CF19" i="1"/>
  <c r="BR19" i="1"/>
  <c r="BS19" i="1" s="1"/>
  <c r="BQ19" i="1"/>
  <c r="BD19" i="1"/>
  <c r="BE19" i="1" s="1"/>
  <c r="BC19" i="1"/>
  <c r="AP19" i="1"/>
  <c r="AQ19" i="1" s="1"/>
  <c r="AO19" i="1"/>
  <c r="AB19" i="1"/>
  <c r="AC19" i="1" s="1"/>
  <c r="AA19" i="1"/>
  <c r="N19" i="1"/>
  <c r="O19" i="1" s="1"/>
  <c r="M19" i="1"/>
  <c r="ME22" i="1"/>
  <c r="MF22" i="1" s="1"/>
  <c r="ME26" i="1"/>
  <c r="MF26" i="1" s="1"/>
  <c r="ME223" i="1"/>
  <c r="MF223" i="1" s="1"/>
  <c r="ME222" i="1"/>
  <c r="MF222" i="1" s="1"/>
  <c r="ME221" i="1"/>
  <c r="MF221" i="1" s="1"/>
  <c r="ME220" i="1"/>
  <c r="MF220" i="1" s="1"/>
  <c r="ME219" i="1"/>
  <c r="MF219" i="1" s="1"/>
  <c r="ME218" i="1"/>
  <c r="MF218" i="1" s="1"/>
  <c r="ME217" i="1"/>
  <c r="MF217" i="1" s="1"/>
  <c r="ME216" i="1"/>
  <c r="MF216" i="1" s="1"/>
  <c r="ME215" i="1"/>
  <c r="MF215" i="1" s="1"/>
  <c r="ME214" i="1"/>
  <c r="MF214" i="1" s="1"/>
  <c r="ME224" i="1"/>
  <c r="MF224" i="1" s="1"/>
  <c r="ME213" i="1"/>
  <c r="MF213" i="1" s="1"/>
  <c r="ME212" i="1"/>
  <c r="MF212" i="1" s="1"/>
  <c r="ME211" i="1"/>
  <c r="MF211" i="1" s="1"/>
  <c r="ME210" i="1"/>
  <c r="MF210" i="1" s="1"/>
  <c r="ME207" i="1"/>
  <c r="MF207" i="1" s="1"/>
  <c r="ME206" i="1"/>
  <c r="MF206" i="1" s="1"/>
  <c r="ME205" i="1"/>
  <c r="MF205" i="1" s="1"/>
  <c r="ME204" i="1"/>
  <c r="MF204" i="1" s="1"/>
  <c r="ME203" i="1"/>
  <c r="MF203" i="1" s="1"/>
  <c r="ME202" i="1"/>
  <c r="MF202" i="1" s="1"/>
  <c r="ME201" i="1"/>
  <c r="MF201" i="1" s="1"/>
  <c r="ME200" i="1"/>
  <c r="MF200" i="1" s="1"/>
  <c r="ME199" i="1"/>
  <c r="MF199" i="1" s="1"/>
  <c r="ME198" i="1"/>
  <c r="MF198" i="1" s="1"/>
  <c r="ME197" i="1"/>
  <c r="MF197" i="1" s="1"/>
  <c r="ME196" i="1"/>
  <c r="MF196" i="1" s="1"/>
  <c r="ME195" i="1"/>
  <c r="MF195" i="1" s="1"/>
  <c r="ME194" i="1"/>
  <c r="MF194" i="1" s="1"/>
  <c r="ME193" i="1"/>
  <c r="MF193" i="1" s="1"/>
  <c r="ME192" i="1"/>
  <c r="MF192" i="1" s="1"/>
  <c r="ME191" i="1"/>
  <c r="MF191" i="1" s="1"/>
  <c r="MC191" i="1"/>
  <c r="ME190" i="1"/>
  <c r="MF190" i="1" s="1"/>
  <c r="MC190" i="1"/>
  <c r="ME189" i="1"/>
  <c r="MF189" i="1" s="1"/>
  <c r="MC189" i="1"/>
  <c r="ME188" i="1"/>
  <c r="MF188" i="1" s="1"/>
  <c r="MC188" i="1"/>
  <c r="ME187" i="1"/>
  <c r="MF187" i="1" s="1"/>
  <c r="MC187" i="1"/>
  <c r="ME186" i="1"/>
  <c r="MF186" i="1" s="1"/>
  <c r="MC186" i="1"/>
  <c r="ME185" i="1"/>
  <c r="MF185" i="1" s="1"/>
  <c r="MC185" i="1"/>
  <c r="ME184" i="1"/>
  <c r="MF184" i="1" s="1"/>
  <c r="MC184" i="1"/>
  <c r="ME183" i="1"/>
  <c r="MF183" i="1" s="1"/>
  <c r="MC183" i="1"/>
  <c r="MF182" i="1"/>
  <c r="MC182" i="1"/>
  <c r="MF181" i="1"/>
  <c r="MC181" i="1"/>
  <c r="ME180" i="1"/>
  <c r="MF180" i="1" s="1"/>
  <c r="MC180" i="1"/>
  <c r="MB179" i="1"/>
  <c r="ME179" i="1" s="1"/>
  <c r="MF179" i="1" s="1"/>
  <c r="MB178" i="1"/>
  <c r="MC178" i="1" s="1"/>
  <c r="MB177" i="1"/>
  <c r="MC177" i="1" s="1"/>
  <c r="ME176" i="1"/>
  <c r="MF176" i="1" s="1"/>
  <c r="MC176" i="1"/>
  <c r="ME175" i="1"/>
  <c r="MF175" i="1" s="1"/>
  <c r="MC175" i="1"/>
  <c r="ME174" i="1"/>
  <c r="MF174" i="1" s="1"/>
  <c r="MC174" i="1"/>
  <c r="ME173" i="1"/>
  <c r="MF173" i="1" s="1"/>
  <c r="ME172" i="1"/>
  <c r="MF172" i="1" s="1"/>
  <c r="MH170" i="1"/>
  <c r="MI170" i="1" s="1"/>
  <c r="ME170" i="1"/>
  <c r="MF170" i="1" s="1"/>
  <c r="MH169" i="1"/>
  <c r="MI169" i="1" s="1"/>
  <c r="ME169" i="1"/>
  <c r="MF169" i="1" s="1"/>
  <c r="MH168" i="1"/>
  <c r="MI168" i="1" s="1"/>
  <c r="ME168" i="1"/>
  <c r="MF168" i="1" s="1"/>
  <c r="MH167" i="1"/>
  <c r="MI167" i="1" s="1"/>
  <c r="ME167" i="1"/>
  <c r="MF167" i="1" s="1"/>
  <c r="MH166" i="1"/>
  <c r="MI166" i="1" s="1"/>
  <c r="ME166" i="1"/>
  <c r="MF166" i="1" s="1"/>
  <c r="MH165" i="1"/>
  <c r="MI165" i="1" s="1"/>
  <c r="ME165" i="1"/>
  <c r="MF165" i="1" s="1"/>
  <c r="MA164" i="1"/>
  <c r="MH164" i="1" s="1"/>
  <c r="MI164" i="1" s="1"/>
  <c r="MA163" i="1"/>
  <c r="MH163" i="1" s="1"/>
  <c r="MI163" i="1" s="1"/>
  <c r="MH162" i="1"/>
  <c r="MI162" i="1" s="1"/>
  <c r="ME162" i="1"/>
  <c r="MF162" i="1" s="1"/>
  <c r="MH161" i="1"/>
  <c r="MI161" i="1" s="1"/>
  <c r="ME161" i="1"/>
  <c r="MF161" i="1" s="1"/>
  <c r="ME158" i="1"/>
  <c r="MF158" i="1" s="1"/>
  <c r="ME157" i="1"/>
  <c r="MF157" i="1" s="1"/>
  <c r="ME156" i="1"/>
  <c r="MF156" i="1" s="1"/>
  <c r="ME154" i="1"/>
  <c r="MF154" i="1" s="1"/>
  <c r="ME153" i="1"/>
  <c r="MF153" i="1" s="1"/>
  <c r="ME151" i="1"/>
  <c r="MF151" i="1" s="1"/>
  <c r="ME150" i="1"/>
  <c r="MF150" i="1" s="1"/>
  <c r="ME149" i="1"/>
  <c r="MF149" i="1" s="1"/>
  <c r="ME148" i="1"/>
  <c r="MF148" i="1" s="1"/>
  <c r="ME147" i="1"/>
  <c r="MF147" i="1" s="1"/>
  <c r="ME146" i="1"/>
  <c r="MF146" i="1" s="1"/>
  <c r="ME145" i="1"/>
  <c r="MF145" i="1" s="1"/>
  <c r="ME144" i="1"/>
  <c r="MF144" i="1" s="1"/>
  <c r="ME143" i="1"/>
  <c r="MF143" i="1" s="1"/>
  <c r="ME142" i="1"/>
  <c r="MF142" i="1" s="1"/>
  <c r="ME141" i="1"/>
  <c r="MF141" i="1" s="1"/>
  <c r="ME140" i="1"/>
  <c r="MF140" i="1" s="1"/>
  <c r="ME139" i="1"/>
  <c r="MF139" i="1" s="1"/>
  <c r="ME138" i="1"/>
  <c r="MF138" i="1" s="1"/>
  <c r="ME136" i="1"/>
  <c r="MF136" i="1" s="1"/>
  <c r="ME135" i="1"/>
  <c r="MF135" i="1" s="1"/>
  <c r="ME134" i="1"/>
  <c r="MF134" i="1" s="1"/>
  <c r="ME133" i="1"/>
  <c r="MF133" i="1" s="1"/>
  <c r="ME132" i="1"/>
  <c r="MF132" i="1" s="1"/>
  <c r="ME131" i="1"/>
  <c r="MF131" i="1" s="1"/>
  <c r="ME130" i="1"/>
  <c r="MF130" i="1" s="1"/>
  <c r="ME129" i="1"/>
  <c r="MF129" i="1" s="1"/>
  <c r="ME128" i="1"/>
  <c r="MF128" i="1" s="1"/>
  <c r="ME127" i="1"/>
  <c r="MF127" i="1" s="1"/>
  <c r="ME126" i="1"/>
  <c r="MF126" i="1" s="1"/>
  <c r="ME125" i="1"/>
  <c r="MF125" i="1" s="1"/>
  <c r="ME124" i="1"/>
  <c r="MF124" i="1" s="1"/>
  <c r="ME123" i="1"/>
  <c r="MF123" i="1" s="1"/>
  <c r="ME122" i="1"/>
  <c r="MF122" i="1" s="1"/>
  <c r="ME121" i="1"/>
  <c r="MF121" i="1" s="1"/>
  <c r="ME120" i="1"/>
  <c r="MF120" i="1" s="1"/>
  <c r="ME119" i="1"/>
  <c r="MF119" i="1" s="1"/>
  <c r="ME118" i="1"/>
  <c r="MF118" i="1" s="1"/>
  <c r="ME117" i="1"/>
  <c r="MF117" i="1" s="1"/>
  <c r="ME116" i="1"/>
  <c r="MF116" i="1" s="1"/>
  <c r="ME115" i="1"/>
  <c r="MF115" i="1" s="1"/>
  <c r="ME114" i="1"/>
  <c r="MF114" i="1" s="1"/>
  <c r="ME113" i="1"/>
  <c r="MF113" i="1" s="1"/>
  <c r="ME112" i="1"/>
  <c r="MF112" i="1" s="1"/>
  <c r="ME110" i="1"/>
  <c r="MF110" i="1" s="1"/>
  <c r="ME109" i="1"/>
  <c r="MF109" i="1" s="1"/>
  <c r="ME108" i="1"/>
  <c r="MF108" i="1" s="1"/>
  <c r="ME107" i="1"/>
  <c r="MF107" i="1" s="1"/>
  <c r="ME106" i="1"/>
  <c r="MF106" i="1" s="1"/>
  <c r="ME105" i="1"/>
  <c r="MF105" i="1" s="1"/>
  <c r="ME104" i="1"/>
  <c r="MF104" i="1" s="1"/>
  <c r="MN104" i="1" s="1"/>
  <c r="ME103" i="1"/>
  <c r="MF103" i="1" s="1"/>
  <c r="ME102" i="1"/>
  <c r="MF102" i="1" s="1"/>
  <c r="ME101" i="1"/>
  <c r="MF101" i="1" s="1"/>
  <c r="ME100" i="1"/>
  <c r="MF100" i="1" s="1"/>
  <c r="MN100" i="1" s="1"/>
  <c r="ME99" i="1"/>
  <c r="MF99" i="1" s="1"/>
  <c r="MN99" i="1" s="1"/>
  <c r="ME98" i="1"/>
  <c r="MF98" i="1" s="1"/>
  <c r="MN98" i="1" s="1"/>
  <c r="ME97" i="1"/>
  <c r="MF97" i="1" s="1"/>
  <c r="ME94" i="1"/>
  <c r="MF94" i="1" s="1"/>
  <c r="ME93" i="1"/>
  <c r="MF93" i="1" s="1"/>
  <c r="ME92" i="1"/>
  <c r="MF92" i="1" s="1"/>
  <c r="MN92" i="1" s="1"/>
  <c r="ME74" i="1"/>
  <c r="MF74" i="1" s="1"/>
  <c r="MN74" i="1" s="1"/>
  <c r="ME73" i="1"/>
  <c r="MF73" i="1" s="1"/>
  <c r="MN73" i="1" s="1"/>
  <c r="ME72" i="1"/>
  <c r="MF72" i="1" s="1"/>
  <c r="MN72" i="1" s="1"/>
  <c r="ME71" i="1"/>
  <c r="MF71" i="1" s="1"/>
  <c r="MN71" i="1" s="1"/>
  <c r="ME70" i="1"/>
  <c r="MF70" i="1" s="1"/>
  <c r="MN70" i="1" s="1"/>
  <c r="ME69" i="1"/>
  <c r="MF69" i="1" s="1"/>
  <c r="ME64" i="1"/>
  <c r="MF64" i="1" s="1"/>
  <c r="ME44" i="1"/>
  <c r="MF44" i="1" s="1"/>
  <c r="ME43" i="1"/>
  <c r="MF43" i="1" s="1"/>
  <c r="ME42" i="1"/>
  <c r="MF42" i="1" s="1"/>
  <c r="ME41" i="1"/>
  <c r="MF41" i="1" s="1"/>
  <c r="ME40" i="1"/>
  <c r="MF40" i="1" s="1"/>
  <c r="ME39" i="1"/>
  <c r="MF39" i="1" s="1"/>
  <c r="ME38" i="1"/>
  <c r="MF38" i="1" s="1"/>
  <c r="ME37" i="1"/>
  <c r="MF37" i="1" s="1"/>
  <c r="ME36" i="1"/>
  <c r="MF36" i="1" s="1"/>
  <c r="ME91" i="1"/>
  <c r="MF91" i="1" s="1"/>
  <c r="ME25" i="1"/>
  <c r="MF25" i="1" s="1"/>
  <c r="ME24" i="1"/>
  <c r="MF24" i="1" s="1"/>
  <c r="ME21" i="1"/>
  <c r="MF21" i="1" s="1"/>
  <c r="MB20" i="1"/>
  <c r="ME20" i="1" s="1"/>
  <c r="MF20" i="1" s="1"/>
  <c r="ME90" i="1"/>
  <c r="MF90" i="1" s="1"/>
  <c r="ME89" i="1"/>
  <c r="MF89" i="1" s="1"/>
  <c r="ME88" i="1"/>
  <c r="MF88" i="1" s="1"/>
  <c r="ME87" i="1"/>
  <c r="MF87" i="1" s="1"/>
  <c r="ME86" i="1"/>
  <c r="MF86" i="1" s="1"/>
  <c r="ME85" i="1"/>
  <c r="MF85" i="1" s="1"/>
  <c r="ME84" i="1"/>
  <c r="MF84" i="1" s="1"/>
  <c r="ML83" i="1"/>
  <c r="ME83" i="1" s="1"/>
  <c r="MF83" i="1" s="1"/>
  <c r="ME82" i="1"/>
  <c r="MF82" i="1" s="1"/>
  <c r="ME81" i="1"/>
  <c r="MF81" i="1" s="1"/>
  <c r="ME80" i="1"/>
  <c r="MF80" i="1" s="1"/>
  <c r="ME79" i="1"/>
  <c r="MF79" i="1" s="1"/>
  <c r="ME78" i="1"/>
  <c r="MF78" i="1" s="1"/>
  <c r="ME77" i="1"/>
  <c r="MF77" i="1" s="1"/>
  <c r="ME76" i="1"/>
  <c r="MF76" i="1" s="1"/>
  <c r="ME75" i="1"/>
  <c r="MF75" i="1" s="1"/>
  <c r="MK228" i="1"/>
  <c r="MA228" i="1"/>
  <c r="MK225" i="1"/>
  <c r="MA225" i="1"/>
  <c r="ME18" i="1"/>
  <c r="MF18" i="1" s="1"/>
  <c r="ME17" i="1"/>
  <c r="MF17" i="1" s="1"/>
  <c r="ME63" i="1"/>
  <c r="MF63" i="1" s="1"/>
  <c r="ME16" i="1"/>
  <c r="MF16" i="1" s="1"/>
  <c r="ME62" i="1"/>
  <c r="MF62" i="1" s="1"/>
  <c r="ME61" i="1"/>
  <c r="MF61" i="1" s="1"/>
  <c r="ME60" i="1"/>
  <c r="MF60" i="1" s="1"/>
  <c r="ME14" i="1"/>
  <c r="MF14" i="1" s="1"/>
  <c r="ME13" i="1"/>
  <c r="MF13" i="1" s="1"/>
  <c r="ME59" i="1"/>
  <c r="MF59" i="1" s="1"/>
  <c r="ME58" i="1"/>
  <c r="MF58" i="1" s="1"/>
  <c r="ME57" i="1"/>
  <c r="MF57" i="1" s="1"/>
  <c r="ME56" i="1"/>
  <c r="MF56" i="1" s="1"/>
  <c r="ME55" i="1"/>
  <c r="MF55" i="1" s="1"/>
  <c r="ME54" i="1"/>
  <c r="MF54" i="1" s="1"/>
  <c r="ME53" i="1"/>
  <c r="MF53" i="1" s="1"/>
  <c r="ME52" i="1"/>
  <c r="MF52" i="1" s="1"/>
  <c r="ME51" i="1"/>
  <c r="MF51" i="1" s="1"/>
  <c r="ME50" i="1"/>
  <c r="MF50" i="1" s="1"/>
  <c r="ME49" i="1"/>
  <c r="MF49" i="1" s="1"/>
  <c r="ME12" i="1"/>
  <c r="MF12" i="1" s="1"/>
  <c r="ME11" i="1"/>
  <c r="MF11" i="1" s="1"/>
  <c r="MB10" i="1"/>
  <c r="MC10" i="1" s="1"/>
  <c r="MA48" i="1"/>
  <c r="ME48" i="1" s="1"/>
  <c r="MF48" i="1" s="1"/>
  <c r="ME47" i="1"/>
  <c r="MF47" i="1" s="1"/>
  <c r="ME46" i="1"/>
  <c r="MF46" i="1" s="1"/>
  <c r="ME45" i="1"/>
  <c r="MF45" i="1" s="1"/>
  <c r="ME35" i="1"/>
  <c r="MK9" i="1"/>
  <c r="MB9" i="1"/>
  <c r="ME34" i="1"/>
  <c r="ME33" i="1"/>
  <c r="ME32" i="1"/>
  <c r="ME31" i="1"/>
  <c r="ME30" i="1"/>
  <c r="ME313" i="1"/>
  <c r="MF313" i="1" s="1"/>
  <c r="ME312" i="1"/>
  <c r="MF312" i="1" s="1"/>
  <c r="ME311" i="1"/>
  <c r="MF311" i="1" s="1"/>
  <c r="ME8" i="1"/>
  <c r="MF8" i="1" s="1"/>
  <c r="ME7" i="1"/>
  <c r="MF7" i="1" s="1"/>
  <c r="ME310" i="1"/>
  <c r="MF310" i="1" s="1"/>
  <c r="ME309" i="1"/>
  <c r="MF309" i="1" s="1"/>
  <c r="ME307" i="1"/>
  <c r="MF307" i="1" s="1"/>
  <c r="ME306" i="1"/>
  <c r="MF306" i="1" s="1"/>
  <c r="ME305" i="1"/>
  <c r="MF305" i="1" s="1"/>
  <c r="ME304" i="1"/>
  <c r="MF304" i="1" s="1"/>
  <c r="ME6" i="1"/>
  <c r="MF6" i="1" s="1"/>
  <c r="ME303" i="1"/>
  <c r="MF303" i="1" s="1"/>
  <c r="ME302" i="1"/>
  <c r="MF302" i="1" s="1"/>
  <c r="ME301" i="1"/>
  <c r="MF301" i="1" s="1"/>
  <c r="ME300" i="1"/>
  <c r="MF300" i="1" s="1"/>
  <c r="ME299" i="1"/>
  <c r="MF299" i="1" s="1"/>
  <c r="ME298" i="1"/>
  <c r="MF298" i="1" s="1"/>
  <c r="ME297" i="1"/>
  <c r="MF297" i="1" s="1"/>
  <c r="ME296" i="1"/>
  <c r="MF296" i="1" s="1"/>
  <c r="MB295" i="1"/>
  <c r="ME295" i="1" s="1"/>
  <c r="MF295" i="1" s="1"/>
  <c r="ME294" i="1"/>
  <c r="MF294" i="1" s="1"/>
  <c r="ME5" i="1"/>
  <c r="MF5" i="1" s="1"/>
  <c r="ME4" i="1"/>
  <c r="MF4" i="1" s="1"/>
  <c r="ME3" i="1"/>
  <c r="MF3" i="1" s="1"/>
  <c r="LL189" i="1"/>
  <c r="LL175" i="1"/>
  <c r="LL176" i="1"/>
  <c r="LL180" i="1"/>
  <c r="LL181" i="1"/>
  <c r="LL182" i="1"/>
  <c r="LL183" i="1"/>
  <c r="LL184" i="1"/>
  <c r="LL185" i="1"/>
  <c r="LL186" i="1"/>
  <c r="LL187" i="1"/>
  <c r="LL188" i="1"/>
  <c r="LL190" i="1"/>
  <c r="LL191" i="1"/>
  <c r="LL174" i="1"/>
  <c r="LN157" i="1"/>
  <c r="ME228" i="1" l="1"/>
  <c r="MF228" i="1" s="1"/>
  <c r="ME225" i="1"/>
  <c r="MF225" i="1" s="1"/>
  <c r="ME10" i="1"/>
  <c r="MF10" i="1" s="1"/>
  <c r="CG19" i="1"/>
  <c r="CN19" i="1" s="1"/>
  <c r="ME9" i="1"/>
  <c r="MF9" i="1" s="1"/>
  <c r="ME177" i="1"/>
  <c r="MF177" i="1" s="1"/>
  <c r="ME163" i="1"/>
  <c r="MF163" i="1" s="1"/>
  <c r="ME178" i="1"/>
  <c r="MF178" i="1" s="1"/>
  <c r="ME164" i="1"/>
  <c r="MF164" i="1" s="1"/>
  <c r="MC179" i="1"/>
  <c r="LL13" i="1"/>
  <c r="LL54" i="1"/>
  <c r="LL18" i="1"/>
  <c r="LL17" i="1"/>
  <c r="LL63" i="1"/>
  <c r="LL16" i="1"/>
  <c r="LL62" i="1"/>
  <c r="LL61" i="1"/>
  <c r="LL60" i="1"/>
  <c r="LL14" i="1"/>
  <c r="LL59" i="1"/>
  <c r="LL58" i="1"/>
  <c r="LL57" i="1"/>
  <c r="LL56" i="1"/>
  <c r="LL55" i="1"/>
  <c r="LL53" i="1"/>
  <c r="LL52" i="1"/>
  <c r="LL51" i="1"/>
  <c r="LL50" i="1"/>
  <c r="LL49" i="1"/>
  <c r="LL12" i="1"/>
  <c r="LL11" i="1"/>
  <c r="LL48" i="1"/>
  <c r="LL47" i="1"/>
  <c r="LL46" i="1"/>
  <c r="LL45" i="1"/>
  <c r="LI88" i="1" l="1"/>
  <c r="LI89" i="1" s="1"/>
  <c r="LI87" i="1"/>
  <c r="LI25" i="1"/>
  <c r="LI91" i="1" s="1"/>
  <c r="LI24" i="1"/>
  <c r="LN223" i="1" l="1"/>
  <c r="LO223" i="1" s="1"/>
  <c r="LN222" i="1"/>
  <c r="LO222" i="1" s="1"/>
  <c r="LN221" i="1"/>
  <c r="LO221" i="1" s="1"/>
  <c r="LN220" i="1"/>
  <c r="LO220" i="1" s="1"/>
  <c r="LN219" i="1"/>
  <c r="LO219" i="1" s="1"/>
  <c r="LN218" i="1"/>
  <c r="LO218" i="1" s="1"/>
  <c r="LN217" i="1"/>
  <c r="LO217" i="1" s="1"/>
  <c r="LN216" i="1"/>
  <c r="LO216" i="1" s="1"/>
  <c r="LN215" i="1"/>
  <c r="LO215" i="1" s="1"/>
  <c r="LN214" i="1"/>
  <c r="LO214" i="1" s="1"/>
  <c r="LN224" i="1"/>
  <c r="LO224" i="1" s="1"/>
  <c r="LN213" i="1"/>
  <c r="LO213" i="1" s="1"/>
  <c r="LN212" i="1"/>
  <c r="LO212" i="1" s="1"/>
  <c r="LN211" i="1"/>
  <c r="LO211" i="1" s="1"/>
  <c r="LN210" i="1"/>
  <c r="LO210" i="1" s="1"/>
  <c r="LN207" i="1"/>
  <c r="LO207" i="1" s="1"/>
  <c r="LN206" i="1"/>
  <c r="LO206" i="1" s="1"/>
  <c r="LN205" i="1"/>
  <c r="LO205" i="1" s="1"/>
  <c r="LN204" i="1"/>
  <c r="LO204" i="1" s="1"/>
  <c r="LN203" i="1"/>
  <c r="LO203" i="1" s="1"/>
  <c r="LN202" i="1"/>
  <c r="LO202" i="1" s="1"/>
  <c r="LN201" i="1"/>
  <c r="LO201" i="1" s="1"/>
  <c r="LN200" i="1"/>
  <c r="LO200" i="1" s="1"/>
  <c r="LN199" i="1"/>
  <c r="LO199" i="1" s="1"/>
  <c r="LN198" i="1"/>
  <c r="LO198" i="1" s="1"/>
  <c r="LN197" i="1"/>
  <c r="LO197" i="1" s="1"/>
  <c r="LN196" i="1"/>
  <c r="LO196" i="1" s="1"/>
  <c r="LN195" i="1"/>
  <c r="LO195" i="1" s="1"/>
  <c r="LN194" i="1"/>
  <c r="LO194" i="1" s="1"/>
  <c r="LN193" i="1"/>
  <c r="LO193" i="1" s="1"/>
  <c r="LN192" i="1"/>
  <c r="LO192" i="1" s="1"/>
  <c r="LN191" i="1"/>
  <c r="LO191" i="1" s="1"/>
  <c r="LN190" i="1"/>
  <c r="LO190" i="1" s="1"/>
  <c r="LN189" i="1"/>
  <c r="LO189" i="1" s="1"/>
  <c r="LN188" i="1"/>
  <c r="LO188" i="1" s="1"/>
  <c r="LN187" i="1"/>
  <c r="LO187" i="1" s="1"/>
  <c r="LN186" i="1"/>
  <c r="LO186" i="1" s="1"/>
  <c r="LN185" i="1"/>
  <c r="LO185" i="1" s="1"/>
  <c r="LN184" i="1"/>
  <c r="LO184" i="1" s="1"/>
  <c r="LN183" i="1"/>
  <c r="LO183" i="1" s="1"/>
  <c r="LO182" i="1"/>
  <c r="LO181" i="1"/>
  <c r="LN180" i="1"/>
  <c r="LO180" i="1" s="1"/>
  <c r="LK179" i="1"/>
  <c r="LL179" i="1" s="1"/>
  <c r="LK178" i="1"/>
  <c r="LK177" i="1"/>
  <c r="LN176" i="1"/>
  <c r="LO176" i="1" s="1"/>
  <c r="LN175" i="1"/>
  <c r="LO175" i="1" s="1"/>
  <c r="LN174" i="1"/>
  <c r="LO174" i="1" s="1"/>
  <c r="LN173" i="1"/>
  <c r="LO173" i="1" s="1"/>
  <c r="LN172" i="1"/>
  <c r="LO172" i="1" s="1"/>
  <c r="LQ170" i="1"/>
  <c r="LR170" i="1" s="1"/>
  <c r="LN170" i="1"/>
  <c r="LO170" i="1" s="1"/>
  <c r="LQ169" i="1"/>
  <c r="LR169" i="1" s="1"/>
  <c r="LN169" i="1"/>
  <c r="LO169" i="1" s="1"/>
  <c r="LQ168" i="1"/>
  <c r="LR168" i="1" s="1"/>
  <c r="LN168" i="1"/>
  <c r="LO168" i="1" s="1"/>
  <c r="LQ167" i="1"/>
  <c r="LR167" i="1" s="1"/>
  <c r="LN167" i="1"/>
  <c r="LO167" i="1" s="1"/>
  <c r="LQ166" i="1"/>
  <c r="LR166" i="1" s="1"/>
  <c r="LN166" i="1"/>
  <c r="LO166" i="1" s="1"/>
  <c r="LQ165" i="1"/>
  <c r="LR165" i="1" s="1"/>
  <c r="LN165" i="1"/>
  <c r="LO165" i="1" s="1"/>
  <c r="LJ164" i="1"/>
  <c r="LQ164" i="1" s="1"/>
  <c r="LR164" i="1" s="1"/>
  <c r="LJ163" i="1"/>
  <c r="LQ163" i="1" s="1"/>
  <c r="LR163" i="1" s="1"/>
  <c r="LQ162" i="1"/>
  <c r="LR162" i="1" s="1"/>
  <c r="LN162" i="1"/>
  <c r="LO162" i="1" s="1"/>
  <c r="LQ161" i="1"/>
  <c r="LR161" i="1" s="1"/>
  <c r="LN161" i="1"/>
  <c r="LO161" i="1" s="1"/>
  <c r="LN158" i="1"/>
  <c r="LO158" i="1" s="1"/>
  <c r="LO157" i="1"/>
  <c r="LN156" i="1"/>
  <c r="LO156" i="1" s="1"/>
  <c r="LN154" i="1"/>
  <c r="LO154" i="1" s="1"/>
  <c r="LN153" i="1"/>
  <c r="LO153" i="1" s="1"/>
  <c r="LN151" i="1"/>
  <c r="LO151" i="1" s="1"/>
  <c r="LN150" i="1"/>
  <c r="LO150" i="1" s="1"/>
  <c r="LN149" i="1"/>
  <c r="LO149" i="1" s="1"/>
  <c r="LN148" i="1"/>
  <c r="LO148" i="1" s="1"/>
  <c r="LN147" i="1"/>
  <c r="LO147" i="1" s="1"/>
  <c r="LN146" i="1"/>
  <c r="LO146" i="1" s="1"/>
  <c r="LN145" i="1"/>
  <c r="LO145" i="1" s="1"/>
  <c r="LN144" i="1"/>
  <c r="LO144" i="1" s="1"/>
  <c r="LN143" i="1"/>
  <c r="LO143" i="1" s="1"/>
  <c r="LN142" i="1"/>
  <c r="LO142" i="1" s="1"/>
  <c r="LN141" i="1"/>
  <c r="LO141" i="1" s="1"/>
  <c r="LN140" i="1"/>
  <c r="LO140" i="1" s="1"/>
  <c r="LN139" i="1"/>
  <c r="LO139" i="1" s="1"/>
  <c r="LN138" i="1"/>
  <c r="LO138" i="1" s="1"/>
  <c r="LN136" i="1"/>
  <c r="LO136" i="1" s="1"/>
  <c r="LN135" i="1"/>
  <c r="LO135" i="1" s="1"/>
  <c r="LN134" i="1"/>
  <c r="LO134" i="1" s="1"/>
  <c r="LN133" i="1"/>
  <c r="LO133" i="1" s="1"/>
  <c r="LN132" i="1"/>
  <c r="LO132" i="1" s="1"/>
  <c r="LN131" i="1"/>
  <c r="LO131" i="1" s="1"/>
  <c r="LN130" i="1"/>
  <c r="LO130" i="1" s="1"/>
  <c r="LN129" i="1"/>
  <c r="LO129" i="1" s="1"/>
  <c r="LN128" i="1"/>
  <c r="LO128" i="1" s="1"/>
  <c r="LN127" i="1"/>
  <c r="LO127" i="1" s="1"/>
  <c r="LN126" i="1"/>
  <c r="LO126" i="1" s="1"/>
  <c r="LN125" i="1"/>
  <c r="LO125" i="1" s="1"/>
  <c r="LN124" i="1"/>
  <c r="LO124" i="1" s="1"/>
  <c r="LN123" i="1"/>
  <c r="LO123" i="1" s="1"/>
  <c r="LN122" i="1"/>
  <c r="LO122" i="1" s="1"/>
  <c r="LN121" i="1"/>
  <c r="LO121" i="1" s="1"/>
  <c r="LN120" i="1"/>
  <c r="LO120" i="1" s="1"/>
  <c r="LN119" i="1"/>
  <c r="LO119" i="1" s="1"/>
  <c r="LN118" i="1"/>
  <c r="LO118" i="1" s="1"/>
  <c r="LN117" i="1"/>
  <c r="LO117" i="1" s="1"/>
  <c r="LN116" i="1"/>
  <c r="LO116" i="1" s="1"/>
  <c r="LN115" i="1"/>
  <c r="LO115" i="1" s="1"/>
  <c r="LN114" i="1"/>
  <c r="LO114" i="1" s="1"/>
  <c r="LN113" i="1"/>
  <c r="LO113" i="1" s="1"/>
  <c r="LN112" i="1"/>
  <c r="LO112" i="1" s="1"/>
  <c r="LN110" i="1"/>
  <c r="LO110" i="1" s="1"/>
  <c r="LN109" i="1"/>
  <c r="LO109" i="1" s="1"/>
  <c r="LN108" i="1"/>
  <c r="LO108" i="1" s="1"/>
  <c r="LN107" i="1"/>
  <c r="LO107" i="1" s="1"/>
  <c r="LN106" i="1"/>
  <c r="LO106" i="1" s="1"/>
  <c r="LN105" i="1"/>
  <c r="LO105" i="1" s="1"/>
  <c r="LN104" i="1"/>
  <c r="LO104" i="1" s="1"/>
  <c r="LW104" i="1" s="1"/>
  <c r="LN103" i="1"/>
  <c r="LO103" i="1" s="1"/>
  <c r="LN102" i="1"/>
  <c r="LO102" i="1" s="1"/>
  <c r="LN101" i="1"/>
  <c r="LO101" i="1" s="1"/>
  <c r="LN100" i="1"/>
  <c r="LO100" i="1" s="1"/>
  <c r="LW100" i="1" s="1"/>
  <c r="LN99" i="1"/>
  <c r="LO99" i="1" s="1"/>
  <c r="LW99" i="1" s="1"/>
  <c r="LN98" i="1"/>
  <c r="LO98" i="1" s="1"/>
  <c r="LW98" i="1" s="1"/>
  <c r="LN97" i="1"/>
  <c r="LO97" i="1" s="1"/>
  <c r="LN94" i="1"/>
  <c r="LO94" i="1" s="1"/>
  <c r="LN93" i="1"/>
  <c r="LO93" i="1" s="1"/>
  <c r="LN92" i="1"/>
  <c r="LO92" i="1" s="1"/>
  <c r="LW92" i="1" s="1"/>
  <c r="LN74" i="1"/>
  <c r="LO74" i="1" s="1"/>
  <c r="LW74" i="1" s="1"/>
  <c r="LN73" i="1"/>
  <c r="LO73" i="1" s="1"/>
  <c r="LW73" i="1" s="1"/>
  <c r="LN72" i="1"/>
  <c r="LO72" i="1" s="1"/>
  <c r="LW72" i="1" s="1"/>
  <c r="LN71" i="1"/>
  <c r="LO71" i="1" s="1"/>
  <c r="LW71" i="1" s="1"/>
  <c r="LN70" i="1"/>
  <c r="LO70" i="1" s="1"/>
  <c r="LW70" i="1" s="1"/>
  <c r="LN69" i="1"/>
  <c r="LO69" i="1" s="1"/>
  <c r="LN64" i="1"/>
  <c r="LO64" i="1" s="1"/>
  <c r="LN44" i="1"/>
  <c r="LO44" i="1" s="1"/>
  <c r="LN43" i="1"/>
  <c r="LO43" i="1" s="1"/>
  <c r="LN42" i="1"/>
  <c r="LO42" i="1" s="1"/>
  <c r="LN41" i="1"/>
  <c r="LO41" i="1" s="1"/>
  <c r="LN40" i="1"/>
  <c r="LO40" i="1" s="1"/>
  <c r="LN39" i="1"/>
  <c r="LO39" i="1" s="1"/>
  <c r="LN38" i="1"/>
  <c r="LO38" i="1" s="1"/>
  <c r="LN37" i="1"/>
  <c r="LO37" i="1" s="1"/>
  <c r="LN36" i="1"/>
  <c r="LO36" i="1" s="1"/>
  <c r="LN91" i="1"/>
  <c r="LO91" i="1" s="1"/>
  <c r="LN25" i="1"/>
  <c r="LO25" i="1" s="1"/>
  <c r="LN24" i="1"/>
  <c r="LO24" i="1" s="1"/>
  <c r="LN21" i="1"/>
  <c r="LO21" i="1" s="1"/>
  <c r="LK20" i="1"/>
  <c r="LN20" i="1" s="1"/>
  <c r="LO20" i="1" s="1"/>
  <c r="LN90" i="1"/>
  <c r="LO90" i="1" s="1"/>
  <c r="LN89" i="1"/>
  <c r="LO89" i="1" s="1"/>
  <c r="LN88" i="1"/>
  <c r="LO88" i="1" s="1"/>
  <c r="LN87" i="1"/>
  <c r="LO87" i="1" s="1"/>
  <c r="LN86" i="1"/>
  <c r="LO86" i="1" s="1"/>
  <c r="LN85" i="1"/>
  <c r="LO85" i="1" s="1"/>
  <c r="LN84" i="1"/>
  <c r="LO84" i="1" s="1"/>
  <c r="LU83" i="1"/>
  <c r="LN83" i="1" s="1"/>
  <c r="LO83" i="1" s="1"/>
  <c r="LN82" i="1"/>
  <c r="LO82" i="1" s="1"/>
  <c r="LN81" i="1"/>
  <c r="LO81" i="1" s="1"/>
  <c r="LN80" i="1"/>
  <c r="LO80" i="1" s="1"/>
  <c r="LN79" i="1"/>
  <c r="LO79" i="1" s="1"/>
  <c r="LN78" i="1"/>
  <c r="LO78" i="1" s="1"/>
  <c r="LN77" i="1"/>
  <c r="LO77" i="1" s="1"/>
  <c r="LN76" i="1"/>
  <c r="LO76" i="1" s="1"/>
  <c r="LN75" i="1"/>
  <c r="LO75" i="1" s="1"/>
  <c r="LN229" i="1"/>
  <c r="LO229" i="1" s="1"/>
  <c r="LT228" i="1"/>
  <c r="LJ228" i="1"/>
  <c r="LW226" i="1"/>
  <c r="LN226" i="1"/>
  <c r="LT225" i="1"/>
  <c r="LJ225" i="1"/>
  <c r="LN18" i="1"/>
  <c r="LO18" i="1" s="1"/>
  <c r="LN17" i="1"/>
  <c r="LO17" i="1" s="1"/>
  <c r="LN63" i="1"/>
  <c r="LO63" i="1" s="1"/>
  <c r="LN16" i="1"/>
  <c r="LO16" i="1" s="1"/>
  <c r="LN62" i="1"/>
  <c r="LO62" i="1" s="1"/>
  <c r="LN61" i="1"/>
  <c r="LO61" i="1" s="1"/>
  <c r="LN60" i="1"/>
  <c r="LO60" i="1" s="1"/>
  <c r="LN14" i="1"/>
  <c r="LO14" i="1" s="1"/>
  <c r="LN13" i="1"/>
  <c r="LO13" i="1" s="1"/>
  <c r="LN59" i="1"/>
  <c r="LO59" i="1" s="1"/>
  <c r="LN58" i="1"/>
  <c r="LO58" i="1" s="1"/>
  <c r="LN57" i="1"/>
  <c r="LO57" i="1" s="1"/>
  <c r="LN56" i="1"/>
  <c r="LO56" i="1" s="1"/>
  <c r="LN55" i="1"/>
  <c r="LO55" i="1" s="1"/>
  <c r="LN54" i="1"/>
  <c r="LO54" i="1" s="1"/>
  <c r="LN53" i="1"/>
  <c r="LO53" i="1" s="1"/>
  <c r="LN52" i="1"/>
  <c r="LO52" i="1" s="1"/>
  <c r="LN51" i="1"/>
  <c r="LO51" i="1" s="1"/>
  <c r="LN50" i="1"/>
  <c r="LO50" i="1" s="1"/>
  <c r="LN49" i="1"/>
  <c r="LO49" i="1" s="1"/>
  <c r="LN12" i="1"/>
  <c r="LO12" i="1" s="1"/>
  <c r="LN11" i="1"/>
  <c r="LO11" i="1" s="1"/>
  <c r="LK10" i="1"/>
  <c r="LL10" i="1" s="1"/>
  <c r="LJ48" i="1"/>
  <c r="LN48" i="1" s="1"/>
  <c r="LO48" i="1" s="1"/>
  <c r="LN47" i="1"/>
  <c r="LO47" i="1" s="1"/>
  <c r="LN46" i="1"/>
  <c r="LO46" i="1" s="1"/>
  <c r="LN45" i="1"/>
  <c r="LO45" i="1" s="1"/>
  <c r="LN35" i="1"/>
  <c r="LT9" i="1"/>
  <c r="LK9" i="1"/>
  <c r="LN34" i="1"/>
  <c r="LN33" i="1"/>
  <c r="LN32" i="1"/>
  <c r="LN31" i="1"/>
  <c r="LN30" i="1"/>
  <c r="LN313" i="1"/>
  <c r="LO313" i="1" s="1"/>
  <c r="LN312" i="1"/>
  <c r="LO312" i="1" s="1"/>
  <c r="LN311" i="1"/>
  <c r="LO311" i="1" s="1"/>
  <c r="LN8" i="1"/>
  <c r="LO8" i="1" s="1"/>
  <c r="LN7" i="1"/>
  <c r="LO7" i="1" s="1"/>
  <c r="LN310" i="1"/>
  <c r="LO310" i="1" s="1"/>
  <c r="LN309" i="1"/>
  <c r="LO309" i="1" s="1"/>
  <c r="LN307" i="1"/>
  <c r="LO307" i="1" s="1"/>
  <c r="LN306" i="1"/>
  <c r="LO306" i="1" s="1"/>
  <c r="LN305" i="1"/>
  <c r="LO305" i="1" s="1"/>
  <c r="LN304" i="1"/>
  <c r="LO304" i="1" s="1"/>
  <c r="LN6" i="1"/>
  <c r="LN303" i="1"/>
  <c r="LO303" i="1" s="1"/>
  <c r="LN302" i="1"/>
  <c r="LO302" i="1" s="1"/>
  <c r="LN301" i="1"/>
  <c r="LO301" i="1" s="1"/>
  <c r="LN300" i="1"/>
  <c r="LO300" i="1" s="1"/>
  <c r="LN299" i="1"/>
  <c r="LO299" i="1" s="1"/>
  <c r="LN298" i="1"/>
  <c r="LO298" i="1" s="1"/>
  <c r="LN297" i="1"/>
  <c r="LO297" i="1" s="1"/>
  <c r="LN296" i="1"/>
  <c r="LO296" i="1" s="1"/>
  <c r="LK295" i="1"/>
  <c r="LN295" i="1" s="1"/>
  <c r="LO295" i="1" s="1"/>
  <c r="LN294" i="1"/>
  <c r="LO294" i="1" s="1"/>
  <c r="LN5" i="1"/>
  <c r="LO5" i="1" s="1"/>
  <c r="LN4" i="1"/>
  <c r="LO4" i="1" s="1"/>
  <c r="LN3" i="1"/>
  <c r="LO3" i="1" s="1"/>
  <c r="KT173" i="1"/>
  <c r="KT172" i="1"/>
  <c r="KT45" i="1"/>
  <c r="KT63" i="1"/>
  <c r="KT46" i="1"/>
  <c r="KT47" i="1"/>
  <c r="KT48" i="1"/>
  <c r="KT11" i="1"/>
  <c r="KT12" i="1"/>
  <c r="KT49" i="1"/>
  <c r="KT50" i="1"/>
  <c r="KT51" i="1"/>
  <c r="KT52" i="1"/>
  <c r="KT53" i="1"/>
  <c r="KT54" i="1"/>
  <c r="KT55" i="1"/>
  <c r="KT56" i="1"/>
  <c r="KT57" i="1"/>
  <c r="KT58" i="1"/>
  <c r="KT59" i="1"/>
  <c r="KT13" i="1"/>
  <c r="KT14" i="1"/>
  <c r="KT60" i="1"/>
  <c r="KT61" i="1"/>
  <c r="KT62" i="1"/>
  <c r="KT16" i="1"/>
  <c r="KT17" i="1"/>
  <c r="KT18" i="1"/>
  <c r="KV162" i="1"/>
  <c r="KW162" i="1" s="1"/>
  <c r="KV62" i="1"/>
  <c r="KW62" i="1" s="1"/>
  <c r="FX8" i="2"/>
  <c r="FZ8" i="2" s="1"/>
  <c r="GA8" i="2" s="1"/>
  <c r="FS8" i="2"/>
  <c r="FU8" i="2" s="1"/>
  <c r="FV8" i="2" s="1"/>
  <c r="FM8" i="2"/>
  <c r="FP8" i="2" s="1"/>
  <c r="FQ8" i="2" s="1"/>
  <c r="FC8" i="2"/>
  <c r="FE8" i="2" s="1"/>
  <c r="FF8" i="2" s="1"/>
  <c r="EX8" i="2"/>
  <c r="EZ8" i="2" s="1"/>
  <c r="FA8" i="2" s="1"/>
  <c r="ES8" i="2"/>
  <c r="EU8" i="2" s="1"/>
  <c r="EV8" i="2" s="1"/>
  <c r="EJ8" i="2"/>
  <c r="EL8" i="2" s="1"/>
  <c r="EM8" i="2" s="1"/>
  <c r="EE8" i="2"/>
  <c r="EG8" i="2" s="1"/>
  <c r="EH8" i="2" s="1"/>
  <c r="DZ8" i="2"/>
  <c r="EB8" i="2" s="1"/>
  <c r="EC8" i="2" s="1"/>
  <c r="DQ8" i="2"/>
  <c r="DS8" i="2" s="1"/>
  <c r="DT8" i="2" s="1"/>
  <c r="DL8" i="2"/>
  <c r="DN8" i="2" s="1"/>
  <c r="DO8" i="2" s="1"/>
  <c r="DG8" i="2"/>
  <c r="DI8" i="2" s="1"/>
  <c r="DJ8" i="2" s="1"/>
  <c r="CU8" i="2"/>
  <c r="CV8" i="2" s="1"/>
  <c r="CQ8" i="2"/>
  <c r="CR8" i="2" s="1"/>
  <c r="CE8" i="2"/>
  <c r="CF8" i="2" s="1"/>
  <c r="CA8" i="2"/>
  <c r="CB8" i="2" s="1"/>
  <c r="BX8" i="2"/>
  <c r="BM8" i="2"/>
  <c r="BN8" i="2" s="1"/>
  <c r="BI8" i="2"/>
  <c r="BJ8" i="2" s="1"/>
  <c r="AS8" i="2"/>
  <c r="AT8" i="2" s="1"/>
  <c r="AO8" i="2"/>
  <c r="AP8" i="2" s="1"/>
  <c r="AC8" i="2"/>
  <c r="AD8" i="2" s="1"/>
  <c r="Y8" i="2"/>
  <c r="Z8" i="2" s="1"/>
  <c r="L8" i="2"/>
  <c r="M8" i="2" s="1"/>
  <c r="FX10" i="2"/>
  <c r="FZ10" i="2" s="1"/>
  <c r="GA10" i="2" s="1"/>
  <c r="FS10" i="2"/>
  <c r="FU10" i="2" s="1"/>
  <c r="FV10" i="2" s="1"/>
  <c r="FM10" i="2"/>
  <c r="FP10" i="2" s="1"/>
  <c r="FQ10" i="2" s="1"/>
  <c r="FC10" i="2"/>
  <c r="FE10" i="2" s="1"/>
  <c r="FF10" i="2" s="1"/>
  <c r="EX10" i="2"/>
  <c r="EZ10" i="2" s="1"/>
  <c r="FA10" i="2" s="1"/>
  <c r="ES10" i="2"/>
  <c r="EU10" i="2" s="1"/>
  <c r="EV10" i="2" s="1"/>
  <c r="EJ10" i="2"/>
  <c r="EL10" i="2" s="1"/>
  <c r="EM10" i="2" s="1"/>
  <c r="EE10" i="2"/>
  <c r="EG10" i="2" s="1"/>
  <c r="EH10" i="2" s="1"/>
  <c r="DZ10" i="2"/>
  <c r="EB10" i="2" s="1"/>
  <c r="EC10" i="2" s="1"/>
  <c r="DQ10" i="2"/>
  <c r="DS10" i="2" s="1"/>
  <c r="DT10" i="2" s="1"/>
  <c r="DL10" i="2"/>
  <c r="DN10" i="2" s="1"/>
  <c r="DO10" i="2" s="1"/>
  <c r="DG10" i="2"/>
  <c r="DI10" i="2" s="1"/>
  <c r="DJ10" i="2" s="1"/>
  <c r="CU10" i="2"/>
  <c r="CV10" i="2" s="1"/>
  <c r="CQ10" i="2"/>
  <c r="CR10" i="2" s="1"/>
  <c r="CE10" i="2"/>
  <c r="CF10" i="2" s="1"/>
  <c r="CA10" i="2"/>
  <c r="CB10" i="2" s="1"/>
  <c r="BX10" i="2"/>
  <c r="BM10" i="2"/>
  <c r="BN10" i="2" s="1"/>
  <c r="BI10" i="2"/>
  <c r="BJ10" i="2" s="1"/>
  <c r="AS10" i="2"/>
  <c r="AT10" i="2" s="1"/>
  <c r="AO10" i="2"/>
  <c r="AP10" i="2" s="1"/>
  <c r="AC10" i="2"/>
  <c r="AD10" i="2" s="1"/>
  <c r="Y10" i="2"/>
  <c r="Z10" i="2" s="1"/>
  <c r="L10" i="2"/>
  <c r="M10" i="2" s="1"/>
  <c r="KV223" i="1"/>
  <c r="KW223" i="1" s="1"/>
  <c r="KV222" i="1"/>
  <c r="KW222" i="1" s="1"/>
  <c r="KV221" i="1"/>
  <c r="KW221" i="1" s="1"/>
  <c r="KV220" i="1"/>
  <c r="KW220" i="1" s="1"/>
  <c r="KV219" i="1"/>
  <c r="KW219" i="1" s="1"/>
  <c r="KV218" i="1"/>
  <c r="KW218" i="1" s="1"/>
  <c r="KV217" i="1"/>
  <c r="KW217" i="1" s="1"/>
  <c r="KV216" i="1"/>
  <c r="KW216" i="1" s="1"/>
  <c r="KV215" i="1"/>
  <c r="KW215" i="1" s="1"/>
  <c r="KV214" i="1"/>
  <c r="KW214" i="1" s="1"/>
  <c r="KV224" i="1"/>
  <c r="KW224" i="1" s="1"/>
  <c r="KV213" i="1"/>
  <c r="KW213" i="1" s="1"/>
  <c r="KV212" i="1"/>
  <c r="KW212" i="1" s="1"/>
  <c r="KV211" i="1"/>
  <c r="KW211" i="1" s="1"/>
  <c r="KV210" i="1"/>
  <c r="KW210" i="1" s="1"/>
  <c r="KV207" i="1"/>
  <c r="KW207" i="1" s="1"/>
  <c r="KV206" i="1"/>
  <c r="KW206" i="1" s="1"/>
  <c r="KV205" i="1"/>
  <c r="KW205" i="1" s="1"/>
  <c r="KV204" i="1"/>
  <c r="KW204" i="1" s="1"/>
  <c r="KV203" i="1"/>
  <c r="KW203" i="1" s="1"/>
  <c r="KV202" i="1"/>
  <c r="KW202" i="1" s="1"/>
  <c r="KV201" i="1"/>
  <c r="KW201" i="1" s="1"/>
  <c r="KV200" i="1"/>
  <c r="KW200" i="1" s="1"/>
  <c r="KV199" i="1"/>
  <c r="KW199" i="1" s="1"/>
  <c r="KV198" i="1"/>
  <c r="KW198" i="1" s="1"/>
  <c r="KV197" i="1"/>
  <c r="KW197" i="1" s="1"/>
  <c r="KV196" i="1"/>
  <c r="KW196" i="1" s="1"/>
  <c r="KV195" i="1"/>
  <c r="KW195" i="1" s="1"/>
  <c r="KV194" i="1"/>
  <c r="KW194" i="1" s="1"/>
  <c r="KV193" i="1"/>
  <c r="KW193" i="1" s="1"/>
  <c r="KV192" i="1"/>
  <c r="KW192" i="1" s="1"/>
  <c r="KV191" i="1"/>
  <c r="KW191" i="1" s="1"/>
  <c r="KV190" i="1"/>
  <c r="KW190" i="1" s="1"/>
  <c r="KV189" i="1"/>
  <c r="KW189" i="1" s="1"/>
  <c r="KV188" i="1"/>
  <c r="KW188" i="1" s="1"/>
  <c r="KV187" i="1"/>
  <c r="KW187" i="1" s="1"/>
  <c r="KV186" i="1"/>
  <c r="KW186" i="1" s="1"/>
  <c r="KV185" i="1"/>
  <c r="KW185" i="1" s="1"/>
  <c r="KV184" i="1"/>
  <c r="KW184" i="1" s="1"/>
  <c r="KV183" i="1"/>
  <c r="KW183" i="1" s="1"/>
  <c r="KW182" i="1"/>
  <c r="KW181" i="1"/>
  <c r="KV180" i="1"/>
  <c r="KW180" i="1" s="1"/>
  <c r="KS179" i="1"/>
  <c r="KV179" i="1" s="1"/>
  <c r="KW179" i="1" s="1"/>
  <c r="KS178" i="1"/>
  <c r="KV178" i="1" s="1"/>
  <c r="KW178" i="1" s="1"/>
  <c r="KS177" i="1"/>
  <c r="KV177" i="1" s="1"/>
  <c r="KW177" i="1" s="1"/>
  <c r="KV176" i="1"/>
  <c r="KW176" i="1" s="1"/>
  <c r="KV175" i="1"/>
  <c r="KW175" i="1" s="1"/>
  <c r="KV174" i="1"/>
  <c r="KW174" i="1" s="1"/>
  <c r="KV173" i="1"/>
  <c r="KW173" i="1" s="1"/>
  <c r="KV172" i="1"/>
  <c r="KW172" i="1" s="1"/>
  <c r="KY170" i="1"/>
  <c r="KZ170" i="1" s="1"/>
  <c r="KV170" i="1"/>
  <c r="KW170" i="1" s="1"/>
  <c r="KY169" i="1"/>
  <c r="KZ169" i="1" s="1"/>
  <c r="KV169" i="1"/>
  <c r="KW169" i="1" s="1"/>
  <c r="KY168" i="1"/>
  <c r="KZ168" i="1" s="1"/>
  <c r="KV168" i="1"/>
  <c r="KW168" i="1" s="1"/>
  <c r="KY167" i="1"/>
  <c r="KZ167" i="1" s="1"/>
  <c r="KV167" i="1"/>
  <c r="KW167" i="1" s="1"/>
  <c r="KY166" i="1"/>
  <c r="KZ166" i="1" s="1"/>
  <c r="KV166" i="1"/>
  <c r="KW166" i="1" s="1"/>
  <c r="KY165" i="1"/>
  <c r="KZ165" i="1" s="1"/>
  <c r="KV165" i="1"/>
  <c r="KW165" i="1" s="1"/>
  <c r="KR164" i="1"/>
  <c r="KV164" i="1" s="1"/>
  <c r="KW164" i="1" s="1"/>
  <c r="KR163" i="1"/>
  <c r="KV163" i="1" s="1"/>
  <c r="KW163" i="1" s="1"/>
  <c r="KY162" i="1"/>
  <c r="KZ162" i="1" s="1"/>
  <c r="KY161" i="1"/>
  <c r="KZ161" i="1" s="1"/>
  <c r="KV161" i="1"/>
  <c r="KW161" i="1" s="1"/>
  <c r="KV158" i="1"/>
  <c r="KW158" i="1" s="1"/>
  <c r="KV157" i="1"/>
  <c r="KW157" i="1" s="1"/>
  <c r="KV156" i="1"/>
  <c r="KW156" i="1" s="1"/>
  <c r="KV154" i="1"/>
  <c r="KW154" i="1" s="1"/>
  <c r="KV153" i="1"/>
  <c r="KW153" i="1" s="1"/>
  <c r="KV151" i="1"/>
  <c r="KW151" i="1" s="1"/>
  <c r="KV150" i="1"/>
  <c r="KW150" i="1" s="1"/>
  <c r="KV149" i="1"/>
  <c r="KW149" i="1" s="1"/>
  <c r="KV148" i="1"/>
  <c r="KW148" i="1" s="1"/>
  <c r="KV147" i="1"/>
  <c r="KW147" i="1" s="1"/>
  <c r="KV146" i="1"/>
  <c r="KW146" i="1" s="1"/>
  <c r="KV145" i="1"/>
  <c r="KW145" i="1" s="1"/>
  <c r="KV144" i="1"/>
  <c r="KW144" i="1" s="1"/>
  <c r="KV143" i="1"/>
  <c r="KW143" i="1" s="1"/>
  <c r="KV142" i="1"/>
  <c r="KW142" i="1" s="1"/>
  <c r="KV141" i="1"/>
  <c r="KW141" i="1" s="1"/>
  <c r="KV140" i="1"/>
  <c r="KW140" i="1" s="1"/>
  <c r="KV139" i="1"/>
  <c r="KW139" i="1" s="1"/>
  <c r="KV138" i="1"/>
  <c r="KW138" i="1" s="1"/>
  <c r="KV136" i="1"/>
  <c r="KW136" i="1" s="1"/>
  <c r="KV135" i="1"/>
  <c r="KW135" i="1" s="1"/>
  <c r="KV134" i="1"/>
  <c r="KW134" i="1" s="1"/>
  <c r="KV133" i="1"/>
  <c r="KW133" i="1" s="1"/>
  <c r="KV132" i="1"/>
  <c r="KW132" i="1" s="1"/>
  <c r="KV131" i="1"/>
  <c r="KW131" i="1" s="1"/>
  <c r="KV130" i="1"/>
  <c r="KW130" i="1" s="1"/>
  <c r="KV129" i="1"/>
  <c r="KW129" i="1" s="1"/>
  <c r="KV128" i="1"/>
  <c r="KW128" i="1" s="1"/>
  <c r="KV127" i="1"/>
  <c r="KW127" i="1" s="1"/>
  <c r="KV126" i="1"/>
  <c r="KW126" i="1" s="1"/>
  <c r="KV125" i="1"/>
  <c r="KW125" i="1" s="1"/>
  <c r="KV124" i="1"/>
  <c r="KW124" i="1" s="1"/>
  <c r="KV123" i="1"/>
  <c r="KW123" i="1" s="1"/>
  <c r="KV122" i="1"/>
  <c r="KW122" i="1" s="1"/>
  <c r="KV121" i="1"/>
  <c r="KW121" i="1" s="1"/>
  <c r="KV120" i="1"/>
  <c r="KW120" i="1" s="1"/>
  <c r="KV119" i="1"/>
  <c r="KW119" i="1" s="1"/>
  <c r="KV118" i="1"/>
  <c r="KW118" i="1" s="1"/>
  <c r="KV117" i="1"/>
  <c r="KW117" i="1" s="1"/>
  <c r="KV116" i="1"/>
  <c r="KW116" i="1" s="1"/>
  <c r="KV115" i="1"/>
  <c r="KW115" i="1" s="1"/>
  <c r="KV114" i="1"/>
  <c r="KW114" i="1" s="1"/>
  <c r="KV113" i="1"/>
  <c r="KW113" i="1" s="1"/>
  <c r="KV112" i="1"/>
  <c r="KW112" i="1" s="1"/>
  <c r="KV110" i="1"/>
  <c r="KW110" i="1" s="1"/>
  <c r="KV109" i="1"/>
  <c r="KW109" i="1" s="1"/>
  <c r="KV108" i="1"/>
  <c r="KW108" i="1" s="1"/>
  <c r="KV107" i="1"/>
  <c r="KW107" i="1" s="1"/>
  <c r="KV106" i="1"/>
  <c r="KW106" i="1" s="1"/>
  <c r="KV105" i="1"/>
  <c r="KW105" i="1" s="1"/>
  <c r="KV104" i="1"/>
  <c r="KW104" i="1" s="1"/>
  <c r="LE104" i="1" s="1"/>
  <c r="KV103" i="1"/>
  <c r="KW103" i="1" s="1"/>
  <c r="KV102" i="1"/>
  <c r="KW102" i="1" s="1"/>
  <c r="KV101" i="1"/>
  <c r="KW101" i="1" s="1"/>
  <c r="KV100" i="1"/>
  <c r="KW100" i="1" s="1"/>
  <c r="LE100" i="1" s="1"/>
  <c r="KV99" i="1"/>
  <c r="KW99" i="1" s="1"/>
  <c r="LE99" i="1" s="1"/>
  <c r="KV98" i="1"/>
  <c r="KW98" i="1" s="1"/>
  <c r="LE98" i="1" s="1"/>
  <c r="KV97" i="1"/>
  <c r="KW97" i="1" s="1"/>
  <c r="KV94" i="1"/>
  <c r="KW94" i="1" s="1"/>
  <c r="KV93" i="1"/>
  <c r="KW93" i="1" s="1"/>
  <c r="KV92" i="1"/>
  <c r="KW92" i="1" s="1"/>
  <c r="LE92" i="1" s="1"/>
  <c r="KV74" i="1"/>
  <c r="KW74" i="1" s="1"/>
  <c r="LE74" i="1" s="1"/>
  <c r="KV73" i="1"/>
  <c r="KV72" i="1"/>
  <c r="KW72" i="1" s="1"/>
  <c r="LE72" i="1" s="1"/>
  <c r="KV71" i="1"/>
  <c r="KW71" i="1" s="1"/>
  <c r="KV70" i="1"/>
  <c r="KW70" i="1" s="1"/>
  <c r="LE70" i="1" s="1"/>
  <c r="KV69" i="1"/>
  <c r="KW69" i="1" s="1"/>
  <c r="KV64" i="1"/>
  <c r="KW64" i="1" s="1"/>
  <c r="KV44" i="1"/>
  <c r="KW44" i="1" s="1"/>
  <c r="KV43" i="1"/>
  <c r="KW43" i="1" s="1"/>
  <c r="KV42" i="1"/>
  <c r="KW42" i="1" s="1"/>
  <c r="KV41" i="1"/>
  <c r="KW41" i="1" s="1"/>
  <c r="KV40" i="1"/>
  <c r="KW40" i="1" s="1"/>
  <c r="KV39" i="1"/>
  <c r="KW39" i="1" s="1"/>
  <c r="KV38" i="1"/>
  <c r="KW38" i="1" s="1"/>
  <c r="KV37" i="1"/>
  <c r="KW37" i="1" s="1"/>
  <c r="KV36" i="1"/>
  <c r="KW36" i="1" s="1"/>
  <c r="KV91" i="1"/>
  <c r="KW91" i="1" s="1"/>
  <c r="KV25" i="1"/>
  <c r="KW25" i="1" s="1"/>
  <c r="KV24" i="1"/>
  <c r="KW24" i="1" s="1"/>
  <c r="KV21" i="1"/>
  <c r="KW21" i="1" s="1"/>
  <c r="KS20" i="1"/>
  <c r="KV20" i="1" s="1"/>
  <c r="KW20" i="1" s="1"/>
  <c r="KV90" i="1"/>
  <c r="KW90" i="1" s="1"/>
  <c r="KV89" i="1"/>
  <c r="KW89" i="1" s="1"/>
  <c r="KV88" i="1"/>
  <c r="KW88" i="1" s="1"/>
  <c r="KV87" i="1"/>
  <c r="KW87" i="1" s="1"/>
  <c r="KV86" i="1"/>
  <c r="KW86" i="1" s="1"/>
  <c r="KV85" i="1"/>
  <c r="KW85" i="1" s="1"/>
  <c r="KV84" i="1"/>
  <c r="KW84" i="1" s="1"/>
  <c r="LC83" i="1"/>
  <c r="KV83" i="1" s="1"/>
  <c r="KW83" i="1" s="1"/>
  <c r="KV82" i="1"/>
  <c r="KW82" i="1" s="1"/>
  <c r="KV81" i="1"/>
  <c r="KW81" i="1" s="1"/>
  <c r="KV80" i="1"/>
  <c r="KW80" i="1" s="1"/>
  <c r="KV79" i="1"/>
  <c r="KW79" i="1" s="1"/>
  <c r="KV78" i="1"/>
  <c r="KW78" i="1" s="1"/>
  <c r="KV77" i="1"/>
  <c r="KW77" i="1" s="1"/>
  <c r="KV76" i="1"/>
  <c r="KW76" i="1" s="1"/>
  <c r="KV75" i="1"/>
  <c r="KW75" i="1" s="1"/>
  <c r="KV229" i="1"/>
  <c r="KW229" i="1" s="1"/>
  <c r="LB228" i="1"/>
  <c r="KR228" i="1"/>
  <c r="LE226" i="1"/>
  <c r="KV226" i="1"/>
  <c r="LB225" i="1"/>
  <c r="KR225" i="1"/>
  <c r="KV18" i="1"/>
  <c r="KW18" i="1" s="1"/>
  <c r="KV17" i="1"/>
  <c r="KW17" i="1" s="1"/>
  <c r="KV63" i="1"/>
  <c r="KW63" i="1" s="1"/>
  <c r="KV16" i="1"/>
  <c r="KW16" i="1" s="1"/>
  <c r="KV61" i="1"/>
  <c r="KW61" i="1" s="1"/>
  <c r="KV60" i="1"/>
  <c r="KW60" i="1" s="1"/>
  <c r="KV14" i="1"/>
  <c r="KW14" i="1" s="1"/>
  <c r="KV13" i="1"/>
  <c r="KW13" i="1" s="1"/>
  <c r="KV59" i="1"/>
  <c r="KW59" i="1" s="1"/>
  <c r="KV58" i="1"/>
  <c r="KW58" i="1" s="1"/>
  <c r="KV57" i="1"/>
  <c r="KW57" i="1" s="1"/>
  <c r="KV56" i="1"/>
  <c r="KW56" i="1" s="1"/>
  <c r="KV55" i="1"/>
  <c r="KW55" i="1" s="1"/>
  <c r="KV54" i="1"/>
  <c r="KW54" i="1" s="1"/>
  <c r="KV53" i="1"/>
  <c r="KW53" i="1" s="1"/>
  <c r="KV52" i="1"/>
  <c r="KW52" i="1" s="1"/>
  <c r="KV51" i="1"/>
  <c r="KW51" i="1" s="1"/>
  <c r="KV50" i="1"/>
  <c r="KW50" i="1" s="1"/>
  <c r="KV49" i="1"/>
  <c r="KW49" i="1" s="1"/>
  <c r="KV12" i="1"/>
  <c r="KW12" i="1" s="1"/>
  <c r="KV11" i="1"/>
  <c r="KW11" i="1" s="1"/>
  <c r="KS10" i="1"/>
  <c r="KT10" i="1" s="1"/>
  <c r="KR48" i="1"/>
  <c r="KV48" i="1" s="1"/>
  <c r="KW48" i="1" s="1"/>
  <c r="KV47" i="1"/>
  <c r="KW47" i="1" s="1"/>
  <c r="KV46" i="1"/>
  <c r="KW46" i="1" s="1"/>
  <c r="KV45" i="1"/>
  <c r="KW45" i="1" s="1"/>
  <c r="KV35" i="1"/>
  <c r="LB9" i="1"/>
  <c r="KS9" i="1"/>
  <c r="KV34" i="1"/>
  <c r="KV33" i="1"/>
  <c r="KV32" i="1"/>
  <c r="KV31" i="1"/>
  <c r="KV30" i="1"/>
  <c r="KV313" i="1"/>
  <c r="KW313" i="1" s="1"/>
  <c r="KV312" i="1"/>
  <c r="KW312" i="1" s="1"/>
  <c r="KV311" i="1"/>
  <c r="KW311" i="1" s="1"/>
  <c r="KV8" i="1"/>
  <c r="KW8" i="1" s="1"/>
  <c r="KV7" i="1"/>
  <c r="KW7" i="1" s="1"/>
  <c r="KV310" i="1"/>
  <c r="KW310" i="1" s="1"/>
  <c r="KV309" i="1"/>
  <c r="KW309" i="1" s="1"/>
  <c r="KV307" i="1"/>
  <c r="KW307" i="1" s="1"/>
  <c r="KV306" i="1"/>
  <c r="KW306" i="1" s="1"/>
  <c r="KV305" i="1"/>
  <c r="KW305" i="1" s="1"/>
  <c r="KV304" i="1"/>
  <c r="KW304" i="1" s="1"/>
  <c r="KV6" i="1"/>
  <c r="KW6" i="1" s="1"/>
  <c r="KV303" i="1"/>
  <c r="KW303" i="1" s="1"/>
  <c r="KV302" i="1"/>
  <c r="KW302" i="1" s="1"/>
  <c r="KV301" i="1"/>
  <c r="KW301" i="1" s="1"/>
  <c r="KV300" i="1"/>
  <c r="KW300" i="1" s="1"/>
  <c r="KV299" i="1"/>
  <c r="KW299" i="1" s="1"/>
  <c r="KV298" i="1"/>
  <c r="KW298" i="1" s="1"/>
  <c r="KV297" i="1"/>
  <c r="KW297" i="1" s="1"/>
  <c r="KV296" i="1"/>
  <c r="KW296" i="1" s="1"/>
  <c r="KS295" i="1"/>
  <c r="KV295" i="1" s="1"/>
  <c r="KW295" i="1" s="1"/>
  <c r="KV294" i="1"/>
  <c r="KW294" i="1" s="1"/>
  <c r="KV5" i="1"/>
  <c r="KW5" i="1" s="1"/>
  <c r="KV4" i="1"/>
  <c r="KW4" i="1" s="1"/>
  <c r="KV3" i="1"/>
  <c r="KW3" i="1" s="1"/>
  <c r="LO226" i="1" l="1"/>
  <c r="LN225" i="1"/>
  <c r="LO225" i="1" s="1"/>
  <c r="LN9" i="1"/>
  <c r="LO9" i="1" s="1"/>
  <c r="LN228" i="1"/>
  <c r="LO228" i="1" s="1"/>
  <c r="LN177" i="1"/>
  <c r="LO177" i="1" s="1"/>
  <c r="LL177" i="1"/>
  <c r="LN178" i="1"/>
  <c r="LO178" i="1" s="1"/>
  <c r="LL178" i="1"/>
  <c r="LN179" i="1"/>
  <c r="LO179" i="1" s="1"/>
  <c r="LN163" i="1"/>
  <c r="LO163" i="1" s="1"/>
  <c r="LN10" i="1"/>
  <c r="LO10" i="1" s="1"/>
  <c r="LO6" i="1"/>
  <c r="LN164" i="1"/>
  <c r="LO164" i="1" s="1"/>
  <c r="KV225" i="1"/>
  <c r="KW225" i="1" s="1"/>
  <c r="KV228" i="1"/>
  <c r="KW228" i="1" s="1"/>
  <c r="KV9" i="1"/>
  <c r="KW9" i="1" s="1"/>
  <c r="KW226" i="1"/>
  <c r="KW73" i="1"/>
  <c r="LE73" i="1" s="1"/>
  <c r="LE71" i="1"/>
  <c r="KY164" i="1"/>
  <c r="KZ164" i="1" s="1"/>
  <c r="KY163" i="1"/>
  <c r="KZ163" i="1" s="1"/>
  <c r="KV10" i="1"/>
  <c r="KW10" i="1" s="1"/>
  <c r="KB20" i="1"/>
  <c r="KE20" i="1" s="1"/>
  <c r="KF20" i="1" s="1"/>
  <c r="KA231" i="1"/>
  <c r="FM3" i="2"/>
  <c r="FP3" i="2" s="1"/>
  <c r="FQ3" i="2" s="1"/>
  <c r="FS3" i="2"/>
  <c r="FU3" i="2" s="1"/>
  <c r="FV3" i="2" s="1"/>
  <c r="FX3" i="2"/>
  <c r="FZ3" i="2" s="1"/>
  <c r="GA3" i="2" s="1"/>
  <c r="FM4" i="2"/>
  <c r="FP4" i="2" s="1"/>
  <c r="FQ4" i="2" s="1"/>
  <c r="FS4" i="2"/>
  <c r="FU4" i="2" s="1"/>
  <c r="FV4" i="2" s="1"/>
  <c r="FX4" i="2"/>
  <c r="FZ4" i="2" s="1"/>
  <c r="GA4" i="2" s="1"/>
  <c r="FM5" i="2"/>
  <c r="FP5" i="2" s="1"/>
  <c r="FQ5" i="2" s="1"/>
  <c r="FS5" i="2"/>
  <c r="FU5" i="2" s="1"/>
  <c r="FV5" i="2" s="1"/>
  <c r="FX5" i="2"/>
  <c r="FZ5" i="2" s="1"/>
  <c r="GA5" i="2" s="1"/>
  <c r="FM6" i="2"/>
  <c r="FP6" i="2" s="1"/>
  <c r="FQ6" i="2" s="1"/>
  <c r="FS6" i="2"/>
  <c r="FU6" i="2" s="1"/>
  <c r="FV6" i="2" s="1"/>
  <c r="FX6" i="2"/>
  <c r="FZ6" i="2" s="1"/>
  <c r="GA6" i="2" s="1"/>
  <c r="FM7" i="2"/>
  <c r="FP7" i="2" s="1"/>
  <c r="FQ7" i="2" s="1"/>
  <c r="FS7" i="2"/>
  <c r="FU7" i="2" s="1"/>
  <c r="FV7" i="2" s="1"/>
  <c r="FX7" i="2"/>
  <c r="FZ7" i="2" s="1"/>
  <c r="GA7" i="2" s="1"/>
  <c r="FM9" i="2"/>
  <c r="FP9" i="2" s="1"/>
  <c r="FQ9" i="2" s="1"/>
  <c r="FS9" i="2"/>
  <c r="FU9" i="2" s="1"/>
  <c r="FV9" i="2" s="1"/>
  <c r="FX9" i="2"/>
  <c r="FZ9" i="2" s="1"/>
  <c r="GA9" i="2" s="1"/>
  <c r="FM11" i="2"/>
  <c r="FP11" i="2" s="1"/>
  <c r="FQ11" i="2" s="1"/>
  <c r="FS11" i="2"/>
  <c r="FU11" i="2" s="1"/>
  <c r="FV11" i="2" s="1"/>
  <c r="FX11" i="2"/>
  <c r="FZ11" i="2" s="1"/>
  <c r="GA11" i="2" s="1"/>
  <c r="FM12" i="2"/>
  <c r="FP12" i="2" s="1"/>
  <c r="FQ12" i="2" s="1"/>
  <c r="FS12" i="2"/>
  <c r="FU12" i="2" s="1"/>
  <c r="FV12" i="2" s="1"/>
  <c r="FX12" i="2"/>
  <c r="FZ12" i="2" s="1"/>
  <c r="GA12" i="2" s="1"/>
  <c r="FM13" i="2"/>
  <c r="FP13" i="2" s="1"/>
  <c r="FQ13" i="2" s="1"/>
  <c r="FS13" i="2"/>
  <c r="FU13" i="2" s="1"/>
  <c r="FV13" i="2" s="1"/>
  <c r="FX13" i="2"/>
  <c r="FZ13" i="2" s="1"/>
  <c r="GA13" i="2" s="1"/>
  <c r="FM14" i="2"/>
  <c r="FP14" i="2" s="1"/>
  <c r="FQ14" i="2" s="1"/>
  <c r="FS14" i="2"/>
  <c r="FU14" i="2" s="1"/>
  <c r="FV14" i="2" s="1"/>
  <c r="FX14" i="2"/>
  <c r="FZ14" i="2" s="1"/>
  <c r="GA14" i="2" s="1"/>
  <c r="FM15" i="2"/>
  <c r="FP15" i="2" s="1"/>
  <c r="FQ15" i="2" s="1"/>
  <c r="FS15" i="2"/>
  <c r="FU15" i="2" s="1"/>
  <c r="FV15" i="2" s="1"/>
  <c r="FX15" i="2"/>
  <c r="FZ15" i="2" s="1"/>
  <c r="GA15" i="2" s="1"/>
  <c r="FM16" i="2"/>
  <c r="FP16" i="2" s="1"/>
  <c r="FQ16" i="2" s="1"/>
  <c r="FS16" i="2"/>
  <c r="FU16" i="2" s="1"/>
  <c r="FV16" i="2" s="1"/>
  <c r="FX16" i="2"/>
  <c r="FZ16" i="2" s="1"/>
  <c r="GA16" i="2" s="1"/>
  <c r="FP17" i="2"/>
  <c r="FQ17" i="2" s="1"/>
  <c r="FP18" i="2"/>
  <c r="FQ18" i="2" s="1"/>
  <c r="FP19" i="2"/>
  <c r="FQ19" i="2" s="1"/>
  <c r="FP20" i="2"/>
  <c r="FQ20" i="2" s="1"/>
  <c r="FP21" i="2"/>
  <c r="FQ21" i="2" s="1"/>
  <c r="FP22" i="2"/>
  <c r="FQ22" i="2" s="1"/>
  <c r="FP23" i="2"/>
  <c r="FQ23" i="2" s="1"/>
  <c r="FP24" i="2"/>
  <c r="FQ24" i="2" s="1"/>
  <c r="FP25" i="2"/>
  <c r="FQ25" i="2" s="1"/>
  <c r="FP26" i="2"/>
  <c r="FQ26" i="2" s="1"/>
  <c r="FP27" i="2"/>
  <c r="FQ27" i="2" s="1"/>
  <c r="FP28" i="2"/>
  <c r="FQ28" i="2" s="1"/>
  <c r="KE18" i="1"/>
  <c r="KF18" i="1" s="1"/>
  <c r="KC18" i="1"/>
  <c r="JM18" i="1"/>
  <c r="JN18" i="1" s="1"/>
  <c r="JK18" i="1"/>
  <c r="IV18" i="1"/>
  <c r="IW18" i="1" s="1"/>
  <c r="IT18" i="1"/>
  <c r="IC18" i="1"/>
  <c r="ID18" i="1" s="1"/>
  <c r="IA18" i="1"/>
  <c r="HP18" i="1"/>
  <c r="HQ18" i="1" s="1"/>
  <c r="HN18" i="1"/>
  <c r="HB18" i="1"/>
  <c r="HC18" i="1" s="1"/>
  <c r="GZ18" i="1"/>
  <c r="GN18" i="1"/>
  <c r="GO18" i="1" s="1"/>
  <c r="GL18" i="1"/>
  <c r="FZ18" i="1"/>
  <c r="GA18" i="1" s="1"/>
  <c r="FX18" i="1"/>
  <c r="FL18" i="1"/>
  <c r="FM18" i="1" s="1"/>
  <c r="EY18" i="1"/>
  <c r="EZ18" i="1" s="1"/>
  <c r="EL18" i="1"/>
  <c r="EM18" i="1" s="1"/>
  <c r="DX18" i="1"/>
  <c r="DY18" i="1" s="1"/>
  <c r="DJ18" i="1"/>
  <c r="DK18" i="1" s="1"/>
  <c r="CT18" i="1"/>
  <c r="CU18" i="1" s="1"/>
  <c r="CF18" i="1"/>
  <c r="CG18" i="1" s="1"/>
  <c r="BR18" i="1"/>
  <c r="BS18" i="1" s="1"/>
  <c r="BD18" i="1"/>
  <c r="BE18" i="1" s="1"/>
  <c r="AS18" i="1"/>
  <c r="AP18" i="1"/>
  <c r="AQ18" i="1" s="1"/>
  <c r="AB18" i="1"/>
  <c r="AC18" i="1" s="1"/>
  <c r="N18" i="1"/>
  <c r="O18" i="1" s="1"/>
  <c r="KE17" i="1"/>
  <c r="KF17" i="1" s="1"/>
  <c r="KC17" i="1"/>
  <c r="JM17" i="1"/>
  <c r="JN17" i="1" s="1"/>
  <c r="JK17" i="1"/>
  <c r="IV17" i="1"/>
  <c r="IW17" i="1" s="1"/>
  <c r="IT17" i="1"/>
  <c r="IC17" i="1"/>
  <c r="ID17" i="1" s="1"/>
  <c r="IA17" i="1"/>
  <c r="HP17" i="1"/>
  <c r="HQ17" i="1" s="1"/>
  <c r="HN17" i="1"/>
  <c r="HB17" i="1"/>
  <c r="HC17" i="1" s="1"/>
  <c r="GZ17" i="1"/>
  <c r="GN17" i="1"/>
  <c r="GO17" i="1" s="1"/>
  <c r="GL17" i="1"/>
  <c r="FZ17" i="1"/>
  <c r="GA17" i="1" s="1"/>
  <c r="FX17" i="1"/>
  <c r="FL17" i="1"/>
  <c r="FM17" i="1" s="1"/>
  <c r="EY17" i="1"/>
  <c r="EZ17" i="1" s="1"/>
  <c r="EL17" i="1"/>
  <c r="EM17" i="1" s="1"/>
  <c r="DX17" i="1"/>
  <c r="DY17" i="1" s="1"/>
  <c r="DJ17" i="1"/>
  <c r="DK17" i="1" s="1"/>
  <c r="CT17" i="1"/>
  <c r="CU17" i="1" s="1"/>
  <c r="CF17" i="1"/>
  <c r="CG17" i="1" s="1"/>
  <c r="BR17" i="1"/>
  <c r="BS17" i="1" s="1"/>
  <c r="BD17" i="1"/>
  <c r="BE17" i="1" s="1"/>
  <c r="AS17" i="1"/>
  <c r="AP17" i="1"/>
  <c r="AQ17" i="1" s="1"/>
  <c r="AB17" i="1"/>
  <c r="AC17" i="1" s="1"/>
  <c r="N17" i="1"/>
  <c r="O17" i="1" s="1"/>
  <c r="KE16" i="1"/>
  <c r="KF16" i="1" s="1"/>
  <c r="KC16" i="1"/>
  <c r="JM16" i="1"/>
  <c r="JN16" i="1" s="1"/>
  <c r="JK16" i="1"/>
  <c r="IV16" i="1"/>
  <c r="IW16" i="1" s="1"/>
  <c r="IT16" i="1"/>
  <c r="IC16" i="1"/>
  <c r="ID16" i="1" s="1"/>
  <c r="IA16" i="1"/>
  <c r="HP16" i="1"/>
  <c r="HQ16" i="1" s="1"/>
  <c r="HN16" i="1"/>
  <c r="HB16" i="1"/>
  <c r="HC16" i="1" s="1"/>
  <c r="GZ16" i="1"/>
  <c r="GN16" i="1"/>
  <c r="GO16" i="1" s="1"/>
  <c r="GL16" i="1"/>
  <c r="FZ16" i="1"/>
  <c r="GA16" i="1" s="1"/>
  <c r="FX16" i="1"/>
  <c r="FL16" i="1"/>
  <c r="FM16" i="1" s="1"/>
  <c r="EY16" i="1"/>
  <c r="EZ16" i="1" s="1"/>
  <c r="EL16" i="1"/>
  <c r="EM16" i="1" s="1"/>
  <c r="DX16" i="1"/>
  <c r="DY16" i="1" s="1"/>
  <c r="DJ16" i="1"/>
  <c r="DK16" i="1" s="1"/>
  <c r="CT16" i="1"/>
  <c r="CU16" i="1" s="1"/>
  <c r="CF16" i="1"/>
  <c r="CG16" i="1" s="1"/>
  <c r="BR16" i="1"/>
  <c r="BS16" i="1" s="1"/>
  <c r="BD16" i="1"/>
  <c r="BE16" i="1" s="1"/>
  <c r="AS16" i="1"/>
  <c r="AP16" i="1"/>
  <c r="AQ16" i="1" s="1"/>
  <c r="AB16" i="1"/>
  <c r="AC16" i="1" s="1"/>
  <c r="N16" i="1"/>
  <c r="O16" i="1" s="1"/>
  <c r="KC46" i="1"/>
  <c r="KC47" i="1"/>
  <c r="KC48" i="1"/>
  <c r="KB10" i="1"/>
  <c r="KC11" i="1"/>
  <c r="KC12" i="1"/>
  <c r="KC49" i="1"/>
  <c r="KC50" i="1"/>
  <c r="KC51" i="1"/>
  <c r="KC52" i="1"/>
  <c r="KC53" i="1"/>
  <c r="KC54" i="1"/>
  <c r="KC55" i="1"/>
  <c r="KC56" i="1"/>
  <c r="KC57" i="1"/>
  <c r="KC58" i="1"/>
  <c r="KC59" i="1"/>
  <c r="KC13" i="1"/>
  <c r="KC14" i="1"/>
  <c r="KC60" i="1"/>
  <c r="KC61" i="1"/>
  <c r="KC63" i="1"/>
  <c r="KC45" i="1"/>
  <c r="KE47" i="1"/>
  <c r="KF47" i="1" s="1"/>
  <c r="KE223" i="1"/>
  <c r="KF223" i="1" s="1"/>
  <c r="KE222" i="1"/>
  <c r="KF222" i="1" s="1"/>
  <c r="KE221" i="1"/>
  <c r="KF221" i="1" s="1"/>
  <c r="KE220" i="1"/>
  <c r="KF220" i="1" s="1"/>
  <c r="KE219" i="1"/>
  <c r="KF219" i="1" s="1"/>
  <c r="KE218" i="1"/>
  <c r="KF218" i="1" s="1"/>
  <c r="KE217" i="1"/>
  <c r="KF217" i="1" s="1"/>
  <c r="KE216" i="1"/>
  <c r="KF216" i="1" s="1"/>
  <c r="KE215" i="1"/>
  <c r="KF215" i="1" s="1"/>
  <c r="KE214" i="1"/>
  <c r="KF214" i="1" s="1"/>
  <c r="KE224" i="1"/>
  <c r="KF224" i="1" s="1"/>
  <c r="KE213" i="1"/>
  <c r="KF213" i="1" s="1"/>
  <c r="KE212" i="1"/>
  <c r="KF212" i="1" s="1"/>
  <c r="KE211" i="1"/>
  <c r="KF211" i="1" s="1"/>
  <c r="KE210" i="1"/>
  <c r="KF210" i="1" s="1"/>
  <c r="KE207" i="1"/>
  <c r="KF207" i="1" s="1"/>
  <c r="KE206" i="1"/>
  <c r="KF206" i="1" s="1"/>
  <c r="KE205" i="1"/>
  <c r="KF205" i="1" s="1"/>
  <c r="KE204" i="1"/>
  <c r="KF204" i="1" s="1"/>
  <c r="KE203" i="1"/>
  <c r="KF203" i="1" s="1"/>
  <c r="KE202" i="1"/>
  <c r="KF202" i="1" s="1"/>
  <c r="KE201" i="1"/>
  <c r="KF201" i="1" s="1"/>
  <c r="KE200" i="1"/>
  <c r="KF200" i="1" s="1"/>
  <c r="KE199" i="1"/>
  <c r="KF199" i="1" s="1"/>
  <c r="KE198" i="1"/>
  <c r="KF198" i="1" s="1"/>
  <c r="KE197" i="1"/>
  <c r="KF197" i="1" s="1"/>
  <c r="KE196" i="1"/>
  <c r="KF196" i="1" s="1"/>
  <c r="KE195" i="1"/>
  <c r="KF195" i="1" s="1"/>
  <c r="KE194" i="1"/>
  <c r="KF194" i="1" s="1"/>
  <c r="KE193" i="1"/>
  <c r="KF193" i="1" s="1"/>
  <c r="KE192" i="1"/>
  <c r="KF192" i="1" s="1"/>
  <c r="KE191" i="1"/>
  <c r="KF191" i="1" s="1"/>
  <c r="KE190" i="1"/>
  <c r="KF190" i="1" s="1"/>
  <c r="KE189" i="1"/>
  <c r="KF189" i="1" s="1"/>
  <c r="KE188" i="1"/>
  <c r="KF188" i="1" s="1"/>
  <c r="KE187" i="1"/>
  <c r="KF187" i="1" s="1"/>
  <c r="KE186" i="1"/>
  <c r="KF186" i="1" s="1"/>
  <c r="KE185" i="1"/>
  <c r="KF185" i="1" s="1"/>
  <c r="KE184" i="1"/>
  <c r="KF184" i="1" s="1"/>
  <c r="KE183" i="1"/>
  <c r="KF183" i="1" s="1"/>
  <c r="KF182" i="1"/>
  <c r="KF181" i="1"/>
  <c r="KE180" i="1"/>
  <c r="KF180" i="1" s="1"/>
  <c r="KB179" i="1"/>
  <c r="KE179" i="1" s="1"/>
  <c r="KF179" i="1" s="1"/>
  <c r="KB178" i="1"/>
  <c r="KE178" i="1" s="1"/>
  <c r="KF178" i="1" s="1"/>
  <c r="KB177" i="1"/>
  <c r="KE177" i="1" s="1"/>
  <c r="KF177" i="1" s="1"/>
  <c r="KE176" i="1"/>
  <c r="KF176" i="1" s="1"/>
  <c r="KE175" i="1"/>
  <c r="KF175" i="1" s="1"/>
  <c r="KE174" i="1"/>
  <c r="KF174" i="1" s="1"/>
  <c r="KE173" i="1"/>
  <c r="KF173" i="1" s="1"/>
  <c r="KE172" i="1"/>
  <c r="KF172" i="1" s="1"/>
  <c r="KH170" i="1"/>
  <c r="KI170" i="1" s="1"/>
  <c r="KE170" i="1"/>
  <c r="KF170" i="1" s="1"/>
  <c r="KH169" i="1"/>
  <c r="KI169" i="1" s="1"/>
  <c r="KE169" i="1"/>
  <c r="KF169" i="1" s="1"/>
  <c r="KH168" i="1"/>
  <c r="KI168" i="1" s="1"/>
  <c r="KE168" i="1"/>
  <c r="KF168" i="1" s="1"/>
  <c r="KH167" i="1"/>
  <c r="KI167" i="1" s="1"/>
  <c r="KE167" i="1"/>
  <c r="KF167" i="1" s="1"/>
  <c r="KH166" i="1"/>
  <c r="KI166" i="1" s="1"/>
  <c r="KE166" i="1"/>
  <c r="KF166" i="1" s="1"/>
  <c r="KH165" i="1"/>
  <c r="KI165" i="1" s="1"/>
  <c r="KE165" i="1"/>
  <c r="KF165" i="1" s="1"/>
  <c r="KA164" i="1"/>
  <c r="KH164" i="1" s="1"/>
  <c r="KI164" i="1" s="1"/>
  <c r="KA163" i="1"/>
  <c r="KE163" i="1" s="1"/>
  <c r="KF163" i="1" s="1"/>
  <c r="KH162" i="1"/>
  <c r="KI162" i="1" s="1"/>
  <c r="KE162" i="1"/>
  <c r="KF162" i="1" s="1"/>
  <c r="KH161" i="1"/>
  <c r="KI161" i="1" s="1"/>
  <c r="KE161" i="1"/>
  <c r="KF161" i="1" s="1"/>
  <c r="KE158" i="1"/>
  <c r="KF158" i="1" s="1"/>
  <c r="KE157" i="1"/>
  <c r="KF157" i="1" s="1"/>
  <c r="KE156" i="1"/>
  <c r="KF156" i="1" s="1"/>
  <c r="KE154" i="1"/>
  <c r="KF154" i="1" s="1"/>
  <c r="KE153" i="1"/>
  <c r="KF153" i="1" s="1"/>
  <c r="KE151" i="1"/>
  <c r="KF151" i="1" s="1"/>
  <c r="KE150" i="1"/>
  <c r="KF150" i="1" s="1"/>
  <c r="KE149" i="1"/>
  <c r="KF149" i="1" s="1"/>
  <c r="KE148" i="1"/>
  <c r="KF148" i="1" s="1"/>
  <c r="KE147" i="1"/>
  <c r="KF147" i="1" s="1"/>
  <c r="KE146" i="1"/>
  <c r="KF146" i="1" s="1"/>
  <c r="KE145" i="1"/>
  <c r="KF145" i="1" s="1"/>
  <c r="KE144" i="1"/>
  <c r="KF144" i="1" s="1"/>
  <c r="KE143" i="1"/>
  <c r="KF143" i="1" s="1"/>
  <c r="KE142" i="1"/>
  <c r="KF142" i="1" s="1"/>
  <c r="KE141" i="1"/>
  <c r="KF141" i="1" s="1"/>
  <c r="KE140" i="1"/>
  <c r="KF140" i="1" s="1"/>
  <c r="KE139" i="1"/>
  <c r="KF139" i="1" s="1"/>
  <c r="KE138" i="1"/>
  <c r="KF138" i="1" s="1"/>
  <c r="KE136" i="1"/>
  <c r="KF136" i="1" s="1"/>
  <c r="KE135" i="1"/>
  <c r="KF135" i="1" s="1"/>
  <c r="KE134" i="1"/>
  <c r="KF134" i="1" s="1"/>
  <c r="KE133" i="1"/>
  <c r="KF133" i="1" s="1"/>
  <c r="KE132" i="1"/>
  <c r="KF132" i="1" s="1"/>
  <c r="KE131" i="1"/>
  <c r="KF131" i="1" s="1"/>
  <c r="KE130" i="1"/>
  <c r="KF130" i="1" s="1"/>
  <c r="KE129" i="1"/>
  <c r="KF129" i="1" s="1"/>
  <c r="KE128" i="1"/>
  <c r="KF128" i="1" s="1"/>
  <c r="KE127" i="1"/>
  <c r="KF127" i="1" s="1"/>
  <c r="KE126" i="1"/>
  <c r="KF126" i="1" s="1"/>
  <c r="KE125" i="1"/>
  <c r="KF125" i="1" s="1"/>
  <c r="KE124" i="1"/>
  <c r="KF124" i="1" s="1"/>
  <c r="KE123" i="1"/>
  <c r="KF123" i="1" s="1"/>
  <c r="KE122" i="1"/>
  <c r="KF122" i="1" s="1"/>
  <c r="KE121" i="1"/>
  <c r="KF121" i="1" s="1"/>
  <c r="KE120" i="1"/>
  <c r="KF120" i="1" s="1"/>
  <c r="KE119" i="1"/>
  <c r="KF119" i="1" s="1"/>
  <c r="KE118" i="1"/>
  <c r="KF118" i="1" s="1"/>
  <c r="KE117" i="1"/>
  <c r="KF117" i="1" s="1"/>
  <c r="KE116" i="1"/>
  <c r="KF116" i="1" s="1"/>
  <c r="KE115" i="1"/>
  <c r="KF115" i="1" s="1"/>
  <c r="KE114" i="1"/>
  <c r="KF114" i="1" s="1"/>
  <c r="KE113" i="1"/>
  <c r="KF113" i="1" s="1"/>
  <c r="KE112" i="1"/>
  <c r="KF112" i="1" s="1"/>
  <c r="KE110" i="1"/>
  <c r="KF110" i="1" s="1"/>
  <c r="KE109" i="1"/>
  <c r="KF109" i="1" s="1"/>
  <c r="KE108" i="1"/>
  <c r="KF108" i="1" s="1"/>
  <c r="KE107" i="1"/>
  <c r="KF107" i="1" s="1"/>
  <c r="KE106" i="1"/>
  <c r="KF106" i="1" s="1"/>
  <c r="KE105" i="1"/>
  <c r="KF105" i="1" s="1"/>
  <c r="KE104" i="1"/>
  <c r="KF104" i="1" s="1"/>
  <c r="KN104" i="1" s="1"/>
  <c r="KE103" i="1"/>
  <c r="KF103" i="1" s="1"/>
  <c r="KE102" i="1"/>
  <c r="KF102" i="1" s="1"/>
  <c r="KE101" i="1"/>
  <c r="KF101" i="1" s="1"/>
  <c r="KE100" i="1"/>
  <c r="KF100" i="1" s="1"/>
  <c r="KN100" i="1" s="1"/>
  <c r="KE99" i="1"/>
  <c r="KF99" i="1" s="1"/>
  <c r="KN99" i="1" s="1"/>
  <c r="KE98" i="1"/>
  <c r="KF98" i="1" s="1"/>
  <c r="KN98" i="1" s="1"/>
  <c r="KE97" i="1"/>
  <c r="KF97" i="1" s="1"/>
  <c r="KE94" i="1"/>
  <c r="KF94" i="1" s="1"/>
  <c r="KE93" i="1"/>
  <c r="KF93" i="1" s="1"/>
  <c r="KE92" i="1"/>
  <c r="KF92" i="1" s="1"/>
  <c r="KN92" i="1" s="1"/>
  <c r="KE74" i="1"/>
  <c r="KF74" i="1" s="1"/>
  <c r="KN74" i="1" s="1"/>
  <c r="KE73" i="1"/>
  <c r="KF73" i="1" s="1"/>
  <c r="KN73" i="1" s="1"/>
  <c r="KE72" i="1"/>
  <c r="KF72" i="1" s="1"/>
  <c r="KN72" i="1" s="1"/>
  <c r="KE71" i="1"/>
  <c r="KF71" i="1" s="1"/>
  <c r="KN71" i="1" s="1"/>
  <c r="KE70" i="1"/>
  <c r="KF70" i="1" s="1"/>
  <c r="KN70" i="1" s="1"/>
  <c r="KE69" i="1"/>
  <c r="KF69" i="1" s="1"/>
  <c r="KE64" i="1"/>
  <c r="KF64" i="1" s="1"/>
  <c r="KE44" i="1"/>
  <c r="KF44" i="1" s="1"/>
  <c r="KE43" i="1"/>
  <c r="KF43" i="1" s="1"/>
  <c r="KE42" i="1"/>
  <c r="KF42" i="1" s="1"/>
  <c r="KE41" i="1"/>
  <c r="KF41" i="1" s="1"/>
  <c r="KE40" i="1"/>
  <c r="KF40" i="1" s="1"/>
  <c r="KE39" i="1"/>
  <c r="KF39" i="1" s="1"/>
  <c r="KE38" i="1"/>
  <c r="KF38" i="1" s="1"/>
  <c r="KE37" i="1"/>
  <c r="KF37" i="1" s="1"/>
  <c r="KE36" i="1"/>
  <c r="KF36" i="1" s="1"/>
  <c r="KE91" i="1"/>
  <c r="KF91" i="1" s="1"/>
  <c r="KE25" i="1"/>
  <c r="KF25" i="1" s="1"/>
  <c r="KE24" i="1"/>
  <c r="KF24" i="1" s="1"/>
  <c r="KE21" i="1"/>
  <c r="KF21" i="1" s="1"/>
  <c r="KE90" i="1"/>
  <c r="KF90" i="1" s="1"/>
  <c r="KE89" i="1"/>
  <c r="KF89" i="1" s="1"/>
  <c r="KE88" i="1"/>
  <c r="KF88" i="1" s="1"/>
  <c r="KE87" i="1"/>
  <c r="KF87" i="1" s="1"/>
  <c r="KE86" i="1"/>
  <c r="KF86" i="1" s="1"/>
  <c r="KE85" i="1"/>
  <c r="KF85" i="1" s="1"/>
  <c r="KE84" i="1"/>
  <c r="KF84" i="1" s="1"/>
  <c r="KL83" i="1"/>
  <c r="KE83" i="1" s="1"/>
  <c r="KF83" i="1" s="1"/>
  <c r="KE82" i="1"/>
  <c r="KF82" i="1" s="1"/>
  <c r="KE81" i="1"/>
  <c r="KF81" i="1" s="1"/>
  <c r="KE80" i="1"/>
  <c r="KF80" i="1" s="1"/>
  <c r="KE79" i="1"/>
  <c r="KF79" i="1" s="1"/>
  <c r="KE78" i="1"/>
  <c r="KF78" i="1" s="1"/>
  <c r="KE77" i="1"/>
  <c r="KF77" i="1" s="1"/>
  <c r="KE76" i="1"/>
  <c r="KF76" i="1" s="1"/>
  <c r="KE75" i="1"/>
  <c r="KF75" i="1" s="1"/>
  <c r="KE229" i="1"/>
  <c r="KF229" i="1" s="1"/>
  <c r="KK228" i="1"/>
  <c r="KA228" i="1"/>
  <c r="KN226" i="1"/>
  <c r="KE226" i="1"/>
  <c r="KK225" i="1"/>
  <c r="KA225" i="1"/>
  <c r="KE63" i="1"/>
  <c r="KF63" i="1" s="1"/>
  <c r="KE61" i="1"/>
  <c r="KF61" i="1" s="1"/>
  <c r="KE60" i="1"/>
  <c r="KF60" i="1" s="1"/>
  <c r="KE14" i="1"/>
  <c r="KF14" i="1" s="1"/>
  <c r="KE13" i="1"/>
  <c r="KF13" i="1" s="1"/>
  <c r="KE59" i="1"/>
  <c r="KF59" i="1" s="1"/>
  <c r="KE58" i="1"/>
  <c r="KF58" i="1" s="1"/>
  <c r="KE57" i="1"/>
  <c r="KF57" i="1" s="1"/>
  <c r="KE56" i="1"/>
  <c r="KF56" i="1" s="1"/>
  <c r="KE55" i="1"/>
  <c r="KF55" i="1" s="1"/>
  <c r="KE54" i="1"/>
  <c r="KF54" i="1" s="1"/>
  <c r="KE53" i="1"/>
  <c r="KF53" i="1" s="1"/>
  <c r="KE52" i="1"/>
  <c r="KF52" i="1" s="1"/>
  <c r="KE51" i="1"/>
  <c r="KF51" i="1" s="1"/>
  <c r="KE50" i="1"/>
  <c r="KF50" i="1" s="1"/>
  <c r="KE49" i="1"/>
  <c r="KF49" i="1" s="1"/>
  <c r="KE12" i="1"/>
  <c r="KF12" i="1" s="1"/>
  <c r="KE11" i="1"/>
  <c r="KF11" i="1" s="1"/>
  <c r="KA48" i="1"/>
  <c r="KE48" i="1" s="1"/>
  <c r="KF48" i="1" s="1"/>
  <c r="KE46" i="1"/>
  <c r="KF46" i="1" s="1"/>
  <c r="KE45" i="1"/>
  <c r="KF45" i="1" s="1"/>
  <c r="KE35" i="1"/>
  <c r="KK9" i="1"/>
  <c r="KB9" i="1"/>
  <c r="KE34" i="1"/>
  <c r="KE33" i="1"/>
  <c r="KE32" i="1"/>
  <c r="KE31" i="1"/>
  <c r="KE30" i="1"/>
  <c r="KE313" i="1"/>
  <c r="KF313" i="1" s="1"/>
  <c r="KE312" i="1"/>
  <c r="KF312" i="1" s="1"/>
  <c r="KE311" i="1"/>
  <c r="KF311" i="1" s="1"/>
  <c r="KE8" i="1"/>
  <c r="KF8" i="1" s="1"/>
  <c r="KE7" i="1"/>
  <c r="KF7" i="1" s="1"/>
  <c r="KE310" i="1"/>
  <c r="KF310" i="1" s="1"/>
  <c r="KE309" i="1"/>
  <c r="KF309" i="1" s="1"/>
  <c r="KE307" i="1"/>
  <c r="KF307" i="1" s="1"/>
  <c r="KE306" i="1"/>
  <c r="KF306" i="1" s="1"/>
  <c r="KE305" i="1"/>
  <c r="KF305" i="1" s="1"/>
  <c r="KE304" i="1"/>
  <c r="KF304" i="1" s="1"/>
  <c r="KE6" i="1"/>
  <c r="KF6" i="1" s="1"/>
  <c r="KE303" i="1"/>
  <c r="KF303" i="1" s="1"/>
  <c r="KE302" i="1"/>
  <c r="KF302" i="1" s="1"/>
  <c r="KE301" i="1"/>
  <c r="KF301" i="1" s="1"/>
  <c r="KE300" i="1"/>
  <c r="KF300" i="1" s="1"/>
  <c r="KE299" i="1"/>
  <c r="KF299" i="1" s="1"/>
  <c r="KE298" i="1"/>
  <c r="KF298" i="1" s="1"/>
  <c r="KE297" i="1"/>
  <c r="KF297" i="1" s="1"/>
  <c r="KE296" i="1"/>
  <c r="KF296" i="1" s="1"/>
  <c r="KB295" i="1"/>
  <c r="KE295" i="1" s="1"/>
  <c r="KF295" i="1" s="1"/>
  <c r="KE294" i="1"/>
  <c r="KF294" i="1" s="1"/>
  <c r="KE5" i="1"/>
  <c r="KF5" i="1" s="1"/>
  <c r="KE4" i="1"/>
  <c r="KF4" i="1" s="1"/>
  <c r="KE3" i="1"/>
  <c r="KF3" i="1" s="1"/>
  <c r="JM207" i="1"/>
  <c r="JN207" i="1" s="1"/>
  <c r="JM206" i="1"/>
  <c r="JN206" i="1" s="1"/>
  <c r="JM205" i="1"/>
  <c r="JN205" i="1" s="1"/>
  <c r="JM36" i="1"/>
  <c r="JN36" i="1" s="1"/>
  <c r="JK46" i="1"/>
  <c r="JK48" i="1"/>
  <c r="JK11" i="1"/>
  <c r="JK12" i="1"/>
  <c r="JK49" i="1"/>
  <c r="JK50" i="1"/>
  <c r="JK51" i="1"/>
  <c r="JK52" i="1"/>
  <c r="JK53" i="1"/>
  <c r="JK54" i="1"/>
  <c r="JK55" i="1"/>
  <c r="JK56" i="1"/>
  <c r="JK57" i="1"/>
  <c r="JK58" i="1"/>
  <c r="JK59" i="1"/>
  <c r="JK13" i="1"/>
  <c r="JK14" i="1"/>
  <c r="JK60" i="1"/>
  <c r="JK61" i="1"/>
  <c r="JK63" i="1"/>
  <c r="JK45" i="1"/>
  <c r="JM46" i="1"/>
  <c r="JN46" i="1" s="1"/>
  <c r="JS225" i="1"/>
  <c r="JM223" i="1"/>
  <c r="JN223" i="1" s="1"/>
  <c r="JM222" i="1"/>
  <c r="JN222" i="1" s="1"/>
  <c r="JM221" i="1"/>
  <c r="JN221" i="1" s="1"/>
  <c r="JM220" i="1"/>
  <c r="JN220" i="1" s="1"/>
  <c r="JM219" i="1"/>
  <c r="JN219" i="1" s="1"/>
  <c r="JM218" i="1"/>
  <c r="JN218" i="1" s="1"/>
  <c r="JM217" i="1"/>
  <c r="JN217" i="1" s="1"/>
  <c r="JM216" i="1"/>
  <c r="JN216" i="1" s="1"/>
  <c r="JM215" i="1"/>
  <c r="JN215" i="1" s="1"/>
  <c r="JM214" i="1"/>
  <c r="JN214" i="1" s="1"/>
  <c r="JM224" i="1"/>
  <c r="JN224" i="1" s="1"/>
  <c r="JM213" i="1"/>
  <c r="JN213" i="1" s="1"/>
  <c r="JM212" i="1"/>
  <c r="JN212" i="1" s="1"/>
  <c r="JM211" i="1"/>
  <c r="JN211" i="1" s="1"/>
  <c r="JM210" i="1"/>
  <c r="JN210" i="1" s="1"/>
  <c r="JM204" i="1"/>
  <c r="JN204" i="1" s="1"/>
  <c r="JM203" i="1"/>
  <c r="JN203" i="1" s="1"/>
  <c r="JM202" i="1"/>
  <c r="JN202" i="1" s="1"/>
  <c r="JM201" i="1"/>
  <c r="JN201" i="1" s="1"/>
  <c r="JM200" i="1"/>
  <c r="JN200" i="1" s="1"/>
  <c r="JM199" i="1"/>
  <c r="JN199" i="1" s="1"/>
  <c r="JM198" i="1"/>
  <c r="JN198" i="1" s="1"/>
  <c r="JM197" i="1"/>
  <c r="JN197" i="1" s="1"/>
  <c r="JM196" i="1"/>
  <c r="JN196" i="1" s="1"/>
  <c r="JM195" i="1"/>
  <c r="JN195" i="1" s="1"/>
  <c r="JM194" i="1"/>
  <c r="JN194" i="1" s="1"/>
  <c r="JM193" i="1"/>
  <c r="JN193" i="1" s="1"/>
  <c r="JM192" i="1"/>
  <c r="JN192" i="1" s="1"/>
  <c r="JM191" i="1"/>
  <c r="JN191" i="1" s="1"/>
  <c r="JK191" i="1"/>
  <c r="JM190" i="1"/>
  <c r="JN190" i="1" s="1"/>
  <c r="JK190" i="1"/>
  <c r="JM189" i="1"/>
  <c r="JN189" i="1" s="1"/>
  <c r="JK189" i="1"/>
  <c r="JM188" i="1"/>
  <c r="JN188" i="1" s="1"/>
  <c r="JK188" i="1"/>
  <c r="JM187" i="1"/>
  <c r="JN187" i="1" s="1"/>
  <c r="JK187" i="1"/>
  <c r="JM186" i="1"/>
  <c r="JN186" i="1" s="1"/>
  <c r="JK186" i="1"/>
  <c r="JM185" i="1"/>
  <c r="JN185" i="1" s="1"/>
  <c r="JK185" i="1"/>
  <c r="JM184" i="1"/>
  <c r="JN184" i="1" s="1"/>
  <c r="JK184" i="1"/>
  <c r="JM183" i="1"/>
  <c r="JN183" i="1" s="1"/>
  <c r="JK183" i="1"/>
  <c r="JN182" i="1"/>
  <c r="JK182" i="1"/>
  <c r="JN181" i="1"/>
  <c r="JK181" i="1"/>
  <c r="JM180" i="1"/>
  <c r="JN180" i="1" s="1"/>
  <c r="JK180" i="1"/>
  <c r="JJ179" i="1"/>
  <c r="JM179" i="1" s="1"/>
  <c r="JN179" i="1" s="1"/>
  <c r="JJ178" i="1"/>
  <c r="JM178" i="1" s="1"/>
  <c r="JN178" i="1" s="1"/>
  <c r="JJ177" i="1"/>
  <c r="JM176" i="1"/>
  <c r="JN176" i="1" s="1"/>
  <c r="JK176" i="1"/>
  <c r="JM175" i="1"/>
  <c r="JN175" i="1" s="1"/>
  <c r="JK175" i="1"/>
  <c r="JM174" i="1"/>
  <c r="JN174" i="1" s="1"/>
  <c r="JK174" i="1"/>
  <c r="JM173" i="1"/>
  <c r="JN173" i="1" s="1"/>
  <c r="JM172" i="1"/>
  <c r="JN172" i="1" s="1"/>
  <c r="JP170" i="1"/>
  <c r="JQ170" i="1" s="1"/>
  <c r="JM170" i="1"/>
  <c r="JN170" i="1" s="1"/>
  <c r="JP169" i="1"/>
  <c r="JQ169" i="1" s="1"/>
  <c r="JM169" i="1"/>
  <c r="JN169" i="1" s="1"/>
  <c r="JP168" i="1"/>
  <c r="JQ168" i="1" s="1"/>
  <c r="JM168" i="1"/>
  <c r="JN168" i="1" s="1"/>
  <c r="JP167" i="1"/>
  <c r="JQ167" i="1" s="1"/>
  <c r="JM167" i="1"/>
  <c r="JN167" i="1" s="1"/>
  <c r="JP166" i="1"/>
  <c r="JQ166" i="1" s="1"/>
  <c r="JM166" i="1"/>
  <c r="JN166" i="1" s="1"/>
  <c r="JP165" i="1"/>
  <c r="JQ165" i="1" s="1"/>
  <c r="JM165" i="1"/>
  <c r="JN165" i="1" s="1"/>
  <c r="JI164" i="1"/>
  <c r="JM164" i="1" s="1"/>
  <c r="JN164" i="1" s="1"/>
  <c r="JI163" i="1"/>
  <c r="JP163" i="1" s="1"/>
  <c r="JQ163" i="1" s="1"/>
  <c r="JP162" i="1"/>
  <c r="JQ162" i="1" s="1"/>
  <c r="JM162" i="1"/>
  <c r="JN162" i="1" s="1"/>
  <c r="JP161" i="1"/>
  <c r="JQ161" i="1" s="1"/>
  <c r="JM161" i="1"/>
  <c r="JN161" i="1" s="1"/>
  <c r="JM158" i="1"/>
  <c r="JN158" i="1" s="1"/>
  <c r="JM157" i="1"/>
  <c r="JN157" i="1" s="1"/>
  <c r="JM156" i="1"/>
  <c r="JN156" i="1" s="1"/>
  <c r="JM154" i="1"/>
  <c r="JN154" i="1" s="1"/>
  <c r="JM153" i="1"/>
  <c r="JN153" i="1" s="1"/>
  <c r="JM151" i="1"/>
  <c r="JN151" i="1" s="1"/>
  <c r="JM150" i="1"/>
  <c r="JN150" i="1" s="1"/>
  <c r="JM149" i="1"/>
  <c r="JN149" i="1" s="1"/>
  <c r="JM148" i="1"/>
  <c r="JN148" i="1" s="1"/>
  <c r="JM147" i="1"/>
  <c r="JN147" i="1" s="1"/>
  <c r="JM146" i="1"/>
  <c r="JN146" i="1" s="1"/>
  <c r="JM145" i="1"/>
  <c r="JN145" i="1" s="1"/>
  <c r="JM144" i="1"/>
  <c r="JN144" i="1" s="1"/>
  <c r="JM143" i="1"/>
  <c r="JN143" i="1" s="1"/>
  <c r="JM142" i="1"/>
  <c r="JN142" i="1" s="1"/>
  <c r="JM141" i="1"/>
  <c r="JN141" i="1" s="1"/>
  <c r="JM140" i="1"/>
  <c r="JN140" i="1" s="1"/>
  <c r="JM139" i="1"/>
  <c r="JN139" i="1" s="1"/>
  <c r="JM138" i="1"/>
  <c r="JN138" i="1" s="1"/>
  <c r="JM136" i="1"/>
  <c r="JN136" i="1" s="1"/>
  <c r="JM135" i="1"/>
  <c r="JN135" i="1" s="1"/>
  <c r="JM134" i="1"/>
  <c r="JN134" i="1" s="1"/>
  <c r="JM133" i="1"/>
  <c r="JN133" i="1" s="1"/>
  <c r="JM132" i="1"/>
  <c r="JN132" i="1" s="1"/>
  <c r="JM131" i="1"/>
  <c r="JN131" i="1" s="1"/>
  <c r="JM130" i="1"/>
  <c r="JN130" i="1" s="1"/>
  <c r="JM129" i="1"/>
  <c r="JN129" i="1" s="1"/>
  <c r="JM128" i="1"/>
  <c r="JN128" i="1" s="1"/>
  <c r="JM127" i="1"/>
  <c r="JN127" i="1" s="1"/>
  <c r="JM126" i="1"/>
  <c r="JN126" i="1" s="1"/>
  <c r="JM125" i="1"/>
  <c r="JN125" i="1" s="1"/>
  <c r="JM124" i="1"/>
  <c r="JN124" i="1" s="1"/>
  <c r="JM123" i="1"/>
  <c r="JN123" i="1" s="1"/>
  <c r="JM122" i="1"/>
  <c r="JN122" i="1" s="1"/>
  <c r="JM121" i="1"/>
  <c r="JN121" i="1" s="1"/>
  <c r="JM120" i="1"/>
  <c r="JN120" i="1" s="1"/>
  <c r="JM119" i="1"/>
  <c r="JN119" i="1" s="1"/>
  <c r="JM118" i="1"/>
  <c r="JN118" i="1" s="1"/>
  <c r="JM117" i="1"/>
  <c r="JN117" i="1" s="1"/>
  <c r="JM116" i="1"/>
  <c r="JN116" i="1" s="1"/>
  <c r="JM115" i="1"/>
  <c r="JN115" i="1" s="1"/>
  <c r="JM114" i="1"/>
  <c r="JN114" i="1" s="1"/>
  <c r="JM113" i="1"/>
  <c r="JN113" i="1" s="1"/>
  <c r="JM112" i="1"/>
  <c r="JN112" i="1" s="1"/>
  <c r="JM110" i="1"/>
  <c r="JN110" i="1" s="1"/>
  <c r="JM109" i="1"/>
  <c r="JN109" i="1" s="1"/>
  <c r="JM108" i="1"/>
  <c r="JN108" i="1" s="1"/>
  <c r="JM107" i="1"/>
  <c r="JN107" i="1" s="1"/>
  <c r="JM106" i="1"/>
  <c r="JN106" i="1" s="1"/>
  <c r="JM105" i="1"/>
  <c r="JN105" i="1" s="1"/>
  <c r="JM104" i="1"/>
  <c r="JN104" i="1" s="1"/>
  <c r="JV104" i="1" s="1"/>
  <c r="JM103" i="1"/>
  <c r="JN103" i="1" s="1"/>
  <c r="JM102" i="1"/>
  <c r="JN102" i="1" s="1"/>
  <c r="JM101" i="1"/>
  <c r="JN101" i="1" s="1"/>
  <c r="JM100" i="1"/>
  <c r="JN100" i="1" s="1"/>
  <c r="JV100" i="1" s="1"/>
  <c r="JM99" i="1"/>
  <c r="JN99" i="1" s="1"/>
  <c r="JV99" i="1" s="1"/>
  <c r="JM98" i="1"/>
  <c r="JN98" i="1" s="1"/>
  <c r="JV98" i="1" s="1"/>
  <c r="JM97" i="1"/>
  <c r="JN97" i="1" s="1"/>
  <c r="JM94" i="1"/>
  <c r="JN94" i="1" s="1"/>
  <c r="JM93" i="1"/>
  <c r="JN93" i="1" s="1"/>
  <c r="JM92" i="1"/>
  <c r="JN92" i="1" s="1"/>
  <c r="JV92" i="1" s="1"/>
  <c r="JM74" i="1"/>
  <c r="JN74" i="1" s="1"/>
  <c r="JV74" i="1" s="1"/>
  <c r="JM73" i="1"/>
  <c r="JN73" i="1" s="1"/>
  <c r="JV73" i="1" s="1"/>
  <c r="JM72" i="1"/>
  <c r="JN72" i="1" s="1"/>
  <c r="JV72" i="1" s="1"/>
  <c r="JM71" i="1"/>
  <c r="JN71" i="1" s="1"/>
  <c r="JV71" i="1" s="1"/>
  <c r="JM70" i="1"/>
  <c r="JN70" i="1" s="1"/>
  <c r="JV70" i="1" s="1"/>
  <c r="JM69" i="1"/>
  <c r="JN69" i="1" s="1"/>
  <c r="JM64" i="1"/>
  <c r="JN64" i="1" s="1"/>
  <c r="JM44" i="1"/>
  <c r="JN44" i="1" s="1"/>
  <c r="JM43" i="1"/>
  <c r="JN43" i="1" s="1"/>
  <c r="JM42" i="1"/>
  <c r="JN42" i="1" s="1"/>
  <c r="JM41" i="1"/>
  <c r="JN41" i="1" s="1"/>
  <c r="JM40" i="1"/>
  <c r="JN40" i="1" s="1"/>
  <c r="JM39" i="1"/>
  <c r="JN39" i="1" s="1"/>
  <c r="JM38" i="1"/>
  <c r="JN38" i="1" s="1"/>
  <c r="JM37" i="1"/>
  <c r="JN37" i="1" s="1"/>
  <c r="JM91" i="1"/>
  <c r="JN91" i="1" s="1"/>
  <c r="JM25" i="1"/>
  <c r="JN25" i="1" s="1"/>
  <c r="JM24" i="1"/>
  <c r="JN24" i="1" s="1"/>
  <c r="JM21" i="1"/>
  <c r="JN21" i="1" s="1"/>
  <c r="JJ20" i="1"/>
  <c r="JM20" i="1" s="1"/>
  <c r="JN20" i="1" s="1"/>
  <c r="JM90" i="1"/>
  <c r="JN90" i="1" s="1"/>
  <c r="JM89" i="1"/>
  <c r="JN89" i="1" s="1"/>
  <c r="JM88" i="1"/>
  <c r="JN88" i="1" s="1"/>
  <c r="JM87" i="1"/>
  <c r="JN87" i="1" s="1"/>
  <c r="JM86" i="1"/>
  <c r="JN86" i="1" s="1"/>
  <c r="JM85" i="1"/>
  <c r="JN85" i="1" s="1"/>
  <c r="JM84" i="1"/>
  <c r="JN84" i="1" s="1"/>
  <c r="JT83" i="1"/>
  <c r="JM83" i="1" s="1"/>
  <c r="JN83" i="1" s="1"/>
  <c r="JM82" i="1"/>
  <c r="JN82" i="1" s="1"/>
  <c r="JM81" i="1"/>
  <c r="JN81" i="1" s="1"/>
  <c r="JM80" i="1"/>
  <c r="JN80" i="1" s="1"/>
  <c r="JM79" i="1"/>
  <c r="JN79" i="1" s="1"/>
  <c r="JM78" i="1"/>
  <c r="JN78" i="1" s="1"/>
  <c r="JM77" i="1"/>
  <c r="JN77" i="1" s="1"/>
  <c r="JM76" i="1"/>
  <c r="JN76" i="1" s="1"/>
  <c r="JM75" i="1"/>
  <c r="JN75" i="1" s="1"/>
  <c r="JM229" i="1"/>
  <c r="JN229" i="1" s="1"/>
  <c r="JS228" i="1"/>
  <c r="JI228" i="1"/>
  <c r="JV226" i="1"/>
  <c r="JM226" i="1"/>
  <c r="JI225" i="1"/>
  <c r="JM63" i="1"/>
  <c r="JN63" i="1" s="1"/>
  <c r="JM61" i="1"/>
  <c r="JN61" i="1" s="1"/>
  <c r="JM60" i="1"/>
  <c r="JN60" i="1" s="1"/>
  <c r="JM14" i="1"/>
  <c r="JN14" i="1" s="1"/>
  <c r="JM13" i="1"/>
  <c r="JN13" i="1" s="1"/>
  <c r="JM59" i="1"/>
  <c r="JN59" i="1" s="1"/>
  <c r="JM58" i="1"/>
  <c r="JN58" i="1" s="1"/>
  <c r="JM57" i="1"/>
  <c r="JN57" i="1" s="1"/>
  <c r="JM56" i="1"/>
  <c r="JN56" i="1" s="1"/>
  <c r="JM55" i="1"/>
  <c r="JN55" i="1" s="1"/>
  <c r="JM54" i="1"/>
  <c r="JN54" i="1" s="1"/>
  <c r="JM53" i="1"/>
  <c r="JN53" i="1" s="1"/>
  <c r="JM52" i="1"/>
  <c r="JN52" i="1" s="1"/>
  <c r="JM51" i="1"/>
  <c r="JN51" i="1" s="1"/>
  <c r="JM50" i="1"/>
  <c r="JN50" i="1" s="1"/>
  <c r="JM49" i="1"/>
  <c r="JN49" i="1" s="1"/>
  <c r="JM12" i="1"/>
  <c r="JN12" i="1" s="1"/>
  <c r="JM11" i="1"/>
  <c r="JN11" i="1" s="1"/>
  <c r="JJ10" i="1"/>
  <c r="JI48" i="1"/>
  <c r="JM48" i="1" s="1"/>
  <c r="JN48" i="1" s="1"/>
  <c r="JM45" i="1"/>
  <c r="JN45" i="1" s="1"/>
  <c r="JM35" i="1"/>
  <c r="JS9" i="1"/>
  <c r="JJ9" i="1"/>
  <c r="JM34" i="1"/>
  <c r="JM33" i="1"/>
  <c r="JM32" i="1"/>
  <c r="JM31" i="1"/>
  <c r="JM30" i="1"/>
  <c r="JM313" i="1"/>
  <c r="JN313" i="1" s="1"/>
  <c r="JM312" i="1"/>
  <c r="JN312" i="1" s="1"/>
  <c r="JM311" i="1"/>
  <c r="JN311" i="1" s="1"/>
  <c r="JM8" i="1"/>
  <c r="JN8" i="1" s="1"/>
  <c r="JM7" i="1"/>
  <c r="JN7" i="1" s="1"/>
  <c r="JM310" i="1"/>
  <c r="JN310" i="1" s="1"/>
  <c r="JM309" i="1"/>
  <c r="JN309" i="1" s="1"/>
  <c r="JM307" i="1"/>
  <c r="JN307" i="1" s="1"/>
  <c r="JM306" i="1"/>
  <c r="JN306" i="1" s="1"/>
  <c r="JM305" i="1"/>
  <c r="JN305" i="1" s="1"/>
  <c r="JM304" i="1"/>
  <c r="JN304" i="1" s="1"/>
  <c r="JM6" i="1"/>
  <c r="JN6" i="1" s="1"/>
  <c r="JM303" i="1"/>
  <c r="JN303" i="1" s="1"/>
  <c r="JM302" i="1"/>
  <c r="JN302" i="1" s="1"/>
  <c r="JM301" i="1"/>
  <c r="JN301" i="1" s="1"/>
  <c r="JM300" i="1"/>
  <c r="JN300" i="1" s="1"/>
  <c r="JM299" i="1"/>
  <c r="JN299" i="1" s="1"/>
  <c r="JM298" i="1"/>
  <c r="JN298" i="1" s="1"/>
  <c r="JM297" i="1"/>
  <c r="JN297" i="1" s="1"/>
  <c r="JM296" i="1"/>
  <c r="JN296" i="1" s="1"/>
  <c r="JJ295" i="1"/>
  <c r="JM295" i="1" s="1"/>
  <c r="JN295" i="1" s="1"/>
  <c r="JM294" i="1"/>
  <c r="JN294" i="1" s="1"/>
  <c r="JM5" i="1"/>
  <c r="JN5" i="1" s="1"/>
  <c r="JM4" i="1"/>
  <c r="JN4" i="1" s="1"/>
  <c r="JM3" i="1"/>
  <c r="JN3" i="1" s="1"/>
  <c r="IT49" i="1"/>
  <c r="IT46" i="1"/>
  <c r="IT48" i="1"/>
  <c r="IT11" i="1"/>
  <c r="IT12" i="1"/>
  <c r="IT50" i="1"/>
  <c r="IT51" i="1"/>
  <c r="IT52" i="1"/>
  <c r="IT53" i="1"/>
  <c r="IT54" i="1"/>
  <c r="IT55" i="1"/>
  <c r="IT56" i="1"/>
  <c r="IT57" i="1"/>
  <c r="IT58" i="1"/>
  <c r="IT59" i="1"/>
  <c r="IT13" i="1"/>
  <c r="IT14" i="1"/>
  <c r="IT60" i="1"/>
  <c r="IT61" i="1"/>
  <c r="IT63" i="1"/>
  <c r="IT45" i="1"/>
  <c r="JB228" i="1"/>
  <c r="JB225" i="1"/>
  <c r="IV229" i="1"/>
  <c r="IW229" i="1" s="1"/>
  <c r="IV226" i="1"/>
  <c r="JE226" i="1"/>
  <c r="IT191" i="1"/>
  <c r="IT190" i="1"/>
  <c r="IT189" i="1"/>
  <c r="IT188" i="1"/>
  <c r="IT187" i="1"/>
  <c r="IT186" i="1"/>
  <c r="IT185" i="1"/>
  <c r="IT184" i="1"/>
  <c r="IT183" i="1"/>
  <c r="IT182" i="1"/>
  <c r="IT181" i="1"/>
  <c r="IT180" i="1"/>
  <c r="IT176" i="1"/>
  <c r="IT175" i="1"/>
  <c r="IT174" i="1"/>
  <c r="IV146" i="1"/>
  <c r="IW146" i="1" s="1"/>
  <c r="IV143" i="1"/>
  <c r="IW143" i="1" s="1"/>
  <c r="IV79" i="1"/>
  <c r="IW79" i="1" s="1"/>
  <c r="IR163" i="1"/>
  <c r="IY163" i="1" s="1"/>
  <c r="IZ163" i="1" s="1"/>
  <c r="IR164" i="1"/>
  <c r="IV191" i="1"/>
  <c r="IW191" i="1" s="1"/>
  <c r="IV190" i="1"/>
  <c r="IW190" i="1" s="1"/>
  <c r="IV189" i="1"/>
  <c r="IW189" i="1" s="1"/>
  <c r="IV223" i="1"/>
  <c r="IW223" i="1" s="1"/>
  <c r="IV222" i="1"/>
  <c r="IW222" i="1" s="1"/>
  <c r="IV221" i="1"/>
  <c r="IW221" i="1" s="1"/>
  <c r="IS220" i="1"/>
  <c r="IV220" i="1" s="1"/>
  <c r="IW220" i="1" s="1"/>
  <c r="IS219" i="1"/>
  <c r="IV219" i="1" s="1"/>
  <c r="IW219" i="1" s="1"/>
  <c r="IS218" i="1"/>
  <c r="IV218" i="1" s="1"/>
  <c r="IW218" i="1" s="1"/>
  <c r="IS217" i="1"/>
  <c r="IV217" i="1" s="1"/>
  <c r="IW217" i="1" s="1"/>
  <c r="IS216" i="1"/>
  <c r="IV216" i="1" s="1"/>
  <c r="IW216" i="1" s="1"/>
  <c r="IS215" i="1"/>
  <c r="IV215" i="1" s="1"/>
  <c r="IW215" i="1" s="1"/>
  <c r="IS214" i="1"/>
  <c r="IV214" i="1" s="1"/>
  <c r="IW214" i="1" s="1"/>
  <c r="IV224" i="1"/>
  <c r="IW224" i="1" s="1"/>
  <c r="IV213" i="1"/>
  <c r="IW213" i="1" s="1"/>
  <c r="IV212" i="1"/>
  <c r="IW212" i="1" s="1"/>
  <c r="IV211" i="1"/>
  <c r="IW211" i="1" s="1"/>
  <c r="IV210" i="1"/>
  <c r="IW210" i="1" s="1"/>
  <c r="IV204" i="1"/>
  <c r="IW204" i="1" s="1"/>
  <c r="IV203" i="1"/>
  <c r="IW203" i="1" s="1"/>
  <c r="IV202" i="1"/>
  <c r="IW202" i="1" s="1"/>
  <c r="IV201" i="1"/>
  <c r="IW201" i="1" s="1"/>
  <c r="IV200" i="1"/>
  <c r="IW200" i="1" s="1"/>
  <c r="IV199" i="1"/>
  <c r="IW199" i="1" s="1"/>
  <c r="IV198" i="1"/>
  <c r="IW198" i="1" s="1"/>
  <c r="IV197" i="1"/>
  <c r="IW197" i="1" s="1"/>
  <c r="IV196" i="1"/>
  <c r="IW196" i="1" s="1"/>
  <c r="IV195" i="1"/>
  <c r="IW195" i="1" s="1"/>
  <c r="IV194" i="1"/>
  <c r="IW194" i="1" s="1"/>
  <c r="IV193" i="1"/>
  <c r="IW193" i="1" s="1"/>
  <c r="IV192" i="1"/>
  <c r="IW192" i="1" s="1"/>
  <c r="IV188" i="1"/>
  <c r="IW188" i="1" s="1"/>
  <c r="IV187" i="1"/>
  <c r="IW187" i="1" s="1"/>
  <c r="IV186" i="1"/>
  <c r="IW186" i="1" s="1"/>
  <c r="IV185" i="1"/>
  <c r="IW185" i="1" s="1"/>
  <c r="IV184" i="1"/>
  <c r="IW184" i="1" s="1"/>
  <c r="IV183" i="1"/>
  <c r="IW183" i="1" s="1"/>
  <c r="IW182" i="1"/>
  <c r="IW181" i="1"/>
  <c r="IV180" i="1"/>
  <c r="IW180" i="1" s="1"/>
  <c r="IS179" i="1"/>
  <c r="IV179" i="1" s="1"/>
  <c r="IW179" i="1" s="1"/>
  <c r="IS178" i="1"/>
  <c r="IV178" i="1" s="1"/>
  <c r="IW178" i="1" s="1"/>
  <c r="IS177" i="1"/>
  <c r="IT177" i="1" s="1"/>
  <c r="IV176" i="1"/>
  <c r="IW176" i="1" s="1"/>
  <c r="IV175" i="1"/>
  <c r="IW175" i="1" s="1"/>
  <c r="IV174" i="1"/>
  <c r="IW174" i="1" s="1"/>
  <c r="IV173" i="1"/>
  <c r="IW173" i="1" s="1"/>
  <c r="IV172" i="1"/>
  <c r="IW172" i="1" s="1"/>
  <c r="IY170" i="1"/>
  <c r="IZ170" i="1" s="1"/>
  <c r="IV170" i="1"/>
  <c r="IW170" i="1" s="1"/>
  <c r="IY169" i="1"/>
  <c r="IZ169" i="1" s="1"/>
  <c r="IV169" i="1"/>
  <c r="IW169" i="1" s="1"/>
  <c r="IY168" i="1"/>
  <c r="IZ168" i="1" s="1"/>
  <c r="IV168" i="1"/>
  <c r="IW168" i="1" s="1"/>
  <c r="IY167" i="1"/>
  <c r="IZ167" i="1" s="1"/>
  <c r="IV167" i="1"/>
  <c r="IW167" i="1" s="1"/>
  <c r="IY166" i="1"/>
  <c r="IZ166" i="1" s="1"/>
  <c r="IV166" i="1"/>
  <c r="IW166" i="1" s="1"/>
  <c r="IY165" i="1"/>
  <c r="IZ165" i="1" s="1"/>
  <c r="IV165" i="1"/>
  <c r="IW165" i="1" s="1"/>
  <c r="IY162" i="1"/>
  <c r="IZ162" i="1" s="1"/>
  <c r="IV162" i="1"/>
  <c r="IW162" i="1" s="1"/>
  <c r="IY161" i="1"/>
  <c r="IZ161" i="1" s="1"/>
  <c r="IV161" i="1"/>
  <c r="IW161" i="1" s="1"/>
  <c r="IV158" i="1"/>
  <c r="IW158" i="1" s="1"/>
  <c r="IV157" i="1"/>
  <c r="IW157" i="1" s="1"/>
  <c r="IV156" i="1"/>
  <c r="IW156" i="1" s="1"/>
  <c r="IV154" i="1"/>
  <c r="IW154" i="1" s="1"/>
  <c r="IV153" i="1"/>
  <c r="IW153" i="1" s="1"/>
  <c r="IV151" i="1"/>
  <c r="IW151" i="1" s="1"/>
  <c r="IV150" i="1"/>
  <c r="IW150" i="1" s="1"/>
  <c r="IV149" i="1"/>
  <c r="IW149" i="1" s="1"/>
  <c r="IV148" i="1"/>
  <c r="IW148" i="1" s="1"/>
  <c r="IV147" i="1"/>
  <c r="IW147" i="1" s="1"/>
  <c r="IV145" i="1"/>
  <c r="IW145" i="1" s="1"/>
  <c r="IV144" i="1"/>
  <c r="IW144" i="1" s="1"/>
  <c r="IV142" i="1"/>
  <c r="IW142" i="1" s="1"/>
  <c r="IV141" i="1"/>
  <c r="IW141" i="1" s="1"/>
  <c r="IV140" i="1"/>
  <c r="IW140" i="1" s="1"/>
  <c r="IV139" i="1"/>
  <c r="IW139" i="1" s="1"/>
  <c r="IV138" i="1"/>
  <c r="IW138" i="1" s="1"/>
  <c r="IV136" i="1"/>
  <c r="IW136" i="1" s="1"/>
  <c r="IV135" i="1"/>
  <c r="IW135" i="1" s="1"/>
  <c r="IV134" i="1"/>
  <c r="IW134" i="1" s="1"/>
  <c r="IV133" i="1"/>
  <c r="IW133" i="1" s="1"/>
  <c r="IV132" i="1"/>
  <c r="IW132" i="1" s="1"/>
  <c r="IV131" i="1"/>
  <c r="IW131" i="1" s="1"/>
  <c r="IV130" i="1"/>
  <c r="IW130" i="1" s="1"/>
  <c r="IV129" i="1"/>
  <c r="IW129" i="1" s="1"/>
  <c r="IV128" i="1"/>
  <c r="IW128" i="1" s="1"/>
  <c r="IV127" i="1"/>
  <c r="IW127" i="1" s="1"/>
  <c r="IV126" i="1"/>
  <c r="IW126" i="1" s="1"/>
  <c r="IV125" i="1"/>
  <c r="IW125" i="1" s="1"/>
  <c r="IV124" i="1"/>
  <c r="IW124" i="1" s="1"/>
  <c r="IV123" i="1"/>
  <c r="IW123" i="1" s="1"/>
  <c r="IV122" i="1"/>
  <c r="IW122" i="1" s="1"/>
  <c r="IV121" i="1"/>
  <c r="IW121" i="1" s="1"/>
  <c r="IV120" i="1"/>
  <c r="IW120" i="1" s="1"/>
  <c r="IV119" i="1"/>
  <c r="IW119" i="1" s="1"/>
  <c r="IV118" i="1"/>
  <c r="IW118" i="1" s="1"/>
  <c r="IV117" i="1"/>
  <c r="IW117" i="1" s="1"/>
  <c r="IV116" i="1"/>
  <c r="IW116" i="1" s="1"/>
  <c r="IV115" i="1"/>
  <c r="IW115" i="1" s="1"/>
  <c r="IV114" i="1"/>
  <c r="IW114" i="1" s="1"/>
  <c r="IV113" i="1"/>
  <c r="IW113" i="1" s="1"/>
  <c r="IV112" i="1"/>
  <c r="IW112" i="1" s="1"/>
  <c r="IV110" i="1"/>
  <c r="IW110" i="1" s="1"/>
  <c r="IV109" i="1"/>
  <c r="IW109" i="1" s="1"/>
  <c r="IV108" i="1"/>
  <c r="IW108" i="1" s="1"/>
  <c r="IV107" i="1"/>
  <c r="IW107" i="1" s="1"/>
  <c r="IV106" i="1"/>
  <c r="IW106" i="1" s="1"/>
  <c r="IV105" i="1"/>
  <c r="IW105" i="1" s="1"/>
  <c r="IV104" i="1"/>
  <c r="IW104" i="1" s="1"/>
  <c r="JE104" i="1" s="1"/>
  <c r="IV103" i="1"/>
  <c r="IW103" i="1" s="1"/>
  <c r="IV102" i="1"/>
  <c r="IW102" i="1" s="1"/>
  <c r="IV101" i="1"/>
  <c r="IW101" i="1" s="1"/>
  <c r="IV100" i="1"/>
  <c r="IW100" i="1" s="1"/>
  <c r="JE100" i="1" s="1"/>
  <c r="IV99" i="1"/>
  <c r="IW99" i="1" s="1"/>
  <c r="JE99" i="1" s="1"/>
  <c r="IV98" i="1"/>
  <c r="IW98" i="1" s="1"/>
  <c r="JE98" i="1" s="1"/>
  <c r="IV97" i="1"/>
  <c r="IW97" i="1" s="1"/>
  <c r="IV94" i="1"/>
  <c r="IW94" i="1" s="1"/>
  <c r="IV93" i="1"/>
  <c r="IW93" i="1" s="1"/>
  <c r="IV92" i="1"/>
  <c r="IW92" i="1" s="1"/>
  <c r="JE92" i="1" s="1"/>
  <c r="IV74" i="1"/>
  <c r="IW74" i="1" s="1"/>
  <c r="JE74" i="1" s="1"/>
  <c r="IV73" i="1"/>
  <c r="IW73" i="1" s="1"/>
  <c r="JE73" i="1" s="1"/>
  <c r="IV72" i="1"/>
  <c r="IW72" i="1" s="1"/>
  <c r="JE72" i="1" s="1"/>
  <c r="IV71" i="1"/>
  <c r="IW71" i="1" s="1"/>
  <c r="JE71" i="1" s="1"/>
  <c r="IV70" i="1"/>
  <c r="IW70" i="1" s="1"/>
  <c r="JE70" i="1" s="1"/>
  <c r="IV69" i="1"/>
  <c r="IW69" i="1" s="1"/>
  <c r="IV64" i="1"/>
  <c r="IW64" i="1" s="1"/>
  <c r="IV44" i="1"/>
  <c r="IW44" i="1" s="1"/>
  <c r="IV43" i="1"/>
  <c r="IW43" i="1" s="1"/>
  <c r="IV42" i="1"/>
  <c r="IW42" i="1" s="1"/>
  <c r="IV41" i="1"/>
  <c r="IW41" i="1" s="1"/>
  <c r="IV40" i="1"/>
  <c r="IW40" i="1" s="1"/>
  <c r="IV39" i="1"/>
  <c r="IW39" i="1" s="1"/>
  <c r="IV38" i="1"/>
  <c r="IW38" i="1" s="1"/>
  <c r="IV37" i="1"/>
  <c r="IW37" i="1" s="1"/>
  <c r="IV36" i="1"/>
  <c r="IW36" i="1" s="1"/>
  <c r="IV91" i="1"/>
  <c r="IW91" i="1" s="1"/>
  <c r="IV25" i="1"/>
  <c r="IW25" i="1" s="1"/>
  <c r="IV24" i="1"/>
  <c r="IW24" i="1" s="1"/>
  <c r="IV21" i="1"/>
  <c r="IW21" i="1" s="1"/>
  <c r="IS20" i="1"/>
  <c r="IV20" i="1" s="1"/>
  <c r="IW20" i="1" s="1"/>
  <c r="IV90" i="1"/>
  <c r="IW90" i="1" s="1"/>
  <c r="IV89" i="1"/>
  <c r="IW89" i="1" s="1"/>
  <c r="IV88" i="1"/>
  <c r="IW88" i="1" s="1"/>
  <c r="IV87" i="1"/>
  <c r="IW87" i="1" s="1"/>
  <c r="IV86" i="1"/>
  <c r="IW86" i="1" s="1"/>
  <c r="IV85" i="1"/>
  <c r="IW85" i="1" s="1"/>
  <c r="IV84" i="1"/>
  <c r="IW84" i="1" s="1"/>
  <c r="JC83" i="1"/>
  <c r="IV83" i="1" s="1"/>
  <c r="IW83" i="1" s="1"/>
  <c r="IV82" i="1"/>
  <c r="IW82" i="1" s="1"/>
  <c r="IV81" i="1"/>
  <c r="IW81" i="1" s="1"/>
  <c r="IV80" i="1"/>
  <c r="IW80" i="1" s="1"/>
  <c r="IV78" i="1"/>
  <c r="IW78" i="1" s="1"/>
  <c r="IV77" i="1"/>
  <c r="IW77" i="1" s="1"/>
  <c r="IV76" i="1"/>
  <c r="IW76" i="1" s="1"/>
  <c r="IV75" i="1"/>
  <c r="IW75" i="1" s="1"/>
  <c r="IR228" i="1"/>
  <c r="IR225" i="1"/>
  <c r="IV63" i="1"/>
  <c r="IW63" i="1" s="1"/>
  <c r="IV61" i="1"/>
  <c r="IW61" i="1" s="1"/>
  <c r="IV60" i="1"/>
  <c r="IW60" i="1" s="1"/>
  <c r="IV14" i="1"/>
  <c r="IW14" i="1" s="1"/>
  <c r="IV13" i="1"/>
  <c r="IW13" i="1" s="1"/>
  <c r="IV59" i="1"/>
  <c r="IW59" i="1" s="1"/>
  <c r="IV58" i="1"/>
  <c r="IW58" i="1" s="1"/>
  <c r="IV57" i="1"/>
  <c r="IW57" i="1" s="1"/>
  <c r="IV56" i="1"/>
  <c r="IW56" i="1" s="1"/>
  <c r="IV55" i="1"/>
  <c r="IW55" i="1" s="1"/>
  <c r="IV54" i="1"/>
  <c r="IW54" i="1" s="1"/>
  <c r="IV53" i="1"/>
  <c r="IW53" i="1" s="1"/>
  <c r="IV52" i="1"/>
  <c r="IW52" i="1" s="1"/>
  <c r="IV51" i="1"/>
  <c r="IW51" i="1" s="1"/>
  <c r="IV50" i="1"/>
  <c r="IW50" i="1" s="1"/>
  <c r="IV49" i="1"/>
  <c r="IW49" i="1" s="1"/>
  <c r="IV12" i="1"/>
  <c r="IW12" i="1" s="1"/>
  <c r="IV11" i="1"/>
  <c r="IW11" i="1" s="1"/>
  <c r="IS10" i="1"/>
  <c r="IV10" i="1" s="1"/>
  <c r="IW10" i="1" s="1"/>
  <c r="IR48" i="1"/>
  <c r="IV48" i="1" s="1"/>
  <c r="IW48" i="1" s="1"/>
  <c r="IV46" i="1"/>
  <c r="IW46" i="1" s="1"/>
  <c r="IV45" i="1"/>
  <c r="IW45" i="1" s="1"/>
  <c r="IV35" i="1"/>
  <c r="JB9" i="1"/>
  <c r="IS9" i="1"/>
  <c r="IV34" i="1"/>
  <c r="IV33" i="1"/>
  <c r="IV32" i="1"/>
  <c r="IV31" i="1"/>
  <c r="IV30" i="1"/>
  <c r="IV313" i="1"/>
  <c r="IW313" i="1" s="1"/>
  <c r="IV312" i="1"/>
  <c r="IW312" i="1" s="1"/>
  <c r="IV311" i="1"/>
  <c r="IW311" i="1" s="1"/>
  <c r="IV8" i="1"/>
  <c r="IW8" i="1" s="1"/>
  <c r="IV7" i="1"/>
  <c r="IW7" i="1" s="1"/>
  <c r="IV310" i="1"/>
  <c r="IW310" i="1" s="1"/>
  <c r="IV309" i="1"/>
  <c r="IW309" i="1" s="1"/>
  <c r="IV307" i="1"/>
  <c r="IW307" i="1" s="1"/>
  <c r="IV306" i="1"/>
  <c r="IW306" i="1" s="1"/>
  <c r="IV305" i="1"/>
  <c r="IW305" i="1" s="1"/>
  <c r="IV304" i="1"/>
  <c r="IW304" i="1" s="1"/>
  <c r="IV6" i="1"/>
  <c r="IW6" i="1" s="1"/>
  <c r="IV303" i="1"/>
  <c r="IW303" i="1" s="1"/>
  <c r="IV302" i="1"/>
  <c r="IW302" i="1" s="1"/>
  <c r="IV301" i="1"/>
  <c r="IW301" i="1" s="1"/>
  <c r="IV300" i="1"/>
  <c r="IW300" i="1" s="1"/>
  <c r="IV299" i="1"/>
  <c r="IW299" i="1" s="1"/>
  <c r="IV298" i="1"/>
  <c r="IW298" i="1" s="1"/>
  <c r="IV297" i="1"/>
  <c r="IW297" i="1" s="1"/>
  <c r="IV296" i="1"/>
  <c r="IW296" i="1" s="1"/>
  <c r="IS295" i="1"/>
  <c r="IV295" i="1" s="1"/>
  <c r="IW295" i="1" s="1"/>
  <c r="IV294" i="1"/>
  <c r="IW294" i="1" s="1"/>
  <c r="IV5" i="1"/>
  <c r="IW5" i="1" s="1"/>
  <c r="IV4" i="1"/>
  <c r="IW4" i="1" s="1"/>
  <c r="IV3" i="1"/>
  <c r="IW3" i="1" s="1"/>
  <c r="IA175" i="1"/>
  <c r="IA176" i="1"/>
  <c r="IA180" i="1"/>
  <c r="IA181" i="1"/>
  <c r="IA182" i="1"/>
  <c r="IA183" i="1"/>
  <c r="IA184" i="1"/>
  <c r="IA185" i="1"/>
  <c r="IA186" i="1"/>
  <c r="IA187" i="1"/>
  <c r="IA188" i="1"/>
  <c r="IA174" i="1"/>
  <c r="IA46" i="1"/>
  <c r="IA48" i="1"/>
  <c r="IA11" i="1"/>
  <c r="IA12" i="1"/>
  <c r="IA49" i="1"/>
  <c r="IA50" i="1"/>
  <c r="IA51" i="1"/>
  <c r="IA52" i="1"/>
  <c r="IA53" i="1"/>
  <c r="IA54" i="1"/>
  <c r="IA55" i="1"/>
  <c r="IA56" i="1"/>
  <c r="IA57" i="1"/>
  <c r="IA58" i="1"/>
  <c r="IA59" i="1"/>
  <c r="IA13" i="1"/>
  <c r="IA14" i="1"/>
  <c r="IA60" i="1"/>
  <c r="IA61" i="1"/>
  <c r="IA63" i="1"/>
  <c r="IA45" i="1"/>
  <c r="IC122" i="1"/>
  <c r="ID122" i="1" s="1"/>
  <c r="IC161" i="1"/>
  <c r="ID161" i="1" s="1"/>
  <c r="IF162" i="1"/>
  <c r="IG162" i="1" s="1"/>
  <c r="IF163" i="1"/>
  <c r="IG163" i="1" s="1"/>
  <c r="IF165" i="1"/>
  <c r="IG165" i="1" s="1"/>
  <c r="IF166" i="1"/>
  <c r="IG166" i="1" s="1"/>
  <c r="IF167" i="1"/>
  <c r="IG167" i="1" s="1"/>
  <c r="IF168" i="1"/>
  <c r="IG168" i="1" s="1"/>
  <c r="IF169" i="1"/>
  <c r="IG169" i="1" s="1"/>
  <c r="IF170" i="1"/>
  <c r="IG170" i="1" s="1"/>
  <c r="IF161" i="1"/>
  <c r="IG161" i="1" s="1"/>
  <c r="EU23" i="2"/>
  <c r="EV23" i="2" s="1"/>
  <c r="EB23" i="2"/>
  <c r="EC23" i="2" s="1"/>
  <c r="DI23" i="2"/>
  <c r="DJ23" i="2" s="1"/>
  <c r="CQ23" i="2"/>
  <c r="CR23" i="2" s="1"/>
  <c r="CA23" i="2"/>
  <c r="CB23" i="2" s="1"/>
  <c r="BX23" i="2"/>
  <c r="BI23" i="2"/>
  <c r="BJ23" i="2" s="1"/>
  <c r="AM23" i="2"/>
  <c r="AO23" i="2" s="1"/>
  <c r="AP23" i="2" s="1"/>
  <c r="Y23" i="2"/>
  <c r="Z23" i="2" s="1"/>
  <c r="B23" i="2"/>
  <c r="IC135" i="1"/>
  <c r="ID135" i="1" s="1"/>
  <c r="IC120" i="1"/>
  <c r="ID120" i="1" s="1"/>
  <c r="IC223" i="1"/>
  <c r="ID223" i="1" s="1"/>
  <c r="IC222" i="1"/>
  <c r="ID222" i="1" s="1"/>
  <c r="IC221" i="1"/>
  <c r="ID221" i="1" s="1"/>
  <c r="HZ220" i="1"/>
  <c r="IC220" i="1" s="1"/>
  <c r="ID220" i="1" s="1"/>
  <c r="HZ219" i="1"/>
  <c r="IC219" i="1" s="1"/>
  <c r="ID219" i="1" s="1"/>
  <c r="HZ218" i="1"/>
  <c r="IC218" i="1" s="1"/>
  <c r="ID218" i="1" s="1"/>
  <c r="HZ217" i="1"/>
  <c r="IC217" i="1" s="1"/>
  <c r="ID217" i="1" s="1"/>
  <c r="HZ216" i="1"/>
  <c r="IC216" i="1" s="1"/>
  <c r="ID216" i="1" s="1"/>
  <c r="HZ215" i="1"/>
  <c r="IC215" i="1" s="1"/>
  <c r="ID215" i="1" s="1"/>
  <c r="HZ214" i="1"/>
  <c r="IC214" i="1" s="1"/>
  <c r="ID214" i="1" s="1"/>
  <c r="IC224" i="1"/>
  <c r="ID224" i="1" s="1"/>
  <c r="IC213" i="1"/>
  <c r="ID213" i="1" s="1"/>
  <c r="IC212" i="1"/>
  <c r="ID212" i="1" s="1"/>
  <c r="IC211" i="1"/>
  <c r="ID211" i="1" s="1"/>
  <c r="IC210" i="1"/>
  <c r="ID210" i="1" s="1"/>
  <c r="IC204" i="1"/>
  <c r="ID204" i="1" s="1"/>
  <c r="IC203" i="1"/>
  <c r="ID203" i="1" s="1"/>
  <c r="IC202" i="1"/>
  <c r="ID202" i="1" s="1"/>
  <c r="IC201" i="1"/>
  <c r="ID201" i="1" s="1"/>
  <c r="IC200" i="1"/>
  <c r="ID200" i="1" s="1"/>
  <c r="IC199" i="1"/>
  <c r="ID199" i="1" s="1"/>
  <c r="IC198" i="1"/>
  <c r="ID198" i="1" s="1"/>
  <c r="IC197" i="1"/>
  <c r="ID197" i="1" s="1"/>
  <c r="IC196" i="1"/>
  <c r="ID196" i="1" s="1"/>
  <c r="IC195" i="1"/>
  <c r="ID195" i="1" s="1"/>
  <c r="IC194" i="1"/>
  <c r="ID194" i="1" s="1"/>
  <c r="IC193" i="1"/>
  <c r="ID193" i="1" s="1"/>
  <c r="IC192" i="1"/>
  <c r="ID192" i="1" s="1"/>
  <c r="IC188" i="1"/>
  <c r="ID188" i="1" s="1"/>
  <c r="IC187" i="1"/>
  <c r="ID187" i="1" s="1"/>
  <c r="IC186" i="1"/>
  <c r="ID186" i="1" s="1"/>
  <c r="IC185" i="1"/>
  <c r="ID185" i="1" s="1"/>
  <c r="IC184" i="1"/>
  <c r="ID184" i="1" s="1"/>
  <c r="IC183" i="1"/>
  <c r="ID183" i="1" s="1"/>
  <c r="ID182" i="1"/>
  <c r="ID181" i="1"/>
  <c r="IC180" i="1"/>
  <c r="ID180" i="1" s="1"/>
  <c r="HZ179" i="1"/>
  <c r="IC179" i="1" s="1"/>
  <c r="ID179" i="1" s="1"/>
  <c r="HZ178" i="1"/>
  <c r="IA178" i="1" s="1"/>
  <c r="HZ177" i="1"/>
  <c r="IC177" i="1" s="1"/>
  <c r="ID177" i="1" s="1"/>
  <c r="IC176" i="1"/>
  <c r="ID176" i="1" s="1"/>
  <c r="IC175" i="1"/>
  <c r="ID175" i="1" s="1"/>
  <c r="IC174" i="1"/>
  <c r="ID174" i="1" s="1"/>
  <c r="IC173" i="1"/>
  <c r="ID173" i="1" s="1"/>
  <c r="IC172" i="1"/>
  <c r="ID172" i="1" s="1"/>
  <c r="IC170" i="1"/>
  <c r="ID170" i="1" s="1"/>
  <c r="IC169" i="1"/>
  <c r="ID169" i="1" s="1"/>
  <c r="IC168" i="1"/>
  <c r="ID168" i="1" s="1"/>
  <c r="IC167" i="1"/>
  <c r="ID167" i="1" s="1"/>
  <c r="IC166" i="1"/>
  <c r="ID166" i="1" s="1"/>
  <c r="IC165" i="1"/>
  <c r="ID165" i="1" s="1"/>
  <c r="HY164" i="1"/>
  <c r="IC163" i="1"/>
  <c r="ID163" i="1" s="1"/>
  <c r="IC162" i="1"/>
  <c r="ID162" i="1" s="1"/>
  <c r="IC158" i="1"/>
  <c r="ID158" i="1" s="1"/>
  <c r="IC157" i="1"/>
  <c r="ID157" i="1" s="1"/>
  <c r="IC156" i="1"/>
  <c r="ID156" i="1" s="1"/>
  <c r="IC154" i="1"/>
  <c r="ID154" i="1" s="1"/>
  <c r="IC153" i="1"/>
  <c r="ID153" i="1" s="1"/>
  <c r="IC151" i="1"/>
  <c r="ID151" i="1" s="1"/>
  <c r="IC150" i="1"/>
  <c r="ID150" i="1" s="1"/>
  <c r="IC149" i="1"/>
  <c r="ID149" i="1" s="1"/>
  <c r="IC148" i="1"/>
  <c r="ID148" i="1" s="1"/>
  <c r="IC147" i="1"/>
  <c r="ID147" i="1" s="1"/>
  <c r="IC146" i="1"/>
  <c r="ID146" i="1" s="1"/>
  <c r="IC145" i="1"/>
  <c r="ID145" i="1" s="1"/>
  <c r="IC144" i="1"/>
  <c r="ID144" i="1" s="1"/>
  <c r="IC143" i="1"/>
  <c r="ID143" i="1" s="1"/>
  <c r="IC142" i="1"/>
  <c r="ID142" i="1" s="1"/>
  <c r="IC141" i="1"/>
  <c r="ID141" i="1" s="1"/>
  <c r="IC140" i="1"/>
  <c r="ID140" i="1" s="1"/>
  <c r="IC139" i="1"/>
  <c r="ID139" i="1" s="1"/>
  <c r="IC138" i="1"/>
  <c r="ID138" i="1" s="1"/>
  <c r="IC136" i="1"/>
  <c r="ID136" i="1" s="1"/>
  <c r="IC134" i="1"/>
  <c r="ID134" i="1" s="1"/>
  <c r="IC133" i="1"/>
  <c r="ID133" i="1" s="1"/>
  <c r="IC132" i="1"/>
  <c r="ID132" i="1" s="1"/>
  <c r="IC131" i="1"/>
  <c r="ID131" i="1" s="1"/>
  <c r="IC130" i="1"/>
  <c r="ID130" i="1" s="1"/>
  <c r="IC129" i="1"/>
  <c r="ID129" i="1" s="1"/>
  <c r="IC128" i="1"/>
  <c r="ID128" i="1" s="1"/>
  <c r="IC127" i="1"/>
  <c r="ID127" i="1" s="1"/>
  <c r="IC126" i="1"/>
  <c r="ID126" i="1" s="1"/>
  <c r="IC125" i="1"/>
  <c r="ID125" i="1" s="1"/>
  <c r="IC124" i="1"/>
  <c r="ID124" i="1" s="1"/>
  <c r="IC123" i="1"/>
  <c r="ID123" i="1" s="1"/>
  <c r="IC121" i="1"/>
  <c r="ID121" i="1" s="1"/>
  <c r="IC119" i="1"/>
  <c r="ID119" i="1" s="1"/>
  <c r="IC118" i="1"/>
  <c r="ID118" i="1" s="1"/>
  <c r="IC117" i="1"/>
  <c r="ID117" i="1" s="1"/>
  <c r="IC116" i="1"/>
  <c r="ID116" i="1" s="1"/>
  <c r="IC115" i="1"/>
  <c r="ID115" i="1" s="1"/>
  <c r="IC114" i="1"/>
  <c r="ID114" i="1" s="1"/>
  <c r="IC113" i="1"/>
  <c r="ID113" i="1" s="1"/>
  <c r="IC112" i="1"/>
  <c r="ID112" i="1" s="1"/>
  <c r="IC110" i="1"/>
  <c r="ID110" i="1" s="1"/>
  <c r="IC109" i="1"/>
  <c r="ID109" i="1" s="1"/>
  <c r="IC108" i="1"/>
  <c r="ID108" i="1" s="1"/>
  <c r="IC107" i="1"/>
  <c r="ID107" i="1" s="1"/>
  <c r="IC106" i="1"/>
  <c r="ID106" i="1" s="1"/>
  <c r="IC105" i="1"/>
  <c r="ID105" i="1" s="1"/>
  <c r="IC104" i="1"/>
  <c r="ID104" i="1" s="1"/>
  <c r="IL104" i="1" s="1"/>
  <c r="IC103" i="1"/>
  <c r="ID103" i="1" s="1"/>
  <c r="IC102" i="1"/>
  <c r="ID102" i="1" s="1"/>
  <c r="IC101" i="1"/>
  <c r="ID101" i="1" s="1"/>
  <c r="IC100" i="1"/>
  <c r="ID100" i="1" s="1"/>
  <c r="IL100" i="1" s="1"/>
  <c r="IC99" i="1"/>
  <c r="ID99" i="1" s="1"/>
  <c r="IL99" i="1" s="1"/>
  <c r="IC98" i="1"/>
  <c r="ID98" i="1" s="1"/>
  <c r="IL98" i="1" s="1"/>
  <c r="IC97" i="1"/>
  <c r="ID97" i="1" s="1"/>
  <c r="IC94" i="1"/>
  <c r="ID94" i="1" s="1"/>
  <c r="IC93" i="1"/>
  <c r="ID93" i="1" s="1"/>
  <c r="IC92" i="1"/>
  <c r="ID92" i="1" s="1"/>
  <c r="IL92" i="1" s="1"/>
  <c r="IC74" i="1"/>
  <c r="ID74" i="1" s="1"/>
  <c r="IL74" i="1" s="1"/>
  <c r="IC73" i="1"/>
  <c r="ID73" i="1" s="1"/>
  <c r="IL73" i="1" s="1"/>
  <c r="IC72" i="1"/>
  <c r="ID72" i="1" s="1"/>
  <c r="IL72" i="1" s="1"/>
  <c r="IC71" i="1"/>
  <c r="ID71" i="1" s="1"/>
  <c r="IL71" i="1" s="1"/>
  <c r="IC70" i="1"/>
  <c r="ID70" i="1" s="1"/>
  <c r="IL70" i="1" s="1"/>
  <c r="IC69" i="1"/>
  <c r="ID69" i="1" s="1"/>
  <c r="IC64" i="1"/>
  <c r="ID64" i="1" s="1"/>
  <c r="IC44" i="1"/>
  <c r="ID44" i="1" s="1"/>
  <c r="IC43" i="1"/>
  <c r="ID43" i="1" s="1"/>
  <c r="IC42" i="1"/>
  <c r="ID42" i="1" s="1"/>
  <c r="IC41" i="1"/>
  <c r="ID41" i="1" s="1"/>
  <c r="IC40" i="1"/>
  <c r="ID40" i="1" s="1"/>
  <c r="IC39" i="1"/>
  <c r="ID39" i="1" s="1"/>
  <c r="IC38" i="1"/>
  <c r="ID38" i="1" s="1"/>
  <c r="IC37" i="1"/>
  <c r="ID37" i="1" s="1"/>
  <c r="IC36" i="1"/>
  <c r="ID36" i="1" s="1"/>
  <c r="IC91" i="1"/>
  <c r="ID91" i="1" s="1"/>
  <c r="IC25" i="1"/>
  <c r="ID25" i="1" s="1"/>
  <c r="IC24" i="1"/>
  <c r="ID24" i="1" s="1"/>
  <c r="IC21" i="1"/>
  <c r="ID21" i="1" s="1"/>
  <c r="HZ20" i="1"/>
  <c r="IC20" i="1" s="1"/>
  <c r="ID20" i="1" s="1"/>
  <c r="IC90" i="1"/>
  <c r="ID90" i="1" s="1"/>
  <c r="IC89" i="1"/>
  <c r="ID89" i="1" s="1"/>
  <c r="IC88" i="1"/>
  <c r="ID88" i="1" s="1"/>
  <c r="IC87" i="1"/>
  <c r="ID87" i="1" s="1"/>
  <c r="IC86" i="1"/>
  <c r="ID86" i="1" s="1"/>
  <c r="IC85" i="1"/>
  <c r="ID85" i="1" s="1"/>
  <c r="IC84" i="1"/>
  <c r="ID84" i="1" s="1"/>
  <c r="IJ83" i="1"/>
  <c r="IC83" i="1" s="1"/>
  <c r="ID83" i="1" s="1"/>
  <c r="IC82" i="1"/>
  <c r="ID82" i="1" s="1"/>
  <c r="IC81" i="1"/>
  <c r="ID81" i="1" s="1"/>
  <c r="IC80" i="1"/>
  <c r="ID80" i="1" s="1"/>
  <c r="IC79" i="1"/>
  <c r="ID79" i="1" s="1"/>
  <c r="IC78" i="1"/>
  <c r="ID78" i="1" s="1"/>
  <c r="IC77" i="1"/>
  <c r="ID77" i="1" s="1"/>
  <c r="IC76" i="1"/>
  <c r="ID76" i="1" s="1"/>
  <c r="IC75" i="1"/>
  <c r="ID75" i="1" s="1"/>
  <c r="IC229" i="1"/>
  <c r="ID229" i="1" s="1"/>
  <c r="HY228" i="1"/>
  <c r="IC228" i="1" s="1"/>
  <c r="ID228" i="1" s="1"/>
  <c r="IC226" i="1"/>
  <c r="ID226" i="1" s="1"/>
  <c r="HY225" i="1"/>
  <c r="IC225" i="1" s="1"/>
  <c r="ID225" i="1" s="1"/>
  <c r="IC63" i="1"/>
  <c r="ID63" i="1" s="1"/>
  <c r="IC61" i="1"/>
  <c r="ID61" i="1" s="1"/>
  <c r="IC60" i="1"/>
  <c r="ID60" i="1" s="1"/>
  <c r="IC14" i="1"/>
  <c r="ID14" i="1" s="1"/>
  <c r="IC13" i="1"/>
  <c r="ID13" i="1" s="1"/>
  <c r="IC59" i="1"/>
  <c r="ID59" i="1" s="1"/>
  <c r="IC58" i="1"/>
  <c r="ID58" i="1" s="1"/>
  <c r="IC57" i="1"/>
  <c r="ID57" i="1" s="1"/>
  <c r="IC56" i="1"/>
  <c r="ID56" i="1" s="1"/>
  <c r="IC55" i="1"/>
  <c r="ID55" i="1" s="1"/>
  <c r="IC54" i="1"/>
  <c r="ID54" i="1" s="1"/>
  <c r="IC53" i="1"/>
  <c r="ID53" i="1" s="1"/>
  <c r="IC52" i="1"/>
  <c r="ID52" i="1" s="1"/>
  <c r="IC51" i="1"/>
  <c r="ID51" i="1" s="1"/>
  <c r="IC50" i="1"/>
  <c r="ID50" i="1" s="1"/>
  <c r="IC49" i="1"/>
  <c r="ID49" i="1" s="1"/>
  <c r="IC12" i="1"/>
  <c r="ID12" i="1" s="1"/>
  <c r="IC11" i="1"/>
  <c r="ID11" i="1" s="1"/>
  <c r="HZ10" i="1"/>
  <c r="IA10" i="1" s="1"/>
  <c r="HY48" i="1"/>
  <c r="IC48" i="1" s="1"/>
  <c r="ID48" i="1" s="1"/>
  <c r="IC46" i="1"/>
  <c r="ID46" i="1" s="1"/>
  <c r="IC45" i="1"/>
  <c r="ID45" i="1" s="1"/>
  <c r="IC35" i="1"/>
  <c r="II9" i="1"/>
  <c r="HZ9" i="1"/>
  <c r="IC34" i="1"/>
  <c r="IC33" i="1"/>
  <c r="IC32" i="1"/>
  <c r="IC31" i="1"/>
  <c r="IC30" i="1"/>
  <c r="IC313" i="1"/>
  <c r="ID313" i="1" s="1"/>
  <c r="IC312" i="1"/>
  <c r="ID312" i="1" s="1"/>
  <c r="IC311" i="1"/>
  <c r="ID311" i="1" s="1"/>
  <c r="IC8" i="1"/>
  <c r="ID8" i="1" s="1"/>
  <c r="IC7" i="1"/>
  <c r="ID7" i="1" s="1"/>
  <c r="IC310" i="1"/>
  <c r="ID310" i="1" s="1"/>
  <c r="IC309" i="1"/>
  <c r="ID309" i="1" s="1"/>
  <c r="IC307" i="1"/>
  <c r="ID307" i="1" s="1"/>
  <c r="IC306" i="1"/>
  <c r="ID306" i="1" s="1"/>
  <c r="IC305" i="1"/>
  <c r="ID305" i="1" s="1"/>
  <c r="IC304" i="1"/>
  <c r="ID304" i="1" s="1"/>
  <c r="IC6" i="1"/>
  <c r="ID6" i="1" s="1"/>
  <c r="IC303" i="1"/>
  <c r="ID303" i="1" s="1"/>
  <c r="IC302" i="1"/>
  <c r="ID302" i="1" s="1"/>
  <c r="IC301" i="1"/>
  <c r="ID301" i="1" s="1"/>
  <c r="IC300" i="1"/>
  <c r="ID300" i="1" s="1"/>
  <c r="IC299" i="1"/>
  <c r="ID299" i="1" s="1"/>
  <c r="IC298" i="1"/>
  <c r="ID298" i="1" s="1"/>
  <c r="IC297" i="1"/>
  <c r="ID297" i="1" s="1"/>
  <c r="IC296" i="1"/>
  <c r="ID296" i="1" s="1"/>
  <c r="HZ295" i="1"/>
  <c r="IC295" i="1" s="1"/>
  <c r="ID295" i="1" s="1"/>
  <c r="IC294" i="1"/>
  <c r="ID294" i="1" s="1"/>
  <c r="IC5" i="1"/>
  <c r="ID5" i="1" s="1"/>
  <c r="IC4" i="1"/>
  <c r="ID4" i="1" s="1"/>
  <c r="IC3" i="1"/>
  <c r="ID3" i="1" s="1"/>
  <c r="HP3" i="1"/>
  <c r="HQ3" i="1" s="1"/>
  <c r="HN46" i="1"/>
  <c r="HN48" i="1"/>
  <c r="HN11" i="1"/>
  <c r="HN12" i="1"/>
  <c r="HN49" i="1"/>
  <c r="HN50" i="1"/>
  <c r="HN51" i="1"/>
  <c r="HN52" i="1"/>
  <c r="HN53" i="1"/>
  <c r="HN54" i="1"/>
  <c r="HN55" i="1"/>
  <c r="HN56" i="1"/>
  <c r="HN57" i="1"/>
  <c r="HN58" i="1"/>
  <c r="HN59" i="1"/>
  <c r="HN13" i="1"/>
  <c r="HN14" i="1"/>
  <c r="HN60" i="1"/>
  <c r="HN61" i="1"/>
  <c r="HN63" i="1"/>
  <c r="HN45" i="1"/>
  <c r="HP223" i="1"/>
  <c r="HQ223" i="1" s="1"/>
  <c r="HP222" i="1"/>
  <c r="HQ222" i="1" s="1"/>
  <c r="HP221" i="1"/>
  <c r="HQ221" i="1" s="1"/>
  <c r="HM220" i="1"/>
  <c r="HP220" i="1" s="1"/>
  <c r="HQ220" i="1" s="1"/>
  <c r="HM219" i="1"/>
  <c r="HP219" i="1" s="1"/>
  <c r="HQ219" i="1" s="1"/>
  <c r="HM218" i="1"/>
  <c r="HP218" i="1" s="1"/>
  <c r="HQ218" i="1" s="1"/>
  <c r="HM217" i="1"/>
  <c r="HP217" i="1" s="1"/>
  <c r="HQ217" i="1" s="1"/>
  <c r="HM216" i="1"/>
  <c r="HP216" i="1" s="1"/>
  <c r="HQ216" i="1" s="1"/>
  <c r="HM215" i="1"/>
  <c r="HP215" i="1" s="1"/>
  <c r="HQ215" i="1" s="1"/>
  <c r="HM214" i="1"/>
  <c r="HP214" i="1" s="1"/>
  <c r="HQ214" i="1" s="1"/>
  <c r="HP224" i="1"/>
  <c r="HQ224" i="1" s="1"/>
  <c r="HP213" i="1"/>
  <c r="HQ213" i="1" s="1"/>
  <c r="HP212" i="1"/>
  <c r="HQ212" i="1" s="1"/>
  <c r="HP211" i="1"/>
  <c r="HQ211" i="1" s="1"/>
  <c r="HP210" i="1"/>
  <c r="HQ210" i="1" s="1"/>
  <c r="HP204" i="1"/>
  <c r="HQ204" i="1" s="1"/>
  <c r="HP203" i="1"/>
  <c r="HQ203" i="1" s="1"/>
  <c r="HP202" i="1"/>
  <c r="HQ202" i="1" s="1"/>
  <c r="HP201" i="1"/>
  <c r="HQ201" i="1" s="1"/>
  <c r="HP200" i="1"/>
  <c r="HQ200" i="1" s="1"/>
  <c r="HP199" i="1"/>
  <c r="HQ199" i="1" s="1"/>
  <c r="HP198" i="1"/>
  <c r="HQ198" i="1" s="1"/>
  <c r="HP197" i="1"/>
  <c r="HQ197" i="1" s="1"/>
  <c r="HP196" i="1"/>
  <c r="HQ196" i="1" s="1"/>
  <c r="HP195" i="1"/>
  <c r="HQ195" i="1" s="1"/>
  <c r="HP194" i="1"/>
  <c r="HQ194" i="1" s="1"/>
  <c r="HP193" i="1"/>
  <c r="HQ193" i="1" s="1"/>
  <c r="HP192" i="1"/>
  <c r="HQ192" i="1" s="1"/>
  <c r="HP188" i="1"/>
  <c r="HQ188" i="1" s="1"/>
  <c r="HN188" i="1"/>
  <c r="HP187" i="1"/>
  <c r="HQ187" i="1" s="1"/>
  <c r="HN187" i="1"/>
  <c r="HP186" i="1"/>
  <c r="HQ186" i="1" s="1"/>
  <c r="HN186" i="1"/>
  <c r="HP185" i="1"/>
  <c r="HQ185" i="1" s="1"/>
  <c r="HN185" i="1"/>
  <c r="HP184" i="1"/>
  <c r="HQ184" i="1" s="1"/>
  <c r="HN184" i="1"/>
  <c r="HP183" i="1"/>
  <c r="HQ183" i="1" s="1"/>
  <c r="HN183" i="1"/>
  <c r="HQ182" i="1"/>
  <c r="HN182" i="1"/>
  <c r="HQ181" i="1"/>
  <c r="HN181" i="1"/>
  <c r="HP180" i="1"/>
  <c r="HQ180" i="1" s="1"/>
  <c r="HN180" i="1"/>
  <c r="HM179" i="1"/>
  <c r="HN179" i="1" s="1"/>
  <c r="HM178" i="1"/>
  <c r="HN178" i="1" s="1"/>
  <c r="HM177" i="1"/>
  <c r="HP177" i="1" s="1"/>
  <c r="HQ177" i="1" s="1"/>
  <c r="HP176" i="1"/>
  <c r="HQ176" i="1" s="1"/>
  <c r="HN176" i="1"/>
  <c r="HP175" i="1"/>
  <c r="HQ175" i="1" s="1"/>
  <c r="HN175" i="1"/>
  <c r="HP174" i="1"/>
  <c r="HQ174" i="1" s="1"/>
  <c r="HN174" i="1"/>
  <c r="HP173" i="1"/>
  <c r="HQ173" i="1" s="1"/>
  <c r="HP172" i="1"/>
  <c r="HQ172" i="1" s="1"/>
  <c r="HP170" i="1"/>
  <c r="HQ170" i="1" s="1"/>
  <c r="HP169" i="1"/>
  <c r="HQ169" i="1" s="1"/>
  <c r="HP168" i="1"/>
  <c r="HQ168" i="1" s="1"/>
  <c r="HP167" i="1"/>
  <c r="HQ167" i="1" s="1"/>
  <c r="HP166" i="1"/>
  <c r="HQ166" i="1" s="1"/>
  <c r="HM165" i="1"/>
  <c r="HP165" i="1" s="1"/>
  <c r="HQ165" i="1" s="1"/>
  <c r="HL164" i="1"/>
  <c r="HP164" i="1" s="1"/>
  <c r="HQ164" i="1" s="1"/>
  <c r="HP163" i="1"/>
  <c r="HQ163" i="1" s="1"/>
  <c r="HP162" i="1"/>
  <c r="HQ162" i="1" s="1"/>
  <c r="HP161" i="1"/>
  <c r="HQ161" i="1" s="1"/>
  <c r="HP158" i="1"/>
  <c r="HQ158" i="1" s="1"/>
  <c r="HP157" i="1"/>
  <c r="HQ157" i="1" s="1"/>
  <c r="HP156" i="1"/>
  <c r="HQ156" i="1" s="1"/>
  <c r="HP154" i="1"/>
  <c r="HQ154" i="1" s="1"/>
  <c r="HP153" i="1"/>
  <c r="HQ153" i="1" s="1"/>
  <c r="HP151" i="1"/>
  <c r="HQ151" i="1" s="1"/>
  <c r="HP150" i="1"/>
  <c r="HQ150" i="1" s="1"/>
  <c r="HP149" i="1"/>
  <c r="HQ149" i="1" s="1"/>
  <c r="HP148" i="1"/>
  <c r="HQ148" i="1" s="1"/>
  <c r="HP147" i="1"/>
  <c r="HQ147" i="1" s="1"/>
  <c r="HP146" i="1"/>
  <c r="HQ146" i="1" s="1"/>
  <c r="HP145" i="1"/>
  <c r="HQ145" i="1" s="1"/>
  <c r="HP144" i="1"/>
  <c r="HQ144" i="1" s="1"/>
  <c r="HP143" i="1"/>
  <c r="HQ143" i="1" s="1"/>
  <c r="HP142" i="1"/>
  <c r="HQ142" i="1" s="1"/>
  <c r="HP141" i="1"/>
  <c r="HQ141" i="1" s="1"/>
  <c r="HP140" i="1"/>
  <c r="HQ140" i="1" s="1"/>
  <c r="HP139" i="1"/>
  <c r="HQ139" i="1" s="1"/>
  <c r="HP138" i="1"/>
  <c r="HQ138" i="1" s="1"/>
  <c r="HP136" i="1"/>
  <c r="HQ136" i="1" s="1"/>
  <c r="HP134" i="1"/>
  <c r="HQ134" i="1" s="1"/>
  <c r="HP133" i="1"/>
  <c r="HQ133" i="1" s="1"/>
  <c r="HP132" i="1"/>
  <c r="HQ132" i="1" s="1"/>
  <c r="HP131" i="1"/>
  <c r="HQ131" i="1" s="1"/>
  <c r="HP130" i="1"/>
  <c r="HQ130" i="1" s="1"/>
  <c r="HP129" i="1"/>
  <c r="HQ129" i="1" s="1"/>
  <c r="HP128" i="1"/>
  <c r="HQ128" i="1" s="1"/>
  <c r="HP127" i="1"/>
  <c r="HQ127" i="1" s="1"/>
  <c r="HP126" i="1"/>
  <c r="HQ126" i="1" s="1"/>
  <c r="HP125" i="1"/>
  <c r="HQ125" i="1" s="1"/>
  <c r="HP124" i="1"/>
  <c r="HQ124" i="1" s="1"/>
  <c r="HP123" i="1"/>
  <c r="HQ123" i="1" s="1"/>
  <c r="HP122" i="1"/>
  <c r="HQ122" i="1" s="1"/>
  <c r="HP121" i="1"/>
  <c r="HQ121" i="1" s="1"/>
  <c r="HP119" i="1"/>
  <c r="HQ119" i="1" s="1"/>
  <c r="HP118" i="1"/>
  <c r="HQ118" i="1" s="1"/>
  <c r="HP117" i="1"/>
  <c r="HQ117" i="1" s="1"/>
  <c r="HP116" i="1"/>
  <c r="HQ116" i="1" s="1"/>
  <c r="HP115" i="1"/>
  <c r="HQ115" i="1" s="1"/>
  <c r="HP114" i="1"/>
  <c r="HQ114" i="1" s="1"/>
  <c r="HP113" i="1"/>
  <c r="HQ113" i="1" s="1"/>
  <c r="HP112" i="1"/>
  <c r="HQ112" i="1" s="1"/>
  <c r="HP110" i="1"/>
  <c r="HQ110" i="1" s="1"/>
  <c r="HP109" i="1"/>
  <c r="HQ109" i="1" s="1"/>
  <c r="HP108" i="1"/>
  <c r="HQ108" i="1" s="1"/>
  <c r="HP107" i="1"/>
  <c r="HQ107" i="1" s="1"/>
  <c r="HP106" i="1"/>
  <c r="HQ106" i="1" s="1"/>
  <c r="HP105" i="1"/>
  <c r="HQ105" i="1" s="1"/>
  <c r="HP104" i="1"/>
  <c r="HQ104" i="1" s="1"/>
  <c r="HV104" i="1" s="1"/>
  <c r="HP103" i="1"/>
  <c r="HQ103" i="1" s="1"/>
  <c r="HP102" i="1"/>
  <c r="HQ102" i="1" s="1"/>
  <c r="HP101" i="1"/>
  <c r="HQ101" i="1" s="1"/>
  <c r="HP100" i="1"/>
  <c r="HQ100" i="1" s="1"/>
  <c r="HV100" i="1" s="1"/>
  <c r="HP99" i="1"/>
  <c r="HQ99" i="1" s="1"/>
  <c r="HV99" i="1" s="1"/>
  <c r="HP98" i="1"/>
  <c r="HQ98" i="1" s="1"/>
  <c r="HV98" i="1" s="1"/>
  <c r="HP97" i="1"/>
  <c r="HQ97" i="1" s="1"/>
  <c r="HP94" i="1"/>
  <c r="HQ94" i="1" s="1"/>
  <c r="HP93" i="1"/>
  <c r="HQ93" i="1" s="1"/>
  <c r="HP92" i="1"/>
  <c r="HQ92" i="1" s="1"/>
  <c r="HV92" i="1" s="1"/>
  <c r="HP74" i="1"/>
  <c r="HQ74" i="1" s="1"/>
  <c r="HV74" i="1" s="1"/>
  <c r="HP73" i="1"/>
  <c r="HQ73" i="1" s="1"/>
  <c r="HV73" i="1" s="1"/>
  <c r="HP72" i="1"/>
  <c r="HQ72" i="1" s="1"/>
  <c r="HV72" i="1" s="1"/>
  <c r="HP71" i="1"/>
  <c r="HQ71" i="1" s="1"/>
  <c r="HV71" i="1" s="1"/>
  <c r="HP70" i="1"/>
  <c r="HQ70" i="1" s="1"/>
  <c r="HV70" i="1" s="1"/>
  <c r="HP69" i="1"/>
  <c r="HQ69" i="1" s="1"/>
  <c r="HP64" i="1"/>
  <c r="HQ64" i="1" s="1"/>
  <c r="HP44" i="1"/>
  <c r="HQ44" i="1" s="1"/>
  <c r="HP43" i="1"/>
  <c r="HQ43" i="1" s="1"/>
  <c r="HP42" i="1"/>
  <c r="HQ42" i="1" s="1"/>
  <c r="HP41" i="1"/>
  <c r="HQ41" i="1" s="1"/>
  <c r="HP40" i="1"/>
  <c r="HQ40" i="1" s="1"/>
  <c r="HP39" i="1"/>
  <c r="HQ39" i="1" s="1"/>
  <c r="HP38" i="1"/>
  <c r="HQ38" i="1" s="1"/>
  <c r="HP37" i="1"/>
  <c r="HQ37" i="1" s="1"/>
  <c r="HP36" i="1"/>
  <c r="HQ36" i="1" s="1"/>
  <c r="HP91" i="1"/>
  <c r="HQ91" i="1" s="1"/>
  <c r="HP25" i="1"/>
  <c r="HQ25" i="1" s="1"/>
  <c r="HP24" i="1"/>
  <c r="HQ24" i="1" s="1"/>
  <c r="HP21" i="1"/>
  <c r="HQ21" i="1" s="1"/>
  <c r="HM20" i="1"/>
  <c r="HP20" i="1" s="1"/>
  <c r="HQ20" i="1" s="1"/>
  <c r="HP90" i="1"/>
  <c r="HQ90" i="1" s="1"/>
  <c r="HP89" i="1"/>
  <c r="HQ89" i="1" s="1"/>
  <c r="HP88" i="1"/>
  <c r="HQ88" i="1" s="1"/>
  <c r="HP87" i="1"/>
  <c r="HQ87" i="1" s="1"/>
  <c r="HP86" i="1"/>
  <c r="HQ86" i="1" s="1"/>
  <c r="HP85" i="1"/>
  <c r="HQ85" i="1" s="1"/>
  <c r="HP84" i="1"/>
  <c r="HQ84" i="1" s="1"/>
  <c r="HT83" i="1"/>
  <c r="HP83" i="1" s="1"/>
  <c r="HQ83" i="1" s="1"/>
  <c r="HP82" i="1"/>
  <c r="HQ82" i="1" s="1"/>
  <c r="HP81" i="1"/>
  <c r="HQ81" i="1" s="1"/>
  <c r="HP80" i="1"/>
  <c r="HQ80" i="1" s="1"/>
  <c r="HP79" i="1"/>
  <c r="HQ79" i="1" s="1"/>
  <c r="HP78" i="1"/>
  <c r="HQ78" i="1" s="1"/>
  <c r="HP77" i="1"/>
  <c r="HQ77" i="1" s="1"/>
  <c r="HP76" i="1"/>
  <c r="HQ76" i="1" s="1"/>
  <c r="HP75" i="1"/>
  <c r="HQ75" i="1" s="1"/>
  <c r="HP229" i="1"/>
  <c r="HQ229" i="1" s="1"/>
  <c r="HL228" i="1"/>
  <c r="HP228" i="1" s="1"/>
  <c r="HQ228" i="1" s="1"/>
  <c r="HP226" i="1"/>
  <c r="HQ226" i="1" s="1"/>
  <c r="HL225" i="1"/>
  <c r="HP225" i="1" s="1"/>
  <c r="HQ225" i="1" s="1"/>
  <c r="HP63" i="1"/>
  <c r="HQ63" i="1" s="1"/>
  <c r="HP61" i="1"/>
  <c r="HQ61" i="1" s="1"/>
  <c r="HP60" i="1"/>
  <c r="HQ60" i="1" s="1"/>
  <c r="HP14" i="1"/>
  <c r="HQ14" i="1" s="1"/>
  <c r="HP13" i="1"/>
  <c r="HQ13" i="1" s="1"/>
  <c r="HP59" i="1"/>
  <c r="HQ59" i="1" s="1"/>
  <c r="HP58" i="1"/>
  <c r="HQ58" i="1" s="1"/>
  <c r="HP57" i="1"/>
  <c r="HQ57" i="1" s="1"/>
  <c r="HP56" i="1"/>
  <c r="HQ56" i="1" s="1"/>
  <c r="HP55" i="1"/>
  <c r="HQ55" i="1" s="1"/>
  <c r="HP54" i="1"/>
  <c r="HQ54" i="1" s="1"/>
  <c r="HP53" i="1"/>
  <c r="HQ53" i="1" s="1"/>
  <c r="HP52" i="1"/>
  <c r="HQ52" i="1" s="1"/>
  <c r="HP51" i="1"/>
  <c r="HQ51" i="1" s="1"/>
  <c r="HP50" i="1"/>
  <c r="HQ50" i="1" s="1"/>
  <c r="HP49" i="1"/>
  <c r="HQ49" i="1" s="1"/>
  <c r="HP12" i="1"/>
  <c r="HQ12" i="1" s="1"/>
  <c r="HP11" i="1"/>
  <c r="HQ11" i="1" s="1"/>
  <c r="HM10" i="1"/>
  <c r="HL48" i="1"/>
  <c r="HP48" i="1" s="1"/>
  <c r="HQ48" i="1" s="1"/>
  <c r="HP46" i="1"/>
  <c r="HQ46" i="1" s="1"/>
  <c r="HP45" i="1"/>
  <c r="HQ45" i="1" s="1"/>
  <c r="HP35" i="1"/>
  <c r="HS9" i="1"/>
  <c r="HM9" i="1"/>
  <c r="HP34" i="1"/>
  <c r="HP33" i="1"/>
  <c r="HP32" i="1"/>
  <c r="HP31" i="1"/>
  <c r="HP30" i="1"/>
  <c r="HP313" i="1"/>
  <c r="HQ313" i="1" s="1"/>
  <c r="HP312" i="1"/>
  <c r="HQ312" i="1" s="1"/>
  <c r="HP311" i="1"/>
  <c r="HQ311" i="1" s="1"/>
  <c r="HP8" i="1"/>
  <c r="HQ8" i="1" s="1"/>
  <c r="HP7" i="1"/>
  <c r="HQ7" i="1" s="1"/>
  <c r="HP310" i="1"/>
  <c r="HQ310" i="1" s="1"/>
  <c r="HP309" i="1"/>
  <c r="HQ309" i="1" s="1"/>
  <c r="HP307" i="1"/>
  <c r="HQ307" i="1" s="1"/>
  <c r="HP306" i="1"/>
  <c r="HQ306" i="1" s="1"/>
  <c r="HP305" i="1"/>
  <c r="HQ305" i="1" s="1"/>
  <c r="HP304" i="1"/>
  <c r="HQ304" i="1" s="1"/>
  <c r="HP6" i="1"/>
  <c r="HQ6" i="1" s="1"/>
  <c r="HP303" i="1"/>
  <c r="HQ303" i="1" s="1"/>
  <c r="HP302" i="1"/>
  <c r="HQ302" i="1" s="1"/>
  <c r="HP301" i="1"/>
  <c r="HQ301" i="1" s="1"/>
  <c r="HP300" i="1"/>
  <c r="HQ300" i="1" s="1"/>
  <c r="HP299" i="1"/>
  <c r="HQ299" i="1" s="1"/>
  <c r="HP298" i="1"/>
  <c r="HQ298" i="1" s="1"/>
  <c r="HP297" i="1"/>
  <c r="HQ297" i="1" s="1"/>
  <c r="HP296" i="1"/>
  <c r="HQ296" i="1" s="1"/>
  <c r="HM295" i="1"/>
  <c r="HP295" i="1" s="1"/>
  <c r="HQ295" i="1" s="1"/>
  <c r="HP294" i="1"/>
  <c r="HQ294" i="1" s="1"/>
  <c r="HP5" i="1"/>
  <c r="HQ5" i="1" s="1"/>
  <c r="HP4" i="1"/>
  <c r="HQ4" i="1" s="1"/>
  <c r="HB204" i="1"/>
  <c r="HC204" i="1" s="1"/>
  <c r="EU28" i="2"/>
  <c r="EV28" i="2" s="1"/>
  <c r="EU27" i="2"/>
  <c r="EV27" i="2" s="1"/>
  <c r="EU26" i="2"/>
  <c r="EV26" i="2" s="1"/>
  <c r="EU25" i="2"/>
  <c r="EV25" i="2" s="1"/>
  <c r="EU24" i="2"/>
  <c r="EV24" i="2" s="1"/>
  <c r="EU22" i="2"/>
  <c r="EV22" i="2" s="1"/>
  <c r="EU21" i="2"/>
  <c r="EV21" i="2" s="1"/>
  <c r="EU20" i="2"/>
  <c r="EV20" i="2" s="1"/>
  <c r="EU19" i="2"/>
  <c r="EV19" i="2" s="1"/>
  <c r="EU18" i="2"/>
  <c r="EV18" i="2" s="1"/>
  <c r="EU17" i="2"/>
  <c r="EV17" i="2" s="1"/>
  <c r="FC16" i="2"/>
  <c r="FE16" i="2" s="1"/>
  <c r="FF16" i="2" s="1"/>
  <c r="EX16" i="2"/>
  <c r="EZ16" i="2" s="1"/>
  <c r="FA16" i="2" s="1"/>
  <c r="ES16" i="2"/>
  <c r="EU16" i="2" s="1"/>
  <c r="EV16" i="2" s="1"/>
  <c r="FC15" i="2"/>
  <c r="FE15" i="2" s="1"/>
  <c r="FF15" i="2" s="1"/>
  <c r="EX15" i="2"/>
  <c r="EZ15" i="2" s="1"/>
  <c r="FA15" i="2" s="1"/>
  <c r="ES15" i="2"/>
  <c r="EU15" i="2" s="1"/>
  <c r="EV15" i="2" s="1"/>
  <c r="FC14" i="2"/>
  <c r="FE14" i="2" s="1"/>
  <c r="FF14" i="2" s="1"/>
  <c r="EX14" i="2"/>
  <c r="EZ14" i="2" s="1"/>
  <c r="FA14" i="2" s="1"/>
  <c r="ES14" i="2"/>
  <c r="EU14" i="2" s="1"/>
  <c r="EV14" i="2" s="1"/>
  <c r="FC13" i="2"/>
  <c r="FE13" i="2" s="1"/>
  <c r="FF13" i="2" s="1"/>
  <c r="EX13" i="2"/>
  <c r="EZ13" i="2" s="1"/>
  <c r="FA13" i="2" s="1"/>
  <c r="ES13" i="2"/>
  <c r="EU13" i="2" s="1"/>
  <c r="EV13" i="2" s="1"/>
  <c r="FC12" i="2"/>
  <c r="FE12" i="2" s="1"/>
  <c r="FF12" i="2" s="1"/>
  <c r="EX12" i="2"/>
  <c r="EZ12" i="2" s="1"/>
  <c r="FA12" i="2" s="1"/>
  <c r="ES12" i="2"/>
  <c r="EU12" i="2" s="1"/>
  <c r="EV12" i="2" s="1"/>
  <c r="FC11" i="2"/>
  <c r="FE11" i="2" s="1"/>
  <c r="FF11" i="2" s="1"/>
  <c r="EX11" i="2"/>
  <c r="EZ11" i="2" s="1"/>
  <c r="FA11" i="2" s="1"/>
  <c r="ES11" i="2"/>
  <c r="EU11" i="2" s="1"/>
  <c r="EV11" i="2" s="1"/>
  <c r="FC9" i="2"/>
  <c r="FE9" i="2" s="1"/>
  <c r="FF9" i="2" s="1"/>
  <c r="EX9" i="2"/>
  <c r="EZ9" i="2" s="1"/>
  <c r="FA9" i="2" s="1"/>
  <c r="ES9" i="2"/>
  <c r="EU9" i="2" s="1"/>
  <c r="EV9" i="2" s="1"/>
  <c r="FC7" i="2"/>
  <c r="FE7" i="2" s="1"/>
  <c r="FF7" i="2" s="1"/>
  <c r="EX7" i="2"/>
  <c r="EZ7" i="2" s="1"/>
  <c r="FA7" i="2" s="1"/>
  <c r="ES7" i="2"/>
  <c r="EU7" i="2" s="1"/>
  <c r="EV7" i="2" s="1"/>
  <c r="FC6" i="2"/>
  <c r="FE6" i="2" s="1"/>
  <c r="FF6" i="2" s="1"/>
  <c r="EX6" i="2"/>
  <c r="EZ6" i="2" s="1"/>
  <c r="FA6" i="2" s="1"/>
  <c r="ES6" i="2"/>
  <c r="EU6" i="2" s="1"/>
  <c r="EV6" i="2" s="1"/>
  <c r="FC5" i="2"/>
  <c r="FE5" i="2" s="1"/>
  <c r="FF5" i="2" s="1"/>
  <c r="EX5" i="2"/>
  <c r="EZ5" i="2" s="1"/>
  <c r="FA5" i="2" s="1"/>
  <c r="ES5" i="2"/>
  <c r="EU5" i="2" s="1"/>
  <c r="EV5" i="2" s="1"/>
  <c r="FC4" i="2"/>
  <c r="FE4" i="2" s="1"/>
  <c r="FF4" i="2" s="1"/>
  <c r="EX4" i="2"/>
  <c r="EZ4" i="2" s="1"/>
  <c r="FA4" i="2" s="1"/>
  <c r="ES4" i="2"/>
  <c r="EU4" i="2" s="1"/>
  <c r="EV4" i="2" s="1"/>
  <c r="FC3" i="2"/>
  <c r="FE3" i="2" s="1"/>
  <c r="FF3" i="2" s="1"/>
  <c r="EX3" i="2"/>
  <c r="EZ3" i="2" s="1"/>
  <c r="FA3" i="2" s="1"/>
  <c r="ES3" i="2"/>
  <c r="EU3" i="2" s="1"/>
  <c r="EV3" i="2" s="1"/>
  <c r="GY220" i="1"/>
  <c r="HB220" i="1" s="1"/>
  <c r="HC220" i="1" s="1"/>
  <c r="GY219" i="1"/>
  <c r="HB219" i="1" s="1"/>
  <c r="HC219" i="1" s="1"/>
  <c r="GY218" i="1"/>
  <c r="HB218" i="1" s="1"/>
  <c r="HC218" i="1" s="1"/>
  <c r="GY217" i="1"/>
  <c r="HB217" i="1" s="1"/>
  <c r="HC217" i="1" s="1"/>
  <c r="GY216" i="1"/>
  <c r="HB216" i="1" s="1"/>
  <c r="HC216" i="1" s="1"/>
  <c r="GY215" i="1"/>
  <c r="HB215" i="1" s="1"/>
  <c r="HC215" i="1" s="1"/>
  <c r="GY214" i="1"/>
  <c r="HB214" i="1" s="1"/>
  <c r="HC214" i="1" s="1"/>
  <c r="GZ53" i="1"/>
  <c r="GZ46" i="1"/>
  <c r="GZ48" i="1"/>
  <c r="GZ11" i="1"/>
  <c r="GZ12" i="1"/>
  <c r="GZ49" i="1"/>
  <c r="GZ50" i="1"/>
  <c r="GZ51" i="1"/>
  <c r="GZ52" i="1"/>
  <c r="GZ54" i="1"/>
  <c r="GZ55" i="1"/>
  <c r="GZ56" i="1"/>
  <c r="GZ57" i="1"/>
  <c r="GZ58" i="1"/>
  <c r="GZ59" i="1"/>
  <c r="GZ13" i="1"/>
  <c r="GZ14" i="1"/>
  <c r="GZ60" i="1"/>
  <c r="GZ61" i="1"/>
  <c r="GZ63" i="1"/>
  <c r="GZ45" i="1"/>
  <c r="DV151" i="1"/>
  <c r="DX151" i="1" s="1"/>
  <c r="DY151" i="1" s="1"/>
  <c r="HB223" i="1"/>
  <c r="HC223" i="1" s="1"/>
  <c r="HB222" i="1"/>
  <c r="HC222" i="1" s="1"/>
  <c r="HB221" i="1"/>
  <c r="HC221" i="1" s="1"/>
  <c r="HB224" i="1"/>
  <c r="HC224" i="1" s="1"/>
  <c r="HB213" i="1"/>
  <c r="HC213" i="1" s="1"/>
  <c r="HB212" i="1"/>
  <c r="HC212" i="1" s="1"/>
  <c r="HB211" i="1"/>
  <c r="HC211" i="1" s="1"/>
  <c r="HB210" i="1"/>
  <c r="HC210" i="1" s="1"/>
  <c r="HB203" i="1"/>
  <c r="HC203" i="1" s="1"/>
  <c r="HB202" i="1"/>
  <c r="HC202" i="1" s="1"/>
  <c r="HB201" i="1"/>
  <c r="HC201" i="1" s="1"/>
  <c r="HB200" i="1"/>
  <c r="HC200" i="1" s="1"/>
  <c r="HB199" i="1"/>
  <c r="HC199" i="1" s="1"/>
  <c r="HB198" i="1"/>
  <c r="HC198" i="1" s="1"/>
  <c r="HB197" i="1"/>
  <c r="HC197" i="1" s="1"/>
  <c r="HB196" i="1"/>
  <c r="HC196" i="1" s="1"/>
  <c r="HB195" i="1"/>
  <c r="HC195" i="1" s="1"/>
  <c r="HB194" i="1"/>
  <c r="HC194" i="1" s="1"/>
  <c r="HB193" i="1"/>
  <c r="HC193" i="1" s="1"/>
  <c r="HB192" i="1"/>
  <c r="HC192" i="1" s="1"/>
  <c r="HB188" i="1"/>
  <c r="HC188" i="1" s="1"/>
  <c r="GZ188" i="1"/>
  <c r="HB187" i="1"/>
  <c r="HC187" i="1" s="1"/>
  <c r="GZ187" i="1"/>
  <c r="HB186" i="1"/>
  <c r="HC186" i="1" s="1"/>
  <c r="GZ186" i="1"/>
  <c r="HB185" i="1"/>
  <c r="HC185" i="1" s="1"/>
  <c r="GZ185" i="1"/>
  <c r="HB184" i="1"/>
  <c r="HC184" i="1" s="1"/>
  <c r="GZ184" i="1"/>
  <c r="HB183" i="1"/>
  <c r="HC183" i="1" s="1"/>
  <c r="GZ183" i="1"/>
  <c r="HC182" i="1"/>
  <c r="GZ182" i="1"/>
  <c r="HC181" i="1"/>
  <c r="GZ181" i="1"/>
  <c r="HB180" i="1"/>
  <c r="HC180" i="1" s="1"/>
  <c r="GZ180" i="1"/>
  <c r="GY179" i="1"/>
  <c r="HB179" i="1" s="1"/>
  <c r="HC179" i="1" s="1"/>
  <c r="GY178" i="1"/>
  <c r="HB178" i="1" s="1"/>
  <c r="HC178" i="1" s="1"/>
  <c r="GY177" i="1"/>
  <c r="GZ177" i="1" s="1"/>
  <c r="HB176" i="1"/>
  <c r="HC176" i="1" s="1"/>
  <c r="GZ176" i="1"/>
  <c r="HB175" i="1"/>
  <c r="HC175" i="1" s="1"/>
  <c r="GZ175" i="1"/>
  <c r="HB174" i="1"/>
  <c r="HC174" i="1" s="1"/>
  <c r="GZ174" i="1"/>
  <c r="HB173" i="1"/>
  <c r="HC173" i="1" s="1"/>
  <c r="HB172" i="1"/>
  <c r="HC172" i="1" s="1"/>
  <c r="HB170" i="1"/>
  <c r="HC170" i="1" s="1"/>
  <c r="HB169" i="1"/>
  <c r="HC169" i="1" s="1"/>
  <c r="HB168" i="1"/>
  <c r="HC168" i="1" s="1"/>
  <c r="HB167" i="1"/>
  <c r="HC167" i="1" s="1"/>
  <c r="HB166" i="1"/>
  <c r="HC166" i="1" s="1"/>
  <c r="GY165" i="1"/>
  <c r="HB165" i="1" s="1"/>
  <c r="HC165" i="1" s="1"/>
  <c r="GX164" i="1"/>
  <c r="HB164" i="1" s="1"/>
  <c r="HC164" i="1" s="1"/>
  <c r="HB163" i="1"/>
  <c r="HC163" i="1" s="1"/>
  <c r="HB162" i="1"/>
  <c r="HC162" i="1" s="1"/>
  <c r="HB161" i="1"/>
  <c r="HC161" i="1" s="1"/>
  <c r="HB158" i="1"/>
  <c r="HC158" i="1" s="1"/>
  <c r="HB157" i="1"/>
  <c r="HC157" i="1" s="1"/>
  <c r="HB156" i="1"/>
  <c r="HC156" i="1" s="1"/>
  <c r="HB154" i="1"/>
  <c r="HC154" i="1" s="1"/>
  <c r="HB153" i="1"/>
  <c r="HC153" i="1" s="1"/>
  <c r="HB151" i="1"/>
  <c r="HC151" i="1" s="1"/>
  <c r="HB150" i="1"/>
  <c r="HC150" i="1" s="1"/>
  <c r="HB149" i="1"/>
  <c r="HC149" i="1" s="1"/>
  <c r="HB148" i="1"/>
  <c r="HC148" i="1" s="1"/>
  <c r="HB147" i="1"/>
  <c r="HC147" i="1" s="1"/>
  <c r="HB146" i="1"/>
  <c r="HC146" i="1" s="1"/>
  <c r="HB145" i="1"/>
  <c r="HC145" i="1" s="1"/>
  <c r="HB144" i="1"/>
  <c r="HC144" i="1" s="1"/>
  <c r="HB143" i="1"/>
  <c r="HC143" i="1" s="1"/>
  <c r="HB142" i="1"/>
  <c r="HC142" i="1" s="1"/>
  <c r="HB141" i="1"/>
  <c r="HC141" i="1" s="1"/>
  <c r="HB140" i="1"/>
  <c r="HC140" i="1" s="1"/>
  <c r="HB139" i="1"/>
  <c r="HC139" i="1" s="1"/>
  <c r="HB138" i="1"/>
  <c r="HC138" i="1" s="1"/>
  <c r="HB136" i="1"/>
  <c r="HC136" i="1" s="1"/>
  <c r="HB134" i="1"/>
  <c r="HC134" i="1" s="1"/>
  <c r="HB133" i="1"/>
  <c r="HC133" i="1" s="1"/>
  <c r="HB132" i="1"/>
  <c r="HC132" i="1" s="1"/>
  <c r="HB131" i="1"/>
  <c r="HC131" i="1" s="1"/>
  <c r="HB130" i="1"/>
  <c r="HC130" i="1" s="1"/>
  <c r="HB129" i="1"/>
  <c r="HC129" i="1" s="1"/>
  <c r="HB128" i="1"/>
  <c r="HC128" i="1" s="1"/>
  <c r="HB127" i="1"/>
  <c r="HC127" i="1" s="1"/>
  <c r="HB126" i="1"/>
  <c r="HC126" i="1" s="1"/>
  <c r="HB125" i="1"/>
  <c r="HC125" i="1" s="1"/>
  <c r="HB124" i="1"/>
  <c r="HC124" i="1" s="1"/>
  <c r="HB123" i="1"/>
  <c r="HC123" i="1" s="1"/>
  <c r="HB122" i="1"/>
  <c r="HC122" i="1" s="1"/>
  <c r="HB121" i="1"/>
  <c r="HC121" i="1" s="1"/>
  <c r="HB119" i="1"/>
  <c r="HC119" i="1" s="1"/>
  <c r="HB118" i="1"/>
  <c r="HC118" i="1" s="1"/>
  <c r="HB117" i="1"/>
  <c r="HC117" i="1" s="1"/>
  <c r="HB116" i="1"/>
  <c r="HC116" i="1" s="1"/>
  <c r="HB115" i="1"/>
  <c r="HC115" i="1" s="1"/>
  <c r="HB114" i="1"/>
  <c r="HC114" i="1" s="1"/>
  <c r="HB113" i="1"/>
  <c r="HC113" i="1" s="1"/>
  <c r="HB112" i="1"/>
  <c r="HC112" i="1" s="1"/>
  <c r="HB110" i="1"/>
  <c r="HC110" i="1" s="1"/>
  <c r="HB109" i="1"/>
  <c r="HC109" i="1" s="1"/>
  <c r="HB108" i="1"/>
  <c r="HC108" i="1" s="1"/>
  <c r="HB107" i="1"/>
  <c r="HC107" i="1" s="1"/>
  <c r="HB106" i="1"/>
  <c r="HC106" i="1" s="1"/>
  <c r="HB105" i="1"/>
  <c r="HC105" i="1" s="1"/>
  <c r="HB104" i="1"/>
  <c r="HC104" i="1" s="1"/>
  <c r="HH104" i="1" s="1"/>
  <c r="HB103" i="1"/>
  <c r="HC103" i="1" s="1"/>
  <c r="HB102" i="1"/>
  <c r="HC102" i="1" s="1"/>
  <c r="HB101" i="1"/>
  <c r="HC101" i="1" s="1"/>
  <c r="HB100" i="1"/>
  <c r="HC100" i="1" s="1"/>
  <c r="HH100" i="1" s="1"/>
  <c r="HB99" i="1"/>
  <c r="HC99" i="1" s="1"/>
  <c r="HH99" i="1" s="1"/>
  <c r="HB98" i="1"/>
  <c r="HC98" i="1" s="1"/>
  <c r="HH98" i="1" s="1"/>
  <c r="HB97" i="1"/>
  <c r="HC97" i="1" s="1"/>
  <c r="HB94" i="1"/>
  <c r="HC94" i="1" s="1"/>
  <c r="HB93" i="1"/>
  <c r="HC93" i="1" s="1"/>
  <c r="HB92" i="1"/>
  <c r="HC92" i="1" s="1"/>
  <c r="HH92" i="1" s="1"/>
  <c r="HB74" i="1"/>
  <c r="HC74" i="1" s="1"/>
  <c r="HH74" i="1" s="1"/>
  <c r="HB73" i="1"/>
  <c r="HC73" i="1" s="1"/>
  <c r="HH73" i="1" s="1"/>
  <c r="HB72" i="1"/>
  <c r="HC72" i="1" s="1"/>
  <c r="HH72" i="1" s="1"/>
  <c r="HB71" i="1"/>
  <c r="HC71" i="1" s="1"/>
  <c r="HH71" i="1" s="1"/>
  <c r="HB70" i="1"/>
  <c r="HC70" i="1" s="1"/>
  <c r="HH70" i="1" s="1"/>
  <c r="HB69" i="1"/>
  <c r="HC69" i="1" s="1"/>
  <c r="HB64" i="1"/>
  <c r="HC64" i="1" s="1"/>
  <c r="HB44" i="1"/>
  <c r="HC44" i="1" s="1"/>
  <c r="HB43" i="1"/>
  <c r="HC43" i="1" s="1"/>
  <c r="HB42" i="1"/>
  <c r="HC42" i="1" s="1"/>
  <c r="HB41" i="1"/>
  <c r="HC41" i="1" s="1"/>
  <c r="HB40" i="1"/>
  <c r="HC40" i="1" s="1"/>
  <c r="HB39" i="1"/>
  <c r="HC39" i="1" s="1"/>
  <c r="HB38" i="1"/>
  <c r="HC38" i="1" s="1"/>
  <c r="HB37" i="1"/>
  <c r="HC37" i="1" s="1"/>
  <c r="HB36" i="1"/>
  <c r="HC36" i="1" s="1"/>
  <c r="HB91" i="1"/>
  <c r="HC91" i="1" s="1"/>
  <c r="HB25" i="1"/>
  <c r="HC25" i="1" s="1"/>
  <c r="HB24" i="1"/>
  <c r="HC24" i="1" s="1"/>
  <c r="HB21" i="1"/>
  <c r="HC21" i="1" s="1"/>
  <c r="GY20" i="1"/>
  <c r="HB20" i="1" s="1"/>
  <c r="HC20" i="1" s="1"/>
  <c r="HB90" i="1"/>
  <c r="HC90" i="1" s="1"/>
  <c r="HB89" i="1"/>
  <c r="HC89" i="1" s="1"/>
  <c r="HB88" i="1"/>
  <c r="HC88" i="1" s="1"/>
  <c r="HB87" i="1"/>
  <c r="HC87" i="1" s="1"/>
  <c r="HB86" i="1"/>
  <c r="HC86" i="1" s="1"/>
  <c r="HB85" i="1"/>
  <c r="HC85" i="1" s="1"/>
  <c r="HB84" i="1"/>
  <c r="HC84" i="1" s="1"/>
  <c r="HF83" i="1"/>
  <c r="HB83" i="1" s="1"/>
  <c r="HC83" i="1" s="1"/>
  <c r="HB82" i="1"/>
  <c r="HC82" i="1" s="1"/>
  <c r="HB81" i="1"/>
  <c r="HC81" i="1" s="1"/>
  <c r="HB80" i="1"/>
  <c r="HC80" i="1" s="1"/>
  <c r="HB79" i="1"/>
  <c r="HC79" i="1" s="1"/>
  <c r="HB78" i="1"/>
  <c r="HC78" i="1" s="1"/>
  <c r="HB77" i="1"/>
  <c r="HC77" i="1" s="1"/>
  <c r="HB76" i="1"/>
  <c r="HC76" i="1" s="1"/>
  <c r="HB75" i="1"/>
  <c r="HC75" i="1" s="1"/>
  <c r="HB229" i="1"/>
  <c r="HC229" i="1" s="1"/>
  <c r="GX228" i="1"/>
  <c r="HB228" i="1" s="1"/>
  <c r="HC228" i="1" s="1"/>
  <c r="HB226" i="1"/>
  <c r="HC226" i="1" s="1"/>
  <c r="GX225" i="1"/>
  <c r="HB225" i="1" s="1"/>
  <c r="HC225" i="1" s="1"/>
  <c r="HB63" i="1"/>
  <c r="HC63" i="1" s="1"/>
  <c r="HB61" i="1"/>
  <c r="HC61" i="1" s="1"/>
  <c r="HB60" i="1"/>
  <c r="HC60" i="1" s="1"/>
  <c r="HB14" i="1"/>
  <c r="HC14" i="1" s="1"/>
  <c r="HB13" i="1"/>
  <c r="HC13" i="1" s="1"/>
  <c r="HB59" i="1"/>
  <c r="HC59" i="1" s="1"/>
  <c r="HB58" i="1"/>
  <c r="HC58" i="1" s="1"/>
  <c r="HB57" i="1"/>
  <c r="HC57" i="1" s="1"/>
  <c r="HB56" i="1"/>
  <c r="HC56" i="1" s="1"/>
  <c r="HB55" i="1"/>
  <c r="HC55" i="1" s="1"/>
  <c r="HB54" i="1"/>
  <c r="HC54" i="1" s="1"/>
  <c r="HB53" i="1"/>
  <c r="HC53" i="1" s="1"/>
  <c r="HB52" i="1"/>
  <c r="HC52" i="1" s="1"/>
  <c r="HB51" i="1"/>
  <c r="HC51" i="1" s="1"/>
  <c r="HB50" i="1"/>
  <c r="HC50" i="1" s="1"/>
  <c r="HB49" i="1"/>
  <c r="HC49" i="1" s="1"/>
  <c r="HB12" i="1"/>
  <c r="HC12" i="1" s="1"/>
  <c r="HB11" i="1"/>
  <c r="HC11" i="1" s="1"/>
  <c r="GY10" i="1"/>
  <c r="GZ10" i="1" s="1"/>
  <c r="GX48" i="1"/>
  <c r="HB48" i="1" s="1"/>
  <c r="HC48" i="1" s="1"/>
  <c r="HB46" i="1"/>
  <c r="HC46" i="1" s="1"/>
  <c r="HB45" i="1"/>
  <c r="HC45" i="1" s="1"/>
  <c r="HB35" i="1"/>
  <c r="HE9" i="1"/>
  <c r="GY9" i="1"/>
  <c r="HB34" i="1"/>
  <c r="HB33" i="1"/>
  <c r="HB32" i="1"/>
  <c r="HB31" i="1"/>
  <c r="HB30" i="1"/>
  <c r="HB313" i="1"/>
  <c r="HC313" i="1" s="1"/>
  <c r="HB312" i="1"/>
  <c r="HC312" i="1" s="1"/>
  <c r="HB311" i="1"/>
  <c r="HC311" i="1" s="1"/>
  <c r="HB8" i="1"/>
  <c r="HC8" i="1" s="1"/>
  <c r="HB7" i="1"/>
  <c r="HC7" i="1" s="1"/>
  <c r="HB310" i="1"/>
  <c r="HC310" i="1" s="1"/>
  <c r="HB309" i="1"/>
  <c r="HC309" i="1" s="1"/>
  <c r="HB307" i="1"/>
  <c r="HC307" i="1" s="1"/>
  <c r="HB306" i="1"/>
  <c r="HC306" i="1" s="1"/>
  <c r="HB305" i="1"/>
  <c r="HC305" i="1" s="1"/>
  <c r="HB304" i="1"/>
  <c r="HC304" i="1" s="1"/>
  <c r="HB6" i="1"/>
  <c r="HC6" i="1" s="1"/>
  <c r="HB303" i="1"/>
  <c r="HC303" i="1" s="1"/>
  <c r="HB302" i="1"/>
  <c r="HC302" i="1" s="1"/>
  <c r="HB301" i="1"/>
  <c r="HC301" i="1" s="1"/>
  <c r="HB300" i="1"/>
  <c r="HC300" i="1" s="1"/>
  <c r="HB299" i="1"/>
  <c r="HC299" i="1" s="1"/>
  <c r="HB298" i="1"/>
  <c r="HC298" i="1" s="1"/>
  <c r="HB297" i="1"/>
  <c r="HC297" i="1" s="1"/>
  <c r="HB296" i="1"/>
  <c r="HC296" i="1" s="1"/>
  <c r="GY295" i="1"/>
  <c r="HB295" i="1" s="1"/>
  <c r="HC295" i="1" s="1"/>
  <c r="HB294" i="1"/>
  <c r="HC294" i="1" s="1"/>
  <c r="HB5" i="1"/>
  <c r="HC5" i="1" s="1"/>
  <c r="HB4" i="1"/>
  <c r="HC4" i="1" s="1"/>
  <c r="HB3" i="1"/>
  <c r="HC3" i="1" s="1"/>
  <c r="GL215" i="1"/>
  <c r="GL216" i="1"/>
  <c r="GL217" i="1"/>
  <c r="GL218" i="1"/>
  <c r="GL219" i="1"/>
  <c r="GL220" i="1"/>
  <c r="GL214" i="1"/>
  <c r="GL46" i="1"/>
  <c r="GL48" i="1"/>
  <c r="GL11" i="1"/>
  <c r="GL12" i="1"/>
  <c r="GL49" i="1"/>
  <c r="GL50" i="1"/>
  <c r="GL51" i="1"/>
  <c r="GL52" i="1"/>
  <c r="GL53" i="1"/>
  <c r="GL54" i="1"/>
  <c r="GL55" i="1"/>
  <c r="GL56" i="1"/>
  <c r="GL57" i="1"/>
  <c r="GL58" i="1"/>
  <c r="GL59" i="1"/>
  <c r="GL13" i="1"/>
  <c r="GL14" i="1"/>
  <c r="GL60" i="1"/>
  <c r="GL61" i="1"/>
  <c r="GL63" i="1"/>
  <c r="GL45" i="1"/>
  <c r="GL175" i="1"/>
  <c r="GL176" i="1"/>
  <c r="GK179" i="1"/>
  <c r="GN179" i="1" s="1"/>
  <c r="GO179" i="1" s="1"/>
  <c r="GL180" i="1"/>
  <c r="GL181" i="1"/>
  <c r="GL182" i="1"/>
  <c r="GL183" i="1"/>
  <c r="GL184" i="1"/>
  <c r="GL185" i="1"/>
  <c r="GL186" i="1"/>
  <c r="GL187" i="1"/>
  <c r="GL188" i="1"/>
  <c r="GL174" i="1"/>
  <c r="GO182" i="1"/>
  <c r="GO181" i="1"/>
  <c r="EB28" i="2"/>
  <c r="EC28" i="2" s="1"/>
  <c r="EB27" i="2"/>
  <c r="EC27" i="2" s="1"/>
  <c r="EB26" i="2"/>
  <c r="EC26" i="2" s="1"/>
  <c r="EB25" i="2"/>
  <c r="EC25" i="2" s="1"/>
  <c r="EB24" i="2"/>
  <c r="EC24" i="2" s="1"/>
  <c r="EB22" i="2"/>
  <c r="EC22" i="2" s="1"/>
  <c r="EB21" i="2"/>
  <c r="EC21" i="2" s="1"/>
  <c r="EB20" i="2"/>
  <c r="EC20" i="2" s="1"/>
  <c r="EB19" i="2"/>
  <c r="EC19" i="2" s="1"/>
  <c r="EB18" i="2"/>
  <c r="EC18" i="2" s="1"/>
  <c r="EB17" i="2"/>
  <c r="EC17" i="2" s="1"/>
  <c r="EJ16" i="2"/>
  <c r="EL16" i="2" s="1"/>
  <c r="EM16" i="2" s="1"/>
  <c r="EE16" i="2"/>
  <c r="EG16" i="2" s="1"/>
  <c r="EH16" i="2" s="1"/>
  <c r="DZ16" i="2"/>
  <c r="EB16" i="2" s="1"/>
  <c r="EC16" i="2" s="1"/>
  <c r="EJ15" i="2"/>
  <c r="EL15" i="2" s="1"/>
  <c r="EM15" i="2" s="1"/>
  <c r="EE15" i="2"/>
  <c r="EG15" i="2" s="1"/>
  <c r="EH15" i="2" s="1"/>
  <c r="DZ15" i="2"/>
  <c r="EB15" i="2" s="1"/>
  <c r="EC15" i="2" s="1"/>
  <c r="EJ14" i="2"/>
  <c r="EL14" i="2" s="1"/>
  <c r="EM14" i="2" s="1"/>
  <c r="EE14" i="2"/>
  <c r="EG14" i="2" s="1"/>
  <c r="EH14" i="2" s="1"/>
  <c r="DZ14" i="2"/>
  <c r="EB14" i="2" s="1"/>
  <c r="EC14" i="2" s="1"/>
  <c r="EJ13" i="2"/>
  <c r="EL13" i="2" s="1"/>
  <c r="EM13" i="2" s="1"/>
  <c r="EE13" i="2"/>
  <c r="EG13" i="2" s="1"/>
  <c r="EH13" i="2" s="1"/>
  <c r="DZ13" i="2"/>
  <c r="EB13" i="2" s="1"/>
  <c r="EC13" i="2" s="1"/>
  <c r="EJ12" i="2"/>
  <c r="EL12" i="2" s="1"/>
  <c r="EM12" i="2" s="1"/>
  <c r="EE12" i="2"/>
  <c r="EG12" i="2" s="1"/>
  <c r="EH12" i="2" s="1"/>
  <c r="DZ12" i="2"/>
  <c r="EB12" i="2" s="1"/>
  <c r="EC12" i="2" s="1"/>
  <c r="EJ11" i="2"/>
  <c r="EL11" i="2" s="1"/>
  <c r="EM11" i="2" s="1"/>
  <c r="EE11" i="2"/>
  <c r="EG11" i="2" s="1"/>
  <c r="EH11" i="2" s="1"/>
  <c r="DZ11" i="2"/>
  <c r="EB11" i="2" s="1"/>
  <c r="EC11" i="2" s="1"/>
  <c r="EJ9" i="2"/>
  <c r="EL9" i="2" s="1"/>
  <c r="EM9" i="2" s="1"/>
  <c r="EE9" i="2"/>
  <c r="EG9" i="2" s="1"/>
  <c r="EH9" i="2" s="1"/>
  <c r="DZ9" i="2"/>
  <c r="EB9" i="2" s="1"/>
  <c r="EC9" i="2" s="1"/>
  <c r="EJ7" i="2"/>
  <c r="EL7" i="2" s="1"/>
  <c r="EM7" i="2" s="1"/>
  <c r="EE7" i="2"/>
  <c r="EG7" i="2" s="1"/>
  <c r="EH7" i="2" s="1"/>
  <c r="DZ7" i="2"/>
  <c r="EB7" i="2" s="1"/>
  <c r="EC7" i="2" s="1"/>
  <c r="EJ6" i="2"/>
  <c r="EL6" i="2" s="1"/>
  <c r="EM6" i="2" s="1"/>
  <c r="EE6" i="2"/>
  <c r="EG6" i="2" s="1"/>
  <c r="EH6" i="2" s="1"/>
  <c r="DZ6" i="2"/>
  <c r="EB6" i="2" s="1"/>
  <c r="EC6" i="2" s="1"/>
  <c r="EJ5" i="2"/>
  <c r="EL5" i="2" s="1"/>
  <c r="EM5" i="2" s="1"/>
  <c r="EE5" i="2"/>
  <c r="EG5" i="2" s="1"/>
  <c r="EH5" i="2" s="1"/>
  <c r="DZ5" i="2"/>
  <c r="EB5" i="2" s="1"/>
  <c r="EC5" i="2" s="1"/>
  <c r="EJ4" i="2"/>
  <c r="EL4" i="2" s="1"/>
  <c r="EM4" i="2" s="1"/>
  <c r="EE4" i="2"/>
  <c r="EG4" i="2" s="1"/>
  <c r="EH4" i="2" s="1"/>
  <c r="DZ4" i="2"/>
  <c r="EB4" i="2" s="1"/>
  <c r="EC4" i="2" s="1"/>
  <c r="EJ3" i="2"/>
  <c r="EL3" i="2" s="1"/>
  <c r="EM3" i="2" s="1"/>
  <c r="EE3" i="2"/>
  <c r="EG3" i="2" s="1"/>
  <c r="EH3" i="2" s="1"/>
  <c r="DZ3" i="2"/>
  <c r="EB3" i="2" s="1"/>
  <c r="EC3" i="2" s="1"/>
  <c r="GN167" i="1"/>
  <c r="GO167" i="1" s="1"/>
  <c r="GN75" i="1"/>
  <c r="GO75" i="1" s="1"/>
  <c r="GN226" i="1"/>
  <c r="GO226" i="1" s="1"/>
  <c r="GN45" i="1"/>
  <c r="GO45" i="1" s="1"/>
  <c r="GN4" i="1"/>
  <c r="GO4" i="1" s="1"/>
  <c r="GQ223" i="1"/>
  <c r="GN223" i="1" s="1"/>
  <c r="GO223" i="1" s="1"/>
  <c r="GQ222" i="1"/>
  <c r="GN222" i="1" s="1"/>
  <c r="GO222" i="1" s="1"/>
  <c r="GQ221" i="1"/>
  <c r="GN221" i="1" s="1"/>
  <c r="GO221" i="1" s="1"/>
  <c r="GQ220" i="1"/>
  <c r="GN220" i="1" s="1"/>
  <c r="GO220" i="1" s="1"/>
  <c r="GQ219" i="1"/>
  <c r="GN219" i="1" s="1"/>
  <c r="GO219" i="1" s="1"/>
  <c r="GQ218" i="1"/>
  <c r="GN218" i="1" s="1"/>
  <c r="GO218" i="1" s="1"/>
  <c r="GQ217" i="1"/>
  <c r="GN217" i="1" s="1"/>
  <c r="GO217" i="1" s="1"/>
  <c r="GQ216" i="1"/>
  <c r="GN216" i="1" s="1"/>
  <c r="GO216" i="1" s="1"/>
  <c r="GQ215" i="1"/>
  <c r="GN215" i="1" s="1"/>
  <c r="GO215" i="1" s="1"/>
  <c r="GQ214" i="1"/>
  <c r="GN214" i="1" s="1"/>
  <c r="GO214" i="1" s="1"/>
  <c r="GN224" i="1"/>
  <c r="GO224" i="1" s="1"/>
  <c r="GN213" i="1"/>
  <c r="GO213" i="1" s="1"/>
  <c r="GN212" i="1"/>
  <c r="GO212" i="1" s="1"/>
  <c r="GN211" i="1"/>
  <c r="GO211" i="1" s="1"/>
  <c r="GN210" i="1"/>
  <c r="GO210" i="1" s="1"/>
  <c r="GN203" i="1"/>
  <c r="GO203" i="1" s="1"/>
  <c r="GN202" i="1"/>
  <c r="GO202" i="1" s="1"/>
  <c r="GN201" i="1"/>
  <c r="GO201" i="1" s="1"/>
  <c r="GN200" i="1"/>
  <c r="GO200" i="1" s="1"/>
  <c r="GN199" i="1"/>
  <c r="GO199" i="1" s="1"/>
  <c r="GN198" i="1"/>
  <c r="GO198" i="1" s="1"/>
  <c r="GN197" i="1"/>
  <c r="GO197" i="1" s="1"/>
  <c r="GN196" i="1"/>
  <c r="GO196" i="1" s="1"/>
  <c r="GN195" i="1"/>
  <c r="GO195" i="1" s="1"/>
  <c r="GN194" i="1"/>
  <c r="GO194" i="1" s="1"/>
  <c r="GN193" i="1"/>
  <c r="GO193" i="1" s="1"/>
  <c r="GN192" i="1"/>
  <c r="GO192" i="1" s="1"/>
  <c r="GN188" i="1"/>
  <c r="GO188" i="1" s="1"/>
  <c r="GN187" i="1"/>
  <c r="GO187" i="1" s="1"/>
  <c r="GN186" i="1"/>
  <c r="GO186" i="1" s="1"/>
  <c r="GN185" i="1"/>
  <c r="GO185" i="1" s="1"/>
  <c r="GN184" i="1"/>
  <c r="GO184" i="1" s="1"/>
  <c r="GN183" i="1"/>
  <c r="GO183" i="1" s="1"/>
  <c r="GN180" i="1"/>
  <c r="GO180" i="1" s="1"/>
  <c r="GK178" i="1"/>
  <c r="GL178" i="1" s="1"/>
  <c r="GK177" i="1"/>
  <c r="GL177" i="1" s="1"/>
  <c r="GN176" i="1"/>
  <c r="GO176" i="1" s="1"/>
  <c r="GN175" i="1"/>
  <c r="GO175" i="1" s="1"/>
  <c r="GN174" i="1"/>
  <c r="GO174" i="1" s="1"/>
  <c r="GN173" i="1"/>
  <c r="GO173" i="1" s="1"/>
  <c r="GN172" i="1"/>
  <c r="GO172" i="1" s="1"/>
  <c r="GN170" i="1"/>
  <c r="GO170" i="1" s="1"/>
  <c r="GN169" i="1"/>
  <c r="GO169" i="1" s="1"/>
  <c r="GN168" i="1"/>
  <c r="GO168" i="1" s="1"/>
  <c r="GN166" i="1"/>
  <c r="GO166" i="1" s="1"/>
  <c r="GK165" i="1"/>
  <c r="GN165" i="1" s="1"/>
  <c r="GO165" i="1" s="1"/>
  <c r="GJ164" i="1"/>
  <c r="GN164" i="1" s="1"/>
  <c r="GO164" i="1" s="1"/>
  <c r="GN163" i="1"/>
  <c r="GO163" i="1" s="1"/>
  <c r="GN162" i="1"/>
  <c r="GO162" i="1" s="1"/>
  <c r="GN161" i="1"/>
  <c r="GO161" i="1" s="1"/>
  <c r="GN158" i="1"/>
  <c r="GO158" i="1" s="1"/>
  <c r="GN157" i="1"/>
  <c r="GO157" i="1" s="1"/>
  <c r="GN156" i="1"/>
  <c r="GO156" i="1" s="1"/>
  <c r="GN154" i="1"/>
  <c r="GO154" i="1" s="1"/>
  <c r="GN153" i="1"/>
  <c r="GO153" i="1" s="1"/>
  <c r="GK151" i="1"/>
  <c r="GN151" i="1" s="1"/>
  <c r="GO151" i="1" s="1"/>
  <c r="GN150" i="1"/>
  <c r="GO150" i="1" s="1"/>
  <c r="GN149" i="1"/>
  <c r="GO149" i="1" s="1"/>
  <c r="GN148" i="1"/>
  <c r="GO148" i="1" s="1"/>
  <c r="GN147" i="1"/>
  <c r="GO147" i="1" s="1"/>
  <c r="GN146" i="1"/>
  <c r="GO146" i="1" s="1"/>
  <c r="GN145" i="1"/>
  <c r="GO145" i="1" s="1"/>
  <c r="GN144" i="1"/>
  <c r="GO144" i="1" s="1"/>
  <c r="GN143" i="1"/>
  <c r="GO143" i="1" s="1"/>
  <c r="GN142" i="1"/>
  <c r="GO142" i="1" s="1"/>
  <c r="GN141" i="1"/>
  <c r="GO141" i="1" s="1"/>
  <c r="GN140" i="1"/>
  <c r="GO140" i="1" s="1"/>
  <c r="GN139" i="1"/>
  <c r="GO139" i="1" s="1"/>
  <c r="GN138" i="1"/>
  <c r="GO138" i="1" s="1"/>
  <c r="GN136" i="1"/>
  <c r="GO136" i="1" s="1"/>
  <c r="GN134" i="1"/>
  <c r="GO134" i="1" s="1"/>
  <c r="GN133" i="1"/>
  <c r="GO133" i="1" s="1"/>
  <c r="GN132" i="1"/>
  <c r="GO132" i="1" s="1"/>
  <c r="GN131" i="1"/>
  <c r="GO131" i="1" s="1"/>
  <c r="GN130" i="1"/>
  <c r="GO130" i="1" s="1"/>
  <c r="GN129" i="1"/>
  <c r="GO129" i="1" s="1"/>
  <c r="GN128" i="1"/>
  <c r="GO128" i="1" s="1"/>
  <c r="GN127" i="1"/>
  <c r="GO127" i="1" s="1"/>
  <c r="GN126" i="1"/>
  <c r="GO126" i="1" s="1"/>
  <c r="GN125" i="1"/>
  <c r="GO125" i="1" s="1"/>
  <c r="GN124" i="1"/>
  <c r="GO124" i="1" s="1"/>
  <c r="GN123" i="1"/>
  <c r="GO123" i="1" s="1"/>
  <c r="GN122" i="1"/>
  <c r="GO122" i="1" s="1"/>
  <c r="GN121" i="1"/>
  <c r="GO121" i="1" s="1"/>
  <c r="GN119" i="1"/>
  <c r="GO119" i="1" s="1"/>
  <c r="GN118" i="1"/>
  <c r="GO118" i="1" s="1"/>
  <c r="GN117" i="1"/>
  <c r="GO117" i="1" s="1"/>
  <c r="GN116" i="1"/>
  <c r="GO116" i="1" s="1"/>
  <c r="GN115" i="1"/>
  <c r="GO115" i="1" s="1"/>
  <c r="GN114" i="1"/>
  <c r="GO114" i="1" s="1"/>
  <c r="GN113" i="1"/>
  <c r="GO113" i="1" s="1"/>
  <c r="GN112" i="1"/>
  <c r="GO112" i="1" s="1"/>
  <c r="GN110" i="1"/>
  <c r="GO110" i="1" s="1"/>
  <c r="GN109" i="1"/>
  <c r="GO109" i="1" s="1"/>
  <c r="GN108" i="1"/>
  <c r="GO108" i="1" s="1"/>
  <c r="GN107" i="1"/>
  <c r="GO107" i="1" s="1"/>
  <c r="GN106" i="1"/>
  <c r="GO106" i="1" s="1"/>
  <c r="GN105" i="1"/>
  <c r="GO105" i="1" s="1"/>
  <c r="GN104" i="1"/>
  <c r="GO104" i="1" s="1"/>
  <c r="GT104" i="1" s="1"/>
  <c r="GN103" i="1"/>
  <c r="GO103" i="1" s="1"/>
  <c r="GN102" i="1"/>
  <c r="GO102" i="1" s="1"/>
  <c r="GN101" i="1"/>
  <c r="GO101" i="1" s="1"/>
  <c r="GN100" i="1"/>
  <c r="GO100" i="1" s="1"/>
  <c r="GT100" i="1" s="1"/>
  <c r="GN99" i="1"/>
  <c r="GO99" i="1" s="1"/>
  <c r="GT99" i="1" s="1"/>
  <c r="GN98" i="1"/>
  <c r="GO98" i="1" s="1"/>
  <c r="GT98" i="1" s="1"/>
  <c r="GN97" i="1"/>
  <c r="GO97" i="1" s="1"/>
  <c r="GN94" i="1"/>
  <c r="GO94" i="1" s="1"/>
  <c r="GN93" i="1"/>
  <c r="GO93" i="1" s="1"/>
  <c r="GN92" i="1"/>
  <c r="GO92" i="1" s="1"/>
  <c r="GT92" i="1" s="1"/>
  <c r="GN74" i="1"/>
  <c r="GO74" i="1" s="1"/>
  <c r="GT74" i="1" s="1"/>
  <c r="GN73" i="1"/>
  <c r="GO73" i="1" s="1"/>
  <c r="GT73" i="1" s="1"/>
  <c r="GN72" i="1"/>
  <c r="GO72" i="1" s="1"/>
  <c r="GT72" i="1" s="1"/>
  <c r="GN71" i="1"/>
  <c r="GO71" i="1" s="1"/>
  <c r="GT71" i="1" s="1"/>
  <c r="GN70" i="1"/>
  <c r="GO70" i="1" s="1"/>
  <c r="GT70" i="1" s="1"/>
  <c r="GN69" i="1"/>
  <c r="GO69" i="1" s="1"/>
  <c r="GN64" i="1"/>
  <c r="GO64" i="1" s="1"/>
  <c r="GN44" i="1"/>
  <c r="GO44" i="1" s="1"/>
  <c r="GN43" i="1"/>
  <c r="GO43" i="1" s="1"/>
  <c r="GN42" i="1"/>
  <c r="GO42" i="1" s="1"/>
  <c r="GN41" i="1"/>
  <c r="GO41" i="1" s="1"/>
  <c r="GN40" i="1"/>
  <c r="GO40" i="1" s="1"/>
  <c r="GN39" i="1"/>
  <c r="GO39" i="1" s="1"/>
  <c r="GN38" i="1"/>
  <c r="GO38" i="1" s="1"/>
  <c r="GN37" i="1"/>
  <c r="GO37" i="1" s="1"/>
  <c r="GN36" i="1"/>
  <c r="GO36" i="1" s="1"/>
  <c r="GN91" i="1"/>
  <c r="GO91" i="1" s="1"/>
  <c r="GN25" i="1"/>
  <c r="GO25" i="1" s="1"/>
  <c r="GN24" i="1"/>
  <c r="GO24" i="1" s="1"/>
  <c r="GN21" i="1"/>
  <c r="GO21" i="1" s="1"/>
  <c r="GK20" i="1"/>
  <c r="GN20" i="1" s="1"/>
  <c r="GO20" i="1" s="1"/>
  <c r="GN90" i="1"/>
  <c r="GO90" i="1" s="1"/>
  <c r="GN89" i="1"/>
  <c r="GO89" i="1" s="1"/>
  <c r="GN88" i="1"/>
  <c r="GO88" i="1" s="1"/>
  <c r="GN87" i="1"/>
  <c r="GO87" i="1" s="1"/>
  <c r="GN86" i="1"/>
  <c r="GO86" i="1" s="1"/>
  <c r="GN85" i="1"/>
  <c r="GO85" i="1" s="1"/>
  <c r="GN84" i="1"/>
  <c r="GO84" i="1" s="1"/>
  <c r="GR83" i="1"/>
  <c r="GN83" i="1" s="1"/>
  <c r="GO83" i="1" s="1"/>
  <c r="GN82" i="1"/>
  <c r="GO82" i="1" s="1"/>
  <c r="GN81" i="1"/>
  <c r="GO81" i="1" s="1"/>
  <c r="GN80" i="1"/>
  <c r="GO80" i="1" s="1"/>
  <c r="GN79" i="1"/>
  <c r="GO79" i="1" s="1"/>
  <c r="GN78" i="1"/>
  <c r="GO78" i="1" s="1"/>
  <c r="GN77" i="1"/>
  <c r="GO77" i="1" s="1"/>
  <c r="GN76" i="1"/>
  <c r="GO76" i="1" s="1"/>
  <c r="GN229" i="1"/>
  <c r="GO229" i="1" s="1"/>
  <c r="GJ228" i="1"/>
  <c r="GN228" i="1" s="1"/>
  <c r="GO228" i="1" s="1"/>
  <c r="GJ225" i="1"/>
  <c r="GN225" i="1" s="1"/>
  <c r="GO225" i="1" s="1"/>
  <c r="GN63" i="1"/>
  <c r="GO63" i="1" s="1"/>
  <c r="GN61" i="1"/>
  <c r="GO61" i="1" s="1"/>
  <c r="GN60" i="1"/>
  <c r="GO60" i="1" s="1"/>
  <c r="GN14" i="1"/>
  <c r="GO14" i="1" s="1"/>
  <c r="GN13" i="1"/>
  <c r="GO13" i="1" s="1"/>
  <c r="GN59" i="1"/>
  <c r="GO59" i="1" s="1"/>
  <c r="GN58" i="1"/>
  <c r="GO58" i="1" s="1"/>
  <c r="GN57" i="1"/>
  <c r="GO57" i="1" s="1"/>
  <c r="GN56" i="1"/>
  <c r="GO56" i="1" s="1"/>
  <c r="GN55" i="1"/>
  <c r="GO55" i="1" s="1"/>
  <c r="GN54" i="1"/>
  <c r="GO54" i="1" s="1"/>
  <c r="GN53" i="1"/>
  <c r="GO53" i="1" s="1"/>
  <c r="GN52" i="1"/>
  <c r="GO52" i="1" s="1"/>
  <c r="GN51" i="1"/>
  <c r="GO51" i="1" s="1"/>
  <c r="GN50" i="1"/>
  <c r="GO50" i="1" s="1"/>
  <c r="GN49" i="1"/>
  <c r="GO49" i="1" s="1"/>
  <c r="GN12" i="1"/>
  <c r="GO12" i="1" s="1"/>
  <c r="GN11" i="1"/>
  <c r="GO11" i="1" s="1"/>
  <c r="GK10" i="1"/>
  <c r="GN10" i="1" s="1"/>
  <c r="GO10" i="1" s="1"/>
  <c r="GJ48" i="1"/>
  <c r="GN48" i="1" s="1"/>
  <c r="GO48" i="1" s="1"/>
  <c r="GN46" i="1"/>
  <c r="GO46" i="1" s="1"/>
  <c r="GN35" i="1"/>
  <c r="GQ9" i="1"/>
  <c r="GK9" i="1"/>
  <c r="GN34" i="1"/>
  <c r="GN33" i="1"/>
  <c r="GN32" i="1"/>
  <c r="GN31" i="1"/>
  <c r="GN30" i="1"/>
  <c r="GN313" i="1"/>
  <c r="GO313" i="1" s="1"/>
  <c r="GN312" i="1"/>
  <c r="GO312" i="1" s="1"/>
  <c r="GN311" i="1"/>
  <c r="GO311" i="1" s="1"/>
  <c r="GN8" i="1"/>
  <c r="GO8" i="1" s="1"/>
  <c r="GN7" i="1"/>
  <c r="GO7" i="1" s="1"/>
  <c r="GN310" i="1"/>
  <c r="GO310" i="1" s="1"/>
  <c r="GN309" i="1"/>
  <c r="GO309" i="1" s="1"/>
  <c r="GN307" i="1"/>
  <c r="GO307" i="1" s="1"/>
  <c r="GN306" i="1"/>
  <c r="GO306" i="1" s="1"/>
  <c r="GN305" i="1"/>
  <c r="GO305" i="1" s="1"/>
  <c r="GN304" i="1"/>
  <c r="GO304" i="1" s="1"/>
  <c r="GN6" i="1"/>
  <c r="GO6" i="1" s="1"/>
  <c r="GN303" i="1"/>
  <c r="GO303" i="1" s="1"/>
  <c r="GN302" i="1"/>
  <c r="GO302" i="1" s="1"/>
  <c r="GN301" i="1"/>
  <c r="GO301" i="1" s="1"/>
  <c r="GN300" i="1"/>
  <c r="GO300" i="1" s="1"/>
  <c r="GN299" i="1"/>
  <c r="GO299" i="1" s="1"/>
  <c r="GN298" i="1"/>
  <c r="GO298" i="1" s="1"/>
  <c r="GN297" i="1"/>
  <c r="GO297" i="1" s="1"/>
  <c r="GN296" i="1"/>
  <c r="GO296" i="1" s="1"/>
  <c r="GK295" i="1"/>
  <c r="GN295" i="1" s="1"/>
  <c r="GO295" i="1" s="1"/>
  <c r="GN294" i="1"/>
  <c r="GO294" i="1" s="1"/>
  <c r="GN5" i="1"/>
  <c r="GO5" i="1" s="1"/>
  <c r="GN3" i="1"/>
  <c r="GO3" i="1" s="1"/>
  <c r="FX61" i="1"/>
  <c r="FX45" i="1"/>
  <c r="FX46" i="1"/>
  <c r="FX48" i="1"/>
  <c r="FX11" i="1"/>
  <c r="FX12" i="1"/>
  <c r="FX49" i="1"/>
  <c r="FX50" i="1"/>
  <c r="FX51" i="1"/>
  <c r="FX52" i="1"/>
  <c r="FX53" i="1"/>
  <c r="FX54" i="1"/>
  <c r="FX55" i="1"/>
  <c r="FX56" i="1"/>
  <c r="FX57" i="1"/>
  <c r="FX58" i="1"/>
  <c r="FX59" i="1"/>
  <c r="FX13" i="1"/>
  <c r="FX14" i="1"/>
  <c r="FX60" i="1"/>
  <c r="FX63" i="1"/>
  <c r="FZ25" i="1"/>
  <c r="GA25" i="1" s="1"/>
  <c r="FZ157" i="1"/>
  <c r="GA157" i="1" s="1"/>
  <c r="FZ158" i="1"/>
  <c r="GA158" i="1" s="1"/>
  <c r="FZ88" i="1"/>
  <c r="GA88" i="1" s="1"/>
  <c r="FZ91" i="1"/>
  <c r="GA91" i="1" s="1"/>
  <c r="FW9" i="1"/>
  <c r="GC9" i="1"/>
  <c r="I15" i="3"/>
  <c r="I14" i="3"/>
  <c r="I13" i="3"/>
  <c r="FZ156" i="1"/>
  <c r="GA156" i="1" s="1"/>
  <c r="FL119" i="1"/>
  <c r="FM119" i="1" s="1"/>
  <c r="FL117" i="1"/>
  <c r="FM117" i="1" s="1"/>
  <c r="FO214" i="1"/>
  <c r="FL214" i="1" s="1"/>
  <c r="FM214" i="1" s="1"/>
  <c r="FO215" i="1"/>
  <c r="FL215" i="1" s="1"/>
  <c r="FM215" i="1" s="1"/>
  <c r="FO216" i="1"/>
  <c r="FL216" i="1" s="1"/>
  <c r="FM216" i="1" s="1"/>
  <c r="FO217" i="1"/>
  <c r="FL217" i="1" s="1"/>
  <c r="FM217" i="1" s="1"/>
  <c r="FO218" i="1"/>
  <c r="FL218" i="1" s="1"/>
  <c r="FM218" i="1" s="1"/>
  <c r="FO219" i="1"/>
  <c r="FL219" i="1" s="1"/>
  <c r="FM219" i="1" s="1"/>
  <c r="FO220" i="1"/>
  <c r="FL220" i="1" s="1"/>
  <c r="FM220" i="1" s="1"/>
  <c r="FO221" i="1"/>
  <c r="FL221" i="1" s="1"/>
  <c r="FM221" i="1" s="1"/>
  <c r="FO222" i="1"/>
  <c r="FL222" i="1" s="1"/>
  <c r="FM222" i="1" s="1"/>
  <c r="FO223" i="1"/>
  <c r="FL223" i="1" s="1"/>
  <c r="FM223" i="1" s="1"/>
  <c r="K4" i="3"/>
  <c r="M4" i="3"/>
  <c r="N4" i="3"/>
  <c r="K5" i="3"/>
  <c r="M5" i="3"/>
  <c r="N5" i="3"/>
  <c r="K3" i="3"/>
  <c r="M3" i="3"/>
  <c r="N3" i="3"/>
  <c r="FL25" i="1"/>
  <c r="FM25" i="1" s="1"/>
  <c r="N91" i="1"/>
  <c r="O91" i="1" s="1"/>
  <c r="AB91" i="1"/>
  <c r="AC91" i="1" s="1"/>
  <c r="AP91" i="1"/>
  <c r="AQ91" i="1" s="1"/>
  <c r="BD91" i="1"/>
  <c r="BE91" i="1" s="1"/>
  <c r="BR91" i="1"/>
  <c r="BS91" i="1" s="1"/>
  <c r="CF91" i="1"/>
  <c r="CG91" i="1" s="1"/>
  <c r="CT91" i="1"/>
  <c r="CU91" i="1" s="1"/>
  <c r="DJ91" i="1"/>
  <c r="DK91" i="1" s="1"/>
  <c r="DX91" i="1"/>
  <c r="DY91" i="1" s="1"/>
  <c r="EL91" i="1"/>
  <c r="EM91" i="1" s="1"/>
  <c r="EY91" i="1"/>
  <c r="EZ91" i="1" s="1"/>
  <c r="FL91" i="1"/>
  <c r="FM91" i="1" s="1"/>
  <c r="FJ9" i="1"/>
  <c r="FL9" i="1" s="1"/>
  <c r="FM9" i="1" s="1"/>
  <c r="FL297" i="1"/>
  <c r="FM297" i="1" s="1"/>
  <c r="DQ4" i="2"/>
  <c r="DS4" i="2" s="1"/>
  <c r="DT4" i="2" s="1"/>
  <c r="DQ5" i="2"/>
  <c r="DS5" i="2" s="1"/>
  <c r="DT5" i="2" s="1"/>
  <c r="DQ6" i="2"/>
  <c r="DS6" i="2" s="1"/>
  <c r="DT6" i="2" s="1"/>
  <c r="DQ7" i="2"/>
  <c r="DS7" i="2" s="1"/>
  <c r="DT7" i="2" s="1"/>
  <c r="DQ9" i="2"/>
  <c r="DS9" i="2" s="1"/>
  <c r="DT9" i="2" s="1"/>
  <c r="DQ11" i="2"/>
  <c r="DS11" i="2" s="1"/>
  <c r="DT11" i="2" s="1"/>
  <c r="DQ12" i="2"/>
  <c r="DS12" i="2" s="1"/>
  <c r="DT12" i="2" s="1"/>
  <c r="DQ13" i="2"/>
  <c r="DS13" i="2" s="1"/>
  <c r="DT13" i="2" s="1"/>
  <c r="DQ14" i="2"/>
  <c r="DS14" i="2" s="1"/>
  <c r="DT14" i="2" s="1"/>
  <c r="DQ15" i="2"/>
  <c r="DS15" i="2" s="1"/>
  <c r="DT15" i="2" s="1"/>
  <c r="DQ16" i="2"/>
  <c r="DS16" i="2" s="1"/>
  <c r="DT16" i="2" s="1"/>
  <c r="DQ3" i="2"/>
  <c r="DS3" i="2" s="1"/>
  <c r="DT3" i="2" s="1"/>
  <c r="DL4" i="2"/>
  <c r="DN4" i="2" s="1"/>
  <c r="DO4" i="2" s="1"/>
  <c r="DL5" i="2"/>
  <c r="DN5" i="2" s="1"/>
  <c r="DO5" i="2" s="1"/>
  <c r="DL6" i="2"/>
  <c r="DN6" i="2" s="1"/>
  <c r="DO6" i="2" s="1"/>
  <c r="DL7" i="2"/>
  <c r="DN7" i="2" s="1"/>
  <c r="DO7" i="2" s="1"/>
  <c r="DL9" i="2"/>
  <c r="DN9" i="2" s="1"/>
  <c r="DO9" i="2" s="1"/>
  <c r="DL11" i="2"/>
  <c r="DN11" i="2" s="1"/>
  <c r="DO11" i="2" s="1"/>
  <c r="DL12" i="2"/>
  <c r="DN12" i="2" s="1"/>
  <c r="DO12" i="2" s="1"/>
  <c r="DL13" i="2"/>
  <c r="DN13" i="2" s="1"/>
  <c r="DO13" i="2" s="1"/>
  <c r="DL14" i="2"/>
  <c r="DN14" i="2" s="1"/>
  <c r="DO14" i="2" s="1"/>
  <c r="DL15" i="2"/>
  <c r="DN15" i="2" s="1"/>
  <c r="DO15" i="2" s="1"/>
  <c r="DL16" i="2"/>
  <c r="DN16" i="2" s="1"/>
  <c r="DO16" i="2" s="1"/>
  <c r="DL3" i="2"/>
  <c r="DN3" i="2" s="1"/>
  <c r="DO3" i="2" s="1"/>
  <c r="DI17" i="2"/>
  <c r="DJ17" i="2" s="1"/>
  <c r="DI18" i="2"/>
  <c r="DJ18" i="2" s="1"/>
  <c r="DI19" i="2"/>
  <c r="DJ19" i="2" s="1"/>
  <c r="DI20" i="2"/>
  <c r="DJ20" i="2" s="1"/>
  <c r="DI21" i="2"/>
  <c r="DJ21" i="2" s="1"/>
  <c r="DI22" i="2"/>
  <c r="DJ22" i="2" s="1"/>
  <c r="DI24" i="2"/>
  <c r="DJ24" i="2" s="1"/>
  <c r="DI25" i="2"/>
  <c r="DJ25" i="2" s="1"/>
  <c r="DI26" i="2"/>
  <c r="DJ26" i="2" s="1"/>
  <c r="DI27" i="2"/>
  <c r="DJ27" i="2" s="1"/>
  <c r="DI28" i="2"/>
  <c r="DJ28" i="2" s="1"/>
  <c r="DG4" i="2"/>
  <c r="DI4" i="2" s="1"/>
  <c r="DJ4" i="2" s="1"/>
  <c r="DG5" i="2"/>
  <c r="DI5" i="2" s="1"/>
  <c r="DJ5" i="2" s="1"/>
  <c r="DG6" i="2"/>
  <c r="DI6" i="2" s="1"/>
  <c r="DJ6" i="2" s="1"/>
  <c r="DG7" i="2"/>
  <c r="DI7" i="2" s="1"/>
  <c r="DJ7" i="2" s="1"/>
  <c r="DG9" i="2"/>
  <c r="DI9" i="2" s="1"/>
  <c r="DJ9" i="2" s="1"/>
  <c r="DG11" i="2"/>
  <c r="DI11" i="2" s="1"/>
  <c r="DJ11" i="2" s="1"/>
  <c r="DG12" i="2"/>
  <c r="DI12" i="2" s="1"/>
  <c r="DJ12" i="2" s="1"/>
  <c r="DG13" i="2"/>
  <c r="DI13" i="2" s="1"/>
  <c r="DJ13" i="2" s="1"/>
  <c r="DG14" i="2"/>
  <c r="DI14" i="2" s="1"/>
  <c r="DJ14" i="2" s="1"/>
  <c r="DG15" i="2"/>
  <c r="DI15" i="2" s="1"/>
  <c r="DJ15" i="2" s="1"/>
  <c r="DG16" i="2"/>
  <c r="DI16" i="2" s="1"/>
  <c r="DJ16" i="2" s="1"/>
  <c r="DG3" i="2"/>
  <c r="DI3" i="2" s="1"/>
  <c r="DJ3" i="2" s="1"/>
  <c r="GC223" i="1"/>
  <c r="FZ223" i="1" s="1"/>
  <c r="GA223" i="1" s="1"/>
  <c r="GC222" i="1"/>
  <c r="FZ222" i="1" s="1"/>
  <c r="GA222" i="1" s="1"/>
  <c r="GC221" i="1"/>
  <c r="FZ221" i="1" s="1"/>
  <c r="GA221" i="1" s="1"/>
  <c r="GC220" i="1"/>
  <c r="FZ220" i="1" s="1"/>
  <c r="GA220" i="1" s="1"/>
  <c r="GC219" i="1"/>
  <c r="FZ219" i="1" s="1"/>
  <c r="GA219" i="1" s="1"/>
  <c r="GC218" i="1"/>
  <c r="FZ218" i="1" s="1"/>
  <c r="GA218" i="1" s="1"/>
  <c r="GC217" i="1"/>
  <c r="FZ217" i="1" s="1"/>
  <c r="GA217" i="1" s="1"/>
  <c r="GC216" i="1"/>
  <c r="FZ216" i="1" s="1"/>
  <c r="GA216" i="1" s="1"/>
  <c r="GC215" i="1"/>
  <c r="FZ215" i="1" s="1"/>
  <c r="GA215" i="1" s="1"/>
  <c r="GC214" i="1"/>
  <c r="FZ214" i="1" s="1"/>
  <c r="GA214" i="1" s="1"/>
  <c r="FZ224" i="1"/>
  <c r="GA224" i="1" s="1"/>
  <c r="FZ213" i="1"/>
  <c r="GA213" i="1" s="1"/>
  <c r="FZ212" i="1"/>
  <c r="GA212" i="1" s="1"/>
  <c r="FZ211" i="1"/>
  <c r="GA211" i="1" s="1"/>
  <c r="FZ210" i="1"/>
  <c r="GA210" i="1" s="1"/>
  <c r="FZ203" i="1"/>
  <c r="GA203" i="1" s="1"/>
  <c r="FZ202" i="1"/>
  <c r="GA202" i="1" s="1"/>
  <c r="FZ201" i="1"/>
  <c r="GA201" i="1" s="1"/>
  <c r="FZ200" i="1"/>
  <c r="GA200" i="1" s="1"/>
  <c r="FZ199" i="1"/>
  <c r="GA199" i="1" s="1"/>
  <c r="FZ198" i="1"/>
  <c r="GA198" i="1" s="1"/>
  <c r="FZ197" i="1"/>
  <c r="GA197" i="1" s="1"/>
  <c r="FZ196" i="1"/>
  <c r="GA196" i="1" s="1"/>
  <c r="FZ195" i="1"/>
  <c r="GA195" i="1" s="1"/>
  <c r="FZ194" i="1"/>
  <c r="GA194" i="1" s="1"/>
  <c r="FZ193" i="1"/>
  <c r="GA193" i="1" s="1"/>
  <c r="FZ192" i="1"/>
  <c r="GA192" i="1" s="1"/>
  <c r="FZ188" i="1"/>
  <c r="GA188" i="1" s="1"/>
  <c r="FZ187" i="1"/>
  <c r="GA187" i="1" s="1"/>
  <c r="FZ186" i="1"/>
  <c r="GA186" i="1" s="1"/>
  <c r="FZ185" i="1"/>
  <c r="GA185" i="1" s="1"/>
  <c r="FZ184" i="1"/>
  <c r="GA184" i="1" s="1"/>
  <c r="FZ183" i="1"/>
  <c r="GA183" i="1" s="1"/>
  <c r="FZ180" i="1"/>
  <c r="GA180" i="1" s="1"/>
  <c r="FW179" i="1"/>
  <c r="FZ179" i="1" s="1"/>
  <c r="GA179" i="1" s="1"/>
  <c r="FW178" i="1"/>
  <c r="FZ178" i="1" s="1"/>
  <c r="GA178" i="1" s="1"/>
  <c r="FW177" i="1"/>
  <c r="FZ177" i="1" s="1"/>
  <c r="GA177" i="1" s="1"/>
  <c r="FZ176" i="1"/>
  <c r="GA176" i="1" s="1"/>
  <c r="FZ175" i="1"/>
  <c r="GA175" i="1" s="1"/>
  <c r="FZ174" i="1"/>
  <c r="GA174" i="1" s="1"/>
  <c r="FZ173" i="1"/>
  <c r="GA173" i="1" s="1"/>
  <c r="FZ172" i="1"/>
  <c r="GA172" i="1" s="1"/>
  <c r="FZ170" i="1"/>
  <c r="GA170" i="1" s="1"/>
  <c r="FZ169" i="1"/>
  <c r="GA169" i="1" s="1"/>
  <c r="FZ168" i="1"/>
  <c r="GA168" i="1" s="1"/>
  <c r="FZ167" i="1"/>
  <c r="GA167" i="1" s="1"/>
  <c r="FZ166" i="1"/>
  <c r="GA166" i="1" s="1"/>
  <c r="FW165" i="1"/>
  <c r="FZ165" i="1" s="1"/>
  <c r="GA165" i="1" s="1"/>
  <c r="FV164" i="1"/>
  <c r="FZ164" i="1" s="1"/>
  <c r="GA164" i="1" s="1"/>
  <c r="FZ163" i="1"/>
  <c r="GA163" i="1" s="1"/>
  <c r="FZ162" i="1"/>
  <c r="GA162" i="1" s="1"/>
  <c r="FZ161" i="1"/>
  <c r="GA161" i="1" s="1"/>
  <c r="FZ154" i="1"/>
  <c r="GA154" i="1" s="1"/>
  <c r="FZ153" i="1"/>
  <c r="GA153" i="1" s="1"/>
  <c r="FW151" i="1"/>
  <c r="FZ151" i="1" s="1"/>
  <c r="GA151" i="1" s="1"/>
  <c r="FZ150" i="1"/>
  <c r="GA150" i="1" s="1"/>
  <c r="FZ149" i="1"/>
  <c r="GA149" i="1" s="1"/>
  <c r="FZ148" i="1"/>
  <c r="GA148" i="1" s="1"/>
  <c r="FZ147" i="1"/>
  <c r="GA147" i="1" s="1"/>
  <c r="FZ146" i="1"/>
  <c r="GA146" i="1" s="1"/>
  <c r="FZ145" i="1"/>
  <c r="GA145" i="1" s="1"/>
  <c r="FZ144" i="1"/>
  <c r="GA144" i="1" s="1"/>
  <c r="FZ143" i="1"/>
  <c r="GA143" i="1" s="1"/>
  <c r="FZ142" i="1"/>
  <c r="GA142" i="1" s="1"/>
  <c r="FZ141" i="1"/>
  <c r="GA141" i="1" s="1"/>
  <c r="FZ140" i="1"/>
  <c r="GA140" i="1" s="1"/>
  <c r="FZ139" i="1"/>
  <c r="GA139" i="1" s="1"/>
  <c r="FZ138" i="1"/>
  <c r="GA138" i="1" s="1"/>
  <c r="FZ136" i="1"/>
  <c r="GA136" i="1" s="1"/>
  <c r="FZ134" i="1"/>
  <c r="GA134" i="1" s="1"/>
  <c r="FZ133" i="1"/>
  <c r="GA133" i="1" s="1"/>
  <c r="FZ132" i="1"/>
  <c r="GA132" i="1" s="1"/>
  <c r="FZ131" i="1"/>
  <c r="GA131" i="1" s="1"/>
  <c r="FZ130" i="1"/>
  <c r="GA130" i="1" s="1"/>
  <c r="FZ129" i="1"/>
  <c r="GA129" i="1" s="1"/>
  <c r="FZ128" i="1"/>
  <c r="GA128" i="1" s="1"/>
  <c r="FZ127" i="1"/>
  <c r="GA127" i="1" s="1"/>
  <c r="FZ126" i="1"/>
  <c r="GA126" i="1" s="1"/>
  <c r="FZ125" i="1"/>
  <c r="GA125" i="1" s="1"/>
  <c r="FZ124" i="1"/>
  <c r="GA124" i="1" s="1"/>
  <c r="FZ123" i="1"/>
  <c r="GA123" i="1" s="1"/>
  <c r="FZ122" i="1"/>
  <c r="GA122" i="1" s="1"/>
  <c r="FZ121" i="1"/>
  <c r="GA121" i="1" s="1"/>
  <c r="FZ119" i="1"/>
  <c r="GA119" i="1" s="1"/>
  <c r="FZ118" i="1"/>
  <c r="GA118" i="1" s="1"/>
  <c r="FZ117" i="1"/>
  <c r="GA117" i="1" s="1"/>
  <c r="FZ116" i="1"/>
  <c r="GA116" i="1" s="1"/>
  <c r="FZ115" i="1"/>
  <c r="GA115" i="1" s="1"/>
  <c r="FZ114" i="1"/>
  <c r="GA114" i="1" s="1"/>
  <c r="FZ113" i="1"/>
  <c r="GA113" i="1" s="1"/>
  <c r="FZ112" i="1"/>
  <c r="GA112" i="1" s="1"/>
  <c r="FZ110" i="1"/>
  <c r="GA110" i="1" s="1"/>
  <c r="FZ109" i="1"/>
  <c r="GA109" i="1" s="1"/>
  <c r="FZ108" i="1"/>
  <c r="GA108" i="1" s="1"/>
  <c r="FZ107" i="1"/>
  <c r="GA107" i="1" s="1"/>
  <c r="FZ106" i="1"/>
  <c r="GA106" i="1" s="1"/>
  <c r="FZ105" i="1"/>
  <c r="GA105" i="1" s="1"/>
  <c r="FZ104" i="1"/>
  <c r="GA104" i="1" s="1"/>
  <c r="GF104" i="1" s="1"/>
  <c r="FZ103" i="1"/>
  <c r="GA103" i="1" s="1"/>
  <c r="FZ102" i="1"/>
  <c r="GA102" i="1" s="1"/>
  <c r="FZ101" i="1"/>
  <c r="GA101" i="1" s="1"/>
  <c r="FZ100" i="1"/>
  <c r="GA100" i="1" s="1"/>
  <c r="GF100" i="1" s="1"/>
  <c r="FZ99" i="1"/>
  <c r="GA99" i="1" s="1"/>
  <c r="GF99" i="1" s="1"/>
  <c r="FZ98" i="1"/>
  <c r="GA98" i="1" s="1"/>
  <c r="GF98" i="1" s="1"/>
  <c r="FZ97" i="1"/>
  <c r="GA97" i="1" s="1"/>
  <c r="FZ94" i="1"/>
  <c r="GA94" i="1" s="1"/>
  <c r="FZ93" i="1"/>
  <c r="GA93" i="1" s="1"/>
  <c r="FZ92" i="1"/>
  <c r="GA92" i="1" s="1"/>
  <c r="GF92" i="1" s="1"/>
  <c r="FZ74" i="1"/>
  <c r="GA74" i="1" s="1"/>
  <c r="GF74" i="1" s="1"/>
  <c r="FZ73" i="1"/>
  <c r="GA73" i="1" s="1"/>
  <c r="GF73" i="1" s="1"/>
  <c r="FZ72" i="1"/>
  <c r="GA72" i="1" s="1"/>
  <c r="GF72" i="1" s="1"/>
  <c r="FZ71" i="1"/>
  <c r="GA71" i="1" s="1"/>
  <c r="GF71" i="1" s="1"/>
  <c r="FZ70" i="1"/>
  <c r="GA70" i="1" s="1"/>
  <c r="GF70" i="1" s="1"/>
  <c r="FZ69" i="1"/>
  <c r="GA69" i="1" s="1"/>
  <c r="FZ64" i="1"/>
  <c r="GA64" i="1" s="1"/>
  <c r="FZ44" i="1"/>
  <c r="GA44" i="1" s="1"/>
  <c r="FZ43" i="1"/>
  <c r="GA43" i="1" s="1"/>
  <c r="FZ42" i="1"/>
  <c r="GA42" i="1" s="1"/>
  <c r="FZ41" i="1"/>
  <c r="GA41" i="1" s="1"/>
  <c r="FZ40" i="1"/>
  <c r="GA40" i="1" s="1"/>
  <c r="FZ39" i="1"/>
  <c r="GA39" i="1" s="1"/>
  <c r="FZ38" i="1"/>
  <c r="GA38" i="1" s="1"/>
  <c r="FZ37" i="1"/>
  <c r="GA37" i="1" s="1"/>
  <c r="FZ36" i="1"/>
  <c r="GA36" i="1" s="1"/>
  <c r="FZ24" i="1"/>
  <c r="GA24" i="1" s="1"/>
  <c r="FZ21" i="1"/>
  <c r="GA21" i="1" s="1"/>
  <c r="FW20" i="1"/>
  <c r="FZ20" i="1" s="1"/>
  <c r="GA20" i="1" s="1"/>
  <c r="FZ90" i="1"/>
  <c r="GA90" i="1" s="1"/>
  <c r="FZ89" i="1"/>
  <c r="GA89" i="1" s="1"/>
  <c r="FZ87" i="1"/>
  <c r="GA87" i="1" s="1"/>
  <c r="FZ86" i="1"/>
  <c r="GA86" i="1" s="1"/>
  <c r="FZ85" i="1"/>
  <c r="GA85" i="1" s="1"/>
  <c r="FZ84" i="1"/>
  <c r="GA84" i="1" s="1"/>
  <c r="GD83" i="1"/>
  <c r="FZ83" i="1" s="1"/>
  <c r="GA83" i="1" s="1"/>
  <c r="FZ82" i="1"/>
  <c r="GA82" i="1" s="1"/>
  <c r="FZ81" i="1"/>
  <c r="GA81" i="1" s="1"/>
  <c r="FZ80" i="1"/>
  <c r="GA80" i="1" s="1"/>
  <c r="FZ79" i="1"/>
  <c r="GA79" i="1" s="1"/>
  <c r="FZ78" i="1"/>
  <c r="GA78" i="1" s="1"/>
  <c r="FZ77" i="1"/>
  <c r="GA77" i="1" s="1"/>
  <c r="FZ76" i="1"/>
  <c r="GA76" i="1" s="1"/>
  <c r="FZ75" i="1"/>
  <c r="GA75" i="1" s="1"/>
  <c r="FZ229" i="1"/>
  <c r="GA229" i="1" s="1"/>
  <c r="FV228" i="1"/>
  <c r="FZ228" i="1" s="1"/>
  <c r="GA228" i="1" s="1"/>
  <c r="FZ226" i="1"/>
  <c r="GA226" i="1" s="1"/>
  <c r="FV225" i="1"/>
  <c r="FZ225" i="1" s="1"/>
  <c r="GA225" i="1" s="1"/>
  <c r="FZ63" i="1"/>
  <c r="GA63" i="1" s="1"/>
  <c r="FZ61" i="1"/>
  <c r="GA61" i="1" s="1"/>
  <c r="FZ60" i="1"/>
  <c r="GA60" i="1" s="1"/>
  <c r="FZ14" i="1"/>
  <c r="GA14" i="1" s="1"/>
  <c r="FZ13" i="1"/>
  <c r="GA13" i="1" s="1"/>
  <c r="FZ59" i="1"/>
  <c r="GA59" i="1" s="1"/>
  <c r="FZ58" i="1"/>
  <c r="GA58" i="1" s="1"/>
  <c r="FZ57" i="1"/>
  <c r="GA57" i="1" s="1"/>
  <c r="FZ56" i="1"/>
  <c r="GA56" i="1" s="1"/>
  <c r="FZ55" i="1"/>
  <c r="GA55" i="1" s="1"/>
  <c r="FZ54" i="1"/>
  <c r="GA54" i="1" s="1"/>
  <c r="FZ53" i="1"/>
  <c r="GA53" i="1" s="1"/>
  <c r="FZ52" i="1"/>
  <c r="GA52" i="1" s="1"/>
  <c r="FZ51" i="1"/>
  <c r="GA51" i="1" s="1"/>
  <c r="FZ50" i="1"/>
  <c r="GA50" i="1" s="1"/>
  <c r="FZ49" i="1"/>
  <c r="GA49" i="1" s="1"/>
  <c r="FZ12" i="1"/>
  <c r="GA12" i="1" s="1"/>
  <c r="FZ11" i="1"/>
  <c r="GA11" i="1" s="1"/>
  <c r="FW10" i="1"/>
  <c r="FZ10" i="1" s="1"/>
  <c r="GA10" i="1" s="1"/>
  <c r="FV48" i="1"/>
  <c r="FZ48" i="1" s="1"/>
  <c r="GA48" i="1" s="1"/>
  <c r="FZ46" i="1"/>
  <c r="GA46" i="1" s="1"/>
  <c r="FZ45" i="1"/>
  <c r="GA45" i="1" s="1"/>
  <c r="FZ35" i="1"/>
  <c r="FZ34" i="1"/>
  <c r="FZ33" i="1"/>
  <c r="FZ32" i="1"/>
  <c r="FZ31" i="1"/>
  <c r="FZ30" i="1"/>
  <c r="FZ313" i="1"/>
  <c r="GA313" i="1" s="1"/>
  <c r="FZ312" i="1"/>
  <c r="GA312" i="1" s="1"/>
  <c r="FZ311" i="1"/>
  <c r="GA311" i="1" s="1"/>
  <c r="FZ8" i="1"/>
  <c r="GA8" i="1" s="1"/>
  <c r="FZ7" i="1"/>
  <c r="GA7" i="1" s="1"/>
  <c r="FZ310" i="1"/>
  <c r="GA310" i="1" s="1"/>
  <c r="FZ309" i="1"/>
  <c r="GA309" i="1" s="1"/>
  <c r="FZ307" i="1"/>
  <c r="GA307" i="1" s="1"/>
  <c r="FZ306" i="1"/>
  <c r="GA306" i="1" s="1"/>
  <c r="FZ305" i="1"/>
  <c r="GA305" i="1" s="1"/>
  <c r="FZ304" i="1"/>
  <c r="GA304" i="1" s="1"/>
  <c r="FZ6" i="1"/>
  <c r="GA6" i="1" s="1"/>
  <c r="FZ303" i="1"/>
  <c r="GA303" i="1" s="1"/>
  <c r="FZ302" i="1"/>
  <c r="GA302" i="1" s="1"/>
  <c r="FZ301" i="1"/>
  <c r="GA301" i="1" s="1"/>
  <c r="FZ300" i="1"/>
  <c r="GA300" i="1" s="1"/>
  <c r="FZ299" i="1"/>
  <c r="GA299" i="1" s="1"/>
  <c r="FZ298" i="1"/>
  <c r="GA298" i="1" s="1"/>
  <c r="FZ297" i="1"/>
  <c r="GA297" i="1" s="1"/>
  <c r="FZ296" i="1"/>
  <c r="GA296" i="1" s="1"/>
  <c r="FW295" i="1"/>
  <c r="FZ295" i="1" s="1"/>
  <c r="GA295" i="1" s="1"/>
  <c r="FZ294" i="1"/>
  <c r="GA294" i="1" s="1"/>
  <c r="FZ5" i="1"/>
  <c r="GA5" i="1" s="1"/>
  <c r="FZ4" i="1"/>
  <c r="GA4" i="1" s="1"/>
  <c r="FZ3" i="1"/>
  <c r="GA3" i="1" s="1"/>
  <c r="FL5" i="1"/>
  <c r="FM5" i="1" s="1"/>
  <c r="FL4" i="1"/>
  <c r="FM4" i="1" s="1"/>
  <c r="FL45" i="1"/>
  <c r="FM45" i="1" s="1"/>
  <c r="FL224" i="1"/>
  <c r="FM224" i="1" s="1"/>
  <c r="FL213" i="1"/>
  <c r="FM213" i="1" s="1"/>
  <c r="FL212" i="1"/>
  <c r="FM212" i="1" s="1"/>
  <c r="FL211" i="1"/>
  <c r="FM211" i="1" s="1"/>
  <c r="FL210" i="1"/>
  <c r="FM210" i="1" s="1"/>
  <c r="FL203" i="1"/>
  <c r="FM203" i="1" s="1"/>
  <c r="FL202" i="1"/>
  <c r="FM202" i="1" s="1"/>
  <c r="FL201" i="1"/>
  <c r="FM201" i="1" s="1"/>
  <c r="FL200" i="1"/>
  <c r="FM200" i="1" s="1"/>
  <c r="FL199" i="1"/>
  <c r="FM199" i="1" s="1"/>
  <c r="FL198" i="1"/>
  <c r="FM198" i="1" s="1"/>
  <c r="FL197" i="1"/>
  <c r="FM197" i="1" s="1"/>
  <c r="FL196" i="1"/>
  <c r="FM196" i="1" s="1"/>
  <c r="FL195" i="1"/>
  <c r="FM195" i="1" s="1"/>
  <c r="FL194" i="1"/>
  <c r="FM194" i="1" s="1"/>
  <c r="FL193" i="1"/>
  <c r="FM193" i="1" s="1"/>
  <c r="FL192" i="1"/>
  <c r="FM192" i="1" s="1"/>
  <c r="FL188" i="1"/>
  <c r="FM188" i="1" s="1"/>
  <c r="FL187" i="1"/>
  <c r="FM187" i="1" s="1"/>
  <c r="FL186" i="1"/>
  <c r="FM186" i="1" s="1"/>
  <c r="FL185" i="1"/>
  <c r="FM185" i="1" s="1"/>
  <c r="FL184" i="1"/>
  <c r="FM184" i="1" s="1"/>
  <c r="FL183" i="1"/>
  <c r="FM183" i="1" s="1"/>
  <c r="FL180" i="1"/>
  <c r="FM180" i="1" s="1"/>
  <c r="FJ179" i="1"/>
  <c r="FL179" i="1" s="1"/>
  <c r="FM179" i="1" s="1"/>
  <c r="FJ178" i="1"/>
  <c r="FL178" i="1" s="1"/>
  <c r="FM178" i="1" s="1"/>
  <c r="FJ177" i="1"/>
  <c r="FL177" i="1" s="1"/>
  <c r="FM177" i="1" s="1"/>
  <c r="FL176" i="1"/>
  <c r="FM176" i="1" s="1"/>
  <c r="FL175" i="1"/>
  <c r="FM175" i="1" s="1"/>
  <c r="FL174" i="1"/>
  <c r="FM174" i="1" s="1"/>
  <c r="FL173" i="1"/>
  <c r="FM173" i="1" s="1"/>
  <c r="FL172" i="1"/>
  <c r="FM172" i="1" s="1"/>
  <c r="FL170" i="1"/>
  <c r="FM170" i="1" s="1"/>
  <c r="FL169" i="1"/>
  <c r="FM169" i="1" s="1"/>
  <c r="FL168" i="1"/>
  <c r="FM168" i="1" s="1"/>
  <c r="FL167" i="1"/>
  <c r="FM167" i="1" s="1"/>
  <c r="FL166" i="1"/>
  <c r="FM166" i="1" s="1"/>
  <c r="FJ165" i="1"/>
  <c r="FL165" i="1" s="1"/>
  <c r="FM165" i="1" s="1"/>
  <c r="FI164" i="1"/>
  <c r="FL164" i="1" s="1"/>
  <c r="FM164" i="1" s="1"/>
  <c r="FL163" i="1"/>
  <c r="FM163" i="1" s="1"/>
  <c r="FL162" i="1"/>
  <c r="FM162" i="1" s="1"/>
  <c r="FL161" i="1"/>
  <c r="FM161" i="1" s="1"/>
  <c r="FL156" i="1"/>
  <c r="FM156" i="1" s="1"/>
  <c r="FL154" i="1"/>
  <c r="FM154" i="1" s="1"/>
  <c r="FL153" i="1"/>
  <c r="FM153" i="1" s="1"/>
  <c r="FJ151" i="1"/>
  <c r="FL151" i="1" s="1"/>
  <c r="FM151" i="1" s="1"/>
  <c r="FL150" i="1"/>
  <c r="FM150" i="1" s="1"/>
  <c r="FL149" i="1"/>
  <c r="FM149" i="1" s="1"/>
  <c r="FL148" i="1"/>
  <c r="FM148" i="1" s="1"/>
  <c r="FL147" i="1"/>
  <c r="FM147" i="1" s="1"/>
  <c r="FL146" i="1"/>
  <c r="FM146" i="1" s="1"/>
  <c r="FL145" i="1"/>
  <c r="FM145" i="1" s="1"/>
  <c r="FL144" i="1"/>
  <c r="FM144" i="1" s="1"/>
  <c r="FL143" i="1"/>
  <c r="FM143" i="1" s="1"/>
  <c r="FL142" i="1"/>
  <c r="FM142" i="1" s="1"/>
  <c r="FL141" i="1"/>
  <c r="FM141" i="1" s="1"/>
  <c r="FL140" i="1"/>
  <c r="FM140" i="1" s="1"/>
  <c r="FL139" i="1"/>
  <c r="FM139" i="1" s="1"/>
  <c r="FL138" i="1"/>
  <c r="FM138" i="1" s="1"/>
  <c r="FL136" i="1"/>
  <c r="FM136" i="1" s="1"/>
  <c r="FL134" i="1"/>
  <c r="FM134" i="1" s="1"/>
  <c r="FL133" i="1"/>
  <c r="FM133" i="1" s="1"/>
  <c r="FL132" i="1"/>
  <c r="FM132" i="1" s="1"/>
  <c r="FL131" i="1"/>
  <c r="FM131" i="1" s="1"/>
  <c r="FL130" i="1"/>
  <c r="FM130" i="1" s="1"/>
  <c r="FL129" i="1"/>
  <c r="FM129" i="1" s="1"/>
  <c r="FL128" i="1"/>
  <c r="FM128" i="1" s="1"/>
  <c r="FL127" i="1"/>
  <c r="FM127" i="1" s="1"/>
  <c r="FL126" i="1"/>
  <c r="FM126" i="1" s="1"/>
  <c r="FL125" i="1"/>
  <c r="FM125" i="1" s="1"/>
  <c r="FL124" i="1"/>
  <c r="FM124" i="1" s="1"/>
  <c r="FL123" i="1"/>
  <c r="FM123" i="1" s="1"/>
  <c r="FL122" i="1"/>
  <c r="FM122" i="1" s="1"/>
  <c r="FL121" i="1"/>
  <c r="FM121" i="1" s="1"/>
  <c r="FL118" i="1"/>
  <c r="FM118" i="1" s="1"/>
  <c r="FL116" i="1"/>
  <c r="FM116" i="1" s="1"/>
  <c r="FL115" i="1"/>
  <c r="FM115" i="1" s="1"/>
  <c r="FL114" i="1"/>
  <c r="FM114" i="1" s="1"/>
  <c r="FL113" i="1"/>
  <c r="FM113" i="1" s="1"/>
  <c r="FL112" i="1"/>
  <c r="FM112" i="1" s="1"/>
  <c r="FL110" i="1"/>
  <c r="FM110" i="1" s="1"/>
  <c r="FL109" i="1"/>
  <c r="FM109" i="1" s="1"/>
  <c r="FL108" i="1"/>
  <c r="FM108" i="1" s="1"/>
  <c r="FL107" i="1"/>
  <c r="FM107" i="1" s="1"/>
  <c r="FL106" i="1"/>
  <c r="FM106" i="1" s="1"/>
  <c r="FL105" i="1"/>
  <c r="FM105" i="1" s="1"/>
  <c r="FL104" i="1"/>
  <c r="FM104" i="1" s="1"/>
  <c r="FR104" i="1" s="1"/>
  <c r="FL103" i="1"/>
  <c r="FM103" i="1" s="1"/>
  <c r="FL102" i="1"/>
  <c r="FM102" i="1" s="1"/>
  <c r="FL101" i="1"/>
  <c r="FM101" i="1" s="1"/>
  <c r="FL100" i="1"/>
  <c r="FM100" i="1" s="1"/>
  <c r="FR100" i="1" s="1"/>
  <c r="FL99" i="1"/>
  <c r="FM99" i="1" s="1"/>
  <c r="FR99" i="1" s="1"/>
  <c r="FL98" i="1"/>
  <c r="FM98" i="1" s="1"/>
  <c r="FR98" i="1" s="1"/>
  <c r="FL97" i="1"/>
  <c r="FM97" i="1" s="1"/>
  <c r="FL94" i="1"/>
  <c r="FM94" i="1" s="1"/>
  <c r="FL93" i="1"/>
  <c r="FM93" i="1" s="1"/>
  <c r="FL92" i="1"/>
  <c r="FM92" i="1" s="1"/>
  <c r="FR92" i="1" s="1"/>
  <c r="FL74" i="1"/>
  <c r="FM74" i="1" s="1"/>
  <c r="FR74" i="1" s="1"/>
  <c r="FL73" i="1"/>
  <c r="FM73" i="1" s="1"/>
  <c r="FR73" i="1" s="1"/>
  <c r="FL72" i="1"/>
  <c r="FM72" i="1" s="1"/>
  <c r="FR72" i="1" s="1"/>
  <c r="FL71" i="1"/>
  <c r="FM71" i="1" s="1"/>
  <c r="FR71" i="1" s="1"/>
  <c r="FL70" i="1"/>
  <c r="FM70" i="1" s="1"/>
  <c r="FR70" i="1" s="1"/>
  <c r="FL69" i="1"/>
  <c r="FM69" i="1" s="1"/>
  <c r="FL64" i="1"/>
  <c r="FM64" i="1" s="1"/>
  <c r="FL44" i="1"/>
  <c r="FM44" i="1" s="1"/>
  <c r="FL43" i="1"/>
  <c r="FM43" i="1" s="1"/>
  <c r="FL42" i="1"/>
  <c r="FM42" i="1" s="1"/>
  <c r="FL41" i="1"/>
  <c r="FM41" i="1" s="1"/>
  <c r="FL40" i="1"/>
  <c r="FM40" i="1" s="1"/>
  <c r="FL39" i="1"/>
  <c r="FM39" i="1" s="1"/>
  <c r="FL38" i="1"/>
  <c r="FM38" i="1" s="1"/>
  <c r="FL37" i="1"/>
  <c r="FM37" i="1" s="1"/>
  <c r="FL36" i="1"/>
  <c r="FM36" i="1" s="1"/>
  <c r="FL24" i="1"/>
  <c r="FM24" i="1" s="1"/>
  <c r="FL21" i="1"/>
  <c r="FM21" i="1" s="1"/>
  <c r="FJ20" i="1"/>
  <c r="FL20" i="1" s="1"/>
  <c r="FM20" i="1" s="1"/>
  <c r="FL90" i="1"/>
  <c r="FM90" i="1" s="1"/>
  <c r="FL89" i="1"/>
  <c r="FM89" i="1" s="1"/>
  <c r="FL88" i="1"/>
  <c r="FM88" i="1" s="1"/>
  <c r="FL87" i="1"/>
  <c r="FM87" i="1" s="1"/>
  <c r="FL86" i="1"/>
  <c r="FM86" i="1" s="1"/>
  <c r="FL85" i="1"/>
  <c r="FM85" i="1" s="1"/>
  <c r="FL84" i="1"/>
  <c r="FM84" i="1" s="1"/>
  <c r="FP83" i="1"/>
  <c r="FL83" i="1" s="1"/>
  <c r="FM83" i="1" s="1"/>
  <c r="FL82" i="1"/>
  <c r="FM82" i="1" s="1"/>
  <c r="FL81" i="1"/>
  <c r="FM81" i="1" s="1"/>
  <c r="FL80" i="1"/>
  <c r="FM80" i="1" s="1"/>
  <c r="FL79" i="1"/>
  <c r="FM79" i="1" s="1"/>
  <c r="FL78" i="1"/>
  <c r="FM78" i="1" s="1"/>
  <c r="FL77" i="1"/>
  <c r="FM77" i="1" s="1"/>
  <c r="FL76" i="1"/>
  <c r="FM76" i="1" s="1"/>
  <c r="FL75" i="1"/>
  <c r="FM75" i="1" s="1"/>
  <c r="FL229" i="1"/>
  <c r="FM229" i="1" s="1"/>
  <c r="FI228" i="1"/>
  <c r="FL228" i="1" s="1"/>
  <c r="FM228" i="1" s="1"/>
  <c r="FL226" i="1"/>
  <c r="FM226" i="1" s="1"/>
  <c r="FI225" i="1"/>
  <c r="FL225" i="1" s="1"/>
  <c r="FM225" i="1" s="1"/>
  <c r="FL63" i="1"/>
  <c r="FM63" i="1" s="1"/>
  <c r="FL61" i="1"/>
  <c r="FM61" i="1" s="1"/>
  <c r="FL60" i="1"/>
  <c r="FM60" i="1" s="1"/>
  <c r="FL14" i="1"/>
  <c r="FM14" i="1" s="1"/>
  <c r="FL13" i="1"/>
  <c r="FM13" i="1" s="1"/>
  <c r="FL59" i="1"/>
  <c r="FM59" i="1" s="1"/>
  <c r="FL58" i="1"/>
  <c r="FM58" i="1" s="1"/>
  <c r="FL57" i="1"/>
  <c r="FM57" i="1" s="1"/>
  <c r="FL56" i="1"/>
  <c r="FM56" i="1" s="1"/>
  <c r="FL55" i="1"/>
  <c r="FM55" i="1" s="1"/>
  <c r="FL54" i="1"/>
  <c r="FM54" i="1" s="1"/>
  <c r="FL53" i="1"/>
  <c r="FM53" i="1" s="1"/>
  <c r="FL52" i="1"/>
  <c r="FM52" i="1" s="1"/>
  <c r="FL51" i="1"/>
  <c r="FM51" i="1" s="1"/>
  <c r="FL50" i="1"/>
  <c r="FM50" i="1" s="1"/>
  <c r="FL49" i="1"/>
  <c r="FM49" i="1" s="1"/>
  <c r="FL12" i="1"/>
  <c r="FM12" i="1" s="1"/>
  <c r="FL11" i="1"/>
  <c r="FM11" i="1" s="1"/>
  <c r="FJ10" i="1"/>
  <c r="FL10" i="1" s="1"/>
  <c r="FM10" i="1" s="1"/>
  <c r="FI48" i="1"/>
  <c r="FL48" i="1" s="1"/>
  <c r="FM48" i="1" s="1"/>
  <c r="FL46" i="1"/>
  <c r="FM46" i="1" s="1"/>
  <c r="FL35" i="1"/>
  <c r="FL34" i="1"/>
  <c r="FL33" i="1"/>
  <c r="FL32" i="1"/>
  <c r="FL31" i="1"/>
  <c r="FL30" i="1"/>
  <c r="FL313" i="1"/>
  <c r="FM313" i="1" s="1"/>
  <c r="FL312" i="1"/>
  <c r="FM312" i="1" s="1"/>
  <c r="FL311" i="1"/>
  <c r="FM311" i="1" s="1"/>
  <c r="FL8" i="1"/>
  <c r="FM8" i="1" s="1"/>
  <c r="FL7" i="1"/>
  <c r="FM7" i="1" s="1"/>
  <c r="FL310" i="1"/>
  <c r="FM310" i="1" s="1"/>
  <c r="FL309" i="1"/>
  <c r="FM309" i="1" s="1"/>
  <c r="FL307" i="1"/>
  <c r="FM307" i="1" s="1"/>
  <c r="FL306" i="1"/>
  <c r="FM306" i="1" s="1"/>
  <c r="FL305" i="1"/>
  <c r="FM305" i="1" s="1"/>
  <c r="FL304" i="1"/>
  <c r="FM304" i="1" s="1"/>
  <c r="FL6" i="1"/>
  <c r="FM6" i="1" s="1"/>
  <c r="FL303" i="1"/>
  <c r="FM303" i="1" s="1"/>
  <c r="FL302" i="1"/>
  <c r="FM302" i="1" s="1"/>
  <c r="FL301" i="1"/>
  <c r="FM301" i="1" s="1"/>
  <c r="FL300" i="1"/>
  <c r="FM300" i="1" s="1"/>
  <c r="FL299" i="1"/>
  <c r="FM299" i="1" s="1"/>
  <c r="FL298" i="1"/>
  <c r="FM298" i="1" s="1"/>
  <c r="FL296" i="1"/>
  <c r="FM296" i="1" s="1"/>
  <c r="FJ295" i="1"/>
  <c r="FL295" i="1" s="1"/>
  <c r="FM295" i="1" s="1"/>
  <c r="FL294" i="1"/>
  <c r="FM294" i="1" s="1"/>
  <c r="FL3" i="1"/>
  <c r="FM3" i="1" s="1"/>
  <c r="EY215" i="1"/>
  <c r="EZ215" i="1" s="1"/>
  <c r="EY216" i="1"/>
  <c r="EZ216" i="1" s="1"/>
  <c r="EY217" i="1"/>
  <c r="EZ217" i="1" s="1"/>
  <c r="EY218" i="1"/>
  <c r="EZ218" i="1" s="1"/>
  <c r="EY219" i="1"/>
  <c r="EZ219" i="1" s="1"/>
  <c r="EY220" i="1"/>
  <c r="EZ220" i="1" s="1"/>
  <c r="EY221" i="1"/>
  <c r="EZ221" i="1" s="1"/>
  <c r="EY222" i="1"/>
  <c r="EZ222" i="1" s="1"/>
  <c r="EY223" i="1"/>
  <c r="EZ223" i="1" s="1"/>
  <c r="EY214" i="1"/>
  <c r="EZ214" i="1" s="1"/>
  <c r="EY212" i="1"/>
  <c r="EZ212" i="1" s="1"/>
  <c r="EY196" i="1"/>
  <c r="EZ196" i="1" s="1"/>
  <c r="EY197" i="1"/>
  <c r="EZ197" i="1" s="1"/>
  <c r="EL197" i="1"/>
  <c r="EM197" i="1" s="1"/>
  <c r="DX197" i="1"/>
  <c r="DY197" i="1" s="1"/>
  <c r="DJ197" i="1"/>
  <c r="DK197" i="1" s="1"/>
  <c r="CT197" i="1"/>
  <c r="CU197" i="1" s="1"/>
  <c r="CF197" i="1"/>
  <c r="CG197" i="1" s="1"/>
  <c r="BR197" i="1"/>
  <c r="BS197" i="1" s="1"/>
  <c r="BD197" i="1"/>
  <c r="BE197" i="1" s="1"/>
  <c r="AP197" i="1"/>
  <c r="AQ197" i="1" s="1"/>
  <c r="AB197" i="1"/>
  <c r="AC197" i="1" s="1"/>
  <c r="EY203" i="1"/>
  <c r="EZ203" i="1" s="1"/>
  <c r="EY198" i="1"/>
  <c r="EZ198" i="1" s="1"/>
  <c r="EY199" i="1"/>
  <c r="EZ199" i="1" s="1"/>
  <c r="EY200" i="1"/>
  <c r="EZ200" i="1" s="1"/>
  <c r="EY201" i="1"/>
  <c r="EZ201" i="1" s="1"/>
  <c r="EY202" i="1"/>
  <c r="EZ202" i="1" s="1"/>
  <c r="EY180" i="1"/>
  <c r="EZ180" i="1" s="1"/>
  <c r="EY161" i="1"/>
  <c r="EZ161" i="1" s="1"/>
  <c r="EY3" i="1"/>
  <c r="EY112" i="1"/>
  <c r="EZ112" i="1" s="1"/>
  <c r="EY110" i="1"/>
  <c r="EZ110" i="1" s="1"/>
  <c r="EY113" i="1"/>
  <c r="EZ113" i="1" s="1"/>
  <c r="EY114" i="1"/>
  <c r="EZ114" i="1" s="1"/>
  <c r="EY115" i="1"/>
  <c r="EZ115" i="1" s="1"/>
  <c r="EY116" i="1"/>
  <c r="EZ116" i="1" s="1"/>
  <c r="EY109" i="1"/>
  <c r="EZ109" i="1" s="1"/>
  <c r="EY107" i="1"/>
  <c r="EZ107" i="1" s="1"/>
  <c r="EY46" i="1"/>
  <c r="EZ46" i="1" s="1"/>
  <c r="EV48" i="1"/>
  <c r="EY48" i="1" s="1"/>
  <c r="EZ48" i="1" s="1"/>
  <c r="EY142" i="1"/>
  <c r="EZ142" i="1" s="1"/>
  <c r="EY141" i="1"/>
  <c r="EZ141" i="1" s="1"/>
  <c r="EY140" i="1"/>
  <c r="EZ140" i="1" s="1"/>
  <c r="EY139" i="1"/>
  <c r="EZ139" i="1" s="1"/>
  <c r="EY138" i="1"/>
  <c r="EZ138" i="1" s="1"/>
  <c r="EY136" i="1"/>
  <c r="EZ136" i="1" s="1"/>
  <c r="EY134" i="1"/>
  <c r="EZ134" i="1" s="1"/>
  <c r="EY133" i="1"/>
  <c r="EZ133" i="1" s="1"/>
  <c r="EY132" i="1"/>
  <c r="EZ132" i="1" s="1"/>
  <c r="EY131" i="1"/>
  <c r="EZ131" i="1" s="1"/>
  <c r="EY130" i="1"/>
  <c r="EZ130" i="1" s="1"/>
  <c r="EL140" i="1"/>
  <c r="EM140" i="1" s="1"/>
  <c r="EL131" i="1"/>
  <c r="EM131" i="1" s="1"/>
  <c r="EL142" i="1"/>
  <c r="EM142" i="1" s="1"/>
  <c r="EY224" i="1"/>
  <c r="EZ224" i="1" s="1"/>
  <c r="EY213" i="1"/>
  <c r="EZ213" i="1" s="1"/>
  <c r="EY211" i="1"/>
  <c r="EZ211" i="1" s="1"/>
  <c r="EY210" i="1"/>
  <c r="EZ210" i="1" s="1"/>
  <c r="EY195" i="1"/>
  <c r="EZ195" i="1" s="1"/>
  <c r="EY194" i="1"/>
  <c r="EZ194" i="1" s="1"/>
  <c r="EY193" i="1"/>
  <c r="EZ193" i="1" s="1"/>
  <c r="EY192" i="1"/>
  <c r="EZ192" i="1" s="1"/>
  <c r="EY188" i="1"/>
  <c r="EZ188" i="1" s="1"/>
  <c r="EY187" i="1"/>
  <c r="EZ187" i="1" s="1"/>
  <c r="EY186" i="1"/>
  <c r="EZ186" i="1" s="1"/>
  <c r="EY185" i="1"/>
  <c r="EZ185" i="1" s="1"/>
  <c r="EY184" i="1"/>
  <c r="EZ184" i="1" s="1"/>
  <c r="EY183" i="1"/>
  <c r="EZ183" i="1" s="1"/>
  <c r="EW179" i="1"/>
  <c r="EY179" i="1" s="1"/>
  <c r="EZ179" i="1" s="1"/>
  <c r="EW178" i="1"/>
  <c r="EY178" i="1" s="1"/>
  <c r="EZ178" i="1" s="1"/>
  <c r="EW177" i="1"/>
  <c r="EY177" i="1" s="1"/>
  <c r="EZ177" i="1" s="1"/>
  <c r="EY176" i="1"/>
  <c r="EZ176" i="1" s="1"/>
  <c r="EY175" i="1"/>
  <c r="EZ175" i="1" s="1"/>
  <c r="EY174" i="1"/>
  <c r="EZ174" i="1" s="1"/>
  <c r="EY173" i="1"/>
  <c r="EZ173" i="1" s="1"/>
  <c r="EY172" i="1"/>
  <c r="EZ172" i="1" s="1"/>
  <c r="EY170" i="1"/>
  <c r="EZ170" i="1" s="1"/>
  <c r="EY169" i="1"/>
  <c r="EZ169" i="1" s="1"/>
  <c r="EY168" i="1"/>
  <c r="EZ168" i="1" s="1"/>
  <c r="EY167" i="1"/>
  <c r="EZ167" i="1" s="1"/>
  <c r="EY166" i="1"/>
  <c r="EZ166" i="1" s="1"/>
  <c r="EW165" i="1"/>
  <c r="EY165" i="1" s="1"/>
  <c r="EZ165" i="1" s="1"/>
  <c r="EV164" i="1"/>
  <c r="EY164" i="1" s="1"/>
  <c r="EZ164" i="1" s="1"/>
  <c r="EY163" i="1"/>
  <c r="EZ163" i="1" s="1"/>
  <c r="EY162" i="1"/>
  <c r="EZ162" i="1" s="1"/>
  <c r="EY156" i="1"/>
  <c r="EZ156" i="1" s="1"/>
  <c r="EY154" i="1"/>
  <c r="EZ154" i="1" s="1"/>
  <c r="EY153" i="1"/>
  <c r="EZ153" i="1" s="1"/>
  <c r="EW151" i="1"/>
  <c r="EY151" i="1" s="1"/>
  <c r="EZ151" i="1" s="1"/>
  <c r="EY150" i="1"/>
  <c r="EZ150" i="1" s="1"/>
  <c r="EY149" i="1"/>
  <c r="EZ149" i="1" s="1"/>
  <c r="EY148" i="1"/>
  <c r="EZ148" i="1" s="1"/>
  <c r="EY147" i="1"/>
  <c r="EZ147" i="1" s="1"/>
  <c r="EY146" i="1"/>
  <c r="EZ146" i="1" s="1"/>
  <c r="EY145" i="1"/>
  <c r="EZ145" i="1" s="1"/>
  <c r="EY144" i="1"/>
  <c r="EZ144" i="1" s="1"/>
  <c r="EY143" i="1"/>
  <c r="EZ143" i="1" s="1"/>
  <c r="EY129" i="1"/>
  <c r="EZ129" i="1" s="1"/>
  <c r="EY128" i="1"/>
  <c r="EZ128" i="1" s="1"/>
  <c r="EY127" i="1"/>
  <c r="EZ127" i="1" s="1"/>
  <c r="EY126" i="1"/>
  <c r="EZ126" i="1" s="1"/>
  <c r="EY125" i="1"/>
  <c r="EZ125" i="1" s="1"/>
  <c r="EY124" i="1"/>
  <c r="EZ124" i="1" s="1"/>
  <c r="EY123" i="1"/>
  <c r="EZ123" i="1" s="1"/>
  <c r="EY122" i="1"/>
  <c r="EZ122" i="1" s="1"/>
  <c r="EY121" i="1"/>
  <c r="EZ121" i="1" s="1"/>
  <c r="EY119" i="1"/>
  <c r="EZ119" i="1" s="1"/>
  <c r="EY118" i="1"/>
  <c r="EZ118" i="1" s="1"/>
  <c r="EY117" i="1"/>
  <c r="EZ117" i="1" s="1"/>
  <c r="EY108" i="1"/>
  <c r="EZ108" i="1" s="1"/>
  <c r="EY106" i="1"/>
  <c r="EZ106" i="1" s="1"/>
  <c r="EY105" i="1"/>
  <c r="EZ105" i="1" s="1"/>
  <c r="EY104" i="1"/>
  <c r="EZ104" i="1" s="1"/>
  <c r="FE104" i="1" s="1"/>
  <c r="EY103" i="1"/>
  <c r="EZ103" i="1" s="1"/>
  <c r="EY102" i="1"/>
  <c r="EZ102" i="1" s="1"/>
  <c r="EY101" i="1"/>
  <c r="EZ101" i="1" s="1"/>
  <c r="EY100" i="1"/>
  <c r="EZ100" i="1" s="1"/>
  <c r="FE100" i="1" s="1"/>
  <c r="EY99" i="1"/>
  <c r="EZ99" i="1" s="1"/>
  <c r="FE99" i="1" s="1"/>
  <c r="EY98" i="1"/>
  <c r="EZ98" i="1" s="1"/>
  <c r="FE98" i="1" s="1"/>
  <c r="EY97" i="1"/>
  <c r="EZ97" i="1" s="1"/>
  <c r="EY94" i="1"/>
  <c r="EZ94" i="1" s="1"/>
  <c r="EY93" i="1"/>
  <c r="EZ93" i="1" s="1"/>
  <c r="EY92" i="1"/>
  <c r="EZ92" i="1" s="1"/>
  <c r="FE92" i="1" s="1"/>
  <c r="EY74" i="1"/>
  <c r="EZ74" i="1" s="1"/>
  <c r="FE74" i="1" s="1"/>
  <c r="EY73" i="1"/>
  <c r="EZ73" i="1" s="1"/>
  <c r="FE73" i="1" s="1"/>
  <c r="EY72" i="1"/>
  <c r="EZ72" i="1" s="1"/>
  <c r="FE72" i="1" s="1"/>
  <c r="EY71" i="1"/>
  <c r="EZ71" i="1" s="1"/>
  <c r="FE71" i="1" s="1"/>
  <c r="EY70" i="1"/>
  <c r="EZ70" i="1" s="1"/>
  <c r="FE70" i="1" s="1"/>
  <c r="EY69" i="1"/>
  <c r="EZ69" i="1" s="1"/>
  <c r="EY64" i="1"/>
  <c r="EZ64" i="1" s="1"/>
  <c r="EY44" i="1"/>
  <c r="EZ44" i="1" s="1"/>
  <c r="EY43" i="1"/>
  <c r="EZ43" i="1" s="1"/>
  <c r="EY42" i="1"/>
  <c r="EZ42" i="1" s="1"/>
  <c r="EY41" i="1"/>
  <c r="EZ41" i="1" s="1"/>
  <c r="EY40" i="1"/>
  <c r="EZ40" i="1" s="1"/>
  <c r="EY39" i="1"/>
  <c r="EZ39" i="1" s="1"/>
  <c r="EY38" i="1"/>
  <c r="EZ38" i="1" s="1"/>
  <c r="EY37" i="1"/>
  <c r="EZ37" i="1" s="1"/>
  <c r="EY36" i="1"/>
  <c r="EZ36" i="1" s="1"/>
  <c r="EY24" i="1"/>
  <c r="EZ24" i="1" s="1"/>
  <c r="EY21" i="1"/>
  <c r="EZ21" i="1" s="1"/>
  <c r="EW20" i="1"/>
  <c r="EY20" i="1" s="1"/>
  <c r="EZ20" i="1" s="1"/>
  <c r="EY90" i="1"/>
  <c r="EZ90" i="1" s="1"/>
  <c r="EY89" i="1"/>
  <c r="EZ89" i="1" s="1"/>
  <c r="EY88" i="1"/>
  <c r="EZ88" i="1" s="1"/>
  <c r="EY87" i="1"/>
  <c r="EZ87" i="1" s="1"/>
  <c r="EY86" i="1"/>
  <c r="EZ86" i="1" s="1"/>
  <c r="EY85" i="1"/>
  <c r="EZ85" i="1" s="1"/>
  <c r="EY84" i="1"/>
  <c r="EZ84" i="1" s="1"/>
  <c r="FC83" i="1"/>
  <c r="EY83" i="1" s="1"/>
  <c r="EZ83" i="1" s="1"/>
  <c r="EY82" i="1"/>
  <c r="EZ82" i="1" s="1"/>
  <c r="EY81" i="1"/>
  <c r="EZ81" i="1" s="1"/>
  <c r="EY80" i="1"/>
  <c r="EZ80" i="1" s="1"/>
  <c r="EY79" i="1"/>
  <c r="EZ79" i="1" s="1"/>
  <c r="EY78" i="1"/>
  <c r="EZ78" i="1" s="1"/>
  <c r="EY77" i="1"/>
  <c r="EZ77" i="1" s="1"/>
  <c r="EY76" i="1"/>
  <c r="EZ76" i="1" s="1"/>
  <c r="EY75" i="1"/>
  <c r="EZ75" i="1" s="1"/>
  <c r="EY229" i="1"/>
  <c r="EZ229" i="1" s="1"/>
  <c r="EV228" i="1"/>
  <c r="EY228" i="1" s="1"/>
  <c r="EZ228" i="1" s="1"/>
  <c r="EY226" i="1"/>
  <c r="EZ226" i="1" s="1"/>
  <c r="EV225" i="1"/>
  <c r="EY225" i="1" s="1"/>
  <c r="EZ225" i="1" s="1"/>
  <c r="EY63" i="1"/>
  <c r="EZ63" i="1" s="1"/>
  <c r="EY61" i="1"/>
  <c r="EZ61" i="1" s="1"/>
  <c r="EY60" i="1"/>
  <c r="EZ60" i="1" s="1"/>
  <c r="EY14" i="1"/>
  <c r="EZ14" i="1" s="1"/>
  <c r="EY13" i="1"/>
  <c r="EZ13" i="1" s="1"/>
  <c r="EY59" i="1"/>
  <c r="EZ59" i="1" s="1"/>
  <c r="EY58" i="1"/>
  <c r="EZ58" i="1" s="1"/>
  <c r="EY57" i="1"/>
  <c r="EZ57" i="1" s="1"/>
  <c r="EY56" i="1"/>
  <c r="EZ56" i="1" s="1"/>
  <c r="EY55" i="1"/>
  <c r="EZ55" i="1" s="1"/>
  <c r="EY54" i="1"/>
  <c r="EZ54" i="1" s="1"/>
  <c r="EY53" i="1"/>
  <c r="EZ53" i="1" s="1"/>
  <c r="EY52" i="1"/>
  <c r="EZ52" i="1" s="1"/>
  <c r="EY51" i="1"/>
  <c r="EZ51" i="1" s="1"/>
  <c r="EY50" i="1"/>
  <c r="EZ50" i="1" s="1"/>
  <c r="EY49" i="1"/>
  <c r="EZ49" i="1" s="1"/>
  <c r="EY12" i="1"/>
  <c r="EZ12" i="1" s="1"/>
  <c r="EY11" i="1"/>
  <c r="EZ11" i="1" s="1"/>
  <c r="EW10" i="1"/>
  <c r="EY10" i="1" s="1"/>
  <c r="EZ10" i="1" s="1"/>
  <c r="EY45" i="1"/>
  <c r="EZ45" i="1" s="1"/>
  <c r="EY35" i="1"/>
  <c r="EY34" i="1"/>
  <c r="EY33" i="1"/>
  <c r="EY32" i="1"/>
  <c r="EY31" i="1"/>
  <c r="EY30" i="1"/>
  <c r="EY313" i="1"/>
  <c r="EZ313" i="1" s="1"/>
  <c r="EY312" i="1"/>
  <c r="EZ312" i="1" s="1"/>
  <c r="EY311" i="1"/>
  <c r="EZ311" i="1" s="1"/>
  <c r="EY8" i="1"/>
  <c r="EZ8" i="1" s="1"/>
  <c r="EY7" i="1"/>
  <c r="EZ7" i="1" s="1"/>
  <c r="EY310" i="1"/>
  <c r="EZ310" i="1" s="1"/>
  <c r="EY309" i="1"/>
  <c r="EZ309" i="1" s="1"/>
  <c r="EY307" i="1"/>
  <c r="EZ307" i="1" s="1"/>
  <c r="EY306" i="1"/>
  <c r="EZ306" i="1" s="1"/>
  <c r="EY305" i="1"/>
  <c r="EZ305" i="1" s="1"/>
  <c r="EY304" i="1"/>
  <c r="EZ304" i="1" s="1"/>
  <c r="EY6" i="1"/>
  <c r="EZ6" i="1" s="1"/>
  <c r="EY303" i="1"/>
  <c r="EZ303" i="1" s="1"/>
  <c r="EY302" i="1"/>
  <c r="EZ302" i="1" s="1"/>
  <c r="EY301" i="1"/>
  <c r="EZ301" i="1" s="1"/>
  <c r="EY300" i="1"/>
  <c r="EZ300" i="1" s="1"/>
  <c r="EY299" i="1"/>
  <c r="EZ299" i="1" s="1"/>
  <c r="EY298" i="1"/>
  <c r="EZ298" i="1" s="1"/>
  <c r="EY297" i="1"/>
  <c r="EZ297" i="1" s="1"/>
  <c r="EY296" i="1"/>
  <c r="EZ296" i="1" s="1"/>
  <c r="EW295" i="1"/>
  <c r="EY295" i="1" s="1"/>
  <c r="EZ295" i="1" s="1"/>
  <c r="EY294" i="1"/>
  <c r="EZ294" i="1" s="1"/>
  <c r="CQ3" i="2"/>
  <c r="CR3" i="2" s="1"/>
  <c r="CU3" i="2"/>
  <c r="CV3" i="2" s="1"/>
  <c r="CQ4" i="2"/>
  <c r="CR4" i="2" s="1"/>
  <c r="CU4" i="2"/>
  <c r="CV4" i="2" s="1"/>
  <c r="CQ5" i="2"/>
  <c r="CR5" i="2" s="1"/>
  <c r="CU5" i="2"/>
  <c r="CV5" i="2" s="1"/>
  <c r="CQ6" i="2"/>
  <c r="CR6" i="2" s="1"/>
  <c r="CU6" i="2"/>
  <c r="CV6" i="2" s="1"/>
  <c r="CQ7" i="2"/>
  <c r="CR7" i="2" s="1"/>
  <c r="CU7" i="2"/>
  <c r="CV7" i="2" s="1"/>
  <c r="CQ9" i="2"/>
  <c r="CR9" i="2" s="1"/>
  <c r="CU9" i="2"/>
  <c r="CV9" i="2" s="1"/>
  <c r="CQ11" i="2"/>
  <c r="CR11" i="2" s="1"/>
  <c r="CU11" i="2"/>
  <c r="CV11" i="2" s="1"/>
  <c r="CQ12" i="2"/>
  <c r="CR12" i="2" s="1"/>
  <c r="CU12" i="2"/>
  <c r="CV12" i="2" s="1"/>
  <c r="CQ13" i="2"/>
  <c r="CR13" i="2" s="1"/>
  <c r="CU13" i="2"/>
  <c r="CV13" i="2" s="1"/>
  <c r="CQ14" i="2"/>
  <c r="CR14" i="2" s="1"/>
  <c r="CU14" i="2"/>
  <c r="CV14" i="2" s="1"/>
  <c r="CQ15" i="2"/>
  <c r="CR15" i="2" s="1"/>
  <c r="CU15" i="2"/>
  <c r="CV15" i="2" s="1"/>
  <c r="CQ16" i="2"/>
  <c r="CR16" i="2" s="1"/>
  <c r="CU16" i="2"/>
  <c r="CV16" i="2" s="1"/>
  <c r="CQ17" i="2"/>
  <c r="CR17" i="2" s="1"/>
  <c r="CQ18" i="2"/>
  <c r="CR18" i="2" s="1"/>
  <c r="CQ19" i="2"/>
  <c r="CR19" i="2" s="1"/>
  <c r="CQ20" i="2"/>
  <c r="CR20" i="2" s="1"/>
  <c r="CQ21" i="2"/>
  <c r="CR21" i="2" s="1"/>
  <c r="CQ22" i="2"/>
  <c r="CR22" i="2" s="1"/>
  <c r="CQ24" i="2"/>
  <c r="CR24" i="2" s="1"/>
  <c r="CQ25" i="2"/>
  <c r="CR25" i="2" s="1"/>
  <c r="CQ26" i="2"/>
  <c r="CR26" i="2" s="1"/>
  <c r="CQ27" i="2"/>
  <c r="CR27" i="2" s="1"/>
  <c r="CQ28" i="2"/>
  <c r="CR28" i="2" s="1"/>
  <c r="BX11" i="2"/>
  <c r="BX4" i="2"/>
  <c r="BX5" i="2"/>
  <c r="BX6" i="2"/>
  <c r="BX7" i="2"/>
  <c r="BX9" i="2"/>
  <c r="BX12" i="2"/>
  <c r="BX13" i="2"/>
  <c r="BX14" i="2"/>
  <c r="BX15" i="2"/>
  <c r="BX16" i="2"/>
  <c r="BX17" i="2"/>
  <c r="BX18" i="2"/>
  <c r="BX19" i="2"/>
  <c r="BX20" i="2"/>
  <c r="BX21" i="2"/>
  <c r="BX22" i="2"/>
  <c r="BX24" i="2"/>
  <c r="BX25" i="2"/>
  <c r="BX26" i="2"/>
  <c r="BX27" i="2"/>
  <c r="BX28" i="2"/>
  <c r="BX3" i="2"/>
  <c r="EL143" i="1"/>
  <c r="EM143" i="1" s="1"/>
  <c r="EL144" i="1"/>
  <c r="EM144" i="1" s="1"/>
  <c r="EL21" i="1"/>
  <c r="EM21" i="1" s="1"/>
  <c r="EL75" i="1"/>
  <c r="EM75" i="1" s="1"/>
  <c r="EL81" i="1"/>
  <c r="EM81" i="1" s="1"/>
  <c r="EL97" i="1"/>
  <c r="EM97" i="1" s="1"/>
  <c r="DX97" i="1"/>
  <c r="DY97" i="1" s="1"/>
  <c r="DJ97" i="1"/>
  <c r="DK97" i="1" s="1"/>
  <c r="CT97" i="1"/>
  <c r="CU97" i="1" s="1"/>
  <c r="CF97" i="1"/>
  <c r="CG97" i="1" s="1"/>
  <c r="BR97" i="1"/>
  <c r="BS97" i="1" s="1"/>
  <c r="BD97" i="1"/>
  <c r="BE97" i="1" s="1"/>
  <c r="AP97" i="1"/>
  <c r="AQ97" i="1" s="1"/>
  <c r="AB97" i="1"/>
  <c r="AC97" i="1" s="1"/>
  <c r="N97" i="1"/>
  <c r="O97" i="1" s="1"/>
  <c r="EL76" i="1"/>
  <c r="EM76" i="1" s="1"/>
  <c r="EL77" i="1"/>
  <c r="EM77" i="1" s="1"/>
  <c r="EL78" i="1"/>
  <c r="EM78" i="1" s="1"/>
  <c r="EL79" i="1"/>
  <c r="EM79" i="1" s="1"/>
  <c r="EL80" i="1"/>
  <c r="EM80" i="1" s="1"/>
  <c r="EL82" i="1"/>
  <c r="EM82" i="1" s="1"/>
  <c r="EL84" i="1"/>
  <c r="EM84" i="1" s="1"/>
  <c r="EL85" i="1"/>
  <c r="EM85" i="1" s="1"/>
  <c r="EL86" i="1"/>
  <c r="EM86" i="1" s="1"/>
  <c r="EL87" i="1"/>
  <c r="EM87" i="1" s="1"/>
  <c r="EL88" i="1"/>
  <c r="EM88" i="1" s="1"/>
  <c r="EL89" i="1"/>
  <c r="EM89" i="1" s="1"/>
  <c r="EL90" i="1"/>
  <c r="EM90" i="1" s="1"/>
  <c r="EL24" i="1"/>
  <c r="EM24" i="1" s="1"/>
  <c r="EL156" i="1"/>
  <c r="EM156" i="1" s="1"/>
  <c r="EL161" i="1"/>
  <c r="EM161" i="1" s="1"/>
  <c r="EL162" i="1"/>
  <c r="EM162" i="1" s="1"/>
  <c r="EL163" i="1"/>
  <c r="EM163" i="1" s="1"/>
  <c r="EI164" i="1"/>
  <c r="EL164" i="1" s="1"/>
  <c r="EM164" i="1" s="1"/>
  <c r="EJ165" i="1"/>
  <c r="EL165" i="1" s="1"/>
  <c r="EM165" i="1" s="1"/>
  <c r="EL166" i="1"/>
  <c r="EM166" i="1" s="1"/>
  <c r="EL167" i="1"/>
  <c r="EM167" i="1" s="1"/>
  <c r="EL168" i="1"/>
  <c r="EM168" i="1" s="1"/>
  <c r="EL169" i="1"/>
  <c r="EM169" i="1" s="1"/>
  <c r="EL170" i="1"/>
  <c r="EM170" i="1" s="1"/>
  <c r="EL172" i="1"/>
  <c r="EM172" i="1" s="1"/>
  <c r="EL173" i="1"/>
  <c r="EM173" i="1" s="1"/>
  <c r="EL174" i="1"/>
  <c r="EM174" i="1" s="1"/>
  <c r="EL175" i="1"/>
  <c r="EM175" i="1" s="1"/>
  <c r="EL176" i="1"/>
  <c r="EM176" i="1" s="1"/>
  <c r="EJ177" i="1"/>
  <c r="EL177" i="1" s="1"/>
  <c r="EM177" i="1" s="1"/>
  <c r="EJ178" i="1"/>
  <c r="EL178" i="1" s="1"/>
  <c r="EM178" i="1" s="1"/>
  <c r="EJ179" i="1"/>
  <c r="EL179" i="1" s="1"/>
  <c r="EM179" i="1" s="1"/>
  <c r="EL183" i="1"/>
  <c r="EM183" i="1" s="1"/>
  <c r="EL184" i="1"/>
  <c r="EM184" i="1" s="1"/>
  <c r="EL185" i="1"/>
  <c r="EM185" i="1" s="1"/>
  <c r="EL186" i="1"/>
  <c r="EM186" i="1" s="1"/>
  <c r="EL187" i="1"/>
  <c r="EM187" i="1" s="1"/>
  <c r="EL188" i="1"/>
  <c r="EM188" i="1" s="1"/>
  <c r="EL192" i="1"/>
  <c r="EM192" i="1" s="1"/>
  <c r="EL193" i="1"/>
  <c r="EM193" i="1" s="1"/>
  <c r="EL194" i="1"/>
  <c r="EM194" i="1" s="1"/>
  <c r="EL195" i="1"/>
  <c r="EM195" i="1" s="1"/>
  <c r="EL196" i="1"/>
  <c r="EM196" i="1" s="1"/>
  <c r="EL199" i="1"/>
  <c r="EM199" i="1" s="1"/>
  <c r="EL210" i="1"/>
  <c r="EM210" i="1" s="1"/>
  <c r="EL211" i="1"/>
  <c r="EM211" i="1" s="1"/>
  <c r="EL212" i="1"/>
  <c r="EM212" i="1" s="1"/>
  <c r="EL213" i="1"/>
  <c r="EM213" i="1" s="1"/>
  <c r="EL224" i="1"/>
  <c r="EM224" i="1" s="1"/>
  <c r="EL112" i="1"/>
  <c r="EM112" i="1" s="1"/>
  <c r="EL113" i="1"/>
  <c r="EM113" i="1" s="1"/>
  <c r="EL114" i="1"/>
  <c r="EM114" i="1" s="1"/>
  <c r="EL116" i="1"/>
  <c r="EM116" i="1" s="1"/>
  <c r="EL117" i="1"/>
  <c r="EM117" i="1" s="1"/>
  <c r="EL118" i="1"/>
  <c r="EM118" i="1" s="1"/>
  <c r="EL119" i="1"/>
  <c r="EM119" i="1" s="1"/>
  <c r="EL121" i="1"/>
  <c r="EM121" i="1" s="1"/>
  <c r="EL122" i="1"/>
  <c r="EM122" i="1" s="1"/>
  <c r="EL123" i="1"/>
  <c r="EM123" i="1" s="1"/>
  <c r="EL124" i="1"/>
  <c r="EM124" i="1" s="1"/>
  <c r="EL125" i="1"/>
  <c r="EM125" i="1" s="1"/>
  <c r="EL126" i="1"/>
  <c r="EM126" i="1" s="1"/>
  <c r="EL127" i="1"/>
  <c r="EM127" i="1" s="1"/>
  <c r="EL128" i="1"/>
  <c r="EM128" i="1" s="1"/>
  <c r="EL129" i="1"/>
  <c r="EM129" i="1" s="1"/>
  <c r="EL130" i="1"/>
  <c r="EM130" i="1" s="1"/>
  <c r="EL132" i="1"/>
  <c r="EM132" i="1" s="1"/>
  <c r="EL133" i="1"/>
  <c r="EM133" i="1" s="1"/>
  <c r="EL134" i="1"/>
  <c r="EM134" i="1" s="1"/>
  <c r="EL136" i="1"/>
  <c r="EM136" i="1" s="1"/>
  <c r="EL138" i="1"/>
  <c r="EM138" i="1" s="1"/>
  <c r="EL139" i="1"/>
  <c r="EM139" i="1" s="1"/>
  <c r="EL141" i="1"/>
  <c r="EM141" i="1" s="1"/>
  <c r="EL145" i="1"/>
  <c r="EM145" i="1" s="1"/>
  <c r="EL146" i="1"/>
  <c r="EM146" i="1" s="1"/>
  <c r="EL147" i="1"/>
  <c r="EM147" i="1" s="1"/>
  <c r="EL148" i="1"/>
  <c r="EM148" i="1" s="1"/>
  <c r="EL149" i="1"/>
  <c r="EM149" i="1" s="1"/>
  <c r="EL150" i="1"/>
  <c r="EM150" i="1" s="1"/>
  <c r="EJ151" i="1"/>
  <c r="EL151" i="1" s="1"/>
  <c r="EM151" i="1" s="1"/>
  <c r="EL153" i="1"/>
  <c r="EM153" i="1" s="1"/>
  <c r="EL154" i="1"/>
  <c r="EM154" i="1" s="1"/>
  <c r="EL107" i="1"/>
  <c r="EM107" i="1" s="1"/>
  <c r="EL108" i="1"/>
  <c r="EM108" i="1" s="1"/>
  <c r="EL30" i="1"/>
  <c r="EL31" i="1"/>
  <c r="EL32" i="1"/>
  <c r="EL33" i="1"/>
  <c r="EL34" i="1"/>
  <c r="EL35" i="1"/>
  <c r="EL45" i="1"/>
  <c r="EM45" i="1" s="1"/>
  <c r="EL46" i="1"/>
  <c r="EM46" i="1" s="1"/>
  <c r="EJ10" i="1"/>
  <c r="EL10" i="1" s="1"/>
  <c r="EM10" i="1" s="1"/>
  <c r="EL11" i="1"/>
  <c r="EM11" i="1" s="1"/>
  <c r="EL12" i="1"/>
  <c r="EM12" i="1" s="1"/>
  <c r="EL49" i="1"/>
  <c r="EM49" i="1" s="1"/>
  <c r="EL50" i="1"/>
  <c r="EM50" i="1" s="1"/>
  <c r="EL51" i="1"/>
  <c r="EM51" i="1" s="1"/>
  <c r="EL52" i="1"/>
  <c r="EM52" i="1" s="1"/>
  <c r="EL53" i="1"/>
  <c r="EM53" i="1" s="1"/>
  <c r="EL54" i="1"/>
  <c r="EM54" i="1" s="1"/>
  <c r="EL55" i="1"/>
  <c r="EM55" i="1" s="1"/>
  <c r="EL56" i="1"/>
  <c r="EM56" i="1" s="1"/>
  <c r="EL57" i="1"/>
  <c r="EM57" i="1" s="1"/>
  <c r="EL58" i="1"/>
  <c r="EM58" i="1" s="1"/>
  <c r="EL59" i="1"/>
  <c r="EM59" i="1" s="1"/>
  <c r="EL13" i="1"/>
  <c r="EM13" i="1" s="1"/>
  <c r="EL14" i="1"/>
  <c r="EM14" i="1" s="1"/>
  <c r="EL60" i="1"/>
  <c r="EM60" i="1" s="1"/>
  <c r="EL61" i="1"/>
  <c r="EM61" i="1" s="1"/>
  <c r="EL63" i="1"/>
  <c r="EM63" i="1" s="1"/>
  <c r="EI225" i="1"/>
  <c r="EL225" i="1" s="1"/>
  <c r="EM225" i="1" s="1"/>
  <c r="EL226" i="1"/>
  <c r="EM226" i="1" s="1"/>
  <c r="EI228" i="1"/>
  <c r="EL228" i="1" s="1"/>
  <c r="EM228" i="1" s="1"/>
  <c r="EL229" i="1"/>
  <c r="EM229" i="1" s="1"/>
  <c r="EP83" i="1"/>
  <c r="EL83" i="1" s="1"/>
  <c r="EM83" i="1" s="1"/>
  <c r="EJ20" i="1"/>
  <c r="EL20" i="1" s="1"/>
  <c r="EM20" i="1" s="1"/>
  <c r="EL36" i="1"/>
  <c r="EM36" i="1" s="1"/>
  <c r="EL37" i="1"/>
  <c r="EM37" i="1" s="1"/>
  <c r="EL38" i="1"/>
  <c r="EM38" i="1" s="1"/>
  <c r="EL39" i="1"/>
  <c r="EM39" i="1" s="1"/>
  <c r="EL40" i="1"/>
  <c r="EM40" i="1" s="1"/>
  <c r="EL41" i="1"/>
  <c r="EM41" i="1" s="1"/>
  <c r="EL42" i="1"/>
  <c r="EM42" i="1" s="1"/>
  <c r="EL43" i="1"/>
  <c r="EM43" i="1" s="1"/>
  <c r="EL44" i="1"/>
  <c r="EM44" i="1" s="1"/>
  <c r="EL64" i="1"/>
  <c r="EM64" i="1" s="1"/>
  <c r="EL69" i="1"/>
  <c r="EM69" i="1" s="1"/>
  <c r="EL70" i="1"/>
  <c r="EM70" i="1" s="1"/>
  <c r="ER70" i="1" s="1"/>
  <c r="EL71" i="1"/>
  <c r="EM71" i="1" s="1"/>
  <c r="ER71" i="1" s="1"/>
  <c r="EL72" i="1"/>
  <c r="EM72" i="1" s="1"/>
  <c r="ER72" i="1" s="1"/>
  <c r="EL73" i="1"/>
  <c r="EM73" i="1" s="1"/>
  <c r="ER73" i="1" s="1"/>
  <c r="EL74" i="1"/>
  <c r="EM74" i="1" s="1"/>
  <c r="ER74" i="1" s="1"/>
  <c r="EL92" i="1"/>
  <c r="EM92" i="1" s="1"/>
  <c r="ER92" i="1" s="1"/>
  <c r="EL93" i="1"/>
  <c r="EM93" i="1" s="1"/>
  <c r="EL94" i="1"/>
  <c r="EM94" i="1" s="1"/>
  <c r="EL106" i="1"/>
  <c r="EM106" i="1" s="1"/>
  <c r="EL98" i="1"/>
  <c r="EM98" i="1" s="1"/>
  <c r="ER98" i="1" s="1"/>
  <c r="EL99" i="1"/>
  <c r="EM99" i="1" s="1"/>
  <c r="ER99" i="1" s="1"/>
  <c r="EL100" i="1"/>
  <c r="EM100" i="1" s="1"/>
  <c r="ER100" i="1" s="1"/>
  <c r="EL101" i="1"/>
  <c r="EM101" i="1" s="1"/>
  <c r="EL102" i="1"/>
  <c r="EM102" i="1" s="1"/>
  <c r="EL103" i="1"/>
  <c r="EM103" i="1" s="1"/>
  <c r="EL104" i="1"/>
  <c r="EM104" i="1" s="1"/>
  <c r="ER104" i="1" s="1"/>
  <c r="EL105" i="1"/>
  <c r="EM105" i="1" s="1"/>
  <c r="EL294" i="1"/>
  <c r="EM294" i="1" s="1"/>
  <c r="EJ295" i="1"/>
  <c r="EL295" i="1" s="1"/>
  <c r="EM295" i="1" s="1"/>
  <c r="EL296" i="1"/>
  <c r="EM296" i="1" s="1"/>
  <c r="EL297" i="1"/>
  <c r="EM297" i="1" s="1"/>
  <c r="EL298" i="1"/>
  <c r="EM298" i="1" s="1"/>
  <c r="EL299" i="1"/>
  <c r="EM299" i="1" s="1"/>
  <c r="EL300" i="1"/>
  <c r="EM300" i="1" s="1"/>
  <c r="EL301" i="1"/>
  <c r="EM301" i="1" s="1"/>
  <c r="EL302" i="1"/>
  <c r="EM302" i="1" s="1"/>
  <c r="EL303" i="1"/>
  <c r="EM303" i="1" s="1"/>
  <c r="EL6" i="1"/>
  <c r="EM6" i="1" s="1"/>
  <c r="EL304" i="1"/>
  <c r="EM304" i="1" s="1"/>
  <c r="EL305" i="1"/>
  <c r="EM305" i="1" s="1"/>
  <c r="EL306" i="1"/>
  <c r="EM306" i="1" s="1"/>
  <c r="EL307" i="1"/>
  <c r="EM307" i="1" s="1"/>
  <c r="EL309" i="1"/>
  <c r="EM309" i="1" s="1"/>
  <c r="EL310" i="1"/>
  <c r="EM310" i="1" s="1"/>
  <c r="EL7" i="1"/>
  <c r="EM7" i="1" s="1"/>
  <c r="EL8" i="1"/>
  <c r="EM8" i="1" s="1"/>
  <c r="EL311" i="1"/>
  <c r="EM311" i="1" s="1"/>
  <c r="EL312" i="1"/>
  <c r="EM312" i="1" s="1"/>
  <c r="EL313" i="1"/>
  <c r="EM313" i="1" s="1"/>
  <c r="DX153" i="1"/>
  <c r="DY153" i="1" s="1"/>
  <c r="DX176" i="1"/>
  <c r="DY176" i="1" s="1"/>
  <c r="DX147" i="1"/>
  <c r="DY147" i="1" s="1"/>
  <c r="DX143" i="1"/>
  <c r="DY143" i="1" s="1"/>
  <c r="DX145" i="1"/>
  <c r="DY145" i="1" s="1"/>
  <c r="DX167" i="1"/>
  <c r="DY167" i="1" s="1"/>
  <c r="DX144" i="1"/>
  <c r="DY144" i="1" s="1"/>
  <c r="DX150" i="1"/>
  <c r="DY150" i="1" s="1"/>
  <c r="DU164" i="1"/>
  <c r="DX164" i="1" s="1"/>
  <c r="DY164" i="1" s="1"/>
  <c r="DE164" i="1"/>
  <c r="DJ164" i="1" s="1"/>
  <c r="DK164" i="1" s="1"/>
  <c r="CQ164" i="1"/>
  <c r="CT164" i="1" s="1"/>
  <c r="CU164" i="1" s="1"/>
  <c r="CC164" i="1"/>
  <c r="CF164" i="1" s="1"/>
  <c r="CG164" i="1" s="1"/>
  <c r="BO164" i="1"/>
  <c r="BR164" i="1" s="1"/>
  <c r="BS164" i="1" s="1"/>
  <c r="BA164" i="1"/>
  <c r="BD164" i="1" s="1"/>
  <c r="BE164" i="1" s="1"/>
  <c r="AM164" i="1"/>
  <c r="AP164" i="1" s="1"/>
  <c r="AQ164" i="1" s="1"/>
  <c r="Y164" i="1"/>
  <c r="AB164" i="1" s="1"/>
  <c r="AC164" i="1" s="1"/>
  <c r="K164" i="1"/>
  <c r="N164" i="1" s="1"/>
  <c r="O164" i="1" s="1"/>
  <c r="K165" i="1"/>
  <c r="N165" i="1" s="1"/>
  <c r="O165" i="1" s="1"/>
  <c r="Y165" i="1"/>
  <c r="AB165" i="1" s="1"/>
  <c r="AC165" i="1" s="1"/>
  <c r="AM165" i="1"/>
  <c r="AP165" i="1" s="1"/>
  <c r="AQ165" i="1" s="1"/>
  <c r="BA165" i="1"/>
  <c r="BD165" i="1" s="1"/>
  <c r="BE165" i="1" s="1"/>
  <c r="BO165" i="1"/>
  <c r="BR165" i="1" s="1"/>
  <c r="BS165" i="1" s="1"/>
  <c r="CC165" i="1"/>
  <c r="CF165" i="1" s="1"/>
  <c r="CG165" i="1" s="1"/>
  <c r="CQ165" i="1"/>
  <c r="CT165" i="1" s="1"/>
  <c r="CU165" i="1" s="1"/>
  <c r="DE165" i="1"/>
  <c r="DJ165" i="1" s="1"/>
  <c r="DK165" i="1" s="1"/>
  <c r="DV165" i="1"/>
  <c r="DX165" i="1" s="1"/>
  <c r="DY165" i="1" s="1"/>
  <c r="DX163" i="1"/>
  <c r="DY163" i="1" s="1"/>
  <c r="DX146" i="1"/>
  <c r="DY146" i="1" s="1"/>
  <c r="DX168" i="1"/>
  <c r="DY168" i="1" s="1"/>
  <c r="DX166" i="1"/>
  <c r="DY166" i="1" s="1"/>
  <c r="DX162" i="1"/>
  <c r="DY162" i="1" s="1"/>
  <c r="DJ166" i="1"/>
  <c r="DK166" i="1" s="1"/>
  <c r="CT166" i="1"/>
  <c r="CU166" i="1" s="1"/>
  <c r="CF166" i="1"/>
  <c r="CG166" i="1" s="1"/>
  <c r="BR166" i="1"/>
  <c r="BS166" i="1" s="1"/>
  <c r="BD166" i="1"/>
  <c r="BE166" i="1" s="1"/>
  <c r="AP166" i="1"/>
  <c r="AQ166" i="1" s="1"/>
  <c r="AB166" i="1"/>
  <c r="AC166" i="1" s="1"/>
  <c r="DE163" i="1"/>
  <c r="DJ163" i="1" s="1"/>
  <c r="DK163" i="1" s="1"/>
  <c r="CQ163" i="1"/>
  <c r="CT163" i="1" s="1"/>
  <c r="CU163" i="1" s="1"/>
  <c r="CC163" i="1"/>
  <c r="CF163" i="1" s="1"/>
  <c r="CG163" i="1" s="1"/>
  <c r="BO163" i="1"/>
  <c r="BR163" i="1" s="1"/>
  <c r="BS163" i="1" s="1"/>
  <c r="BA163" i="1"/>
  <c r="BD163" i="1" s="1"/>
  <c r="BE163" i="1" s="1"/>
  <c r="AM163" i="1"/>
  <c r="AP163" i="1" s="1"/>
  <c r="AQ163" i="1" s="1"/>
  <c r="Y163" i="1"/>
  <c r="AB163" i="1" s="1"/>
  <c r="AC163" i="1" s="1"/>
  <c r="K163" i="1"/>
  <c r="N163" i="1" s="1"/>
  <c r="O163" i="1" s="1"/>
  <c r="DX161" i="1"/>
  <c r="DY161" i="1" s="1"/>
  <c r="DX103" i="1"/>
  <c r="DY103" i="1" s="1"/>
  <c r="DX102" i="1"/>
  <c r="DY102" i="1" s="1"/>
  <c r="DJ102" i="1"/>
  <c r="DK102" i="1" s="1"/>
  <c r="DJ103" i="1"/>
  <c r="DK103" i="1" s="1"/>
  <c r="DX85" i="1"/>
  <c r="DY85" i="1" s="1"/>
  <c r="CA28" i="2"/>
  <c r="CB28" i="2" s="1"/>
  <c r="CA27" i="2"/>
  <c r="CB27" i="2" s="1"/>
  <c r="CA26" i="2"/>
  <c r="CB26" i="2" s="1"/>
  <c r="CA25" i="2"/>
  <c r="CB25" i="2" s="1"/>
  <c r="CA24" i="2"/>
  <c r="CB24" i="2" s="1"/>
  <c r="CA22" i="2"/>
  <c r="CB22" i="2" s="1"/>
  <c r="CA21" i="2"/>
  <c r="CB21" i="2" s="1"/>
  <c r="CA20" i="2"/>
  <c r="CB20" i="2" s="1"/>
  <c r="CA19" i="2"/>
  <c r="CB19" i="2" s="1"/>
  <c r="CA18" i="2"/>
  <c r="CB18" i="2" s="1"/>
  <c r="CA17" i="2"/>
  <c r="CB17" i="2" s="1"/>
  <c r="CE16" i="2"/>
  <c r="CF16" i="2" s="1"/>
  <c r="CA16" i="2"/>
  <c r="CB16" i="2" s="1"/>
  <c r="CE15" i="2"/>
  <c r="CF15" i="2" s="1"/>
  <c r="CA15" i="2"/>
  <c r="CB15" i="2" s="1"/>
  <c r="CE14" i="2"/>
  <c r="CF14" i="2" s="1"/>
  <c r="CA14" i="2"/>
  <c r="CB14" i="2" s="1"/>
  <c r="CE13" i="2"/>
  <c r="CF13" i="2" s="1"/>
  <c r="CA13" i="2"/>
  <c r="CB13" i="2" s="1"/>
  <c r="CE12" i="2"/>
  <c r="CF12" i="2" s="1"/>
  <c r="CA12" i="2"/>
  <c r="CB12" i="2" s="1"/>
  <c r="CE11" i="2"/>
  <c r="CF11" i="2" s="1"/>
  <c r="CA11" i="2"/>
  <c r="CB11" i="2" s="1"/>
  <c r="CE9" i="2"/>
  <c r="CF9" i="2" s="1"/>
  <c r="CA9" i="2"/>
  <c r="CB9" i="2" s="1"/>
  <c r="CE7" i="2"/>
  <c r="CF7" i="2" s="1"/>
  <c r="CA7" i="2"/>
  <c r="CB7" i="2" s="1"/>
  <c r="CE6" i="2"/>
  <c r="CF6" i="2" s="1"/>
  <c r="CA6" i="2"/>
  <c r="CB6" i="2" s="1"/>
  <c r="CE5" i="2"/>
  <c r="CF5" i="2" s="1"/>
  <c r="CA5" i="2"/>
  <c r="CB5" i="2" s="1"/>
  <c r="CE4" i="2"/>
  <c r="CF4" i="2" s="1"/>
  <c r="CA4" i="2"/>
  <c r="CB4" i="2" s="1"/>
  <c r="CE3" i="2"/>
  <c r="CF3" i="2" s="1"/>
  <c r="CA3" i="2"/>
  <c r="CB3" i="2" s="1"/>
  <c r="DX79" i="1"/>
  <c r="DY79" i="1" s="1"/>
  <c r="DX24" i="1"/>
  <c r="DY24" i="1" s="1"/>
  <c r="DX21" i="1"/>
  <c r="DY21" i="1" s="1"/>
  <c r="DJ70" i="1"/>
  <c r="DK70" i="1" s="1"/>
  <c r="DQ70" i="1" s="1"/>
  <c r="DJ75" i="1"/>
  <c r="DK75" i="1" s="1"/>
  <c r="CS76" i="1"/>
  <c r="CS77" i="1"/>
  <c r="CS78" i="1"/>
  <c r="CS79" i="1"/>
  <c r="CS80" i="1"/>
  <c r="CS81" i="1"/>
  <c r="CS82" i="1"/>
  <c r="CS75" i="1"/>
  <c r="DX81" i="1"/>
  <c r="DY81" i="1" s="1"/>
  <c r="DV295" i="1"/>
  <c r="DX295" i="1" s="1"/>
  <c r="DY295" i="1" s="1"/>
  <c r="DJ21" i="1"/>
  <c r="DK21" i="1" s="1"/>
  <c r="DX224" i="1"/>
  <c r="DY224" i="1" s="1"/>
  <c r="DQ302" i="1"/>
  <c r="DQ303" i="1" s="1"/>
  <c r="DQ6" i="1" s="1"/>
  <c r="BD150" i="1"/>
  <c r="BE150" i="1" s="1"/>
  <c r="DX154" i="1"/>
  <c r="DY154" i="1" s="1"/>
  <c r="DJ153" i="1"/>
  <c r="DK153" i="1" s="1"/>
  <c r="DJ154" i="1"/>
  <c r="DK154" i="1" s="1"/>
  <c r="DJ224" i="1"/>
  <c r="DK224" i="1" s="1"/>
  <c r="CT224" i="1"/>
  <c r="CU224" i="1" s="1"/>
  <c r="CT4" i="1"/>
  <c r="CU4" i="1" s="1"/>
  <c r="DG37" i="1"/>
  <c r="DG38" i="1"/>
  <c r="DG36" i="1"/>
  <c r="DL37" i="1"/>
  <c r="DH37" i="1" s="1"/>
  <c r="DL38" i="1"/>
  <c r="DH38" i="1" s="1"/>
  <c r="DL36" i="1"/>
  <c r="DH36" i="1" s="1"/>
  <c r="CP36" i="1"/>
  <c r="CP38" i="1"/>
  <c r="CP37" i="1"/>
  <c r="CT303" i="1"/>
  <c r="CU303" i="1" s="1"/>
  <c r="BI3" i="2"/>
  <c r="BJ3" i="2" s="1"/>
  <c r="BM3" i="2"/>
  <c r="BN3" i="2" s="1"/>
  <c r="BI4" i="2"/>
  <c r="BJ4" i="2" s="1"/>
  <c r="BM4" i="2"/>
  <c r="BN4" i="2" s="1"/>
  <c r="BI5" i="2"/>
  <c r="BJ5" i="2" s="1"/>
  <c r="BM5" i="2"/>
  <c r="BN5" i="2" s="1"/>
  <c r="BI6" i="2"/>
  <c r="BJ6" i="2" s="1"/>
  <c r="BM6" i="2"/>
  <c r="BN6" i="2" s="1"/>
  <c r="BI7" i="2"/>
  <c r="BJ7" i="2" s="1"/>
  <c r="BM7" i="2"/>
  <c r="BN7" i="2" s="1"/>
  <c r="BI9" i="2"/>
  <c r="BJ9" i="2" s="1"/>
  <c r="BM9" i="2"/>
  <c r="BN9" i="2" s="1"/>
  <c r="BI11" i="2"/>
  <c r="BJ11" i="2" s="1"/>
  <c r="BM11" i="2"/>
  <c r="BN11" i="2" s="1"/>
  <c r="BI12" i="2"/>
  <c r="BJ12" i="2" s="1"/>
  <c r="BM12" i="2"/>
  <c r="BN12" i="2" s="1"/>
  <c r="BI13" i="2"/>
  <c r="BJ13" i="2" s="1"/>
  <c r="BM13" i="2"/>
  <c r="BN13" i="2" s="1"/>
  <c r="BI14" i="2"/>
  <c r="BJ14" i="2" s="1"/>
  <c r="BM14" i="2"/>
  <c r="BN14" i="2" s="1"/>
  <c r="BI15" i="2"/>
  <c r="BJ15" i="2" s="1"/>
  <c r="BM15" i="2"/>
  <c r="BN15" i="2" s="1"/>
  <c r="BI16" i="2"/>
  <c r="BJ16" i="2" s="1"/>
  <c r="BM16" i="2"/>
  <c r="BN16" i="2" s="1"/>
  <c r="BI17" i="2"/>
  <c r="BJ17" i="2" s="1"/>
  <c r="BI18" i="2"/>
  <c r="BJ18" i="2" s="1"/>
  <c r="BI19" i="2"/>
  <c r="BJ19" i="2" s="1"/>
  <c r="BI20" i="2"/>
  <c r="BJ20" i="2" s="1"/>
  <c r="BS20" i="2"/>
  <c r="BT20" i="2"/>
  <c r="BI21" i="2"/>
  <c r="BJ21" i="2" s="1"/>
  <c r="BI24" i="2"/>
  <c r="BJ24" i="2" s="1"/>
  <c r="BI25" i="2"/>
  <c r="BJ25" i="2" s="1"/>
  <c r="BI26" i="2"/>
  <c r="BJ26" i="2" s="1"/>
  <c r="BI27" i="2"/>
  <c r="BJ27" i="2" s="1"/>
  <c r="BI28" i="2"/>
  <c r="BJ28" i="2" s="1"/>
  <c r="AZ20" i="2"/>
  <c r="AM22" i="2"/>
  <c r="AO22" i="2" s="1"/>
  <c r="AP22" i="2" s="1"/>
  <c r="AY20" i="2"/>
  <c r="AO28" i="2"/>
  <c r="AP28" i="2" s="1"/>
  <c r="AO27" i="2"/>
  <c r="AP27" i="2" s="1"/>
  <c r="AO26" i="2"/>
  <c r="AP26" i="2" s="1"/>
  <c r="AO25" i="2"/>
  <c r="AP25" i="2" s="1"/>
  <c r="AO24" i="2"/>
  <c r="AP24" i="2" s="1"/>
  <c r="AO21" i="2"/>
  <c r="AP21" i="2" s="1"/>
  <c r="AO20" i="2"/>
  <c r="AP20" i="2" s="1"/>
  <c r="AO19" i="2"/>
  <c r="AP19" i="2" s="1"/>
  <c r="AO18" i="2"/>
  <c r="AP18" i="2" s="1"/>
  <c r="AO17" i="2"/>
  <c r="AP17" i="2" s="1"/>
  <c r="AS16" i="2"/>
  <c r="AT16" i="2" s="1"/>
  <c r="AO16" i="2"/>
  <c r="AP16" i="2" s="1"/>
  <c r="AS15" i="2"/>
  <c r="AT15" i="2" s="1"/>
  <c r="AO15" i="2"/>
  <c r="AP15" i="2" s="1"/>
  <c r="AS14" i="2"/>
  <c r="AT14" i="2" s="1"/>
  <c r="AO14" i="2"/>
  <c r="AP14" i="2" s="1"/>
  <c r="AS13" i="2"/>
  <c r="AT13" i="2" s="1"/>
  <c r="AO13" i="2"/>
  <c r="AP13" i="2" s="1"/>
  <c r="AS12" i="2"/>
  <c r="AT12" i="2" s="1"/>
  <c r="AO12" i="2"/>
  <c r="AP12" i="2" s="1"/>
  <c r="AS11" i="2"/>
  <c r="AT11" i="2" s="1"/>
  <c r="AO11" i="2"/>
  <c r="AP11" i="2" s="1"/>
  <c r="AS9" i="2"/>
  <c r="AT9" i="2" s="1"/>
  <c r="AO9" i="2"/>
  <c r="AP9" i="2" s="1"/>
  <c r="AS7" i="2"/>
  <c r="AT7" i="2" s="1"/>
  <c r="AO7" i="2"/>
  <c r="AP7" i="2" s="1"/>
  <c r="AS6" i="2"/>
  <c r="AT6" i="2" s="1"/>
  <c r="AO6" i="2"/>
  <c r="AP6" i="2" s="1"/>
  <c r="AS5" i="2"/>
  <c r="AT5" i="2" s="1"/>
  <c r="AO5" i="2"/>
  <c r="AP5" i="2" s="1"/>
  <c r="AS4" i="2"/>
  <c r="AT4" i="2" s="1"/>
  <c r="AO4" i="2"/>
  <c r="AP4" i="2" s="1"/>
  <c r="AS3" i="2"/>
  <c r="AT3" i="2" s="1"/>
  <c r="AO3" i="2"/>
  <c r="AP3" i="2" s="1"/>
  <c r="CT150" i="1"/>
  <c r="CU150" i="1" s="1"/>
  <c r="BI22" i="2"/>
  <c r="BJ22" i="2" s="1"/>
  <c r="CT154" i="1"/>
  <c r="CU154" i="1" s="1"/>
  <c r="CT153" i="1"/>
  <c r="CU153" i="1" s="1"/>
  <c r="CT5" i="1"/>
  <c r="CU5" i="1" s="1"/>
  <c r="CB118" i="1"/>
  <c r="CB119" i="1"/>
  <c r="CB121" i="1"/>
  <c r="CB122" i="1"/>
  <c r="CB123" i="1"/>
  <c r="CB124" i="1"/>
  <c r="CB125" i="1"/>
  <c r="CB126" i="1"/>
  <c r="CB127" i="1"/>
  <c r="CB128" i="1"/>
  <c r="CB129" i="1"/>
  <c r="CB117" i="1"/>
  <c r="DU228" i="1"/>
  <c r="DX228" i="1" s="1"/>
  <c r="DY228" i="1" s="1"/>
  <c r="DU225" i="1"/>
  <c r="DX225" i="1" s="1"/>
  <c r="DY225" i="1" s="1"/>
  <c r="DE228" i="1"/>
  <c r="DJ228" i="1" s="1"/>
  <c r="DK228" i="1" s="1"/>
  <c r="DE225" i="1"/>
  <c r="DJ225" i="1" s="1"/>
  <c r="DK225" i="1" s="1"/>
  <c r="CQ228" i="1"/>
  <c r="CT228" i="1" s="1"/>
  <c r="CU228" i="1" s="1"/>
  <c r="CQ225" i="1"/>
  <c r="CT225" i="1" s="1"/>
  <c r="CU225" i="1" s="1"/>
  <c r="CF122" i="1"/>
  <c r="CG122" i="1" s="1"/>
  <c r="CF129" i="1"/>
  <c r="CG129" i="1" s="1"/>
  <c r="CT103" i="1"/>
  <c r="CU103" i="1" s="1"/>
  <c r="CT102" i="1"/>
  <c r="CU102" i="1" s="1"/>
  <c r="CF103" i="1"/>
  <c r="CG103" i="1" s="1"/>
  <c r="CF102" i="1"/>
  <c r="CG102" i="1" s="1"/>
  <c r="DX129" i="1"/>
  <c r="DY129" i="1" s="1"/>
  <c r="DJ129" i="1"/>
  <c r="DK129" i="1" s="1"/>
  <c r="CT129" i="1"/>
  <c r="CU129" i="1" s="1"/>
  <c r="BR129" i="1"/>
  <c r="BS129" i="1" s="1"/>
  <c r="BD129" i="1"/>
  <c r="BE129" i="1" s="1"/>
  <c r="AP129" i="1"/>
  <c r="AQ129" i="1" s="1"/>
  <c r="AB129" i="1"/>
  <c r="AC129" i="1" s="1"/>
  <c r="N129" i="1"/>
  <c r="O129" i="1" s="1"/>
  <c r="CF117" i="1"/>
  <c r="CG117" i="1" s="1"/>
  <c r="DX69" i="1"/>
  <c r="DY69" i="1" s="1"/>
  <c r="DX64" i="1"/>
  <c r="DY64" i="1" s="1"/>
  <c r="DX44" i="1"/>
  <c r="DY44" i="1" s="1"/>
  <c r="DX43" i="1"/>
  <c r="DY43" i="1" s="1"/>
  <c r="DX42" i="1"/>
  <c r="DY42" i="1" s="1"/>
  <c r="DX41" i="1"/>
  <c r="DY41" i="1" s="1"/>
  <c r="DX40" i="1"/>
  <c r="DY40" i="1" s="1"/>
  <c r="DX39" i="1"/>
  <c r="DY39" i="1" s="1"/>
  <c r="DX38" i="1"/>
  <c r="DY38" i="1" s="1"/>
  <c r="DX37" i="1"/>
  <c r="DY37" i="1" s="1"/>
  <c r="DX36" i="1"/>
  <c r="DY36" i="1" s="1"/>
  <c r="DJ69" i="1"/>
  <c r="DK69" i="1" s="1"/>
  <c r="DJ64" i="1"/>
  <c r="DK64" i="1" s="1"/>
  <c r="DJ44" i="1"/>
  <c r="DK44" i="1" s="1"/>
  <c r="DJ43" i="1"/>
  <c r="DK43" i="1" s="1"/>
  <c r="DJ42" i="1"/>
  <c r="DK42" i="1" s="1"/>
  <c r="DJ41" i="1"/>
  <c r="DK41" i="1" s="1"/>
  <c r="DJ40" i="1"/>
  <c r="DK40" i="1" s="1"/>
  <c r="DJ39" i="1"/>
  <c r="DK39" i="1" s="1"/>
  <c r="DJ38" i="1"/>
  <c r="DK38" i="1" s="1"/>
  <c r="DJ37" i="1"/>
  <c r="DK37" i="1" s="1"/>
  <c r="DJ36" i="1"/>
  <c r="DK36" i="1" s="1"/>
  <c r="CT37" i="1"/>
  <c r="CU37" i="1" s="1"/>
  <c r="CT38" i="1"/>
  <c r="CU38" i="1" s="1"/>
  <c r="CT39" i="1"/>
  <c r="CU39" i="1" s="1"/>
  <c r="CT40" i="1"/>
  <c r="CU40" i="1" s="1"/>
  <c r="CT41" i="1"/>
  <c r="CU41" i="1" s="1"/>
  <c r="CT42" i="1"/>
  <c r="CU42" i="1" s="1"/>
  <c r="CT43" i="1"/>
  <c r="CU43" i="1" s="1"/>
  <c r="CT44" i="1"/>
  <c r="CU44" i="1" s="1"/>
  <c r="CT64" i="1"/>
  <c r="CU64" i="1" s="1"/>
  <c r="CT69" i="1"/>
  <c r="CU69" i="1" s="1"/>
  <c r="CF82" i="1"/>
  <c r="CF88" i="1"/>
  <c r="CG88" i="1" s="1"/>
  <c r="CF21" i="1"/>
  <c r="CG21" i="1" s="1"/>
  <c r="CR21" i="1"/>
  <c r="CT21" i="1" s="1"/>
  <c r="CU21" i="1" s="1"/>
  <c r="BR21" i="1"/>
  <c r="BS21" i="1" s="1"/>
  <c r="BQ21" i="1"/>
  <c r="BD21" i="1"/>
  <c r="BE21" i="1" s="1"/>
  <c r="BC21" i="1"/>
  <c r="AP21" i="1"/>
  <c r="AQ21" i="1" s="1"/>
  <c r="AO21" i="1"/>
  <c r="AB21" i="1"/>
  <c r="AC21" i="1" s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20" i="1"/>
  <c r="BQ75" i="1"/>
  <c r="BR85" i="1"/>
  <c r="BS85" i="1" s="1"/>
  <c r="BR84" i="1"/>
  <c r="BS84" i="1" s="1"/>
  <c r="BR78" i="1"/>
  <c r="BS78" i="1" s="1"/>
  <c r="DJ84" i="1"/>
  <c r="DK84" i="1" s="1"/>
  <c r="BR145" i="1"/>
  <c r="BS145" i="1" s="1"/>
  <c r="CF69" i="1"/>
  <c r="CG69" i="1" s="1"/>
  <c r="CF64" i="1"/>
  <c r="CG64" i="1" s="1"/>
  <c r="CF44" i="1"/>
  <c r="CG44" i="1" s="1"/>
  <c r="BN45" i="1"/>
  <c r="CF36" i="1"/>
  <c r="CG36" i="1" s="1"/>
  <c r="DX187" i="1"/>
  <c r="DY187" i="1" s="1"/>
  <c r="DJ187" i="1"/>
  <c r="DK187" i="1" s="1"/>
  <c r="CT187" i="1"/>
  <c r="CU187" i="1" s="1"/>
  <c r="CF187" i="1"/>
  <c r="CG187" i="1" s="1"/>
  <c r="BR187" i="1"/>
  <c r="BS187" i="1" s="1"/>
  <c r="BD187" i="1"/>
  <c r="BE187" i="1" s="1"/>
  <c r="AP187" i="1"/>
  <c r="AQ187" i="1" s="1"/>
  <c r="AB187" i="1"/>
  <c r="AC187" i="1" s="1"/>
  <c r="DX199" i="1"/>
  <c r="DY199" i="1" s="1"/>
  <c r="DJ199" i="1"/>
  <c r="DK199" i="1" s="1"/>
  <c r="CT199" i="1"/>
  <c r="CU199" i="1" s="1"/>
  <c r="CF199" i="1"/>
  <c r="CG199" i="1" s="1"/>
  <c r="BR199" i="1"/>
  <c r="BS199" i="1" s="1"/>
  <c r="Y17" i="2"/>
  <c r="Z17" i="2" s="1"/>
  <c r="Y18" i="2"/>
  <c r="Z18" i="2" s="1"/>
  <c r="Y19" i="2"/>
  <c r="Z19" i="2" s="1"/>
  <c r="Y20" i="2"/>
  <c r="Z20" i="2" s="1"/>
  <c r="Y21" i="2"/>
  <c r="Z21" i="2" s="1"/>
  <c r="Y22" i="2"/>
  <c r="Z22" i="2" s="1"/>
  <c r="Y24" i="2"/>
  <c r="Z24" i="2" s="1"/>
  <c r="Y25" i="2"/>
  <c r="Z25" i="2" s="1"/>
  <c r="Y26" i="2"/>
  <c r="Z26" i="2" s="1"/>
  <c r="Y27" i="2"/>
  <c r="Z27" i="2" s="1"/>
  <c r="Y28" i="2"/>
  <c r="Z28" i="2" s="1"/>
  <c r="B28" i="2"/>
  <c r="B27" i="2"/>
  <c r="B26" i="2"/>
  <c r="B25" i="2"/>
  <c r="B24" i="2"/>
  <c r="B22" i="2"/>
  <c r="B21" i="2"/>
  <c r="B20" i="2"/>
  <c r="B19" i="2"/>
  <c r="B18" i="2"/>
  <c r="B17" i="2"/>
  <c r="AC4" i="2"/>
  <c r="AD4" i="2" s="1"/>
  <c r="AC5" i="2"/>
  <c r="AD5" i="2" s="1"/>
  <c r="AC6" i="2"/>
  <c r="AD6" i="2" s="1"/>
  <c r="AC7" i="2"/>
  <c r="AD7" i="2" s="1"/>
  <c r="AC9" i="2"/>
  <c r="AD9" i="2" s="1"/>
  <c r="AC11" i="2"/>
  <c r="AD11" i="2" s="1"/>
  <c r="AC12" i="2"/>
  <c r="AD12" i="2" s="1"/>
  <c r="AC13" i="2"/>
  <c r="AD13" i="2" s="1"/>
  <c r="AC14" i="2"/>
  <c r="AD14" i="2" s="1"/>
  <c r="AC15" i="2"/>
  <c r="AD15" i="2" s="1"/>
  <c r="AC16" i="2"/>
  <c r="AD16" i="2" s="1"/>
  <c r="AC3" i="2"/>
  <c r="AD3" i="2" s="1"/>
  <c r="Y3" i="2"/>
  <c r="Z3" i="2" s="1"/>
  <c r="Y11" i="2"/>
  <c r="Z11" i="2" s="1"/>
  <c r="Y5" i="2"/>
  <c r="Z5" i="2" s="1"/>
  <c r="Y14" i="2"/>
  <c r="Z14" i="2" s="1"/>
  <c r="Y9" i="2"/>
  <c r="Z9" i="2" s="1"/>
  <c r="Y16" i="2"/>
  <c r="Z16" i="2" s="1"/>
  <c r="Y7" i="2"/>
  <c r="Z7" i="2" s="1"/>
  <c r="Y12" i="2"/>
  <c r="Z12" i="2" s="1"/>
  <c r="Y6" i="2"/>
  <c r="Z6" i="2" s="1"/>
  <c r="Y15" i="2"/>
  <c r="Z15" i="2" s="1"/>
  <c r="Y4" i="2"/>
  <c r="Z4" i="2" s="1"/>
  <c r="Y13" i="2"/>
  <c r="Z13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9" i="2"/>
  <c r="M9" i="2" s="1"/>
  <c r="L7" i="2"/>
  <c r="M7" i="2" s="1"/>
  <c r="L6" i="2"/>
  <c r="M6" i="2" s="1"/>
  <c r="L5" i="2"/>
  <c r="M5" i="2" s="1"/>
  <c r="L4" i="2"/>
  <c r="M4" i="2" s="1"/>
  <c r="L3" i="2"/>
  <c r="M3" i="2" s="1"/>
  <c r="DX212" i="1"/>
  <c r="DY212" i="1" s="1"/>
  <c r="DX211" i="1"/>
  <c r="DY211" i="1" s="1"/>
  <c r="DX213" i="1"/>
  <c r="DY213" i="1" s="1"/>
  <c r="DX210" i="1"/>
  <c r="DY210" i="1" s="1"/>
  <c r="DX196" i="1"/>
  <c r="DY196" i="1" s="1"/>
  <c r="DX195" i="1"/>
  <c r="DY195" i="1" s="1"/>
  <c r="DX194" i="1"/>
  <c r="DY194" i="1" s="1"/>
  <c r="DX193" i="1"/>
  <c r="DY193" i="1" s="1"/>
  <c r="DX192" i="1"/>
  <c r="DY192" i="1" s="1"/>
  <c r="DX186" i="1"/>
  <c r="DY186" i="1" s="1"/>
  <c r="DX188" i="1"/>
  <c r="DY188" i="1" s="1"/>
  <c r="DX185" i="1"/>
  <c r="DY185" i="1" s="1"/>
  <c r="DX184" i="1"/>
  <c r="DY184" i="1" s="1"/>
  <c r="DX183" i="1"/>
  <c r="DY183" i="1" s="1"/>
  <c r="DV179" i="1"/>
  <c r="DX179" i="1" s="1"/>
  <c r="DY179" i="1" s="1"/>
  <c r="DV178" i="1"/>
  <c r="DX178" i="1" s="1"/>
  <c r="DY178" i="1" s="1"/>
  <c r="DV177" i="1"/>
  <c r="DX177" i="1" s="1"/>
  <c r="DY177" i="1" s="1"/>
  <c r="DX175" i="1"/>
  <c r="DY175" i="1" s="1"/>
  <c r="DX174" i="1"/>
  <c r="DY174" i="1" s="1"/>
  <c r="DX173" i="1"/>
  <c r="DY173" i="1" s="1"/>
  <c r="DX172" i="1"/>
  <c r="DY172" i="1" s="1"/>
  <c r="DX170" i="1"/>
  <c r="DY170" i="1" s="1"/>
  <c r="DX169" i="1"/>
  <c r="DY169" i="1" s="1"/>
  <c r="DX156" i="1"/>
  <c r="DY156" i="1" s="1"/>
  <c r="DX149" i="1"/>
  <c r="DY149" i="1" s="1"/>
  <c r="DX148" i="1"/>
  <c r="DY148" i="1" s="1"/>
  <c r="DX139" i="1"/>
  <c r="DY139" i="1" s="1"/>
  <c r="DX138" i="1"/>
  <c r="DY138" i="1" s="1"/>
  <c r="DX136" i="1"/>
  <c r="DY136" i="1" s="1"/>
  <c r="DX134" i="1"/>
  <c r="DY134" i="1" s="1"/>
  <c r="DX133" i="1"/>
  <c r="DY133" i="1" s="1"/>
  <c r="DX132" i="1"/>
  <c r="DY132" i="1" s="1"/>
  <c r="DX141" i="1"/>
  <c r="DY141" i="1" s="1"/>
  <c r="DX130" i="1"/>
  <c r="DY130" i="1" s="1"/>
  <c r="DX128" i="1"/>
  <c r="DY128" i="1" s="1"/>
  <c r="DX127" i="1"/>
  <c r="DY127" i="1" s="1"/>
  <c r="DX126" i="1"/>
  <c r="DY126" i="1" s="1"/>
  <c r="DX125" i="1"/>
  <c r="DY125" i="1" s="1"/>
  <c r="DX124" i="1"/>
  <c r="DY124" i="1" s="1"/>
  <c r="DX123" i="1"/>
  <c r="DY123" i="1" s="1"/>
  <c r="DX122" i="1"/>
  <c r="DY122" i="1" s="1"/>
  <c r="DX121" i="1"/>
  <c r="DY121" i="1" s="1"/>
  <c r="DX119" i="1"/>
  <c r="DY119" i="1" s="1"/>
  <c r="DX118" i="1"/>
  <c r="DY118" i="1" s="1"/>
  <c r="DX117" i="1"/>
  <c r="DY117" i="1" s="1"/>
  <c r="DX116" i="1"/>
  <c r="DY116" i="1" s="1"/>
  <c r="DX114" i="1"/>
  <c r="DY114" i="1" s="1"/>
  <c r="DX113" i="1"/>
  <c r="DY113" i="1" s="1"/>
  <c r="DX112" i="1"/>
  <c r="DY112" i="1" s="1"/>
  <c r="DX108" i="1"/>
  <c r="DY108" i="1" s="1"/>
  <c r="DX107" i="1"/>
  <c r="DY107" i="1" s="1"/>
  <c r="DX101" i="1"/>
  <c r="DY101" i="1" s="1"/>
  <c r="DX100" i="1"/>
  <c r="DY100" i="1" s="1"/>
  <c r="EE100" i="1" s="1"/>
  <c r="DX99" i="1"/>
  <c r="DY99" i="1" s="1"/>
  <c r="EE99" i="1" s="1"/>
  <c r="DX98" i="1"/>
  <c r="DY98" i="1" s="1"/>
  <c r="EE98" i="1" s="1"/>
  <c r="DX106" i="1"/>
  <c r="DY106" i="1" s="1"/>
  <c r="DX94" i="1"/>
  <c r="DY94" i="1" s="1"/>
  <c r="DX93" i="1"/>
  <c r="DY93" i="1" s="1"/>
  <c r="DX92" i="1"/>
  <c r="DY92" i="1" s="1"/>
  <c r="EE92" i="1" s="1"/>
  <c r="DX74" i="1"/>
  <c r="DY74" i="1" s="1"/>
  <c r="EE74" i="1" s="1"/>
  <c r="DX73" i="1"/>
  <c r="DY73" i="1" s="1"/>
  <c r="EE73" i="1" s="1"/>
  <c r="DX72" i="1"/>
  <c r="DY72" i="1" s="1"/>
  <c r="EE72" i="1" s="1"/>
  <c r="DX105" i="1"/>
  <c r="DY105" i="1" s="1"/>
  <c r="DX104" i="1"/>
  <c r="DY104" i="1" s="1"/>
  <c r="EE104" i="1" s="1"/>
  <c r="DX71" i="1"/>
  <c r="DY71" i="1" s="1"/>
  <c r="EE71" i="1" s="1"/>
  <c r="DX70" i="1"/>
  <c r="DY70" i="1" s="1"/>
  <c r="EE70" i="1" s="1"/>
  <c r="DV20" i="1"/>
  <c r="DX20" i="1" s="1"/>
  <c r="DY20" i="1" s="1"/>
  <c r="DX90" i="1"/>
  <c r="DY90" i="1" s="1"/>
  <c r="DX89" i="1"/>
  <c r="DY89" i="1" s="1"/>
  <c r="DX88" i="1"/>
  <c r="DY88" i="1" s="1"/>
  <c r="DX87" i="1"/>
  <c r="DY87" i="1" s="1"/>
  <c r="DX86" i="1"/>
  <c r="DY86" i="1" s="1"/>
  <c r="DX84" i="1"/>
  <c r="DY84" i="1" s="1"/>
  <c r="EC83" i="1"/>
  <c r="DX83" i="1" s="1"/>
  <c r="DY83" i="1" s="1"/>
  <c r="DX82" i="1"/>
  <c r="DY82" i="1" s="1"/>
  <c r="DX80" i="1"/>
  <c r="DY80" i="1" s="1"/>
  <c r="DX78" i="1"/>
  <c r="DY78" i="1" s="1"/>
  <c r="DX77" i="1"/>
  <c r="DY77" i="1" s="1"/>
  <c r="DX76" i="1"/>
  <c r="DY76" i="1" s="1"/>
  <c r="DX75" i="1"/>
  <c r="DY75" i="1" s="1"/>
  <c r="DX229" i="1"/>
  <c r="DY229" i="1" s="1"/>
  <c r="DX226" i="1"/>
  <c r="DY226" i="1" s="1"/>
  <c r="DX63" i="1"/>
  <c r="DY63" i="1" s="1"/>
  <c r="DX61" i="1"/>
  <c r="DY61" i="1" s="1"/>
  <c r="DX60" i="1"/>
  <c r="DY60" i="1" s="1"/>
  <c r="DX14" i="1"/>
  <c r="DY14" i="1" s="1"/>
  <c r="DX13" i="1"/>
  <c r="DY13" i="1" s="1"/>
  <c r="DX59" i="1"/>
  <c r="DY59" i="1" s="1"/>
  <c r="DX58" i="1"/>
  <c r="DY58" i="1" s="1"/>
  <c r="DX57" i="1"/>
  <c r="DY57" i="1" s="1"/>
  <c r="DX56" i="1"/>
  <c r="DY56" i="1" s="1"/>
  <c r="DX55" i="1"/>
  <c r="DY55" i="1" s="1"/>
  <c r="DX54" i="1"/>
  <c r="DY54" i="1" s="1"/>
  <c r="DX53" i="1"/>
  <c r="DY53" i="1" s="1"/>
  <c r="DX52" i="1"/>
  <c r="DY52" i="1" s="1"/>
  <c r="DX51" i="1"/>
  <c r="DY51" i="1" s="1"/>
  <c r="DX50" i="1"/>
  <c r="DY50" i="1" s="1"/>
  <c r="DX49" i="1"/>
  <c r="DY49" i="1" s="1"/>
  <c r="DX12" i="1"/>
  <c r="DY12" i="1" s="1"/>
  <c r="DX11" i="1"/>
  <c r="DY11" i="1" s="1"/>
  <c r="DV10" i="1"/>
  <c r="DX10" i="1" s="1"/>
  <c r="DY10" i="1" s="1"/>
  <c r="DX46" i="1"/>
  <c r="DY46" i="1" s="1"/>
  <c r="DX45" i="1"/>
  <c r="DY45" i="1" s="1"/>
  <c r="DX34" i="1"/>
  <c r="DX33" i="1"/>
  <c r="DX32" i="1"/>
  <c r="DX31" i="1"/>
  <c r="DX30" i="1"/>
  <c r="DX35" i="1"/>
  <c r="DX313" i="1"/>
  <c r="DY313" i="1" s="1"/>
  <c r="DX312" i="1"/>
  <c r="DY312" i="1" s="1"/>
  <c r="DX311" i="1"/>
  <c r="DY311" i="1" s="1"/>
  <c r="DX8" i="1"/>
  <c r="DY8" i="1" s="1"/>
  <c r="DX7" i="1"/>
  <c r="DY7" i="1" s="1"/>
  <c r="DX310" i="1"/>
  <c r="DY310" i="1" s="1"/>
  <c r="DX309" i="1"/>
  <c r="DY309" i="1" s="1"/>
  <c r="DX307" i="1"/>
  <c r="DY307" i="1" s="1"/>
  <c r="DX306" i="1"/>
  <c r="DY306" i="1" s="1"/>
  <c r="DX305" i="1"/>
  <c r="DY305" i="1" s="1"/>
  <c r="DX304" i="1"/>
  <c r="DY304" i="1" s="1"/>
  <c r="DX6" i="1"/>
  <c r="DY6" i="1" s="1"/>
  <c r="DX303" i="1"/>
  <c r="DY303" i="1" s="1"/>
  <c r="DX302" i="1"/>
  <c r="DY302" i="1" s="1"/>
  <c r="DX301" i="1"/>
  <c r="DY301" i="1" s="1"/>
  <c r="DX300" i="1"/>
  <c r="DY300" i="1" s="1"/>
  <c r="DX299" i="1"/>
  <c r="DY299" i="1" s="1"/>
  <c r="DX298" i="1"/>
  <c r="DY298" i="1" s="1"/>
  <c r="DX297" i="1"/>
  <c r="DY297" i="1" s="1"/>
  <c r="DX296" i="1"/>
  <c r="DY296" i="1" s="1"/>
  <c r="DX294" i="1"/>
  <c r="DY294" i="1" s="1"/>
  <c r="DJ212" i="1"/>
  <c r="DK212" i="1" s="1"/>
  <c r="DJ211" i="1"/>
  <c r="DK211" i="1" s="1"/>
  <c r="DJ213" i="1"/>
  <c r="DK213" i="1" s="1"/>
  <c r="DJ210" i="1"/>
  <c r="DK210" i="1" s="1"/>
  <c r="DJ196" i="1"/>
  <c r="DK196" i="1" s="1"/>
  <c r="DJ195" i="1"/>
  <c r="DK195" i="1" s="1"/>
  <c r="DJ194" i="1"/>
  <c r="DK194" i="1" s="1"/>
  <c r="DJ193" i="1"/>
  <c r="DK193" i="1" s="1"/>
  <c r="DJ192" i="1"/>
  <c r="DK192" i="1" s="1"/>
  <c r="DJ186" i="1"/>
  <c r="DK186" i="1" s="1"/>
  <c r="DJ188" i="1"/>
  <c r="DK188" i="1" s="1"/>
  <c r="DJ185" i="1"/>
  <c r="DK185" i="1" s="1"/>
  <c r="DJ184" i="1"/>
  <c r="DK184" i="1" s="1"/>
  <c r="DJ183" i="1"/>
  <c r="DK183" i="1" s="1"/>
  <c r="DF179" i="1"/>
  <c r="DJ179" i="1" s="1"/>
  <c r="DK179" i="1" s="1"/>
  <c r="DF178" i="1"/>
  <c r="DJ178" i="1" s="1"/>
  <c r="DK178" i="1" s="1"/>
  <c r="DF177" i="1"/>
  <c r="DJ177" i="1" s="1"/>
  <c r="DK177" i="1" s="1"/>
  <c r="DJ176" i="1"/>
  <c r="DK176" i="1" s="1"/>
  <c r="DJ175" i="1"/>
  <c r="DK175" i="1" s="1"/>
  <c r="DJ174" i="1"/>
  <c r="DK174" i="1" s="1"/>
  <c r="DJ173" i="1"/>
  <c r="DK173" i="1" s="1"/>
  <c r="DJ172" i="1"/>
  <c r="DK172" i="1" s="1"/>
  <c r="DJ170" i="1"/>
  <c r="DK170" i="1" s="1"/>
  <c r="DJ169" i="1"/>
  <c r="DK169" i="1" s="1"/>
  <c r="DJ162" i="1"/>
  <c r="DK162" i="1" s="1"/>
  <c r="DJ161" i="1"/>
  <c r="DK161" i="1" s="1"/>
  <c r="DJ156" i="1"/>
  <c r="DK156" i="1" s="1"/>
  <c r="DJ150" i="1"/>
  <c r="DK150" i="1" s="1"/>
  <c r="DJ149" i="1"/>
  <c r="DK149" i="1" s="1"/>
  <c r="DJ148" i="1"/>
  <c r="DK148" i="1" s="1"/>
  <c r="DJ147" i="1"/>
  <c r="DK147" i="1" s="1"/>
  <c r="DJ146" i="1"/>
  <c r="DK146" i="1" s="1"/>
  <c r="DJ145" i="1"/>
  <c r="DK145" i="1" s="1"/>
  <c r="DJ143" i="1"/>
  <c r="DK143" i="1" s="1"/>
  <c r="DJ139" i="1"/>
  <c r="DK139" i="1" s="1"/>
  <c r="DJ138" i="1"/>
  <c r="DK138" i="1" s="1"/>
  <c r="DJ136" i="1"/>
  <c r="DK136" i="1" s="1"/>
  <c r="DJ134" i="1"/>
  <c r="DK134" i="1" s="1"/>
  <c r="DJ133" i="1"/>
  <c r="DK133" i="1" s="1"/>
  <c r="DJ132" i="1"/>
  <c r="DK132" i="1" s="1"/>
  <c r="DJ141" i="1"/>
  <c r="DK141" i="1" s="1"/>
  <c r="DJ130" i="1"/>
  <c r="DK130" i="1" s="1"/>
  <c r="DJ128" i="1"/>
  <c r="DK128" i="1" s="1"/>
  <c r="DJ127" i="1"/>
  <c r="DK127" i="1" s="1"/>
  <c r="DJ126" i="1"/>
  <c r="DK126" i="1" s="1"/>
  <c r="DJ125" i="1"/>
  <c r="DK125" i="1" s="1"/>
  <c r="DJ124" i="1"/>
  <c r="DK124" i="1" s="1"/>
  <c r="DJ123" i="1"/>
  <c r="DK123" i="1" s="1"/>
  <c r="DJ122" i="1"/>
  <c r="DK122" i="1" s="1"/>
  <c r="DJ121" i="1"/>
  <c r="DK121" i="1" s="1"/>
  <c r="DJ119" i="1"/>
  <c r="DK119" i="1" s="1"/>
  <c r="DJ118" i="1"/>
  <c r="DK118" i="1" s="1"/>
  <c r="DJ117" i="1"/>
  <c r="DK117" i="1" s="1"/>
  <c r="DJ116" i="1"/>
  <c r="DK116" i="1" s="1"/>
  <c r="DJ114" i="1"/>
  <c r="DK114" i="1" s="1"/>
  <c r="DJ113" i="1"/>
  <c r="DK113" i="1" s="1"/>
  <c r="DJ112" i="1"/>
  <c r="DK112" i="1" s="1"/>
  <c r="DJ108" i="1"/>
  <c r="DK108" i="1" s="1"/>
  <c r="DJ107" i="1"/>
  <c r="DK107" i="1" s="1"/>
  <c r="DJ101" i="1"/>
  <c r="DK101" i="1" s="1"/>
  <c r="DJ100" i="1"/>
  <c r="DK100" i="1" s="1"/>
  <c r="DQ100" i="1" s="1"/>
  <c r="DJ99" i="1"/>
  <c r="DK99" i="1" s="1"/>
  <c r="DQ99" i="1" s="1"/>
  <c r="DJ98" i="1"/>
  <c r="DK98" i="1" s="1"/>
  <c r="DQ98" i="1" s="1"/>
  <c r="DJ106" i="1"/>
  <c r="DK106" i="1" s="1"/>
  <c r="DJ94" i="1"/>
  <c r="DK94" i="1" s="1"/>
  <c r="DJ93" i="1"/>
  <c r="DK93" i="1" s="1"/>
  <c r="DJ92" i="1"/>
  <c r="DK92" i="1" s="1"/>
  <c r="DQ92" i="1" s="1"/>
  <c r="DJ74" i="1"/>
  <c r="DK74" i="1" s="1"/>
  <c r="DQ74" i="1" s="1"/>
  <c r="DJ73" i="1"/>
  <c r="DK73" i="1" s="1"/>
  <c r="DQ73" i="1" s="1"/>
  <c r="DJ72" i="1"/>
  <c r="DK72" i="1" s="1"/>
  <c r="DQ72" i="1" s="1"/>
  <c r="DJ105" i="1"/>
  <c r="DK105" i="1" s="1"/>
  <c r="DJ104" i="1"/>
  <c r="DK104" i="1" s="1"/>
  <c r="DQ104" i="1" s="1"/>
  <c r="DJ71" i="1"/>
  <c r="DK71" i="1" s="1"/>
  <c r="DQ71" i="1" s="1"/>
  <c r="DF20" i="1"/>
  <c r="DJ20" i="1" s="1"/>
  <c r="DK20" i="1" s="1"/>
  <c r="DJ90" i="1"/>
  <c r="DK90" i="1" s="1"/>
  <c r="DJ89" i="1"/>
  <c r="DK89" i="1" s="1"/>
  <c r="DJ88" i="1"/>
  <c r="DK88" i="1" s="1"/>
  <c r="DJ87" i="1"/>
  <c r="DK87" i="1" s="1"/>
  <c r="DJ86" i="1"/>
  <c r="DK86" i="1" s="1"/>
  <c r="DJ85" i="1"/>
  <c r="DK85" i="1" s="1"/>
  <c r="DO83" i="1"/>
  <c r="DJ83" i="1" s="1"/>
  <c r="DK83" i="1" s="1"/>
  <c r="DJ82" i="1"/>
  <c r="DK82" i="1" s="1"/>
  <c r="DJ81" i="1"/>
  <c r="DK81" i="1" s="1"/>
  <c r="DJ80" i="1"/>
  <c r="DK80" i="1" s="1"/>
  <c r="DJ79" i="1"/>
  <c r="DK79" i="1" s="1"/>
  <c r="DJ78" i="1"/>
  <c r="DK78" i="1" s="1"/>
  <c r="DJ77" i="1"/>
  <c r="DK77" i="1" s="1"/>
  <c r="DJ76" i="1"/>
  <c r="DK76" i="1" s="1"/>
  <c r="DJ229" i="1"/>
  <c r="DK229" i="1" s="1"/>
  <c r="DJ226" i="1"/>
  <c r="DK226" i="1" s="1"/>
  <c r="DJ63" i="1"/>
  <c r="DK63" i="1" s="1"/>
  <c r="DJ61" i="1"/>
  <c r="DK61" i="1" s="1"/>
  <c r="DJ60" i="1"/>
  <c r="DK60" i="1" s="1"/>
  <c r="DJ14" i="1"/>
  <c r="DK14" i="1" s="1"/>
  <c r="DJ13" i="1"/>
  <c r="DK13" i="1" s="1"/>
  <c r="DJ59" i="1"/>
  <c r="DK59" i="1" s="1"/>
  <c r="DJ58" i="1"/>
  <c r="DK58" i="1" s="1"/>
  <c r="DJ57" i="1"/>
  <c r="DK57" i="1" s="1"/>
  <c r="DJ56" i="1"/>
  <c r="DK56" i="1" s="1"/>
  <c r="DJ55" i="1"/>
  <c r="DK55" i="1" s="1"/>
  <c r="DJ54" i="1"/>
  <c r="DK54" i="1" s="1"/>
  <c r="DJ53" i="1"/>
  <c r="DK53" i="1" s="1"/>
  <c r="DJ52" i="1"/>
  <c r="DK52" i="1" s="1"/>
  <c r="DJ51" i="1"/>
  <c r="DK51" i="1" s="1"/>
  <c r="DJ50" i="1"/>
  <c r="DK50" i="1" s="1"/>
  <c r="DJ49" i="1"/>
  <c r="DK49" i="1" s="1"/>
  <c r="DJ12" i="1"/>
  <c r="DK12" i="1" s="1"/>
  <c r="DJ11" i="1"/>
  <c r="DK11" i="1" s="1"/>
  <c r="DF10" i="1"/>
  <c r="DJ10" i="1" s="1"/>
  <c r="DK10" i="1" s="1"/>
  <c r="DJ46" i="1"/>
  <c r="DK46" i="1" s="1"/>
  <c r="DJ45" i="1"/>
  <c r="DK45" i="1" s="1"/>
  <c r="DJ34" i="1"/>
  <c r="DJ33" i="1"/>
  <c r="DJ32" i="1"/>
  <c r="DJ31" i="1"/>
  <c r="DJ30" i="1"/>
  <c r="DJ35" i="1"/>
  <c r="DJ313" i="1"/>
  <c r="DK313" i="1" s="1"/>
  <c r="DJ312" i="1"/>
  <c r="DK312" i="1" s="1"/>
  <c r="DJ311" i="1"/>
  <c r="DK311" i="1" s="1"/>
  <c r="DJ8" i="1"/>
  <c r="DK8" i="1" s="1"/>
  <c r="DJ7" i="1"/>
  <c r="DK7" i="1" s="1"/>
  <c r="DJ310" i="1"/>
  <c r="DK310" i="1" s="1"/>
  <c r="DJ309" i="1"/>
  <c r="DK309" i="1" s="1"/>
  <c r="DJ307" i="1"/>
  <c r="DK307" i="1" s="1"/>
  <c r="DJ306" i="1"/>
  <c r="DK306" i="1" s="1"/>
  <c r="DJ305" i="1"/>
  <c r="DK305" i="1" s="1"/>
  <c r="DJ304" i="1"/>
  <c r="DK304" i="1" s="1"/>
  <c r="DJ6" i="1"/>
  <c r="DK6" i="1" s="1"/>
  <c r="DJ303" i="1"/>
  <c r="DK303" i="1" s="1"/>
  <c r="DJ302" i="1"/>
  <c r="DK302" i="1" s="1"/>
  <c r="DJ301" i="1"/>
  <c r="DK301" i="1" s="1"/>
  <c r="DJ300" i="1"/>
  <c r="DK300" i="1" s="1"/>
  <c r="DJ299" i="1"/>
  <c r="DK299" i="1" s="1"/>
  <c r="DJ298" i="1"/>
  <c r="DK298" i="1" s="1"/>
  <c r="DJ297" i="1"/>
  <c r="DK297" i="1" s="1"/>
  <c r="DJ296" i="1"/>
  <c r="DK296" i="1" s="1"/>
  <c r="DJ294" i="1"/>
  <c r="DK294" i="1" s="1"/>
  <c r="CT14" i="1"/>
  <c r="CU14" i="1" s="1"/>
  <c r="CT13" i="1"/>
  <c r="CU13" i="1" s="1"/>
  <c r="CF14" i="1"/>
  <c r="CG14" i="1" s="1"/>
  <c r="CF13" i="1"/>
  <c r="CG13" i="1" s="1"/>
  <c r="BR14" i="1"/>
  <c r="BS14" i="1" s="1"/>
  <c r="BD14" i="1"/>
  <c r="BE14" i="1" s="1"/>
  <c r="AS14" i="1"/>
  <c r="AP14" i="1"/>
  <c r="AQ14" i="1" s="1"/>
  <c r="AB14" i="1"/>
  <c r="AC14" i="1" s="1"/>
  <c r="N14" i="1"/>
  <c r="O14" i="1" s="1"/>
  <c r="BR13" i="1"/>
  <c r="BS13" i="1" s="1"/>
  <c r="BD13" i="1"/>
  <c r="BE13" i="1" s="1"/>
  <c r="AS13" i="1"/>
  <c r="AP13" i="1"/>
  <c r="AQ13" i="1" s="1"/>
  <c r="AB13" i="1"/>
  <c r="AC13" i="1" s="1"/>
  <c r="N13" i="1"/>
  <c r="O13" i="1" s="1"/>
  <c r="CT212" i="1"/>
  <c r="CU212" i="1" s="1"/>
  <c r="CT211" i="1"/>
  <c r="CU211" i="1" s="1"/>
  <c r="CT213" i="1"/>
  <c r="CU213" i="1" s="1"/>
  <c r="CT210" i="1"/>
  <c r="CU210" i="1" s="1"/>
  <c r="CF212" i="1"/>
  <c r="CG212" i="1" s="1"/>
  <c r="CF211" i="1"/>
  <c r="CG211" i="1" s="1"/>
  <c r="CF213" i="1"/>
  <c r="CG213" i="1" s="1"/>
  <c r="CF210" i="1"/>
  <c r="CG210" i="1" s="1"/>
  <c r="BR213" i="1"/>
  <c r="BS213" i="1" s="1"/>
  <c r="BR211" i="1"/>
  <c r="BS211" i="1" s="1"/>
  <c r="BR212" i="1"/>
  <c r="BS212" i="1" s="1"/>
  <c r="BR210" i="1"/>
  <c r="BS210" i="1" s="1"/>
  <c r="BR76" i="1"/>
  <c r="BS76" i="1" s="1"/>
  <c r="BR77" i="1"/>
  <c r="BS77" i="1" s="1"/>
  <c r="BR79" i="1"/>
  <c r="BS79" i="1" s="1"/>
  <c r="BR80" i="1"/>
  <c r="BS80" i="1" s="1"/>
  <c r="BR81" i="1"/>
  <c r="BS81" i="1" s="1"/>
  <c r="BR82" i="1"/>
  <c r="BS82" i="1" s="1"/>
  <c r="BR86" i="1"/>
  <c r="BS86" i="1" s="1"/>
  <c r="BR87" i="1"/>
  <c r="BS87" i="1" s="1"/>
  <c r="BR88" i="1"/>
  <c r="BS88" i="1" s="1"/>
  <c r="BR89" i="1"/>
  <c r="BS89" i="1" s="1"/>
  <c r="BR90" i="1"/>
  <c r="BS90" i="1" s="1"/>
  <c r="BR20" i="1"/>
  <c r="BS20" i="1" s="1"/>
  <c r="BR75" i="1"/>
  <c r="BS75" i="1" s="1"/>
  <c r="BR103" i="1"/>
  <c r="BS103" i="1" s="1"/>
  <c r="BR102" i="1"/>
  <c r="BS102" i="1" s="1"/>
  <c r="CT63" i="1"/>
  <c r="CU63" i="1" s="1"/>
  <c r="CF63" i="1"/>
  <c r="CG63" i="1" s="1"/>
  <c r="BR63" i="1"/>
  <c r="BS63" i="1" s="1"/>
  <c r="BD63" i="1"/>
  <c r="BE63" i="1" s="1"/>
  <c r="CT313" i="1"/>
  <c r="CU313" i="1" s="1"/>
  <c r="CF313" i="1"/>
  <c r="CG313" i="1" s="1"/>
  <c r="BR313" i="1"/>
  <c r="BS313" i="1" s="1"/>
  <c r="BD313" i="1"/>
  <c r="BE313" i="1" s="1"/>
  <c r="CF150" i="1"/>
  <c r="CG150" i="1" s="1"/>
  <c r="BR150" i="1"/>
  <c r="BS150" i="1" s="1"/>
  <c r="AP150" i="1"/>
  <c r="AQ150" i="1" s="1"/>
  <c r="AB150" i="1"/>
  <c r="AC150" i="1" s="1"/>
  <c r="N150" i="1"/>
  <c r="O150" i="1" s="1"/>
  <c r="CT149" i="1"/>
  <c r="CU149" i="1" s="1"/>
  <c r="CT148" i="1"/>
  <c r="CU148" i="1" s="1"/>
  <c r="CT147" i="1"/>
  <c r="CU147" i="1" s="1"/>
  <c r="CT146" i="1"/>
  <c r="CU146" i="1" s="1"/>
  <c r="CT145" i="1"/>
  <c r="CU145" i="1" s="1"/>
  <c r="CT143" i="1"/>
  <c r="CU143" i="1" s="1"/>
  <c r="CF149" i="1"/>
  <c r="CG149" i="1" s="1"/>
  <c r="CF148" i="1"/>
  <c r="CG148" i="1" s="1"/>
  <c r="CF147" i="1"/>
  <c r="CG147" i="1" s="1"/>
  <c r="CF146" i="1"/>
  <c r="CG146" i="1" s="1"/>
  <c r="CF145" i="1"/>
  <c r="CG145" i="1" s="1"/>
  <c r="CF143" i="1"/>
  <c r="CG143" i="1" s="1"/>
  <c r="BR149" i="1"/>
  <c r="BS149" i="1" s="1"/>
  <c r="BR148" i="1"/>
  <c r="BS148" i="1" s="1"/>
  <c r="BR147" i="1"/>
  <c r="BS147" i="1" s="1"/>
  <c r="BR146" i="1"/>
  <c r="BS146" i="1" s="1"/>
  <c r="BR143" i="1"/>
  <c r="BS143" i="1" s="1"/>
  <c r="BD147" i="1"/>
  <c r="BE147" i="1" s="1"/>
  <c r="CF76" i="1"/>
  <c r="CG76" i="1" s="1"/>
  <c r="CN76" i="1" s="1"/>
  <c r="CF77" i="1"/>
  <c r="CG77" i="1" s="1"/>
  <c r="CF78" i="1"/>
  <c r="CF79" i="1"/>
  <c r="CG79" i="1" s="1"/>
  <c r="CF80" i="1"/>
  <c r="CG80" i="1" s="1"/>
  <c r="CN80" i="1" s="1"/>
  <c r="CF81" i="1"/>
  <c r="CG81" i="1" s="1"/>
  <c r="CF84" i="1"/>
  <c r="CG84" i="1" s="1"/>
  <c r="CF85" i="1"/>
  <c r="CG85" i="1" s="1"/>
  <c r="CN85" i="1" s="1"/>
  <c r="CF86" i="1"/>
  <c r="CG86" i="1" s="1"/>
  <c r="CF87" i="1"/>
  <c r="CG87" i="1" s="1"/>
  <c r="CF89" i="1"/>
  <c r="CF90" i="1"/>
  <c r="CG90" i="1" s="1"/>
  <c r="CF75" i="1"/>
  <c r="CG75" i="1" s="1"/>
  <c r="CF297" i="1"/>
  <c r="CG297" i="1" s="1"/>
  <c r="BC79" i="1"/>
  <c r="AS46" i="1"/>
  <c r="AS11" i="1"/>
  <c r="AT11" i="1" s="1"/>
  <c r="AS12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3" i="1"/>
  <c r="AS45" i="1"/>
  <c r="BD103" i="1"/>
  <c r="BE103" i="1" s="1"/>
  <c r="BD102" i="1"/>
  <c r="BE102" i="1" s="1"/>
  <c r="CF54" i="1"/>
  <c r="CG54" i="1" s="1"/>
  <c r="AP79" i="1"/>
  <c r="AQ79" i="1" s="1"/>
  <c r="AO79" i="1"/>
  <c r="CT90" i="1"/>
  <c r="CU90" i="1" s="1"/>
  <c r="AP81" i="1"/>
  <c r="AQ81" i="1" s="1"/>
  <c r="AP11" i="1"/>
  <c r="AQ11" i="1" s="1"/>
  <c r="AP12" i="1"/>
  <c r="AQ12" i="1" s="1"/>
  <c r="CT61" i="1"/>
  <c r="CU61" i="1" s="1"/>
  <c r="CF61" i="1"/>
  <c r="CG61" i="1" s="1"/>
  <c r="BR61" i="1"/>
  <c r="BS61" i="1" s="1"/>
  <c r="BD61" i="1"/>
  <c r="BE61" i="1" s="1"/>
  <c r="AP61" i="1"/>
  <c r="AQ61" i="1" s="1"/>
  <c r="AP20" i="1"/>
  <c r="AQ20" i="1" s="1"/>
  <c r="AP82" i="1"/>
  <c r="AQ82" i="1" s="1"/>
  <c r="AP84" i="1"/>
  <c r="AQ84" i="1" s="1"/>
  <c r="AP85" i="1"/>
  <c r="AQ85" i="1" s="1"/>
  <c r="AP86" i="1"/>
  <c r="AQ86" i="1" s="1"/>
  <c r="AP87" i="1"/>
  <c r="AQ87" i="1" s="1"/>
  <c r="AP88" i="1"/>
  <c r="AQ88" i="1" s="1"/>
  <c r="AP89" i="1"/>
  <c r="AQ89" i="1" s="1"/>
  <c r="AP90" i="1"/>
  <c r="AQ90" i="1" s="1"/>
  <c r="AP80" i="1"/>
  <c r="AQ80" i="1" s="1"/>
  <c r="CD20" i="1"/>
  <c r="CF20" i="1" s="1"/>
  <c r="CR20" i="1"/>
  <c r="CT20" i="1" s="1"/>
  <c r="CU20" i="1" s="1"/>
  <c r="CT196" i="1"/>
  <c r="CU196" i="1" s="1"/>
  <c r="CT195" i="1"/>
  <c r="CU195" i="1" s="1"/>
  <c r="CT194" i="1"/>
  <c r="CU194" i="1" s="1"/>
  <c r="CT193" i="1"/>
  <c r="CU193" i="1" s="1"/>
  <c r="CT192" i="1"/>
  <c r="CU192" i="1" s="1"/>
  <c r="CT186" i="1"/>
  <c r="CU186" i="1" s="1"/>
  <c r="CT188" i="1"/>
  <c r="CU188" i="1" s="1"/>
  <c r="CT185" i="1"/>
  <c r="CU185" i="1" s="1"/>
  <c r="CT184" i="1"/>
  <c r="CU184" i="1" s="1"/>
  <c r="CT183" i="1"/>
  <c r="CU183" i="1" s="1"/>
  <c r="CR179" i="1"/>
  <c r="CT179" i="1" s="1"/>
  <c r="CU179" i="1" s="1"/>
  <c r="CR178" i="1"/>
  <c r="CT178" i="1" s="1"/>
  <c r="CU178" i="1" s="1"/>
  <c r="CR177" i="1"/>
  <c r="CT177" i="1" s="1"/>
  <c r="CU177" i="1" s="1"/>
  <c r="CT176" i="1"/>
  <c r="CU176" i="1" s="1"/>
  <c r="CT175" i="1"/>
  <c r="CU175" i="1" s="1"/>
  <c r="CT174" i="1"/>
  <c r="CU174" i="1" s="1"/>
  <c r="CT173" i="1"/>
  <c r="CU173" i="1" s="1"/>
  <c r="CT172" i="1"/>
  <c r="CU172" i="1" s="1"/>
  <c r="CT170" i="1"/>
  <c r="CU170" i="1" s="1"/>
  <c r="CT169" i="1"/>
  <c r="CU169" i="1" s="1"/>
  <c r="CT162" i="1"/>
  <c r="CU162" i="1" s="1"/>
  <c r="CT161" i="1"/>
  <c r="CU161" i="1" s="1"/>
  <c r="CT156" i="1"/>
  <c r="CU156" i="1" s="1"/>
  <c r="CT139" i="1"/>
  <c r="CU139" i="1" s="1"/>
  <c r="CT138" i="1"/>
  <c r="CU138" i="1" s="1"/>
  <c r="CT136" i="1"/>
  <c r="CU136" i="1" s="1"/>
  <c r="CT134" i="1"/>
  <c r="CU134" i="1" s="1"/>
  <c r="CT133" i="1"/>
  <c r="CU133" i="1" s="1"/>
  <c r="CT132" i="1"/>
  <c r="CU132" i="1" s="1"/>
  <c r="CT141" i="1"/>
  <c r="CU141" i="1" s="1"/>
  <c r="CT130" i="1"/>
  <c r="CU130" i="1" s="1"/>
  <c r="CT128" i="1"/>
  <c r="CU128" i="1" s="1"/>
  <c r="CT127" i="1"/>
  <c r="CU127" i="1" s="1"/>
  <c r="CT126" i="1"/>
  <c r="CU126" i="1" s="1"/>
  <c r="CT125" i="1"/>
  <c r="CU125" i="1" s="1"/>
  <c r="CT124" i="1"/>
  <c r="CU124" i="1" s="1"/>
  <c r="CT123" i="1"/>
  <c r="CU123" i="1" s="1"/>
  <c r="CT122" i="1"/>
  <c r="CU122" i="1" s="1"/>
  <c r="CT121" i="1"/>
  <c r="CU121" i="1" s="1"/>
  <c r="CT119" i="1"/>
  <c r="CU119" i="1" s="1"/>
  <c r="CT118" i="1"/>
  <c r="CU118" i="1" s="1"/>
  <c r="CT117" i="1"/>
  <c r="CU117" i="1" s="1"/>
  <c r="CT116" i="1"/>
  <c r="CU116" i="1" s="1"/>
  <c r="CT114" i="1"/>
  <c r="CU114" i="1" s="1"/>
  <c r="CT113" i="1"/>
  <c r="CU113" i="1" s="1"/>
  <c r="CT112" i="1"/>
  <c r="CU112" i="1" s="1"/>
  <c r="CT108" i="1"/>
  <c r="CU108" i="1" s="1"/>
  <c r="CT107" i="1"/>
  <c r="CU107" i="1" s="1"/>
  <c r="CT101" i="1"/>
  <c r="CU101" i="1" s="1"/>
  <c r="CT100" i="1"/>
  <c r="CU100" i="1" s="1"/>
  <c r="DA100" i="1" s="1"/>
  <c r="CT99" i="1"/>
  <c r="CU99" i="1" s="1"/>
  <c r="DA99" i="1" s="1"/>
  <c r="CT98" i="1"/>
  <c r="CU98" i="1" s="1"/>
  <c r="DA98" i="1" s="1"/>
  <c r="CT106" i="1"/>
  <c r="CU106" i="1" s="1"/>
  <c r="CT94" i="1"/>
  <c r="CU94" i="1" s="1"/>
  <c r="CT93" i="1"/>
  <c r="CU93" i="1" s="1"/>
  <c r="CT92" i="1"/>
  <c r="CU92" i="1" s="1"/>
  <c r="DA92" i="1" s="1"/>
  <c r="CT74" i="1"/>
  <c r="CU74" i="1" s="1"/>
  <c r="DA74" i="1" s="1"/>
  <c r="CT73" i="1"/>
  <c r="CU73" i="1" s="1"/>
  <c r="DA73" i="1" s="1"/>
  <c r="CT72" i="1"/>
  <c r="CU72" i="1" s="1"/>
  <c r="DA72" i="1" s="1"/>
  <c r="CT105" i="1"/>
  <c r="CU105" i="1" s="1"/>
  <c r="CT104" i="1"/>
  <c r="CU104" i="1" s="1"/>
  <c r="DA104" i="1" s="1"/>
  <c r="CT71" i="1"/>
  <c r="CU71" i="1" s="1"/>
  <c r="DA71" i="1" s="1"/>
  <c r="CT70" i="1"/>
  <c r="CU70" i="1" s="1"/>
  <c r="DA70" i="1" s="1"/>
  <c r="CT36" i="1"/>
  <c r="CU36" i="1" s="1"/>
  <c r="CT89" i="1"/>
  <c r="CU89" i="1" s="1"/>
  <c r="CT88" i="1"/>
  <c r="CU88" i="1" s="1"/>
  <c r="CT87" i="1"/>
  <c r="CU87" i="1" s="1"/>
  <c r="CT86" i="1"/>
  <c r="CU86" i="1" s="1"/>
  <c r="CT85" i="1"/>
  <c r="CU85" i="1" s="1"/>
  <c r="CT84" i="1"/>
  <c r="CU84" i="1" s="1"/>
  <c r="CY83" i="1"/>
  <c r="CT83" i="1" s="1"/>
  <c r="CU83" i="1" s="1"/>
  <c r="CT82" i="1"/>
  <c r="CU82" i="1" s="1"/>
  <c r="CT81" i="1"/>
  <c r="CU81" i="1" s="1"/>
  <c r="CT80" i="1"/>
  <c r="CU80" i="1" s="1"/>
  <c r="CT79" i="1"/>
  <c r="CU79" i="1" s="1"/>
  <c r="CT78" i="1"/>
  <c r="CU78" i="1" s="1"/>
  <c r="CT77" i="1"/>
  <c r="CU77" i="1" s="1"/>
  <c r="CT76" i="1"/>
  <c r="CU76" i="1" s="1"/>
  <c r="CT75" i="1"/>
  <c r="CU75" i="1" s="1"/>
  <c r="CT229" i="1"/>
  <c r="CU229" i="1" s="1"/>
  <c r="CT226" i="1"/>
  <c r="CU226" i="1" s="1"/>
  <c r="CT60" i="1"/>
  <c r="CU60" i="1" s="1"/>
  <c r="CT59" i="1"/>
  <c r="CU59" i="1" s="1"/>
  <c r="CT58" i="1"/>
  <c r="CU58" i="1" s="1"/>
  <c r="CT57" i="1"/>
  <c r="CU57" i="1" s="1"/>
  <c r="CT56" i="1"/>
  <c r="CU56" i="1" s="1"/>
  <c r="CT55" i="1"/>
  <c r="CU55" i="1" s="1"/>
  <c r="CT54" i="1"/>
  <c r="CU54" i="1" s="1"/>
  <c r="CT53" i="1"/>
  <c r="CU53" i="1" s="1"/>
  <c r="CT52" i="1"/>
  <c r="CU52" i="1" s="1"/>
  <c r="CT51" i="1"/>
  <c r="CU51" i="1" s="1"/>
  <c r="CT50" i="1"/>
  <c r="CU50" i="1" s="1"/>
  <c r="CT49" i="1"/>
  <c r="CU49" i="1" s="1"/>
  <c r="CT12" i="1"/>
  <c r="CU12" i="1" s="1"/>
  <c r="CT11" i="1"/>
  <c r="CU11" i="1" s="1"/>
  <c r="CR10" i="1"/>
  <c r="CT10" i="1" s="1"/>
  <c r="CU10" i="1" s="1"/>
  <c r="CT46" i="1"/>
  <c r="CU46" i="1" s="1"/>
  <c r="CT45" i="1"/>
  <c r="CU45" i="1" s="1"/>
  <c r="CT34" i="1"/>
  <c r="CT33" i="1"/>
  <c r="CT32" i="1"/>
  <c r="CT31" i="1"/>
  <c r="CT30" i="1"/>
  <c r="CT35" i="1"/>
  <c r="CT312" i="1"/>
  <c r="CU312" i="1" s="1"/>
  <c r="CT311" i="1"/>
  <c r="CU311" i="1" s="1"/>
  <c r="CT8" i="1"/>
  <c r="CU8" i="1" s="1"/>
  <c r="CT7" i="1"/>
  <c r="CU7" i="1" s="1"/>
  <c r="CT310" i="1"/>
  <c r="CU310" i="1" s="1"/>
  <c r="CT309" i="1"/>
  <c r="CU309" i="1" s="1"/>
  <c r="CT307" i="1"/>
  <c r="CU307" i="1" s="1"/>
  <c r="CT306" i="1"/>
  <c r="CU306" i="1" s="1"/>
  <c r="CT305" i="1"/>
  <c r="CU305" i="1" s="1"/>
  <c r="CT304" i="1"/>
  <c r="CU304" i="1" s="1"/>
  <c r="CT6" i="1"/>
  <c r="CU6" i="1" s="1"/>
  <c r="CT302" i="1"/>
  <c r="CU302" i="1" s="1"/>
  <c r="CT301" i="1"/>
  <c r="CU301" i="1" s="1"/>
  <c r="CT300" i="1"/>
  <c r="CU300" i="1" s="1"/>
  <c r="CT299" i="1"/>
  <c r="CU299" i="1" s="1"/>
  <c r="CT298" i="1"/>
  <c r="CU298" i="1" s="1"/>
  <c r="CT297" i="1"/>
  <c r="CU297" i="1" s="1"/>
  <c r="CT296" i="1"/>
  <c r="CU296" i="1" s="1"/>
  <c r="CT294" i="1"/>
  <c r="CU294" i="1" s="1"/>
  <c r="AP297" i="1"/>
  <c r="AQ297" i="1" s="1"/>
  <c r="AP63" i="1"/>
  <c r="AQ63" i="1" s="1"/>
  <c r="CF195" i="1"/>
  <c r="CG195" i="1" s="1"/>
  <c r="BR195" i="1"/>
  <c r="BS195" i="1" s="1"/>
  <c r="BD195" i="1"/>
  <c r="BE195" i="1" s="1"/>
  <c r="AP195" i="1"/>
  <c r="AQ195" i="1" s="1"/>
  <c r="AB195" i="1"/>
  <c r="AC195" i="1" s="1"/>
  <c r="AP196" i="1"/>
  <c r="AQ196" i="1" s="1"/>
  <c r="BD143" i="1"/>
  <c r="BE143" i="1" s="1"/>
  <c r="BD145" i="1"/>
  <c r="BE145" i="1" s="1"/>
  <c r="BD146" i="1"/>
  <c r="BE146" i="1" s="1"/>
  <c r="BD148" i="1"/>
  <c r="BE148" i="1" s="1"/>
  <c r="BD149" i="1"/>
  <c r="BE149" i="1" s="1"/>
  <c r="AP148" i="1"/>
  <c r="AQ148" i="1" s="1"/>
  <c r="BD20" i="1"/>
  <c r="BE20" i="1" s="1"/>
  <c r="BC20" i="1"/>
  <c r="BD90" i="1"/>
  <c r="BE90" i="1" s="1"/>
  <c r="BC90" i="1"/>
  <c r="BD89" i="1"/>
  <c r="BE89" i="1" s="1"/>
  <c r="BC89" i="1"/>
  <c r="BD88" i="1"/>
  <c r="BE88" i="1" s="1"/>
  <c r="BC88" i="1"/>
  <c r="BD87" i="1"/>
  <c r="BE87" i="1" s="1"/>
  <c r="BC87" i="1"/>
  <c r="BD86" i="1"/>
  <c r="BE86" i="1" s="1"/>
  <c r="BC86" i="1"/>
  <c r="BD85" i="1"/>
  <c r="BE85" i="1" s="1"/>
  <c r="BC85" i="1"/>
  <c r="BD84" i="1"/>
  <c r="BE84" i="1" s="1"/>
  <c r="BC84" i="1"/>
  <c r="BI83" i="1"/>
  <c r="BD83" i="1" s="1"/>
  <c r="BE83" i="1" s="1"/>
  <c r="BC83" i="1"/>
  <c r="BD82" i="1"/>
  <c r="BE82" i="1" s="1"/>
  <c r="BC82" i="1"/>
  <c r="BD81" i="1"/>
  <c r="BE81" i="1" s="1"/>
  <c r="BC81" i="1"/>
  <c r="BD80" i="1"/>
  <c r="BE80" i="1" s="1"/>
  <c r="BC80" i="1"/>
  <c r="BD79" i="1"/>
  <c r="BE79" i="1" s="1"/>
  <c r="BD78" i="1"/>
  <c r="BE78" i="1" s="1"/>
  <c r="BC78" i="1"/>
  <c r="BD77" i="1"/>
  <c r="BE77" i="1" s="1"/>
  <c r="BC77" i="1"/>
  <c r="BD76" i="1"/>
  <c r="BE76" i="1" s="1"/>
  <c r="BC76" i="1"/>
  <c r="BD75" i="1"/>
  <c r="BE75" i="1" s="1"/>
  <c r="BC75" i="1"/>
  <c r="AP76" i="1"/>
  <c r="AQ76" i="1" s="1"/>
  <c r="AP77" i="1"/>
  <c r="AQ77" i="1" s="1"/>
  <c r="AP78" i="1"/>
  <c r="AQ78" i="1" s="1"/>
  <c r="AP75" i="1"/>
  <c r="AQ75" i="1" s="1"/>
  <c r="BD172" i="1"/>
  <c r="BE172" i="1" s="1"/>
  <c r="BD173" i="1"/>
  <c r="BE173" i="1" s="1"/>
  <c r="CF196" i="1"/>
  <c r="CG196" i="1" s="1"/>
  <c r="CF194" i="1"/>
  <c r="CG194" i="1" s="1"/>
  <c r="CF193" i="1"/>
  <c r="CG193" i="1" s="1"/>
  <c r="CF192" i="1"/>
  <c r="CG192" i="1" s="1"/>
  <c r="BR196" i="1"/>
  <c r="BS196" i="1" s="1"/>
  <c r="BR194" i="1"/>
  <c r="BS194" i="1" s="1"/>
  <c r="BR193" i="1"/>
  <c r="BS193" i="1" s="1"/>
  <c r="BR192" i="1"/>
  <c r="BS192" i="1" s="1"/>
  <c r="BD196" i="1"/>
  <c r="BE196" i="1" s="1"/>
  <c r="BD194" i="1"/>
  <c r="BE194" i="1" s="1"/>
  <c r="BD193" i="1"/>
  <c r="BE193" i="1" s="1"/>
  <c r="BD192" i="1"/>
  <c r="BE192" i="1" s="1"/>
  <c r="AB196" i="1"/>
  <c r="AC196" i="1" s="1"/>
  <c r="AP194" i="1"/>
  <c r="AQ194" i="1" s="1"/>
  <c r="AB194" i="1"/>
  <c r="AC194" i="1" s="1"/>
  <c r="AP193" i="1"/>
  <c r="AQ193" i="1" s="1"/>
  <c r="AB193" i="1"/>
  <c r="AC193" i="1" s="1"/>
  <c r="AP192" i="1"/>
  <c r="AQ192" i="1" s="1"/>
  <c r="AB192" i="1"/>
  <c r="AC192" i="1" s="1"/>
  <c r="AP149" i="1"/>
  <c r="AQ149" i="1" s="1"/>
  <c r="AB149" i="1"/>
  <c r="AC149" i="1" s="1"/>
  <c r="N149" i="1"/>
  <c r="O149" i="1" s="1"/>
  <c r="AP143" i="1"/>
  <c r="AQ143" i="1" s="1"/>
  <c r="AP145" i="1"/>
  <c r="AQ145" i="1" s="1"/>
  <c r="AP146" i="1"/>
  <c r="AQ146" i="1" s="1"/>
  <c r="AP147" i="1"/>
  <c r="AQ147" i="1" s="1"/>
  <c r="CF105" i="1"/>
  <c r="CG105" i="1" s="1"/>
  <c r="BR105" i="1"/>
  <c r="BS105" i="1" s="1"/>
  <c r="BD105" i="1"/>
  <c r="BE105" i="1" s="1"/>
  <c r="AP105" i="1"/>
  <c r="AQ105" i="1" s="1"/>
  <c r="AB105" i="1"/>
  <c r="AC105" i="1" s="1"/>
  <c r="AB93" i="1"/>
  <c r="AC93" i="1" s="1"/>
  <c r="AO20" i="1"/>
  <c r="AB20" i="1"/>
  <c r="AC20" i="1" s="1"/>
  <c r="CF186" i="1"/>
  <c r="CG186" i="1" s="1"/>
  <c r="CF188" i="1"/>
  <c r="CG188" i="1" s="1"/>
  <c r="CF185" i="1"/>
  <c r="CG185" i="1" s="1"/>
  <c r="CF184" i="1"/>
  <c r="CG184" i="1" s="1"/>
  <c r="CF183" i="1"/>
  <c r="CG183" i="1" s="1"/>
  <c r="CD179" i="1"/>
  <c r="CF179" i="1" s="1"/>
  <c r="CG179" i="1" s="1"/>
  <c r="CD178" i="1"/>
  <c r="CF178" i="1" s="1"/>
  <c r="CG178" i="1" s="1"/>
  <c r="CD177" i="1"/>
  <c r="CF177" i="1" s="1"/>
  <c r="CG177" i="1" s="1"/>
  <c r="CF176" i="1"/>
  <c r="CG176" i="1" s="1"/>
  <c r="CF175" i="1"/>
  <c r="CG175" i="1" s="1"/>
  <c r="CF174" i="1"/>
  <c r="CG174" i="1" s="1"/>
  <c r="CF173" i="1"/>
  <c r="CG173" i="1" s="1"/>
  <c r="CF172" i="1"/>
  <c r="CG172" i="1" s="1"/>
  <c r="CF170" i="1"/>
  <c r="CG170" i="1" s="1"/>
  <c r="CF169" i="1"/>
  <c r="CG169" i="1" s="1"/>
  <c r="CF162" i="1"/>
  <c r="CG162" i="1" s="1"/>
  <c r="CF161" i="1"/>
  <c r="CG161" i="1" s="1"/>
  <c r="CF156" i="1"/>
  <c r="CG156" i="1" s="1"/>
  <c r="CF139" i="1"/>
  <c r="CG139" i="1" s="1"/>
  <c r="CF138" i="1"/>
  <c r="CG138" i="1" s="1"/>
  <c r="CF136" i="1"/>
  <c r="CG136" i="1" s="1"/>
  <c r="CF134" i="1"/>
  <c r="CG134" i="1" s="1"/>
  <c r="CF133" i="1"/>
  <c r="CG133" i="1" s="1"/>
  <c r="CF132" i="1"/>
  <c r="CG132" i="1" s="1"/>
  <c r="CF141" i="1"/>
  <c r="CG141" i="1" s="1"/>
  <c r="CF130" i="1"/>
  <c r="CG130" i="1" s="1"/>
  <c r="CF128" i="1"/>
  <c r="CG128" i="1" s="1"/>
  <c r="CF127" i="1"/>
  <c r="CG127" i="1" s="1"/>
  <c r="CF126" i="1"/>
  <c r="CG126" i="1" s="1"/>
  <c r="CF125" i="1"/>
  <c r="CG125" i="1" s="1"/>
  <c r="CF124" i="1"/>
  <c r="CG124" i="1" s="1"/>
  <c r="CF123" i="1"/>
  <c r="CG123" i="1" s="1"/>
  <c r="CF121" i="1"/>
  <c r="CG121" i="1" s="1"/>
  <c r="CF119" i="1"/>
  <c r="CG119" i="1" s="1"/>
  <c r="CF118" i="1"/>
  <c r="CG118" i="1" s="1"/>
  <c r="CF116" i="1"/>
  <c r="CG116" i="1" s="1"/>
  <c r="CF114" i="1"/>
  <c r="CG114" i="1" s="1"/>
  <c r="CF113" i="1"/>
  <c r="CG113" i="1" s="1"/>
  <c r="CF112" i="1"/>
  <c r="CG112" i="1" s="1"/>
  <c r="CF108" i="1"/>
  <c r="CG108" i="1" s="1"/>
  <c r="CF107" i="1"/>
  <c r="CG107" i="1" s="1"/>
  <c r="CF101" i="1"/>
  <c r="CG101" i="1" s="1"/>
  <c r="CF100" i="1"/>
  <c r="CG100" i="1" s="1"/>
  <c r="CM100" i="1" s="1"/>
  <c r="CF99" i="1"/>
  <c r="CG99" i="1" s="1"/>
  <c r="CM99" i="1" s="1"/>
  <c r="CF98" i="1"/>
  <c r="CG98" i="1" s="1"/>
  <c r="CM98" i="1" s="1"/>
  <c r="CF106" i="1"/>
  <c r="CG106" i="1" s="1"/>
  <c r="CF94" i="1"/>
  <c r="CG94" i="1" s="1"/>
  <c r="CF93" i="1"/>
  <c r="CG93" i="1" s="1"/>
  <c r="CF92" i="1"/>
  <c r="CG92" i="1" s="1"/>
  <c r="CM92" i="1" s="1"/>
  <c r="CF74" i="1"/>
  <c r="CG74" i="1" s="1"/>
  <c r="CM74" i="1" s="1"/>
  <c r="CF73" i="1"/>
  <c r="CG73" i="1" s="1"/>
  <c r="CM73" i="1" s="1"/>
  <c r="CF72" i="1"/>
  <c r="CG72" i="1" s="1"/>
  <c r="CM72" i="1" s="1"/>
  <c r="CF104" i="1"/>
  <c r="CG104" i="1" s="1"/>
  <c r="CM104" i="1" s="1"/>
  <c r="CF71" i="1"/>
  <c r="CG71" i="1" s="1"/>
  <c r="CM71" i="1" s="1"/>
  <c r="CF70" i="1"/>
  <c r="CG70" i="1" s="1"/>
  <c r="CM70" i="1" s="1"/>
  <c r="CF43" i="1"/>
  <c r="CG43" i="1" s="1"/>
  <c r="CF42" i="1"/>
  <c r="CG42" i="1" s="1"/>
  <c r="CF41" i="1"/>
  <c r="CG41" i="1" s="1"/>
  <c r="CF40" i="1"/>
  <c r="CG40" i="1" s="1"/>
  <c r="CF39" i="1"/>
  <c r="CG39" i="1" s="1"/>
  <c r="CF38" i="1"/>
  <c r="CG38" i="1" s="1"/>
  <c r="CF37" i="1"/>
  <c r="CG37" i="1" s="1"/>
  <c r="CK83" i="1"/>
  <c r="CF83" i="1" s="1"/>
  <c r="CG83" i="1" s="1"/>
  <c r="CF229" i="1"/>
  <c r="CG229" i="1" s="1"/>
  <c r="CC228" i="1"/>
  <c r="CF228" i="1" s="1"/>
  <c r="CG228" i="1" s="1"/>
  <c r="CF226" i="1"/>
  <c r="CG226" i="1" s="1"/>
  <c r="CC225" i="1"/>
  <c r="CF225" i="1" s="1"/>
  <c r="CG225" i="1" s="1"/>
  <c r="CF60" i="1"/>
  <c r="CG60" i="1" s="1"/>
  <c r="CF59" i="1"/>
  <c r="CG59" i="1" s="1"/>
  <c r="CF58" i="1"/>
  <c r="CG58" i="1" s="1"/>
  <c r="CF57" i="1"/>
  <c r="CG57" i="1" s="1"/>
  <c r="CF56" i="1"/>
  <c r="CG56" i="1" s="1"/>
  <c r="CF55" i="1"/>
  <c r="CG55" i="1" s="1"/>
  <c r="CF53" i="1"/>
  <c r="CG53" i="1" s="1"/>
  <c r="CF52" i="1"/>
  <c r="CG52" i="1" s="1"/>
  <c r="CF51" i="1"/>
  <c r="CG51" i="1" s="1"/>
  <c r="CF50" i="1"/>
  <c r="CG50" i="1" s="1"/>
  <c r="CF49" i="1"/>
  <c r="CG49" i="1" s="1"/>
  <c r="CF12" i="1"/>
  <c r="CG12" i="1" s="1"/>
  <c r="CF11" i="1"/>
  <c r="CG11" i="1" s="1"/>
  <c r="CD10" i="1"/>
  <c r="CF10" i="1" s="1"/>
  <c r="CG10" i="1" s="1"/>
  <c r="CF46" i="1"/>
  <c r="CG46" i="1" s="1"/>
  <c r="CF45" i="1"/>
  <c r="CG45" i="1" s="1"/>
  <c r="CF34" i="1"/>
  <c r="CF33" i="1"/>
  <c r="CF32" i="1"/>
  <c r="CF31" i="1"/>
  <c r="CF30" i="1"/>
  <c r="CF35" i="1"/>
  <c r="CF312" i="1"/>
  <c r="CG312" i="1" s="1"/>
  <c r="CF311" i="1"/>
  <c r="CG311" i="1" s="1"/>
  <c r="CF8" i="1"/>
  <c r="CG8" i="1" s="1"/>
  <c r="CF7" i="1"/>
  <c r="CG7" i="1" s="1"/>
  <c r="CF310" i="1"/>
  <c r="CG310" i="1" s="1"/>
  <c r="CF309" i="1"/>
  <c r="CG309" i="1" s="1"/>
  <c r="CF307" i="1"/>
  <c r="CG307" i="1" s="1"/>
  <c r="CF306" i="1"/>
  <c r="CG306" i="1" s="1"/>
  <c r="CF305" i="1"/>
  <c r="CG305" i="1" s="1"/>
  <c r="CF304" i="1"/>
  <c r="CG304" i="1" s="1"/>
  <c r="CF6" i="1"/>
  <c r="CG6" i="1" s="1"/>
  <c r="CF303" i="1"/>
  <c r="CG303" i="1" s="1"/>
  <c r="CF302" i="1"/>
  <c r="CG302" i="1" s="1"/>
  <c r="CF301" i="1"/>
  <c r="CG301" i="1" s="1"/>
  <c r="CF300" i="1"/>
  <c r="CG300" i="1" s="1"/>
  <c r="CF299" i="1"/>
  <c r="CG299" i="1" s="1"/>
  <c r="CF298" i="1"/>
  <c r="CG298" i="1" s="1"/>
  <c r="CF296" i="1"/>
  <c r="CG296" i="1" s="1"/>
  <c r="BR186" i="1"/>
  <c r="BS186" i="1" s="1"/>
  <c r="BR188" i="1"/>
  <c r="BS188" i="1" s="1"/>
  <c r="BR185" i="1"/>
  <c r="BS185" i="1" s="1"/>
  <c r="BR184" i="1"/>
  <c r="BS184" i="1" s="1"/>
  <c r="BR183" i="1"/>
  <c r="BS183" i="1" s="1"/>
  <c r="BP179" i="1"/>
  <c r="BR179" i="1" s="1"/>
  <c r="BS179" i="1" s="1"/>
  <c r="BP178" i="1"/>
  <c r="BR178" i="1" s="1"/>
  <c r="BS178" i="1" s="1"/>
  <c r="BP177" i="1"/>
  <c r="BR177" i="1" s="1"/>
  <c r="BS177" i="1" s="1"/>
  <c r="BR176" i="1"/>
  <c r="BS176" i="1" s="1"/>
  <c r="BR175" i="1"/>
  <c r="BS175" i="1" s="1"/>
  <c r="BR174" i="1"/>
  <c r="BS174" i="1" s="1"/>
  <c r="BR173" i="1"/>
  <c r="BS173" i="1" s="1"/>
  <c r="BR172" i="1"/>
  <c r="BS172" i="1" s="1"/>
  <c r="BR170" i="1"/>
  <c r="BS170" i="1" s="1"/>
  <c r="BR169" i="1"/>
  <c r="BS169" i="1" s="1"/>
  <c r="BR162" i="1"/>
  <c r="BS162" i="1" s="1"/>
  <c r="BR161" i="1"/>
  <c r="BS161" i="1" s="1"/>
  <c r="BR156" i="1"/>
  <c r="BS156" i="1" s="1"/>
  <c r="BR139" i="1"/>
  <c r="BS139" i="1" s="1"/>
  <c r="BR138" i="1"/>
  <c r="BS138" i="1" s="1"/>
  <c r="BR136" i="1"/>
  <c r="BS136" i="1" s="1"/>
  <c r="BR134" i="1"/>
  <c r="BS134" i="1" s="1"/>
  <c r="BR133" i="1"/>
  <c r="BS133" i="1" s="1"/>
  <c r="BR132" i="1"/>
  <c r="BS132" i="1" s="1"/>
  <c r="BR141" i="1"/>
  <c r="BS141" i="1" s="1"/>
  <c r="BR130" i="1"/>
  <c r="BS130" i="1" s="1"/>
  <c r="BR128" i="1"/>
  <c r="BS128" i="1" s="1"/>
  <c r="BR127" i="1"/>
  <c r="BS127" i="1" s="1"/>
  <c r="BR126" i="1"/>
  <c r="BS126" i="1" s="1"/>
  <c r="BR125" i="1"/>
  <c r="BS125" i="1" s="1"/>
  <c r="BR124" i="1"/>
  <c r="BS124" i="1" s="1"/>
  <c r="BR123" i="1"/>
  <c r="BS123" i="1" s="1"/>
  <c r="BR122" i="1"/>
  <c r="BS122" i="1" s="1"/>
  <c r="BR121" i="1"/>
  <c r="BS121" i="1" s="1"/>
  <c r="BR119" i="1"/>
  <c r="BS119" i="1" s="1"/>
  <c r="BR118" i="1"/>
  <c r="BS118" i="1" s="1"/>
  <c r="BR117" i="1"/>
  <c r="BS117" i="1" s="1"/>
  <c r="BR116" i="1"/>
  <c r="BS116" i="1" s="1"/>
  <c r="BR114" i="1"/>
  <c r="BS114" i="1" s="1"/>
  <c r="BR113" i="1"/>
  <c r="BS113" i="1" s="1"/>
  <c r="BR112" i="1"/>
  <c r="BS112" i="1" s="1"/>
  <c r="BR108" i="1"/>
  <c r="BS108" i="1" s="1"/>
  <c r="BR107" i="1"/>
  <c r="BS107" i="1" s="1"/>
  <c r="BR101" i="1"/>
  <c r="BS101" i="1" s="1"/>
  <c r="BR100" i="1"/>
  <c r="BS100" i="1" s="1"/>
  <c r="BY100" i="1" s="1"/>
  <c r="BR99" i="1"/>
  <c r="BS99" i="1" s="1"/>
  <c r="BY99" i="1" s="1"/>
  <c r="BR98" i="1"/>
  <c r="BS98" i="1" s="1"/>
  <c r="BY98" i="1" s="1"/>
  <c r="BR106" i="1"/>
  <c r="BS106" i="1" s="1"/>
  <c r="BR94" i="1"/>
  <c r="BS94" i="1" s="1"/>
  <c r="BR93" i="1"/>
  <c r="BS93" i="1" s="1"/>
  <c r="BR92" i="1"/>
  <c r="BS92" i="1" s="1"/>
  <c r="BR74" i="1"/>
  <c r="BS74" i="1" s="1"/>
  <c r="BY74" i="1" s="1"/>
  <c r="BR73" i="1"/>
  <c r="BS73" i="1" s="1"/>
  <c r="BY73" i="1" s="1"/>
  <c r="BR72" i="1"/>
  <c r="BS72" i="1" s="1"/>
  <c r="BY72" i="1" s="1"/>
  <c r="BR104" i="1"/>
  <c r="BS104" i="1" s="1"/>
  <c r="BR71" i="1"/>
  <c r="BS71" i="1" s="1"/>
  <c r="BY71" i="1" s="1"/>
  <c r="BR70" i="1"/>
  <c r="BS70" i="1" s="1"/>
  <c r="BY70" i="1" s="1"/>
  <c r="BR43" i="1"/>
  <c r="BS43" i="1" s="1"/>
  <c r="BR42" i="1"/>
  <c r="BS42" i="1" s="1"/>
  <c r="BR41" i="1"/>
  <c r="BS41" i="1" s="1"/>
  <c r="BR40" i="1"/>
  <c r="BS40" i="1" s="1"/>
  <c r="BR39" i="1"/>
  <c r="BS39" i="1" s="1"/>
  <c r="BR38" i="1"/>
  <c r="BS38" i="1" s="1"/>
  <c r="BR37" i="1"/>
  <c r="BS37" i="1" s="1"/>
  <c r="BR36" i="1"/>
  <c r="BS36" i="1" s="1"/>
  <c r="BW83" i="1"/>
  <c r="BR83" i="1" s="1"/>
  <c r="BS83" i="1" s="1"/>
  <c r="BR229" i="1"/>
  <c r="BS229" i="1" s="1"/>
  <c r="BO228" i="1"/>
  <c r="BR228" i="1" s="1"/>
  <c r="BS228" i="1" s="1"/>
  <c r="BR226" i="1"/>
  <c r="BS226" i="1" s="1"/>
  <c r="BO225" i="1"/>
  <c r="BR225" i="1" s="1"/>
  <c r="BS225" i="1" s="1"/>
  <c r="BR60" i="1"/>
  <c r="BS60" i="1" s="1"/>
  <c r="BR59" i="1"/>
  <c r="BS59" i="1" s="1"/>
  <c r="BR58" i="1"/>
  <c r="BS58" i="1" s="1"/>
  <c r="BR57" i="1"/>
  <c r="BS57" i="1" s="1"/>
  <c r="BR56" i="1"/>
  <c r="BS56" i="1" s="1"/>
  <c r="BR55" i="1"/>
  <c r="BS55" i="1" s="1"/>
  <c r="BR54" i="1"/>
  <c r="BS54" i="1" s="1"/>
  <c r="BR53" i="1"/>
  <c r="BS53" i="1" s="1"/>
  <c r="BR52" i="1"/>
  <c r="BS52" i="1" s="1"/>
  <c r="BR51" i="1"/>
  <c r="BS51" i="1" s="1"/>
  <c r="BR50" i="1"/>
  <c r="BS50" i="1" s="1"/>
  <c r="BR49" i="1"/>
  <c r="BS49" i="1" s="1"/>
  <c r="BR12" i="1"/>
  <c r="BS12" i="1" s="1"/>
  <c r="BR11" i="1"/>
  <c r="BS11" i="1" s="1"/>
  <c r="BP10" i="1"/>
  <c r="BR10" i="1" s="1"/>
  <c r="BS10" i="1" s="1"/>
  <c r="BR46" i="1"/>
  <c r="BS46" i="1" s="1"/>
  <c r="BR45" i="1"/>
  <c r="BS45" i="1" s="1"/>
  <c r="BR34" i="1"/>
  <c r="BR33" i="1"/>
  <c r="BR32" i="1"/>
  <c r="BR31" i="1"/>
  <c r="BR30" i="1"/>
  <c r="BR35" i="1"/>
  <c r="BR312" i="1"/>
  <c r="BS312" i="1" s="1"/>
  <c r="BR311" i="1"/>
  <c r="BS311" i="1" s="1"/>
  <c r="BR8" i="1"/>
  <c r="BS8" i="1" s="1"/>
  <c r="BR7" i="1"/>
  <c r="BS7" i="1" s="1"/>
  <c r="BR310" i="1"/>
  <c r="BS310" i="1" s="1"/>
  <c r="BR309" i="1"/>
  <c r="BS309" i="1" s="1"/>
  <c r="BR307" i="1"/>
  <c r="BS307" i="1" s="1"/>
  <c r="BR306" i="1"/>
  <c r="BS306" i="1" s="1"/>
  <c r="BR305" i="1"/>
  <c r="BS305" i="1" s="1"/>
  <c r="BR304" i="1"/>
  <c r="BS304" i="1" s="1"/>
  <c r="BR6" i="1"/>
  <c r="BS6" i="1" s="1"/>
  <c r="BR303" i="1"/>
  <c r="BS303" i="1" s="1"/>
  <c r="BR302" i="1"/>
  <c r="BS302" i="1" s="1"/>
  <c r="BR301" i="1"/>
  <c r="BS301" i="1" s="1"/>
  <c r="BR300" i="1"/>
  <c r="BS300" i="1" s="1"/>
  <c r="BR299" i="1"/>
  <c r="BS299" i="1" s="1"/>
  <c r="BR298" i="1"/>
  <c r="BS298" i="1" s="1"/>
  <c r="BR297" i="1"/>
  <c r="BS297" i="1" s="1"/>
  <c r="BR296" i="1"/>
  <c r="BS296" i="1" s="1"/>
  <c r="BR294" i="1"/>
  <c r="BS294" i="1" s="1"/>
  <c r="BD101" i="1"/>
  <c r="BE101" i="1" s="1"/>
  <c r="AP101" i="1"/>
  <c r="AQ101" i="1" s="1"/>
  <c r="AB101" i="1"/>
  <c r="AC101" i="1" s="1"/>
  <c r="AB145" i="1"/>
  <c r="AC145" i="1" s="1"/>
  <c r="AB143" i="1"/>
  <c r="AC143" i="1" s="1"/>
  <c r="AB169" i="1"/>
  <c r="AC169" i="1" s="1"/>
  <c r="BD186" i="1"/>
  <c r="BE186" i="1" s="1"/>
  <c r="BD188" i="1"/>
  <c r="BE188" i="1" s="1"/>
  <c r="BD185" i="1"/>
  <c r="BE185" i="1" s="1"/>
  <c r="BD184" i="1"/>
  <c r="BE184" i="1" s="1"/>
  <c r="BD183" i="1"/>
  <c r="BE183" i="1" s="1"/>
  <c r="BB179" i="1"/>
  <c r="BD179" i="1" s="1"/>
  <c r="BE179" i="1" s="1"/>
  <c r="BB178" i="1"/>
  <c r="BD178" i="1" s="1"/>
  <c r="BE178" i="1" s="1"/>
  <c r="BB177" i="1"/>
  <c r="BD177" i="1" s="1"/>
  <c r="BE177" i="1" s="1"/>
  <c r="BD176" i="1"/>
  <c r="BE176" i="1" s="1"/>
  <c r="BD175" i="1"/>
  <c r="BE175" i="1" s="1"/>
  <c r="BD174" i="1"/>
  <c r="BE174" i="1" s="1"/>
  <c r="AN176" i="1"/>
  <c r="AP176" i="1" s="1"/>
  <c r="AQ176" i="1" s="1"/>
  <c r="AN177" i="1"/>
  <c r="AP177" i="1" s="1"/>
  <c r="AQ177" i="1" s="1"/>
  <c r="AN178" i="1"/>
  <c r="AP178" i="1" s="1"/>
  <c r="AQ178" i="1" s="1"/>
  <c r="AN179" i="1"/>
  <c r="AP179" i="1" s="1"/>
  <c r="AQ179" i="1" s="1"/>
  <c r="BD162" i="1"/>
  <c r="BE162" i="1" s="1"/>
  <c r="BD161" i="1"/>
  <c r="BE161" i="1" s="1"/>
  <c r="BD170" i="1"/>
  <c r="BE170" i="1" s="1"/>
  <c r="BD169" i="1"/>
  <c r="BE169" i="1" s="1"/>
  <c r="AP186" i="1"/>
  <c r="AQ186" i="1" s="1"/>
  <c r="AP188" i="1"/>
  <c r="AQ188" i="1" s="1"/>
  <c r="AP185" i="1"/>
  <c r="AQ185" i="1" s="1"/>
  <c r="AP184" i="1"/>
  <c r="AQ184" i="1" s="1"/>
  <c r="AP183" i="1"/>
  <c r="AQ183" i="1" s="1"/>
  <c r="AP175" i="1"/>
  <c r="AQ175" i="1" s="1"/>
  <c r="AP174" i="1"/>
  <c r="AQ174" i="1" s="1"/>
  <c r="N169" i="1"/>
  <c r="O169" i="1" s="1"/>
  <c r="AP169" i="1"/>
  <c r="AQ169" i="1" s="1"/>
  <c r="AP170" i="1"/>
  <c r="AQ170" i="1" s="1"/>
  <c r="AP173" i="1"/>
  <c r="AQ173" i="1" s="1"/>
  <c r="AP172" i="1"/>
  <c r="AQ172" i="1" s="1"/>
  <c r="N173" i="1"/>
  <c r="O173" i="1" s="1"/>
  <c r="N172" i="1"/>
  <c r="O172" i="1" s="1"/>
  <c r="AB173" i="1"/>
  <c r="AC173" i="1" s="1"/>
  <c r="AB172" i="1"/>
  <c r="AC172" i="1" s="1"/>
  <c r="AB175" i="1"/>
  <c r="AC175" i="1" s="1"/>
  <c r="AB183" i="1"/>
  <c r="AC183" i="1" s="1"/>
  <c r="AB184" i="1"/>
  <c r="AC184" i="1" s="1"/>
  <c r="AB185" i="1"/>
  <c r="AC185" i="1" s="1"/>
  <c r="AB188" i="1"/>
  <c r="AC188" i="1" s="1"/>
  <c r="AB186" i="1"/>
  <c r="AC186" i="1" s="1"/>
  <c r="AB174" i="1"/>
  <c r="AC174" i="1" s="1"/>
  <c r="AP162" i="1"/>
  <c r="AQ162" i="1" s="1"/>
  <c r="AP161" i="1"/>
  <c r="AQ161" i="1" s="1"/>
  <c r="AB170" i="1"/>
  <c r="AC170" i="1" s="1"/>
  <c r="AB162" i="1"/>
  <c r="AC162" i="1" s="1"/>
  <c r="AB161" i="1"/>
  <c r="AC161" i="1" s="1"/>
  <c r="Z179" i="1"/>
  <c r="AB179" i="1" s="1"/>
  <c r="AC179" i="1" s="1"/>
  <c r="Z178" i="1"/>
  <c r="AB178" i="1" s="1"/>
  <c r="AC178" i="1" s="1"/>
  <c r="Z177" i="1"/>
  <c r="AB177" i="1" s="1"/>
  <c r="AC177" i="1" s="1"/>
  <c r="AB176" i="1"/>
  <c r="AC176" i="1" s="1"/>
  <c r="AP296" i="1"/>
  <c r="AQ296" i="1" s="1"/>
  <c r="AP298" i="1"/>
  <c r="AQ298" i="1" s="1"/>
  <c r="AP299" i="1"/>
  <c r="AQ299" i="1" s="1"/>
  <c r="AP300" i="1"/>
  <c r="AQ300" i="1" s="1"/>
  <c r="AP301" i="1"/>
  <c r="AQ301" i="1" s="1"/>
  <c r="AP302" i="1"/>
  <c r="AQ302" i="1" s="1"/>
  <c r="AP303" i="1"/>
  <c r="AQ303" i="1" s="1"/>
  <c r="AP6" i="1"/>
  <c r="AQ6" i="1" s="1"/>
  <c r="AP304" i="1"/>
  <c r="AQ304" i="1" s="1"/>
  <c r="AP305" i="1"/>
  <c r="AQ305" i="1" s="1"/>
  <c r="AP306" i="1"/>
  <c r="AQ306" i="1" s="1"/>
  <c r="AP307" i="1"/>
  <c r="AQ307" i="1" s="1"/>
  <c r="AP309" i="1"/>
  <c r="AQ309" i="1" s="1"/>
  <c r="AP310" i="1"/>
  <c r="AQ310" i="1" s="1"/>
  <c r="AP7" i="1"/>
  <c r="AQ7" i="1" s="1"/>
  <c r="AP8" i="1"/>
  <c r="AQ8" i="1" s="1"/>
  <c r="AP311" i="1"/>
  <c r="AQ311" i="1" s="1"/>
  <c r="AP312" i="1"/>
  <c r="AQ312" i="1" s="1"/>
  <c r="AP294" i="1"/>
  <c r="AQ294" i="1" s="1"/>
  <c r="BD156" i="1"/>
  <c r="BE156" i="1" s="1"/>
  <c r="BD139" i="1"/>
  <c r="BE139" i="1" s="1"/>
  <c r="BD138" i="1"/>
  <c r="BE138" i="1" s="1"/>
  <c r="BD136" i="1"/>
  <c r="BE136" i="1" s="1"/>
  <c r="BD134" i="1"/>
  <c r="BE134" i="1" s="1"/>
  <c r="BD133" i="1"/>
  <c r="BE133" i="1" s="1"/>
  <c r="BD132" i="1"/>
  <c r="BE132" i="1" s="1"/>
  <c r="BD141" i="1"/>
  <c r="BE141" i="1" s="1"/>
  <c r="BD130" i="1"/>
  <c r="BE130" i="1" s="1"/>
  <c r="BD128" i="1"/>
  <c r="BE128" i="1" s="1"/>
  <c r="BD127" i="1"/>
  <c r="BE127" i="1" s="1"/>
  <c r="BD126" i="1"/>
  <c r="BE126" i="1" s="1"/>
  <c r="BD125" i="1"/>
  <c r="BE125" i="1" s="1"/>
  <c r="BD124" i="1"/>
  <c r="BE124" i="1" s="1"/>
  <c r="BD123" i="1"/>
  <c r="BE123" i="1" s="1"/>
  <c r="BD122" i="1"/>
  <c r="BE122" i="1" s="1"/>
  <c r="BD121" i="1"/>
  <c r="BE121" i="1" s="1"/>
  <c r="BD119" i="1"/>
  <c r="BE119" i="1" s="1"/>
  <c r="BD118" i="1"/>
  <c r="BE118" i="1" s="1"/>
  <c r="BD117" i="1"/>
  <c r="BE117" i="1" s="1"/>
  <c r="BD116" i="1"/>
  <c r="BE116" i="1" s="1"/>
  <c r="BD114" i="1"/>
  <c r="BE114" i="1" s="1"/>
  <c r="BD113" i="1"/>
  <c r="BE113" i="1" s="1"/>
  <c r="BD112" i="1"/>
  <c r="BE112" i="1" s="1"/>
  <c r="BD108" i="1"/>
  <c r="BE108" i="1" s="1"/>
  <c r="BD107" i="1"/>
  <c r="BE107" i="1" s="1"/>
  <c r="BD100" i="1"/>
  <c r="BE100" i="1" s="1"/>
  <c r="BK100" i="1" s="1"/>
  <c r="BD99" i="1"/>
  <c r="BE99" i="1" s="1"/>
  <c r="BK99" i="1" s="1"/>
  <c r="BD98" i="1"/>
  <c r="BE98" i="1" s="1"/>
  <c r="BK98" i="1" s="1"/>
  <c r="BD106" i="1"/>
  <c r="BE106" i="1" s="1"/>
  <c r="BD94" i="1"/>
  <c r="BE94" i="1" s="1"/>
  <c r="BD93" i="1"/>
  <c r="BE93" i="1" s="1"/>
  <c r="BD92" i="1"/>
  <c r="BE92" i="1" s="1"/>
  <c r="BK92" i="1" s="1"/>
  <c r="BD74" i="1"/>
  <c r="BE74" i="1" s="1"/>
  <c r="BK74" i="1" s="1"/>
  <c r="BD73" i="1"/>
  <c r="BE73" i="1" s="1"/>
  <c r="BK73" i="1" s="1"/>
  <c r="BD72" i="1"/>
  <c r="BE72" i="1" s="1"/>
  <c r="BK72" i="1" s="1"/>
  <c r="BD104" i="1"/>
  <c r="BE104" i="1" s="1"/>
  <c r="BK104" i="1" s="1"/>
  <c r="BD71" i="1"/>
  <c r="BE71" i="1" s="1"/>
  <c r="BK71" i="1" s="1"/>
  <c r="BD70" i="1"/>
  <c r="BE70" i="1" s="1"/>
  <c r="BK70" i="1" s="1"/>
  <c r="BD43" i="1"/>
  <c r="BE43" i="1" s="1"/>
  <c r="BD42" i="1"/>
  <c r="BE42" i="1" s="1"/>
  <c r="BD41" i="1"/>
  <c r="BE41" i="1" s="1"/>
  <c r="BD40" i="1"/>
  <c r="BE40" i="1" s="1"/>
  <c r="BD39" i="1"/>
  <c r="BE39" i="1" s="1"/>
  <c r="BD38" i="1"/>
  <c r="BE38" i="1" s="1"/>
  <c r="BD37" i="1"/>
  <c r="BE37" i="1" s="1"/>
  <c r="BD36" i="1"/>
  <c r="BE36" i="1" s="1"/>
  <c r="BD229" i="1"/>
  <c r="BE229" i="1" s="1"/>
  <c r="BA228" i="1"/>
  <c r="BD228" i="1" s="1"/>
  <c r="BE228" i="1" s="1"/>
  <c r="BD226" i="1"/>
  <c r="BE226" i="1" s="1"/>
  <c r="BA225" i="1"/>
  <c r="BD225" i="1" s="1"/>
  <c r="BE225" i="1" s="1"/>
  <c r="BD60" i="1"/>
  <c r="BE60" i="1" s="1"/>
  <c r="BD59" i="1"/>
  <c r="BE59" i="1" s="1"/>
  <c r="BD58" i="1"/>
  <c r="BE58" i="1" s="1"/>
  <c r="BD57" i="1"/>
  <c r="BE57" i="1" s="1"/>
  <c r="BD56" i="1"/>
  <c r="BE56" i="1" s="1"/>
  <c r="BD55" i="1"/>
  <c r="BE55" i="1" s="1"/>
  <c r="BD54" i="1"/>
  <c r="BE54" i="1" s="1"/>
  <c r="BD53" i="1"/>
  <c r="BE53" i="1" s="1"/>
  <c r="BD52" i="1"/>
  <c r="BE52" i="1" s="1"/>
  <c r="BD51" i="1"/>
  <c r="BE51" i="1" s="1"/>
  <c r="BD50" i="1"/>
  <c r="BE50" i="1" s="1"/>
  <c r="BD49" i="1"/>
  <c r="BE49" i="1" s="1"/>
  <c r="BD12" i="1"/>
  <c r="BE12" i="1" s="1"/>
  <c r="BD11" i="1"/>
  <c r="BE11" i="1" s="1"/>
  <c r="BB10" i="1"/>
  <c r="BD10" i="1" s="1"/>
  <c r="BE10" i="1" s="1"/>
  <c r="BD46" i="1"/>
  <c r="BE46" i="1" s="1"/>
  <c r="BD45" i="1"/>
  <c r="BE45" i="1" s="1"/>
  <c r="BD34" i="1"/>
  <c r="BD33" i="1"/>
  <c r="BD32" i="1"/>
  <c r="BD31" i="1"/>
  <c r="BD30" i="1"/>
  <c r="BD35" i="1"/>
  <c r="BD312" i="1"/>
  <c r="BE312" i="1" s="1"/>
  <c r="BD311" i="1"/>
  <c r="BE311" i="1" s="1"/>
  <c r="BD8" i="1"/>
  <c r="BE8" i="1" s="1"/>
  <c r="BD7" i="1"/>
  <c r="BE7" i="1" s="1"/>
  <c r="BD310" i="1"/>
  <c r="BE310" i="1" s="1"/>
  <c r="BD309" i="1"/>
  <c r="BE309" i="1" s="1"/>
  <c r="BD307" i="1"/>
  <c r="BE307" i="1" s="1"/>
  <c r="BD306" i="1"/>
  <c r="BE306" i="1" s="1"/>
  <c r="BD305" i="1"/>
  <c r="BE305" i="1" s="1"/>
  <c r="BD304" i="1"/>
  <c r="BE304" i="1" s="1"/>
  <c r="BD6" i="1"/>
  <c r="BE6" i="1" s="1"/>
  <c r="BD303" i="1"/>
  <c r="BE303" i="1" s="1"/>
  <c r="BD302" i="1"/>
  <c r="BE302" i="1" s="1"/>
  <c r="BD301" i="1"/>
  <c r="BE301" i="1" s="1"/>
  <c r="BD300" i="1"/>
  <c r="BE300" i="1" s="1"/>
  <c r="BD299" i="1"/>
  <c r="BE299" i="1" s="1"/>
  <c r="BD298" i="1"/>
  <c r="BE298" i="1" s="1"/>
  <c r="BD297" i="1"/>
  <c r="BE297" i="1" s="1"/>
  <c r="BD296" i="1"/>
  <c r="BE296" i="1" s="1"/>
  <c r="BD294" i="1"/>
  <c r="BE294" i="1" s="1"/>
  <c r="AP60" i="1"/>
  <c r="AQ60" i="1" s="1"/>
  <c r="AB60" i="1"/>
  <c r="AC60" i="1" s="1"/>
  <c r="N60" i="1"/>
  <c r="O60" i="1" s="1"/>
  <c r="AB297" i="1"/>
  <c r="AC297" i="1" s="1"/>
  <c r="N301" i="1"/>
  <c r="O301" i="1" s="1"/>
  <c r="N294" i="1"/>
  <c r="O294" i="1" s="1"/>
  <c r="N296" i="1"/>
  <c r="O296" i="1" s="1"/>
  <c r="AB296" i="1"/>
  <c r="AC296" i="1" s="1"/>
  <c r="AB294" i="1"/>
  <c r="AC294" i="1" s="1"/>
  <c r="AP49" i="1"/>
  <c r="AQ49" i="1" s="1"/>
  <c r="AP45" i="1"/>
  <c r="AQ45" i="1" s="1"/>
  <c r="AP46" i="1"/>
  <c r="AQ46" i="1" s="1"/>
  <c r="M78" i="1"/>
  <c r="M77" i="1"/>
  <c r="AB77" i="1"/>
  <c r="AC77" i="1" s="1"/>
  <c r="AB78" i="1"/>
  <c r="AC78" i="1" s="1"/>
  <c r="AA78" i="1"/>
  <c r="AA77" i="1"/>
  <c r="N10" i="1"/>
  <c r="O10" i="1" s="1"/>
  <c r="N162" i="1"/>
  <c r="O162" i="1" s="1"/>
  <c r="N170" i="1"/>
  <c r="O170" i="1" s="1"/>
  <c r="AO77" i="1"/>
  <c r="AO78" i="1"/>
  <c r="N161" i="1"/>
  <c r="O161" i="1" s="1"/>
  <c r="AB146" i="1"/>
  <c r="AC146" i="1" s="1"/>
  <c r="AB147" i="1"/>
  <c r="AC147" i="1" s="1"/>
  <c r="AB148" i="1"/>
  <c r="AC148" i="1" s="1"/>
  <c r="N143" i="1"/>
  <c r="O143" i="1" s="1"/>
  <c r="N145" i="1"/>
  <c r="O145" i="1" s="1"/>
  <c r="N146" i="1"/>
  <c r="O146" i="1" s="1"/>
  <c r="N147" i="1"/>
  <c r="O147" i="1" s="1"/>
  <c r="N148" i="1"/>
  <c r="O148" i="1" s="1"/>
  <c r="AP156" i="1"/>
  <c r="AQ156" i="1" s="1"/>
  <c r="AB156" i="1"/>
  <c r="AC156" i="1" s="1"/>
  <c r="N156" i="1"/>
  <c r="O156" i="1" s="1"/>
  <c r="N128" i="1"/>
  <c r="O128" i="1" s="1"/>
  <c r="AA81" i="1"/>
  <c r="N81" i="1"/>
  <c r="O81" i="1" s="1"/>
  <c r="AK86" i="1"/>
  <c r="AB226" i="1"/>
  <c r="AC226" i="1" s="1"/>
  <c r="AD226" i="1" s="1"/>
  <c r="AB229" i="1"/>
  <c r="AC229" i="1" s="1"/>
  <c r="AD229" i="1" s="1"/>
  <c r="N226" i="1"/>
  <c r="O226" i="1" s="1"/>
  <c r="P226" i="1" s="1"/>
  <c r="N229" i="1"/>
  <c r="O229" i="1" s="1"/>
  <c r="P229" i="1" s="1"/>
  <c r="AP94" i="1"/>
  <c r="AQ94" i="1" s="1"/>
  <c r="AP93" i="1"/>
  <c r="AQ93" i="1" s="1"/>
  <c r="N73" i="1"/>
  <c r="O73" i="1" s="1"/>
  <c r="AP98" i="1"/>
  <c r="AQ98" i="1" s="1"/>
  <c r="AW98" i="1" s="1"/>
  <c r="AP106" i="1"/>
  <c r="AQ106" i="1" s="1"/>
  <c r="AP92" i="1"/>
  <c r="AQ92" i="1" s="1"/>
  <c r="AW92" i="1" s="1"/>
  <c r="AP74" i="1"/>
  <c r="AQ74" i="1" s="1"/>
  <c r="AW74" i="1" s="1"/>
  <c r="AP73" i="1"/>
  <c r="AQ73" i="1" s="1"/>
  <c r="AW73" i="1" s="1"/>
  <c r="AP72" i="1"/>
  <c r="AQ72" i="1" s="1"/>
  <c r="AW72" i="1" s="1"/>
  <c r="AP104" i="1"/>
  <c r="AQ104" i="1" s="1"/>
  <c r="AW104" i="1" s="1"/>
  <c r="AP71" i="1"/>
  <c r="AQ71" i="1" s="1"/>
  <c r="AW71" i="1" s="1"/>
  <c r="AP70" i="1"/>
  <c r="AQ70" i="1" s="1"/>
  <c r="AW70" i="1" s="1"/>
  <c r="AB100" i="1"/>
  <c r="AC100" i="1" s="1"/>
  <c r="AI100" i="1" s="1"/>
  <c r="AB99" i="1"/>
  <c r="AC99" i="1" s="1"/>
  <c r="AI99" i="1" s="1"/>
  <c r="AB98" i="1"/>
  <c r="AC98" i="1" s="1"/>
  <c r="AI98" i="1" s="1"/>
  <c r="AB106" i="1"/>
  <c r="AC106" i="1" s="1"/>
  <c r="AB94" i="1"/>
  <c r="AC94" i="1" s="1"/>
  <c r="AB92" i="1"/>
  <c r="AC92" i="1" s="1"/>
  <c r="AI92" i="1" s="1"/>
  <c r="AB74" i="1"/>
  <c r="AC74" i="1" s="1"/>
  <c r="AI74" i="1" s="1"/>
  <c r="AB73" i="1"/>
  <c r="AC73" i="1" s="1"/>
  <c r="AI73" i="1" s="1"/>
  <c r="AB72" i="1"/>
  <c r="AC72" i="1" s="1"/>
  <c r="AI72" i="1" s="1"/>
  <c r="AB104" i="1"/>
  <c r="AC104" i="1" s="1"/>
  <c r="AB71" i="1"/>
  <c r="AC71" i="1" s="1"/>
  <c r="AI71" i="1" s="1"/>
  <c r="AB70" i="1"/>
  <c r="AC70" i="1" s="1"/>
  <c r="AI70" i="1" s="1"/>
  <c r="AP139" i="1"/>
  <c r="AQ139" i="1" s="1"/>
  <c r="AP138" i="1"/>
  <c r="AQ138" i="1" s="1"/>
  <c r="AP136" i="1"/>
  <c r="AQ136" i="1" s="1"/>
  <c r="AP134" i="1"/>
  <c r="AQ134" i="1" s="1"/>
  <c r="AP133" i="1"/>
  <c r="AQ133" i="1" s="1"/>
  <c r="AP132" i="1"/>
  <c r="AQ132" i="1" s="1"/>
  <c r="AP141" i="1"/>
  <c r="AQ141" i="1" s="1"/>
  <c r="AP130" i="1"/>
  <c r="AQ130" i="1" s="1"/>
  <c r="AP128" i="1"/>
  <c r="AQ128" i="1" s="1"/>
  <c r="AP127" i="1"/>
  <c r="AQ127" i="1" s="1"/>
  <c r="AP126" i="1"/>
  <c r="AQ126" i="1" s="1"/>
  <c r="AP125" i="1"/>
  <c r="AQ125" i="1" s="1"/>
  <c r="AP124" i="1"/>
  <c r="AQ124" i="1" s="1"/>
  <c r="AP123" i="1"/>
  <c r="AQ123" i="1" s="1"/>
  <c r="AP122" i="1"/>
  <c r="AQ122" i="1" s="1"/>
  <c r="AP121" i="1"/>
  <c r="AQ121" i="1" s="1"/>
  <c r="AP119" i="1"/>
  <c r="AQ119" i="1" s="1"/>
  <c r="AP118" i="1"/>
  <c r="AQ118" i="1" s="1"/>
  <c r="AP117" i="1"/>
  <c r="AQ117" i="1" s="1"/>
  <c r="AP116" i="1"/>
  <c r="AQ116" i="1" s="1"/>
  <c r="AP114" i="1"/>
  <c r="AQ114" i="1" s="1"/>
  <c r="AP113" i="1"/>
  <c r="AQ113" i="1" s="1"/>
  <c r="AP112" i="1"/>
  <c r="AQ112" i="1" s="1"/>
  <c r="AP108" i="1"/>
  <c r="AQ108" i="1" s="1"/>
  <c r="AP107" i="1"/>
  <c r="AQ107" i="1" s="1"/>
  <c r="AP100" i="1"/>
  <c r="AQ100" i="1" s="1"/>
  <c r="AW100" i="1" s="1"/>
  <c r="AP99" i="1"/>
  <c r="AQ99" i="1" s="1"/>
  <c r="AW99" i="1" s="1"/>
  <c r="AP43" i="1"/>
  <c r="AQ43" i="1" s="1"/>
  <c r="AP42" i="1"/>
  <c r="AQ42" i="1" s="1"/>
  <c r="AP41" i="1"/>
  <c r="AQ41" i="1" s="1"/>
  <c r="AQ40" i="1"/>
  <c r="AP39" i="1"/>
  <c r="AQ39" i="1" s="1"/>
  <c r="AP38" i="1"/>
  <c r="AQ38" i="1" s="1"/>
  <c r="AP37" i="1"/>
  <c r="AQ37" i="1" s="1"/>
  <c r="AP36" i="1"/>
  <c r="AQ36" i="1" s="1"/>
  <c r="AO90" i="1"/>
  <c r="AO89" i="1"/>
  <c r="AO88" i="1"/>
  <c r="AO87" i="1"/>
  <c r="AO86" i="1"/>
  <c r="AO85" i="1"/>
  <c r="AO84" i="1"/>
  <c r="AU83" i="1"/>
  <c r="AP83" i="1" s="1"/>
  <c r="AQ83" i="1" s="1"/>
  <c r="AO83" i="1"/>
  <c r="AO82" i="1"/>
  <c r="AO81" i="1"/>
  <c r="AO80" i="1"/>
  <c r="AO76" i="1"/>
  <c r="AP229" i="1"/>
  <c r="AQ229" i="1" s="1"/>
  <c r="AM228" i="1"/>
  <c r="AP228" i="1" s="1"/>
  <c r="AQ228" i="1" s="1"/>
  <c r="AP226" i="1"/>
  <c r="AQ226" i="1" s="1"/>
  <c r="AM225" i="1"/>
  <c r="AP225" i="1" s="1"/>
  <c r="AQ225" i="1" s="1"/>
  <c r="AP59" i="1"/>
  <c r="AQ59" i="1" s="1"/>
  <c r="AP58" i="1"/>
  <c r="AQ58" i="1" s="1"/>
  <c r="AP57" i="1"/>
  <c r="AQ57" i="1" s="1"/>
  <c r="AP56" i="1"/>
  <c r="AQ56" i="1" s="1"/>
  <c r="AP55" i="1"/>
  <c r="AQ55" i="1" s="1"/>
  <c r="AP54" i="1"/>
  <c r="AQ54" i="1" s="1"/>
  <c r="AP53" i="1"/>
  <c r="AQ53" i="1" s="1"/>
  <c r="AP52" i="1"/>
  <c r="AQ52" i="1" s="1"/>
  <c r="AP51" i="1"/>
  <c r="AQ51" i="1" s="1"/>
  <c r="AP50" i="1"/>
  <c r="AQ50" i="1" s="1"/>
  <c r="AN10" i="1"/>
  <c r="AS10" i="1" s="1"/>
  <c r="AP34" i="1"/>
  <c r="AP33" i="1"/>
  <c r="AP32" i="1"/>
  <c r="AP31" i="1"/>
  <c r="AP30" i="1"/>
  <c r="AP35" i="1"/>
  <c r="AB139" i="1"/>
  <c r="AC139" i="1" s="1"/>
  <c r="AB138" i="1"/>
  <c r="AC138" i="1" s="1"/>
  <c r="AB136" i="1"/>
  <c r="AC136" i="1" s="1"/>
  <c r="AB134" i="1"/>
  <c r="AC134" i="1" s="1"/>
  <c r="AB133" i="1"/>
  <c r="AC133" i="1" s="1"/>
  <c r="AB132" i="1"/>
  <c r="AC132" i="1" s="1"/>
  <c r="AB141" i="1"/>
  <c r="AC141" i="1" s="1"/>
  <c r="AB130" i="1"/>
  <c r="AC130" i="1" s="1"/>
  <c r="AB128" i="1"/>
  <c r="AC128" i="1" s="1"/>
  <c r="AB127" i="1"/>
  <c r="AC127" i="1" s="1"/>
  <c r="AB126" i="1"/>
  <c r="AC126" i="1" s="1"/>
  <c r="AB125" i="1"/>
  <c r="AC125" i="1" s="1"/>
  <c r="AB124" i="1"/>
  <c r="AC124" i="1" s="1"/>
  <c r="AB123" i="1"/>
  <c r="AC123" i="1" s="1"/>
  <c r="AB122" i="1"/>
  <c r="AC122" i="1" s="1"/>
  <c r="AB121" i="1"/>
  <c r="AC121" i="1" s="1"/>
  <c r="AB119" i="1"/>
  <c r="AC119" i="1" s="1"/>
  <c r="AB118" i="1"/>
  <c r="AC118" i="1" s="1"/>
  <c r="AB117" i="1"/>
  <c r="AC117" i="1" s="1"/>
  <c r="AB116" i="1"/>
  <c r="AC116" i="1" s="1"/>
  <c r="AB114" i="1"/>
  <c r="AC114" i="1" s="1"/>
  <c r="AB113" i="1"/>
  <c r="AC113" i="1" s="1"/>
  <c r="AB112" i="1"/>
  <c r="AC112" i="1" s="1"/>
  <c r="AB108" i="1"/>
  <c r="AC108" i="1" s="1"/>
  <c r="AB107" i="1"/>
  <c r="AC107" i="1" s="1"/>
  <c r="AB43" i="1"/>
  <c r="AC43" i="1" s="1"/>
  <c r="AB42" i="1"/>
  <c r="AC42" i="1" s="1"/>
  <c r="AB41" i="1"/>
  <c r="AC41" i="1" s="1"/>
  <c r="AB40" i="1"/>
  <c r="AC40" i="1" s="1"/>
  <c r="AB39" i="1"/>
  <c r="AC39" i="1" s="1"/>
  <c r="AB38" i="1"/>
  <c r="AC38" i="1" s="1"/>
  <c r="AB37" i="1"/>
  <c r="AC37" i="1" s="1"/>
  <c r="AB36" i="1"/>
  <c r="AC36" i="1" s="1"/>
  <c r="AB90" i="1"/>
  <c r="AC90" i="1" s="1"/>
  <c r="AA90" i="1"/>
  <c r="AB89" i="1"/>
  <c r="AC89" i="1" s="1"/>
  <c r="AA89" i="1"/>
  <c r="AB88" i="1"/>
  <c r="AC88" i="1" s="1"/>
  <c r="AA88" i="1"/>
  <c r="AB87" i="1"/>
  <c r="AC87" i="1" s="1"/>
  <c r="AA87" i="1"/>
  <c r="AB86" i="1"/>
  <c r="AC86" i="1" s="1"/>
  <c r="AA86" i="1"/>
  <c r="AB85" i="1"/>
  <c r="AC85" i="1" s="1"/>
  <c r="AA85" i="1"/>
  <c r="AB84" i="1"/>
  <c r="AC84" i="1" s="1"/>
  <c r="AA84" i="1"/>
  <c r="AG83" i="1"/>
  <c r="AB83" i="1" s="1"/>
  <c r="AC83" i="1" s="1"/>
  <c r="AA83" i="1"/>
  <c r="AB82" i="1"/>
  <c r="AC82" i="1" s="1"/>
  <c r="AA82" i="1"/>
  <c r="AB81" i="1"/>
  <c r="AC81" i="1" s="1"/>
  <c r="AB80" i="1"/>
  <c r="AC80" i="1" s="1"/>
  <c r="AA80" i="1"/>
  <c r="AB79" i="1"/>
  <c r="AC79" i="1" s="1"/>
  <c r="AA79" i="1"/>
  <c r="AB76" i="1"/>
  <c r="AC76" i="1" s="1"/>
  <c r="AA76" i="1"/>
  <c r="AB75" i="1"/>
  <c r="AC75" i="1" s="1"/>
  <c r="AA75" i="1"/>
  <c r="Y228" i="1"/>
  <c r="AB228" i="1" s="1"/>
  <c r="AC228" i="1" s="1"/>
  <c r="AD228" i="1" s="1"/>
  <c r="Y225" i="1"/>
  <c r="X225" i="1" s="1"/>
  <c r="AB59" i="1"/>
  <c r="AC59" i="1" s="1"/>
  <c r="AB58" i="1"/>
  <c r="AC58" i="1" s="1"/>
  <c r="AB57" i="1"/>
  <c r="AC57" i="1" s="1"/>
  <c r="AB56" i="1"/>
  <c r="AC56" i="1" s="1"/>
  <c r="AB55" i="1"/>
  <c r="AC55" i="1" s="1"/>
  <c r="AB54" i="1"/>
  <c r="AC54" i="1" s="1"/>
  <c r="AB53" i="1"/>
  <c r="AC53" i="1" s="1"/>
  <c r="AB52" i="1"/>
  <c r="AC52" i="1" s="1"/>
  <c r="AB51" i="1"/>
  <c r="AC51" i="1" s="1"/>
  <c r="AB50" i="1"/>
  <c r="AC50" i="1" s="1"/>
  <c r="AB49" i="1"/>
  <c r="AC49" i="1" s="1"/>
  <c r="AB12" i="1"/>
  <c r="AC12" i="1" s="1"/>
  <c r="AB11" i="1"/>
  <c r="AC11" i="1" s="1"/>
  <c r="Z10" i="1"/>
  <c r="AB10" i="1" s="1"/>
  <c r="AC10" i="1" s="1"/>
  <c r="AB46" i="1"/>
  <c r="AC46" i="1" s="1"/>
  <c r="AC45" i="1"/>
  <c r="AB45" i="1"/>
  <c r="AB34" i="1"/>
  <c r="AB33" i="1"/>
  <c r="AB32" i="1"/>
  <c r="AB31" i="1"/>
  <c r="AB30" i="1"/>
  <c r="AB35" i="1"/>
  <c r="AB312" i="1"/>
  <c r="AC312" i="1" s="1"/>
  <c r="AB311" i="1"/>
  <c r="AC311" i="1" s="1"/>
  <c r="AB8" i="1"/>
  <c r="AC8" i="1" s="1"/>
  <c r="AB7" i="1"/>
  <c r="AC7" i="1" s="1"/>
  <c r="AB310" i="1"/>
  <c r="AC310" i="1" s="1"/>
  <c r="AB309" i="1"/>
  <c r="AC309" i="1" s="1"/>
  <c r="AB307" i="1"/>
  <c r="AC307" i="1" s="1"/>
  <c r="AB306" i="1"/>
  <c r="AC306" i="1" s="1"/>
  <c r="AB305" i="1"/>
  <c r="AC305" i="1" s="1"/>
  <c r="AB304" i="1"/>
  <c r="AC304" i="1" s="1"/>
  <c r="AB6" i="1"/>
  <c r="AC6" i="1" s="1"/>
  <c r="AB303" i="1"/>
  <c r="AC303" i="1" s="1"/>
  <c r="AB302" i="1"/>
  <c r="AC302" i="1" s="1"/>
  <c r="AB301" i="1"/>
  <c r="AC301" i="1" s="1"/>
  <c r="AB300" i="1"/>
  <c r="AC300" i="1" s="1"/>
  <c r="AB299" i="1"/>
  <c r="AC299" i="1" s="1"/>
  <c r="AB298" i="1"/>
  <c r="AC298" i="1" s="1"/>
  <c r="N139" i="1"/>
  <c r="O139" i="1" s="1"/>
  <c r="N138" i="1"/>
  <c r="O138" i="1" s="1"/>
  <c r="N136" i="1"/>
  <c r="O136" i="1" s="1"/>
  <c r="N134" i="1"/>
  <c r="O134" i="1" s="1"/>
  <c r="N133" i="1"/>
  <c r="O133" i="1" s="1"/>
  <c r="N132" i="1"/>
  <c r="O132" i="1" s="1"/>
  <c r="N141" i="1"/>
  <c r="O141" i="1" s="1"/>
  <c r="N130" i="1"/>
  <c r="O130" i="1" s="1"/>
  <c r="N127" i="1"/>
  <c r="O127" i="1" s="1"/>
  <c r="N126" i="1"/>
  <c r="O126" i="1" s="1"/>
  <c r="N125" i="1"/>
  <c r="O125" i="1" s="1"/>
  <c r="N124" i="1"/>
  <c r="O124" i="1" s="1"/>
  <c r="N123" i="1"/>
  <c r="O123" i="1" s="1"/>
  <c r="N122" i="1"/>
  <c r="O122" i="1" s="1"/>
  <c r="N121" i="1"/>
  <c r="O121" i="1" s="1"/>
  <c r="N119" i="1"/>
  <c r="O119" i="1" s="1"/>
  <c r="N118" i="1"/>
  <c r="O118" i="1" s="1"/>
  <c r="N117" i="1"/>
  <c r="O117" i="1" s="1"/>
  <c r="N116" i="1"/>
  <c r="O116" i="1" s="1"/>
  <c r="N114" i="1"/>
  <c r="O114" i="1" s="1"/>
  <c r="N113" i="1"/>
  <c r="O113" i="1" s="1"/>
  <c r="N112" i="1"/>
  <c r="O112" i="1" s="1"/>
  <c r="N108" i="1"/>
  <c r="O108" i="1" s="1"/>
  <c r="N107" i="1"/>
  <c r="O107" i="1" s="1"/>
  <c r="N100" i="1"/>
  <c r="O100" i="1" s="1"/>
  <c r="N99" i="1"/>
  <c r="O99" i="1" s="1"/>
  <c r="N98" i="1"/>
  <c r="O98" i="1" s="1"/>
  <c r="N106" i="1"/>
  <c r="O106" i="1" s="1"/>
  <c r="N94" i="1"/>
  <c r="O94" i="1" s="1"/>
  <c r="N93" i="1"/>
  <c r="O93" i="1" s="1"/>
  <c r="N92" i="1"/>
  <c r="O92" i="1" s="1"/>
  <c r="N74" i="1"/>
  <c r="O74" i="1" s="1"/>
  <c r="N72" i="1"/>
  <c r="O72" i="1" s="1"/>
  <c r="N104" i="1"/>
  <c r="O104" i="1" s="1"/>
  <c r="N71" i="1"/>
  <c r="O71" i="1" s="1"/>
  <c r="N70" i="1"/>
  <c r="O70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90" i="1"/>
  <c r="O90" i="1" s="1"/>
  <c r="M90" i="1"/>
  <c r="N89" i="1"/>
  <c r="O89" i="1" s="1"/>
  <c r="M89" i="1"/>
  <c r="N88" i="1"/>
  <c r="O88" i="1" s="1"/>
  <c r="M88" i="1"/>
  <c r="N87" i="1"/>
  <c r="O87" i="1" s="1"/>
  <c r="M87" i="1"/>
  <c r="N86" i="1"/>
  <c r="O86" i="1" s="1"/>
  <c r="M86" i="1"/>
  <c r="N85" i="1"/>
  <c r="O85" i="1" s="1"/>
  <c r="M85" i="1"/>
  <c r="N84" i="1"/>
  <c r="O84" i="1" s="1"/>
  <c r="M84" i="1"/>
  <c r="S83" i="1"/>
  <c r="N83" i="1" s="1"/>
  <c r="O83" i="1" s="1"/>
  <c r="M83" i="1"/>
  <c r="N82" i="1"/>
  <c r="O82" i="1" s="1"/>
  <c r="M82" i="1"/>
  <c r="M81" i="1"/>
  <c r="N80" i="1"/>
  <c r="O80" i="1" s="1"/>
  <c r="M80" i="1"/>
  <c r="N79" i="1"/>
  <c r="O79" i="1" s="1"/>
  <c r="M79" i="1"/>
  <c r="N76" i="1"/>
  <c r="O76" i="1" s="1"/>
  <c r="M76" i="1"/>
  <c r="N75" i="1"/>
  <c r="O75" i="1" s="1"/>
  <c r="M75" i="1"/>
  <c r="K228" i="1"/>
  <c r="N228" i="1" s="1"/>
  <c r="O228" i="1" s="1"/>
  <c r="P228" i="1" s="1"/>
  <c r="K225" i="1"/>
  <c r="N225" i="1" s="1"/>
  <c r="O225" i="1" s="1"/>
  <c r="P225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12" i="1"/>
  <c r="O12" i="1" s="1"/>
  <c r="N11" i="1"/>
  <c r="O11" i="1" s="1"/>
  <c r="N46" i="1"/>
  <c r="O46" i="1" s="1"/>
  <c r="O45" i="1"/>
  <c r="N45" i="1"/>
  <c r="N34" i="1"/>
  <c r="N33" i="1"/>
  <c r="N32" i="1"/>
  <c r="N31" i="1"/>
  <c r="N30" i="1"/>
  <c r="N35" i="1"/>
  <c r="N312" i="1"/>
  <c r="O312" i="1" s="1"/>
  <c r="N311" i="1"/>
  <c r="O311" i="1" s="1"/>
  <c r="N8" i="1"/>
  <c r="O8" i="1" s="1"/>
  <c r="N7" i="1"/>
  <c r="O7" i="1" s="1"/>
  <c r="N310" i="1"/>
  <c r="O310" i="1" s="1"/>
  <c r="N309" i="1"/>
  <c r="O309" i="1" s="1"/>
  <c r="N307" i="1"/>
  <c r="O307" i="1" s="1"/>
  <c r="N306" i="1"/>
  <c r="O306" i="1" s="1"/>
  <c r="N305" i="1"/>
  <c r="O305" i="1" s="1"/>
  <c r="N304" i="1"/>
  <c r="O304" i="1" s="1"/>
  <c r="N6" i="1"/>
  <c r="O6" i="1" s="1"/>
  <c r="N303" i="1"/>
  <c r="O303" i="1" s="1"/>
  <c r="N302" i="1"/>
  <c r="O302" i="1" s="1"/>
  <c r="N300" i="1"/>
  <c r="O300" i="1" s="1"/>
  <c r="N299" i="1"/>
  <c r="O299" i="1" s="1"/>
  <c r="N298" i="1"/>
  <c r="O298" i="1" s="1"/>
  <c r="N297" i="1"/>
  <c r="O297" i="1" s="1"/>
  <c r="AO75" i="1"/>
  <c r="JK178" i="1" l="1"/>
  <c r="KE9" i="1"/>
  <c r="KF9" i="1" s="1"/>
  <c r="KE225" i="1"/>
  <c r="KF225" i="1" s="1"/>
  <c r="HN177" i="1"/>
  <c r="GZ179" i="1"/>
  <c r="IV177" i="1"/>
  <c r="IW177" i="1" s="1"/>
  <c r="KF226" i="1"/>
  <c r="KE228" i="1"/>
  <c r="KF228" i="1" s="1"/>
  <c r="FZ9" i="1"/>
  <c r="GA9" i="1" s="1"/>
  <c r="JM225" i="1"/>
  <c r="JN225" i="1" s="1"/>
  <c r="JM228" i="1"/>
  <c r="JN228" i="1" s="1"/>
  <c r="AB225" i="1"/>
  <c r="AC225" i="1" s="1"/>
  <c r="AD225" i="1" s="1"/>
  <c r="JM9" i="1"/>
  <c r="JN9" i="1" s="1"/>
  <c r="JN226" i="1"/>
  <c r="IV9" i="1"/>
  <c r="IW9" i="1" s="1"/>
  <c r="IT179" i="1"/>
  <c r="GL179" i="1"/>
  <c r="IV225" i="1"/>
  <c r="IW225" i="1" s="1"/>
  <c r="IW226" i="1"/>
  <c r="HP9" i="1"/>
  <c r="HQ9" i="1" s="1"/>
  <c r="IC9" i="1"/>
  <c r="ID9" i="1" s="1"/>
  <c r="IV228" i="1"/>
  <c r="IW228" i="1" s="1"/>
  <c r="IC178" i="1"/>
  <c r="ID178" i="1" s="1"/>
  <c r="JP164" i="1"/>
  <c r="JQ164" i="1" s="1"/>
  <c r="JM163" i="1"/>
  <c r="JN163" i="1" s="1"/>
  <c r="BA20" i="2"/>
  <c r="BB20" i="2" s="1"/>
  <c r="IO142" i="1"/>
  <c r="KE164" i="1"/>
  <c r="KF164" i="1" s="1"/>
  <c r="GN9" i="1"/>
  <c r="GO9" i="1" s="1"/>
  <c r="KH163" i="1"/>
  <c r="KI163" i="1" s="1"/>
  <c r="IT178" i="1"/>
  <c r="HB177" i="1"/>
  <c r="HC177" i="1" s="1"/>
  <c r="GZ178" i="1"/>
  <c r="GN178" i="1"/>
  <c r="GO178" i="1" s="1"/>
  <c r="HP179" i="1"/>
  <c r="HQ179" i="1" s="1"/>
  <c r="HB9" i="1"/>
  <c r="HC9" i="1" s="1"/>
  <c r="IO296" i="1"/>
  <c r="GL10" i="1"/>
  <c r="IO302" i="1"/>
  <c r="IO303" i="1"/>
  <c r="IO57" i="1"/>
  <c r="IO158" i="1"/>
  <c r="IT10" i="1"/>
  <c r="IO63" i="1"/>
  <c r="IO54" i="1"/>
  <c r="IO131" i="1"/>
  <c r="IO17" i="1"/>
  <c r="IO18" i="1"/>
  <c r="IC10" i="1"/>
  <c r="ID10" i="1" s="1"/>
  <c r="IO13" i="1"/>
  <c r="IO140" i="1"/>
  <c r="IO224" i="1"/>
  <c r="IO5" i="1"/>
  <c r="FX10" i="1"/>
  <c r="IO157" i="1"/>
  <c r="KE10" i="1"/>
  <c r="KF10" i="1" s="1"/>
  <c r="KC10" i="1"/>
  <c r="CG89" i="1"/>
  <c r="CN89" i="1" s="1"/>
  <c r="HB10" i="1"/>
  <c r="HC10" i="1" s="1"/>
  <c r="CN87" i="1"/>
  <c r="IO56" i="1"/>
  <c r="HP10" i="1"/>
  <c r="HQ10" i="1" s="1"/>
  <c r="HN10" i="1"/>
  <c r="IY164" i="1"/>
  <c r="IZ164" i="1" s="1"/>
  <c r="IV164" i="1"/>
  <c r="IW164" i="1" s="1"/>
  <c r="HP178" i="1"/>
  <c r="HQ178" i="1" s="1"/>
  <c r="CG82" i="1"/>
  <c r="CN82" i="1" s="1"/>
  <c r="IV163" i="1"/>
  <c r="IW163" i="1" s="1"/>
  <c r="GN177" i="1"/>
  <c r="GO177" i="1" s="1"/>
  <c r="CN79" i="1"/>
  <c r="IO14" i="1"/>
  <c r="JK179" i="1"/>
  <c r="IO16" i="1"/>
  <c r="IO69" i="1"/>
  <c r="CN77" i="1"/>
  <c r="CN75" i="1"/>
  <c r="CN88" i="1"/>
  <c r="IO3" i="1"/>
  <c r="CN83" i="1"/>
  <c r="IO55" i="1"/>
  <c r="AP10" i="1"/>
  <c r="AQ10" i="1" s="1"/>
  <c r="CG20" i="1"/>
  <c r="CN20" i="1" s="1"/>
  <c r="CN90" i="1"/>
  <c r="CN21" i="1"/>
  <c r="CN81" i="1"/>
  <c r="JK10" i="1"/>
  <c r="JM10" i="1"/>
  <c r="JN10" i="1" s="1"/>
  <c r="CG78" i="1"/>
  <c r="CN78" i="1" s="1"/>
  <c r="JK177" i="1"/>
  <c r="JM177" i="1"/>
  <c r="JN177" i="1" s="1"/>
  <c r="IA179" i="1"/>
  <c r="IF164" i="1"/>
  <c r="IG164" i="1" s="1"/>
  <c r="IC164" i="1"/>
  <c r="ID1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Stucki</author>
    <author>tc={E4977A02-3C10-4260-811B-19109D2F2583}</author>
    <author>tc={CF15C5D6-0C10-4C37-90DD-EE505388FB22}</author>
    <author>tc={6D31C1F0-76A2-434C-90E1-AE2A3D58A4D8}</author>
    <author>tc={B5845BC3-6B29-4DD0-B0E4-ED10D274901D}</author>
    <author>tc={9B407405-0EDC-484E-A045-DDB92F20CA64}</author>
    <author>tc={54A87AD2-A721-4778-B638-FA93C3957E88}</author>
    <author>tc={B874552F-0AC8-4D7F-9ABC-7CEE761895D1}</author>
    <author>tc={6672D7EF-D6E3-45EE-9EA3-445398CDB3CD}</author>
    <author>tc={97CE3A57-0455-46FE-A9C7-C631B04578A3}</author>
    <author>tc={06954410-DA7F-4CA8-A0FF-9D8550D707C1}</author>
    <author>tc={3AA317D1-0BC5-4BD8-ADC2-5B65DE4962AB}</author>
  </authors>
  <commentList>
    <comment ref="G2" authorId="0" shapeId="0" xr:uid="{E18C9083-5F8A-42AC-A3C8-35025401E4D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falls nicht explizit angegeben: ganze Laibe, 1pc pro Karton</t>
        </r>
      </text>
    </comment>
    <comment ref="EI3" authorId="1" shapeId="0" xr:uid="{E4977A02-3C10-4260-811B-19109D2F258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von Imlig bestätigen lassen</t>
      </text>
    </comment>
    <comment ref="CR4" authorId="2" shapeId="0" xr:uid="{CF15C5D6-0C10-4C37-90DD-EE505388FB22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
Antwort:
    Preis = EUR 15.90 während Launchphase (= unabhängig vom CHF / EUR Wechselkurs)
</t>
      </text>
    </comment>
    <comment ref="DF4" authorId="3" shapeId="0" xr:uid="{6D31C1F0-76A2-434C-90E1-AE2A3D58A4D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
Antwort:
    Preis = EUR 15.90 während Launchphase (= unabhängig vom CHF / EUR Wechselkurs)
</t>
      </text>
    </comment>
    <comment ref="DV4" authorId="4" shapeId="0" xr:uid="{B5845BC3-6B29-4DD0-B0E4-ED10D274901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
Antwort:
    Preis = EUR 15.90 während Launchphase (= unabhängig vom CHF / EUR Wechselkurs)
</t>
      </text>
    </comment>
    <comment ref="EJ4" authorId="5" shapeId="0" xr:uid="{9B407405-0EDC-484E-A045-DDB92F20CA64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
Antwort:
    Preis = EUR 15.90 während Launchphase (= unabhängig vom CHF / EUR Wechselkurs)
</t>
      </text>
    </comment>
    <comment ref="EV4" authorId="0" shapeId="0" xr:uid="{E46F5CA0-C5C8-467B-8785-9F5B417BDE0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 seit Ende 2022. Vorher: 14.40 CHF / kg</t>
        </r>
      </text>
    </comment>
    <comment ref="EW4" authorId="6" shapeId="0" xr:uid="{54A87AD2-A721-4778-B638-FA93C3957E8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
Antwort:
    Preis = EUR 15.90 während Launchphase (= unabhängig vom CHF / EUR Wechselkurs)
</t>
      </text>
    </comment>
    <comment ref="OC4" authorId="0" shapeId="0" xr:uid="{38D0BCF9-F5A6-4636-9E60-CA5DF978CF1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
</t>
        </r>
      </text>
    </comment>
    <comment ref="OS4" authorId="0" shapeId="0" xr:uid="{C5124D1A-CC83-4AE4-96C0-EBD6511E0CA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siehe Email Stefan and Robert vom 13.02.25 (EUR-Preis - fixe Rate??)
</t>
        </r>
      </text>
    </comment>
    <comment ref="PI4" authorId="0" shapeId="0" xr:uid="{500C94D3-AE00-4306-B59E-192533B16EE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siehe Email Stefan and Robert vom 13.02.25 (EUR-Preis - fixe Rate??)
</t>
        </r>
      </text>
    </comment>
    <comment ref="PX4" authorId="0" shapeId="0" xr:uid="{1D601844-22E7-436A-BB67-2C5D3CE00C4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siehe Email Stefan and Robert vom 13.02.25 (EUR-Preis - fixe Rate??)
</t>
        </r>
      </text>
    </comment>
    <comment ref="QM4" authorId="0" shapeId="0" xr:uid="{84F8E3D0-2CAD-450F-BFCE-E58C1C4E285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siehe Email Stefan and Robert vom 13.02.25 (EUR-Preis - fixe Rate??)
</t>
        </r>
      </text>
    </comment>
    <comment ref="RB4" authorId="0" shapeId="0" xr:uid="{6B4CB39A-63B5-493B-AF7A-C44350C593B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siehe Email Stefan and Robert vom 13.02.25 (EUR-Preis - fixe Rate??)
</t>
        </r>
      </text>
    </comment>
    <comment ref="RS4" authorId="0" shapeId="0" xr:uid="{A03E3813-5D26-4953-AB65-7DED13381E6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siehe Email Stefan and Robert vom 13.02.25 (EUR-Preis - fixe Rate??)
</t>
        </r>
      </text>
    </comment>
    <comment ref="CR5" authorId="7" shapeId="0" xr:uid="{B874552F-0AC8-4D7F-9ABC-7CEE761895D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</t>
      </text>
    </comment>
    <comment ref="DF5" authorId="8" shapeId="0" xr:uid="{6672D7EF-D6E3-45EE-9EA3-445398CDB3C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</t>
      </text>
    </comment>
    <comment ref="DV5" authorId="9" shapeId="0" xr:uid="{97CE3A57-0455-46FE-A9C7-C631B04578A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</t>
      </text>
    </comment>
    <comment ref="EJ5" authorId="10" shapeId="0" xr:uid="{06954410-DA7F-4CA8-A0FF-9D8550D707C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</t>
      </text>
    </comment>
    <comment ref="EW5" authorId="11" shapeId="0" xr:uid="{3AA317D1-0BC5-4BD8-ADC2-5B65DE4962A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Preis = EUR 12.95 während Launchphase (= unabhängig vom CHF / EUR Wechselkurs)</t>
      </text>
    </comment>
    <comment ref="OC5" authorId="0" shapeId="0" xr:uid="{181D2B47-BBEF-42F1-A896-756E9B1220C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</t>
        </r>
      </text>
    </comment>
    <comment ref="OS5" authorId="0" shapeId="0" xr:uid="{1DE0392D-5E4F-4234-AB87-0B9535741BB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</t>
        </r>
      </text>
    </comment>
    <comment ref="PI5" authorId="0" shapeId="0" xr:uid="{2BFB712D-7EA9-40F2-BB7A-3F069B94CB9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</t>
        </r>
      </text>
    </comment>
    <comment ref="PX5" authorId="0" shapeId="0" xr:uid="{0EE90A44-1569-496D-AD9D-351CF28284C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</t>
        </r>
      </text>
    </comment>
    <comment ref="QM5" authorId="0" shapeId="0" xr:uid="{688DB692-798F-4691-8644-B54AEB54633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</t>
        </r>
      </text>
    </comment>
    <comment ref="RB5" authorId="0" shapeId="0" xr:uid="{F7D44ED9-9178-4CFD-9230-E01F4E2E453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</t>
        </r>
      </text>
    </comment>
    <comment ref="RS5" authorId="0" shapeId="0" xr:uid="{B20F5E4A-1CC2-4DC3-919D-9E2FE8F86DB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</t>
        </r>
      </text>
    </comment>
    <comment ref="JI6" authorId="0" shapeId="0" xr:uid="{AD17CFAC-E177-4D18-A2E5-F79630CFFD6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EP, siehe Email Sandro vom 26.07.24</t>
        </r>
      </text>
    </comment>
    <comment ref="KA6" authorId="0" shapeId="0" xr:uid="{FE6E5FA5-BDB1-4DE1-BDF1-9D80B4A8AA0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EP, siehe Email Sandro vom 26.07.24</t>
        </r>
      </text>
    </comment>
    <comment ref="KR6" authorId="0" shapeId="0" xr:uid="{9EC21A68-1AC7-45C0-BEF5-DA2EC269F17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EP, siehe Email Sandro vom 26.07.24</t>
        </r>
      </text>
    </comment>
    <comment ref="FJ9" authorId="0" shapeId="0" xr:uid="{4E5D9BDB-A86F-4D2C-8898-ED335240B18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</t>
        </r>
      </text>
    </comment>
    <comment ref="FO9" authorId="0" shapeId="0" xr:uid="{3D005C8F-D9C4-4AEA-86BE-76A3D2BD13F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Nochmals nachrechnen nach 1. Lieferung</t>
        </r>
      </text>
    </comment>
    <comment ref="FW9" authorId="0" shapeId="0" xr:uid="{673D3F9C-D8AF-4490-AA0B-47C4624F205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</t>
        </r>
      </text>
    </comment>
    <comment ref="GC9" authorId="0" shapeId="0" xr:uid="{F75EA9B1-5A04-4AA4-8BC8-9560C81A866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GK9" authorId="0" shapeId="0" xr:uid="{C0EA54A3-80E6-40C6-A848-6D5F9EB4B93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GQ9" authorId="0" shapeId="0" xr:uid="{71489346-9B2F-40F4-A0E6-E11508DAAB9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GY9" authorId="0" shapeId="0" xr:uid="{BE986551-BC8F-48C8-82FF-3C031695E23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HE9" authorId="0" shapeId="0" xr:uid="{EE29ED67-AFFF-4364-9E2F-1BDD4BE7CAC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HM9" authorId="0" shapeId="0" xr:uid="{CF3533B8-621A-4BE6-969D-060EE4B9D6F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HS9" authorId="0" shapeId="0" xr:uid="{F7B6C1B4-6A56-4251-A257-9534145319D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HZ9" authorId="0" shapeId="0" xr:uid="{B6272AB4-3475-4D71-B280-130836F4F43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II9" authorId="0" shapeId="0" xr:uid="{52DC5F8E-E14F-46FC-A49A-4E32CBEC717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IS9" authorId="0" shapeId="0" xr:uid="{47CAEE17-BDC2-7640-8B25-2515C7F3188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JB9" authorId="0" shapeId="0" xr:uid="{519AC9D9-F802-7042-9CCE-7992EBFBEAD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JJ9" authorId="0" shapeId="0" xr:uid="{68CDD1E8-FFF9-4962-9744-CB6F35D3CF2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JS9" authorId="0" shapeId="0" xr:uid="{DE2EA463-3C14-43CA-9E4D-27336B6D3A2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KB9" authorId="0" shapeId="0" xr:uid="{CB2BFBE5-B5B9-4E6C-88F6-B30749BDEEC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KK9" authorId="0" shapeId="0" xr:uid="{167ABE76-0925-4AF6-BC47-4A6E63A8E5D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KS9" authorId="0" shapeId="0" xr:uid="{D0082EE6-8AE8-45B7-AAE4-070D6C56548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LB9" authorId="0" shapeId="0" xr:uid="{B22A028A-52D4-4D46-A321-C002F26F928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LK9" authorId="0" shapeId="0" xr:uid="{EB7E5104-5607-4F5B-BE82-77284AEA7AF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LT9" authorId="0" shapeId="0" xr:uid="{003CB441-DFCE-4B18-B5A3-50CD10F0537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MB9" authorId="0" shapeId="0" xr:uid="{38D5982C-506E-4575-9696-87B514A8F96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MK9" authorId="0" shapeId="0" xr:uid="{C1C766BC-554F-434A-8883-2AFA96AEAFA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MS9" authorId="0" shapeId="0" xr:uid="{E62625ED-38F8-4AD7-A532-8716B18BD22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NB9" authorId="0" shapeId="0" xr:uid="{4BC53F0C-F1BE-4CB8-9F3B-4F49EDB04D8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NK9" authorId="0" shapeId="0" xr:uid="{940EF5BB-41D5-4C25-B535-8871B546EA8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NT9" authorId="0" shapeId="0" xr:uid="{6A975F55-BA20-4580-B0DB-B53014693C7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OC9" authorId="0" shapeId="0" xr:uid="{E7FD8551-9FBD-43D7-9A6C-50AD7900756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OL9" authorId="0" shapeId="0" xr:uid="{5D9B4B50-DCD4-4DFD-BF16-A5C83A68019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OS9" authorId="0" shapeId="0" xr:uid="{96ECB106-A71C-4BD1-A318-F776261CC1C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PB9" authorId="0" shapeId="0" xr:uid="{5F47DEE7-F3E1-4A16-9D7B-501BAFA4C96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PI9" authorId="0" shapeId="0" xr:uid="{B7A63BF6-E66F-4705-ADBB-60A1191F011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PR9" authorId="0" shapeId="0" xr:uid="{FD2BC7ED-1200-47AC-B1D5-4DF20F68F1F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PX9" authorId="0" shapeId="0" xr:uid="{93424119-F308-46FD-82A8-747B1B4EB5C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QG9" authorId="0" shapeId="0" xr:uid="{E8E76E87-8EA1-4003-94FC-831152A652E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QM9" authorId="0" shapeId="0" xr:uid="{232523B9-36F5-43A2-8553-BCA94E89324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QV9" authorId="0" shapeId="0" xr:uid="{DF74414F-2A01-4A41-9B90-72656876980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RB9" authorId="0" shapeId="0" xr:uid="{B9D490B2-E1E0-4287-9048-F01FCA6F676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RK9" authorId="0" shapeId="0" xr:uid="{02662B82-84EE-4E82-9B87-1EA285DE6CB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RS9" authorId="0" shapeId="0" xr:uid="{48FCAFEF-77FF-46CD-A298-98EF2599084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SB9" authorId="0" shapeId="0" xr:uid="{14993C95-A640-46C8-9A09-F0C0024C501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NJ11" authorId="0" shapeId="0" xr:uid="{CD69FA29-DA47-4F13-B121-A19FF926D57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18.24 CHF/kg)</t>
        </r>
      </text>
    </comment>
    <comment ref="OB11" authorId="0" shapeId="0" xr:uid="{8E197335-FB9C-42B2-BC82-A751B6C472F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18.24 CHF/kg)</t>
        </r>
      </text>
    </comment>
    <comment ref="OR11" authorId="0" shapeId="0" xr:uid="{C09C093F-1EF7-4E0F-8F58-F74EC5EE95E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18.24 CHF/kg)</t>
        </r>
      </text>
    </comment>
    <comment ref="PH11" authorId="0" shapeId="0" xr:uid="{2BBB0E98-3C41-42AE-909F-0549580D9B0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18.24 CHF/kg)</t>
        </r>
      </text>
    </comment>
    <comment ref="PW11" authorId="0" shapeId="0" xr:uid="{05EAA6F3-EB84-4086-B9B0-50A722BCAD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18.24 CHF/kg)</t>
        </r>
      </text>
    </comment>
    <comment ref="NJ12" authorId="0" shapeId="0" xr:uid="{C1CC34A0-CE51-4ECC-A9DA-B81B429F548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17.59 CHF/kg)</t>
        </r>
      </text>
    </comment>
    <comment ref="OB12" authorId="0" shapeId="0" xr:uid="{56AF0B4B-14E9-4779-AF8B-873B0935929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17.59 CHF/kg)</t>
        </r>
      </text>
    </comment>
    <comment ref="OR12" authorId="0" shapeId="0" xr:uid="{9C4DD927-3DCE-4AEF-BEDA-8FFF3E96678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17.59 CHF/kg)</t>
        </r>
      </text>
    </comment>
    <comment ref="PH12" authorId="0" shapeId="0" xr:uid="{946596E0-2E32-4C9A-81F1-513AB6CEEEF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17.59 CHF/kg)</t>
        </r>
      </text>
    </comment>
    <comment ref="PW12" authorId="0" shapeId="0" xr:uid="{935F2149-1C1E-4DE7-96EA-73927CAE657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seit 2025 anscheinend Preisreduktion um 0.25 CHF/kg (vorher 17.59 CHF/kg)</t>
        </r>
      </text>
    </comment>
    <comment ref="EV16" authorId="0" shapeId="0" xr:uid="{4249883D-5985-40FC-987F-91157A8E09B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Imlig berechnet uns Preis pro Karton (1.2 kg) = 19.968 CHF. Bemerkung: Vorher war bei uns 17 CHF / kg eingetragen, Imlig berechnet uns aber 16.64 CHF / kg</t>
        </r>
      </text>
    </comment>
    <comment ref="FI16" authorId="0" shapeId="0" xr:uid="{F643ED12-B1B2-4A35-A7F1-A5E57BCE6DA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Imlig berechnet uns Preis pro Karton (1.2 kg) = 19.968 CHF. Bemerkung: Vorher war bei uns 17 CHF / kg eingetragen, Imlig berechnet uns aber 16.64 CHF / kg</t>
        </r>
      </text>
    </comment>
    <comment ref="FV16" authorId="0" shapeId="0" xr:uid="{748080A7-5A98-451F-BF84-2BE760C424C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19.968 CHF. Bemerkung: Vorher war bei uns 17 CHF / kg eingetragen, Imlig berechnet uns aber 16.64 CHF / kg</t>
        </r>
      </text>
    </comment>
    <comment ref="GJ16" authorId="0" shapeId="0" xr:uid="{21C2FD16-2AAF-48B4-8CED-9416AEF97BC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19.968 CHF. Bemerkung: Vorher war bei uns 17 CHF / kg eingetragen, Imlig berechnet uns aber 16.64 CHF / kg</t>
        </r>
      </text>
    </comment>
    <comment ref="GX16" authorId="0" shapeId="0" xr:uid="{FCFA1394-A4E9-4B1B-81B8-0A7F5BCB74C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19.968 CHF. Bemerkung: Vorher war bei uns 17 CHF / kg eingetragen, Imlig berechnet uns aber 16.64 CHF / kg</t>
        </r>
      </text>
    </comment>
    <comment ref="HL16" authorId="0" shapeId="0" xr:uid="{9BFCE51B-2A05-4DFE-AFEA-A27C67E1387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19.968 CHF. Bemerkung: Vorher war bei uns 17 CHF / kg eingetragen, Imlig berechnet uns aber 16.64 CHF / kg</t>
        </r>
      </text>
    </comment>
    <comment ref="HY16" authorId="0" shapeId="0" xr:uid="{F42BEC91-4146-4335-91B9-1F11950F1A7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20.16 CHF</t>
        </r>
      </text>
    </comment>
    <comment ref="IR16" authorId="0" shapeId="0" xr:uid="{8765D53E-6D43-4190-85A7-DC5FFA12555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20.16 CHF</t>
        </r>
      </text>
    </comment>
    <comment ref="JI16" authorId="0" shapeId="0" xr:uid="{7B09201B-AA45-404A-BD04-E1B054A2466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20.16 CHF</t>
        </r>
      </text>
    </comment>
    <comment ref="KA16" authorId="0" shapeId="0" xr:uid="{ED9DED30-264C-40BD-8586-2D41A19DC4D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20.16 CHF</t>
        </r>
      </text>
    </comment>
    <comment ref="KR16" authorId="0" shapeId="0" xr:uid="{2EA9B8AB-F935-4584-9F80-23B3D98B6A2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20.16 CHF</t>
        </r>
      </text>
    </comment>
    <comment ref="LJ16" authorId="0" shapeId="0" xr:uid="{B6CF1EC3-97F0-481F-9F33-450C8BACDF8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20.16 CHF</t>
        </r>
      </text>
    </comment>
    <comment ref="MA16" authorId="0" shapeId="0" xr:uid="{9E1B2E47-96BF-4035-9FD2-DCD52E64572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20.16 CHF</t>
        </r>
      </text>
    </comment>
    <comment ref="MR16" authorId="0" shapeId="0" xr:uid="{1A11B747-46A8-4BA6-B16C-8F045D65B84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20.16 CHF</t>
        </r>
      </text>
    </comment>
    <comment ref="NJ16" authorId="0" shapeId="0" xr:uid="{6F721E48-AF5E-44EF-BC1B-C6ABD0C4A1A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OB16" authorId="0" shapeId="0" xr:uid="{F06F2347-CD88-467F-8C90-92B057967E2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OR16" authorId="0" shapeId="0" xr:uid="{D8BD283F-3503-4994-982C-A1442BE6511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PH16" authorId="0" shapeId="0" xr:uid="{6FDC3B4C-5D81-4CBE-9CD3-4F967CCD518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PW16" authorId="0" shapeId="0" xr:uid="{8DCEE9F5-4D58-4677-ACC4-68BC3090856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QL16" authorId="0" shapeId="0" xr:uid="{54ED12EF-92D9-4643-85FC-FD5BEA4ECDB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RA16" authorId="0" shapeId="0" xr:uid="{371DA9A0-649B-46E7-AE59-9B2BBBA67E1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RR16" authorId="0" shapeId="0" xr:uid="{CCAF1D87-9B16-4B03-AD4E-3C960FC64CF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EV17" authorId="0" shapeId="0" xr:uid="{CD952A59-0A4A-4E8D-8160-8C9C37A4C14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18.54 CHF. Bemerkung: Vorher war bei uns 16.54 CHF / kg eingetragen, Imlig berechnet uns aber 16.64 CHF / kg</t>
        </r>
      </text>
    </comment>
    <comment ref="FI17" authorId="0" shapeId="0" xr:uid="{6B012423-C409-4E83-AD8C-FB728AA4660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18.54 CHF. Bemerkung: Vorher war bei uns 16.54 CHF / kg eingetragen, Imlig berechnet uns aber 16.64 CHF / kg</t>
        </r>
      </text>
    </comment>
    <comment ref="FV17" authorId="0" shapeId="0" xr:uid="{C90CBA88-EB20-44F4-B538-5CD15427C26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18.54 CHF. Bemerkung: Vorher war bei uns 16.54 CHF / kg eingetragen, Imlig berechnet uns aber 16.64 CHF / kg</t>
        </r>
      </text>
    </comment>
    <comment ref="GJ17" authorId="0" shapeId="0" xr:uid="{00594576-6CA9-49E2-861B-66A673F8FC8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18.54 CHF. Bemerkung: Vorher war bei uns 16.54 CHF / kg eingetragen, Imlig berechnet uns aber 16.64 CHF / kg</t>
        </r>
      </text>
    </comment>
    <comment ref="GX17" authorId="0" shapeId="0" xr:uid="{DBEDFA36-1CA4-46C3-92D3-E4F5E7323D5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18.54 CHF. Bemerkung: Vorher war bei uns 16.54 CHF / kg eingetragen, Imlig berechnet uns aber 16.64 CHF / kg</t>
        </r>
      </text>
    </comment>
    <comment ref="HL17" authorId="0" shapeId="0" xr:uid="{66B64246-F6F5-4127-84DB-FDE5467CF3A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18.54 CHF. Bemerkung: Vorher war bei uns 16.54 CHF / kg eingetragen, Imlig berechnet uns aber 16.64 CHF / kg</t>
        </r>
      </text>
    </comment>
    <comment ref="HY17" authorId="0" shapeId="0" xr:uid="{9FFD563C-6A19-4366-9500-D721A1B03ED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18.73</t>
        </r>
      </text>
    </comment>
    <comment ref="IR17" authorId="0" shapeId="0" xr:uid="{F2631402-AD7E-4481-BF5E-56987C1297B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18.73</t>
        </r>
      </text>
    </comment>
    <comment ref="JI17" authorId="0" shapeId="0" xr:uid="{8CBC8186-11D1-4836-B7A6-5BC6CEBAC65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18.73</t>
        </r>
      </text>
    </comment>
    <comment ref="KA17" authorId="0" shapeId="0" xr:uid="{114FB74D-5B25-4928-B52F-023422925F7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18.73</t>
        </r>
      </text>
    </comment>
    <comment ref="KR17" authorId="0" shapeId="0" xr:uid="{61AC3EEF-1FB2-434C-8622-C9EF5288D31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18.73</t>
        </r>
      </text>
    </comment>
    <comment ref="LJ17" authorId="0" shapeId="0" xr:uid="{9771F779-D890-47AA-92AE-2ADB5ACAABD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18.73</t>
        </r>
      </text>
    </comment>
    <comment ref="MA17" authorId="0" shapeId="0" xr:uid="{E086E560-4FD7-4F14-9E07-68846AD398A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18.73</t>
        </r>
      </text>
    </comment>
    <comment ref="MR17" authorId="0" shapeId="0" xr:uid="{D4FED818-AEA0-422E-87BD-0C94F24C2B3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Michelle Stucki:
Imlig berechnet uns Preis pro Karton (1.2 kg) = 18.73</t>
        </r>
      </text>
    </comment>
    <comment ref="NJ17" authorId="0" shapeId="0" xr:uid="{E1BE8D88-ABC4-498A-B317-A7E2A339512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OB17" authorId="0" shapeId="0" xr:uid="{D68FDE8D-EAE4-4A3D-8519-6FC036CE8CF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OR17" authorId="0" shapeId="0" xr:uid="{270ACFFD-48CF-4EC8-98ED-E9A40569753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PH17" authorId="0" shapeId="0" xr:uid="{AC34B3D3-34AA-4AAA-8488-B8829113AC8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PW17" authorId="0" shapeId="0" xr:uid="{14B35796-91A6-42B0-B2B4-C6BFF44BD87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QL17" authorId="0" shapeId="0" xr:uid="{010D3E4C-AC04-491B-8202-6F7A178C882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RA17" authorId="0" shapeId="0" xr:uid="{DA0D6507-D688-451E-8C2F-560602A18A5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RR17" authorId="0" shapeId="0" xr:uid="{463C9E22-20C1-450E-8C9C-B6BB1165474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EV18" authorId="0" shapeId="0" xr:uid="{2D69F780-1283-44E3-B27B-D64A98900C6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Imlig berechnet uns Preis pro Karton (1.2 kg) = 12.78 CHF</t>
        </r>
      </text>
    </comment>
    <comment ref="FI18" authorId="0" shapeId="0" xr:uid="{9F80D2C6-E4E7-4212-9CB3-AD5BF93D2F2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Imlig berechnet uns Preis pro Karton (1.2 kg) = 12.78 CHF</t>
        </r>
      </text>
    </comment>
    <comment ref="FV18" authorId="0" shapeId="0" xr:uid="{5462979A-2853-4313-972A-B70A521F7C1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12.78 CHF</t>
        </r>
      </text>
    </comment>
    <comment ref="GJ18" authorId="0" shapeId="0" xr:uid="{6BAE4CB5-A009-4911-AE5D-D3E0020DB5A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12.78 CHF</t>
        </r>
      </text>
    </comment>
    <comment ref="GX18" authorId="0" shapeId="0" xr:uid="{C49D82CA-CCCD-42AE-BA25-61DA7B1CF92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12.78 CHF</t>
        </r>
      </text>
    </comment>
    <comment ref="HL18" authorId="0" shapeId="0" xr:uid="{411C00A0-DD5E-47EA-AD3A-F60D90FB0A9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12.78 CHF</t>
        </r>
      </text>
    </comment>
    <comment ref="HY18" authorId="0" shapeId="0" xr:uid="{6E4B1801-49BE-437D-BB67-C439419AB04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12.91 CHF</t>
        </r>
      </text>
    </comment>
    <comment ref="IR18" authorId="0" shapeId="0" xr:uid="{63261430-04C6-4A8F-9A43-7BAE0411D944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12.91 CHF</t>
        </r>
      </text>
    </comment>
    <comment ref="JI18" authorId="0" shapeId="0" xr:uid="{D75C59D3-F763-43C7-B7B7-AC628B54BB0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12.91 CHF</t>
        </r>
      </text>
    </comment>
    <comment ref="KA18" authorId="0" shapeId="0" xr:uid="{3C8C9DEF-E67F-4A2D-B95D-2B317708A0C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12.91 CHF</t>
        </r>
      </text>
    </comment>
    <comment ref="KR18" authorId="0" shapeId="0" xr:uid="{7746931A-B400-4344-9D9E-490AF5BB3EC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12.91 CHF</t>
        </r>
      </text>
    </comment>
    <comment ref="LJ18" authorId="0" shapeId="0" xr:uid="{55A67751-7BE1-4F6E-B02D-87A2F4ABB34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12.91 CHF</t>
        </r>
      </text>
    </comment>
    <comment ref="MA18" authorId="0" shapeId="0" xr:uid="{641F3320-8A21-4D73-BFA9-29A39587832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12.91 CHF</t>
        </r>
      </text>
    </comment>
    <comment ref="MR18" authorId="0" shapeId="0" xr:uid="{829A786F-2C24-4B53-BA13-77C1CD215A3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 kg) = 12.91 CHF</t>
        </r>
      </text>
    </comment>
    <comment ref="NJ18" authorId="0" shapeId="0" xr:uid="{2C30A568-D9D4-424E-A1A0-BBFE8A3FECC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OB18" authorId="0" shapeId="0" xr:uid="{C976A9B5-05F5-4BCC-BD37-BC33B26A45A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OR18" authorId="0" shapeId="0" xr:uid="{E4009B49-89B0-42C2-B646-390A9F64A64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PH18" authorId="0" shapeId="0" xr:uid="{737A3A9E-12EE-4042-A03B-A5F6B88F757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PW18" authorId="0" shapeId="0" xr:uid="{0AE4F849-1BC6-47DC-99E6-A4DDB2B3182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QL18" authorId="0" shapeId="0" xr:uid="{B8A961F7-A71A-4408-81EE-34D07131050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RA18" authorId="0" shapeId="0" xr:uid="{AC20B524-50F0-450D-B741-CF999E595D6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RR18" authorId="0" shapeId="0" xr:uid="{D0BF48C6-EBDB-407E-953D-B115F6FF017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FV19" authorId="0" shapeId="0" xr:uid="{ADD92027-95A0-4B48-9961-5C3A1A107B0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GJ19" authorId="0" shapeId="0" xr:uid="{D8EB8967-DEE2-4EE2-9537-C721A57121A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GX19" authorId="0" shapeId="0" xr:uid="{C266AC1B-5AF8-41FD-8BFC-90927735572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HL19" authorId="0" shapeId="0" xr:uid="{7BDE07C8-76B6-44F7-BB49-CEF21525B7A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HY19" authorId="0" shapeId="0" xr:uid="{1A2786F3-5707-4C4D-9442-57830BD1830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IR19" authorId="0" shapeId="0" xr:uid="{9D745ACD-E69A-4431-AE6A-E01C73FC3F3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JI19" authorId="0" shapeId="0" xr:uid="{3484C8B4-50C5-47CB-B500-6F9C608FDB7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KA19" authorId="0" shapeId="0" xr:uid="{F05C20BB-BFE3-44E3-A56E-68D8D29E262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KR19" authorId="0" shapeId="0" xr:uid="{1B9DBDE8-A03D-4612-865F-2A340825F46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LJ19" authorId="0" shapeId="0" xr:uid="{97ECD6A2-A31D-4884-B775-CB240B90310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MA19" authorId="0" shapeId="0" xr:uid="{E824D39F-E725-4AF7-89BD-F0A1F470DF4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MR19" authorId="0" shapeId="0" xr:uid="{DE811B71-1860-4589-A8C5-00CE20AE283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NJ19" authorId="0" shapeId="0" xr:uid="{D18C6C99-DFF6-4978-BC5A-E4C7BF89304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OB19" authorId="0" shapeId="0" xr:uid="{CEBF7F1D-0EFF-4CA5-9FF7-2F157B35332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OR19" authorId="0" shapeId="0" xr:uid="{C0A28CD8-11F2-43AD-AC52-2702626F8BD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PH19" authorId="0" shapeId="0" xr:uid="{85BE6183-B74C-4170-BFD1-7AD3D3BF204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PW19" authorId="0" shapeId="0" xr:uid="{B27074ED-A25C-4736-855F-6319F881977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QL19" authorId="0" shapeId="0" xr:uid="{5CB4D7AF-F250-4DCB-A40C-D4E62BA0C55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RA19" authorId="0" shapeId="0" xr:uid="{131C1FCA-0EF2-423D-A0DA-C50D08FEE63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RR19" authorId="0" shapeId="0" xr:uid="{1BF5EC00-2218-4ACF-B9D7-AC4292947FA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KB21" authorId="0" shapeId="0" xr:uid="{10815683-984A-4DD9-80AF-1831385C2FE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2.48 CHF</t>
        </r>
      </text>
    </comment>
    <comment ref="KS21" authorId="0" shapeId="0" xr:uid="{D025183D-B8CD-4B99-A5E9-37694EAC628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2.48 CHF</t>
        </r>
      </text>
    </comment>
    <comment ref="LK21" authorId="0" shapeId="0" xr:uid="{92CEB7FE-5B10-441C-A31F-521C6A40ED3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2.48 CHF</t>
        </r>
      </text>
    </comment>
    <comment ref="MB21" authorId="0" shapeId="0" xr:uid="{E540779A-56BC-4565-92BA-9741C3750E4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2.48 CHF</t>
        </r>
      </text>
    </comment>
    <comment ref="MS21" authorId="0" shapeId="0" xr:uid="{7CF01726-617D-42C1-AB2F-663C21B2C75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2.48 CHF</t>
        </r>
      </text>
    </comment>
    <comment ref="NK21" authorId="0" shapeId="0" xr:uid="{4F98A64C-49CC-42FB-B5D9-46ACB5B53F2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2.48 CHF</t>
        </r>
      </text>
    </comment>
    <comment ref="KS39" authorId="0" shapeId="0" xr:uid="{AFF7D11D-6E26-4EC0-A153-5CE8FD061C5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VP per Sept 202. Wurde am 29.08. an Jim kommuniziert</t>
        </r>
      </text>
    </comment>
    <comment ref="LK39" authorId="0" shapeId="0" xr:uid="{224AF5CD-95B9-4E7C-97AC-5132ABD20E0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VP per Sept 202. Wurde am 29.08. an Jim kommuniziert</t>
        </r>
      </text>
    </comment>
    <comment ref="EV43" authorId="0" shapeId="0" xr:uid="{E0D4922C-09EB-4D34-BDE2-8255E1D8567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 (vorher: 8.73 CHF)</t>
        </r>
      </text>
    </comment>
    <comment ref="FI43" authorId="0" shapeId="0" xr:uid="{4F08551D-AA32-46C0-9F4F-2F4C4D60CAC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 (vorher: 8.73 CHF)</t>
        </r>
      </text>
    </comment>
    <comment ref="FV43" authorId="0" shapeId="0" xr:uid="{E1C769B9-88D8-43F2-83E0-25DA78804D7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 (vorher: 8.73 CHF)</t>
        </r>
      </text>
    </comment>
    <comment ref="HL51" authorId="0" shapeId="0" xr:uid="{E5A07B60-7C7B-4905-BCD1-E7322FF96F6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als 14.60 CHF/kg hinterlegt, Produkt wurde vorhin noch nicht bestellt</t>
        </r>
      </text>
    </comment>
    <comment ref="HY51" authorId="0" shapeId="0" xr:uid="{CF97E746-EA9F-42E0-9E51-57E26F09EBA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als 14.60 CHF/kg hinterlegt, Produkt wurde vorhin noch nicht bestellt</t>
        </r>
      </text>
    </comment>
    <comment ref="IR51" authorId="0" shapeId="0" xr:uid="{CBA7B677-9DF6-404A-9F23-16F91BD2F52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als 14.60 CHF/kg hinterlegt, Produkt wurde vorhin noch nicht bestellt</t>
        </r>
      </text>
    </comment>
    <comment ref="JI51" authorId="0" shapeId="0" xr:uid="{7D640FAD-CF75-4E23-94F1-DACED2F20F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als 14.60 CHF/kg hinterlegt, Produkt wurde vorhin noch nicht bestellt</t>
        </r>
      </text>
    </comment>
    <comment ref="KA51" authorId="0" shapeId="0" xr:uid="{8D3CE277-7B9C-4F25-8B5E-EC988464ED4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als 14.60 CHF/kg hinterlegt, Produkt wurde vorhin noch nicht bestellt</t>
        </r>
      </text>
    </comment>
    <comment ref="KR51" authorId="0" shapeId="0" xr:uid="{A412FD25-7E99-4A48-B42E-DDE037980AE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als 14.60 CHF/kg hinterlegt, Produkt wurde vorhin noch nicht bestellt</t>
        </r>
      </text>
    </comment>
    <comment ref="MB54" authorId="0" shapeId="0" xr:uid="{7A23EC5B-F1B7-46A1-8D90-8A4F0BE9A7A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MS54" authorId="0" shapeId="0" xr:uid="{B5207FFC-F137-4966-86EC-253B97417F5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NK54" authorId="0" shapeId="0" xr:uid="{F590C609-9C12-4721-B7ED-D065AAB2A22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OC54" authorId="0" shapeId="0" xr:uid="{733BB459-EEB8-47A1-9B76-73B1494C323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OS54" authorId="0" shapeId="0" xr:uid="{8AF7EE1C-0D7F-4663-B1FC-AA3B7B2FAE1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PI54" authorId="0" shapeId="0" xr:uid="{654271A1-F7EA-4162-A3B0-61AC799B99B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PX54" authorId="0" shapeId="0" xr:uid="{6C83BBCC-A01F-49A0-9988-4CEB4F521BE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QM54" authorId="0" shapeId="0" xr:uid="{0E671950-E7CC-4358-B74B-738B5EB5750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MB55" authorId="0" shapeId="0" xr:uid="{43DEC0F1-5E22-4823-BE19-48F95DC7D9E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MS55" authorId="0" shapeId="0" xr:uid="{11F9476A-9C3D-4396-8042-B125DBF924B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NK55" authorId="0" shapeId="0" xr:uid="{036F1CAB-E14F-48C4-A1DD-6905BEE5EF5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Preiserhöhung am 26.09.24 kommuniziert</t>
        </r>
      </text>
    </comment>
    <comment ref="OC55" authorId="0" shapeId="0" xr:uid="{E94D60B2-39C4-4D04-953E-9B9E9990715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Preiserhöhung am 26.09.24 kommuniziert</t>
        </r>
      </text>
    </comment>
    <comment ref="OS55" authorId="0" shapeId="0" xr:uid="{1A1B134A-18C8-4980-BFBC-0E36E1C92CE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Preiserhöhung am 26.09.24 kommuniziert</t>
        </r>
      </text>
    </comment>
    <comment ref="PI55" authorId="0" shapeId="0" xr:uid="{E9E3DCFA-8BFE-4145-AF95-B76507F8235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Preiserhöhung am 26.09.24 kommuniziert</t>
        </r>
      </text>
    </comment>
    <comment ref="PX55" authorId="0" shapeId="0" xr:uid="{72EEF891-8FC9-45B6-B9DE-8581150B5F8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Preiserhöhung am 26.09.24 kommuniziert</t>
        </r>
      </text>
    </comment>
    <comment ref="QM55" authorId="0" shapeId="0" xr:uid="{2C260CA5-208B-4163-BEDD-FD68B8886D2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Preiserhöhung am 26.09.24 kommuniziert</t>
        </r>
      </text>
    </comment>
    <comment ref="MB56" authorId="0" shapeId="0" xr:uid="{8F0E2534-7972-4028-BFC0-489BA750316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MS56" authorId="0" shapeId="0" xr:uid="{F75AF198-551B-438D-BA9D-2B47055F440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NK56" authorId="0" shapeId="0" xr:uid="{2C217261-E596-4740-8A9A-9A407DC1434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OC56" authorId="0" shapeId="0" xr:uid="{50FD22BA-951E-425F-9B33-F291A86BC2B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OS56" authorId="0" shapeId="0" xr:uid="{0F4C3439-6CE3-4340-89FC-189C381411F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PI56" authorId="0" shapeId="0" xr:uid="{74A93F27-983A-4C9C-ABD8-E2C9B67C5FD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PX56" authorId="0" shapeId="0" xr:uid="{105E3502-DB7D-475C-A52B-255F30AD206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QM56" authorId="0" shapeId="0" xr:uid="{54953F2F-1B5F-42CF-9AC8-8878516CEFF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MB57" authorId="0" shapeId="0" xr:uid="{BCE3E182-5ACD-49BD-A973-57F6428D389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MS57" authorId="0" shapeId="0" xr:uid="{3AA4DD1A-B280-4137-8935-32D0E5DB84C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NK57" authorId="0" shapeId="0" xr:uid="{D62D4BD0-6CA1-45A5-9CF9-47893ACB8AF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OC57" authorId="0" shapeId="0" xr:uid="{67C89FD5-9926-4698-B543-F32D5516B08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OS57" authorId="0" shapeId="0" xr:uid="{C8C68317-2C14-46A5-B027-F8B023169A6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PI57" authorId="0" shapeId="0" xr:uid="{D2ADB2F7-78F8-448E-9848-C2F9AEC068C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PX57" authorId="0" shapeId="0" xr:uid="{6D91CA82-844F-46B5-88AF-4F0FC688E52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QM57" authorId="0" shapeId="0" xr:uid="{9201612D-F5D3-4F3C-A6BA-01B36E6E5F3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Preiserhöhung am 26.09.24 kommuniziert</t>
        </r>
      </text>
    </comment>
    <comment ref="EV63" authorId="0" shapeId="0" xr:uid="{803713C1-1356-4CCA-875A-7D5D964EB76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Imlig berechnet uns Preis pro Karton (1.2kg) = 16.30 CHF</t>
        </r>
      </text>
    </comment>
    <comment ref="FI63" authorId="0" shapeId="0" xr:uid="{0C9CDEAF-D432-40BA-BA54-1AE0A4286A8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Imlig berechnet uns Preis pro Karton (1.2kg) = 16.30 CHF</t>
        </r>
      </text>
    </comment>
    <comment ref="FV63" authorId="0" shapeId="0" xr:uid="{468CAC32-0166-43DC-A9C3-B2E5261A690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16.30 CHF</t>
        </r>
      </text>
    </comment>
    <comment ref="GJ63" authorId="0" shapeId="0" xr:uid="{90E15A86-EAAC-4D9B-A483-8C24614C311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16.30 CHF</t>
        </r>
      </text>
    </comment>
    <comment ref="GX63" authorId="0" shapeId="0" xr:uid="{75FA431B-9239-4D34-AF7C-CDB6C5FEE88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16.30 CHF</t>
        </r>
      </text>
    </comment>
    <comment ref="HL63" authorId="0" shapeId="0" xr:uid="{47BCF7BD-5458-4EAD-8E9E-D5B133B6843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16.30 CHF</t>
        </r>
      </text>
    </comment>
    <comment ref="HY63" authorId="0" shapeId="0" xr:uid="{37E7DC42-EBEF-415E-B476-62344446295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(1.2kg) = 16.46 CHF</t>
        </r>
      </text>
    </comment>
    <comment ref="IR63" authorId="0" shapeId="0" xr:uid="{0715E1E5-5093-E846-AEDB-9C4A714AA83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(1.2kg) = 16.46 CHF</t>
        </r>
      </text>
    </comment>
    <comment ref="JI63" authorId="0" shapeId="0" xr:uid="{2098ABE4-4089-4F67-AC61-41AAD94C18E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(1.2kg) = 16.46 CHF</t>
        </r>
      </text>
    </comment>
    <comment ref="KA63" authorId="0" shapeId="0" xr:uid="{0EDE1D44-6E0C-42AF-B55A-243F7C83AC0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(1.2kg) = 16.46 CHF</t>
        </r>
      </text>
    </comment>
    <comment ref="KR63" authorId="0" shapeId="0" xr:uid="{4441E152-E9C0-4531-BFAD-EDA829A600D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(1.2kg) = 16.46 CHF</t>
        </r>
      </text>
    </comment>
    <comment ref="LJ63" authorId="0" shapeId="0" xr:uid="{55EE407B-5653-4B76-98C2-3A265EE0764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(1.2kg) = 16.46 CHF</t>
        </r>
      </text>
    </comment>
    <comment ref="MA63" authorId="0" shapeId="0" xr:uid="{3E8E9309-A304-4F7A-87DC-EF656DB04FA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(1.2kg) = 16.46 CHF</t>
        </r>
      </text>
    </comment>
    <comment ref="MR63" authorId="0" shapeId="0" xr:uid="{8C0F181E-B585-4E5C-B98C-44A0D53A0EB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Imlig berechnet uns Preis pro Karton (1.2kg) = 16.46 CHF</t>
        </r>
      </text>
    </comment>
    <comment ref="NJ63" authorId="0" shapeId="0" xr:uid="{35AEFE70-1A16-435E-8371-3FD076933FB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OB63" authorId="0" shapeId="0" xr:uid="{CFFE0A77-1D75-4A9D-9E89-324F9228E55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OR63" authorId="0" shapeId="0" xr:uid="{FDDAEDBC-4E80-463C-BDC8-FE8BA2C6531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PH63" authorId="0" shapeId="0" xr:uid="{4435EEE5-203F-4443-8DCF-8FA4D49D2CB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PW63" authorId="0" shapeId="0" xr:uid="{F6ABA105-33B8-43AE-A7E2-0EB283EEE55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QL63" authorId="0" shapeId="0" xr:uid="{C5BF77F3-8BA1-45CC-84B0-8DEDF3E288D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RA63" authorId="0" shapeId="0" xr:uid="{5B150019-58C4-42F0-96C0-5F9FFED22F0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RR63" authorId="0" shapeId="0" xr:uid="{B0B0DBA7-D6B6-4EB7-8B89-E437F5A9C78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GJ65" authorId="0" shapeId="0" xr:uid="{8DF10487-B5FB-4B96-9964-FA29420FA8A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GX65" authorId="0" shapeId="0" xr:uid="{CA19187A-0D80-4D17-9DAB-77E1C68B296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HL65" authorId="0" shapeId="0" xr:uid="{3C5312EC-2A28-404B-AF06-6C04D3DE5C0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HY65" authorId="0" shapeId="0" xr:uid="{8ABAC3F6-B71E-4B76-99CF-AC087B8B09E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IR65" authorId="0" shapeId="0" xr:uid="{5F10A4BC-D715-43DF-BF13-94EEC3CA9B5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JI65" authorId="0" shapeId="0" xr:uid="{0DFF5723-5821-439B-A700-CA36E15CEF8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KA65" authorId="0" shapeId="0" xr:uid="{5E831944-6B28-4BE4-8AE5-3CD0130B71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KR65" authorId="0" shapeId="0" xr:uid="{E27826E7-C1B8-4A35-9EF4-236EFA3A5BC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LJ65" authorId="0" shapeId="0" xr:uid="{E99B84A1-2E75-4742-9F46-0DE78AC1E73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MA65" authorId="0" shapeId="0" xr:uid="{2FD37DCF-27CA-4DA3-8C29-FE4001CB0D7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MR65" authorId="0" shapeId="0" xr:uid="{9A0EF36F-D350-4BA0-9DB6-736252CD409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27.804 CHF</t>
        </r>
      </text>
    </comment>
    <comment ref="NJ65" authorId="0" shapeId="0" xr:uid="{0BF20389-7A16-4C59-BFB0-B1E32134520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OB65" authorId="0" shapeId="0" xr:uid="{8FC3F095-90C2-471E-B494-7DD9448882A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OR65" authorId="0" shapeId="0" xr:uid="{5C316308-9730-46A2-B6B5-C84E00742A4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PH65" authorId="0" shapeId="0" xr:uid="{BFC41322-3B1A-4846-8AE7-E6A4D58E8B0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PW65" authorId="0" shapeId="0" xr:uid="{7D881CF7-9F0C-4526-AB97-BB354D7AAE5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QL65" authorId="0" shapeId="0" xr:uid="{8E852D13-612F-4A97-9C4A-2F300D5F02A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RA65" authorId="0" shapeId="0" xr:uid="{F8368499-C379-4082-8B74-B47DC537113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RR65" authorId="0" shapeId="0" xr:uid="{FD8AEC95-B87C-4D0E-8842-3F3404D1ED4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GJ66" authorId="0" shapeId="0" xr:uid="{CF51F1C7-5070-4130-B7AF-750A649531F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GX66" authorId="0" shapeId="0" xr:uid="{9C1F2056-19AB-41FE-AD0A-A7779E952F3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HL66" authorId="0" shapeId="0" xr:uid="{42B9E647-CAB4-44E5-9579-983FE36D7CD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HY66" authorId="0" shapeId="0" xr:uid="{86F0D6ED-064B-4014-8DCD-821073DEBDB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IR66" authorId="0" shapeId="0" xr:uid="{5AC82FD7-C4FB-46ED-AC0A-5BB632E6404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JI66" authorId="0" shapeId="0" xr:uid="{1A79FA44-898C-4775-8C57-E870B7B51A3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KA66" authorId="0" shapeId="0" xr:uid="{6F566579-B8A4-487D-A6D2-579CD379AD8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KR66" authorId="0" shapeId="0" xr:uid="{035AD51A-E53A-4F9E-9FBD-B5B783013D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LJ66" authorId="0" shapeId="0" xr:uid="{1C405AB3-8E03-48E9-A135-B77FF3B65C6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MA66" authorId="0" shapeId="0" xr:uid="{1F464814-7ABD-4BEF-B5E8-94FACD833E4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MR66" authorId="0" shapeId="0" xr:uid="{B4B80A78-97D8-49AC-9008-7F1613B7A08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NJ66" authorId="0" shapeId="0" xr:uid="{0A1BF5A7-7A0B-4951-A09C-E1715FA078D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OB66" authorId="0" shapeId="0" xr:uid="{928386BA-D50B-410A-B7D1-61761F096D2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OR66" authorId="0" shapeId="0" xr:uid="{798ACABC-EE99-4D55-9524-486F5D365EA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PH66" authorId="0" shapeId="0" xr:uid="{393FC012-E015-4760-9C78-97DBD3DC310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PW66" authorId="0" shapeId="0" xr:uid="{37FA4868-3618-4484-AA2C-81FC1200270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QL66" authorId="0" shapeId="0" xr:uid="{75BCFD1F-24D4-47D0-A087-2FACC359135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RA66" authorId="0" shapeId="0" xr:uid="{9195230C-2DC8-4249-8227-FCAF90478CD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RR66" authorId="0" shapeId="0" xr:uid="{272A7F83-A269-4C77-8E9D-270FB47C323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GJ67" authorId="0" shapeId="0" xr:uid="{3303F402-FAD4-4264-9A18-A374B992896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GX67" authorId="0" shapeId="0" xr:uid="{30330EDA-613C-443E-A698-4FA1CCE687D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HL67" authorId="0" shapeId="0" xr:uid="{B953E6C5-C56C-4A13-A6F9-E8A3F605FD9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HY67" authorId="0" shapeId="0" xr:uid="{D4061CBD-4396-4186-B84C-70FD9A593BC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IR67" authorId="0" shapeId="0" xr:uid="{D529FA6D-7594-4368-ACA3-89F62D5463C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JI67" authorId="0" shapeId="0" xr:uid="{3E5B34FC-59D0-462F-BB64-B6E4C058E5D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KA67" authorId="0" shapeId="0" xr:uid="{6F2EA668-74C6-4C25-9363-EBBE72DA2E6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KR67" authorId="0" shapeId="0" xr:uid="{7C7C5F2A-17CA-4D68-942E-A3DAB14106D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LJ67" authorId="0" shapeId="0" xr:uid="{5972EB34-1980-47DD-9AEE-CC6A7ABBB9D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MA67" authorId="0" shapeId="0" xr:uid="{F92BB810-6BD2-4062-A401-D44B49DBEC1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MR67" authorId="0" shapeId="0" xr:uid="{6D882D89-5527-49FD-995A-92D052E331C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NJ67" authorId="0" shapeId="0" xr:uid="{A79F9E88-7C6D-4C83-B026-9776CF53081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OB67" authorId="0" shapeId="0" xr:uid="{6A313B58-5271-419A-BE0D-85F684B1028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OR67" authorId="0" shapeId="0" xr:uid="{14CF4373-6563-49C5-B7B1-1CD7AB80101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PH67" authorId="0" shapeId="0" xr:uid="{12A5FB7D-9D52-43DD-BAC8-3425AE52449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PW67" authorId="0" shapeId="0" xr:uid="{9BDD5E2F-87D4-47CB-AD75-8C17E3E306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QL67" authorId="0" shapeId="0" xr:uid="{F6FCEBE1-BC85-4A8F-B742-0D52C7C4EA7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RA67" authorId="0" shapeId="0" xr:uid="{018F6FBB-AFFB-4F9C-B81E-BCE38848B48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RR67" authorId="0" shapeId="0" xr:uid="{FAD2217D-5C4E-4922-9FF0-5D485971934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G70" authorId="0" shapeId="0" xr:uid="{AE79009F-6FD3-4C35-AAC1-5A7972AB2AA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nur möglich zu bestellen in 8/16/24/… Stücken</t>
        </r>
      </text>
    </comment>
    <comment ref="G71" authorId="0" shapeId="0" xr:uid="{3956B0EE-7973-4201-848D-F8C4C91C782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MOQ = 10 Laib pro Bestellung</t>
        </r>
      </text>
    </comment>
    <comment ref="FV79" authorId="0" shapeId="0" xr:uid="{ADCC13BB-A245-4BB0-B2F6-9CB8CC06CBF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war falsch hinterlegt (24.25 CHF/kg)</t>
        </r>
      </text>
    </comment>
    <comment ref="IR79" authorId="0" shapeId="0" xr:uid="{BF1F206E-EA2D-4898-AF81-477D08E9B9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24.95 CHF/kg</t>
        </r>
      </text>
    </comment>
    <comment ref="JI79" authorId="0" shapeId="0" xr:uid="{905B68D8-5CD7-4909-BAAE-FF0E58B6333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24.95 CHF/kg</t>
        </r>
      </text>
    </comment>
    <comment ref="KA79" authorId="0" shapeId="0" xr:uid="{DDEC7A48-B57A-4A57-8E11-879D9AF1344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24.95 CHF/kg</t>
        </r>
      </text>
    </comment>
    <comment ref="KR79" authorId="0" shapeId="0" xr:uid="{CEDEDDFF-AFCB-4560-A9F3-654DD595988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24.95 CHF/kg</t>
        </r>
      </text>
    </comment>
    <comment ref="LJ79" authorId="0" shapeId="0" xr:uid="{D9DF0A12-C988-497C-B271-F9A1149E100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24.95 CHF/kg</t>
        </r>
      </text>
    </comment>
    <comment ref="FV80" authorId="0" shapeId="0" xr:uid="{E6C21E57-02CC-4B09-AD31-8DEE9E917C3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war falsch hinterlegt (19.35 CHF/kg)</t>
        </r>
      </text>
    </comment>
    <comment ref="IR80" authorId="0" shapeId="0" xr:uid="{434AC900-CFB9-4572-946E-94DD2359E47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20.05 CHF/kg</t>
        </r>
      </text>
    </comment>
    <comment ref="JI80" authorId="0" shapeId="0" xr:uid="{05790759-C483-4BCD-8662-CBE954DB9B8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20.05 CHF/kg</t>
        </r>
      </text>
    </comment>
    <comment ref="KA80" authorId="0" shapeId="0" xr:uid="{3118F39E-BA22-47B0-81C4-B6BF91DF0E5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20.05 CHF/kg</t>
        </r>
      </text>
    </comment>
    <comment ref="KR80" authorId="0" shapeId="0" xr:uid="{6EF3A793-9ADC-4AB4-A4CC-C7B2C257599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20.05 CHF/kg</t>
        </r>
      </text>
    </comment>
    <comment ref="LJ80" authorId="0" shapeId="0" xr:uid="{31BD8A5F-0321-45B2-AD3A-3C71B806DAF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neu ab 01.09.: 20.05 CHF/kg</t>
        </r>
      </text>
    </comment>
    <comment ref="HL81" authorId="0" shapeId="0" xr:uid="{26A8C768-0C08-4ACC-9BB8-15A18C6ACEE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15.75 CHF/kg eingetragen. Laut letzter RE nur 15.70 CHF</t>
        </r>
      </text>
    </comment>
    <comment ref="FV82" authorId="0" shapeId="0" xr:uid="{86F9E887-379E-4614-B8CE-96D363E5D6F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16 CHF + 0.12 CHF Preis für Karton pro kg = 16.12 CHF/kg</t>
        </r>
      </text>
    </comment>
    <comment ref="GJ82" authorId="0" shapeId="0" xr:uid="{0047DA44-BF63-4C2F-923B-58E3897231B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16 CHF + 0.12 CHF Preis für Karton pro kg = 16.12 CHF/kg</t>
        </r>
      </text>
    </comment>
    <comment ref="GX82" authorId="0" shapeId="0" xr:uid="{1FF60029-2B31-481C-8EC4-2C10DBAA57F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HL82" authorId="0" shapeId="0" xr:uid="{069B3162-49FB-43FA-97D1-19E154A5D8C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HY82" authorId="0" shapeId="0" xr:uid="{DC20B1FF-1582-409D-80C8-2D212F72333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IR82" authorId="0" shapeId="0" xr:uid="{75512E7D-E2CC-D34C-AE6C-89228873F04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JI82" authorId="0" shapeId="0" xr:uid="{551B8B29-3484-427B-8414-AD249F9D5BB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KA82" authorId="0" shapeId="0" xr:uid="{CAE113B4-3197-4058-924C-A7717274CF4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KR82" authorId="0" shapeId="0" xr:uid="{6C48EE52-2DBD-4711-BDC8-677E335BCB8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LJ82" authorId="0" shapeId="0" xr:uid="{9833DCFC-0044-487C-9008-59179BCACBC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MA82" authorId="0" shapeId="0" xr:uid="{B87D9682-2512-4FDF-A51B-EA26F2D04D8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MR82" authorId="0" shapeId="0" xr:uid="{DC547D35-4B71-4A02-9578-1AA7045BD0A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NJ82" authorId="0" shapeId="0" xr:uid="{FD45758E-794A-4078-B3E1-6217D04043B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OB82" authorId="0" shapeId="0" xr:uid="{2E3ADFE1-EC16-4278-A135-14970624AFC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OR82" authorId="0" shapeId="0" xr:uid="{53537FEA-725C-4C75-BF79-9D01E5ADA33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PH82" authorId="0" shapeId="0" xr:uid="{1EEF94BE-561B-4EAE-B79E-1E3B302D926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PW82" authorId="0" shapeId="0" xr:uid="{CEDD3587-87C6-4D4E-B947-9BA4327EC65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QL82" authorId="0" shapeId="0" xr:uid="{9C0AB58E-A8FC-41C8-A543-209D0C72C53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RA82" authorId="0" shapeId="0" xr:uid="{CEC9F602-DC58-4A59-83AB-587F7280805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RR82" authorId="0" shapeId="0" xr:uid="{8A769561-004B-4522-A3BA-9B3A4E7DCD4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FV83" authorId="0" shapeId="0" xr:uid="{F329AD20-2F0D-4DF3-B152-7F4958AFC9F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GJ83" authorId="0" shapeId="0" xr:uid="{8F42B6F2-3DE5-4BDF-875E-8DCDDA8C2CF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GX83" authorId="0" shapeId="0" xr:uid="{41807BB0-0BFD-4928-BC00-8D88FAD7562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HL83" authorId="0" shapeId="0" xr:uid="{DDBC15C9-9AFE-4C52-AA72-FA972F5521E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HY83" authorId="0" shapeId="0" xr:uid="{281F411E-CF2B-4C1C-A829-93059C852C6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IR83" authorId="0" shapeId="0" xr:uid="{BED63BBB-C367-5449-BE1B-80C41CA4FD1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JI83" authorId="0" shapeId="0" xr:uid="{241D683B-3C74-47DA-A1EC-20CF13EBAF0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KA83" authorId="0" shapeId="0" xr:uid="{D6EFF08F-9988-4C7D-9CBE-C632D9E4888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KR83" authorId="0" shapeId="0" xr:uid="{5316BFA5-3247-4DCF-B78D-C1EADDE265A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LJ83" authorId="0" shapeId="0" xr:uid="{3D79A82B-C25F-4FFA-86EF-08FF9AA21E3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MA83" authorId="0" shapeId="0" xr:uid="{22A58F61-E0A0-4671-95E0-D9A7FFBF91A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MR83" authorId="0" shapeId="0" xr:uid="{62A6C458-FDC6-4533-9E23-EB4A2495B55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NJ83" authorId="0" shapeId="0" xr:uid="{0E565195-324D-49AF-B250-E85E4225048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OB83" authorId="0" shapeId="0" xr:uid="{FBE6B741-7296-4298-B289-C308CB21A82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</t>
        </r>
      </text>
    </comment>
    <comment ref="OR83" authorId="0" shapeId="0" xr:uid="{A80628FA-AD37-4914-BC7A-B5328B447EA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
in letzter Rechnung 17.65 CHF/kg</t>
        </r>
      </text>
    </comment>
    <comment ref="PH83" authorId="0" shapeId="0" xr:uid="{54FC49FE-EA74-4E95-AF32-F2AF2DC5035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
in letzter Rechnung 17.65 CHF/kg</t>
        </r>
      </text>
    </comment>
    <comment ref="PW83" authorId="0" shapeId="0" xr:uid="{9DEE77E6-C192-4734-ADCA-93C90059255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
in letzter Rechnung 17.65 CHF/kg</t>
        </r>
      </text>
    </comment>
    <comment ref="QL83" authorId="0" shapeId="0" xr:uid="{77744F3E-653C-4B71-8AA9-2A4048B3ECC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
in letzter Rechnung 17.65 CHF/kg</t>
        </r>
      </text>
    </comment>
    <comment ref="RA83" authorId="0" shapeId="0" xr:uid="{D82EDC60-F22E-4FCC-A130-2476D56C8B1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
in letzter Rechnung 17.65 CHF/kg</t>
        </r>
      </text>
    </comment>
    <comment ref="RR83" authorId="0" shapeId="0" xr:uid="{4DA42A8A-2615-4ADA-8CDE-EC8F6E0F3BF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
in letzter Rechnung 17.65 CHF/kg</t>
        </r>
      </text>
    </comment>
    <comment ref="HY84" authorId="0" shapeId="0" xr:uid="{373C23EF-203E-4CCA-9A56-68104DCAC89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CHF 9.50/kg hintelegt, neu laut Günti RE 23765: CHF 9.10/kg</t>
        </r>
      </text>
    </comment>
    <comment ref="IR84" authorId="0" shapeId="0" xr:uid="{A5FE5E76-0A6A-E447-A212-AD8A9153365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CHF 9.50/kg hintelegt, neu laut Günti RE 23765: CHF 9.10/kg</t>
        </r>
      </text>
    </comment>
    <comment ref="JI84" authorId="0" shapeId="0" xr:uid="{DE2191DE-9AD9-46B7-8D3B-BD24FCD6226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war CHF 9.50/kg hintelegt, neu laut Günti RE 23765: CHF 9.10/kg</t>
        </r>
      </text>
    </comment>
    <comment ref="FV86" authorId="0" shapeId="0" xr:uid="{8DA069EB-8C35-4DCE-B086-4D2A5555C21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15.10 CHF</t>
        </r>
      </text>
    </comment>
    <comment ref="GJ86" authorId="0" shapeId="0" xr:uid="{417F456F-0738-403D-B533-35F62E7D4E6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15.10 CHF</t>
        </r>
      </text>
    </comment>
    <comment ref="GX86" authorId="0" shapeId="0" xr:uid="{C1D9A76B-334F-48EE-8E2B-C9EDF7D3EDB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15.10 CHF</t>
        </r>
      </text>
    </comment>
    <comment ref="HL86" authorId="0" shapeId="0" xr:uid="{09793A17-5C37-4177-97D5-FDEDCBA652A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HM86" authorId="0" shapeId="0" xr:uid="{7A3D85DB-4B80-478A-83B4-CB9CB2BFE3B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HY86" authorId="0" shapeId="0" xr:uid="{9E4CC8D6-20F1-4816-A88D-416B9E37FAA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HZ86" authorId="0" shapeId="0" xr:uid="{D5BE4173-C7E9-4531-AF4E-8580AB954A7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IR86" authorId="0" shapeId="0" xr:uid="{FECDE91C-101F-6546-88C9-EE9714176A4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IS86" authorId="0" shapeId="0" xr:uid="{85B59FE1-A1B4-7B45-ACF3-9F810B40127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JI86" authorId="0" shapeId="0" xr:uid="{0B0D0056-4BE9-45BF-879B-BC51B23B928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JJ86" authorId="0" shapeId="0" xr:uid="{D481A043-0E79-4776-9626-A983E1C48B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KA86" authorId="0" shapeId="0" xr:uid="{888B96AF-3CEC-4AC7-A966-D9C714A5FCF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KB86" authorId="0" shapeId="0" xr:uid="{D81C3BBD-6348-4443-8313-3CCCDB9D1ED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KR86" authorId="0" shapeId="0" xr:uid="{8A6D8547-2758-45DD-ABE8-2430629B142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KS86" authorId="0" shapeId="0" xr:uid="{00D89BAA-1C75-44A8-B59B-F560E301B02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LJ86" authorId="0" shapeId="0" xr:uid="{864862DB-B126-4430-B617-465A6E75A3B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LK86" authorId="0" shapeId="0" xr:uid="{24EC30D9-D0A6-4296-A06E-00F0E9C9E73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MA86" authorId="0" shapeId="0" xr:uid="{3179990B-757B-430F-891F-453CC9520B5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MB86" authorId="0" shapeId="0" xr:uid="{5964AF55-4A94-402A-8BD6-276ECF5DA4F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MR86" authorId="0" shapeId="0" xr:uid="{C35365B3-A395-400E-BA2E-ED436538F88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MS86" authorId="0" shapeId="0" xr:uid="{1AC29A84-1207-41E8-8F9C-11C2702168E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NJ86" authorId="0" shapeId="0" xr:uid="{0DE5F188-6A55-4868-B432-60FA1D30E6C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</t>
        </r>
      </text>
    </comment>
    <comment ref="NK86" authorId="0" shapeId="0" xr:uid="{50CF2F20-F653-46D3-AEE2-ED1E374FC99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Stück: 2.68 CHF</t>
        </r>
      </text>
    </comment>
    <comment ref="FJ91" authorId="0" shapeId="0" xr:uid="{6CF1BEC6-5718-4CAF-B9A2-CE2F2D97C6E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nicht fix - wird pro Lieferung festgelegt. </t>
        </r>
      </text>
    </comment>
    <comment ref="FW91" authorId="0" shapeId="0" xr:uid="{AEF18D6D-538B-4AF6-ADFA-FD77BFD8D35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FIX Preis EUR 10.31/kg. gilt nur für Order 9</t>
        </r>
      </text>
    </comment>
    <comment ref="GC91" authorId="0" shapeId="0" xr:uid="{CB7FB433-00A4-46DE-9B18-48C40FE96C0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GK91" authorId="0" shapeId="0" xr:uid="{14EE0831-AE61-4B72-B68C-EA58D2C27F9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GQ91" authorId="0" shapeId="0" xr:uid="{CAE54208-58B1-4DD5-B70D-47124E34916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GY91" authorId="0" shapeId="0" xr:uid="{3C4F96F7-3EE2-4E18-99B5-6FCF09E0EF9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HE91" authorId="0" shapeId="0" xr:uid="{64337338-E89F-4E5B-9BD7-DF56F9CC824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HM91" authorId="0" shapeId="0" xr:uid="{D885A76F-8E7A-4A10-B541-38BD51BD151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HS91" authorId="0" shapeId="0" xr:uid="{DF021279-7F1E-4285-BF86-CD24382AAA8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HZ91" authorId="0" shapeId="0" xr:uid="{DD2A0EC6-CF11-4046-AE08-DC453361AD6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II91" authorId="0" shapeId="0" xr:uid="{6CFB9162-E6FC-4715-8290-80C9BD0B9C5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IS91" authorId="0" shapeId="0" xr:uid="{7942D874-00D6-D14A-B461-DBF8292BDAF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JB91" authorId="0" shapeId="0" xr:uid="{70F140EA-608A-3A47-9767-451607FC6C5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JJ91" authorId="0" shapeId="0" xr:uid="{CF1BFBE9-7D6B-40BA-AB56-71A7F6C4C12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JS91" authorId="0" shapeId="0" xr:uid="{4BD2C3EB-C754-40A3-92EC-F3E30E4129A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KB91" authorId="0" shapeId="0" xr:uid="{2826C4DD-0D76-4B19-81E2-B160500F366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KK91" authorId="0" shapeId="0" xr:uid="{9F6354A0-9A23-4233-A50C-B689CE02E3B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KS91" authorId="0" shapeId="0" xr:uid="{AE05222B-2562-4C45-8650-BB10CBCEA6C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LB91" authorId="0" shapeId="0" xr:uid="{6D91A5B6-FCA3-448A-9DA5-2370993151E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LK91" authorId="0" shapeId="0" xr:uid="{5C494539-354E-4074-9B28-E8E7094246A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LT91" authorId="0" shapeId="0" xr:uid="{E22754F1-DCB9-4BFF-B6DF-61CFD2BCCA9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MB91" authorId="0" shapeId="0" xr:uid="{29D3C9F4-F4E3-4168-A103-A485DF50E22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MK91" authorId="0" shapeId="0" xr:uid="{DEFC8CE6-E342-427D-BB0D-AE12265786D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MS91" authorId="0" shapeId="0" xr:uid="{00424E25-35CE-4101-8225-C672EB338A0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NB91" authorId="0" shapeId="0" xr:uid="{C0A8C0D8-6670-4077-841A-624C8EF7C07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NK91" authorId="0" shapeId="0" xr:uid="{290F8A49-0D8A-4DA7-80F2-A9904EC03F2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NT91" authorId="0" shapeId="0" xr:uid="{4D7C6C84-D306-44A0-B974-3B4F9070DA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OC91" authorId="0" shapeId="0" xr:uid="{4FA586B3-7935-4C91-9F07-1F3AF989168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OL91" authorId="0" shapeId="0" xr:uid="{CC803F5A-7616-41FE-8598-FBED5DA3955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OS91" authorId="0" shapeId="0" xr:uid="{DD57BAEE-0F23-4D58-B480-8EC07AA35E4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PB91" authorId="0" shapeId="0" xr:uid="{A00C7B49-B11F-4159-9971-C6D4BD49019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PI91" authorId="0" shapeId="0" xr:uid="{A6A516B4-8AB8-4590-BEFF-462EA34FB4D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PR91" authorId="0" shapeId="0" xr:uid="{93243A84-E8FE-4218-BEC3-3255B4D22BF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PX91" authorId="0" shapeId="0" xr:uid="{427FEEBA-582C-47C2-ABDC-F65F615F614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QG91" authorId="0" shapeId="0" xr:uid="{DEB16368-FA0A-4CD1-86FD-C229EBE6E12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QM91" authorId="0" shapeId="0" xr:uid="{4DB430F9-54DA-4C9F-BF9E-FA80EF20490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QV91" authorId="0" shapeId="0" xr:uid="{B22BA9C7-3C6F-43FD-BF18-5A2AB98F1B9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RB91" authorId="0" shapeId="0" xr:uid="{F29ACC6D-6952-469C-9628-6139EBA5829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RK91" authorId="0" shapeId="0" xr:uid="{E335F674-1AA2-4844-9FE8-B01AF04B39D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RS91" authorId="0" shapeId="0" xr:uid="{9EEB87A1-DE13-486B-B4B6-BEBB76F45EA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SB91" authorId="0" shapeId="0" xr:uid="{D493C2BD-3EFB-4848-B0EE-5B4000BF846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GK97" authorId="0" shapeId="0" xr:uid="{4EBBD2D2-ADE1-4AEA-AD80-3138E92D1CA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GY97" authorId="0" shapeId="0" xr:uid="{2F7E72A4-75D8-44F5-80D1-46D4FE41482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HM97" authorId="0" shapeId="0" xr:uid="{527C977C-74F0-447F-AE28-88CB9426D11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HZ97" authorId="0" shapeId="0" xr:uid="{2354FF44-9664-428B-A4A9-EA2E9B57B47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IS97" authorId="0" shapeId="0" xr:uid="{1CB80450-BDB8-184A-B0DE-2B0E7B07976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JJ97" authorId="0" shapeId="0" xr:uid="{5B3588DE-1164-402A-AAA6-5E289CBA684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KB97" authorId="0" shapeId="0" xr:uid="{31805B7C-5B5E-4BAB-BD80-A56BA33A27E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KS97" authorId="0" shapeId="0" xr:uid="{97F8E2A3-F856-434E-9B8E-C854EE6AA82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LK97" authorId="0" shapeId="0" xr:uid="{F3921A60-BFFD-405D-86EC-92125DEA722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MB97" authorId="0" shapeId="0" xr:uid="{1FEBD98B-C20F-47A5-8F24-E31CB8AFBEA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MS97" authorId="0" shapeId="0" xr:uid="{43FB9F12-01A7-4D08-9947-35683BEE691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NK97" authorId="0" shapeId="0" xr:uid="{0CC9C74B-D189-4D17-8536-7787512F025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OC97" authorId="0" shapeId="0" xr:uid="{7C3B9ADE-E5A2-4EDC-9795-BEB6F35681B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OS97" authorId="0" shapeId="0" xr:uid="{54BFBF0D-7E6B-499B-9509-617BE9D033D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PI97" authorId="0" shapeId="0" xr:uid="{82C918BD-6BE3-4348-9E98-67A26B0A0A3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PX97" authorId="0" shapeId="0" xr:uid="{F83989E4-1D2E-487C-8AFA-54DF6ACE55B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QM97" authorId="0" shapeId="0" xr:uid="{BEBB8E0A-B6D2-413F-8197-6036CA35B5C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RB97" authorId="0" shapeId="0" xr:uid="{58FF1D0C-363A-4F54-AAAE-D84AD9A19D7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RS97" authorId="0" shapeId="0" xr:uid="{242BEC5E-0C74-4086-8F08-9DEC31CF0F2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KR108" authorId="0" shapeId="0" xr:uid="{5F3D11E0-6350-4266-A6C9-33BD6A69FD0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LJ108" authorId="0" shapeId="0" xr:uid="{08208CD5-E5FA-46D1-8221-F026E0A8FEA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MA108" authorId="0" shapeId="0" xr:uid="{B5B15894-668C-4387-8D5A-0B124826BE9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MR108" authorId="0" shapeId="0" xr:uid="{4A7718B5-FE66-45F6-B57D-25549EDA945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MS108" authorId="0" shapeId="0" xr:uid="{CB691409-823D-49BA-8C7B-7E2AEF3B1DD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NJ108" authorId="0" shapeId="0" xr:uid="{678CD33E-D886-4994-BBAB-7A7A1EBA365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NK108" authorId="0" shapeId="0" xr:uid="{14E9F368-8B5E-4B99-95EF-179D6DAB691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OB108" authorId="0" shapeId="0" xr:uid="{2E995525-8EB3-4FC4-808D-404389F4BC2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OC108" authorId="0" shapeId="0" xr:uid="{96480360-CD87-47C5-AAE3-FFC763FF76E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OR108" authorId="0" shapeId="0" xr:uid="{2CA77D48-383E-4DBD-8566-97A29A6D9FE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OS108" authorId="0" shapeId="0" xr:uid="{1685E034-1654-424A-A7A5-327EC68B900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PH108" authorId="0" shapeId="0" xr:uid="{5D118E95-EE6F-4E05-BA28-0BE3EFFE4FD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PI108" authorId="0" shapeId="0" xr:uid="{02A5DAF7-C14D-44DB-9436-217B3FD27F7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PW108" authorId="0" shapeId="0" xr:uid="{FB9B3328-937D-4D5F-B6BA-7F618AC0D6A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PX108" authorId="0" shapeId="0" xr:uid="{82A7E764-AA63-4402-8AE5-46A72D1FDB7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QL108" authorId="0" shapeId="0" xr:uid="{43B953D9-61E0-4DEA-BBA9-D43A829D714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QM108" authorId="0" shapeId="0" xr:uid="{041853AC-2772-4A34-98A3-07B0E95DE26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MS109" authorId="0" shapeId="0" xr:uid="{20A9E371-B28F-48C1-B327-08757D7FA99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NK109" authorId="0" shapeId="0" xr:uid="{CC5343DF-07E1-4FED-95D9-D1F432430A4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OC109" authorId="0" shapeId="0" xr:uid="{2EA6F8D9-4551-4977-AB6A-90CB2E65916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OS109" authorId="0" shapeId="0" xr:uid="{956FC696-F16D-4CEA-AEA9-CBD1F13153F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PI109" authorId="0" shapeId="0" xr:uid="{CAD08991-91DA-4D40-B1FB-AD4416466CC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PX109" authorId="0" shapeId="0" xr:uid="{DDD5993D-8DEE-452A-9F88-EC9EC73FFA8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QM109" authorId="0" shapeId="0" xr:uid="{BEB5F799-FCB4-4E65-82DB-4923E0FB1A8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EV110" authorId="0" shapeId="0" xr:uid="{1903C9EC-0373-4591-9BB5-EFE73A1CC3F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FI110" authorId="0" shapeId="0" xr:uid="{471FF076-C8C9-4DCE-AB8D-5C144DFEA30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FV110" authorId="0" shapeId="0" xr:uid="{E9156460-BE7C-4E3F-A163-FF839211E95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GJ110" authorId="0" shapeId="0" xr:uid="{FF74CBCB-FE75-4AE4-8738-4662DAB49B9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GX110" authorId="0" shapeId="0" xr:uid="{1A0C9A16-3308-401E-A4DB-7AB68C06C31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HL110" authorId="0" shapeId="0" xr:uid="{40660DA2-A60A-41BF-87C9-DD4D0B6D24E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HY110" authorId="0" shapeId="0" xr:uid="{59130825-6BA0-428B-94F8-64C6510B554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IR110" authorId="0" shapeId="0" xr:uid="{026DAA76-0E27-FD46-9FC7-1E5E040A87D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JI110" authorId="0" shapeId="0" xr:uid="{C5979469-A756-44C6-B16A-C504F886E9D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KA110" authorId="0" shapeId="0" xr:uid="{BF0EA270-95DF-4497-8CD7-47D1CD2FDCA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KR110" authorId="0" shapeId="0" xr:uid="{702611FD-D56F-4317-A686-69AAF771840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LJ110" authorId="0" shapeId="0" xr:uid="{79C7EEE7-E969-47AE-8747-117E1A9D2A1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MA110" authorId="0" shapeId="0" xr:uid="{44D2EB9E-28BE-49B1-A440-8941205C300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MR110" authorId="0" shapeId="0" xr:uid="{A932923F-A46D-4C33-A743-742FE3AC542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NJ110" authorId="0" shapeId="0" xr:uid="{93696F3D-3B7C-4FA4-A7CF-26F0C584FD4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OB110" authorId="0" shapeId="0" xr:uid="{EE3CDEC6-D560-49E0-B9EE-73B61D2F78B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OR110" authorId="0" shapeId="0" xr:uid="{577147FF-3A51-46A1-BA33-35735FBA2D4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PH110" authorId="0" shapeId="0" xr:uid="{B87E5F4A-DEAA-408F-9A1B-E01936E48F8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PW110" authorId="0" shapeId="0" xr:uid="{24B2D051-6E4B-4748-A71D-B523FB68D35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QL110" authorId="0" shapeId="0" xr:uid="{A83BE6BF-65C8-4185-8825-CA1189F21ED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für Wheel in case</t>
        </r>
      </text>
    </comment>
    <comment ref="RA110" authorId="0" shapeId="0" xr:uid="{189B9F90-5600-47F9-9334-CAB9F4095AF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für Wheel in case</t>
        </r>
      </text>
    </comment>
    <comment ref="RR110" authorId="0" shapeId="0" xr:uid="{615D8A89-0DF8-40B4-85E3-94AFAF78258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für Wheel in case</t>
        </r>
      </text>
    </comment>
    <comment ref="MS115" authorId="0" shapeId="0" xr:uid="{8509FBE0-3846-4480-B36F-048DE3F8C52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NK115" authorId="0" shapeId="0" xr:uid="{DE836E0E-ABAC-49FA-BF5C-AC8D8E2FBE0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OC115" authorId="0" shapeId="0" xr:uid="{3323CCF4-927C-45E9-B7F2-A78AF31C046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OS115" authorId="0" shapeId="0" xr:uid="{78BCFA84-B4F6-4F56-8E35-2B69AB15381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PI115" authorId="0" shapeId="0" xr:uid="{78DE9846-C0CD-4B83-8C73-BD1A1F241D0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PX115" authorId="0" shapeId="0" xr:uid="{6A354BE2-DF36-461B-95C9-AF6BB231FE5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QM115" authorId="0" shapeId="0" xr:uid="{802D6B58-06F5-47C5-8FD7-596DA4530F2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RB115" authorId="0" shapeId="0" xr:uid="{A83F318B-E803-495A-B5FD-B642C1B52B4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RS115" authorId="0" shapeId="0" xr:uid="{C924F584-C7EC-4AB4-BF47-AB3B468F5B3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EV116" authorId="0" shapeId="0" xr:uid="{AEE16DD8-0E72-408E-AE72-922E452A5A3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FI116" authorId="0" shapeId="0" xr:uid="{A4FF6349-4FE8-4678-9A07-DEBC1AA45CF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FV116" authorId="0" shapeId="0" xr:uid="{9EBEF78E-509B-4FD0-863A-DCC71278FC1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GJ116" authorId="0" shapeId="0" xr:uid="{FF66074A-8518-431B-B908-5AB5CF13199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GX116" authorId="0" shapeId="0" xr:uid="{D55DDC6B-0726-4D8A-9FB2-9D0C640E04C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HL116" authorId="0" shapeId="0" xr:uid="{091FCD42-F285-4396-8822-2743BDA9C3C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HY116" authorId="0" shapeId="0" xr:uid="{40F21C62-4F74-4169-9BF7-B83A4459D6C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IR116" authorId="0" shapeId="0" xr:uid="{20D7FCE1-7F34-094F-BC62-E5AB8A67038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JI116" authorId="0" shapeId="0" xr:uid="{9583BB70-21F3-4BED-B035-167C7D8CBCD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KA116" authorId="0" shapeId="0" xr:uid="{0407E6CF-CB24-4EDA-8C0B-E57F025EDF9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letzten RE. Vorher 8.70 CHF/kg</t>
        </r>
      </text>
    </comment>
    <comment ref="KR116" authorId="0" shapeId="0" xr:uid="{49605F33-5222-43B5-84C8-5FCB22A97A6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Nicht klar, welches Raclette letztes Mal bestellt wurde und ob der neue EP 9.53 CHF/kg oder 9.85 CHF/kg ist. Bei Erhalt Re prüfen</t>
        </r>
      </text>
    </comment>
    <comment ref="LJ116" authorId="0" shapeId="0" xr:uid="{FDD001BA-0B02-4450-ADA4-7A230F94747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Nicht klar, welches Raclette letztes Mal bestellt wurde und ob der neue EP 9.53 CHF/kg oder 9.85 CHF/kg ist. Bei Erhalt Re prüfen</t>
        </r>
      </text>
    </comment>
    <comment ref="MA116" authorId="0" shapeId="0" xr:uid="{B7D55B0F-1664-4613-8D8C-368CBC3ED41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Nicht klar, welches Raclette letztes Mal bestellt wurde und ob der neue EP 9.53 CHF/kg oder 9.85 CHF/kg ist. Bei Erhalt Re prüfen</t>
        </r>
      </text>
    </comment>
    <comment ref="GC117" authorId="0" shapeId="0" xr:uid="{F18CE509-1EEC-4956-ADB8-CA13A25619F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GQ117" authorId="0" shapeId="0" xr:uid="{71774C97-15C1-4AAA-A064-F6B03F26592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HE117" authorId="0" shapeId="0" xr:uid="{3837449F-0679-4D74-9E5A-895FC70A2B0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HS117" authorId="0" shapeId="0" xr:uid="{EF56A7D8-8042-4B18-A451-C1A79942E68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II117" authorId="0" shapeId="0" xr:uid="{B82F7DD6-2AED-4C43-AF20-2F3A74D2BB5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JB117" authorId="0" shapeId="0" xr:uid="{393FE390-5E3D-8A43-9F92-39222BF103C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JS117" authorId="0" shapeId="0" xr:uid="{D3777894-36F9-4794-B0C9-A9A2B4FB66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KK117" authorId="0" shapeId="0" xr:uid="{FDDC7DDF-880F-47AB-8F79-E4A8C75AFB8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LB117" authorId="0" shapeId="0" xr:uid="{6E9517EA-3F5D-457A-A2EF-A664D859E10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LT117" authorId="0" shapeId="0" xr:uid="{CEC1F89A-6C2B-46EE-A015-90CBB1D7DD8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MK117" authorId="0" shapeId="0" xr:uid="{169B417E-6B9D-4743-991E-2F0FF1E105E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NB117" authorId="0" shapeId="0" xr:uid="{6E867354-B5A3-42B3-B485-A43F4B5C9CE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NT117" authorId="0" shapeId="0" xr:uid="{ECFAD32E-3C1C-4C35-948F-2F3887E761F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OL117" authorId="0" shapeId="0" xr:uid="{4F713514-5903-4E05-B842-8DDACB7BA68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PB117" authorId="0" shapeId="0" xr:uid="{6D6BD984-237E-47C9-9D66-9C56A371FFA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PR117" authorId="0" shapeId="0" xr:uid="{479111A4-409E-4F08-92A7-D4E4886BF28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QG117" authorId="0" shapeId="0" xr:uid="{1C38B04C-5583-47A6-B46F-D7D4CF8288B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QV117" authorId="0" shapeId="0" xr:uid="{DF51BD63-2DC2-4738-8F18-CF14D22EA35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RK117" authorId="0" shapeId="0" xr:uid="{76B54D2F-022F-4B92-8EB7-FDDCB89016C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SB117" authorId="0" shapeId="0" xr:uid="{FB7BC1C8-03C0-46C7-96F5-71A2A4F9074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FW129" authorId="0" shapeId="0" xr:uid="{2D4C7476-5EA6-47F1-BF8F-0B160082CA1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GK129" authorId="0" shapeId="0" xr:uid="{83D4ECD1-3D97-4E6B-8940-92B7CBF3960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GY129" authorId="0" shapeId="0" xr:uid="{6FC4BAC8-A899-4B84-BA96-110A0E65558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HM129" authorId="0" shapeId="0" xr:uid="{722E07BE-CCB1-46A5-98C8-D651E2C392B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HZ129" authorId="0" shapeId="0" xr:uid="{16DFFB9D-931B-40FE-8AD5-2C1B810B31A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IS129" authorId="0" shapeId="0" xr:uid="{0C7F0FD2-3EC2-4B4C-ACBA-00D872DA7D2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JJ129" authorId="0" shapeId="0" xr:uid="{F2CFF39A-C693-48DA-A6CA-31A79FC978A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KB129" authorId="0" shapeId="0" xr:uid="{D6680AEE-AECE-403D-9732-6962E935262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KS129" authorId="0" shapeId="0" xr:uid="{CBAC5C00-2F5B-4EDE-84C9-01D3901C048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LK129" authorId="0" shapeId="0" xr:uid="{5E379B01-736C-43EC-A862-AC3EA8B64DA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21.95 CHF/kg (Preis noch bestätigen lassen)</t>
        </r>
      </text>
    </comment>
    <comment ref="NJ134" authorId="0" shapeId="0" xr:uid="{73E75702-9CFE-4844-BA73-90020A27FB4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OB134" authorId="0" shapeId="0" xr:uid="{886EC60F-D72A-46DB-875E-B69A09EE348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OR134" authorId="0" shapeId="0" xr:uid="{0F21B314-F23D-4CAB-B23E-39135130F48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PH134" authorId="0" shapeId="0" xr:uid="{CF8B53AE-DF5D-4EAB-BB1B-AF564FDA7F9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PW134" authorId="0" shapeId="0" xr:uid="{40B9347B-F3BC-48D7-8E9A-151478B56E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QL134" authorId="0" shapeId="0" xr:uid="{895D9EE7-2066-48EB-B6EF-E277E8A682E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RA134" authorId="0" shapeId="0" xr:uid="{11F34FD0-9813-4D54-984B-1E9ACE9E136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RR134" authorId="0" shapeId="0" xr:uid="{DF81BA9A-2CCA-410E-92CC-97A1CC481AF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KR141" authorId="0" shapeId="0" xr:uid="{78B0D2CE-43FF-476C-A63B-F1E50227A85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LJ141" authorId="0" shapeId="0" xr:uid="{7C4AA88E-99E1-4303-A2BB-ACD2E4E8F6A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MA141" authorId="0" shapeId="0" xr:uid="{7B6F9021-F027-49B1-956A-71D218428DF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MR141" authorId="0" shapeId="0" xr:uid="{F99871F7-AC7D-40AC-95A7-8FFB9C28B10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 nicht auf Liste von Hinder, bei Bestellung nochmals nachfragen</t>
        </r>
      </text>
    </comment>
    <comment ref="NJ141" authorId="0" shapeId="0" xr:uid="{B0F6DEF1-CE3B-4BEC-97F5-A261F6DB530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OB141" authorId="0" shapeId="0" xr:uid="{7685E45E-5CF1-4FDF-97D6-B80764533DD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OR141" authorId="0" shapeId="0" xr:uid="{3A541A0B-CFFD-476C-B4DB-DF37D414F57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PH141" authorId="0" shapeId="0" xr:uid="{F1A80348-D2AE-4014-B895-9B2285654A3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PW141" authorId="0" shapeId="0" xr:uid="{5BB09B7B-AC70-4F22-B1B1-26F771B4125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QL141" authorId="0" shapeId="0" xr:uid="{D3B6EB0D-A9C7-4E8C-9384-EE15185BD9B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RA141" authorId="0" shapeId="0" xr:uid="{45E6D7B9-C0D9-49A7-BF42-786D31B3433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RR141" authorId="0" shapeId="0" xr:uid="{7ACBE239-9D64-4E55-9764-8007C68BD85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GQ143" authorId="0" shapeId="0" xr:uid="{5F670867-D793-43F7-8F0E-081E281C2AC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HE143" authorId="0" shapeId="0" xr:uid="{59DB5739-9CB0-4BEB-AB3B-0682026C35C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HS143" authorId="0" shapeId="0" xr:uid="{53AF98C3-CF10-407C-A9E3-89181872CAB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II143" authorId="0" shapeId="0" xr:uid="{B1B19F80-711B-4A07-AA12-59FB8F86294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JB143" authorId="0" shapeId="0" xr:uid="{96B10D52-E0F2-0D47-9A5A-A93EC2160C1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JS143" authorId="0" shapeId="0" xr:uid="{74D3362A-9925-4BF2-93BC-F3FC4E4F697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KK143" authorId="0" shapeId="0" xr:uid="{9BC91315-59DA-438C-9CCC-58FE1232C78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LB143" authorId="0" shapeId="0" xr:uid="{6E41C249-A207-4844-816F-4FAC0791097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LT143" authorId="0" shapeId="0" xr:uid="{5A5360DC-0FB9-4CDD-8071-C8B6246ED7F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MK143" authorId="0" shapeId="0" xr:uid="{F60F09EE-D778-4BCB-9257-92B2626FB9A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NB143" authorId="0" shapeId="0" xr:uid="{14083A64-8E59-4C1C-B4CA-0C9DF0A72A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NT143" authorId="0" shapeId="0" xr:uid="{F5AC8BA3-90DA-407C-9A3C-DFF1E25A16E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OB143" authorId="0" shapeId="0" xr:uid="{1B63E184-D8CD-4699-BD53-B628AC42803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13.00CHF/kg bei vollen Paletten</t>
        </r>
      </text>
    </comment>
    <comment ref="OL143" authorId="0" shapeId="0" xr:uid="{1950A614-865E-434C-AABE-9DB0A29567A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OR143" authorId="0" shapeId="0" xr:uid="{B5EA7EEB-0C34-4BB1-B78D-0AC5A457836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13.00CHF/kg bei vollen Paletten</t>
        </r>
      </text>
    </comment>
    <comment ref="PB143" authorId="0" shapeId="0" xr:uid="{6DE84752-95D1-432D-9B65-0A9FBF94EBC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PH143" authorId="0" shapeId="0" xr:uid="{7F7DCAB3-5D1C-4E3D-B2E3-9D328D96333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13.00CHF/kg bei vollen Paletten</t>
        </r>
      </text>
    </comment>
    <comment ref="PR143" authorId="0" shapeId="0" xr:uid="{6451D671-8357-45B7-B7FC-266967241CA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PW143" authorId="0" shapeId="0" xr:uid="{523623B5-38F4-483D-9D33-2CE10EE3AFB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13.00CHF/kg bei vollen Paletten</t>
        </r>
      </text>
    </comment>
    <comment ref="QG143" authorId="0" shapeId="0" xr:uid="{A38ED400-0BDD-4706-B312-9E120A032DF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QL143" authorId="0" shapeId="0" xr:uid="{327C7FF6-EE01-4DE2-BB6F-F8E3E1BA085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13.00CHF/kg bei vollen Paletten</t>
        </r>
      </text>
    </comment>
    <comment ref="QV143" authorId="0" shapeId="0" xr:uid="{657B7D03-0475-4655-BD4F-6EAA79A3443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RA143" authorId="0" shapeId="0" xr:uid="{F7EC8FC1-AD1D-4B0B-8F3E-D7EE049D18F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13.00CHF/kg bei vollen Paletten</t>
        </r>
      </text>
    </comment>
    <comment ref="RK143" authorId="0" shapeId="0" xr:uid="{1289DC6A-5693-445D-B2BB-8545E2A1AEC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RR143" authorId="0" shapeId="0" xr:uid="{B03912B1-60CD-4A36-A4DC-EB6A0999BBD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13.00CHF/kg bei vollen Paletten</t>
        </r>
      </text>
    </comment>
    <comment ref="SB143" authorId="0" shapeId="0" xr:uid="{858408E0-D365-4ECB-B327-2027B784AE7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GK148" authorId="0" shapeId="0" xr:uid="{10FE0814-F2B3-4E73-B99A-3892A68C1D2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SW besprechen falls Engelmanns diesen bestellt</t>
        </r>
      </text>
    </comment>
    <comment ref="GY151" authorId="0" shapeId="0" xr:uid="{5A4C8F25-B523-45A3-AD30-0539A43600B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DDP Preis wäre eigentlich 11.17 CHF/kg, wurde aber falsch an Emma kommuniziert</t>
        </r>
      </text>
    </comment>
    <comment ref="HM151" authorId="0" shapeId="0" xr:uid="{9A78ED32-00F4-418E-996A-692FBD830D4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DDP Preis wäre eigentlich 11.17 CHF/kg, wurde aber falsch an Emma kommuniziert</t>
        </r>
      </text>
    </comment>
    <comment ref="HZ151" authorId="0" shapeId="0" xr:uid="{CDBDFCA7-D0B9-4978-8D3A-5E77C4FABB4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DDP Preis wäre eigentlich 11.17 CHF/kg, wurde aber falsch an Emma kommuniziert</t>
        </r>
      </text>
    </comment>
    <comment ref="IS151" authorId="0" shapeId="0" xr:uid="{46E930E9-7E9E-C547-AED4-540502FAE9D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DDP Preis wäre eigentlich 11.17 CHF/kg, wurde aber falsch an Emma kommuniziert</t>
        </r>
      </text>
    </comment>
    <comment ref="JJ151" authorId="0" shapeId="0" xr:uid="{B05E7FB5-37E1-4C85-BA7A-816F4131BFB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DDP Preis wäre eigentlich 11.17 CHF/kg, wurde aber falsch an Emma kommuniziert</t>
        </r>
      </text>
    </comment>
    <comment ref="KB151" authorId="0" shapeId="0" xr:uid="{3998A1E1-92E9-4419-9380-DBD6EF2AE42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DDP Preis wäre eigentlich 11.17 CHF/kg, wurde aber falsch an Emma kommuniziert</t>
        </r>
      </text>
    </comment>
    <comment ref="KS151" authorId="0" shapeId="0" xr:uid="{1DFB53B0-D314-4B9F-AEC9-DCF53217974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DDP Preis wäre eigentlich 11.17 CHF/kg, wurde aber falsch an Emma kommuniziert</t>
        </r>
      </text>
    </comment>
    <comment ref="LK151" authorId="0" shapeId="0" xr:uid="{EBCCFEB2-0BA5-450C-80EC-ABA652E1E65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DDP Preis wäre eigentlich 11.17 CHF/kg, wurde aber falsch an Emma kommuniziert</t>
        </r>
      </text>
    </comment>
    <comment ref="FV157" authorId="0" shapeId="0" xr:uid="{1304D813-802C-4F24-9811-93B6D5A55BD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13.39 CHF. Preis nochmals bestätigen lassen von SW.</t>
        </r>
      </text>
    </comment>
    <comment ref="GB157" authorId="0" shapeId="0" xr:uid="{79EB40BE-14D1-480A-9215-F8BDD1AA8C5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GC157" authorId="0" shapeId="0" xr:uid="{BBD16A91-93C9-4771-AB29-801FEA44BF2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Order 7</t>
        </r>
      </text>
    </comment>
    <comment ref="GJ157" authorId="0" shapeId="0" xr:uid="{CF064750-DBB6-48D1-9233-66B38BB0190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13.39 CHF. Preis nochmals bestätigen lassen von SW.</t>
        </r>
      </text>
    </comment>
    <comment ref="GP157" authorId="0" shapeId="0" xr:uid="{8D20E48C-1E68-436A-B3C9-820267D4426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GQ157" authorId="0" shapeId="0" xr:uid="{212CE781-85FB-46D0-87A8-64C1585608D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GX157" authorId="0" shapeId="0" xr:uid="{F1B04B99-C9FE-42EC-8498-E0F7268167F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13.39 CHF. Preis nochmals bestätigen lassen von SW.</t>
        </r>
      </text>
    </comment>
    <comment ref="HD157" authorId="0" shapeId="0" xr:uid="{4A76FC08-E280-4696-A2DC-E43F96C067B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HE157" authorId="0" shapeId="0" xr:uid="{6E907AC9-B293-437F-BC20-5B3F8FDB46A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HL157" authorId="0" shapeId="0" xr:uid="{2183DE0A-4C57-45E2-A143-397C124B868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HR157" authorId="0" shapeId="0" xr:uid="{98F5B9CB-0C24-4E43-A842-A93D19B6E7C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HS157" authorId="0" shapeId="0" xr:uid="{AC29772F-1DFB-484C-A9F6-455FFDE4F68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HY157" authorId="0" shapeId="0" xr:uid="{E7F75144-E3BC-4299-9892-4370E478A31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IH157" authorId="0" shapeId="0" xr:uid="{489D5611-FEA9-4DF1-8CBC-F621B08C518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II157" authorId="0" shapeId="0" xr:uid="{7AAA5C03-0ED3-473B-B872-111BE832DE7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IR157" authorId="0" shapeId="0" xr:uid="{A2899F34-D225-B845-9472-B61E5DE82DE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JA157" authorId="0" shapeId="0" xr:uid="{8882EE4A-DFA5-7441-A762-1E3663268C8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JB157" authorId="0" shapeId="0" xr:uid="{D07134EF-6409-114F-B1EB-0715D6B6E6B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JI157" authorId="0" shapeId="0" xr:uid="{CEB6CAF5-09A4-4FB5-86E5-FAF85DCFBCD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JR157" authorId="0" shapeId="0" xr:uid="{F75CA1A3-FF7C-48CE-BD49-CDA2C7D3349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JS157" authorId="0" shapeId="0" xr:uid="{76E3AD8D-807C-4B9B-8AE3-4E40D7ADC6B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KA157" authorId="0" shapeId="0" xr:uid="{4B75B930-785C-45F4-96AF-229FD7186E8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KJ157" authorId="0" shapeId="0" xr:uid="{83B55C0E-5292-4416-8E75-765AE3055ED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KK157" authorId="0" shapeId="0" xr:uid="{804F56CE-7734-4A1F-BFF3-1DBFDAEF0E8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KR157" authorId="0" shapeId="0" xr:uid="{3305DFC2-2E5A-4D2E-BC82-EDE5280FD6D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LA157" authorId="0" shapeId="0" xr:uid="{41B4DBE2-6C27-48E1-92F0-D18166387F0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LB157" authorId="0" shapeId="0" xr:uid="{1DAC1E25-065F-4A5B-9ADB-5A473DB99CA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LJ157" authorId="0" shapeId="0" xr:uid="{F374B08A-5095-4049-AC50-52AD9BCC9E5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LS157" authorId="0" shapeId="0" xr:uid="{12D06FE1-6BCB-4966-916B-105A577ADC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LT157" authorId="0" shapeId="0" xr:uid="{F7F80AC9-705C-4547-A6FA-B0B9F677484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MA157" authorId="0" shapeId="0" xr:uid="{54AB619A-7A62-4C2A-8B7D-6FA471D942A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MJ157" authorId="0" shapeId="0" xr:uid="{8532EA72-8D48-4863-B259-8BFFFEA0483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MK157" authorId="0" shapeId="0" xr:uid="{AFFB7C0F-0C93-4D7E-A7FA-A4BC6041A3E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MR157" authorId="0" shapeId="0" xr:uid="{355C217F-D8AD-4034-979D-37BF43D1CDE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NA157" authorId="0" shapeId="0" xr:uid="{20357798-01DE-4F5B-9678-A0706CDA05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NB157" authorId="0" shapeId="0" xr:uid="{B5A42F8E-BC30-49EE-B168-AE2EAB194B0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NJ157" authorId="0" shapeId="0" xr:uid="{AF25AB5B-5382-468E-BB89-F4C76B72570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NS157" authorId="0" shapeId="0" xr:uid="{CBB2F8CB-8630-422E-AD52-E3FE4C1CFC2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NT157" authorId="0" shapeId="0" xr:uid="{E66D7E90-F9A3-4186-9D4D-2FB7BC8076F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OB157" authorId="0" shapeId="0" xr:uid="{CC9567CA-2DF8-4C29-BC56-82FB24D7F9B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OK157" authorId="0" shapeId="0" xr:uid="{9F6F28B5-9097-4421-9D36-9BBB8772283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OL157" authorId="0" shapeId="0" xr:uid="{558C76DB-2BE3-4F4B-9D83-54A6577FB10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OR157" authorId="0" shapeId="0" xr:uid="{4B658F30-BEAB-4007-A68E-41F8DD63A21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PA157" authorId="0" shapeId="0" xr:uid="{1E0F4E59-EB92-4CFD-9A7A-795BADE9399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PB157" authorId="0" shapeId="0" xr:uid="{3500072E-E923-459D-82FA-62C620B6E48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PH157" authorId="0" shapeId="0" xr:uid="{08F61969-A878-4231-A30B-385E5713C9C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PQ157" authorId="0" shapeId="0" xr:uid="{AAB40761-9657-4638-9CE4-67951DE41E4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PR157" authorId="0" shapeId="0" xr:uid="{2712C6D2-B1AC-46AE-B49B-298A0290740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PW157" authorId="0" shapeId="0" xr:uid="{86D147F6-58EE-4672-894C-D8A07E2D786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QF157" authorId="0" shapeId="0" xr:uid="{35C3E121-AE63-472A-A15C-48449CFA6C8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QG157" authorId="0" shapeId="0" xr:uid="{12D4EB9A-ABD7-42F3-ACDB-AF203FE4E5F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Berechnen nach Erhalt Transportkosten Schluge bis Italien!</t>
        </r>
      </text>
    </comment>
    <comment ref="QL157" authorId="0" shapeId="0" xr:uid="{6B3001CA-09A2-49B4-8221-D21A3487FB3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QU157" authorId="0" shapeId="0" xr:uid="{1869DFEA-B798-4FD1-BFE1-B2A03208C5E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QV157" authorId="0" shapeId="0" xr:uid="{FEA64C25-CF17-41DB-84BC-70A6E1F51C3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Transportkosten sehr stark abhängig von Anzahl Paletten</t>
        </r>
      </text>
    </comment>
    <comment ref="RA157" authorId="0" shapeId="0" xr:uid="{F8322F0B-FEB8-49F4-BE20-1E1C69ADC23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RJ157" authorId="0" shapeId="0" xr:uid="{BA75641C-A285-40B8-9058-3227D4DAAC2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RK157" authorId="0" shapeId="0" xr:uid="{74A67F4D-4FDC-4622-9CB3-C8F6963F4EB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Transportkosten sehr stark abhängig von Anzahl Paletten</t>
        </r>
      </text>
    </comment>
    <comment ref="RR157" authorId="0" shapeId="0" xr:uid="{033DDD37-CDD1-42E3-B838-C1A001C702C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SA157" authorId="0" shapeId="0" xr:uid="{30011F6A-39AC-474F-8E57-BF4C039DD5A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SB157" authorId="0" shapeId="0" xr:uid="{B4B9D1A2-7F86-48FA-B7B1-044CAFF99DF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Transportkosten sehr stark abhängig von Anzahl Paletten</t>
        </r>
      </text>
    </comment>
    <comment ref="FV158" authorId="0" shapeId="0" xr:uid="{14CA42AE-F383-454C-863E-5D7275354E7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9.298 CHF. Preis nochmals bestätigen lassen von SW.</t>
        </r>
      </text>
    </comment>
    <comment ref="GJ158" authorId="0" shapeId="0" xr:uid="{F31FC715-489D-40CE-B633-5CF16AC2DD0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9.298 CHF. Preis nochmals bestätigen lassen von SW.</t>
        </r>
      </text>
    </comment>
    <comment ref="GX158" authorId="0" shapeId="0" xr:uid="{4B5DBBB4-3BE8-46C5-850F-B053E413F63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9.298 CHF. Preis nochmals bestätigen lassen von SW.</t>
        </r>
      </text>
    </comment>
    <comment ref="HL158" authorId="0" shapeId="0" xr:uid="{35A596BF-E0F8-41FF-9AA0-2954E366770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HY158" authorId="0" shapeId="0" xr:uid="{D1DE508A-6642-43D1-A44A-615EC1C203D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IR158" authorId="0" shapeId="0" xr:uid="{39139255-7B31-244F-8518-CFE6C6D58A9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JI158" authorId="0" shapeId="0" xr:uid="{E9C5D329-74A9-4731-89AB-E49D4427ADF4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KA158" authorId="0" shapeId="0" xr:uid="{117F91A6-FE55-4E4B-A155-3512EA204E5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KR158" authorId="0" shapeId="0" xr:uid="{C913CC54-B384-407C-943C-616BF93407E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LJ158" authorId="0" shapeId="0" xr:uid="{9A5DBFF1-4B5C-4FCD-9992-489EFC5E061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MA158" authorId="0" shapeId="0" xr:uid="{6AD1B67A-B4E6-4EE8-8E42-B2C5C5F8C7C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MR158" authorId="0" shapeId="0" xr:uid="{422F40D5-3249-4214-AD8C-7BFC257F635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NJ158" authorId="0" shapeId="0" xr:uid="{EFA71CDE-8E4A-4E93-9E7D-DBE2C90883D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OB158" authorId="0" shapeId="0" xr:uid="{9D5983F5-7F35-467E-A9E9-DA77A2106CF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OR158" authorId="0" shapeId="0" xr:uid="{32D195FC-8321-42ED-801F-7C2B02D6DD7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PH158" authorId="0" shapeId="0" xr:uid="{3B03AD9A-4E6C-480D-A4D6-EAA695664D6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PW158" authorId="0" shapeId="0" xr:uid="{BFA3C7E2-DF9E-4BD7-91FB-CE5258DDDD9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QL158" authorId="0" shapeId="0" xr:uid="{4B07B4CB-C087-4E7C-825C-4191F15C529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RA158" authorId="0" shapeId="0" xr:uid="{D013B4DF-38ED-4FC1-8F88-E224D9DABC7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RR158" authorId="0" shapeId="0" xr:uid="{3A00BFDC-14E4-4454-B792-5FFD24625B8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FV159" authorId="0" shapeId="0" xr:uid="{3CC68CA2-4F50-421A-A955-6A86CFEA56A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9.298 CHF. Preis nochmals bestätigen lassen von SW.</t>
        </r>
      </text>
    </comment>
    <comment ref="GJ159" authorId="0" shapeId="0" xr:uid="{5A181655-6D89-4BD9-AC49-9063EF93859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9.298 CHF. Preis nochmals bestätigen lassen von SW.</t>
        </r>
      </text>
    </comment>
    <comment ref="GX159" authorId="0" shapeId="0" xr:uid="{2D914450-22D0-4A8D-8262-E2C43748F40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 (0.9kg) = 9.298 CHF. Preis nochmals bestätigen lassen von SW.</t>
        </r>
      </text>
    </comment>
    <comment ref="HL159" authorId="0" shapeId="0" xr:uid="{F371053D-2E02-4262-958B-1F8F04ACEBA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HY159" authorId="0" shapeId="0" xr:uid="{590EE151-210F-4093-81F2-3D0356B2D3A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IR159" authorId="0" shapeId="0" xr:uid="{5F964E0A-1CF4-4EFC-A004-C75A76F308F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JI159" authorId="0" shapeId="0" xr:uid="{0161BF86-1E0F-45CD-9C86-3C654D261E1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KA159" authorId="0" shapeId="0" xr:uid="{E84AFEF5-35AD-4C1A-87EA-C88A3A795DD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KR159" authorId="0" shapeId="0" xr:uid="{5FFF3DEB-F9E8-4310-A846-69DACD3B6AC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LJ159" authorId="0" shapeId="0" xr:uid="{190C4138-D18F-4442-B546-767C00FF888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MA159" authorId="0" shapeId="0" xr:uid="{983FC203-EC6C-4035-A518-BFBED83F416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MR159" authorId="0" shapeId="0" xr:uid="{25C62D17-3FD6-4B61-9CC4-119699D01D5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NJ159" authorId="0" shapeId="0" xr:uid="{D86A863D-8908-4519-8A7D-D62EF78D91F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OB159" authorId="0" shapeId="0" xr:uid="{AEFD248C-3573-4F15-A2DF-AC2A182480B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OR159" authorId="0" shapeId="0" xr:uid="{6EB38E88-2DAB-4077-9825-65F63A140A94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PH159" authorId="0" shapeId="0" xr:uid="{CA4B256C-62DC-4FAA-93BD-0845266E427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PW159" authorId="0" shapeId="0" xr:uid="{3C35FA12-7661-43BF-8119-DD108381AE7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QL159" authorId="0" shapeId="0" xr:uid="{00E8654B-5753-4A32-B8C9-1EF7B9BD67E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RA159" authorId="0" shapeId="0" xr:uid="{07326B78-C377-42E0-8841-902353B8028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9.892 CHF.</t>
        </r>
      </text>
    </comment>
    <comment ref="RR159" authorId="0" shapeId="0" xr:uid="{F9E6ABB7-B982-4010-B3CD-B484838CA98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9.892 CHF.</t>
        </r>
      </text>
    </comment>
    <comment ref="IR163" authorId="0" shapeId="0" xr:uid="{F3996F7C-06FA-41FC-88F0-9C7D2197927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JI163" authorId="0" shapeId="0" xr:uid="{EF3C5DCC-8EFB-4C75-ACB2-C3E48520050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KA163" authorId="0" shapeId="0" xr:uid="{B44C72AE-C47A-4A03-8DF5-71B220837F8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KR163" authorId="0" shapeId="0" xr:uid="{69470A84-AC20-47E7-B3E2-B47F911F6FC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LJ163" authorId="0" shapeId="0" xr:uid="{EBA1E2C7-6CE8-4E28-AC3D-42BF0F99F42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MA163" authorId="0" shapeId="0" xr:uid="{9DC0F96B-96F4-4FFC-B1E4-EFC97D1FE04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MR163" authorId="0" shapeId="0" xr:uid="{7A6BBD76-F5A9-452E-8FD7-1D137D7E2FC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NJ163" authorId="0" shapeId="0" xr:uid="{E0CB986D-65A8-446A-87D9-65ADC5B2B9A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OB163" authorId="0" shapeId="0" xr:uid="{1B4981A2-1F7A-4114-A885-19F04D9E572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OR163" authorId="0" shapeId="0" xr:uid="{DCF91D08-213F-4B3D-B6BC-EFD1B5CA267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PH163" authorId="0" shapeId="0" xr:uid="{4CFD66E1-2E25-4565-990E-00BB5092269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PW163" authorId="0" shapeId="0" xr:uid="{A598F4C5-1804-4B58-890A-061DA28A495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QL163" authorId="0" shapeId="0" xr:uid="{0E62F921-63B6-4D06-B128-7042EA9F468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RA163" authorId="0" shapeId="0" xr:uid="{9DF8AF42-08E7-4B3E-81DA-3F326E2C3BF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RR163" authorId="0" shapeId="0" xr:uid="{40136F91-3DE1-441C-AC31-13F983299F3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LK172" authorId="0" shapeId="0" xr:uid="{1BA19573-7CA9-40A4-8E1F-F48367D898C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MB172" authorId="0" shapeId="0" xr:uid="{B6B7E246-567A-403D-A425-E59CD0D3C31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MS172" authorId="0" shapeId="0" xr:uid="{19F8CA0A-1F91-4417-B0B9-196EF9956F1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NK172" authorId="0" shapeId="0" xr:uid="{2C92DE25-3977-470E-A89F-23181797718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OC172" authorId="0" shapeId="0" xr:uid="{20C0B7A6-2550-4DCD-B26A-16F17C869BD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OS172" authorId="0" shapeId="0" xr:uid="{32CCC062-1B56-489F-A6A0-CFFD54B7672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PI172" authorId="0" shapeId="0" xr:uid="{A83506BF-5F29-4627-84B4-EBFB5AFB945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PX172" authorId="0" shapeId="0" xr:uid="{6102A160-3C55-4874-A668-87EF0014B55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Portion</t>
        </r>
      </text>
    </comment>
    <comment ref="QM172" authorId="0" shapeId="0" xr:uid="{60A7ABB6-0542-44F2-A56F-1883D4B9E56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Portion : CHF 3.35 /kg</t>
        </r>
      </text>
    </comment>
    <comment ref="RA172" authorId="0" shapeId="0" xr:uid="{D82F3234-A59F-4433-ACD1-091E909DC0F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EP!</t>
        </r>
      </text>
    </comment>
    <comment ref="RB172" authorId="0" shapeId="0" xr:uid="{C63DF5FB-BFD9-4124-B729-0E4E0031C2C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Portion : CHF 3.35 /kg</t>
        </r>
      </text>
    </comment>
    <comment ref="RR172" authorId="0" shapeId="0" xr:uid="{93A2E391-3D1E-4316-8511-C5A6E26D48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EP!</t>
        </r>
      </text>
    </comment>
    <comment ref="RS172" authorId="0" shapeId="0" xr:uid="{B50797FE-2902-488E-BD33-9CCE09BABA6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Portion : CHF 3.35 /kg</t>
        </r>
      </text>
    </comment>
    <comment ref="LK173" authorId="0" shapeId="0" xr:uid="{0020DB00-A8B8-4FE3-9509-D305E4113E7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MB173" authorId="0" shapeId="0" xr:uid="{B5FE9E71-1F7D-46C5-8919-1D86BD36C0C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MS173" authorId="0" shapeId="0" xr:uid="{FA6E6CA1-AF28-44B3-A8A1-16EEAC844F5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NK173" authorId="0" shapeId="0" xr:uid="{788368BF-16A2-43E6-B6CF-74EE8EBAD15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OC173" authorId="0" shapeId="0" xr:uid="{72AB9AE8-0FAD-4BD7-85D4-89ECD26B1D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OS173" authorId="0" shapeId="0" xr:uid="{DF908B01-FA11-470F-9055-EB9C6AED555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PI173" authorId="0" shapeId="0" xr:uid="{9E37B232-1FB7-4365-AAD2-C15C98D8839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Portion</t>
        </r>
      </text>
    </comment>
    <comment ref="PX173" authorId="0" shapeId="0" xr:uid="{CC2515B7-8712-4108-A490-EBA08CC7E61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Portion</t>
        </r>
      </text>
    </comment>
    <comment ref="QL173" authorId="0" shapeId="0" xr:uid="{AD618FF9-3F18-4E07-AF90-AD25E8D26C4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Labelkosten: 0.2CHF/kg</t>
        </r>
      </text>
    </comment>
    <comment ref="QM173" authorId="0" shapeId="0" xr:uid="{941E6082-C54C-45A4-9250-07B8F6059F5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Portion : CHF 3.70 /kg</t>
        </r>
      </text>
    </comment>
    <comment ref="RA173" authorId="0" shapeId="0" xr:uid="{F8B22FA6-2C86-4B87-A004-E8C45258484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Labelkosten: 0.2CHF/kg</t>
        </r>
      </text>
    </comment>
    <comment ref="RB173" authorId="0" shapeId="0" xr:uid="{E20897A4-66C2-4FBF-BA59-D38AFD5BDE4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Portion : CHF 3.70 /kg</t>
        </r>
      </text>
    </comment>
    <comment ref="RR173" authorId="0" shapeId="0" xr:uid="{B4389BD2-7357-4604-A436-83C32B61220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Labelkosten: 0.2CHF/kg</t>
        </r>
      </text>
    </comment>
    <comment ref="RS173" authorId="0" shapeId="0" xr:uid="{AB1A3A17-FF7F-4E9B-AA0D-317C857CB85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Portion : CHF 3.70 /kg</t>
        </r>
      </text>
    </comment>
    <comment ref="EV174" authorId="0" shapeId="0" xr:uid="{A1625387-3F4C-4034-B90F-8B4739F8AA5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Korrigiert MS 23.11.23 --&gt; vorher 13.00 CHF</t>
        </r>
      </text>
    </comment>
    <comment ref="FI174" authorId="0" shapeId="0" xr:uid="{13121548-181D-4F81-BA15-7EB172AF985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Korrigiert MS 23.11.23 --&gt; vorher 13.00 CHF</t>
        </r>
      </text>
    </comment>
    <comment ref="FV174" authorId="0" shapeId="0" xr:uid="{98266FFC-04BE-4DFC-8CF3-EB6DE6485FA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Korrigiert MS 23.11.23 --&gt; vorher 13.00 CHF</t>
        </r>
      </text>
    </comment>
    <comment ref="EV175" authorId="0" shapeId="0" xr:uid="{5ACC436A-6CB3-41A8-A729-C1EC74F1602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nächster RE. Sollte 12.40 CHF sein</t>
        </r>
      </text>
    </comment>
    <comment ref="FI175" authorId="0" shapeId="0" xr:uid="{0C45BF70-BFA2-49B4-931D-D834670E3F1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nächster RE. Sollte 12.40 CHF sein</t>
        </r>
      </text>
    </comment>
    <comment ref="FV175" authorId="0" shapeId="0" xr:uid="{C3647443-CCFE-4BF8-A4FB-2467FF59489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nächster RE. Sollte 12.40 CHF sein</t>
        </r>
      </text>
    </comment>
    <comment ref="GJ175" authorId="0" shapeId="0" xr:uid="{3D29175D-C067-4F79-80C3-BBC65F4F4A2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nächster RE. Sollte 12.40 CHF sein</t>
        </r>
      </text>
    </comment>
    <comment ref="GX175" authorId="0" shapeId="0" xr:uid="{9A21A483-AC35-44C4-A355-2B1FD668FD9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nächster RE. Sollte 12.40 CHF sein</t>
        </r>
      </text>
    </comment>
    <comment ref="HL175" authorId="0" shapeId="0" xr:uid="{4B5F0BE0-BF05-4896-90AC-95078E937BD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nächster RE. Sollte 12.40 CHF sein</t>
        </r>
      </text>
    </comment>
    <comment ref="HY175" authorId="0" shapeId="0" xr:uid="{767C750C-6493-453F-80D1-B3E5E40F03E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nächster RE. Sollte 12.40 CHF sein</t>
        </r>
      </text>
    </comment>
    <comment ref="IR175" authorId="0" shapeId="0" xr:uid="{EEE0CCCE-16E2-C446-8704-ED5BDB7F1D1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kontrollieren bei Erhalt nächster RE. Sollte 12.40 CHF sein</t>
        </r>
      </text>
    </comment>
    <comment ref="JI175" authorId="0" shapeId="0" xr:uid="{1E59F5B8-EFA8-474F-85AB-B41EBFA3BD5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kontrollieren bei Erhalt nächster RE. Sollte 12.40 CHF sein</t>
        </r>
      </text>
    </comment>
    <comment ref="KA175" authorId="0" shapeId="0" xr:uid="{44C8FFA6-BC0E-4DB9-AE9D-775EC54BF3A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kontrollieren bei Erhalt nächster RE. Sollte 12.40 CHF sein</t>
        </r>
      </text>
    </comment>
    <comment ref="KR175" authorId="0" shapeId="0" xr:uid="{0766A72E-774C-4110-8E56-6C7A8B3C4EA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kontrollieren bei Erhalt nächster RE. Sollte 12.40 CHF sein</t>
        </r>
      </text>
    </comment>
    <comment ref="LJ175" authorId="0" shapeId="0" xr:uid="{CD6B81AB-85FF-43A7-863B-4605710F6C3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kontrollieren bei Erhalt nächster RE. Sollte 12.40 CHF sein</t>
        </r>
      </text>
    </comment>
    <comment ref="EV177" authorId="0" shapeId="0" xr:uid="{E0279AE8-BD29-4798-A4D1-CE8CF65B1AB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Korrigiert MS 23.11.23 --&gt; vorher 13.50 CHF</t>
        </r>
      </text>
    </comment>
    <comment ref="FI177" authorId="0" shapeId="0" xr:uid="{3EF849FD-A0F7-43F5-BDA6-CB583DE9ADE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Korrigiert MS 23.11.23 --&gt; vorher 13.50 CHF</t>
        </r>
      </text>
    </comment>
    <comment ref="FV177" authorId="0" shapeId="0" xr:uid="{8694A0AA-1E4A-4980-A2D5-F55FD9C14AD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Korrigiert MS 23.11.23 --&gt; vorher 13.50 CHF</t>
        </r>
      </text>
    </comment>
    <comment ref="EV186" authorId="0" shapeId="0" xr:uid="{DAFF1785-B059-4A82-AEAE-FEEFCEE5EFF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gemäss RE62099 (order 4), davor 18.20 CHF. Nächstes mal vergleichen</t>
        </r>
      </text>
    </comment>
    <comment ref="FI186" authorId="0" shapeId="0" xr:uid="{197F3CC2-405D-4EDD-81A3-B970A788856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gemäss RE62099 (order 4), davor 18.20 CHF. Nächstes mal vergleichen</t>
        </r>
      </text>
    </comment>
    <comment ref="FV186" authorId="0" shapeId="0" xr:uid="{53F993C3-54C8-4690-B279-954F9D3731E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gemäss RE62099 (order 4), davor 18.20 CHF. Nächstes mal vergleichen</t>
        </r>
      </text>
    </comment>
    <comment ref="GJ187" authorId="0" shapeId="0" xr:uid="{DB45CC8A-044E-4F33-A7FA-26AC30215C4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Ohne Karton EP = 17.80 CHF/kg. Durchschnittspreis mit Karton + 0.3 CHF/kg</t>
        </r>
      </text>
    </comment>
    <comment ref="GX187" authorId="0" shapeId="0" xr:uid="{691E9FE8-6E11-4591-9AA4-F00F7D1F313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Ohne Karton EP = 17.80 CHF/kg. Durchschnittspreis mit Karton + 0.3 CHF/kg</t>
        </r>
      </text>
    </comment>
    <comment ref="HL187" authorId="0" shapeId="0" xr:uid="{126E7F64-99BB-4F44-AABA-F66403D043E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Ohne Karton EP = 17.80 CHF/kg. Durchschnittspreis mit Karton + 0.3 CHF/kg</t>
        </r>
      </text>
    </comment>
    <comment ref="HY187" authorId="0" shapeId="0" xr:uid="{A0F54BDA-893C-4EE1-950B-94C6F5C528A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Ohne Karton EP = 17.80 CHF/kg. Durchschnittspreis mit Karton + 0.3 CHF/kg</t>
        </r>
      </text>
    </comment>
    <comment ref="IR187" authorId="0" shapeId="0" xr:uid="{F05559D9-97E0-5A40-98B3-CDB35B9F72B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JI187" authorId="0" shapeId="0" xr:uid="{F4AB1140-2E12-441F-8D25-B013C840BC3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KA187" authorId="0" shapeId="0" xr:uid="{D2E11224-F3A6-4FC7-886D-733D8DA1E12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KR187" authorId="0" shapeId="0" xr:uid="{9F08099F-87EF-4536-B742-6412333E372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LJ187" authorId="0" shapeId="0" xr:uid="{F41D8C9E-2CC5-40B7-B838-9AB5EC8954A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MA187" authorId="0" shapeId="0" xr:uid="{70A2649B-EC81-4374-891F-C082AEA2B1C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MR187" authorId="0" shapeId="0" xr:uid="{CFEEE5AC-D186-449C-B7DB-7245F679AD8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NJ187" authorId="0" shapeId="0" xr:uid="{40ED8F17-6D09-441B-AA93-7DBB07192D3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OB187" authorId="0" shapeId="0" xr:uid="{EA7F1D2D-7745-4A76-B096-1A601510D1D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OR187" authorId="0" shapeId="0" xr:uid="{2ABE1460-20D5-4B5B-8556-BFE497CF52D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PH187" authorId="0" shapeId="0" xr:uid="{11B1D0AA-9296-4B99-949F-65839097222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PW187" authorId="0" shapeId="0" xr:uid="{DF62DDA8-8241-4604-98F9-26AEB4D3C444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QL187" authorId="0" shapeId="0" xr:uid="{2C661445-E71E-4779-9AF9-9E9781EDA0B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RA187" authorId="0" shapeId="0" xr:uid="{F03CF6C2-8296-42B4-8642-8148603E77E4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RR187" authorId="0" shapeId="0" xr:uid="{550C64C2-68BE-42FE-B506-42583480583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GJ188" authorId="0" shapeId="0" xr:uid="{F61D14F1-247C-445F-BBE9-BD587E79769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Ohne Karton EP = 13.70 CHF/kg. Durchschnittspreis mit Karton + 0.15 CHF/kg</t>
        </r>
      </text>
    </comment>
    <comment ref="GX188" authorId="0" shapeId="0" xr:uid="{0A47FAB4-E33B-42AB-AF8A-7E33F4E300C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Ohne Karton EP = 13.70 CHF/kg. Durchschnittspreis mit Karton + 0.15 CHF/kg</t>
        </r>
      </text>
    </comment>
    <comment ref="HL188" authorId="0" shapeId="0" xr:uid="{094492EA-F4E8-460D-99D9-47A69EA9498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Ohne Karton EP = 13.70 CHF/kg. Durchschnittspreis mit Karton + 0.15 CHF/kg</t>
        </r>
      </text>
    </comment>
    <comment ref="HY188" authorId="0" shapeId="0" xr:uid="{A3A4E8C1-015A-4780-8243-BBAA83DCBC9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IR188" authorId="0" shapeId="0" xr:uid="{D0B04524-5797-7248-9C13-D503432D29E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JI188" authorId="0" shapeId="0" xr:uid="{7CA19BF8-CAA3-41DD-A4B3-E5E11BF09C5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KA188" authorId="0" shapeId="0" xr:uid="{8555D77E-CBA8-49A6-AE7A-507770156DE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KR188" authorId="0" shapeId="0" xr:uid="{226E4D09-18A5-480B-8639-B4D955DD07C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LJ188" authorId="0" shapeId="0" xr:uid="{44C9232E-B87F-4FFF-A7B7-A2F4C71923A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MA188" authorId="0" shapeId="0" xr:uid="{79578E58-43E4-40AD-847B-638EB69AA7C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MR188" authorId="0" shapeId="0" xr:uid="{68AB257C-6B13-46F5-8C39-16DE4669958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NJ188" authorId="0" shapeId="0" xr:uid="{E12A734D-E468-4FF8-95BB-3698B242A89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OB188" authorId="0" shapeId="0" xr:uid="{30A94BB2-DAB3-4DBD-9CE2-320379C55FA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OR188" authorId="0" shapeId="0" xr:uid="{5F2360BF-40AB-4587-BC2A-A18F063F7AB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PH188" authorId="0" shapeId="0" xr:uid="{9AF17BA9-123A-47B4-BF15-E0CA623C3494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PW188" authorId="0" shapeId="0" xr:uid="{99DE8019-1F49-43B6-A43F-DA527C697BA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QL188" authorId="0" shapeId="0" xr:uid="{195FB22B-4E13-4F93-9F33-8BD3EEDD304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RA188" authorId="0" shapeId="0" xr:uid="{A99E03CE-5004-4056-B215-69ECBD1906F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RR188" authorId="0" shapeId="0" xr:uid="{9C36E5E3-5A58-4086-A617-A2AFA95A883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MA191" authorId="0" shapeId="0" xr:uid="{534B7EFF-7001-4986-88A1-ACB7D1BE8FA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letzter RE27309 CHF 10.30, vorher CHF 10.58</t>
        </r>
      </text>
    </comment>
    <comment ref="MR191" authorId="0" shapeId="0" xr:uid="{1FF03F02-82DA-43A7-ABB7-5D780CB0C58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letzter RE27309 CHF 10.30, vorher CHF 10.58</t>
        </r>
      </text>
    </comment>
    <comment ref="EV198" authorId="0" shapeId="0" xr:uid="{DAE1CDD4-DE54-4948-B142-6C9EC3510B4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Traber RE 231114 (Order 7)</t>
        </r>
      </text>
    </comment>
    <comment ref="FI198" authorId="0" shapeId="0" xr:uid="{B114829E-423A-4947-998F-3C629AAE3D0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Traber RE 231114 (Order 7)</t>
        </r>
      </text>
    </comment>
    <comment ref="FV198" authorId="0" shapeId="0" xr:uid="{120AC5C9-3564-42DB-9B27-ACFC249BB7D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Traber RE 231114 (Order 7)</t>
        </r>
      </text>
    </comment>
    <comment ref="EV203" authorId="0" shapeId="0" xr:uid="{A91D9AA4-4BE6-4196-8E73-71C0E952BA5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RE 20128 (09.11.2023)</t>
        </r>
      </text>
    </comment>
    <comment ref="FI203" authorId="0" shapeId="0" xr:uid="{DF029FF6-AAA2-4CF1-B9BB-18CAF044941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RE 20128 (09.11.2023)</t>
        </r>
      </text>
    </comment>
    <comment ref="FV203" authorId="0" shapeId="0" xr:uid="{A61B6615-A74D-4F99-808E-36506FE7192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Laut der RE 20128 (09.11.2023)</t>
        </r>
      </text>
    </comment>
    <comment ref="KA205" authorId="0" shapeId="0" xr:uid="{F89CACFD-80F8-42EB-BEFD-1A3B033D50C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KR205" authorId="0" shapeId="0" xr:uid="{EE317D6D-127A-441F-B1E0-57D88335DCA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LJ205" authorId="0" shapeId="0" xr:uid="{541EE151-88C1-403E-856C-DA3CAD4183F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MA205" authorId="0" shapeId="0" xr:uid="{587242D6-A243-409B-9809-FA4B46BE768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MR205" authorId="0" shapeId="0" xr:uid="{79E5DF5F-B691-43AB-B4CD-3733C4A1501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NJ205" authorId="0" shapeId="0" xr:uid="{A686BB91-4835-4B2D-B091-277E1F72716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OB205" authorId="0" shapeId="0" xr:uid="{720DC2A5-E878-4D3E-BCA7-FEDD8B7BC72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OR205" authorId="0" shapeId="0" xr:uid="{1BA76721-08DD-4991-96F6-0D623485B2A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PH205" authorId="0" shapeId="0" xr:uid="{B53E6F8A-C3B9-44D3-8293-0EC0D48A9DA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PW205" authorId="0" shapeId="0" xr:uid="{708A6051-2C11-42FE-B6A0-C32E3D33B6E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QL205" authorId="0" shapeId="0" xr:uid="{85F7C3D9-99C4-4BC3-B948-35D5937EFEC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RA205" authorId="0" shapeId="0" xr:uid="{BBF18AE7-C432-474F-AC2A-E4FF14ADB6D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RR205" authorId="0" shapeId="0" xr:uid="{15C5BD4C-488E-466D-9D3D-0BFD3DA5309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KA206" authorId="0" shapeId="0" xr:uid="{2AC86576-53D0-4B54-9169-47D27CF1728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KR206" authorId="0" shapeId="0" xr:uid="{89826C8F-46C8-4618-B2A1-5ED549CD262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LJ206" authorId="0" shapeId="0" xr:uid="{85342921-4D65-4367-89E8-1447816ADEC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MA206" authorId="0" shapeId="0" xr:uid="{B1662DEC-A46E-4D17-8F47-66973EB5058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MR206" authorId="0" shapeId="0" xr:uid="{B668D779-6231-419B-B5D2-B6A3F2CBB30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NJ206" authorId="0" shapeId="0" xr:uid="{E3837F51-FD2D-414C-B04C-FA2D55528CA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OB206" authorId="0" shapeId="0" xr:uid="{3B377E6B-0DA5-48AF-A2C2-E802813C3DE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OR206" authorId="0" shapeId="0" xr:uid="{7B904530-FEB6-4D95-AB6B-22B9B508782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PH206" authorId="0" shapeId="0" xr:uid="{F94266D7-19C6-45E4-A7B2-339D81CED3A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PW206" authorId="0" shapeId="0" xr:uid="{559E547A-40B8-4404-B1D6-DA8B392DD07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QL206" authorId="0" shapeId="0" xr:uid="{A346ED8C-5EB8-43F1-9A76-E2223FC4683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RA206" authorId="0" shapeId="0" xr:uid="{193A73BD-AB9F-4ACE-8E8F-C88F98D1A20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RR206" authorId="0" shapeId="0" xr:uid="{EAF1BCA9-BD40-4C7A-BCDC-5A4DE96D5A3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KA207" authorId="0" shapeId="0" xr:uid="{8F7C3176-4AA5-4638-9474-CAC0DED2F55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KR207" authorId="0" shapeId="0" xr:uid="{48AF68C6-BBA3-4949-BE0E-190866914C9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LJ207" authorId="0" shapeId="0" xr:uid="{7A86F840-2D39-44F8-B9A2-675BB246580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MA207" authorId="0" shapeId="0" xr:uid="{918F7449-1E92-487E-A7C5-F3A7556DFFA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MR207" authorId="0" shapeId="0" xr:uid="{3489A746-1DC6-42A4-A53B-0AC36F22569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NJ207" authorId="0" shapeId="0" xr:uid="{2A305528-A718-47E2-8F47-E6A758B7FFF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OB207" authorId="0" shapeId="0" xr:uid="{A2C3065E-DB1F-490F-A35B-7C7E792E509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OR207" authorId="0" shapeId="0" xr:uid="{05C52BFE-ED9A-4DBC-A87B-4914C60804F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PH207" authorId="0" shapeId="0" xr:uid="{6DFC3A70-6CF7-4C57-B929-A16B9FF168C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PW207" authorId="0" shapeId="0" xr:uid="{92C2739E-007C-418B-9F4D-37B596BEFBC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QL207" authorId="0" shapeId="0" xr:uid="{BA151185-F25E-4408-B827-1E1BB3B607E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RA207" authorId="0" shapeId="0" xr:uid="{211FB008-6BEC-491B-B027-70BF9220016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RR207" authorId="0" shapeId="0" xr:uid="{B693DE22-AF4F-457C-87F6-82F80A4264C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NJ208" authorId="0" shapeId="0" xr:uid="{DC96A213-2F8F-4270-BD77-7C4619F689A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23.53 CHF</t>
        </r>
      </text>
    </comment>
    <comment ref="OB208" authorId="0" shapeId="0" xr:uid="{BE22F81E-E1D0-4B33-871B-0B4E0E8570C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Imlig pro Karton (1.5kg): 23.53 CHF</t>
        </r>
      </text>
    </comment>
    <comment ref="OR208" authorId="0" shapeId="0" xr:uid="{902FAB34-0B96-47AF-94C8-F5DC1C165DB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Imlig pro Karton (1.5kg): 23.53 CHF</t>
        </r>
      </text>
    </comment>
    <comment ref="PH208" authorId="0" shapeId="0" xr:uid="{544484C2-2B9F-47B2-B0F6-0AD02E03B4B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Imlig pro Karton (1.5kg): 23.53 CHF</t>
        </r>
      </text>
    </comment>
    <comment ref="PW208" authorId="0" shapeId="0" xr:uid="{704F1029-2B57-4FC5-98E5-D6AD2ECDA28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Imlig pro Karton (1.5kg): 23.53 CHF</t>
        </r>
      </text>
    </comment>
    <comment ref="QL208" authorId="0" shapeId="0" xr:uid="{61FDB0FD-00BF-45A3-9ACB-7698CA61739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Imlig pro Karton (1.5kg): 23.53 CHF</t>
        </r>
      </text>
    </comment>
    <comment ref="RA208" authorId="0" shapeId="0" xr:uid="{95C53ED1-907B-4DDF-9189-0863F6879F4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Imlig pro Karton (1.5kg): 23.53 CHF</t>
        </r>
      </text>
    </comment>
    <comment ref="RR208" authorId="0" shapeId="0" xr:uid="{10BB4105-8CAA-481D-829F-B06BF021FBD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Imlig pro Karton (1.5kg): 23.53 CHF</t>
        </r>
      </text>
    </comment>
    <comment ref="RA209" authorId="0" shapeId="0" xr:uid="{2D84869D-E28B-4443-BC40-356E4C0054E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15.55 chf/kg, in Order Nr 24 CHF 14.85 CHF/kg</t>
        </r>
      </text>
    </comment>
    <comment ref="RR209" authorId="0" shapeId="0" xr:uid="{CFDABE3C-682C-43DF-BD3E-05012309F7A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15.55 chf/kg, in Order Nr 24 CHF 14.85 CHF/kg</t>
        </r>
      </text>
    </comment>
    <comment ref="FO214" authorId="0" shapeId="0" xr:uid="{5D3820A5-39D5-4254-BA26-5556A05222F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Prov. Berechnet mit 75 CHF (Margot -&gt; Günti) + 95 CHF (Günti -&gt; Flughafen)</t>
        </r>
      </text>
    </comment>
    <comment ref="GC214" authorId="0" shapeId="0" xr:uid="{4BE07E0A-2E6A-4AA5-81C6-F20CA4DCE7D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Prov. Berechnet mit 75 CHF (Margot -&gt; Günti) + 95 CHF (Günti -&gt; Flughafen)</t>
        </r>
      </text>
    </comment>
    <comment ref="GQ214" authorId="0" shapeId="0" xr:uid="{00EC64C6-4299-4D74-AEC5-070B2FD5830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Prov. Berechnet mit 75 CHF (Margot -&gt; Günti) + 95 CHF (Günti -&gt; Flughafen)</t>
        </r>
      </text>
    </comment>
    <comment ref="HE214" authorId="0" shapeId="0" xr:uid="{59F06E5D-182F-454F-B08E-F5C7FEA0391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HS214" authorId="0" shapeId="0" xr:uid="{071BC3A2-53DF-4EFA-BC13-A1444652ACB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II214" authorId="0" shapeId="0" xr:uid="{6C9DECA4-6CDD-4856-97D2-4DDB1F73320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JB214" authorId="0" shapeId="0" xr:uid="{15A5C2AB-9C9A-094C-B9A5-018739C5F8E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JS214" authorId="0" shapeId="0" xr:uid="{B4FF42FA-5FA2-4DB9-BA6F-E25A80F3936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KK214" authorId="0" shapeId="0" xr:uid="{3392DB60-D272-4BA0-980C-B5928C505B0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LB214" authorId="0" shapeId="0" xr:uid="{C6A04079-5C7E-4036-AC7C-809987CD64C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LT214" authorId="0" shapeId="0" xr:uid="{6CCD629A-64CE-4784-B651-DBBA95EBC0E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MK214" authorId="0" shapeId="0" xr:uid="{479E8565-1459-49F9-8939-90B8DB10AA9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NB214" authorId="0" shapeId="0" xr:uid="{4B80BA3C-F5BF-4185-B922-9566917E38E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NT214" authorId="0" shapeId="0" xr:uid="{1B4C01C3-FCEC-4EC6-A12E-D50D30B4730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OL214" authorId="0" shapeId="0" xr:uid="{E55EC8A2-3335-45D3-90FF-E32E8755372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PB214" authorId="0" shapeId="0" xr:uid="{95AF12FA-4FF8-410A-9E5E-E06A248D788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PR214" authorId="0" shapeId="0" xr:uid="{D128C724-497E-4679-A152-AFDB305A166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QG214" authorId="0" shapeId="0" xr:uid="{FF3005CC-C9B7-4BB4-9931-96E5DAA9ECB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QV214" authorId="0" shapeId="0" xr:uid="{085E5303-C75F-4589-8F4E-2B81DEEAF40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RK214" authorId="0" shapeId="0" xr:uid="{ADDC3247-42A4-41DA-A951-4D5E4C1DC16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SB214" authorId="0" shapeId="0" xr:uid="{0B308336-472E-4F98-8EA2-FC22D2CE45E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EV215" authorId="0" shapeId="0" xr:uid="{696DA34C-4561-4C20-91AD-3DC8390C2F5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von 1. RE</t>
        </r>
      </text>
    </comment>
    <comment ref="FI215" authorId="0" shapeId="0" xr:uid="{D7F2D06D-78AF-4F47-8CBE-75174D3CAC5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von 1. RE</t>
        </r>
      </text>
    </comment>
    <comment ref="FV215" authorId="0" shapeId="0" xr:uid="{062B4B94-C5C2-48AB-8A06-E655A47160E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von 1. RE</t>
        </r>
      </text>
    </comment>
    <comment ref="GJ215" authorId="0" shapeId="0" xr:uid="{06D0C955-8311-4565-B7F3-60356179787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kontrollieren bei Erhalt von 1. RE</t>
        </r>
      </text>
    </comment>
    <comment ref="EW221" authorId="0" shapeId="0" xr:uid="{791793AF-3552-4892-8243-481F2F11285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Preis?</t>
        </r>
      </text>
    </comment>
    <comment ref="FJ221" authorId="0" shapeId="0" xr:uid="{BEFA075B-24A0-4382-97DB-DA426E92A2C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Preis?</t>
        </r>
      </text>
    </comment>
    <comment ref="FW221" authorId="0" shapeId="0" xr:uid="{5E418459-152B-40F5-A3D0-C5DD360568F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Preis?</t>
        </r>
      </text>
    </comment>
    <comment ref="GK221" authorId="0" shapeId="0" xr:uid="{CF3BA970-9AB0-410E-8C74-B16450EBC8E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Preis?</t>
        </r>
      </text>
    </comment>
    <comment ref="G222" authorId="0" shapeId="0" xr:uid="{1E9C63B6-4072-458C-B906-E309AAC552C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Günti auch Tête de Moine Classic (mild) hinterlegt -&gt; </t>
        </r>
      </text>
    </comment>
    <comment ref="EV222" authorId="0" shapeId="0" xr:uid="{40392882-775B-4F44-8B4D-B679573EB0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EW222" authorId="0" shapeId="0" xr:uid="{99300409-2481-4F74-B37D-010A8FF615B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Preis?</t>
        </r>
      </text>
    </comment>
    <comment ref="FI222" authorId="0" shapeId="0" xr:uid="{2CEFFDB0-E23A-4936-BA7B-51F266C0DCE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FJ222" authorId="0" shapeId="0" xr:uid="{515FC443-0D85-4227-8A0B-AECF414EC60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Preis?</t>
        </r>
      </text>
    </comment>
    <comment ref="FV222" authorId="0" shapeId="0" xr:uid="{11DA64C0-06FF-4374-B229-8AC9620E788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FW222" authorId="0" shapeId="0" xr:uid="{FDBB04DD-42A3-4ADA-8180-D306834AA11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Preis?</t>
        </r>
      </text>
    </comment>
    <comment ref="GJ222" authorId="0" shapeId="0" xr:uid="{1725AE63-E61B-4C8C-8975-E0DFE65CC61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GK222" authorId="0" shapeId="0" xr:uid="{E78A8F59-2B12-4653-B0C4-3C922A2B57D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Preis?</t>
        </r>
      </text>
    </comment>
    <comment ref="GX222" authorId="0" shapeId="0" xr:uid="{AFECECED-0DD0-48FE-9CC1-DC0FBAE945B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HL222" authorId="0" shapeId="0" xr:uid="{DCFC6B78-2750-41E6-8DE3-E747990476A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HY222" authorId="0" shapeId="0" xr:uid="{3979AE94-C42F-44A2-822B-D342E3768BA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IR222" authorId="0" shapeId="0" xr:uid="{87AA7698-F8BF-8E46-A60A-856A5181067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EV223" authorId="0" shapeId="0" xr:uid="{80EC2FEF-1A9A-488B-80D3-F8E4DB44F30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FI223" authorId="0" shapeId="0" xr:uid="{98013732-A578-418C-B547-0C15E22A999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mit Erhalt der RE bestätigen</t>
        </r>
      </text>
    </comment>
    <comment ref="IV225" authorId="0" shapeId="0" xr:uid="{DD1BD0CC-5F70-48CB-A703-385AD1B9689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total (noch OHNE Abzug von Kommissionen)</t>
        </r>
      </text>
    </comment>
    <comment ref="IW225" authorId="0" shapeId="0" xr:uid="{9B13D097-C8C8-4224-8CFC-8B6AD9262C1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RSC (inkl. Abzug von Kommissionen)</t>
        </r>
      </text>
    </comment>
    <comment ref="JM225" authorId="0" shapeId="0" xr:uid="{88327A63-513E-4975-A5DA-F1FB81F73D8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total (noch OHNE Abzug von Kommissionen)</t>
        </r>
      </text>
    </comment>
    <comment ref="JN225" authorId="0" shapeId="0" xr:uid="{F66618F2-9C71-4EB1-9149-5BB8C064215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RSC (inkl. Abzug von Kommissionen)</t>
        </r>
      </text>
    </comment>
    <comment ref="KE225" authorId="0" shapeId="0" xr:uid="{8F3224FB-C462-4F99-A20F-CFFFC8D2502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total (noch OHNE Abzug von Kommissionen)</t>
        </r>
      </text>
    </comment>
    <comment ref="KF225" authorId="0" shapeId="0" xr:uid="{63B797ED-4C9B-47CC-AC4E-240854F5AA0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RSC (inkl. Abzug von Kommissionen)</t>
        </r>
      </text>
    </comment>
    <comment ref="KV225" authorId="0" shapeId="0" xr:uid="{D5A84949-E7DC-4065-AA9F-572AC29AA0C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total (noch OHNE Abzug von Kommissionen)</t>
        </r>
      </text>
    </comment>
    <comment ref="KW225" authorId="0" shapeId="0" xr:uid="{4748BB80-B170-49B1-9FC2-F715124C1A9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RSC (inkl. Abzug von Kommissionen)</t>
        </r>
      </text>
    </comment>
    <comment ref="LN225" authorId="0" shapeId="0" xr:uid="{DDB3F6F8-677C-4E83-A939-65A9EDCEC3A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total (noch OHNE Abzug von Kommissionen)</t>
        </r>
      </text>
    </comment>
    <comment ref="LO225" authorId="0" shapeId="0" xr:uid="{9D7C5681-D7E5-440F-B097-48EB42087EE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RSC (inkl. Abzug von Kommissionen)</t>
        </r>
      </text>
    </comment>
    <comment ref="ME225" authorId="0" shapeId="0" xr:uid="{1520E71C-1D28-4601-B0B6-6E7201EB2E8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total (noch OHNE Abzug von Kommissionen)</t>
        </r>
      </text>
    </comment>
    <comment ref="MF225" authorId="0" shapeId="0" xr:uid="{454412B0-45DF-4F91-A5C8-10BF9573198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RSC (inkl. Abzug von Kommissionen)</t>
        </r>
      </text>
    </comment>
    <comment ref="MS225" authorId="0" shapeId="0" xr:uid="{60074391-7A01-4636-A0DE-EA0AC62A805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 gelten für Foodbroker direkt (NICHT Coop Norway!)</t>
        </r>
      </text>
    </comment>
    <comment ref="MV225" authorId="0" shapeId="0" xr:uid="{A9577F6D-2D2E-4892-A38C-0C78235B8A2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total (noch OHNE Abzug von Kommissionen)</t>
        </r>
      </text>
    </comment>
    <comment ref="MW225" authorId="0" shapeId="0" xr:uid="{9D327F63-FA18-4D2B-AA1B-96BAFE2696B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RSC (inkl. Abzug von Kommissionen)</t>
        </r>
      </text>
    </comment>
    <comment ref="NJ225" authorId="0" shapeId="0" xr:uid="{B1CB0C98-F8A8-4410-BD79-1850121851C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NK225" authorId="0" shapeId="0" xr:uid="{A1A5C5BA-38D2-4C62-BFFB-2CD3D8971FA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NN225" authorId="0" shapeId="0" xr:uid="{1018A8F3-CB7C-42C7-B093-D16A18C32BD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total (noch OHNE Abzug von Kommissionen)</t>
        </r>
      </text>
    </comment>
    <comment ref="NO225" authorId="0" shapeId="0" xr:uid="{0B62CFED-DFA8-4FC2-9F50-4CEE6CB6E04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Marge RSC (inkl. Abzug von Kommissionen)</t>
        </r>
      </text>
    </comment>
    <comment ref="OB225" authorId="0" shapeId="0" xr:uid="{B707E0FF-7968-47EA-8553-568CD0370AF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OC225" authorId="0" shapeId="0" xr:uid="{B8828CDC-C758-44C8-9630-995D78F9EBA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Preise gelten für Foodbroker direkt (NICHT Coop Norway!). Preis pro kg: 23.67 </t>
        </r>
      </text>
    </comment>
    <comment ref="OR225" authorId="0" shapeId="0" xr:uid="{6D9DBCE2-1F4F-4111-8985-FC5569121B8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OS225" authorId="0" shapeId="0" xr:uid="{FE35AE7F-78B4-450C-AC9E-6F366AE2118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Preise gelten für Foodbroker direkt (NICHT Coop Norway!). Preis pro kg: 23.67 </t>
        </r>
      </text>
    </comment>
    <comment ref="PH225" authorId="0" shapeId="0" xr:uid="{789EDC5B-99F0-41EB-A536-46336AAB849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PI225" authorId="0" shapeId="0" xr:uid="{F85881DC-16AE-4E65-8A00-5BFA2669F07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Preise gelten für Foodbroker direkt (NICHT Coop Norway!). Preis pro kg: 23.67 </t>
        </r>
      </text>
    </comment>
    <comment ref="PW225" authorId="0" shapeId="0" xr:uid="{DB23EEDC-073D-470F-8E7C-5BB716E1BEE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PX225" authorId="0" shapeId="0" xr:uid="{D88E3F9D-02AA-44C7-AE50-EAAE5915597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Preise gelten für Foodbroker direkt (NICHT Coop Norway!). Preis pro kg: 23.67 </t>
        </r>
      </text>
    </comment>
    <comment ref="QL225" authorId="0" shapeId="0" xr:uid="{C3248941-C0D8-4B98-BCEB-6B2A7239ED4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QM225" authorId="0" shapeId="0" xr:uid="{397EE2E5-9179-41C9-86F0-254ED3422E7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Preise gelten für Foodbroker direkt (NICHT Coop Norway!). Preis pro kg: 23.67 </t>
        </r>
      </text>
    </comment>
    <comment ref="RA225" authorId="0" shapeId="0" xr:uid="{19FA3C98-C815-4D29-8612-047F71BE465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RB225" authorId="0" shapeId="0" xr:uid="{306D24EE-8DC5-4B1D-B2F0-864853B0661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Preise gelten für Foodbroker direkt (NICHT Coop Norway!). Preis pro kg: 23.67 </t>
        </r>
      </text>
    </comment>
    <comment ref="RR225" authorId="0" shapeId="0" xr:uid="{83D8050E-B8F1-4399-90DB-86433CD74C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RS225" authorId="0" shapeId="0" xr:uid="{8F750BEE-4759-415F-B82A-8979DFF97C3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Preise gelten für Foodbroker direkt (NICHT Coop Norway!). Preis pro kg: 23.67 </t>
        </r>
      </text>
    </comment>
    <comment ref="MS226" authorId="0" shapeId="0" xr:uid="{B5C2BFC8-A5B1-4064-8349-6C2F2B0E6CC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 gelten für Foodbroker direkt (NICHT Coop Norway!)</t>
        </r>
      </text>
    </comment>
    <comment ref="NK226" authorId="0" shapeId="0" xr:uid="{19D5ABFA-01E9-469C-B160-2ECBA24EFE5D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OC226" authorId="0" shapeId="0" xr:uid="{E657DDF3-5F3B-49F6-9032-D3E364EA788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OS226" authorId="0" shapeId="0" xr:uid="{027495D8-B737-4CA1-8023-47717B58994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PI226" authorId="0" shapeId="0" xr:uid="{A4C2E2D5-AE04-4A13-AE3C-8A0882D9404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PX226" authorId="0" shapeId="0" xr:uid="{4B1DB022-9469-44B5-9BC2-875B4EAB5C8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QM226" authorId="0" shapeId="0" xr:uid="{316DFF68-BD3F-40A6-844F-383CC49DDB7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RB226" authorId="0" shapeId="0" xr:uid="{4F99B6BF-0F59-4A36-A69D-AD6C4789B24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RS226" authorId="0" shapeId="0" xr:uid="{3062E892-DB3A-405E-A825-0C7CECF6344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MS228" authorId="0" shapeId="0" xr:uid="{00C854A7-9CFC-4D66-BFA9-7B6239E6749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 gelten für Foodbroker direkt (NICHT Coop Norway!)</t>
        </r>
      </text>
    </comment>
    <comment ref="NK228" authorId="0" shapeId="0" xr:uid="{80B59017-FC18-4CDC-9BA6-70F70419C1B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OC228" authorId="0" shapeId="0" xr:uid="{E90852F7-C12D-4E7D-97AA-1704646D4D45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OS228" authorId="0" shapeId="0" xr:uid="{BA657F59-B99D-4035-B664-4EE1BCB40DA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PI228" authorId="0" shapeId="0" xr:uid="{C3242C7A-4B9F-4E9D-B8B2-B65338D4782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PX228" authorId="0" shapeId="0" xr:uid="{69230BA9-8043-41AC-A0DE-20826A33672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QM228" authorId="0" shapeId="0" xr:uid="{4331EC76-9DC1-477D-9BE3-72BBC166981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RB228" authorId="0" shapeId="0" xr:uid="{0B115210-46C1-446B-838F-D8BC1FA79E6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Preise gelten für Foodbroker direkt (NICHT Coop Norway!). Preis pro kg: CHF 19.93</t>
        </r>
      </text>
    </comment>
    <comment ref="RS228" authorId="0" shapeId="0" xr:uid="{6461926B-73CD-4609-8511-F511A2527BD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Preise gelten für Foodbroker direkt (NICHT Coop Norway!). Preis pro kg: CHF 19.93</t>
        </r>
      </text>
    </comment>
    <comment ref="MS229" authorId="0" shapeId="0" xr:uid="{5F7D2CBC-F75B-403A-A14F-48E4312E94B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 gelten für Foodbroker direkt (NICHT Coop Norway!)</t>
        </r>
      </text>
    </comment>
    <comment ref="NK229" authorId="0" shapeId="0" xr:uid="{DFC60C64-5027-431D-8F08-D76A3D163E7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 gelten für Foodbroker direkt (NICHT Coop Norway!)</t>
        </r>
      </text>
    </comment>
    <comment ref="OC229" authorId="0" shapeId="0" xr:uid="{F6403ECB-4ADA-4579-94CB-35FA6476213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 gelten für Foodbroker direkt (NICHT Coop Norway!)</t>
        </r>
      </text>
    </comment>
    <comment ref="OS229" authorId="0" shapeId="0" xr:uid="{35D29064-D74B-4884-9893-A9E51885D07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 gelten für Foodbroker direkt (NICHT Coop Norway!)</t>
        </r>
      </text>
    </comment>
    <comment ref="PI229" authorId="0" shapeId="0" xr:uid="{D2725888-F46B-43D2-B2F7-17CE284A12F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Preise gelten für Foodbroker direkt (NICHT Coop Norway!)</t>
        </r>
      </text>
    </comment>
    <comment ref="PX229" authorId="0" shapeId="0" xr:uid="{F76631B1-9064-4743-8B23-47A030BEEC9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QM229" authorId="0" shapeId="0" xr:uid="{15DA6281-B901-456B-BD3A-74F0DC151D1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RB229" authorId="0" shapeId="0" xr:uid="{DBF03D53-7C50-45A6-B57D-7BC0893FDE7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RS229" authorId="0" shapeId="0" xr:uid="{3DA70530-7C9B-4FD3-9E2D-33C2097C5C1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G232" authorId="0" shapeId="0" xr:uid="{7876C60E-2C0D-4FFA-BAB1-6615559C8A1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Trüffelperle. Müsste Kunden informieren, wenn er erneut bestellt, dass Label angepasst wird</t>
        </r>
      </text>
    </comment>
    <comment ref="OR233" authorId="0" shapeId="0" xr:uid="{70C0E9DB-1AAC-42AA-8878-4F631E1A89C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EP &lt;1Palette = 13.55 CHF/kg
</t>
        </r>
        <r>
          <rPr>
            <sz val="9"/>
            <color rgb="FF000000"/>
            <rFont val="Segoe UI"/>
            <family val="2"/>
            <charset val="1"/>
          </rPr>
          <t>EP &gt;1Palette = 12.90 CHF/kg</t>
        </r>
      </text>
    </comment>
    <comment ref="OS233" authorId="0" shapeId="0" xr:uid="{9ADDD0F6-C0FE-4816-AD2D-AB4AD09B623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&lt;1Palette = 15.75 CHF/kg
VP &gt;1Palette = 14.35 CHF/kg</t>
        </r>
      </text>
    </comment>
    <comment ref="PH233" authorId="0" shapeId="0" xr:uid="{D82EB7CD-72C4-4578-BEA8-751BE5216B4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EP &lt;1Palette = 13.55 CHF/kg
</t>
        </r>
        <r>
          <rPr>
            <sz val="9"/>
            <color rgb="FF000000"/>
            <rFont val="Segoe UI"/>
            <family val="2"/>
            <charset val="1"/>
          </rPr>
          <t>EP &gt;1Palette = 12.90 CHF/kg</t>
        </r>
      </text>
    </comment>
    <comment ref="PI233" authorId="0" shapeId="0" xr:uid="{33B412BD-0ACA-4297-AABE-8CE4195E21E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&lt;1Palette = 15.75 CHF/kg
VP &gt;1Palette = 14.35 CHF/kg</t>
        </r>
      </text>
    </comment>
    <comment ref="PW233" authorId="0" shapeId="0" xr:uid="{33B2BDC8-4D07-457E-997E-F43B0BDBB07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EP &lt;1Palette = 13.55 CHF/kg
</t>
        </r>
        <r>
          <rPr>
            <sz val="9"/>
            <color rgb="FF000000"/>
            <rFont val="Segoe UI"/>
            <family val="2"/>
            <charset val="1"/>
          </rPr>
          <t>EP &gt;1Palette = 12.90 CHF/kg</t>
        </r>
      </text>
    </comment>
    <comment ref="PX233" authorId="0" shapeId="0" xr:uid="{7B0DB942-4217-4BD8-BABB-1B28DF13372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&lt;1Palette = 15.75 CHF/kg
VP &gt;1Palette = 14.35 CHF/kg</t>
        </r>
      </text>
    </comment>
    <comment ref="QL233" authorId="0" shapeId="0" xr:uid="{D3020F48-E17C-4AD1-9E01-D59C5637AF4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EP &lt;1Palette = 13.55 CHF/kg
</t>
        </r>
        <r>
          <rPr>
            <sz val="9"/>
            <color rgb="FF000000"/>
            <rFont val="Segoe UI"/>
            <family val="2"/>
            <charset val="1"/>
          </rPr>
          <t>EP &gt;1Palette = 12.90 CHF/kg</t>
        </r>
      </text>
    </comment>
    <comment ref="QM233" authorId="0" shapeId="0" xr:uid="{5A9D55FE-0659-4CFE-9D7A-2C899D9DE4F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&lt;1Palette = 15.75 CHF/kg
VP &gt;1Palette = 14.35 CHF/kg</t>
        </r>
      </text>
    </comment>
    <comment ref="RA233" authorId="0" shapeId="0" xr:uid="{E288B3CF-3FCA-4B46-AA5A-37EA70CE90B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EP &lt;1Palette = 13.55 CHF/kg
</t>
        </r>
        <r>
          <rPr>
            <sz val="9"/>
            <color rgb="FF000000"/>
            <rFont val="Segoe UI"/>
            <family val="2"/>
            <charset val="1"/>
          </rPr>
          <t>EP &gt;1Palette = 12.90 CHF/kg</t>
        </r>
      </text>
    </comment>
    <comment ref="RB233" authorId="0" shapeId="0" xr:uid="{82571F6E-EDEA-4D55-A1B5-013F026A5F2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&lt;1Palette = 15.75 CHF/kg
VP &gt;1Palette = 14.35 CHF/kg</t>
        </r>
      </text>
    </comment>
    <comment ref="RR233" authorId="0" shapeId="0" xr:uid="{ECD80DC5-8E02-450D-8B75-7D3D5FE3392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EP &lt;1Palette = 13.55 CHF/kg
</t>
        </r>
        <r>
          <rPr>
            <sz val="9"/>
            <color rgb="FF000000"/>
            <rFont val="Segoe UI"/>
            <family val="2"/>
            <charset val="1"/>
          </rPr>
          <t>EP &gt;1Palette = 12.90 CHF/kg</t>
        </r>
      </text>
    </comment>
    <comment ref="RS233" authorId="0" shapeId="0" xr:uid="{6BDD9A2E-3399-4066-98FB-389CF0222E4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&lt;1Palette = 15.75 CHF/kg
VP &gt;1Palette = 14.35 CHF/kg</t>
        </r>
      </text>
    </comment>
    <comment ref="RK245" authorId="0" shapeId="0" xr:uid="{ED6E27A0-3B73-4F54-B222-C451A1E93FA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Annahme: ca. 400 kg/Palette</t>
        </r>
      </text>
    </comment>
    <comment ref="SB245" authorId="0" shapeId="0" xr:uid="{918E3BF9-B464-4E3C-B116-3C06CCDA047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Annahme: ca. 400 kg/Palette</t>
        </r>
      </text>
    </comment>
    <comment ref="RA257" authorId="0" shapeId="0" xr:uid="{B31B5A4F-42F1-42A4-B17D-009480E8DA7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14.20 / kg ohne Karton (mit Karton + 0.2 CHF/kg)</t>
        </r>
      </text>
    </comment>
    <comment ref="RR257" authorId="0" shapeId="0" xr:uid="{6070E596-2007-478A-B357-2D44BC18DF8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14.20 / kg ohne Karton (mit Karton + 0.2 CHF/kg)</t>
        </r>
      </text>
    </comment>
    <comment ref="RR258" authorId="0" shapeId="0" xr:uid="{09C10899-8D99-4A39-9B70-8C1EB55A4DB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in Karton: +0.2 CHF/kg</t>
        </r>
      </text>
    </comment>
    <comment ref="RB273" authorId="0" shapeId="0" xr:uid="{D8B99AF3-CB3F-4DC5-9964-87D2A720B8A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10.19</t>
        </r>
      </text>
    </comment>
    <comment ref="RS273" authorId="0" shapeId="0" xr:uid="{F293CD52-3485-44A4-85B2-B1E4A93FD88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10.19</t>
        </r>
      </text>
    </comment>
    <comment ref="RB274" authorId="0" shapeId="0" xr:uid="{9ECA9872-FFF6-4A61-8D6E-C7258BE135D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10.19</t>
        </r>
      </text>
    </comment>
    <comment ref="RS274" authorId="0" shapeId="0" xr:uid="{4F23AD9C-2EAA-4CC6-BCE1-4F2515F4FE2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10.19</t>
        </r>
      </text>
    </comment>
    <comment ref="RB275" authorId="0" shapeId="0" xr:uid="{C5C4E5C7-830F-4E72-8829-20C0DE99226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gilt für DDP NL</t>
        </r>
      </text>
    </comment>
    <comment ref="RS275" authorId="0" shapeId="0" xr:uid="{23975A1F-AC70-49E6-BB6E-BF9AEA65771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gilt für DDP NL</t>
        </r>
      </text>
    </comment>
    <comment ref="QV293" authorId="0" shapeId="0" xr:uid="{3023315A-89CE-4956-9726-F0FC8F815D1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Kommission für Suomi</t>
        </r>
      </text>
    </comment>
    <comment ref="RK293" authorId="0" shapeId="0" xr:uid="{A4D2D33D-D71B-44E9-9944-9AECAE8A369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Kommission für Suomi</t>
        </r>
      </text>
    </comment>
    <comment ref="SB293" authorId="0" shapeId="0" xr:uid="{5CACE937-3DCD-4E4F-9675-180567DB238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Kommission für Suomi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Stucki</author>
  </authors>
  <commentList>
    <comment ref="G2" authorId="0" shapeId="0" xr:uid="{92708CBE-E18E-42A9-86D3-8B9F0941CBD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falls nicht explizit angegeben: ganze Laibe, 1pc pro Karton</t>
        </r>
      </text>
    </comment>
    <comment ref="OF3" authorId="0" shapeId="0" xr:uid="{746F1E65-A5C6-4565-A47F-B501AEAFE23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jeder Bestellung vorab abklären</t>
        </r>
      </text>
    </comment>
    <comment ref="OV3" authorId="0" shapeId="0" xr:uid="{DCB0A439-4DC3-42D6-BB18-101DE1BD3A3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jeder Bestellung vorab abklären</t>
        </r>
      </text>
    </comment>
    <comment ref="PL3" authorId="0" shapeId="0" xr:uid="{859DFAA1-01BB-47DE-BAD4-2471323081E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jeder Bestellung vorab abklären</t>
        </r>
      </text>
    </comment>
    <comment ref="QA3" authorId="0" shapeId="0" xr:uid="{14848859-0F15-4B3C-87B0-E345E32A637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jeder Bestellung vorab abklären</t>
        </r>
      </text>
    </comment>
    <comment ref="QQ3" authorId="0" shapeId="0" xr:uid="{C3F25857-915B-4902-938C-801A36D9294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jeder Bestellung vorab abklären</t>
        </r>
      </text>
    </comment>
    <comment ref="RF3" authorId="0" shapeId="0" xr:uid="{46BD4439-B13B-4508-81E8-07BAADE6E6D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jeder Bestellung vorab abklären</t>
        </r>
      </text>
    </comment>
    <comment ref="GZ8" authorId="0" shapeId="0" xr:uid="{78A88637-184B-4417-A38F-D79D490FA46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VP</t>
        </r>
      </text>
    </comment>
    <comment ref="HN8" authorId="0" shapeId="0" xr:uid="{EB666517-D275-49F4-ABE9-E84E859F2E1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VP</t>
        </r>
      </text>
    </comment>
    <comment ref="IA8" authorId="0" shapeId="0" xr:uid="{00BE1653-FDD7-4267-A2AB-46842D258B3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VP</t>
        </r>
      </text>
    </comment>
    <comment ref="IT8" authorId="0" shapeId="0" xr:uid="{04E5ECB7-D5D2-430F-A55D-98F70D98763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VP</t>
        </r>
      </text>
    </comment>
    <comment ref="JK8" authorId="0" shapeId="0" xr:uid="{3C2F8D07-1D5B-4E6D-A418-EB58C784A61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VP</t>
        </r>
      </text>
    </comment>
    <comment ref="FX9" authorId="0" shapeId="0" xr:uid="{A5C8FDA0-8FB3-49A9-9BC4-8CC29793651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GL9" authorId="0" shapeId="0" xr:uid="{D4C03555-5113-4312-A87B-F67A406D54D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GZ9" authorId="0" shapeId="0" xr:uid="{88ABCC32-9D30-4D80-8362-12E79736028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HN9" authorId="0" shapeId="0" xr:uid="{F52254D7-70E2-42DC-95AA-3E242A729D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IA9" authorId="0" shapeId="0" xr:uid="{FE75AC56-B375-43CD-AB8A-6F9DFA50974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IT9" authorId="0" shapeId="0" xr:uid="{809570CC-2C2A-4DBF-993C-4A50E1FFEB4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JK9" authorId="0" shapeId="0" xr:uid="{635D9091-C99F-4993-A40E-C98B7EDF013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KC9" authorId="0" shapeId="0" xr:uid="{254C9060-9155-4DFC-ADE5-B9B34C835FD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KT9" authorId="0" shapeId="0" xr:uid="{ACE8026A-C334-4B56-8ADA-42610D7A850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LL9" authorId="0" shapeId="0" xr:uid="{733656CE-8B5F-4AA9-B06D-3E2FEBC4BD5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MC9" authorId="0" shapeId="0" xr:uid="{C71FF29B-7098-4E0F-8D98-9CB652D6B44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MT9" authorId="0" shapeId="0" xr:uid="{D754D9B1-45C3-42C6-8540-6DFEEF7F048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NL9" authorId="0" shapeId="0" xr:uid="{D00DE847-EFB6-4F23-B641-EDAABDC4E38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OD9" authorId="0" shapeId="0" xr:uid="{6131AEC3-D554-425A-A767-4E4A953B221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OT9" authorId="0" shapeId="0" xr:uid="{D1A22A86-9699-43F4-A4E8-368FC49EAA0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PJ9" authorId="0" shapeId="0" xr:uid="{4C543F18-6BA3-4E5C-B466-2830C9BF049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PY9" authorId="0" shapeId="0" xr:uid="{BB8F60CA-CBD2-4FFA-998F-6CC25B14E07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QO9" authorId="0" shapeId="0" xr:uid="{9A6D77B4-F1E9-4268-993D-6EB2D2B51D0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RD9" authorId="0" shapeId="0" xr:uid="{CC634460-E14C-4FA0-A3C2-5A23F195A83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HN11" authorId="0" shapeId="0" xr:uid="{C4A98CF4-6F55-4870-8B6E-C397447EF74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Vic so in ihrem Dok hinterlegt… (mit Label obwohl Produkt keines hat)</t>
        </r>
      </text>
    </comment>
    <comment ref="GY12" authorId="0" shapeId="0" xr:uid="{D1E9013D-7ECA-424F-9A95-3B1F7DC335B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wir hatten hiterlegt: 9.91 CHF/kg. In Hardegger RE 4061072: 9.31 CHF/kg</t>
        </r>
      </text>
    </comment>
    <comment ref="HM12" authorId="0" shapeId="0" xr:uid="{E6F301F6-1FD0-4E1D-9E57-53866EFAD1B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wir hatten hiterlegt: 9.91 CHF/kg. In Hardegger RE 4061072: 9.31 CHF/kg</t>
        </r>
      </text>
    </comment>
    <comment ref="HZ12" authorId="0" shapeId="0" xr:uid="{BE9DB6D4-75FA-431C-B619-042224C7DF0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wir hatten hiterlegt: 9.91 CHF/kg. In Hardegger RE 4061072: 9.31 CHF/kg</t>
        </r>
      </text>
    </comment>
    <comment ref="IS12" authorId="0" shapeId="0" xr:uid="{7B3DCB26-DE87-4E37-8E7E-AB04A3322F2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wir hatten hiterlegt: 9.91 CHF/kg. In Hardegger RE 4061072: 9.31 CHF/kg</t>
        </r>
      </text>
    </comment>
    <comment ref="JJ12" authorId="0" shapeId="0" xr:uid="{2174387A-CBFF-48D9-A9A3-6384F6E7092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wir hatten hiterlegt: 9.91 CHF/kg. In Hardegger RE 4061072: 9.31 CHF/kg</t>
        </r>
      </text>
    </comment>
    <comment ref="KB12" authorId="0" shapeId="0" xr:uid="{5BBF4E49-9923-4043-B6DE-8337D6C52C2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wir hatten hiterlegt: 9.91 CHF/kg. In Hardegger RE 4061072: 9.31 CHF/kg</t>
        </r>
      </text>
    </comment>
    <comment ref="KS12" authorId="0" shapeId="0" xr:uid="{565D67B0-0620-4B0F-9C19-69E6D7FF71E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wir hatten hiterlegt: 9.91 CHF/kg. In Hardegger RE 4061072: 9.31 CHF/kg</t>
        </r>
      </text>
    </comment>
    <comment ref="LK12" authorId="0" shapeId="0" xr:uid="{404F1E57-5D06-4477-94C8-F213DD9635E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wir hatten hiterlegt: 9.91 CHF/kg. In Hardegger RE 4061072: 9.31 CHF/kg</t>
        </r>
      </text>
    </comment>
    <comment ref="FJ21" authorId="0" shapeId="0" xr:uid="{4CB6757C-AD82-428B-9405-9C59AEB7C90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400g: 3.90 CHF + labelling 0.60 CHF = 4.50 CHF/400g. </t>
        </r>
      </text>
    </comment>
    <comment ref="FK21" authorId="0" shapeId="0" xr:uid="{41E5BD2A-E035-4726-A4FC-B3CFDA8212F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noch nicht def. Aufwand durch Labelling wird mit Univita diskutiert.</t>
        </r>
      </text>
    </comment>
    <comment ref="FW21" authorId="0" shapeId="0" xr:uid="{431234F1-4A8F-45E3-B167-8D2C0018B5F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400g: 3.90 CHF + labelling 0.60 CHF = 4.50 CHF/400g. </t>
        </r>
      </text>
    </comment>
    <comment ref="FX21" authorId="0" shapeId="0" xr:uid="{9F8875EC-3975-4381-9BE6-85CB997F3C6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noch nicht def. Aufwand durch Labelling wird mit Univita diskutiert.</t>
        </r>
      </text>
    </comment>
    <comment ref="GK21" authorId="0" shapeId="0" xr:uid="{F33BCA2F-E6ED-4690-B05F-335EDFA824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400g: 3.90 CHF + labelling 0.60 CHF = 4.50 CHF/400g. </t>
        </r>
      </text>
    </comment>
    <comment ref="GL21" authorId="0" shapeId="0" xr:uid="{1ABC61DD-8BDB-4969-8321-1F3E232115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noch nicht def. Aufwand durch Labelling wird mit Univita diskutiert.</t>
        </r>
      </text>
    </comment>
    <comment ref="GY21" authorId="0" shapeId="0" xr:uid="{418F2D0B-2AAD-4D8B-94AA-FB37186836B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400g: 3.90 CHF + labelling 0.60 CHF = 4.50 CHF/400g. </t>
        </r>
      </text>
    </comment>
    <comment ref="GZ21" authorId="0" shapeId="0" xr:uid="{845E1A7F-60EF-461E-AC8C-724DF52A533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noch nicht def. Aufwand durch Labelling wird mit Univita diskutiert.</t>
        </r>
      </text>
    </comment>
    <comment ref="HM21" authorId="0" shapeId="0" xr:uid="{15749F66-6861-4916-8BC7-9260056C773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400g: 3.90 CHF + labelling 0.60 CHF = 4.50 CHF/400g. </t>
        </r>
      </text>
    </comment>
    <comment ref="HN21" authorId="0" shapeId="0" xr:uid="{A8067053-54A9-4D7C-B554-E1354FBE759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noch nicht def. Aufwand durch Labelling wird mit Univita diskutiert.</t>
        </r>
      </text>
    </comment>
    <comment ref="HZ21" authorId="0" shapeId="0" xr:uid="{86637954-6CF3-4543-8EA9-CABFB05F2E94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Pro 400g: 3.90 CHF + labelling 0.60 CHF = 4.50 CHF/400g. </t>
        </r>
      </text>
    </comment>
    <comment ref="IA21" authorId="0" shapeId="0" xr:uid="{CC59B53A-2EDF-40A7-9758-FA2366FD38A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4.37 CHF/Pack</t>
        </r>
      </text>
    </comment>
    <comment ref="IS21" authorId="0" shapeId="0" xr:uid="{29ED5E8C-4B44-4E0A-BDA0-459220DB51F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Pro 400g: 3.90 CHF + labelling 0.60 CHF = 4.50 CHF/400g. </t>
        </r>
      </text>
    </comment>
    <comment ref="IT21" authorId="0" shapeId="0" xr:uid="{DE019BD3-BA40-4C33-B784-ECCDEEED2A2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4.37 CHF/Pack</t>
        </r>
      </text>
    </comment>
    <comment ref="JJ21" authorId="0" shapeId="0" xr:uid="{DC7E6C61-FBF7-4264-A6D7-A0A93510A9B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Pro 400g: 3.90 CHF + labelling 0.60 CHF = 4.50 CHF/400g. </t>
        </r>
      </text>
    </comment>
    <comment ref="JK21" authorId="0" shapeId="0" xr:uid="{FFD1713C-C76C-4267-B420-3B7ABEC1C0E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4.37 CHF/Pack</t>
        </r>
      </text>
    </comment>
    <comment ref="KB21" authorId="0" shapeId="0" xr:uid="{A69267B5-B60F-4AA7-9C05-F22A306BE3A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Pro 400g: 3.90 CHF + labelling 0.60 CHF = 4.50 CHF/400g. </t>
        </r>
      </text>
    </comment>
    <comment ref="KC21" authorId="0" shapeId="0" xr:uid="{DE899929-D437-468D-9D36-B77DAF6F4F8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4.37 CHF/Pack (Preis immernoch akutell?)</t>
        </r>
      </text>
    </comment>
    <comment ref="KS21" authorId="0" shapeId="0" xr:uid="{2D0489D5-635B-496E-BE82-561D00984349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Pro 400g: 3.97 CHF + labelling 0.60 CHF = 4.57 CHF/400g. PREIS NOCHMALS ABKLÄREN</t>
        </r>
      </text>
    </comment>
    <comment ref="KT21" authorId="0" shapeId="0" xr:uid="{3FCC481A-DB38-4198-8EE6-20F6E00A4F5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4.37 CHF/Pack (Preis immernoch akutell?)</t>
        </r>
      </text>
    </comment>
    <comment ref="LK21" authorId="0" shapeId="0" xr:uid="{00DE6AA5-DBEB-4D0C-B3B3-6BFC9D72714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Pro 400g: 3.97 CHF + labelling 0.60 CHF = 4.57 CHF/400g. PREIS NOCHMALS ABKLÄREN</t>
        </r>
      </text>
    </comment>
    <comment ref="LL21" authorId="0" shapeId="0" xr:uid="{8811FE3C-CF99-4666-BDBC-EA19F937D44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4.37 CHF/Pack (Preis immernoch akutell?)</t>
        </r>
      </text>
    </comment>
    <comment ref="MB21" authorId="0" shapeId="0" xr:uid="{C8659981-9844-433C-91D1-7A9C91F64A53}">
      <text>
        <r>
          <rPr>
            <sz val="11"/>
            <color theme="1"/>
            <rFont val="Calibri"/>
            <family val="2"/>
            <scheme val="minor"/>
          </rPr>
          <t>Michelle Stucki:
Wäre offizieller EP, auf der ersten RE von Hardegger berechnen sie uns 3.966 CHF/Stück</t>
        </r>
      </text>
    </comment>
    <comment ref="MC21" authorId="0" shapeId="0" xr:uid="{26DDD467-F7C3-47A9-8BE2-CF0B1B01B630}">
      <text>
        <r>
          <rPr>
            <sz val="11"/>
            <color theme="1"/>
            <rFont val="Calibri"/>
            <family val="2"/>
            <scheme val="minor"/>
          </rPr>
          <t>Michelle Stucki:
Spezialpreis für erste Lieferung: CHF 4.40/Stück (Stefan muss mit Victoria noch nachverhandeln!)</t>
        </r>
      </text>
    </comment>
    <comment ref="MS21" authorId="0" shapeId="0" xr:uid="{A5974F90-C51C-4765-9E3E-054BADEF74CF}">
      <text>
        <r>
          <rPr>
            <sz val="11"/>
            <color theme="1"/>
            <rFont val="Calibri"/>
            <family val="2"/>
            <scheme val="minor"/>
          </rPr>
          <t>Michelle Stucki:
Wäre offizieller EP, auf der ersten RE von Hardegger berechnen sie uns 3.966 CHF/Stück</t>
        </r>
      </text>
    </comment>
    <comment ref="MT21" authorId="0" shapeId="0" xr:uid="{DAC21035-FB78-40EA-9B9F-B04D7FC6390C}">
      <text>
        <r>
          <rPr>
            <sz val="11"/>
            <color theme="1"/>
            <rFont val="Calibri"/>
            <family val="2"/>
            <scheme val="minor"/>
          </rPr>
          <t>Michelle Stucki:
Spezialpreis für erste Lieferung: CHF 4.40/Stück (Stefan muss mit Victoria noch nachverhandeln!)</t>
        </r>
      </text>
    </comment>
    <comment ref="NK21" authorId="0" shapeId="0" xr:uid="{562CF228-CC39-4D52-8C43-A991B722A81F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Wäre offizieller EP, auf der ersten RE von Hardegger berechnen sie uns 3.966 CHF/Stück</t>
        </r>
      </text>
    </comment>
    <comment ref="NL21" authorId="0" shapeId="0" xr:uid="{7F70B717-CE9B-4AE3-A7D1-F03B15451B9C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Spezialpreis für erste Lieferung: CHF 4.40/Stück (Stefan muss mit Victoria noch nachverhandeln!)</t>
        </r>
      </text>
    </comment>
    <comment ref="OC21" authorId="0" shapeId="0" xr:uid="{7E79B817-4DBA-4DBD-AA43-856747D1BF6C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Wäre offizieller EP, auf der ersten RE von Hardegger berechnen sie uns 3.966 CHF/Stück</t>
        </r>
      </text>
    </comment>
    <comment ref="OD21" authorId="0" shapeId="0" xr:uid="{CBF0451D-F2F8-4442-B228-399E9D112947}">
      <text>
        <r>
          <rPr>
            <sz val="11"/>
            <color rgb="FF000000"/>
            <rFont val="Calibri"/>
            <family val="2"/>
          </rPr>
          <t>Michelle Stucki:
Spezialpreis für erste Lieferungen: CHF 4.40/Stück (Stefan muss mit Victoria noch nachverhandeln!)</t>
        </r>
      </text>
    </comment>
    <comment ref="OS21" authorId="0" shapeId="0" xr:uid="{BC9715F1-A1D5-4252-AF8B-4763FE10109C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Wäre offizieller EP, auf der ersten RE von Hardegger berechnen sie uns 3.966 CHF/Stück</t>
        </r>
      </text>
    </comment>
    <comment ref="OT21" authorId="0" shapeId="0" xr:uid="{6FE19436-519C-4841-B02D-F66BBF5C4C8B}">
      <text>
        <r>
          <rPr>
            <sz val="11"/>
            <color rgb="FF000000"/>
            <rFont val="Calibri"/>
            <family val="2"/>
          </rPr>
          <t>Michelle Stucki:
Spezialpreis für erste Lieferungen: CHF 4.40/Stück (Stefan muss mit Victoria noch nachverhandeln!)</t>
        </r>
      </text>
    </comment>
    <comment ref="PI21" authorId="0" shapeId="0" xr:uid="{A203D671-5ACA-417F-9BE7-AE7F483DB03B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Wäre offizieller EP, auf der ersten RE von Hardegger berechnen sie uns 3.966 CHF/Stück</t>
        </r>
      </text>
    </comment>
    <comment ref="PJ21" authorId="0" shapeId="0" xr:uid="{BFBCEED5-52FA-4B78-A17F-B4692745B42B}">
      <text>
        <r>
          <rPr>
            <sz val="11"/>
            <color rgb="FF000000"/>
            <rFont val="Calibri"/>
            <family val="2"/>
          </rPr>
          <t>Michelle Stucki:
Spezialpreis für erste Lieferungen: CHF 4.40/Stück (Stefan muss mit Victoria noch nachverhandeln!)</t>
        </r>
      </text>
    </comment>
    <comment ref="PX21" authorId="0" shapeId="0" xr:uid="{9CE66C82-D0CE-47FE-A6DF-0733ECD1343A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Wäre offizieller EP, auf der ersten RE von Hardegger berechnen sie uns 3.966 CHF/Stück</t>
        </r>
      </text>
    </comment>
    <comment ref="PY21" authorId="0" shapeId="0" xr:uid="{2327FBB6-CBAF-484C-8AEF-72FDD28A93DD}">
      <text>
        <r>
          <rPr>
            <sz val="11"/>
            <color rgb="FF000000"/>
            <rFont val="Calibri"/>
            <family val="2"/>
          </rPr>
          <t>Michelle Stucki:
Spezialpreis für erste Lieferungen: CHF 4.40/Stück (Stefan muss mit Victoria noch nachverhandeln!)</t>
        </r>
      </text>
    </comment>
    <comment ref="QN21" authorId="0" shapeId="0" xr:uid="{A0160891-201B-4E1C-8A73-8F2850366DA8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Wäre offizieller EP, auf der ersten RE von Hardegger berechnen sie uns 3.966 CHF/Stück</t>
        </r>
      </text>
    </comment>
    <comment ref="QO21" authorId="0" shapeId="0" xr:uid="{A1B7E958-E0A1-4967-AD80-CEC95F788427}">
      <text>
        <r>
          <rPr>
            <sz val="11"/>
            <color rgb="FF000000"/>
            <rFont val="Calibri"/>
            <family val="2"/>
          </rPr>
          <t>Michelle Stucki:
Spezialpreis für erste Lieferungen: CHF 4.40/Stück (Stefan muss mit Victoria noch nachverhandeln!)</t>
        </r>
      </text>
    </comment>
    <comment ref="RC21" authorId="0" shapeId="0" xr:uid="{FFEC54C1-98CB-4E72-8CC3-654396DFA0DA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Wäre offizieller EP, auf der ersten RE von Hardegger berechnen sie uns 3.966 CHF/Stück</t>
        </r>
      </text>
    </comment>
    <comment ref="RD21" authorId="0" shapeId="0" xr:uid="{BC185004-1733-4DE0-BD4D-1E2CB5754B35}">
      <text>
        <r>
          <rPr>
            <sz val="11"/>
            <color rgb="FF000000"/>
            <rFont val="Calibri"/>
            <family val="2"/>
          </rPr>
          <t>Michelle Stucki:
Spezialpreis für erste Lieferungen: CHF 4.40/Stück (Stefan muss mit Victoria noch nachverhandeln!)</t>
        </r>
      </text>
    </comment>
    <comment ref="OC22" authorId="0" shapeId="0" xr:uid="{0FAF5D6E-4762-43D9-A995-3DFA1B343F9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von Labeldruck auch noch reinrechnen
</t>
        </r>
      </text>
    </comment>
    <comment ref="OS22" authorId="0" shapeId="0" xr:uid="{A16A72D8-7F34-46F7-9615-4A68CF89E6E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von Labeldruck auch noch reinrechnen
</t>
        </r>
      </text>
    </comment>
    <comment ref="PI22" authorId="0" shapeId="0" xr:uid="{03A0AF9C-3898-414C-AE59-069C843A905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13.32 CHF/kg
+ Labelkosten RSC ca. 0.055 CHF/kg</t>
        </r>
      </text>
    </comment>
    <comment ref="PX22" authorId="0" shapeId="0" xr:uid="{AE6B6407-F6EA-4080-9EE6-296026F9AEA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13.32 CHF/kg
+ Labelkosten RSC ca. 0.055 CHF/kg</t>
        </r>
      </text>
    </comment>
    <comment ref="QN22" authorId="0" shapeId="0" xr:uid="{322E41B3-DA91-4AAE-B5A7-7425D5527B0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13.32 CHF/kg
+ Labelkosten RSC ca. 0.06 CHF/kg</t>
        </r>
      </text>
    </comment>
    <comment ref="RC22" authorId="0" shapeId="0" xr:uid="{6DA2638A-2ACC-4491-AF7F-E8964C9494B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13.32 CHF/kg
+ Labelkosten RSC ca. 0.06 CHF/kg</t>
        </r>
      </text>
    </comment>
    <comment ref="PI23" authorId="0" shapeId="0" xr:uid="{B2A47B7F-BC03-4CD2-B02D-7FFA7A2415D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12.60 CHF/kg
+ Labelkosten RSC ca. 0.055 CHF/kg</t>
        </r>
      </text>
    </comment>
    <comment ref="PX23" authorId="0" shapeId="0" xr:uid="{A7FD5B5C-41E3-47E6-8136-E3F29628D6C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12.60 CHF/kg
+ Labelkosten RSC ca. 0.055 CHF/kg</t>
        </r>
      </text>
    </comment>
    <comment ref="QN23" authorId="0" shapeId="0" xr:uid="{50CA4B47-7102-48A9-B8F6-84A73EA50A2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12.60 CHF/kg
+ Labelkosten RSC ca. 0.06 CHF/kg</t>
        </r>
      </text>
    </comment>
    <comment ref="RC23" authorId="0" shapeId="0" xr:uid="{5CCBEF20-09AF-481F-9077-81AE5103CE5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12.60 CHF/kg
+ Labelkosten RSC ca. 0.06 CHF/kg</t>
        </r>
      </text>
    </comment>
    <comment ref="PI24" authorId="0" shapeId="0" xr:uid="{A7266311-CAAC-445B-8AAE-74970A8F7B3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16.00 CHF/kg
+ Labelkosten RSC ca. 0.055 CHF/kg</t>
        </r>
      </text>
    </comment>
    <comment ref="PX24" authorId="0" shapeId="0" xr:uid="{1A758124-1D58-4D5A-9274-4D9726FACFE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16.00 CHF/kg
+ Labelkosten RSC ca. 0.055 CHF/kg</t>
        </r>
      </text>
    </comment>
    <comment ref="QN24" authorId="0" shapeId="0" xr:uid="{75E11A09-2D43-4C75-BEA5-484A6BEA5E7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Preis HD: 16.00 CHF/kg
</t>
        </r>
        <r>
          <rPr>
            <sz val="9"/>
            <color rgb="FF000000"/>
            <rFont val="Segoe UI"/>
            <family val="2"/>
            <charset val="1"/>
          </rPr>
          <t>+ Labelkosten RSC ca. 0.06 CHF/kg</t>
        </r>
      </text>
    </comment>
    <comment ref="RC24" authorId="0" shapeId="0" xr:uid="{99470B7D-D2D4-464E-B00D-A40DFE8E928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Preis HD: 16.00 CHF/kg
</t>
        </r>
        <r>
          <rPr>
            <sz val="9"/>
            <color rgb="FF000000"/>
            <rFont val="Segoe UI"/>
            <family val="2"/>
            <charset val="1"/>
          </rPr>
          <t>+ Labelkosten RSC ca. 0.06 CHF/kg</t>
        </r>
      </text>
    </comment>
    <comment ref="PI25" authorId="0" shapeId="0" xr:uid="{31DA3798-2761-4720-9E5F-45B0F4EC4C6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17.45 CHF/kg
+ Labelkosten RSC ca. 0.055 CHF/kg</t>
        </r>
      </text>
    </comment>
    <comment ref="PX25" authorId="0" shapeId="0" xr:uid="{4DA270E4-0211-47CA-A95D-AEBC365593E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17.45 CHF/kg
+ Labelkosten RSC ca. 0.055 CHF/kg</t>
        </r>
      </text>
    </comment>
    <comment ref="QN25" authorId="0" shapeId="0" xr:uid="{21E3BBCA-5E82-455F-A614-5DBC52912F7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17.45 CHF/kg
+ Labelkosten RSC ca. 0.05 CHF/kg</t>
        </r>
      </text>
    </comment>
    <comment ref="RC25" authorId="0" shapeId="0" xr:uid="{1FAE66FE-7638-4CCE-8D91-25CA911FE19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17.45 CHF/kg
+ Labelkosten RSC ca. 0.05 CHF/kg</t>
        </r>
      </text>
    </comment>
    <comment ref="QN26" authorId="0" shapeId="0" xr:uid="{792D1800-2AC8-4E02-9F9B-57014A8A993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13.60 CHF/kg
+ Labelkosten RSC ca. 0.06 CHF/kg</t>
        </r>
      </text>
    </comment>
    <comment ref="RC26" authorId="0" shapeId="0" xr:uid="{F6B0DF8A-B95E-498A-AB51-0C99DD9F0A1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13.60 CHF/kg
+ Labelkosten RSC ca. 0.06 CHF/kg</t>
        </r>
      </text>
    </comment>
    <comment ref="QN27" authorId="0" shapeId="0" xr:uid="{015FF724-71E4-4C0F-94E9-6AEA0C9BC8E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12.88 CHF/kg
+ Labelkosten RSC ca. 0.06 CHF/kg</t>
        </r>
      </text>
    </comment>
    <comment ref="RC27" authorId="0" shapeId="0" xr:uid="{490F4103-8D77-4C96-B6C1-6B650FBB3BC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12.88 CHF/kg
+ Labelkosten RSC ca. 0.06 CHF/kg</t>
        </r>
      </text>
    </comment>
    <comment ref="QN28" authorId="0" shapeId="0" xr:uid="{82C35B09-C1EB-449D-8167-2E8B448E213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16.28CHF/kg
+ Labelkosten RSC ca. 0.05 CHF/kg</t>
        </r>
      </text>
    </comment>
    <comment ref="RC28" authorId="0" shapeId="0" xr:uid="{7AB6F374-A26C-489A-8F3F-1260BC9B2D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16.28CHF/kg
+ Labelkosten RSC ca. 0.05 CHF/kg</t>
        </r>
      </text>
    </comment>
    <comment ref="QN29" authorId="0" shapeId="0" xr:uid="{28B41B84-73A4-4EFD-AA51-E4DFD677C09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17.73 CHF/kg
+ Labelkosten RSC ca. 0.05 CHF/kg</t>
        </r>
      </text>
    </comment>
    <comment ref="RC29" authorId="0" shapeId="0" xr:uid="{8657D15C-DD05-4624-8030-DD079FE1FE6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17.73 CHF/kg
+ Labelkosten RSC ca. 0.05 CHF/kg</t>
        </r>
      </text>
    </comment>
    <comment ref="QN30" authorId="0" shapeId="0" xr:uid="{E738FD02-A103-4C73-B6E0-8228A618F1A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13.37 CHF/kg
+ Labelkosten RSC ca. 0.06 CHF/kg</t>
        </r>
      </text>
    </comment>
    <comment ref="RC30" authorId="0" shapeId="0" xr:uid="{E2009760-8EF3-4BD4-97F3-12051069E5A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13.37 CHF/kg
+ Labelkosten RSC ca. 0.06 CHF/kg</t>
        </r>
      </text>
    </comment>
    <comment ref="QN31" authorId="0" shapeId="0" xr:uid="{D6E5E648-CE43-4E06-8B5B-27A448B1374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11.82 CHF/kg
+ Labelkosten RSC ca. 0.06 CHF/kg</t>
        </r>
      </text>
    </comment>
    <comment ref="RC31" authorId="0" shapeId="0" xr:uid="{AF81F2B8-67F2-4CEB-B8FE-4B5AF5D3420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11.82 CHF/kg
+ Labelkosten RSC ca. 0.06 CHF/kg</t>
        </r>
      </text>
    </comment>
    <comment ref="QN32" authorId="0" shapeId="0" xr:uid="{90565B1E-C3DE-4225-985A-4A5784C84B8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12.02 CHF/kg
+ Labelkosten RSC ca. 0.06 CHF/kg</t>
        </r>
      </text>
    </comment>
    <comment ref="RC32" authorId="0" shapeId="0" xr:uid="{3F5B9556-E74E-4124-A424-289BA6E2E53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12.02 CHF/kg
+ Labelkosten RSC ca. 0.06 CHF/kg</t>
        </r>
      </text>
    </comment>
    <comment ref="QN33" authorId="0" shapeId="0" xr:uid="{D8AFC94C-9F6F-482C-9268-278EA6436DF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14.08 CHF/kg
+ Labelkosten RSC ca. 0.06 CHF/kg</t>
        </r>
      </text>
    </comment>
    <comment ref="RC33" authorId="0" shapeId="0" xr:uid="{DB5B5372-C8A0-4049-9D9E-BB622637A10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14.08 CHF/kg
+ Labelkosten RSC ca. 0.06 CHF/kg</t>
        </r>
      </text>
    </comment>
    <comment ref="PX34" authorId="0" shapeId="0" xr:uid="{40A2C13A-B5D3-45B6-A836-B397F78B5FF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Labelkosten betragen ca. 0.09 CHF/kg (bezahlt durch RSC)</t>
        </r>
      </text>
    </comment>
    <comment ref="QN34" authorId="0" shapeId="0" xr:uid="{C6421190-543C-4376-85E5-711874D2D98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Strähl CHF 6.49 /kg. Labelkosten betragen ca. 0.09 CHF/kg (bezahlt durch RSC)</t>
        </r>
      </text>
    </comment>
    <comment ref="RC34" authorId="0" shapeId="0" xr:uid="{4A8A0C34-296C-4F7D-A0FD-257D04EF458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Strähl CHF 6.49 /kg. Labelkosten betragen ca. 0.09 CHF/kg (bezahlt durch RSC)</t>
        </r>
      </text>
    </comment>
    <comment ref="PX37" authorId="0" shapeId="0" xr:uid="{C8DA85DA-3F5F-47B3-88C6-F3891C904A0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</t>
        </r>
      </text>
    </comment>
    <comment ref="PY37" authorId="0" shapeId="0" xr:uid="{ED4ADEA0-F209-4D73-AF68-F8800DA9AE2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QN37" authorId="0" shapeId="0" xr:uid="{3517AB28-A0B6-48E5-A282-9E606E51AAB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QO37" authorId="0" shapeId="0" xr:uid="{13E2C915-5CA0-454B-AC6E-051411D8F62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RC37" authorId="0" shapeId="0" xr:uid="{0029A882-29CF-43BA-8BFB-718422C76A1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RD37" authorId="0" shapeId="0" xr:uid="{B8BE61C9-15D4-41A4-84F0-4C91E4C4EA1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PX38" authorId="0" shapeId="0" xr:uid="{B9437582-82B2-439F-BCA3-81F395AB96C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</t>
        </r>
      </text>
    </comment>
    <comment ref="PY38" authorId="0" shapeId="0" xr:uid="{3D98629E-F75B-40CF-AD2A-03228472988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QN38" authorId="0" shapeId="0" xr:uid="{94E5F76C-2730-40E0-BA6D-999A6FC0274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QO38" authorId="0" shapeId="0" xr:uid="{6F08BCC2-2252-4753-9DE5-8D2F9A495AA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RC38" authorId="0" shapeId="0" xr:uid="{B1718481-52D1-44A6-B7B8-D1E0E9B8035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RD38" authorId="0" shapeId="0" xr:uid="{521BC322-7F33-4DEF-820F-7A2A750E90C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PX39" authorId="0" shapeId="0" xr:uid="{14CCA344-7894-4B9C-91E7-965BA03974B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</t>
        </r>
      </text>
    </comment>
    <comment ref="PY39" authorId="0" shapeId="0" xr:uid="{09546D71-2A8E-4A6F-BDB7-8E605C9B149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QN39" authorId="0" shapeId="0" xr:uid="{54E9E748-1476-40CE-B054-90712C46134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QO39" authorId="0" shapeId="0" xr:uid="{C2496BF5-C327-4D32-859A-1F90DC50C89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RC39" authorId="0" shapeId="0" xr:uid="{8D7432A2-70E8-43D9-AEC6-ED6CC46556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RD39" authorId="0" shapeId="0" xr:uid="{1A8C3176-735D-4BA7-8338-06CC1B11CA0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PX41" authorId="0" shapeId="0" xr:uid="{579DDEC2-133D-4971-B728-923A2A27194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offeriert waren CHF 11.89/kg?</t>
        </r>
      </text>
    </comment>
    <comment ref="QN41" authorId="0" shapeId="0" xr:uid="{48E0C413-4D3D-4E0E-88BA-FEE5F113128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offeriert waren CHF 11.89/kg?</t>
        </r>
      </text>
    </comment>
    <comment ref="RC41" authorId="0" shapeId="0" xr:uid="{62DAAFDE-491A-40ED-9A85-3DFA854F31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offeriert waren CHF 11.89/kg?</t>
        </r>
      </text>
    </comment>
    <comment ref="PY46" authorId="0" shapeId="0" xr:uid="{3199120C-6D52-4A55-AAF3-929F205CB38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Achtung - Eur Fixpreis</t>
        </r>
      </text>
    </comment>
    <comment ref="QO46" authorId="0" shapeId="0" xr:uid="{CA133DD1-2EBB-4651-8DEA-35B39BAF673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Achtung - Eur Fixpreis</t>
        </r>
      </text>
    </comment>
    <comment ref="RD46" authorId="0" shapeId="0" xr:uid="{2D6CB2D8-47DE-4209-A6C7-03F6DE0883A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Achtung - Eur Fixpreis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tc={FFE51E2B-437C-47AB-B20B-56850492CD42}</author>
    <author>tc={0978F1D1-FBC5-4C9E-ABCE-4EBC90271326}</author>
    <author>Michelle Stucki</author>
    <author>tc={E8C14F44-A4A3-4829-BF05-AAAEC8B0AC96}</author>
    <author>tc={33AB2B4E-B1F8-47A2-B50C-2FA41A53737E}</author>
  </authors>
  <commentList>
    <comment ref="AM22" authorId="0" shapeId="0" xr:uid="{FFE51E2B-437C-47AB-B20B-56850492CD4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Rabatt NS CHF 0.25</t>
      </text>
    </comment>
    <comment ref="BG22" authorId="1" shapeId="0" xr:uid="{0978F1D1-FBC5-4C9E-ABCE-4EBC9027132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Rabatt NS CHF 0.25</t>
      </text>
    </comment>
    <comment ref="FL22" authorId="2" shapeId="0" xr:uid="{38522130-6BE0-41F2-8548-A79BBAD6E0A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wäre eigentlich 9.70 CHF/Kg (da ca. 0.05 CHF/kg Labelpreis noch zusätzlich anfallen)</t>
        </r>
      </text>
    </comment>
    <comment ref="GG22" authorId="2" shapeId="0" xr:uid="{5624F099-8ACC-432A-8ECE-25754CC1AC4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wäre eigentlich 9.70 CHF/Kg (da ca. 0.05 CHF/kg Labelpreis noch zusätzlich anfallen)</t>
        </r>
      </text>
    </comment>
    <comment ref="HA22" authorId="2" shapeId="0" xr:uid="{B526CB29-4106-4750-8A87-B8872DB40C0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wäre eigentlich 9.70 CHF/Kg (da ca. 0.05 CHF/kg Labelpreis noch zusätzlich anfallen)</t>
        </r>
      </text>
    </comment>
    <comment ref="AM23" authorId="3" shapeId="0" xr:uid="{E8C14F44-A4A3-4829-BF05-AAAEC8B0AC9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Rabatt NS CHF 0.25</t>
      </text>
    </comment>
    <comment ref="BG23" authorId="4" shapeId="0" xr:uid="{33AB2B4E-B1F8-47A2-B50C-2FA41A53737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Rabatt NS CHF 0.25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Stucki</author>
  </authors>
  <commentList>
    <comment ref="J3" authorId="0" shapeId="0" xr:uid="{F140323F-8E22-425A-9584-6A0FBAD0E3A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= 5.95 (CHF/EUR = 0.95)</t>
        </r>
      </text>
    </comment>
    <comment ref="J4" authorId="0" shapeId="0" xr:uid="{5CB256E0-E3B5-4812-B94A-0A26704C2C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= 2.86 (CHF/EUR = 0.95)</t>
        </r>
      </text>
    </comment>
    <comment ref="J5" authorId="0" shapeId="0" xr:uid="{5FD567EB-2E56-4E66-9609-80312ED3B76D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= 2.86 (CHF/EUR = 0.95)</t>
        </r>
      </text>
    </comment>
  </commentList>
</comments>
</file>

<file path=xl/sharedStrings.xml><?xml version="1.0" encoding="utf-8"?>
<sst xmlns="http://schemas.openxmlformats.org/spreadsheetml/2006/main" count="18890" uniqueCount="1013">
  <si>
    <t>ANPASSEN</t>
  </si>
  <si>
    <t>Produktcode</t>
  </si>
  <si>
    <t>Nr. Käserei</t>
  </si>
  <si>
    <t>Käserei</t>
  </si>
  <si>
    <t>Kunden_Nr</t>
  </si>
  <si>
    <t>Kunde_Name</t>
  </si>
  <si>
    <t>Land</t>
  </si>
  <si>
    <t>Produktname</t>
  </si>
  <si>
    <t>Verpackungsinfos</t>
  </si>
  <si>
    <t>Preiser-höhung</t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</si>
  <si>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</t>
    </r>
  </si>
  <si>
    <r>
      <t xml:space="preserve">VP </t>
    </r>
    <r>
      <rPr>
        <b/>
        <sz val="9"/>
        <color indexed="8"/>
        <rFont val="Sans"/>
      </rPr>
      <t>(CHF)</t>
    </r>
    <r>
      <rPr>
        <b/>
        <sz val="10"/>
        <color indexed="8"/>
        <rFont val="Sans"/>
      </rPr>
      <t xml:space="preserve"> / kg</t>
    </r>
  </si>
  <si>
    <t xml:space="preserve">VP Currency </t>
  </si>
  <si>
    <t>Marge</t>
  </si>
  <si>
    <t>Merge %</t>
  </si>
  <si>
    <t>Netto 
Marge %</t>
  </si>
  <si>
    <t>Incoterms</t>
  </si>
  <si>
    <t>Transport</t>
  </si>
  <si>
    <t>Subvention SO</t>
  </si>
  <si>
    <t>Comission Foodbroker</t>
  </si>
  <si>
    <t>Commission Sales Manager</t>
  </si>
  <si>
    <t>Kommentar</t>
  </si>
  <si>
    <t>Netto Marge %</t>
  </si>
  <si>
    <t>Netto Marge</t>
  </si>
  <si>
    <t xml:space="preserve">PROMO </t>
  </si>
  <si>
    <t>Commission</t>
  </si>
  <si>
    <t>MOQ</t>
  </si>
  <si>
    <t>Discount EP</t>
  </si>
  <si>
    <t>Discount VP</t>
  </si>
  <si>
    <t>Hilfsspalte für Kursumrechnung 
in andere Währung</t>
  </si>
  <si>
    <t>Einfluss auf die Marge</t>
  </si>
  <si>
    <t>50GB58Wd1002</t>
  </si>
  <si>
    <t>Imlig Käserei Oberriet AG</t>
  </si>
  <si>
    <t>Squiby Foods BV</t>
  </si>
  <si>
    <t>NL</t>
  </si>
  <si>
    <r>
      <t xml:space="preserve">Grünberger 1/8 Wedge, </t>
    </r>
    <r>
      <rPr>
        <sz val="9"/>
        <color theme="1"/>
        <rFont val="Calibri"/>
        <family val="2"/>
        <scheme val="minor"/>
      </rPr>
      <t>2pcs/case</t>
    </r>
  </si>
  <si>
    <t>Produzent: Neuenschwander</t>
  </si>
  <si>
    <t>EUR /Tageskurs</t>
  </si>
  <si>
    <t>DDP</t>
  </si>
  <si>
    <t>EXW</t>
  </si>
  <si>
    <t>0.55/kg</t>
  </si>
  <si>
    <t>Preiserhöhung Transportkosten</t>
  </si>
  <si>
    <t>0.7 EUR/kg</t>
  </si>
  <si>
    <t>Squiby organisiert Transport selbst.</t>
  </si>
  <si>
    <r>
      <t xml:space="preserve">Preis NEU </t>
    </r>
    <r>
      <rPr>
        <sz val="11"/>
        <color rgb="FFFF0000"/>
        <rFont val="Calibri"/>
        <family val="2"/>
        <scheme val="minor"/>
      </rPr>
      <t>9.04 CHF</t>
    </r>
  </si>
  <si>
    <t>Squiby organisiert Transport selbst</t>
  </si>
  <si>
    <t>80GY6AOPKc1002</t>
  </si>
  <si>
    <t>Margot Fromages SA</t>
  </si>
  <si>
    <r>
      <t xml:space="preserve">Gruyère AOP 6M King Cuts, </t>
    </r>
    <r>
      <rPr>
        <sz val="9"/>
        <color theme="1"/>
        <rFont val="Calibri"/>
        <family val="2"/>
        <scheme val="minor"/>
      </rPr>
      <t>2 pcs/case</t>
    </r>
  </si>
  <si>
    <t xml:space="preserve">EUR </t>
  </si>
  <si>
    <t>Fixer EUR Kurs während Launchpahse</t>
  </si>
  <si>
    <t>Preiserhöhung ab 1. Dez</t>
  </si>
  <si>
    <t>Artikel derzeit inaktiv; Achtung VP anpassen</t>
  </si>
  <si>
    <t>Artikel derzeit inaktiv; Achtung VP anpassen bei erneuter Bestellung</t>
  </si>
  <si>
    <t>50EM4AOPKc1002</t>
  </si>
  <si>
    <r>
      <t xml:space="preserve">Emmentaler AOP King Cuts, </t>
    </r>
    <r>
      <rPr>
        <sz val="9"/>
        <color theme="1"/>
        <rFont val="Calibri"/>
        <family val="2"/>
        <scheme val="minor"/>
      </rPr>
      <t>2pcs/case,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mit mikrobiellem Lab bestellen</t>
    </r>
  </si>
  <si>
    <r>
      <t xml:space="preserve">Preis NEU </t>
    </r>
    <r>
      <rPr>
        <sz val="11"/>
        <color rgb="FFFF0000"/>
        <rFont val="Calibri"/>
        <family val="2"/>
        <scheme val="minor"/>
      </rPr>
      <t>11.41 CHF</t>
    </r>
  </si>
  <si>
    <t>120APSLWh1003</t>
  </si>
  <si>
    <t>Traber Käse AG</t>
  </si>
  <si>
    <t>Intercibus</t>
  </si>
  <si>
    <t>USA</t>
  </si>
  <si>
    <t>Appenzeller Silver Label Wheel</t>
  </si>
  <si>
    <t>CHF</t>
  </si>
  <si>
    <t>FOB</t>
  </si>
  <si>
    <t>PE!</t>
  </si>
  <si>
    <t>Wir organisieren Container für Kunden</t>
  </si>
  <si>
    <t>120APWLWh1003</t>
  </si>
  <si>
    <t>Appenzeller White Label Wheel</t>
  </si>
  <si>
    <t>50APSL150PrF1003</t>
  </si>
  <si>
    <t>Appenzeller Silver Label 150g Portion</t>
  </si>
  <si>
    <r>
      <t xml:space="preserve">Preis NEU </t>
    </r>
    <r>
      <rPr>
        <sz val="11"/>
        <color rgb="FFFF0000"/>
        <rFont val="Calibri"/>
        <family val="2"/>
        <scheme val="minor"/>
      </rPr>
      <t>15.43 CHF</t>
    </r>
  </si>
  <si>
    <t>Artikel derzeit inaktiv</t>
  </si>
  <si>
    <t>80GY12AOP4Wd1003</t>
  </si>
  <si>
    <t>Gruyère AOP 12M 1/4 Wedge</t>
  </si>
  <si>
    <t>Preisreduktion vorerst zeitlich unbegrenzt</t>
  </si>
  <si>
    <t>80GY12AOPWh1003</t>
  </si>
  <si>
    <t>Gruyère AOP 12M Wheel</t>
  </si>
  <si>
    <t>80GY6AOP4Wd1003</t>
  </si>
  <si>
    <t>Gruyère AOP mild 1/4 Wedge</t>
  </si>
  <si>
    <t>80GY6AOPKc1003</t>
  </si>
  <si>
    <r>
      <t xml:space="preserve">Gruyère AOP mild King Cut (ohne Rinde), </t>
    </r>
    <r>
      <rPr>
        <sz val="9"/>
        <color theme="1"/>
        <rFont val="Calibri"/>
        <family val="2"/>
        <scheme val="minor"/>
      </rPr>
      <t>2pcs/case</t>
    </r>
  </si>
  <si>
    <t>80GY6AOPWh1003</t>
  </si>
  <si>
    <t>Gruyère AOP mild Wheel</t>
  </si>
  <si>
    <t>50MMRSq1003</t>
  </si>
  <si>
    <t>Mountain Milk Raclette Square</t>
  </si>
  <si>
    <r>
      <t xml:space="preserve">Preis NEU </t>
    </r>
    <r>
      <rPr>
        <sz val="11"/>
        <color rgb="FF00B050"/>
        <rFont val="Calibri"/>
        <family val="2"/>
        <scheme val="minor"/>
      </rPr>
      <t>8.33 CHF</t>
    </r>
  </si>
  <si>
    <r>
      <t xml:space="preserve">Preis NEU </t>
    </r>
    <r>
      <rPr>
        <sz val="11"/>
        <color rgb="FFFF0000"/>
        <rFont val="Calibri"/>
        <family val="2"/>
        <scheme val="minor"/>
      </rPr>
      <t>8.63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CHF</t>
    </r>
  </si>
  <si>
    <t>50MMRWh1003</t>
  </si>
  <si>
    <t>Mountain Milk Raclette Wheel (vakuumiert)</t>
  </si>
  <si>
    <t>evlt geben wir hier 5-10% Rabatt</t>
  </si>
  <si>
    <t>190MMRWh1003</t>
  </si>
  <si>
    <t>Käserei Hardegger AG</t>
  </si>
  <si>
    <t>Neuer Preis! Ist Produkt vakuumiert?</t>
  </si>
  <si>
    <t xml:space="preserve">Neuer EP-Preis! </t>
  </si>
  <si>
    <t>20RDWh1003</t>
  </si>
  <si>
    <t>Güntensperger Käse AG</t>
  </si>
  <si>
    <t>Red Devil</t>
  </si>
  <si>
    <t>mit Laibetikette, Foodplast, Karton</t>
  </si>
  <si>
    <t>80SB8Wd1003</t>
  </si>
  <si>
    <t>Sbrinz AOP 1/8 Wedge</t>
  </si>
  <si>
    <t>20SLWh1003</t>
  </si>
  <si>
    <t>Swiss Lady</t>
  </si>
  <si>
    <t>9.50 vorher</t>
  </si>
  <si>
    <t>10SSSc1003</t>
  </si>
  <si>
    <t>Alpenswiss AG</t>
  </si>
  <si>
    <r>
      <t>Switzerland Swiss Super Cuts,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2pcs/case</t>
    </r>
  </si>
  <si>
    <t>Preiserhöhung EP</t>
  </si>
  <si>
    <t>10EM4Cc1003</t>
  </si>
  <si>
    <r>
      <t xml:space="preserve">Emmentaler AOP Center Cuts, </t>
    </r>
    <r>
      <rPr>
        <sz val="9"/>
        <color theme="1"/>
        <rFont val="Calibri"/>
        <family val="2"/>
        <scheme val="minor"/>
      </rPr>
      <t>2pcs/case</t>
    </r>
  </si>
  <si>
    <t>110TdMWh1003</t>
  </si>
  <si>
    <t>Fromages Spielhofer S.A.</t>
  </si>
  <si>
    <r>
      <t>Tête de Moine,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4pcs/case</t>
    </r>
  </si>
  <si>
    <t>20TSWh1003</t>
  </si>
  <si>
    <t>Thunderstorm</t>
  </si>
  <si>
    <t>80TLRWh1003</t>
  </si>
  <si>
    <t>Tilsiter red</t>
  </si>
  <si>
    <t>80TLGWh1003</t>
  </si>
  <si>
    <t>Tilsiter green</t>
  </si>
  <si>
    <t>80VFAWh1003</t>
  </si>
  <si>
    <t>Vacherin Fribourgeois AOP</t>
  </si>
  <si>
    <t>20TPWh1003</t>
  </si>
  <si>
    <t>Trüffelperle</t>
  </si>
  <si>
    <t>mit Laibetikette, Karton</t>
  </si>
  <si>
    <t>20BSCrWh1003</t>
  </si>
  <si>
    <r>
      <t xml:space="preserve">La Charmant </t>
    </r>
    <r>
      <rPr>
        <sz val="9"/>
        <color theme="1"/>
        <rFont val="Calibri"/>
        <family val="2"/>
        <scheme val="minor"/>
      </rPr>
      <t>(intern: Bergsteiger Creamy)</t>
    </r>
  </si>
  <si>
    <t>mit Laibetikette, Karton, mit Stickers</t>
  </si>
  <si>
    <t>150FdCl4001005</t>
  </si>
  <si>
    <t>Strähl Käse AG</t>
  </si>
  <si>
    <t>Daily Dairy</t>
  </si>
  <si>
    <t>Fondue Classic 400g</t>
  </si>
  <si>
    <t>Bei erneuter Bestellung EP/VP prüfen</t>
  </si>
  <si>
    <t>?</t>
  </si>
  <si>
    <t>150FdMh4001005</t>
  </si>
  <si>
    <t>Fondue Matterhorn 400g</t>
  </si>
  <si>
    <t>80GY6AOPKc1005</t>
  </si>
  <si>
    <t>Gruyère AOP King Cut</t>
  </si>
  <si>
    <t>80GY6AOPWd1005</t>
  </si>
  <si>
    <t>Gruyère AOP Mild 2 Kg Block</t>
  </si>
  <si>
    <t>80GY6AOPWh1005</t>
  </si>
  <si>
    <t>110TdMWh1005</t>
  </si>
  <si>
    <t>Tête de Moine AOP Wheel Classic</t>
  </si>
  <si>
    <t>EUR</t>
  </si>
  <si>
    <t>100EM4Wh1005</t>
  </si>
  <si>
    <t>Käserei Neuenschwander AG</t>
  </si>
  <si>
    <t>Emmentaler AOP Wheel</t>
  </si>
  <si>
    <t>120APBLWh1006</t>
  </si>
  <si>
    <t>Hugo Ericson</t>
  </si>
  <si>
    <t>Sweden</t>
  </si>
  <si>
    <r>
      <t>Appenzeller Black Label (Extra-Würzig)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*VP nur verwenden bei vollen Paletten</t>
    </r>
  </si>
  <si>
    <t>NICHT VERWENDEN!!!</t>
  </si>
  <si>
    <t>Güntensperger teurer (14.25)</t>
  </si>
  <si>
    <t>SEK / Tageskurs</t>
  </si>
  <si>
    <t>20APBLWh1006</t>
  </si>
  <si>
    <t>Appenzeller Black Label (Extra-Würzig)</t>
  </si>
  <si>
    <t>120APPLWh1006</t>
  </si>
  <si>
    <t>Appenzeller Purple Label (Edel-Würzig)</t>
  </si>
  <si>
    <t>20APPLWh1006</t>
  </si>
  <si>
    <t>20</t>
  </si>
  <si>
    <t>80ETAOPAlp4Wd1006</t>
  </si>
  <si>
    <r>
      <t xml:space="preserve">Etivaz AOP Alpage 1/4 Wedge, </t>
    </r>
    <r>
      <rPr>
        <sz val="9"/>
        <color theme="1"/>
        <rFont val="Calibri"/>
        <family val="2"/>
        <scheme val="minor"/>
      </rPr>
      <t>4pcs/case, MOQ = 4/8/12/16 pcs ect.</t>
    </r>
  </si>
  <si>
    <t>40GY16554Wd1006</t>
  </si>
  <si>
    <t>Fromage Gruyère SA</t>
  </si>
  <si>
    <r>
      <t xml:space="preserve">Gruyère 1655 1/4 Wedge (15M), </t>
    </r>
    <r>
      <rPr>
        <sz val="9"/>
        <color theme="1"/>
        <rFont val="Calibri"/>
        <family val="2"/>
        <scheme val="minor"/>
      </rPr>
      <t>4pcs/case</t>
    </r>
  </si>
  <si>
    <t>VP ab 10.04</t>
  </si>
  <si>
    <t>40GY1655Wh1006</t>
  </si>
  <si>
    <t>Gruyère 1655 Wheel (15M)</t>
  </si>
  <si>
    <t>80GY10AOPR4Wd1006</t>
  </si>
  <si>
    <r>
      <t xml:space="preserve">Gruyère AOP Réserve 1/4 Wedge (10M) </t>
    </r>
    <r>
      <rPr>
        <sz val="9"/>
        <color theme="1"/>
        <rFont val="Calibri"/>
        <family val="2"/>
        <scheme val="minor"/>
      </rPr>
      <t>4pcs/case</t>
    </r>
  </si>
  <si>
    <t>80GY10AOPRKc1006</t>
  </si>
  <si>
    <r>
      <t xml:space="preserve">Gruyère AOP Réserve King Cuts (10M), </t>
    </r>
    <r>
      <rPr>
        <sz val="9"/>
        <color theme="1"/>
        <rFont val="Calibri"/>
        <family val="2"/>
        <scheme val="minor"/>
      </rPr>
      <t>5pcs/case</t>
    </r>
  </si>
  <si>
    <t>80GY10AOPRWh1006</t>
  </si>
  <si>
    <r>
      <t xml:space="preserve">Gruyère AOP Réserve Wheel (10M), </t>
    </r>
    <r>
      <rPr>
        <sz val="9"/>
        <color theme="1"/>
        <rFont val="Calibri"/>
        <family val="2"/>
        <scheme val="minor"/>
      </rPr>
      <t>ohne case bestellen</t>
    </r>
  </si>
  <si>
    <t>Preis mit Case</t>
  </si>
  <si>
    <t>ohne Case bestellen?</t>
  </si>
  <si>
    <t>ohne Case bestellen</t>
  </si>
  <si>
    <t>80GYAOPAlpWh1006</t>
  </si>
  <si>
    <t>Gruyère AOP Alpage Wheel</t>
  </si>
  <si>
    <t>80GYAOPAlp4Wd1006</t>
  </si>
  <si>
    <r>
      <t xml:space="preserve">Gruyère AOP Alpage 1/4 Wedge </t>
    </r>
    <r>
      <rPr>
        <sz val="9"/>
        <color theme="1"/>
        <rFont val="Calibri"/>
        <family val="2"/>
        <scheme val="minor"/>
      </rPr>
      <t>4pcs/case</t>
    </r>
  </si>
  <si>
    <t>50MMRClSq1006</t>
  </si>
  <si>
    <t>Raclette classic</t>
  </si>
  <si>
    <t>50MMRGSq1006</t>
  </si>
  <si>
    <t>Raclette garlic</t>
  </si>
  <si>
    <r>
      <t xml:space="preserve">Preis NEU </t>
    </r>
    <r>
      <rPr>
        <sz val="11"/>
        <color rgb="FF00B050"/>
        <rFont val="Calibri"/>
        <family val="2"/>
        <scheme val="minor"/>
      </rPr>
      <t>10.61 CHF</t>
    </r>
  </si>
  <si>
    <r>
      <t xml:space="preserve">Preis NEU </t>
    </r>
    <r>
      <rPr>
        <sz val="11"/>
        <color rgb="FFFF0000"/>
        <rFont val="Calibri"/>
        <family val="2"/>
        <scheme val="minor"/>
      </rPr>
      <t>10.91 CHF</t>
    </r>
  </si>
  <si>
    <t>Achtung, oft nicht verfügbar. Auf LS prüfen</t>
  </si>
  <si>
    <t>50MMRPSq1006</t>
  </si>
  <si>
    <t>Raclette pepper</t>
  </si>
  <si>
    <t>50MMRTSq1006</t>
  </si>
  <si>
    <t>Raclette truffle</t>
  </si>
  <si>
    <r>
      <t xml:space="preserve">Preis NEU </t>
    </r>
    <r>
      <rPr>
        <sz val="11"/>
        <color rgb="FF00B050"/>
        <rFont val="Calibri"/>
        <family val="2"/>
        <scheme val="minor"/>
      </rPr>
      <t>16.07 CHF</t>
    </r>
  </si>
  <si>
    <r>
      <t xml:space="preserve">Preis NEU </t>
    </r>
    <r>
      <rPr>
        <sz val="11"/>
        <color rgb="FFFF0000"/>
        <rFont val="Calibri"/>
        <family val="2"/>
        <scheme val="minor"/>
      </rPr>
      <t>16.37 CHF</t>
    </r>
  </si>
  <si>
    <t>20TSWh1006</t>
  </si>
  <si>
    <t>20SWWh1006</t>
  </si>
  <si>
    <t>Schweizer Wanderer</t>
  </si>
  <si>
    <t>50AW54Wd1006</t>
  </si>
  <si>
    <t>Alpenwunder 5M 1/4 Wedge</t>
  </si>
  <si>
    <r>
      <t xml:space="preserve">Preis NEU </t>
    </r>
    <r>
      <rPr>
        <sz val="11"/>
        <color rgb="FFFF0000"/>
        <rFont val="Calibri"/>
        <family val="2"/>
        <scheme val="minor"/>
      </rPr>
      <t>9.65 CHF</t>
    </r>
  </si>
  <si>
    <t>50AW104Wd1006</t>
  </si>
  <si>
    <t>Alpenwunder 10M 1/4 Wedge</t>
  </si>
  <si>
    <r>
      <t xml:space="preserve">Preis NEU </t>
    </r>
    <r>
      <rPr>
        <sz val="11"/>
        <color rgb="FFFF0000"/>
        <rFont val="Calibri"/>
        <family val="2"/>
        <scheme val="minor"/>
      </rPr>
      <t>10.61 CHF</t>
    </r>
  </si>
  <si>
    <t>20BSCrWh1006</t>
  </si>
  <si>
    <t>Bergsteiger Creamy</t>
  </si>
  <si>
    <t>20BLKWh1006</t>
  </si>
  <si>
    <t>Bärlauchkäse</t>
  </si>
  <si>
    <t>20ZKWh1006</t>
  </si>
  <si>
    <t>Zirbenkönigin (Stone Pine Queen)</t>
  </si>
  <si>
    <t>20RBKWh1006</t>
  </si>
  <si>
    <t>Rosenblütenkäse (Cheeky lover)</t>
  </si>
  <si>
    <t>vakuumiert</t>
  </si>
  <si>
    <t>vaccumed</t>
  </si>
  <si>
    <t>50APBL150PrF1006</t>
  </si>
  <si>
    <r>
      <t xml:space="preserve">Appenzeller Black Label 150g Portion Fix, </t>
    </r>
    <r>
      <rPr>
        <sz val="9"/>
        <color theme="1"/>
        <rFont val="Calibri"/>
        <family val="2"/>
        <scheme val="minor"/>
      </rPr>
      <t>8pcs/case</t>
    </r>
  </si>
  <si>
    <r>
      <t xml:space="preserve">Preis NEU </t>
    </r>
    <r>
      <rPr>
        <sz val="11"/>
        <color rgb="FFFF0000"/>
        <rFont val="Calibri"/>
        <family val="2"/>
        <scheme val="minor"/>
      </rPr>
      <t>16.80 CHF</t>
    </r>
  </si>
  <si>
    <t>50BSCr150PrF1006</t>
  </si>
  <si>
    <r>
      <t>Bergsteiger Creamy 150g Portion Fix,</t>
    </r>
    <r>
      <rPr>
        <sz val="9"/>
        <color theme="1"/>
        <rFont val="Calibri"/>
        <family val="2"/>
        <scheme val="minor"/>
      </rPr>
      <t xml:space="preserve"> 8pcs/case</t>
    </r>
  </si>
  <si>
    <t>10% Rabatt auf erste 5 Lieferungen</t>
  </si>
  <si>
    <t>15% auf erste 5 Lieferungen</t>
  </si>
  <si>
    <r>
      <t xml:space="preserve">Preis NEU </t>
    </r>
    <r>
      <rPr>
        <sz val="11"/>
        <color rgb="FFFF0000"/>
        <rFont val="Calibri"/>
        <family val="2"/>
        <scheme val="minor"/>
      </rPr>
      <t>13.73 CHF</t>
    </r>
  </si>
  <si>
    <t>50GY6AOP150PrF1006</t>
  </si>
  <si>
    <r>
      <t xml:space="preserve">Gruyère AOP Mild 150g Portion Fix, </t>
    </r>
    <r>
      <rPr>
        <sz val="9"/>
        <color theme="1"/>
        <rFont val="Calibri"/>
        <family val="2"/>
        <scheme val="minor"/>
      </rPr>
      <t>8pcs/case</t>
    </r>
  </si>
  <si>
    <r>
      <t xml:space="preserve">Preis NEU </t>
    </r>
    <r>
      <rPr>
        <sz val="11"/>
        <color rgb="FFFF0000"/>
        <rFont val="Calibri"/>
        <family val="2"/>
        <scheme val="minor"/>
      </rPr>
      <t>15.61 CHF</t>
    </r>
  </si>
  <si>
    <t>50AW5150PrF1006</t>
  </si>
  <si>
    <r>
      <t>Alpenwunder 5M 150g Portion Fix,</t>
    </r>
    <r>
      <rPr>
        <sz val="9"/>
        <color theme="1"/>
        <rFont val="Calibri"/>
        <family val="2"/>
        <scheme val="minor"/>
      </rPr>
      <t xml:space="preserve"> 8pcs/case</t>
    </r>
  </si>
  <si>
    <r>
      <t xml:space="preserve">Preis NEU </t>
    </r>
    <r>
      <rPr>
        <sz val="11"/>
        <color rgb="FFFF0000"/>
        <rFont val="Calibri"/>
        <family val="2"/>
        <scheme val="minor"/>
      </rPr>
      <t>10.76 CHF</t>
    </r>
  </si>
  <si>
    <t>80GY12AOPCA150PrF1007</t>
  </si>
  <si>
    <t>Foodbroker</t>
  </si>
  <si>
    <t>Norway</t>
  </si>
  <si>
    <r>
      <t xml:space="preserve">Gruyère AOP 12 Months CAVE AGED 150 Portion, </t>
    </r>
    <r>
      <rPr>
        <sz val="9"/>
        <color theme="1"/>
        <rFont val="Calibri"/>
        <family val="2"/>
        <scheme val="minor"/>
      </rPr>
      <t>8pcs/case</t>
    </r>
  </si>
  <si>
    <t>6pc / case = 2.80</t>
  </si>
  <si>
    <t>Preiserhöhung per 01.10.2024</t>
  </si>
  <si>
    <t>Preiserhöhung per 01.10.2024: 4.12 CHF/Portion</t>
  </si>
  <si>
    <t>VP-Reduktion um 10% (Abzug KO Foodbroker)</t>
  </si>
  <si>
    <t>neuer VP-Preis ab 13.03.25</t>
  </si>
  <si>
    <t>80GY12AOPCAKc1007</t>
  </si>
  <si>
    <r>
      <t xml:space="preserve">Gruyère AOP 12 Months CAVE AGED King Cut, </t>
    </r>
    <r>
      <rPr>
        <sz val="9"/>
        <color theme="1"/>
        <rFont val="Calibri"/>
        <family val="2"/>
        <scheme val="minor"/>
      </rPr>
      <t>2pcs/case</t>
    </r>
  </si>
  <si>
    <t>Preiserhöhung per 01.10.2024: 26.50 CHF/kg</t>
  </si>
  <si>
    <t>neuer VP-Preis ab 13.03.26</t>
  </si>
  <si>
    <t>80GY12AOPCA12Wd1007</t>
  </si>
  <si>
    <r>
      <t xml:space="preserve">Gruyère AOP 12 Months CAVE AGED 1/12 Wedge, </t>
    </r>
    <r>
      <rPr>
        <sz val="9"/>
        <color theme="1"/>
        <rFont val="Calibri"/>
        <family val="2"/>
        <scheme val="minor"/>
      </rPr>
      <t>4pcs/case</t>
    </r>
  </si>
  <si>
    <t>80GY5AOP150PrF1007</t>
  </si>
  <si>
    <r>
      <t xml:space="preserve">Gruyère AOP 5 Months 150 Portion, </t>
    </r>
    <r>
      <rPr>
        <sz val="9"/>
        <color theme="1"/>
        <rFont val="Calibri"/>
        <family val="2"/>
        <scheme val="minor"/>
      </rPr>
      <t>8pcs/case</t>
    </r>
  </si>
  <si>
    <t>Preiserhöhung per 01.10.2024:3.90 CHF/Portion</t>
  </si>
  <si>
    <t>neuer Preis gemäss Offerte vom 13.02.25</t>
  </si>
  <si>
    <t xml:space="preserve">80GY5AOPKc1007 </t>
  </si>
  <si>
    <r>
      <t xml:space="preserve">Gruyère AOP 5 Months King Cut mild (ohne Rinde), </t>
    </r>
    <r>
      <rPr>
        <sz val="9"/>
        <color theme="1"/>
        <rFont val="Calibri"/>
        <family val="2"/>
        <scheme val="minor"/>
      </rPr>
      <t>2pcs/case</t>
    </r>
  </si>
  <si>
    <t>Preiserhöhung per 01.10.2024: 23.10 CHF/kg</t>
  </si>
  <si>
    <t>20APBLWh1008</t>
  </si>
  <si>
    <t>Möllans Ost</t>
  </si>
  <si>
    <t>Fixer SEK Kurs 1.11.22-19.04.23</t>
  </si>
  <si>
    <r>
      <t>DDP (</t>
    </r>
    <r>
      <rPr>
        <b/>
        <sz val="9"/>
        <color rgb="FFFF0000"/>
        <rFont val="Calibri"/>
        <family val="2"/>
        <scheme val="minor"/>
      </rPr>
      <t>MOQ: 3 pal!</t>
    </r>
    <r>
      <rPr>
        <b/>
        <sz val="9"/>
        <color theme="1"/>
        <rFont val="Calibri"/>
        <family val="2"/>
        <scheme val="minor"/>
      </rPr>
      <t>)</t>
    </r>
  </si>
  <si>
    <t>ab 19.4 DDP CHF Preise!</t>
  </si>
  <si>
    <t>Kommissionen aktualisieren</t>
  </si>
  <si>
    <r>
      <t>DDP (</t>
    </r>
    <r>
      <rPr>
        <b/>
        <sz val="11"/>
        <color rgb="FFFF0000"/>
        <rFont val="Calibri"/>
        <family val="2"/>
        <scheme val="minor"/>
      </rPr>
      <t>MOQ: 3 pal!</t>
    </r>
    <r>
      <rPr>
        <b/>
        <sz val="11"/>
        <color theme="1"/>
        <rFont val="Calibri"/>
        <family val="2"/>
        <scheme val="minor"/>
      </rPr>
      <t>)</t>
    </r>
  </si>
  <si>
    <t>20APWLWh1008</t>
  </si>
  <si>
    <t>Appenzeller White Label (Creamy)</t>
  </si>
  <si>
    <r>
      <t>Appenzeller Black Label (Extra-Würzig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</si>
  <si>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r>
      <t>Appenzeller White Label (Creamy)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</si>
  <si>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t>130BRT2Wd1008</t>
  </si>
  <si>
    <t>Gebrüder Eberle AG</t>
  </si>
  <si>
    <r>
      <t xml:space="preserve">Brie with truffle </t>
    </r>
    <r>
      <rPr>
        <sz val="10"/>
        <color theme="1"/>
        <rFont val="Calibri"/>
        <family val="2"/>
        <scheme val="minor"/>
      </rPr>
      <t>(=Trüffel)</t>
    </r>
  </si>
  <si>
    <t>Preiserhöhung ab 01.09.: neu VP = 28.20 CHF/Kg</t>
  </si>
  <si>
    <t>130BRWG2Wd1008</t>
  </si>
  <si>
    <r>
      <t xml:space="preserve">Brie with wild garlic </t>
    </r>
    <r>
      <rPr>
        <sz val="10"/>
        <color theme="1"/>
        <rFont val="Calibri"/>
        <family val="2"/>
        <scheme val="minor"/>
      </rPr>
      <t>(=Bärlauch)</t>
    </r>
  </si>
  <si>
    <t>Preiserhöhung ab 01.09.: neu VP = 22.80 CHF/Kg</t>
  </si>
  <si>
    <t>30GY15AOPWh1008</t>
  </si>
  <si>
    <t>Eicher's Söhne</t>
  </si>
  <si>
    <t>Gruyère AOP Cave Aged Wheel</t>
  </si>
  <si>
    <t>Fixer SEK Kurs 1.11.22-19.04.23 /Spezialrabatt Gryuere bis 28.2.23</t>
  </si>
  <si>
    <t>30GY15AOP8Wd1008</t>
  </si>
  <si>
    <r>
      <t xml:space="preserve">Gruyère AOP Cave Aged 1/8 Wedge, </t>
    </r>
    <r>
      <rPr>
        <sz val="9"/>
        <color theme="1"/>
        <rFont val="Calibri"/>
        <family val="2"/>
        <scheme val="minor"/>
      </rPr>
      <t>2pcs/case</t>
    </r>
  </si>
  <si>
    <t>30ET18AOPAlp8Wd1008</t>
  </si>
  <si>
    <r>
      <t xml:space="preserve">Etivaz AOP Alpage 1/8 Wedge (18M), </t>
    </r>
    <r>
      <rPr>
        <sz val="9"/>
        <color theme="1"/>
        <rFont val="Calibri"/>
        <family val="2"/>
        <scheme val="minor"/>
      </rPr>
      <t>2pcs/case</t>
    </r>
  </si>
  <si>
    <t>80GY12AOP150PrF1008</t>
  </si>
  <si>
    <r>
      <t xml:space="preserve">Gruyère AOP Portion 150g fix (12 Months), </t>
    </r>
    <r>
      <rPr>
        <sz val="9"/>
        <color theme="1"/>
        <rFont val="Calibri"/>
        <family val="2"/>
        <scheme val="minor"/>
      </rPr>
      <t>10pcs/case</t>
    </r>
  </si>
  <si>
    <t>Unsere RE: pro Stück verrechnen</t>
  </si>
  <si>
    <r>
      <t xml:space="preserve">Unsere RE: </t>
    </r>
    <r>
      <rPr>
        <sz val="11"/>
        <color rgb="FFFF0000"/>
        <rFont val="Calibri"/>
        <family val="2"/>
        <scheme val="minor"/>
      </rPr>
      <t xml:space="preserve">pro Stück </t>
    </r>
    <r>
      <rPr>
        <sz val="11"/>
        <color theme="1"/>
        <rFont val="Calibri"/>
        <family val="2"/>
        <scheme val="minor"/>
      </rPr>
      <t>verrechnen</t>
    </r>
  </si>
  <si>
    <t>20SLWh1008</t>
  </si>
  <si>
    <t>20TSWh1008</t>
  </si>
  <si>
    <t xml:space="preserve">Thunderstorm </t>
  </si>
  <si>
    <t>20TS150PrV1008</t>
  </si>
  <si>
    <r>
      <t xml:space="preserve">Thunderstorm, Portion 150g, </t>
    </r>
    <r>
      <rPr>
        <sz val="9"/>
        <color theme="1"/>
        <rFont val="Calibri"/>
        <family val="2"/>
        <scheme val="minor"/>
      </rPr>
      <t>10pcs/case</t>
    </r>
  </si>
  <si>
    <t>ohne Laibetikette, Karton</t>
  </si>
  <si>
    <t>Preis pro Stück verwenden</t>
  </si>
  <si>
    <t>Preis pro Stück verwenden für Kunden</t>
  </si>
  <si>
    <t>pro Stück in RE verrechnen</t>
  </si>
  <si>
    <r>
      <t xml:space="preserve">Unsere RE: </t>
    </r>
    <r>
      <rPr>
        <sz val="11"/>
        <color rgb="FFFF0000"/>
        <rFont val="Calibri"/>
        <family val="2"/>
        <scheme val="minor"/>
      </rPr>
      <t>pro kg</t>
    </r>
    <r>
      <rPr>
        <sz val="11"/>
        <color theme="1"/>
        <rFont val="Calibri"/>
        <family val="2"/>
        <scheme val="minor"/>
      </rPr>
      <t xml:space="preserve"> verrechnen</t>
    </r>
  </si>
  <si>
    <t>20RDEWh1008</t>
  </si>
  <si>
    <t>Red Devil Extra</t>
  </si>
  <si>
    <t>20RcClSq1008</t>
  </si>
  <si>
    <t>Raclette Classic Square (Raw Cow's milk)</t>
  </si>
  <si>
    <t>20WBKWh1008</t>
  </si>
  <si>
    <t>Wildblütenkäse</t>
  </si>
  <si>
    <t>ohne Laibetikette, Foodplast, Karton</t>
  </si>
  <si>
    <t>20WBK2Wd1008</t>
  </si>
  <si>
    <r>
      <t xml:space="preserve">Wildblütenkäse 1/2 Wedge, </t>
    </r>
    <r>
      <rPr>
        <sz val="9"/>
        <color theme="1"/>
        <rFont val="Calibri"/>
        <family val="2"/>
        <scheme val="minor"/>
      </rPr>
      <t>1pc/Karton (Halblaibkarton)</t>
    </r>
  </si>
  <si>
    <t>ohne Laibetikette, vakuumiert, Karton</t>
  </si>
  <si>
    <t>20BSCrWh1008</t>
  </si>
  <si>
    <t>EUR / Tageskurs</t>
  </si>
  <si>
    <t>VP für erste 3 Monate</t>
  </si>
  <si>
    <t>20BSCr150PrV1008</t>
  </si>
  <si>
    <r>
      <t xml:space="preserve">Bergsteiger Creamy, Portion 150g, </t>
    </r>
    <r>
      <rPr>
        <sz val="9"/>
        <color theme="1"/>
        <rFont val="Calibri"/>
        <family val="2"/>
        <scheme val="minor"/>
      </rPr>
      <t>10pcs/case</t>
    </r>
  </si>
  <si>
    <t>DDP (MOQ: 3 pal!)</t>
  </si>
  <si>
    <t>Preis pro kg: 13.70 CHF</t>
  </si>
  <si>
    <t>20TTWh1008</t>
  </si>
  <si>
    <t>Trüffeltraum</t>
  </si>
  <si>
    <t>20ZKWh1008</t>
  </si>
  <si>
    <t>Zirbenkönigin</t>
  </si>
  <si>
    <t>20SRKWh1008</t>
  </si>
  <si>
    <r>
      <t xml:space="preserve">Schweizer Rahmkäse, </t>
    </r>
    <r>
      <rPr>
        <sz val="9"/>
        <color theme="1"/>
        <rFont val="Calibri"/>
        <family val="2"/>
        <scheme val="minor"/>
      </rPr>
      <t>4kg Laib</t>
    </r>
  </si>
  <si>
    <t>20AW108Wd1008</t>
  </si>
  <si>
    <r>
      <t xml:space="preserve">Grünberger 10M 1/8 Wedge, </t>
    </r>
    <r>
      <rPr>
        <sz val="9"/>
        <color rgb="FFFF0000"/>
        <rFont val="Calibri"/>
        <family val="2"/>
        <scheme val="minor"/>
      </rPr>
      <t>wie viele pcs pro Karton?</t>
    </r>
    <r>
      <rPr>
        <sz val="11"/>
        <color theme="1"/>
        <rFont val="Calibri"/>
        <family val="2"/>
        <scheme val="minor"/>
      </rPr>
      <t xml:space="preserve"> (Käse von Keller)</t>
    </r>
  </si>
  <si>
    <t>Laibetikette? , Karton</t>
  </si>
  <si>
    <t>tbd</t>
  </si>
  <si>
    <t>20HHEWh1008</t>
  </si>
  <si>
    <r>
      <t xml:space="preserve">Holzhofer extra rezent, </t>
    </r>
    <r>
      <rPr>
        <sz val="9"/>
        <color theme="1"/>
        <rFont val="Calibri"/>
        <family val="2"/>
        <scheme val="minor"/>
      </rPr>
      <t>4kg Laib, MOQ = 10 Laibe</t>
    </r>
  </si>
  <si>
    <t>mit Laibetikette, Foodplast?, Karton</t>
  </si>
  <si>
    <t>100AW5Wh1008</t>
  </si>
  <si>
    <r>
      <t xml:space="preserve">Alpenwunder 5M Wheel, </t>
    </r>
    <r>
      <rPr>
        <sz val="9"/>
        <color theme="1"/>
        <rFont val="Calibri"/>
        <family val="2"/>
        <scheme val="minor"/>
      </rPr>
      <t>MOQ = 20 Laibe</t>
    </r>
  </si>
  <si>
    <t>20AW10Wh1008</t>
  </si>
  <si>
    <r>
      <t xml:space="preserve">Grünberger 10M Wheel, </t>
    </r>
    <r>
      <rPr>
        <sz val="9"/>
        <color theme="1"/>
        <rFont val="Calibri"/>
        <family val="2"/>
        <scheme val="minor"/>
      </rPr>
      <t>MOQ = 1 Laib</t>
    </r>
  </si>
  <si>
    <t>100AW5rlEb1009</t>
  </si>
  <si>
    <t>INDUSTRIAS</t>
  </si>
  <si>
    <t>ES</t>
  </si>
  <si>
    <t>Grünberger EB rindless</t>
  </si>
  <si>
    <t>EXW/DDP</t>
  </si>
  <si>
    <t>EUR fix</t>
  </si>
  <si>
    <t>80GY6AOPKc1012</t>
  </si>
  <si>
    <t>Abbey Speciality Foods</t>
  </si>
  <si>
    <r>
      <t>Gruyère AOP 6M King Cuts,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2pcs/case</t>
    </r>
  </si>
  <si>
    <t>10 % Discount im Aug</t>
  </si>
  <si>
    <t>Kunde organisiert Container, wir timen Bestellung</t>
  </si>
  <si>
    <t>80GY6AOP4Wd1012</t>
  </si>
  <si>
    <r>
      <t xml:space="preserve">Gruyère AOP 6M 1/4 Wedge, </t>
    </r>
    <r>
      <rPr>
        <sz val="9"/>
        <color theme="1"/>
        <rFont val="Calibri"/>
        <family val="2"/>
        <scheme val="minor"/>
      </rPr>
      <t>1pc/case</t>
    </r>
  </si>
  <si>
    <t>80GY6AOPWh1012</t>
  </si>
  <si>
    <t>Gruyère AOP 6M Wheel</t>
  </si>
  <si>
    <t>10SSSc1012</t>
  </si>
  <si>
    <r>
      <t xml:space="preserve">Switzerland Swiss Super Cuts, </t>
    </r>
    <r>
      <rPr>
        <sz val="9"/>
        <color theme="1"/>
        <rFont val="Calibri"/>
        <family val="2"/>
        <scheme val="minor"/>
      </rPr>
      <t>2pcs/case</t>
    </r>
  </si>
  <si>
    <t>10EM4Cc1012</t>
  </si>
  <si>
    <t>12+</t>
  </si>
  <si>
    <t>120APSLWh1012</t>
  </si>
  <si>
    <t>110TdMWh1012</t>
  </si>
  <si>
    <r>
      <t xml:space="preserve">Tête de Moine, </t>
    </r>
    <r>
      <rPr>
        <sz val="9"/>
        <color theme="1"/>
        <rFont val="Calibri"/>
        <family val="2"/>
        <scheme val="minor"/>
      </rPr>
      <t>4pcs/case</t>
    </r>
  </si>
  <si>
    <t>10MMRClWh1012</t>
  </si>
  <si>
    <t>Swiss Raclette Wheel</t>
  </si>
  <si>
    <t>20AW104Wd1012</t>
  </si>
  <si>
    <r>
      <t xml:space="preserve">Alpenwunder 10M 1/4 Wedge </t>
    </r>
    <r>
      <rPr>
        <sz val="10"/>
        <color theme="1"/>
        <rFont val="Calibri"/>
        <family val="2"/>
        <scheme val="minor"/>
      </rPr>
      <t>(Käse von Keller)</t>
    </r>
    <r>
      <rPr>
        <sz val="11"/>
        <color theme="1"/>
        <rFont val="Calibri"/>
        <family val="2"/>
        <scheme val="minor"/>
      </rPr>
      <t xml:space="preserve">, </t>
    </r>
    <r>
      <rPr>
        <sz val="9"/>
        <color theme="1"/>
        <rFont val="Calibri"/>
        <family val="2"/>
        <scheme val="minor"/>
      </rPr>
      <t>1pc/Karton, 60pcs/Palette</t>
    </r>
  </si>
  <si>
    <t>mit Laibetikette, vakuumiert, Karton, mit Repack-Stickers</t>
  </si>
  <si>
    <t>CHF 11 für erste Lieferung</t>
  </si>
  <si>
    <t>20TTWh1012</t>
  </si>
  <si>
    <t>mit Laibetikette, Karton, mit Repack-Stickers</t>
  </si>
  <si>
    <t>50GY6AOP150PrF1012</t>
  </si>
  <si>
    <r>
      <t xml:space="preserve">Gruyère AOP 6M 150g Portion FIX  </t>
    </r>
    <r>
      <rPr>
        <sz val="10"/>
        <color theme="1"/>
        <rFont val="Calibri"/>
        <family val="2"/>
        <scheme val="minor"/>
      </rPr>
      <t>(Käse von Milka)</t>
    </r>
    <r>
      <rPr>
        <sz val="11"/>
        <color theme="1"/>
        <rFont val="Calibri"/>
        <family val="2"/>
        <scheme val="minor"/>
      </rPr>
      <t>,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12pcs/case</t>
    </r>
  </si>
  <si>
    <t>Preis Anpassung Imlig?</t>
  </si>
  <si>
    <r>
      <t xml:space="preserve">Preis NEU </t>
    </r>
    <r>
      <rPr>
        <sz val="11"/>
        <color rgb="FFFF0000"/>
        <rFont val="Calibri"/>
        <family val="2"/>
        <scheme val="minor"/>
      </rPr>
      <t>15.45 CHF</t>
    </r>
  </si>
  <si>
    <t>50EM4150PrF1012</t>
  </si>
  <si>
    <r>
      <t xml:space="preserve">Emmentaler AOP 150g Portion FIX, </t>
    </r>
    <r>
      <rPr>
        <sz val="9"/>
        <color theme="1"/>
        <rFont val="Calibri"/>
        <family val="2"/>
        <scheme val="minor"/>
      </rPr>
      <t>12pcs/case</t>
    </r>
  </si>
  <si>
    <r>
      <t xml:space="preserve">Preis NEU </t>
    </r>
    <r>
      <rPr>
        <sz val="11"/>
        <color rgb="FFFF0000"/>
        <rFont val="Calibri"/>
        <family val="2"/>
        <scheme val="minor"/>
      </rPr>
      <t>12.40 CHF</t>
    </r>
  </si>
  <si>
    <t>50SS150PrF1012</t>
  </si>
  <si>
    <r>
      <t xml:space="preserve">Switzerland Swiss 150g Portion FIX, </t>
    </r>
    <r>
      <rPr>
        <sz val="9"/>
        <color theme="1"/>
        <rFont val="Calibri"/>
        <family val="2"/>
        <scheme val="minor"/>
      </rPr>
      <t>12pcs/case</t>
    </r>
  </si>
  <si>
    <r>
      <t xml:space="preserve">Preis NEU </t>
    </r>
    <r>
      <rPr>
        <sz val="11"/>
        <color rgb="FFFF0000"/>
        <rFont val="Calibri"/>
        <family val="2"/>
        <scheme val="minor"/>
      </rPr>
      <t>8.25 CHF</t>
    </r>
  </si>
  <si>
    <t>50AW10150PrF1012</t>
  </si>
  <si>
    <r>
      <t xml:space="preserve">Alpenwunder 10M 150 Portion FIX, </t>
    </r>
    <r>
      <rPr>
        <sz val="9"/>
        <color theme="1"/>
        <rFont val="Calibri"/>
        <family val="2"/>
        <scheme val="minor"/>
      </rPr>
      <t>12pcs/case</t>
    </r>
  </si>
  <si>
    <t>Preis unklar, neu anfragen</t>
  </si>
  <si>
    <t>EP unklar, neu anfragen</t>
  </si>
  <si>
    <t>50TT150PrF1012</t>
  </si>
  <si>
    <r>
      <t xml:space="preserve">Trüffeltraum 150 Portion FIX, </t>
    </r>
    <r>
      <rPr>
        <sz val="9"/>
        <color theme="1"/>
        <rFont val="Calibri"/>
        <family val="2"/>
        <scheme val="minor"/>
      </rPr>
      <t>12pcs/case</t>
    </r>
  </si>
  <si>
    <t>180GY15AOPCAWh1014</t>
  </si>
  <si>
    <t>Milka Käse</t>
  </si>
  <si>
    <t>Wijnjas</t>
  </si>
  <si>
    <t xml:space="preserve">Gruyère AOP 15M Cave Aged Wheel </t>
  </si>
  <si>
    <t>ab 16. Januar 2023</t>
  </si>
  <si>
    <t>NEU CHF ab Jan 2024</t>
  </si>
  <si>
    <t>180GY10AOPRWh1014</t>
  </si>
  <si>
    <t>Gruyère AOP Réserve 10M Wheel</t>
  </si>
  <si>
    <t>180TdMWh1014</t>
  </si>
  <si>
    <t>180RdVAOPWh1014</t>
  </si>
  <si>
    <t>Raclette du Valais AOP</t>
  </si>
  <si>
    <t>180ET12Wh1014</t>
  </si>
  <si>
    <t xml:space="preserve">L'Étivaz AOP </t>
  </si>
  <si>
    <t>180MARWh1014</t>
  </si>
  <si>
    <t>Le Maréchal</t>
  </si>
  <si>
    <t>20APBLWh1014</t>
  </si>
  <si>
    <t>Güntensperger Käse AG/Traber Käse AG</t>
  </si>
  <si>
    <t>20APSLWh1014</t>
  </si>
  <si>
    <t>Appenzeller Silver Label (Mild-Würzig)</t>
  </si>
  <si>
    <t>120APBLWh1014</t>
  </si>
  <si>
    <r>
      <t>Appenzeller Black Label (Extra-Würzig)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</si>
  <si>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t>120APSLWh1014</t>
  </si>
  <si>
    <r>
      <t>Appenzeller Silver Label (Mild-Würzig)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</si>
  <si>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t>20SLFd6001014</t>
  </si>
  <si>
    <r>
      <t xml:space="preserve">Swiss Lady Fondue 600g, </t>
    </r>
    <r>
      <rPr>
        <sz val="9"/>
        <color theme="1"/>
        <rFont val="Calibri"/>
        <family val="2"/>
        <scheme val="minor"/>
      </rPr>
      <t>6pcs/(Halblaib)karton</t>
    </r>
  </si>
  <si>
    <t>Halblaibkarton</t>
  </si>
  <si>
    <r>
      <t xml:space="preserve">unsere RE: </t>
    </r>
    <r>
      <rPr>
        <sz val="11"/>
        <color rgb="FFFF0000"/>
        <rFont val="Calibri"/>
        <family val="2"/>
        <scheme val="minor"/>
      </rPr>
      <t xml:space="preserve">pro Stück </t>
    </r>
    <r>
      <rPr>
        <sz val="11"/>
        <color theme="1"/>
        <rFont val="Calibri"/>
        <family val="2"/>
        <scheme val="minor"/>
      </rPr>
      <t>verrechnen</t>
    </r>
  </si>
  <si>
    <t>20TSWh1014</t>
  </si>
  <si>
    <t>Thunderstorm Wheel</t>
  </si>
  <si>
    <t>20RcClSq1014</t>
  </si>
  <si>
    <r>
      <t xml:space="preserve">Raclette Classic (Raw Cow's milk), </t>
    </r>
    <r>
      <rPr>
        <sz val="9"/>
        <color theme="1"/>
        <rFont val="Calibri"/>
        <family val="2"/>
        <scheme val="minor"/>
      </rPr>
      <t>Square (gewaschen)</t>
    </r>
  </si>
  <si>
    <t>180CHHWh1014</t>
  </si>
  <si>
    <t>Chällerhocker Lait Cru</t>
  </si>
  <si>
    <t>20BSCrWh1014</t>
  </si>
  <si>
    <t>180VCRWh1014</t>
  </si>
  <si>
    <t>Vully Classique Rouge Wheel</t>
  </si>
  <si>
    <t>180VRNWh1014</t>
  </si>
  <si>
    <t>Vully Réserve Noir Wheel</t>
  </si>
  <si>
    <t>180EM12RWh1014</t>
  </si>
  <si>
    <t>Emmentaler AOP Réserve 12M Wheel</t>
  </si>
  <si>
    <t>180EM16Wh1014</t>
  </si>
  <si>
    <t>Emmentaler AOP 16M Wheel</t>
  </si>
  <si>
    <t>60AW8Wh1014</t>
  </si>
  <si>
    <t>Keller's Milch- &amp; Käsespezialitäten</t>
  </si>
  <si>
    <t>Grünberger Extra Wheel (8M)</t>
  </si>
  <si>
    <t>120APSLWh1019</t>
  </si>
  <si>
    <t>EKOLGIDA</t>
  </si>
  <si>
    <t>Turkey</t>
  </si>
  <si>
    <t>Appenzeller Silver Label  Wheel</t>
  </si>
  <si>
    <t>Preiserhöhung? Siehe Email 06.06.24</t>
  </si>
  <si>
    <t>10EM4Kc1019</t>
  </si>
  <si>
    <r>
      <t xml:space="preserve">Emmentaler AOP King Cuts, </t>
    </r>
    <r>
      <rPr>
        <sz val="9"/>
        <color theme="1"/>
        <rFont val="Calibri"/>
        <family val="2"/>
        <scheme val="minor"/>
      </rPr>
      <t>4pcs/case</t>
    </r>
  </si>
  <si>
    <t>Preiserhöhung? Siehe Email 06.06.25</t>
  </si>
  <si>
    <t xml:space="preserve">Preiserhöhung VP ab Sept </t>
  </si>
  <si>
    <t>10EM4Sc1019</t>
  </si>
  <si>
    <r>
      <t xml:space="preserve">Emmentaler AOP Super Cuts 7kg, </t>
    </r>
    <r>
      <rPr>
        <sz val="9"/>
        <color theme="1"/>
        <rFont val="Calibri"/>
        <family val="2"/>
        <scheme val="minor"/>
      </rPr>
      <t>2 pcs/case</t>
    </r>
  </si>
  <si>
    <t>Preiserhöhung? Siehe Email 06.06.26</t>
  </si>
  <si>
    <t>80GY6AOPWh1019</t>
  </si>
  <si>
    <r>
      <t xml:space="preserve">Gruyère AOP 6M Wheel, </t>
    </r>
    <r>
      <rPr>
        <sz val="9"/>
        <color theme="1"/>
        <rFont val="Calibri"/>
        <family val="2"/>
        <scheme val="minor"/>
      </rPr>
      <t>in case</t>
    </r>
  </si>
  <si>
    <t>Preiserhöhung? Siehe Email 06.06.27</t>
  </si>
  <si>
    <t>110TdMRWh1019</t>
  </si>
  <si>
    <r>
      <t xml:space="preserve">Tête de Moine Réserve Wheel, </t>
    </r>
    <r>
      <rPr>
        <sz val="9"/>
        <color theme="1"/>
        <rFont val="Calibri"/>
        <family val="2"/>
        <scheme val="minor"/>
      </rPr>
      <t>4 pcs/case</t>
    </r>
  </si>
  <si>
    <t>Preiserhöhung? Siehe Email 06.06.29</t>
  </si>
  <si>
    <t>110TdMWh1019</t>
  </si>
  <si>
    <r>
      <t xml:space="preserve">Tête de Moine Wheel, </t>
    </r>
    <r>
      <rPr>
        <sz val="9"/>
        <color theme="1"/>
        <rFont val="Calibri"/>
        <family val="2"/>
        <scheme val="minor"/>
      </rPr>
      <t>4 pcs/case</t>
    </r>
  </si>
  <si>
    <t>80TLGWh1019</t>
  </si>
  <si>
    <t>Tilsiter green Wheel</t>
  </si>
  <si>
    <t>Preiserhöhung? Siehe Email 06.06.30</t>
  </si>
  <si>
    <t>80VFAAOPWh1019</t>
  </si>
  <si>
    <t xml:space="preserve">Vacherin Fribourgeois AOP Wheel </t>
  </si>
  <si>
    <t>Preiserhöhung? Siehe Email 06.06.33</t>
  </si>
  <si>
    <t>100AW5Wh1019</t>
  </si>
  <si>
    <t xml:space="preserve">Alpenwunder 5M Wheel </t>
  </si>
  <si>
    <t>Preiserhöhung? Siehe Email 06.06.34</t>
  </si>
  <si>
    <t>10MMRClWh1019</t>
  </si>
  <si>
    <t>Mountain Milk Raclette Wheel</t>
  </si>
  <si>
    <t>Preiserhöhung? Siehe Email 06.06.35</t>
  </si>
  <si>
    <t>20APBLWh1020</t>
  </si>
  <si>
    <t>Guido's Fresh Marketplace</t>
  </si>
  <si>
    <t>CIP</t>
  </si>
  <si>
    <t>20RDWh1020</t>
  </si>
  <si>
    <t>20RcRMSq1020</t>
  </si>
  <si>
    <r>
      <t xml:space="preserve">Raw Cow’s Milk Raclette, </t>
    </r>
    <r>
      <rPr>
        <sz val="9"/>
        <color theme="1"/>
        <rFont val="Calibri"/>
        <family val="2"/>
        <scheme val="minor"/>
      </rPr>
      <t>Square</t>
    </r>
  </si>
  <si>
    <t>Karton</t>
  </si>
  <si>
    <t>80EMAOPWh1020</t>
  </si>
  <si>
    <t>Preiserhöhung</t>
  </si>
  <si>
    <t>80GY12AOPWh1020</t>
  </si>
  <si>
    <t>Gruyère AOP Wheel 12M</t>
  </si>
  <si>
    <t>80ET10AOPWh</t>
  </si>
  <si>
    <t>Etivaz AOP Wheel 10M</t>
  </si>
  <si>
    <t>80TDMWh1020</t>
  </si>
  <si>
    <r>
      <t xml:space="preserve">Tête de Moine Wheel, </t>
    </r>
    <r>
      <rPr>
        <sz val="9"/>
        <color theme="1"/>
        <rFont val="Calibri"/>
        <family val="2"/>
        <scheme val="minor"/>
      </rPr>
      <t>4pcs/case</t>
    </r>
  </si>
  <si>
    <t>80VFAOPWh1020</t>
  </si>
  <si>
    <t>Vacherin Fribourgeois AOP Wheel</t>
  </si>
  <si>
    <t>80VRNWh1020</t>
  </si>
  <si>
    <t>80VCRWh1020</t>
  </si>
  <si>
    <t>Vully Classic Rouge Wheel</t>
  </si>
  <si>
    <t>80TLGWh1020</t>
  </si>
  <si>
    <t>Tilsiter Green Wheel</t>
  </si>
  <si>
    <t>80TLRWh1020</t>
  </si>
  <si>
    <t>Tilsiter Red Wheel</t>
  </si>
  <si>
    <t>80RdVAOP1020</t>
  </si>
  <si>
    <t>120APSLWh1021</t>
  </si>
  <si>
    <t>Angeles</t>
  </si>
  <si>
    <t>AU</t>
  </si>
  <si>
    <t>Preiserhöhung bereits geschickt? Dann anpassen</t>
  </si>
  <si>
    <t>Noch abwarten mit Preiserhöhung, Mengen beobachten</t>
  </si>
  <si>
    <t>50APSLWh1021</t>
  </si>
  <si>
    <r>
      <t xml:space="preserve">Preis NEU </t>
    </r>
    <r>
      <rPr>
        <sz val="11"/>
        <color rgb="FFFF0000"/>
        <rFont val="Calibri"/>
        <family val="2"/>
        <scheme val="minor"/>
      </rPr>
      <t>12.98 CHF</t>
    </r>
  </si>
  <si>
    <t>80GY6AOPWh1021</t>
  </si>
  <si>
    <t>Gruyère AOP (6 months) Wheel</t>
  </si>
  <si>
    <t>80GY6AOPKc1021</t>
  </si>
  <si>
    <r>
      <t xml:space="preserve">Gruyère AOP (6 months) King Cut, </t>
    </r>
    <r>
      <rPr>
        <sz val="9"/>
        <color theme="1"/>
        <rFont val="Calibri"/>
        <family val="2"/>
        <scheme val="minor"/>
      </rPr>
      <t>5pcs/case</t>
    </r>
  </si>
  <si>
    <t>80GY10AOPWh1021</t>
  </si>
  <si>
    <t xml:space="preserve">Gruyère AOP Réserve Wheel (10M)  </t>
  </si>
  <si>
    <t>80TDMWh1021</t>
  </si>
  <si>
    <r>
      <t xml:space="preserve">Tête de Moine AOP Wheel, </t>
    </r>
    <r>
      <rPr>
        <sz val="9"/>
        <color theme="1"/>
        <rFont val="Calibri"/>
        <family val="2"/>
        <scheme val="minor"/>
      </rPr>
      <t>4pcs/case</t>
    </r>
  </si>
  <si>
    <t>110TDMWh1021</t>
  </si>
  <si>
    <t>80TDMRWh1021</t>
  </si>
  <si>
    <r>
      <t xml:space="preserve">Tête de Moine AOP Wheel Reserve, </t>
    </r>
    <r>
      <rPr>
        <sz val="9"/>
        <color theme="1"/>
        <rFont val="Calibri"/>
        <family val="2"/>
        <scheme val="minor"/>
      </rPr>
      <t>4pcs/case</t>
    </r>
  </si>
  <si>
    <t>19.25 vorgeschlagen, FB Kunde ausstehend</t>
  </si>
  <si>
    <t>150FdSSCl1021</t>
  </si>
  <si>
    <r>
      <t xml:space="preserve">Fondue Classic - Ready to use - 400g, </t>
    </r>
    <r>
      <rPr>
        <sz val="9"/>
        <color theme="1"/>
        <rFont val="Calibri"/>
        <family val="2"/>
        <scheme val="minor"/>
      </rPr>
      <t>12pcs/case</t>
    </r>
  </si>
  <si>
    <t>Preissenkung per 01.01.2024</t>
  </si>
  <si>
    <t>150RClSq1021</t>
  </si>
  <si>
    <t>Swiss Raclette Bloc</t>
  </si>
  <si>
    <t>50RclClSq1021</t>
  </si>
  <si>
    <r>
      <t xml:space="preserve">Preis NEU </t>
    </r>
    <r>
      <rPr>
        <sz val="11"/>
        <color rgb="FFFF0000"/>
        <rFont val="Calibri"/>
        <family val="2"/>
        <scheme val="minor"/>
      </rPr>
      <t>8.63 CHF</t>
    </r>
  </si>
  <si>
    <t>10EMAOPKc1021</t>
  </si>
  <si>
    <r>
      <t xml:space="preserve">Emmentaler Switzerland AOP King Cut </t>
    </r>
    <r>
      <rPr>
        <sz val="10"/>
        <color theme="1"/>
        <rFont val="Calibri"/>
        <family val="2"/>
        <scheme val="minor"/>
      </rPr>
      <t>(nicht verwenden)</t>
    </r>
  </si>
  <si>
    <t>50EMAOPKc1021</t>
  </si>
  <si>
    <r>
      <t xml:space="preserve">Emmentaler Switzerland AOP King Cut, </t>
    </r>
    <r>
      <rPr>
        <sz val="9"/>
        <color theme="1"/>
        <rFont val="Calibri"/>
        <family val="2"/>
        <scheme val="minor"/>
      </rPr>
      <t>2pcs/case</t>
    </r>
  </si>
  <si>
    <r>
      <t xml:space="preserve">Preis NEU </t>
    </r>
    <r>
      <rPr>
        <sz val="11"/>
        <color rgb="FFFF0000"/>
        <rFont val="Calibri"/>
        <family val="2"/>
        <scheme val="minor"/>
      </rPr>
      <t>11.31 CHF</t>
    </r>
  </si>
  <si>
    <t>120APWLWh1022</t>
  </si>
  <si>
    <t>Engelmanns</t>
  </si>
  <si>
    <t xml:space="preserve">CHF </t>
  </si>
  <si>
    <t>DDP Steisslingen</t>
  </si>
  <si>
    <t>DDP Pratteln</t>
  </si>
  <si>
    <t>CHF  /Zahlungsfrist 60 Tage</t>
  </si>
  <si>
    <t>EP verhandeln oder VP erhöhen?</t>
  </si>
  <si>
    <t>120APSLWh1022</t>
  </si>
  <si>
    <t>Appenzeller Silver Label (Classic)</t>
  </si>
  <si>
    <t>120APBLWh1022</t>
  </si>
  <si>
    <t xml:space="preserve">Appenzeller Black Label </t>
  </si>
  <si>
    <t>120APPLWh1022</t>
  </si>
  <si>
    <t>Appenzeller Purple Label Wheel</t>
  </si>
  <si>
    <t>nis ku</t>
  </si>
  <si>
    <t>20TSWh1022</t>
  </si>
  <si>
    <t>180CHHWh1022</t>
  </si>
  <si>
    <t>20CHHWh1022</t>
  </si>
  <si>
    <t>Chällerhocker</t>
  </si>
  <si>
    <t>60GB6Wh1022</t>
  </si>
  <si>
    <r>
      <t xml:space="preserve">Engelalp 6M </t>
    </r>
    <r>
      <rPr>
        <sz val="9"/>
        <color theme="1"/>
        <rFont val="Calibri"/>
        <family val="2"/>
        <scheme val="minor"/>
      </rPr>
      <t>(intern: Alpenwunder 6M)</t>
    </r>
  </si>
  <si>
    <t>20GB68Wd1022</t>
  </si>
  <si>
    <r>
      <t>Engelalp 6M 1/8 Wedge,</t>
    </r>
    <r>
      <rPr>
        <sz val="9"/>
        <color theme="1"/>
        <rFont val="Calibri"/>
        <family val="2"/>
        <scheme val="minor"/>
      </rPr>
      <t xml:space="preserve"> ca. 4kg, 2pcs/Karton (intern: Alpenwunder 6M)</t>
    </r>
  </si>
  <si>
    <t>mit Laibetikette, vakuumiert, Karton</t>
  </si>
  <si>
    <t>20GB128Wd1022</t>
  </si>
  <si>
    <r>
      <t>Engelalp 12M 1/8 Wedge,</t>
    </r>
    <r>
      <rPr>
        <sz val="9"/>
        <color theme="1"/>
        <rFont val="Calibri"/>
        <family val="2"/>
        <scheme val="minor"/>
      </rPr>
      <t xml:space="preserve"> ca. 4kg, 2pcs/Karton (intern: Alpenwunder 12M)</t>
    </r>
  </si>
  <si>
    <t>20TTWh1022</t>
  </si>
  <si>
    <r>
      <t xml:space="preserve">Engelalp Tryffel </t>
    </r>
    <r>
      <rPr>
        <sz val="9"/>
        <color theme="1"/>
        <rFont val="Calibri"/>
        <family val="2"/>
        <scheme val="minor"/>
      </rPr>
      <t>(intern: Trüffeltraum)</t>
    </r>
  </si>
  <si>
    <t>20SL3Wh1022</t>
  </si>
  <si>
    <r>
      <t xml:space="preserve">Engelalp Creamy </t>
    </r>
    <r>
      <rPr>
        <sz val="9"/>
        <color theme="1"/>
        <rFont val="Calibri"/>
        <family val="2"/>
        <scheme val="minor"/>
      </rPr>
      <t>(intern: Swiss Lady)</t>
    </r>
  </si>
  <si>
    <t>20BSCrWh1022</t>
  </si>
  <si>
    <t>80GY6AOPKc1023</t>
  </si>
  <si>
    <t>Royal International Commerce</t>
  </si>
  <si>
    <r>
      <t xml:space="preserve">Gruyère AOP 6M King Cut, </t>
    </r>
    <r>
      <rPr>
        <sz val="9"/>
        <color theme="1"/>
        <rFont val="Calibri"/>
        <family val="2"/>
        <scheme val="minor"/>
      </rPr>
      <t>2pcs/case</t>
    </r>
  </si>
  <si>
    <t>US Pal</t>
  </si>
  <si>
    <t>FOB Port-Saint-Louis-du-Rhône FR</t>
  </si>
  <si>
    <t>DDP Port-Saint-Louis-du-Rhône FR</t>
  </si>
  <si>
    <t>50TT150PrF1023</t>
  </si>
  <si>
    <r>
      <t xml:space="preserve">Swiss Truffle Raclette 150g Portion Fix </t>
    </r>
    <r>
      <rPr>
        <sz val="9"/>
        <color theme="1"/>
        <rFont val="Calibri"/>
        <family val="2"/>
        <scheme val="minor"/>
      </rPr>
      <t>(intern: Trüffeltraum), 6pcs/case</t>
    </r>
  </si>
  <si>
    <t>EUR Pal</t>
  </si>
  <si>
    <t xml:space="preserve">DDP Milano </t>
  </si>
  <si>
    <t>NEU Preis mit Karton &amp; SZE</t>
  </si>
  <si>
    <t>DDP Vernate</t>
  </si>
  <si>
    <t>50AW5150PrF1023</t>
  </si>
  <si>
    <r>
      <t xml:space="preserve">Swiss Alpine Cheese 150g Portion Fix </t>
    </r>
    <r>
      <rPr>
        <sz val="9"/>
        <color theme="1"/>
        <rFont val="Calibri"/>
        <family val="2"/>
        <scheme val="minor"/>
      </rPr>
      <t>(intern: Alpenwunder 5M), 6pcs/case</t>
    </r>
  </si>
  <si>
    <t>50CoAW5150PrF1023</t>
  </si>
  <si>
    <r>
      <t xml:space="preserve">Coles: Swiss Alpine Cheese 150g Portion Fix </t>
    </r>
    <r>
      <rPr>
        <sz val="9"/>
        <color theme="1"/>
        <rFont val="Calibri"/>
        <family val="2"/>
        <scheme val="minor"/>
      </rPr>
      <t>(intern: Alpenwunder 5M), 6pcs/case</t>
    </r>
  </si>
  <si>
    <t>50RclClWh1023</t>
  </si>
  <si>
    <t>US Pal (90pcs)</t>
  </si>
  <si>
    <t>30GY6AOPWh1024</t>
  </si>
  <si>
    <t>Grand Fromage</t>
  </si>
  <si>
    <t>DK</t>
  </si>
  <si>
    <t>DDP Denmark</t>
  </si>
  <si>
    <t>Preiserhöhung!</t>
  </si>
  <si>
    <t>Günti schlägt CHF 500 rauf (CHF 250 für Transport/CHF 250 für Handling)</t>
  </si>
  <si>
    <t>Achtung, wir verrechnen nicht direkt an Grand Fromage</t>
  </si>
  <si>
    <t>30GY12AOPWh1024</t>
  </si>
  <si>
    <t>Gruyère AOP 12M Cave Aged Wheel</t>
  </si>
  <si>
    <t>Rechnungsstellung an Güntensperger</t>
  </si>
  <si>
    <t>RE an Grand Fromage kommt von Günti</t>
  </si>
  <si>
    <t>30EM4AOP8Wd1024</t>
  </si>
  <si>
    <t>Emmentaler AOP 4M 1/8 Wedge (inkl. Karton)</t>
  </si>
  <si>
    <t>wir verrechnen Günti unsere Marge auf Günti Produkte und den vollen Preis für die Produkte von Eicher</t>
  </si>
  <si>
    <t>30EM4AOP16Wd1024</t>
  </si>
  <si>
    <t>Emmentaler AOP 4M 1/16 Wegde (inkl. Karton)</t>
  </si>
  <si>
    <t>30EM12AOP8Wd1024</t>
  </si>
  <si>
    <t>Emmentaler AOP 12M 1/8 Wegde (inkl. Karton)</t>
  </si>
  <si>
    <t>30ET18AOPAlpWh1024</t>
  </si>
  <si>
    <t>L’Etivaz AOP Alpage Wheel (18M)</t>
  </si>
  <si>
    <t>20APBLWh1024</t>
  </si>
  <si>
    <t>20AW5Wh1024</t>
  </si>
  <si>
    <r>
      <t xml:space="preserve">Alpenwunder 5M </t>
    </r>
    <r>
      <rPr>
        <sz val="9"/>
        <color theme="1"/>
        <rFont val="Calibri"/>
        <family val="2"/>
        <scheme val="minor"/>
      </rPr>
      <t>(Käse von Keller)</t>
    </r>
  </si>
  <si>
    <r>
      <rPr>
        <sz val="11"/>
        <color rgb="FFFF0000"/>
        <rFont val="Calibri"/>
        <family val="2"/>
        <scheme val="minor"/>
      </rPr>
      <t>mit Laibetikette?</t>
    </r>
    <r>
      <rPr>
        <sz val="11"/>
        <color theme="1"/>
        <rFont val="Calibri"/>
        <family val="2"/>
        <scheme val="minor"/>
      </rPr>
      <t>, ohne Karton</t>
    </r>
  </si>
  <si>
    <t>20SSEWh1024</t>
  </si>
  <si>
    <t>Schweizer Skifahrer Extra</t>
  </si>
  <si>
    <t>20SRWh1024</t>
  </si>
  <si>
    <t>Schweizer Radlerin</t>
  </si>
  <si>
    <t>20GY14AOPOWh1024</t>
  </si>
  <si>
    <r>
      <t xml:space="preserve">Gruyère AOP Réserve Wheel, Organic </t>
    </r>
    <r>
      <rPr>
        <sz val="9"/>
        <color theme="1"/>
        <rFont val="Calibri"/>
        <family val="2"/>
        <scheme val="minor"/>
      </rPr>
      <t>(MOQ=3wheels)</t>
    </r>
  </si>
  <si>
    <t>80GY6AOP200PrF1025</t>
  </si>
  <si>
    <t>Olive Roots</t>
  </si>
  <si>
    <t>GR/Saudi</t>
  </si>
  <si>
    <r>
      <t xml:space="preserve">Gruyère AOP 6M Portion Fix 200g, </t>
    </r>
    <r>
      <rPr>
        <sz val="9"/>
        <color theme="1"/>
        <rFont val="Calibri"/>
        <family val="2"/>
        <scheme val="minor"/>
      </rPr>
      <t>10pcs/case</t>
    </r>
  </si>
  <si>
    <t>CIF</t>
  </si>
  <si>
    <t>Preis pro Portion</t>
  </si>
  <si>
    <t>Achtung, neuer Preis offerieren!</t>
  </si>
  <si>
    <t>Achtung, neuer Preis diskutieren!</t>
  </si>
  <si>
    <t>Preis gültig ab 01.05.2025</t>
  </si>
  <si>
    <t>Neuer EP gültig ab 01.07.25</t>
  </si>
  <si>
    <t>80GY12AOPCA200PrF1025</t>
  </si>
  <si>
    <r>
      <t xml:space="preserve">Gruyère AOP 12M Cave Aged Portion Fix 200g, </t>
    </r>
    <r>
      <rPr>
        <sz val="9"/>
        <color theme="1"/>
        <rFont val="Calibri"/>
        <family val="2"/>
        <scheme val="minor"/>
      </rPr>
      <t>10pcs/case</t>
    </r>
  </si>
  <si>
    <t>20SSFEWh1026</t>
  </si>
  <si>
    <t>Fromageriet/Silvertjuren AB</t>
  </si>
  <si>
    <t>20SRWh1026</t>
  </si>
  <si>
    <t>20TTWh1026</t>
  </si>
  <si>
    <t>20WBKWh1026</t>
  </si>
  <si>
    <t>20APBLWh1026</t>
  </si>
  <si>
    <t>20BSCWh1026</t>
  </si>
  <si>
    <r>
      <t xml:space="preserve">Creamy Cheese Wheel </t>
    </r>
    <r>
      <rPr>
        <sz val="9"/>
        <color theme="1"/>
        <rFont val="Calibri"/>
        <family val="2"/>
        <scheme val="minor"/>
      </rPr>
      <t>(intern: Bergsteiger Creamy), kein Laiblabel</t>
    </r>
  </si>
  <si>
    <r>
      <rPr>
        <b/>
        <sz val="11"/>
        <color theme="1"/>
        <rFont val="Calibri"/>
        <family val="2"/>
        <scheme val="minor"/>
      </rPr>
      <t>ohne</t>
    </r>
    <r>
      <rPr>
        <sz val="11"/>
        <color theme="1"/>
        <rFont val="Calibri"/>
        <family val="2"/>
        <scheme val="minor"/>
      </rPr>
      <t xml:space="preserve"> Laibetikette</t>
    </r>
  </si>
  <si>
    <t>20GüRcMSq1026</t>
  </si>
  <si>
    <r>
      <t xml:space="preserve">Günti's Raclette rezent, </t>
    </r>
    <r>
      <rPr>
        <sz val="9"/>
        <rFont val="Calibri"/>
        <family val="2"/>
        <scheme val="minor"/>
      </rPr>
      <t>Square</t>
    </r>
  </si>
  <si>
    <r>
      <t xml:space="preserve">Schweizer Rahmkäse, </t>
    </r>
    <r>
      <rPr>
        <sz val="9"/>
        <color theme="1"/>
        <rFont val="Calibri"/>
        <family val="2"/>
        <scheme val="minor"/>
      </rPr>
      <t>4kg</t>
    </r>
  </si>
  <si>
    <t>50% auf erste Lieferung</t>
  </si>
  <si>
    <t>20QT8Wd1026</t>
  </si>
  <si>
    <t xml:space="preserve">Quintal 1/8 Wedge </t>
  </si>
  <si>
    <t>vakuumiert, Karton?</t>
  </si>
  <si>
    <t>30GY15AOPWh1026</t>
  </si>
  <si>
    <t>Gruyère AOP Cave Aged 15M Wheel</t>
  </si>
  <si>
    <t>30GY18AOPWh1026</t>
  </si>
  <si>
    <t>Gruyère AOP Cave Aged 18M Wheel</t>
  </si>
  <si>
    <t>30GY20AOPWh1026</t>
  </si>
  <si>
    <t>Gruyère AOP Cave Aged 20M Wheel</t>
  </si>
  <si>
    <t>30ET18AOPAlpWh1026</t>
  </si>
  <si>
    <t>30TDMWh1026</t>
  </si>
  <si>
    <t>Preisanpassung!</t>
  </si>
  <si>
    <t>30EM15AOPCA8Wd1026</t>
  </si>
  <si>
    <t xml:space="preserve">Emmentaler AOP Cave Aged 15M 1/8 Wedge </t>
  </si>
  <si>
    <t>20SLFd6001026</t>
  </si>
  <si>
    <t>Neuprodukt</t>
  </si>
  <si>
    <t>20TSFd600126</t>
  </si>
  <si>
    <r>
      <t xml:space="preserve">Thunderstorm Fondue 600g, </t>
    </r>
    <r>
      <rPr>
        <sz val="9"/>
        <color theme="1"/>
        <rFont val="Calibri"/>
        <family val="2"/>
        <scheme val="minor"/>
      </rPr>
      <t>6pcs/(Halblaib)karton</t>
    </r>
  </si>
  <si>
    <t>20GBRWh1026</t>
  </si>
  <si>
    <t>Alpenwunder Réserve 10M</t>
  </si>
  <si>
    <r>
      <rPr>
        <sz val="11"/>
        <color rgb="FFFF0000"/>
        <rFont val="Calibri"/>
        <family val="2"/>
        <scheme val="minor"/>
      </rPr>
      <t xml:space="preserve">Laibetikette?, </t>
    </r>
    <r>
      <rPr>
        <sz val="11"/>
        <rFont val="Calibri"/>
        <family val="2"/>
        <scheme val="minor"/>
      </rPr>
      <t>ohne Karton</t>
    </r>
  </si>
  <si>
    <t>20SSFEWh1027</t>
  </si>
  <si>
    <t>Vinimar</t>
  </si>
  <si>
    <t>FI</t>
  </si>
  <si>
    <t>mit Laibetikette, Foodplast, Karton, mit Repack-Stickers (rund)</t>
  </si>
  <si>
    <t>15% first 2 deliveries</t>
  </si>
  <si>
    <t>20SRWh1027</t>
  </si>
  <si>
    <t>20SWWh1027</t>
  </si>
  <si>
    <t>20BSCr6Wh1027</t>
  </si>
  <si>
    <t>mit Laibetikette, Karton, mit Repack-Stickers (rund)</t>
  </si>
  <si>
    <t>120APBLWh1027</t>
  </si>
  <si>
    <r>
      <t>Appenzeller Black Label Wheel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</si>
  <si>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t>120APPLWh1027</t>
  </si>
  <si>
    <t>20SRLWh1027</t>
  </si>
  <si>
    <r>
      <t>Schweizer Rahmkäse,</t>
    </r>
    <r>
      <rPr>
        <sz val="9"/>
        <color theme="1"/>
        <rFont val="Calibri"/>
        <family val="2"/>
        <scheme val="minor"/>
      </rPr>
      <t xml:space="preserve"> 4kg</t>
    </r>
  </si>
  <si>
    <t>20Qt8Wd1027</t>
  </si>
  <si>
    <t>20TTWh1027</t>
  </si>
  <si>
    <t>20TdMRWh1027</t>
  </si>
  <si>
    <r>
      <t xml:space="preserve">Tête de Moine Réserve Wheel, </t>
    </r>
    <r>
      <rPr>
        <sz val="9"/>
        <rFont val="Calibri"/>
        <family val="2"/>
        <scheme val="minor"/>
      </rPr>
      <t>4pcs/case</t>
    </r>
  </si>
  <si>
    <t>in Alufolie, Karton</t>
  </si>
  <si>
    <t>20GYGR12Wh1027</t>
  </si>
  <si>
    <t>Gruyère Gourmino Réserve 12M</t>
  </si>
  <si>
    <t>mit Laibetikette, ohne Karton</t>
  </si>
  <si>
    <t>20AW108Wd1027</t>
  </si>
  <si>
    <t>Alpenwunder 10M 1/8 Wedges</t>
  </si>
  <si>
    <t>Laibetikette?, ohne Karton</t>
  </si>
  <si>
    <t>50SRL150PrF1027</t>
  </si>
  <si>
    <r>
      <t xml:space="preserve">Rahmkäse 150g Portion, </t>
    </r>
    <r>
      <rPr>
        <sz val="9"/>
        <color theme="1"/>
        <rFont val="Calibri"/>
        <family val="2"/>
        <scheme val="minor"/>
      </rPr>
      <t>10pcs/case (MOQ = 75 cases)</t>
    </r>
  </si>
  <si>
    <t>50SSFE150PrF1027</t>
  </si>
  <si>
    <r>
      <t xml:space="preserve">Skifahrer Extra 150g Portion, </t>
    </r>
    <r>
      <rPr>
        <sz val="9"/>
        <color theme="1"/>
        <rFont val="Calibri"/>
        <family val="2"/>
        <scheme val="minor"/>
      </rPr>
      <t>10pcs/case (MOQ = 75 cases)</t>
    </r>
  </si>
  <si>
    <t>50BSCr150PrF1027</t>
  </si>
  <si>
    <r>
      <t xml:space="preserve">Bergsteiger Creamy 150g Portion, </t>
    </r>
    <r>
      <rPr>
        <sz val="9"/>
        <color theme="1"/>
        <rFont val="Calibri"/>
        <family val="2"/>
        <scheme val="minor"/>
      </rPr>
      <t>10pcs/case (MOQ = 75 cases)</t>
    </r>
  </si>
  <si>
    <t>50TT150PrF1027</t>
  </si>
  <si>
    <r>
      <t xml:space="preserve">Trüffeltraum 150g Portion, </t>
    </r>
    <r>
      <rPr>
        <sz val="9"/>
        <color theme="1"/>
        <rFont val="Calibri"/>
        <family val="2"/>
        <scheme val="minor"/>
      </rPr>
      <t>10pcs/case (MOQ = 75 cases)</t>
    </r>
  </si>
  <si>
    <t>80GY10AOPR8Wd1027</t>
  </si>
  <si>
    <t>Gruyère AOP 10M Réserve 1/8 Wedge</t>
  </si>
  <si>
    <t>30GY15AOPWh1028</t>
  </si>
  <si>
    <t>Ostermesteren</t>
  </si>
  <si>
    <t>2 Pallets</t>
  </si>
  <si>
    <t>20BSCr6Wh1028</t>
  </si>
  <si>
    <t>* CHF 12.94= VP für erste 3 Lieferungen</t>
  </si>
  <si>
    <t>3 bzw.5%</t>
  </si>
  <si>
    <t>20TPWh1028</t>
  </si>
  <si>
    <t>30EM4AOPWh1028</t>
  </si>
  <si>
    <t>50MMR4Wd1036</t>
  </si>
  <si>
    <t>Benytrade</t>
  </si>
  <si>
    <t>Slovenia</t>
  </si>
  <si>
    <t>Raclette 1/4 Wedge (Raclette Wheel)</t>
  </si>
  <si>
    <r>
      <t xml:space="preserve">Preis NEU </t>
    </r>
    <r>
      <rPr>
        <sz val="11"/>
        <color rgb="FF00B050"/>
        <rFont val="Calibri"/>
        <family val="2"/>
        <scheme val="minor"/>
      </rPr>
      <t>9.84 CHF</t>
    </r>
  </si>
  <si>
    <r>
      <t xml:space="preserve">Preis NEU </t>
    </r>
    <r>
      <rPr>
        <sz val="11"/>
        <color rgb="FFFF0000"/>
        <rFont val="Calibri"/>
        <family val="2"/>
        <scheme val="minor"/>
      </rPr>
      <t>10.14</t>
    </r>
  </si>
  <si>
    <t>20APBLWh1029</t>
  </si>
  <si>
    <t>Cheese Room</t>
  </si>
  <si>
    <t>Dubai</t>
  </si>
  <si>
    <t>DDP Flughafen ZH</t>
  </si>
  <si>
    <t>Berechnen nach 1. Lieferung</t>
  </si>
  <si>
    <t>DDP Basel</t>
  </si>
  <si>
    <t>Neu ab März DDP Preise bis Rungis, FR</t>
  </si>
  <si>
    <t>DDP Rungis FR</t>
  </si>
  <si>
    <t>20APSLWh1029</t>
  </si>
  <si>
    <t>Appenzeller Silver label (Mild-Würzig)</t>
  </si>
  <si>
    <t>20SRWh1029</t>
  </si>
  <si>
    <t>20SSFWh1029</t>
  </si>
  <si>
    <t>Schweizer Skifahrer</t>
  </si>
  <si>
    <t>20SSFEWh1029</t>
  </si>
  <si>
    <t>20SWWh1029</t>
  </si>
  <si>
    <t>20WBKWh1029</t>
  </si>
  <si>
    <t>80GY6AOPWh1029</t>
  </si>
  <si>
    <t>Gruyère AOP 6M</t>
  </si>
  <si>
    <t>mit Karton</t>
  </si>
  <si>
    <t>80GY10AOPWh1029</t>
  </si>
  <si>
    <t>Gruyère AOP 10M</t>
  </si>
  <si>
    <t>80GY12AOPWh1029</t>
  </si>
  <si>
    <t>Gruyère AOP 12M</t>
  </si>
  <si>
    <t>20TPWh1039</t>
  </si>
  <si>
    <t>Cheese Factory</t>
  </si>
  <si>
    <t>Israel</t>
  </si>
  <si>
    <t>Trüffeltraum Wheel</t>
  </si>
  <si>
    <t>imol</t>
  </si>
  <si>
    <t>DDP NL</t>
  </si>
  <si>
    <t>20SSEWh1039</t>
  </si>
  <si>
    <t>Skifahrer Extra Wheel</t>
  </si>
  <si>
    <t>20BSCr6Wh1039</t>
  </si>
  <si>
    <t>20PQWh1039</t>
  </si>
  <si>
    <r>
      <t xml:space="preserve">Pink Queen </t>
    </r>
    <r>
      <rPr>
        <sz val="11"/>
        <color rgb="FFFF0000"/>
        <rFont val="Calibri"/>
        <family val="2"/>
        <scheme val="minor"/>
      </rPr>
      <t>*VP günstiger ab 1 Palette, siehe Notiz</t>
    </r>
  </si>
  <si>
    <t>Reduktion 0.6CHF/kg (momentan unbefristet)</t>
  </si>
  <si>
    <t>Gruyère AOP 10M Réserve Wheel</t>
  </si>
  <si>
    <t>80GY6AOP8Wd1039</t>
  </si>
  <si>
    <t>Gruyère AOP 6M 1/8 Wedge</t>
  </si>
  <si>
    <t>80GY10AOP8Wd1039</t>
  </si>
  <si>
    <t>Alpenwunder Réserve 10M Wheel</t>
  </si>
  <si>
    <t>Alpenwunder 5M Wheel</t>
  </si>
  <si>
    <t>50AW58Wd1039</t>
  </si>
  <si>
    <t xml:space="preserve">Alpenwunder 5M 1/8 wedge </t>
  </si>
  <si>
    <t>50AW108Wd1039</t>
  </si>
  <si>
    <t xml:space="preserve">Alpenwunder Réserve 10M 1/8 wedge </t>
  </si>
  <si>
    <t>Appenzeller Silver Label (Mild-Würzig) Wheel</t>
  </si>
  <si>
    <t>Appenzeller Black Label (Extra-Würzig) Wheel</t>
  </si>
  <si>
    <t>20TTWh1040</t>
  </si>
  <si>
    <t>Delica France</t>
  </si>
  <si>
    <t>France</t>
  </si>
  <si>
    <t>EXW?</t>
  </si>
  <si>
    <t>DDP Plan-les-Ouates</t>
  </si>
  <si>
    <t>20SSFEWh1040</t>
  </si>
  <si>
    <t>20BSCrWh1040</t>
  </si>
  <si>
    <t>Bergsteiger Creamy Wheel</t>
  </si>
  <si>
    <t>100AW10Wh1040</t>
  </si>
  <si>
    <t>Käserei Neuenschwander AG?</t>
  </si>
  <si>
    <t>Alpenwunder 10M Wheel</t>
  </si>
  <si>
    <t>190AW5100R1040</t>
  </si>
  <si>
    <r>
      <t xml:space="preserve">Alpenwunder 5M Rollen 100g, </t>
    </r>
    <r>
      <rPr>
        <sz val="9"/>
        <color theme="1"/>
        <rFont val="Calibri"/>
        <family val="2"/>
        <scheme val="minor"/>
      </rPr>
      <t>10pcs/case</t>
    </r>
  </si>
  <si>
    <t>20APSL4Wd1041</t>
  </si>
  <si>
    <t>Svensk Cater</t>
  </si>
  <si>
    <r>
      <t xml:space="preserve">Appenzeller Silver Label (Mild-Würzig) 1/4 Wedge, </t>
    </r>
    <r>
      <rPr>
        <sz val="9"/>
        <color theme="1"/>
        <rFont val="Calibri"/>
        <family val="2"/>
        <scheme val="minor"/>
      </rPr>
      <t>4 pcs/case</t>
    </r>
  </si>
  <si>
    <t>20APBL4Wd1041</t>
  </si>
  <si>
    <r>
      <t xml:space="preserve">Appenzeller Black Label (Extra-Würzig) 1/4 Wedge, </t>
    </r>
    <r>
      <rPr>
        <sz val="9"/>
        <color theme="1"/>
        <rFont val="Calibri"/>
        <family val="2"/>
        <scheme val="minor"/>
      </rPr>
      <t>4 pcs/case</t>
    </r>
  </si>
  <si>
    <t>20SSF4Wd1041</t>
  </si>
  <si>
    <r>
      <t xml:space="preserve">Skifahrer Wheel 1/4 Wedge, </t>
    </r>
    <r>
      <rPr>
        <sz val="9"/>
        <color theme="1"/>
        <rFont val="Calibri"/>
        <family val="2"/>
        <scheme val="minor"/>
      </rPr>
      <t>4 pcs/case</t>
    </r>
  </si>
  <si>
    <t>20SSFE4Wd1041</t>
  </si>
  <si>
    <r>
      <t xml:space="preserve">Skifahrer Extra Wheel 1/4 Wedge, </t>
    </r>
    <r>
      <rPr>
        <sz val="9"/>
        <color theme="1"/>
        <rFont val="Calibri"/>
        <family val="2"/>
        <scheme val="minor"/>
      </rPr>
      <t>4 pcs/case</t>
    </r>
  </si>
  <si>
    <t>20TS4Wd1041</t>
  </si>
  <si>
    <r>
      <t xml:space="preserve">Thunderstorm 1/4 Wedge, </t>
    </r>
    <r>
      <rPr>
        <sz val="9"/>
        <color theme="1"/>
        <rFont val="Calibri"/>
        <family val="2"/>
        <scheme val="minor"/>
      </rPr>
      <t>4 pcs/case</t>
    </r>
  </si>
  <si>
    <t>20BSCr4Wd1041</t>
  </si>
  <si>
    <r>
      <t xml:space="preserve">Bergsteiger Creamy 1/4 Wedge, </t>
    </r>
    <r>
      <rPr>
        <sz val="9"/>
        <color theme="1"/>
        <rFont val="Calibri"/>
        <family val="2"/>
        <scheme val="minor"/>
      </rPr>
      <t>4 pcs/case</t>
    </r>
  </si>
  <si>
    <t>20SR4Wd1041</t>
  </si>
  <si>
    <r>
      <t xml:space="preserve">Schweizer Radlerin 1/4 Wedge, </t>
    </r>
    <r>
      <rPr>
        <sz val="9"/>
        <color theme="1"/>
        <rFont val="Calibri"/>
        <family val="2"/>
        <scheme val="minor"/>
      </rPr>
      <t>4 pcs/case</t>
    </r>
  </si>
  <si>
    <t>30GY68Wd1041</t>
  </si>
  <si>
    <r>
      <t xml:space="preserve">Gruyère 6M 1/8 Wedge, </t>
    </r>
    <r>
      <rPr>
        <sz val="9"/>
        <color theme="1"/>
        <rFont val="Calibri"/>
        <family val="2"/>
        <scheme val="minor"/>
      </rPr>
      <t>2pcs/case</t>
    </r>
  </si>
  <si>
    <t>20AW56Wd1042</t>
  </si>
  <si>
    <t>WINETIME / TS PLUS LLC</t>
  </si>
  <si>
    <t>Ukraine</t>
  </si>
  <si>
    <t>Alpenwunder 5M 1/16 Wheel</t>
  </si>
  <si>
    <t>achtung, MHD 6M</t>
  </si>
  <si>
    <t>Wir verrechnen die Ware an Margot! Inkl. MwSt.</t>
  </si>
  <si>
    <t>Alpenwunder  Wheel (6 kg pc) – 24 kg</t>
  </si>
  <si>
    <t>Artikel derzeit noch inaktiv</t>
  </si>
  <si>
    <t>20TT4Wd1042</t>
  </si>
  <si>
    <r>
      <t xml:space="preserve">Trüffeltraum ¼ Wheel, </t>
    </r>
    <r>
      <rPr>
        <sz val="9"/>
        <color theme="1"/>
        <rFont val="Calibri"/>
        <family val="2"/>
        <scheme val="minor"/>
      </rPr>
      <t>4 pcs/case</t>
    </r>
  </si>
  <si>
    <t>20TTWh1042</t>
  </si>
  <si>
    <t>20SL4Wd1042</t>
  </si>
  <si>
    <r>
      <t xml:space="preserve">Swiss Lady ¼ Wheel, </t>
    </r>
    <r>
      <rPr>
        <sz val="9"/>
        <color theme="1"/>
        <rFont val="Calibri"/>
        <family val="2"/>
        <scheme val="minor"/>
      </rPr>
      <t>4 pcs/case</t>
    </r>
  </si>
  <si>
    <t>20TBZ2Wd1042</t>
  </si>
  <si>
    <r>
      <t xml:space="preserve">Toggenburger Ziege ½ wheel, </t>
    </r>
    <r>
      <rPr>
        <sz val="9"/>
        <color theme="1"/>
        <rFont val="Calibri"/>
        <family val="2"/>
        <scheme val="minor"/>
      </rPr>
      <t>2 pcs/case</t>
    </r>
  </si>
  <si>
    <t>20BSCrWh1043</t>
  </si>
  <si>
    <t>Kaashandel Remijn</t>
  </si>
  <si>
    <t>20SRWh1043</t>
  </si>
  <si>
    <t>Schweizer Radlerin Wheel</t>
  </si>
  <si>
    <t>20SSFEWh1043</t>
  </si>
  <si>
    <t>Schweizer Skifahrer Extra Wheel</t>
  </si>
  <si>
    <t>120APSLWh1043</t>
  </si>
  <si>
    <t>120APBLWh1043</t>
  </si>
  <si>
    <t>Appenzeller Black Label Wheel</t>
  </si>
  <si>
    <t>120APPLWh1043</t>
  </si>
  <si>
    <t>20TDMWh1043</t>
  </si>
  <si>
    <t>Tête de Moine Classic Wheel</t>
  </si>
  <si>
    <t>80GY15AOPCAWh1043</t>
  </si>
  <si>
    <t>no case</t>
  </si>
  <si>
    <t>180GY5AOPWh1043</t>
  </si>
  <si>
    <t>Gruyère AOP 5M Mild Wheel</t>
  </si>
  <si>
    <t>20JBWh1043</t>
  </si>
  <si>
    <t>Güntensperger Käse AG/Willy Schmied</t>
  </si>
  <si>
    <t>Jersey Blue</t>
  </si>
  <si>
    <t>DDP Kerkdriel NL</t>
  </si>
  <si>
    <t>20BFWh1043</t>
  </si>
  <si>
    <t>Bergfichte</t>
  </si>
  <si>
    <t>20APSLWh1044</t>
  </si>
  <si>
    <t>Vendecis / Suomi</t>
  </si>
  <si>
    <t>Finland</t>
  </si>
  <si>
    <t>5% Kommission für Suomi</t>
  </si>
  <si>
    <t>20APGLWh1044</t>
  </si>
  <si>
    <t>Appenzeller Gold Label (Kräftig-Würzig) Wheel</t>
  </si>
  <si>
    <t>20APBLWh1044</t>
  </si>
  <si>
    <t>20APOGLWh1044</t>
  </si>
  <si>
    <t>Appenzeller Organic Green Label (Mild-Würzig) Wheel</t>
  </si>
  <si>
    <t>20APODGLWh1044</t>
  </si>
  <si>
    <t>Appenzeller Organic Dark Green Label (Kräftig-Würzig) Wheel</t>
  </si>
  <si>
    <t>20SLFd6001044</t>
  </si>
  <si>
    <t>Swiss Lady Fondue 600g</t>
  </si>
  <si>
    <t>20SLFd4001044</t>
  </si>
  <si>
    <t>Swiss Lady Fondue 400g</t>
  </si>
  <si>
    <t>20WBKWh1044</t>
  </si>
  <si>
    <t>Wildblütenkäse Wheel</t>
  </si>
  <si>
    <t>20TTWh1044</t>
  </si>
  <si>
    <t>Trüffeltraum Wheel ( =Trüffelperle)</t>
  </si>
  <si>
    <t>20TZWh1044</t>
  </si>
  <si>
    <t>Toggenburger Ziege</t>
  </si>
  <si>
    <t>20SSFEWh1044</t>
  </si>
  <si>
    <t>20SRWh1044</t>
  </si>
  <si>
    <t>Radlerin Wheel (=Thunderstorm)</t>
  </si>
  <si>
    <t>20RcClRMSq1044</t>
  </si>
  <si>
    <t>Rohmilch Raclette Classic</t>
  </si>
  <si>
    <t>20BSCrWh1044</t>
  </si>
  <si>
    <t>80GY6AOP4Wd1044</t>
  </si>
  <si>
    <t>Gruyère AOP 6M 1/4 Wedge</t>
  </si>
  <si>
    <t>80GY12AOP4Wd1044</t>
  </si>
  <si>
    <t>80GYAOPAlpWh1044</t>
  </si>
  <si>
    <t>Gruyère AOP Alpage 8M Wheel</t>
  </si>
  <si>
    <t>mit Vorbestellung</t>
  </si>
  <si>
    <t>DDP?</t>
  </si>
  <si>
    <t>100SS90b1033</t>
  </si>
  <si>
    <t>Univita</t>
  </si>
  <si>
    <t>RU</t>
  </si>
  <si>
    <t>Switzerland Swiss Block</t>
  </si>
  <si>
    <t xml:space="preserve">Preis für Transport wird durch uns beglichen und auf die Produkte drauf gerechnet (Bsp. Order 3 Transport 7400 EUR). </t>
  </si>
  <si>
    <t>EUR oder USD</t>
  </si>
  <si>
    <t>100MS90b1033</t>
  </si>
  <si>
    <t>Maasdam Block</t>
  </si>
  <si>
    <t>100CDEb1033</t>
  </si>
  <si>
    <t>Cheddar Block</t>
  </si>
  <si>
    <t>100CDREb1033</t>
  </si>
  <si>
    <t>Cheddar Red Euroblock</t>
  </si>
  <si>
    <t>100EMAOPWh1033</t>
  </si>
  <si>
    <t>100GBEbwr1033</t>
  </si>
  <si>
    <r>
      <t xml:space="preserve">Freebourg 5M </t>
    </r>
    <r>
      <rPr>
        <u/>
        <sz val="11"/>
        <color theme="1"/>
        <rFont val="Calibri"/>
        <family val="2"/>
        <scheme val="minor"/>
      </rPr>
      <t>Euroblock</t>
    </r>
    <r>
      <rPr>
        <sz val="11"/>
        <color theme="1"/>
        <rFont val="Calibri"/>
        <family val="2"/>
        <scheme val="minor"/>
      </rPr>
      <t xml:space="preserve"> (with rind) (=Alpenwunder with rind), </t>
    </r>
    <r>
      <rPr>
        <sz val="9"/>
        <color theme="1"/>
        <rFont val="Calibri"/>
        <family val="2"/>
        <scheme val="minor"/>
      </rPr>
      <t>vakuumiert, 4pcs/case</t>
    </r>
  </si>
  <si>
    <t>Neu: vakuumiert! Deshalb 0.25 CHF/kg teurer</t>
  </si>
  <si>
    <t>100GBRWh1033</t>
  </si>
  <si>
    <r>
      <t xml:space="preserve">Freebourg 10M </t>
    </r>
    <r>
      <rPr>
        <u/>
        <sz val="11"/>
        <color theme="1"/>
        <rFont val="Calibri"/>
        <family val="2"/>
        <scheme val="minor"/>
      </rPr>
      <t>Wheel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(=Alpenwunder 10M)</t>
    </r>
  </si>
  <si>
    <t>EY</t>
  </si>
  <si>
    <t>100GB5Wh1033</t>
  </si>
  <si>
    <r>
      <t xml:space="preserve">"Hard aged cheese" = Freebourg 5M </t>
    </r>
    <r>
      <rPr>
        <u/>
        <sz val="11"/>
        <color theme="1"/>
        <rFont val="Calibri"/>
        <family val="2"/>
        <scheme val="minor"/>
      </rPr>
      <t>Wheel</t>
    </r>
    <r>
      <rPr>
        <sz val="11"/>
        <color theme="1"/>
        <rFont val="Calibri"/>
        <family val="2"/>
        <scheme val="minor"/>
      </rPr>
      <t xml:space="preserve"> ohne Laibetikette</t>
    </r>
    <r>
      <rPr>
        <sz val="9"/>
        <color theme="1"/>
        <rFont val="Calibri"/>
        <family val="2"/>
        <scheme val="minor"/>
      </rPr>
      <t xml:space="preserve"> (=Alpenwunder 5M)</t>
    </r>
  </si>
  <si>
    <r>
      <t xml:space="preserve">"Hard aged cheese" = Freebourg 10M </t>
    </r>
    <r>
      <rPr>
        <u/>
        <sz val="11"/>
        <color theme="1"/>
        <rFont val="Calibri"/>
        <family val="2"/>
        <scheme val="minor"/>
      </rPr>
      <t>Wheel</t>
    </r>
    <r>
      <rPr>
        <sz val="11"/>
        <color theme="1"/>
        <rFont val="Calibri"/>
        <family val="2"/>
        <scheme val="minor"/>
      </rPr>
      <t xml:space="preserve"> ohne Laibetikette </t>
    </r>
    <r>
      <rPr>
        <sz val="9"/>
        <color theme="1"/>
        <rFont val="Calibri"/>
        <family val="2"/>
        <scheme val="minor"/>
      </rPr>
      <t>(=Alpenwunder 10M)</t>
    </r>
  </si>
  <si>
    <t>190RClSq1033</t>
  </si>
  <si>
    <t>Raclette Classic Squares</t>
  </si>
  <si>
    <t>Preiserhöhung per 01.10.2024, neu 9.61 CHF/kg</t>
  </si>
  <si>
    <t>190RCl500Sq1033</t>
  </si>
  <si>
    <r>
      <t xml:space="preserve">Raclette Classic pasteurized 500g, </t>
    </r>
    <r>
      <rPr>
        <sz val="9"/>
        <color theme="1"/>
        <rFont val="Calibri"/>
        <family val="2"/>
        <scheme val="minor"/>
      </rPr>
      <t>6pcs/case</t>
    </r>
  </si>
  <si>
    <t>Preiserhöhung per 01.10.2024, neu 9.19 CHF/kg</t>
  </si>
  <si>
    <t>190GY6AOP100R1033</t>
  </si>
  <si>
    <r>
      <t xml:space="preserve">Gruyère AOP 6M Rolls 100g Fix, </t>
    </r>
    <r>
      <rPr>
        <sz val="9"/>
        <color theme="1"/>
        <rFont val="Calibri"/>
        <family val="2"/>
        <scheme val="minor"/>
      </rPr>
      <t>10pcs/case</t>
    </r>
  </si>
  <si>
    <t>neue Gruyère-Preise</t>
  </si>
  <si>
    <t>190GY6AOP150PrF1033</t>
  </si>
  <si>
    <r>
      <t xml:space="preserve">Gruyère AOP 6M Portion 150g Fix, </t>
    </r>
    <r>
      <rPr>
        <sz val="9"/>
        <color theme="1"/>
        <rFont val="Calibri"/>
        <family val="2"/>
        <scheme val="minor"/>
      </rPr>
      <t>5pcs/case</t>
    </r>
  </si>
  <si>
    <t>190GY6AOPWh1033</t>
  </si>
  <si>
    <r>
      <t xml:space="preserve">Gruyère AOP 6M Wheel </t>
    </r>
    <r>
      <rPr>
        <sz val="10"/>
        <color theme="1"/>
        <rFont val="Calibri"/>
        <family val="2"/>
        <scheme val="minor"/>
      </rPr>
      <t>(in case)</t>
    </r>
  </si>
  <si>
    <t>190AW5100R1033</t>
  </si>
  <si>
    <r>
      <t xml:space="preserve">Freebourg Rolls 100g Fix, </t>
    </r>
    <r>
      <rPr>
        <sz val="9"/>
        <color theme="1"/>
        <rFont val="Calibri"/>
        <family val="2"/>
        <scheme val="minor"/>
      </rPr>
      <t>10pcs/case</t>
    </r>
  </si>
  <si>
    <t>190AW5150Sl1033</t>
  </si>
  <si>
    <r>
      <t xml:space="preserve">Rustic Slices 150g, </t>
    </r>
    <r>
      <rPr>
        <sz val="9"/>
        <color theme="1"/>
        <rFont val="Calibri"/>
        <family val="2"/>
        <scheme val="minor"/>
      </rPr>
      <t>10 pcs/case</t>
    </r>
  </si>
  <si>
    <t>190TdMR1001033</t>
  </si>
  <si>
    <r>
      <t xml:space="preserve">Tête de Moine Rosetten 100g, </t>
    </r>
    <r>
      <rPr>
        <sz val="9"/>
        <color theme="1"/>
        <rFont val="Calibri"/>
        <family val="2"/>
        <scheme val="minor"/>
      </rPr>
      <t>6pcs/case</t>
    </r>
  </si>
  <si>
    <t>190TdMWh1033</t>
  </si>
  <si>
    <r>
      <t xml:space="preserve">Tête de Moine Wheel Classic, </t>
    </r>
    <r>
      <rPr>
        <sz val="9"/>
        <color theme="1"/>
        <rFont val="Calibri"/>
        <family val="2"/>
        <scheme val="minor"/>
      </rPr>
      <t>4pcs/case</t>
    </r>
  </si>
  <si>
    <t>Preisreduktion von 0.5 CHF/kg</t>
  </si>
  <si>
    <t>Preisreduktion von 0.5 CHF/kg, neu VP = 17.93</t>
  </si>
  <si>
    <t>190Fd4001033</t>
  </si>
  <si>
    <r>
      <t xml:space="preserve">Fondue 400g, </t>
    </r>
    <r>
      <rPr>
        <sz val="9"/>
        <color theme="1"/>
        <rFont val="Calibri"/>
        <family val="2"/>
        <scheme val="minor"/>
      </rPr>
      <t>10pcs/case</t>
    </r>
  </si>
  <si>
    <t>190MEDWh1033</t>
  </si>
  <si>
    <t xml:space="preserve">Mediterran Wheel </t>
  </si>
  <si>
    <t>VP von Victorias Order-File übernommen</t>
  </si>
  <si>
    <t>190UGRWh1033</t>
  </si>
  <si>
    <t>Ufergold Reserve 6M Wheel</t>
  </si>
  <si>
    <t>190TTWh1033</t>
  </si>
  <si>
    <t>190WKWh1033</t>
  </si>
  <si>
    <t>Weinkuh Wheel</t>
  </si>
  <si>
    <t>190MED4Wd1033</t>
  </si>
  <si>
    <r>
      <t xml:space="preserve">Mediterran 1/4 wheel, </t>
    </r>
    <r>
      <rPr>
        <sz val="9"/>
        <color theme="1"/>
        <rFont val="Calibri"/>
        <family val="2"/>
        <scheme val="minor"/>
      </rPr>
      <t>4pcs/case</t>
    </r>
  </si>
  <si>
    <t>190UGR4Wd1033</t>
  </si>
  <si>
    <r>
      <t xml:space="preserve">Ufergold Reserve 6M 1/4 wheel, </t>
    </r>
    <r>
      <rPr>
        <sz val="9"/>
        <color theme="1"/>
        <rFont val="Calibri"/>
        <family val="2"/>
        <scheme val="minor"/>
      </rPr>
      <t>4pcs/case</t>
    </r>
  </si>
  <si>
    <t>Labelpreise noch in den EP einrechnen! (wenn zweite Permapack RE kommt)</t>
  </si>
  <si>
    <t>190TT4Wd1033</t>
  </si>
  <si>
    <r>
      <t xml:space="preserve">Trüffeltraum 1/4 wheel, </t>
    </r>
    <r>
      <rPr>
        <sz val="9"/>
        <color theme="1"/>
        <rFont val="Calibri"/>
        <family val="2"/>
        <scheme val="minor"/>
      </rPr>
      <t>4pcs/case</t>
    </r>
  </si>
  <si>
    <t>190WK4Wd1033</t>
  </si>
  <si>
    <r>
      <t xml:space="preserve">Weinkuh 1/4 wheel, </t>
    </r>
    <r>
      <rPr>
        <sz val="9"/>
        <color theme="1"/>
        <rFont val="Calibri"/>
        <family val="2"/>
        <scheme val="minor"/>
      </rPr>
      <t>4pcs/case</t>
    </r>
  </si>
  <si>
    <t>190RK4Wd1033</t>
  </si>
  <si>
    <r>
      <t xml:space="preserve">Rahmkäse "Radlerin" 1/4 wheel, </t>
    </r>
    <r>
      <rPr>
        <sz val="9"/>
        <color theme="1"/>
        <rFont val="Calibri"/>
        <family val="2"/>
        <scheme val="minor"/>
      </rPr>
      <t>4pcs/case</t>
    </r>
  </si>
  <si>
    <t>190GK4Wd1033</t>
  </si>
  <si>
    <r>
      <t xml:space="preserve">Gipfelkrone Mild 1/4 wheel, </t>
    </r>
    <r>
      <rPr>
        <sz val="9"/>
        <color theme="1"/>
        <rFont val="Calibri"/>
        <family val="2"/>
        <scheme val="minor"/>
      </rPr>
      <t>4pcs/case</t>
    </r>
  </si>
  <si>
    <t>190UGM34Wd1033</t>
  </si>
  <si>
    <r>
      <t xml:space="preserve">Ufergold Mild 1/4 wheel, </t>
    </r>
    <r>
      <rPr>
        <sz val="9"/>
        <color theme="1"/>
        <rFont val="Calibri"/>
        <family val="2"/>
        <scheme val="minor"/>
      </rPr>
      <t>4pcs/case</t>
    </r>
  </si>
  <si>
    <t>190UGS94Wd1033</t>
  </si>
  <si>
    <r>
      <t>Ufergold Surchoix 1/4 wheel,</t>
    </r>
    <r>
      <rPr>
        <sz val="9"/>
        <color theme="1"/>
        <rFont val="Calibri"/>
        <family val="2"/>
        <scheme val="minor"/>
      </rPr>
      <t xml:space="preserve"> 4pcs/case</t>
    </r>
  </si>
  <si>
    <t>Labelpreise noch in den EP einrechnen!</t>
  </si>
  <si>
    <t>150HRWh1033</t>
  </si>
  <si>
    <t xml:space="preserve">"Helvetia" =Helvetia Reserve (Parmesan type) 5M Wheel </t>
  </si>
  <si>
    <t>wer hat Labels bezahlt?</t>
  </si>
  <si>
    <t>150HiProCH1033</t>
  </si>
  <si>
    <t>"Swiss Spring" = High-pro low fat cheese Wheel</t>
  </si>
  <si>
    <t>150FSCrWh1033</t>
  </si>
  <si>
    <t>Farmer Softcreamcheese ca. 2kg</t>
  </si>
  <si>
    <t>150MChGSp1033</t>
  </si>
  <si>
    <t>Melting cheese garlic 1.5kg</t>
  </si>
  <si>
    <t>150MChKhfSp1033</t>
  </si>
  <si>
    <t>"Kummel light" = Melting cheese Kümmel half-fat 1.5kg</t>
  </si>
  <si>
    <t>150MChKffSp1033</t>
  </si>
  <si>
    <t>"Kummel" = Melting Cheese Kümmel full fat 1.5kg</t>
  </si>
  <si>
    <t>150BRTWh1033</t>
  </si>
  <si>
    <t>Bio Rahmtilsiter</t>
  </si>
  <si>
    <t>150QfTWh1033</t>
  </si>
  <si>
    <t>"Tilsiter light" = 1/4 Fat Tilsiter</t>
  </si>
  <si>
    <t>150SwBr1033</t>
  </si>
  <si>
    <t>"Swiss Brie" = Sandwich brie</t>
  </si>
  <si>
    <t>150BWh1033</t>
  </si>
  <si>
    <t>Bonaparte</t>
  </si>
  <si>
    <t>150QfChWh1033</t>
  </si>
  <si>
    <t>"Light cheese" = 1/4 fett cheese wheel 2M (in foil)</t>
  </si>
  <si>
    <t>150RcBl6001033</t>
  </si>
  <si>
    <t>Raclette 600g</t>
  </si>
  <si>
    <t>150RClSq1033</t>
  </si>
  <si>
    <t>"Raclette Square" = Raclette Block 6kg (foliengereift!)</t>
  </si>
  <si>
    <t>Michelle muss noch Mengenstaffelungspreise Strähl nachtragen</t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</si>
  <si>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
</t>
    </r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</si>
  <si>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
</t>
    </r>
    <r>
      <rPr>
        <b/>
        <sz val="10"/>
        <color rgb="FF000000"/>
        <rFont val="Sans"/>
      </rPr>
      <t>Vol &lt;1t</t>
    </r>
  </si>
  <si>
    <r>
      <t xml:space="preserve">VP </t>
    </r>
    <r>
      <rPr>
        <b/>
        <sz val="9"/>
        <color indexed="8"/>
        <rFont val="Sans"/>
      </rPr>
      <t>(CHF)</t>
    </r>
    <r>
      <rPr>
        <b/>
        <sz val="10"/>
        <color indexed="8"/>
        <rFont val="Sans"/>
      </rPr>
      <t xml:space="preserve"> / kg</t>
    </r>
    <r>
      <rPr>
        <b/>
        <sz val="10"/>
        <color rgb="FF000000"/>
        <rFont val="Sans"/>
      </rPr>
      <t xml:space="preserve">
Vol &lt;1t</t>
    </r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</si>
  <si>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
</t>
    </r>
    <r>
      <rPr>
        <b/>
        <sz val="10"/>
        <color rgb="FF000000"/>
        <rFont val="Sans"/>
      </rPr>
      <t>MOQ: 1</t>
    </r>
    <r>
      <rPr>
        <b/>
        <sz val="10"/>
        <color indexed="8"/>
        <rFont val="Sans"/>
      </rPr>
      <t xml:space="preserve"> Tonne</t>
    </r>
  </si>
  <si>
    <t>VP (CHF) / kg
MOQ: 1 Tonne</t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</si>
  <si>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
</t>
    </r>
    <r>
      <rPr>
        <b/>
        <sz val="10"/>
        <color rgb="FF000000"/>
        <rFont val="Sans"/>
      </rPr>
      <t>MOQ: 3</t>
    </r>
    <r>
      <rPr>
        <b/>
        <sz val="10"/>
        <color indexed="8"/>
        <rFont val="Sans"/>
      </rPr>
      <t xml:space="preserve"> Tonnen</t>
    </r>
  </si>
  <si>
    <t>VP (CHF) / kg
MOQ:  3 Tonnen</t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</si>
  <si>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
</t>
    </r>
    <r>
      <rPr>
        <b/>
        <sz val="10"/>
        <color rgb="FF000000"/>
        <rFont val="Sans"/>
      </rPr>
      <t>MOQ: 4</t>
    </r>
    <r>
      <rPr>
        <b/>
        <sz val="10"/>
        <color indexed="8"/>
        <rFont val="Sans"/>
      </rPr>
      <t xml:space="preserve"> Tonnen</t>
    </r>
  </si>
  <si>
    <t>VP (CHF) / kg
MOQ:  4 Tonnen</t>
  </si>
  <si>
    <t>150BonWh1001</t>
  </si>
  <si>
    <t>1001</t>
  </si>
  <si>
    <t>Rusar</t>
  </si>
  <si>
    <t>Bonaparte Brie</t>
  </si>
  <si>
    <t>alt</t>
  </si>
  <si>
    <t>Preissenkung ab 01.01.24 (0.18 CHF/kg)</t>
  </si>
  <si>
    <t>USD / Tageskurs</t>
  </si>
  <si>
    <t>USD / EUR</t>
  </si>
  <si>
    <t>150BonPWhl1001</t>
  </si>
  <si>
    <t>Bonaparte Pepper</t>
  </si>
  <si>
    <t>150BonCWh1001</t>
  </si>
  <si>
    <t>Bonaparte Chili</t>
  </si>
  <si>
    <t>150SwBrSq1001</t>
  </si>
  <si>
    <t>Brie (Sandwich Brie)</t>
  </si>
  <si>
    <t>150LRK1/2Wd1001</t>
  </si>
  <si>
    <t>Landrauch Käse</t>
  </si>
  <si>
    <t>150RsSq1001</t>
  </si>
  <si>
    <t>Swiss Rauchkäse / Raclette smoked Square [Raclette Rauch]</t>
  </si>
  <si>
    <t>150RNlSq1001</t>
  </si>
  <si>
    <r>
      <t xml:space="preserve">Raclette Swiss (with label) </t>
    </r>
    <r>
      <rPr>
        <sz val="10"/>
        <color theme="1"/>
        <rFont val="Calibri"/>
        <family val="2"/>
        <scheme val="minor"/>
      </rPr>
      <t>(mit Rinde)</t>
    </r>
  </si>
  <si>
    <t>150RNfSq1001</t>
  </si>
  <si>
    <r>
      <t>Raclette Foil</t>
    </r>
    <r>
      <rPr>
        <sz val="10"/>
        <color theme="1"/>
        <rFont val="Calibri"/>
        <family val="2"/>
        <scheme val="minor"/>
      </rPr>
      <t xml:space="preserve"> (ohne Rinde)</t>
    </r>
  </si>
  <si>
    <t>150RTSq1001</t>
  </si>
  <si>
    <t>Trüffelkäse [Raclette Trüffel]</t>
  </si>
  <si>
    <t>150TGRKWh1001</t>
  </si>
  <si>
    <t>Thurgau Crème Cheese [Thurgauer Rahmkäse]</t>
  </si>
  <si>
    <t>150TGWh1001</t>
  </si>
  <si>
    <t>Thurgau Cheese [Echter Thurgauer]</t>
  </si>
  <si>
    <t>150TLGWh1001</t>
  </si>
  <si>
    <t>Tilsiter Green</t>
  </si>
  <si>
    <t>150TLBWh1001</t>
  </si>
  <si>
    <t>Tilsiter Light</t>
  </si>
  <si>
    <t>150HiProCB1001</t>
  </si>
  <si>
    <t>Hi Pro Cheese Bloc</t>
  </si>
  <si>
    <t>100CDEb1001</t>
  </si>
  <si>
    <t>Cheddar</t>
  </si>
  <si>
    <t>100EMAOPWh1001</t>
  </si>
  <si>
    <t>Emmentaler AOP</t>
  </si>
  <si>
    <t>90GS8Wd1001</t>
  </si>
  <si>
    <t>Käserei Neudorf</t>
  </si>
  <si>
    <t>Grande Swiss</t>
  </si>
  <si>
    <t>Discountpreis ab 4t bis Ende Aug</t>
  </si>
  <si>
    <t>100GBwEb1001</t>
  </si>
  <si>
    <t>Grünberger EB (washed) EB = Eurobloc / Bloc</t>
  </si>
  <si>
    <t>100GBWh1001</t>
  </si>
  <si>
    <t>Grünberger Wheel / Alpenwunder Wheel</t>
  </si>
  <si>
    <t>100GBRWh1001</t>
  </si>
  <si>
    <t>Grünberger Réserve / Alpenwunder Extra Wheel</t>
  </si>
  <si>
    <t>Discountpreis bis Ende Aug</t>
  </si>
  <si>
    <t>100GBREb1001</t>
  </si>
  <si>
    <t>Grünberger Réserve / Alpenwunder Extra Eurobloc 10M (washed &amp; vacuumed)</t>
  </si>
  <si>
    <t>100THWh1001</t>
  </si>
  <si>
    <t>Thurmesan Wheel</t>
  </si>
  <si>
    <t>100GBHSCEb1001</t>
  </si>
  <si>
    <t>Hard Swiss Cheese (=Grünberger EB washed)</t>
  </si>
  <si>
    <t>100MS90b1001</t>
  </si>
  <si>
    <t>Maasdam</t>
  </si>
  <si>
    <t>100MSL90b1001</t>
  </si>
  <si>
    <t>Maasdam light</t>
  </si>
  <si>
    <t>100SS90b1001</t>
  </si>
  <si>
    <t>Switzerland Swiss (=Maasdam)</t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</si>
  <si>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pc</t>
    </r>
  </si>
  <si>
    <r>
      <t xml:space="preserve">VP </t>
    </r>
    <r>
      <rPr>
        <b/>
        <sz val="9"/>
        <color indexed="8"/>
        <rFont val="Sans"/>
      </rPr>
      <t>(CHF)</t>
    </r>
    <r>
      <rPr>
        <b/>
        <sz val="10"/>
        <color indexed="8"/>
        <rFont val="Sans"/>
      </rPr>
      <t xml:space="preserve"> / pc</t>
    </r>
  </si>
  <si>
    <t>Kommission RSC CHF/pc</t>
  </si>
  <si>
    <t>200Fd500PrF1037</t>
  </si>
  <si>
    <t>New Roots</t>
  </si>
  <si>
    <t>Effegi SRL</t>
  </si>
  <si>
    <t>La Fondue Vegan 500g Portion Fix</t>
  </si>
  <si>
    <t>Separat auf RE</t>
  </si>
  <si>
    <t>Rechnung wird von New Roots an Kunden gestellt, wir stellen New Roots unsere Komm. In RE</t>
  </si>
  <si>
    <t>200RN200PrF1037</t>
  </si>
  <si>
    <t>La Raclette Vegan - Nature 200g Portion Fix</t>
  </si>
  <si>
    <t>200RBP200PrF1037</t>
  </si>
  <si>
    <t>La Raclette Vegan - Black Pepper 200g Portion Fix</t>
  </si>
  <si>
    <t>-</t>
  </si>
  <si>
    <t>Günti verrechnet die Käse direkt (0 Marge für uns)</t>
  </si>
  <si>
    <t>20AW12Wh1043</t>
  </si>
  <si>
    <t>Alpenwunder 12M Wheel (no label)</t>
  </si>
  <si>
    <t>100AW12Wh1043</t>
  </si>
  <si>
    <t>Roter Teufel Extra</t>
  </si>
  <si>
    <t>Potz Blitz Wheel</t>
  </si>
  <si>
    <t>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</si>
</sst>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 &quot;CHF&quot;\ * #,##0.00_ ;_ &quot;CHF&quot;\ * \-#,##0.00_ ;_ &quot;CHF&quot;\ * &quot;-&quot;??_ ;_ @_ "/>
    <numFmt numFmtId="164" formatCode="&quot;CHF&quot;\ #,##0.00"/>
    <numFmt numFmtId="165" formatCode="[$EUR]\ #,##0.00"/>
    <numFmt numFmtId="166" formatCode="0.000"/>
    <numFmt numFmtId="167" formatCode="[$SEK]\ #,##0.00"/>
    <numFmt numFmtId="168" formatCode="0.0%"/>
    <numFmt numFmtId="169" formatCode="0.0000"/>
    <numFmt numFmtId="170" formatCode="[$CHF]\ #,##0.00"/>
    <numFmt numFmtId="171" formatCode="_ [$EUR]\ * #,##0.00_ ;_ [$EUR]\ * \-#,##0.00_ ;_ [$EUR]\ * &quot;-&quot;??_ ;_ @_ "/>
    <numFmt numFmtId="172" formatCode="[$EUR]\ #,##0.00;[$EUR]\ \-#,##0.00"/>
    <numFmt numFmtId="173" formatCode="_ [$SEK]\ * #,##0.00_ ;_ [$SEK]\ * \-#,##0.00_ ;_ [$SEK]\ * &quot;-&quot;??_ ;_ @_ "/>
    <numFmt numFmtId="174" formatCode="_ [$EUR]\ * #,##0.000_ ;_ [$EUR]\ * \-#,##0.000_ ;_ [$EUR]\ * &quot;-&quot;???_ ;_ @_ "/>
    <numFmt numFmtId="175" formatCode="[$USD]\ #,##0.00"/>
    <numFmt numFmtId="176" formatCode="[$CHF]\ #,##0.00;[$CHF]\ \-#,##0.00"/>
    <numFmt numFmtId="177" formatCode="0.0"/>
    <numFmt numFmtId="178" formatCode="#,##0.00\ [$EUR]"/>
    <numFmt numFmtId="179" formatCode="_ [$€-2]\ * #,##0.00_ ;_ [$€-2]\ * \-#,##0.00_ ;_ [$€-2]\ * &quot;-&quot;??_ ;_ @_ 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Sans"/>
    </font>
    <font>
      <b/>
      <sz val="9"/>
      <color rgb="FF000000"/>
      <name val="Sans"/>
    </font>
    <font>
      <b/>
      <sz val="8"/>
      <color indexed="8"/>
      <name val="Sans"/>
    </font>
    <font>
      <b/>
      <sz val="10"/>
      <color indexed="8"/>
      <name val="Sans"/>
    </font>
    <font>
      <b/>
      <sz val="9"/>
      <color indexed="8"/>
      <name val="Sans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Arial"/>
      <family val="2"/>
    </font>
    <font>
      <sz val="9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5B3C6"/>
        <bgColor indexed="64"/>
      </patternFill>
    </fill>
    <fill>
      <patternFill patternType="solid">
        <fgColor rgb="FFFFAB65"/>
        <bgColor indexed="64"/>
      </patternFill>
    </fill>
    <fill>
      <patternFill patternType="solid">
        <fgColor rgb="FF8C91FE"/>
        <bgColor indexed="64"/>
      </patternFill>
    </fill>
    <fill>
      <patternFill patternType="solid">
        <fgColor rgb="FFBEFF7D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3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7" fillId="5" borderId="1" xfId="0" applyFont="1" applyFill="1" applyBorder="1"/>
    <xf numFmtId="0" fontId="0" fillId="0" borderId="1" xfId="0" applyBorder="1"/>
    <xf numFmtId="164" fontId="0" fillId="5" borderId="1" xfId="0" applyNumberFormat="1" applyFill="1" applyBorder="1"/>
    <xf numFmtId="2" fontId="8" fillId="5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2" fontId="8" fillId="6" borderId="1" xfId="0" applyNumberFormat="1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7" fillId="8" borderId="1" xfId="0" applyFont="1" applyFill="1" applyBorder="1"/>
    <xf numFmtId="164" fontId="0" fillId="8" borderId="1" xfId="0" applyNumberFormat="1" applyFill="1" applyBorder="1"/>
    <xf numFmtId="2" fontId="8" fillId="8" borderId="1" xfId="0" applyNumberFormat="1" applyFont="1" applyFill="1" applyBorder="1" applyAlignment="1">
      <alignment horizontal="center"/>
    </xf>
    <xf numFmtId="9" fontId="8" fillId="8" borderId="1" xfId="1" applyFont="1" applyFill="1" applyBorder="1" applyAlignment="1">
      <alignment horizontal="center"/>
    </xf>
    <xf numFmtId="164" fontId="0" fillId="0" borderId="1" xfId="0" applyNumberFormat="1" applyBorder="1"/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7" fillId="9" borderId="1" xfId="0" applyFont="1" applyFill="1" applyBorder="1"/>
    <xf numFmtId="164" fontId="0" fillId="9" borderId="1" xfId="0" applyNumberFormat="1" applyFill="1" applyBorder="1"/>
    <xf numFmtId="2" fontId="8" fillId="9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/>
    <xf numFmtId="164" fontId="0" fillId="4" borderId="1" xfId="0" applyNumberFormat="1" applyFill="1" applyBorder="1"/>
    <xf numFmtId="2" fontId="8" fillId="4" borderId="1" xfId="0" applyNumberFormat="1" applyFon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 vertical="center"/>
    </xf>
    <xf numFmtId="0" fontId="7" fillId="11" borderId="1" xfId="0" applyFont="1" applyFill="1" applyBorder="1"/>
    <xf numFmtId="164" fontId="0" fillId="11" borderId="1" xfId="0" applyNumberFormat="1" applyFill="1" applyBorder="1"/>
    <xf numFmtId="2" fontId="8" fillId="11" borderId="1" xfId="0" applyNumberFormat="1" applyFont="1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 vertical="center"/>
    </xf>
    <xf numFmtId="0" fontId="7" fillId="12" borderId="1" xfId="0" applyFont="1" applyFill="1" applyBorder="1"/>
    <xf numFmtId="164" fontId="0" fillId="12" borderId="1" xfId="0" applyNumberFormat="1" applyFill="1" applyBorder="1"/>
    <xf numFmtId="2" fontId="8" fillId="13" borderId="1" xfId="0" applyNumberFormat="1" applyFont="1" applyFill="1" applyBorder="1" applyAlignment="1">
      <alignment horizontal="center"/>
    </xf>
    <xf numFmtId="164" fontId="0" fillId="3" borderId="1" xfId="0" applyNumberFormat="1" applyFill="1" applyBorder="1"/>
    <xf numFmtId="2" fontId="0" fillId="14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7" fillId="15" borderId="1" xfId="0" applyFont="1" applyFill="1" applyBorder="1"/>
    <xf numFmtId="2" fontId="8" fillId="16" borderId="1" xfId="0" applyNumberFormat="1" applyFont="1" applyFill="1" applyBorder="1" applyAlignment="1">
      <alignment horizontal="center"/>
    </xf>
    <xf numFmtId="2" fontId="8" fillId="16" borderId="4" xfId="0" applyNumberFormat="1" applyFont="1" applyFill="1" applyBorder="1" applyAlignment="1">
      <alignment horizontal="center"/>
    </xf>
    <xf numFmtId="164" fontId="0" fillId="15" borderId="1" xfId="0" applyNumberFormat="1" applyFill="1" applyBorder="1"/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7" fillId="17" borderId="1" xfId="0" applyFont="1" applyFill="1" applyBorder="1"/>
    <xf numFmtId="0" fontId="0" fillId="12" borderId="1" xfId="0" applyFill="1" applyBorder="1" applyAlignment="1">
      <alignment horizontal="center"/>
    </xf>
    <xf numFmtId="0" fontId="0" fillId="13" borderId="1" xfId="0" applyFill="1" applyBorder="1"/>
    <xf numFmtId="2" fontId="8" fillId="13" borderId="4" xfId="0" applyNumberFormat="1" applyFont="1" applyFill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 vertical="center"/>
    </xf>
    <xf numFmtId="0" fontId="7" fillId="18" borderId="1" xfId="0" applyFont="1" applyFill="1" applyBorder="1"/>
    <xf numFmtId="44" fontId="0" fillId="18" borderId="1" xfId="0" applyNumberFormat="1" applyFill="1" applyBorder="1"/>
    <xf numFmtId="44" fontId="8" fillId="18" borderId="1" xfId="0" applyNumberFormat="1" applyFont="1" applyFill="1" applyBorder="1" applyAlignment="1">
      <alignment horizontal="center"/>
    </xf>
    <xf numFmtId="2" fontId="8" fillId="18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19" borderId="1" xfId="0" applyFill="1" applyBorder="1"/>
    <xf numFmtId="44" fontId="0" fillId="19" borderId="1" xfId="0" applyNumberFormat="1" applyFill="1" applyBorder="1"/>
    <xf numFmtId="2" fontId="8" fillId="19" borderId="1" xfId="0" applyNumberFormat="1" applyFont="1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7" fillId="19" borderId="1" xfId="0" applyFont="1" applyFill="1" applyBorder="1"/>
    <xf numFmtId="44" fontId="0" fillId="7" borderId="1" xfId="0" applyNumberFormat="1" applyFill="1" applyBorder="1"/>
    <xf numFmtId="9" fontId="8" fillId="6" borderId="1" xfId="1" applyFont="1" applyFill="1" applyBorder="1" applyAlignment="1">
      <alignment horizontal="center"/>
    </xf>
    <xf numFmtId="14" fontId="0" fillId="0" borderId="1" xfId="0" applyNumberFormat="1" applyBorder="1"/>
    <xf numFmtId="9" fontId="8" fillId="5" borderId="1" xfId="1" applyFont="1" applyFill="1" applyBorder="1" applyAlignment="1">
      <alignment horizontal="center"/>
    </xf>
    <xf numFmtId="0" fontId="12" fillId="10" borderId="0" xfId="0" applyFont="1" applyFill="1"/>
    <xf numFmtId="9" fontId="8" fillId="4" borderId="1" xfId="1" applyFont="1" applyFill="1" applyBorder="1" applyAlignment="1">
      <alignment horizontal="center"/>
    </xf>
    <xf numFmtId="9" fontId="8" fillId="11" borderId="1" xfId="1" applyFont="1" applyFill="1" applyBorder="1" applyAlignment="1">
      <alignment horizontal="center"/>
    </xf>
    <xf numFmtId="9" fontId="8" fillId="13" borderId="1" xfId="1" applyFont="1" applyFill="1" applyBorder="1" applyAlignment="1">
      <alignment horizontal="center"/>
    </xf>
    <xf numFmtId="2" fontId="8" fillId="1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9" fontId="8" fillId="16" borderId="1" xfId="1" applyFont="1" applyFill="1" applyBorder="1" applyAlignment="1">
      <alignment horizontal="center"/>
    </xf>
    <xf numFmtId="9" fontId="8" fillId="18" borderId="1" xfId="1" applyFont="1" applyFill="1" applyBorder="1" applyAlignment="1">
      <alignment horizontal="center"/>
    </xf>
    <xf numFmtId="9" fontId="8" fillId="19" borderId="1" xfId="1" applyFont="1" applyFill="1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 vertical="center"/>
    </xf>
    <xf numFmtId="0" fontId="7" fillId="20" borderId="1" xfId="0" applyFont="1" applyFill="1" applyBorder="1"/>
    <xf numFmtId="44" fontId="0" fillId="20" borderId="1" xfId="0" applyNumberFormat="1" applyFill="1" applyBorder="1"/>
    <xf numFmtId="2" fontId="8" fillId="20" borderId="1" xfId="0" applyNumberFormat="1" applyFont="1" applyFill="1" applyBorder="1" applyAlignment="1">
      <alignment horizontal="center"/>
    </xf>
    <xf numFmtId="2" fontId="8" fillId="20" borderId="4" xfId="0" applyNumberFormat="1" applyFont="1" applyFill="1" applyBorder="1" applyAlignment="1">
      <alignment horizontal="center"/>
    </xf>
    <xf numFmtId="44" fontId="0" fillId="17" borderId="1" xfId="0" applyNumberFormat="1" applyFill="1" applyBorder="1"/>
    <xf numFmtId="2" fontId="8" fillId="17" borderId="4" xfId="0" applyNumberFormat="1" applyFont="1" applyFill="1" applyBorder="1" applyAlignment="1">
      <alignment horizontal="center"/>
    </xf>
    <xf numFmtId="9" fontId="0" fillId="20" borderId="1" xfId="1" applyFont="1" applyFill="1" applyBorder="1" applyAlignment="1">
      <alignment horizontal="center"/>
    </xf>
    <xf numFmtId="9" fontId="0" fillId="17" borderId="1" xfId="1" applyFont="1" applyFill="1" applyBorder="1" applyAlignment="1">
      <alignment horizontal="center"/>
    </xf>
    <xf numFmtId="2" fontId="9" fillId="17" borderId="1" xfId="0" applyNumberFormat="1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167" fontId="0" fillId="12" borderId="1" xfId="0" applyNumberFormat="1" applyFill="1" applyBorder="1" applyAlignment="1">
      <alignment horizontal="left"/>
    </xf>
    <xf numFmtId="2" fontId="8" fillId="0" borderId="1" xfId="0" applyNumberFormat="1" applyFont="1" applyBorder="1" applyAlignment="1">
      <alignment horizontal="left"/>
    </xf>
    <xf numFmtId="9" fontId="0" fillId="15" borderId="1" xfId="0" applyNumberFormat="1" applyFill="1" applyBorder="1"/>
    <xf numFmtId="9" fontId="11" fillId="15" borderId="1" xfId="1" applyFont="1" applyFill="1" applyBorder="1"/>
    <xf numFmtId="168" fontId="11" fillId="15" borderId="1" xfId="1" applyNumberFormat="1" applyFont="1" applyFill="1" applyBorder="1"/>
    <xf numFmtId="168" fontId="8" fillId="11" borderId="1" xfId="1" applyNumberFormat="1" applyFont="1" applyFill="1" applyBorder="1" applyAlignment="1">
      <alignment horizontal="center"/>
    </xf>
    <xf numFmtId="0" fontId="0" fillId="21" borderId="1" xfId="0" applyFill="1" applyBorder="1"/>
    <xf numFmtId="0" fontId="0" fillId="21" borderId="1" xfId="0" applyFill="1" applyBorder="1" applyAlignment="1">
      <alignment horizontal="center" vertical="center"/>
    </xf>
    <xf numFmtId="0" fontId="7" fillId="21" borderId="1" xfId="0" applyFont="1" applyFill="1" applyBorder="1"/>
    <xf numFmtId="44" fontId="0" fillId="21" borderId="1" xfId="0" applyNumberFormat="1" applyFill="1" applyBorder="1"/>
    <xf numFmtId="9" fontId="0" fillId="21" borderId="1" xfId="1" applyFont="1" applyFill="1" applyBorder="1" applyAlignment="1">
      <alignment horizontal="center"/>
    </xf>
    <xf numFmtId="2" fontId="8" fillId="21" borderId="1" xfId="0" applyNumberFormat="1" applyFont="1" applyFill="1" applyBorder="1" applyAlignment="1">
      <alignment horizontal="left"/>
    </xf>
    <xf numFmtId="2" fontId="8" fillId="21" borderId="4" xfId="0" applyNumberFormat="1" applyFont="1" applyFill="1" applyBorder="1" applyAlignment="1">
      <alignment horizontal="center"/>
    </xf>
    <xf numFmtId="2" fontId="9" fillId="21" borderId="1" xfId="0" applyNumberFormat="1" applyFont="1" applyFill="1" applyBorder="1" applyAlignment="1">
      <alignment horizontal="center" vertical="top" wrapText="1"/>
    </xf>
    <xf numFmtId="44" fontId="0" fillId="22" borderId="1" xfId="0" applyNumberFormat="1" applyFill="1" applyBorder="1"/>
    <xf numFmtId="9" fontId="0" fillId="22" borderId="1" xfId="1" applyFont="1" applyFill="1" applyBorder="1" applyAlignment="1">
      <alignment horizontal="center"/>
    </xf>
    <xf numFmtId="2" fontId="8" fillId="22" borderId="1" xfId="0" applyNumberFormat="1" applyFont="1" applyFill="1" applyBorder="1" applyAlignment="1">
      <alignment horizontal="left"/>
    </xf>
    <xf numFmtId="2" fontId="8" fillId="22" borderId="4" xfId="0" applyNumberFormat="1" applyFont="1" applyFill="1" applyBorder="1" applyAlignment="1">
      <alignment horizontal="center"/>
    </xf>
    <xf numFmtId="0" fontId="0" fillId="22" borderId="1" xfId="0" applyFill="1" applyBorder="1"/>
    <xf numFmtId="0" fontId="0" fillId="22" borderId="1" xfId="0" applyFill="1" applyBorder="1" applyAlignment="1">
      <alignment horizontal="center" vertical="center"/>
    </xf>
    <xf numFmtId="0" fontId="7" fillId="22" borderId="1" xfId="0" applyFont="1" applyFill="1" applyBorder="1"/>
    <xf numFmtId="2" fontId="9" fillId="22" borderId="1" xfId="0" applyNumberFormat="1" applyFont="1" applyFill="1" applyBorder="1" applyAlignment="1">
      <alignment horizontal="left" vertical="center" wrapText="1"/>
    </xf>
    <xf numFmtId="2" fontId="13" fillId="17" borderId="1" xfId="0" applyNumberFormat="1" applyFont="1" applyFill="1" applyBorder="1" applyAlignment="1">
      <alignment horizontal="right"/>
    </xf>
    <xf numFmtId="9" fontId="0" fillId="17" borderId="1" xfId="0" applyNumberFormat="1" applyFill="1" applyBorder="1"/>
    <xf numFmtId="0" fontId="0" fillId="0" borderId="3" xfId="0" applyBorder="1"/>
    <xf numFmtId="168" fontId="8" fillId="13" borderId="1" xfId="1" applyNumberFormat="1" applyFont="1" applyFill="1" applyBorder="1" applyAlignment="1">
      <alignment horizontal="center"/>
    </xf>
    <xf numFmtId="44" fontId="0" fillId="3" borderId="1" xfId="0" applyNumberFormat="1" applyFill="1" applyBorder="1"/>
    <xf numFmtId="44" fontId="8" fillId="3" borderId="1" xfId="0" applyNumberFormat="1" applyFont="1" applyFill="1" applyBorder="1" applyAlignment="1">
      <alignment horizontal="center"/>
    </xf>
    <xf numFmtId="0" fontId="0" fillId="23" borderId="1" xfId="0" applyFill="1" applyBorder="1"/>
    <xf numFmtId="0" fontId="0" fillId="23" borderId="1" xfId="0" applyFill="1" applyBorder="1" applyAlignment="1">
      <alignment horizontal="center" vertical="center"/>
    </xf>
    <xf numFmtId="0" fontId="7" fillId="23" borderId="1" xfId="0" applyFont="1" applyFill="1" applyBorder="1"/>
    <xf numFmtId="44" fontId="0" fillId="23" borderId="1" xfId="0" applyNumberFormat="1" applyFill="1" applyBorder="1"/>
    <xf numFmtId="44" fontId="0" fillId="23" borderId="1" xfId="1" applyNumberFormat="1" applyFont="1" applyFill="1" applyBorder="1" applyAlignment="1">
      <alignment horizontal="center"/>
    </xf>
    <xf numFmtId="9" fontId="0" fillId="23" borderId="1" xfId="1" applyFont="1" applyFill="1" applyBorder="1" applyAlignment="1">
      <alignment horizontal="center"/>
    </xf>
    <xf numFmtId="2" fontId="8" fillId="23" borderId="1" xfId="0" applyNumberFormat="1" applyFont="1" applyFill="1" applyBorder="1" applyAlignment="1">
      <alignment horizontal="left"/>
    </xf>
    <xf numFmtId="2" fontId="8" fillId="23" borderId="4" xfId="0" applyNumberFormat="1" applyFont="1" applyFill="1" applyBorder="1" applyAlignment="1">
      <alignment horizontal="center"/>
    </xf>
    <xf numFmtId="0" fontId="0" fillId="24" borderId="1" xfId="0" applyFill="1" applyBorder="1"/>
    <xf numFmtId="0" fontId="0" fillId="24" borderId="1" xfId="0" applyFill="1" applyBorder="1" applyAlignment="1">
      <alignment horizontal="center" vertical="center"/>
    </xf>
    <xf numFmtId="0" fontId="7" fillId="24" borderId="1" xfId="0" applyFont="1" applyFill="1" applyBorder="1"/>
    <xf numFmtId="44" fontId="0" fillId="24" borderId="1" xfId="0" applyNumberFormat="1" applyFill="1" applyBorder="1"/>
    <xf numFmtId="9" fontId="0" fillId="24" borderId="1" xfId="1" applyFont="1" applyFill="1" applyBorder="1" applyAlignment="1">
      <alignment horizontal="center"/>
    </xf>
    <xf numFmtId="2" fontId="8" fillId="24" borderId="1" xfId="0" applyNumberFormat="1" applyFont="1" applyFill="1" applyBorder="1" applyAlignment="1">
      <alignment horizontal="left"/>
    </xf>
    <xf numFmtId="2" fontId="8" fillId="24" borderId="4" xfId="0" applyNumberFormat="1" applyFont="1" applyFill="1" applyBorder="1" applyAlignment="1">
      <alignment horizontal="center"/>
    </xf>
    <xf numFmtId="2" fontId="9" fillId="24" borderId="1" xfId="0" applyNumberFormat="1" applyFont="1" applyFill="1" applyBorder="1" applyAlignment="1">
      <alignment horizontal="center" vertical="center" wrapText="1"/>
    </xf>
    <xf numFmtId="2" fontId="8" fillId="21" borderId="1" xfId="0" applyNumberFormat="1" applyFont="1" applyFill="1" applyBorder="1" applyAlignment="1">
      <alignment horizontal="right"/>
    </xf>
    <xf numFmtId="2" fontId="8" fillId="22" borderId="1" xfId="0" applyNumberFormat="1" applyFont="1" applyFill="1" applyBorder="1" applyAlignment="1">
      <alignment horizontal="right"/>
    </xf>
    <xf numFmtId="2" fontId="9" fillId="23" borderId="1" xfId="0" applyNumberFormat="1" applyFont="1" applyFill="1" applyBorder="1" applyAlignment="1">
      <alignment horizontal="center" vertical="center" wrapText="1"/>
    </xf>
    <xf numFmtId="2" fontId="10" fillId="17" borderId="1" xfId="0" applyNumberFormat="1" applyFont="1" applyFill="1" applyBorder="1" applyAlignment="1">
      <alignment horizontal="right"/>
    </xf>
    <xf numFmtId="164" fontId="0" fillId="13" borderId="1" xfId="0" applyNumberFormat="1" applyFill="1" applyBorder="1"/>
    <xf numFmtId="168" fontId="8" fillId="13" borderId="1" xfId="1" applyNumberFormat="1" applyFont="1" applyFill="1" applyBorder="1" applyAlignment="1">
      <alignment horizontal="right"/>
    </xf>
    <xf numFmtId="44" fontId="0" fillId="0" borderId="1" xfId="0" applyNumberFormat="1" applyBorder="1"/>
    <xf numFmtId="0" fontId="0" fillId="25" borderId="1" xfId="0" applyFill="1" applyBorder="1"/>
    <xf numFmtId="0" fontId="0" fillId="25" borderId="1" xfId="0" applyFill="1" applyBorder="1" applyAlignment="1">
      <alignment horizontal="center" vertical="center"/>
    </xf>
    <xf numFmtId="0" fontId="7" fillId="25" borderId="1" xfId="0" applyFont="1" applyFill="1" applyBorder="1"/>
    <xf numFmtId="44" fontId="0" fillId="25" borderId="1" xfId="0" applyNumberFormat="1" applyFill="1" applyBorder="1"/>
    <xf numFmtId="44" fontId="0" fillId="25" borderId="1" xfId="1" applyNumberFormat="1" applyFont="1" applyFill="1" applyBorder="1" applyAlignment="1">
      <alignment horizontal="center"/>
    </xf>
    <xf numFmtId="9" fontId="0" fillId="25" borderId="1" xfId="1" applyFont="1" applyFill="1" applyBorder="1" applyAlignment="1">
      <alignment horizontal="center"/>
    </xf>
    <xf numFmtId="2" fontId="9" fillId="25" borderId="1" xfId="0" applyNumberFormat="1" applyFont="1" applyFill="1" applyBorder="1" applyAlignment="1">
      <alignment horizontal="center" vertical="center" wrapText="1"/>
    </xf>
    <xf numFmtId="2" fontId="8" fillId="25" borderId="1" xfId="0" applyNumberFormat="1" applyFont="1" applyFill="1" applyBorder="1" applyAlignment="1">
      <alignment horizontal="left"/>
    </xf>
    <xf numFmtId="2" fontId="8" fillId="25" borderId="4" xfId="0" applyNumberFormat="1" applyFont="1" applyFill="1" applyBorder="1" applyAlignment="1">
      <alignment horizontal="center"/>
    </xf>
    <xf numFmtId="0" fontId="8" fillId="4" borderId="1" xfId="1" applyNumberFormat="1" applyFont="1" applyFill="1" applyBorder="1" applyAlignment="1">
      <alignment horizontal="center"/>
    </xf>
    <xf numFmtId="2" fontId="8" fillId="13" borderId="1" xfId="1" applyNumberFormat="1" applyFont="1" applyFill="1" applyBorder="1" applyAlignment="1">
      <alignment horizontal="center"/>
    </xf>
    <xf numFmtId="0" fontId="16" fillId="0" borderId="1" xfId="0" applyFont="1" applyBorder="1"/>
    <xf numFmtId="9" fontId="10" fillId="15" borderId="1" xfId="1" applyFont="1" applyFill="1" applyBorder="1" applyAlignment="1">
      <alignment horizontal="center"/>
    </xf>
    <xf numFmtId="168" fontId="10" fillId="15" borderId="1" xfId="1" applyNumberFormat="1" applyFont="1" applyFill="1" applyBorder="1" applyAlignment="1">
      <alignment horizontal="center"/>
    </xf>
    <xf numFmtId="9" fontId="8" fillId="15" borderId="1" xfId="1" applyFont="1" applyFill="1" applyBorder="1" applyAlignment="1">
      <alignment horizontal="right"/>
    </xf>
    <xf numFmtId="168" fontId="8" fillId="15" borderId="1" xfId="1" applyNumberFormat="1" applyFont="1" applyFill="1" applyBorder="1" applyAlignment="1">
      <alignment horizontal="right"/>
    </xf>
    <xf numFmtId="9" fontId="8" fillId="15" borderId="1" xfId="1" applyFont="1" applyFill="1" applyBorder="1"/>
    <xf numFmtId="168" fontId="8" fillId="15" borderId="1" xfId="1" applyNumberFormat="1" applyFont="1" applyFill="1" applyBorder="1"/>
    <xf numFmtId="164" fontId="17" fillId="4" borderId="1" xfId="0" applyNumberFormat="1" applyFont="1" applyFill="1" applyBorder="1"/>
    <xf numFmtId="164" fontId="17" fillId="8" borderId="1" xfId="0" applyNumberFormat="1" applyFont="1" applyFill="1" applyBorder="1"/>
    <xf numFmtId="44" fontId="0" fillId="26" borderId="1" xfId="1" applyNumberFormat="1" applyFont="1" applyFill="1" applyBorder="1" applyAlignment="1">
      <alignment horizontal="center"/>
    </xf>
    <xf numFmtId="9" fontId="0" fillId="26" borderId="1" xfId="1" applyFont="1" applyFill="1" applyBorder="1" applyAlignment="1">
      <alignment horizontal="center"/>
    </xf>
    <xf numFmtId="44" fontId="0" fillId="26" borderId="1" xfId="0" applyNumberFormat="1" applyFill="1" applyBorder="1"/>
    <xf numFmtId="0" fontId="0" fillId="26" borderId="1" xfId="0" applyFill="1" applyBorder="1"/>
    <xf numFmtId="2" fontId="9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7" fillId="26" borderId="1" xfId="0" applyFont="1" applyFill="1" applyBorder="1"/>
    <xf numFmtId="10" fontId="0" fillId="26" borderId="1" xfId="0" applyNumberFormat="1" applyFill="1" applyBorder="1"/>
    <xf numFmtId="9" fontId="0" fillId="26" borderId="1" xfId="0" applyNumberFormat="1" applyFill="1" applyBorder="1"/>
    <xf numFmtId="2" fontId="8" fillId="26" borderId="4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9" fontId="8" fillId="9" borderId="1" xfId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/>
    </xf>
    <xf numFmtId="9" fontId="11" fillId="5" borderId="1" xfId="1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/>
    </xf>
    <xf numFmtId="2" fontId="8" fillId="27" borderId="1" xfId="1" applyNumberFormat="1" applyFont="1" applyFill="1" applyBorder="1" applyAlignment="1">
      <alignment horizontal="center"/>
    </xf>
    <xf numFmtId="9" fontId="8" fillId="27" borderId="1" xfId="1" applyFont="1" applyFill="1" applyBorder="1" applyAlignment="1">
      <alignment horizontal="center"/>
    </xf>
    <xf numFmtId="164" fontId="1" fillId="27" borderId="1" xfId="1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/>
    <xf numFmtId="9" fontId="0" fillId="26" borderId="1" xfId="0" applyNumberFormat="1" applyFill="1" applyBorder="1" applyAlignment="1">
      <alignment horizontal="right"/>
    </xf>
    <xf numFmtId="164" fontId="0" fillId="0" borderId="0" xfId="0" applyNumberFormat="1"/>
    <xf numFmtId="0" fontId="0" fillId="12" borderId="1" xfId="0" applyFill="1" applyBorder="1" applyAlignment="1">
      <alignment horizontal="left"/>
    </xf>
    <xf numFmtId="9" fontId="8" fillId="11" borderId="1" xfId="1" applyFont="1" applyFill="1" applyBorder="1" applyAlignment="1">
      <alignment horizontal="right"/>
    </xf>
    <xf numFmtId="168" fontId="8" fillId="11" borderId="1" xfId="1" applyNumberFormat="1" applyFont="1" applyFill="1" applyBorder="1" applyAlignment="1">
      <alignment horizontal="right"/>
    </xf>
    <xf numFmtId="2" fontId="0" fillId="0" borderId="1" xfId="0" applyNumberFormat="1" applyBorder="1"/>
    <xf numFmtId="164" fontId="0" fillId="28" borderId="1" xfId="0" applyNumberFormat="1" applyFill="1" applyBorder="1" applyAlignment="1">
      <alignment horizontal="center"/>
    </xf>
    <xf numFmtId="164" fontId="0" fillId="28" borderId="1" xfId="0" applyNumberFormat="1" applyFill="1" applyBorder="1"/>
    <xf numFmtId="0" fontId="2" fillId="29" borderId="1" xfId="0" applyFont="1" applyFill="1" applyBorder="1" applyAlignment="1">
      <alignment horizontal="center" vertical="center" wrapText="1"/>
    </xf>
    <xf numFmtId="9" fontId="8" fillId="29" borderId="1" xfId="1" applyFon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164" fontId="0" fillId="29" borderId="1" xfId="0" applyNumberFormat="1" applyFill="1" applyBorder="1" applyAlignment="1">
      <alignment horizontal="center" vertical="center"/>
    </xf>
    <xf numFmtId="164" fontId="0" fillId="28" borderId="1" xfId="0" applyNumberFormat="1" applyFill="1" applyBorder="1" applyAlignment="1">
      <alignment horizontal="center" vertical="center"/>
    </xf>
    <xf numFmtId="164" fontId="0" fillId="27" borderId="1" xfId="1" applyNumberFormat="1" applyFont="1" applyFill="1" applyBorder="1" applyAlignment="1">
      <alignment horizontal="center"/>
    </xf>
    <xf numFmtId="9" fontId="0" fillId="29" borderId="1" xfId="1" applyFon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/>
    </xf>
    <xf numFmtId="2" fontId="11" fillId="5" borderId="3" xfId="0" applyNumberFormat="1" applyFont="1" applyFill="1" applyBorder="1" applyAlignment="1">
      <alignment horizontal="center"/>
    </xf>
    <xf numFmtId="9" fontId="11" fillId="5" borderId="3" xfId="1" applyFon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2" fontId="11" fillId="5" borderId="6" xfId="0" applyNumberFormat="1" applyFont="1" applyFill="1" applyBorder="1" applyAlignment="1">
      <alignment horizontal="center"/>
    </xf>
    <xf numFmtId="9" fontId="11" fillId="5" borderId="6" xfId="1" applyFont="1" applyFill="1" applyBorder="1" applyAlignment="1">
      <alignment horizontal="center"/>
    </xf>
    <xf numFmtId="164" fontId="0" fillId="28" borderId="4" xfId="0" applyNumberFormat="1" applyFill="1" applyBorder="1"/>
    <xf numFmtId="164" fontId="0" fillId="29" borderId="7" xfId="0" applyNumberFormat="1" applyFill="1" applyBorder="1" applyAlignment="1">
      <alignment horizontal="center" vertical="center"/>
    </xf>
    <xf numFmtId="164" fontId="0" fillId="30" borderId="1" xfId="0" applyNumberFormat="1" applyFill="1" applyBorder="1"/>
    <xf numFmtId="169" fontId="0" fillId="0" borderId="1" xfId="0" applyNumberFormat="1" applyBorder="1"/>
    <xf numFmtId="0" fontId="2" fillId="28" borderId="1" xfId="0" applyFont="1" applyFill="1" applyBorder="1" applyAlignment="1">
      <alignment horizontal="center" vertical="center" wrapText="1"/>
    </xf>
    <xf numFmtId="2" fontId="0" fillId="6" borderId="1" xfId="0" applyNumberFormat="1" applyFill="1" applyBorder="1"/>
    <xf numFmtId="0" fontId="0" fillId="31" borderId="1" xfId="0" applyFill="1" applyBorder="1"/>
    <xf numFmtId="0" fontId="0" fillId="31" borderId="1" xfId="0" applyFill="1" applyBorder="1" applyAlignment="1">
      <alignment horizontal="center" vertical="center"/>
    </xf>
    <xf numFmtId="0" fontId="7" fillId="31" borderId="1" xfId="0" applyFont="1" applyFill="1" applyBorder="1"/>
    <xf numFmtId="0" fontId="9" fillId="31" borderId="1" xfId="0" applyFont="1" applyFill="1" applyBorder="1" applyAlignment="1">
      <alignment horizontal="center" vertical="center"/>
    </xf>
    <xf numFmtId="164" fontId="0" fillId="31" borderId="1" xfId="0" applyNumberFormat="1" applyFill="1" applyBorder="1"/>
    <xf numFmtId="44" fontId="0" fillId="31" borderId="1" xfId="0" applyNumberFormat="1" applyFill="1" applyBorder="1"/>
    <xf numFmtId="44" fontId="0" fillId="31" borderId="1" xfId="1" applyNumberFormat="1" applyFont="1" applyFill="1" applyBorder="1" applyAlignment="1">
      <alignment horizontal="center"/>
    </xf>
    <xf numFmtId="9" fontId="0" fillId="31" borderId="1" xfId="1" applyFont="1" applyFill="1" applyBorder="1" applyAlignment="1">
      <alignment horizontal="center"/>
    </xf>
    <xf numFmtId="44" fontId="0" fillId="0" borderId="0" xfId="0" applyNumberFormat="1"/>
    <xf numFmtId="9" fontId="8" fillId="31" borderId="1" xfId="1" applyFont="1" applyFill="1" applyBorder="1" applyAlignment="1">
      <alignment horizontal="center"/>
    </xf>
    <xf numFmtId="0" fontId="8" fillId="31" borderId="1" xfId="0" applyFont="1" applyFill="1" applyBorder="1"/>
    <xf numFmtId="44" fontId="18" fillId="31" borderId="1" xfId="0" applyNumberFormat="1" applyFont="1" applyFill="1" applyBorder="1"/>
    <xf numFmtId="44" fontId="13" fillId="31" borderId="1" xfId="0" applyNumberFormat="1" applyFont="1" applyFill="1" applyBorder="1"/>
    <xf numFmtId="9" fontId="0" fillId="20" borderId="0" xfId="1" applyFont="1" applyFill="1" applyBorder="1" applyAlignment="1">
      <alignment horizontal="center"/>
    </xf>
    <xf numFmtId="0" fontId="0" fillId="0" borderId="4" xfId="0" applyBorder="1"/>
    <xf numFmtId="9" fontId="8" fillId="5" borderId="0" xfId="1" applyFont="1" applyFill="1" applyBorder="1" applyAlignment="1">
      <alignment horizontal="center"/>
    </xf>
    <xf numFmtId="0" fontId="0" fillId="0" borderId="5" xfId="0" applyBorder="1"/>
    <xf numFmtId="168" fontId="0" fillId="17" borderId="1" xfId="0" applyNumberFormat="1" applyFill="1" applyBorder="1"/>
    <xf numFmtId="9" fontId="0" fillId="23" borderId="1" xfId="0" applyNumberFormat="1" applyFill="1" applyBorder="1"/>
    <xf numFmtId="0" fontId="0" fillId="30" borderId="1" xfId="0" applyFill="1" applyBorder="1"/>
    <xf numFmtId="0" fontId="0" fillId="30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/>
    </xf>
    <xf numFmtId="0" fontId="7" fillId="30" borderId="1" xfId="0" applyFont="1" applyFill="1" applyBorder="1"/>
    <xf numFmtId="0" fontId="3" fillId="0" borderId="2" xfId="0" applyFont="1" applyBorder="1" applyAlignment="1">
      <alignment horizontal="center" vertical="center"/>
    </xf>
    <xf numFmtId="44" fontId="0" fillId="30" borderId="1" xfId="0" applyNumberFormat="1" applyFill="1" applyBorder="1"/>
    <xf numFmtId="0" fontId="9" fillId="30" borderId="1" xfId="0" applyFont="1" applyFill="1" applyBorder="1" applyAlignment="1">
      <alignment horizontal="center"/>
    </xf>
    <xf numFmtId="9" fontId="0" fillId="30" borderId="1" xfId="1" applyFont="1" applyFill="1" applyBorder="1" applyAlignment="1">
      <alignment horizontal="center"/>
    </xf>
    <xf numFmtId="0" fontId="11" fillId="4" borderId="1" xfId="0" applyFont="1" applyFill="1" applyBorder="1"/>
    <xf numFmtId="44" fontId="0" fillId="4" borderId="1" xfId="0" applyNumberFormat="1" applyFill="1" applyBorder="1"/>
    <xf numFmtId="9" fontId="0" fillId="4" borderId="1" xfId="1" applyFont="1" applyFill="1" applyBorder="1"/>
    <xf numFmtId="0" fontId="9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top" wrapText="1"/>
    </xf>
    <xf numFmtId="9" fontId="8" fillId="6" borderId="1" xfId="0" applyNumberFormat="1" applyFont="1" applyFill="1" applyBorder="1" applyAlignment="1">
      <alignment horizontal="center"/>
    </xf>
    <xf numFmtId="0" fontId="0" fillId="0" borderId="7" xfId="0" applyBorder="1"/>
    <xf numFmtId="2" fontId="0" fillId="4" borderId="1" xfId="0" applyNumberFormat="1" applyFill="1" applyBorder="1"/>
    <xf numFmtId="9" fontId="8" fillId="9" borderId="1" xfId="0" applyNumberFormat="1" applyFont="1" applyFill="1" applyBorder="1" applyAlignment="1">
      <alignment horizontal="center"/>
    </xf>
    <xf numFmtId="170" fontId="0" fillId="9" borderId="1" xfId="0" applyNumberFormat="1" applyFill="1" applyBorder="1"/>
    <xf numFmtId="0" fontId="0" fillId="12" borderId="0" xfId="0" applyFill="1"/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7" fillId="12" borderId="0" xfId="0" applyFont="1" applyFill="1"/>
    <xf numFmtId="0" fontId="11" fillId="0" borderId="0" xfId="0" applyFont="1"/>
    <xf numFmtId="0" fontId="0" fillId="0" borderId="0" xfId="0" applyAlignment="1">
      <alignment horizontal="center"/>
    </xf>
    <xf numFmtId="44" fontId="17" fillId="19" borderId="1" xfId="0" applyNumberFormat="1" applyFont="1" applyFill="1" applyBorder="1"/>
    <xf numFmtId="2" fontId="8" fillId="14" borderId="1" xfId="0" applyNumberFormat="1" applyFont="1" applyFill="1" applyBorder="1" applyAlignment="1">
      <alignment horizontal="center" vertical="center"/>
    </xf>
    <xf numFmtId="9" fontId="8" fillId="14" borderId="1" xfId="1" applyFont="1" applyFill="1" applyBorder="1" applyAlignment="1">
      <alignment horizontal="center"/>
    </xf>
    <xf numFmtId="170" fontId="24" fillId="9" borderId="1" xfId="0" applyNumberFormat="1" applyFont="1" applyFill="1" applyBorder="1"/>
    <xf numFmtId="168" fontId="15" fillId="13" borderId="1" xfId="1" applyNumberFormat="1" applyFont="1" applyFill="1" applyBorder="1" applyAlignment="1">
      <alignment horizontal="right"/>
    </xf>
    <xf numFmtId="0" fontId="8" fillId="19" borderId="1" xfId="0" applyFont="1" applyFill="1" applyBorder="1" applyAlignment="1">
      <alignment horizontal="center"/>
    </xf>
    <xf numFmtId="44" fontId="24" fillId="17" borderId="1" xfId="0" applyNumberFormat="1" applyFont="1" applyFill="1" applyBorder="1"/>
    <xf numFmtId="2" fontId="8" fillId="17" borderId="1" xfId="0" applyNumberFormat="1" applyFont="1" applyFill="1" applyBorder="1" applyAlignment="1">
      <alignment horizontal="center"/>
    </xf>
    <xf numFmtId="2" fontId="8" fillId="21" borderId="1" xfId="0" applyNumberFormat="1" applyFont="1" applyFill="1" applyBorder="1" applyAlignment="1">
      <alignment horizontal="center" vertical="center"/>
    </xf>
    <xf numFmtId="2" fontId="8" fillId="22" borderId="1" xfId="0" applyNumberFormat="1" applyFont="1" applyFill="1" applyBorder="1" applyAlignment="1">
      <alignment horizontal="center" vertical="center"/>
    </xf>
    <xf numFmtId="2" fontId="8" fillId="24" borderId="1" xfId="0" applyNumberFormat="1" applyFont="1" applyFill="1" applyBorder="1" applyAlignment="1">
      <alignment horizontal="center" vertical="center"/>
    </xf>
    <xf numFmtId="2" fontId="8" fillId="23" borderId="1" xfId="0" applyNumberFormat="1" applyFont="1" applyFill="1" applyBorder="1" applyAlignment="1">
      <alignment horizontal="center" vertical="center"/>
    </xf>
    <xf numFmtId="2" fontId="8" fillId="25" borderId="1" xfId="0" applyNumberFormat="1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44" fontId="17" fillId="30" borderId="1" xfId="0" applyNumberFormat="1" applyFont="1" applyFill="1" applyBorder="1"/>
    <xf numFmtId="44" fontId="17" fillId="17" borderId="1" xfId="0" applyNumberFormat="1" applyFont="1" applyFill="1" applyBorder="1"/>
    <xf numFmtId="0" fontId="24" fillId="0" borderId="1" xfId="0" applyFont="1" applyBorder="1"/>
    <xf numFmtId="164" fontId="24" fillId="8" borderId="1" xfId="0" applyNumberFormat="1" applyFont="1" applyFill="1" applyBorder="1"/>
    <xf numFmtId="164" fontId="24" fillId="5" borderId="1" xfId="0" applyNumberFormat="1" applyFont="1" applyFill="1" applyBorder="1"/>
    <xf numFmtId="9" fontId="24" fillId="0" borderId="1" xfId="0" applyNumberFormat="1" applyFont="1" applyBorder="1"/>
    <xf numFmtId="9" fontId="25" fillId="0" borderId="1" xfId="0" applyNumberFormat="1" applyFont="1" applyBorder="1"/>
    <xf numFmtId="44" fontId="0" fillId="22" borderId="1" xfId="1" applyNumberFormat="1" applyFont="1" applyFill="1" applyBorder="1" applyAlignment="1">
      <alignment horizontal="center"/>
    </xf>
    <xf numFmtId="2" fontId="9" fillId="22" borderId="1" xfId="0" applyNumberFormat="1" applyFont="1" applyFill="1" applyBorder="1" applyAlignment="1">
      <alignment horizontal="center" vertical="center" wrapText="1"/>
    </xf>
    <xf numFmtId="44" fontId="8" fillId="30" borderId="1" xfId="0" applyNumberFormat="1" applyFont="1" applyFill="1" applyBorder="1" applyAlignment="1">
      <alignment horizontal="center" vertical="center"/>
    </xf>
    <xf numFmtId="168" fontId="26" fillId="11" borderId="1" xfId="1" applyNumberFormat="1" applyFont="1" applyFill="1" applyBorder="1" applyAlignment="1">
      <alignment horizontal="right"/>
    </xf>
    <xf numFmtId="2" fontId="10" fillId="0" borderId="1" xfId="0" applyNumberFormat="1" applyFont="1" applyBorder="1" applyAlignment="1">
      <alignment horizontal="center"/>
    </xf>
    <xf numFmtId="164" fontId="17" fillId="0" borderId="1" xfId="0" applyNumberFormat="1" applyFont="1" applyBorder="1" applyAlignment="1">
      <alignment horizontal="left"/>
    </xf>
    <xf numFmtId="167" fontId="0" fillId="4" borderId="1" xfId="0" applyNumberFormat="1" applyFill="1" applyBorder="1"/>
    <xf numFmtId="44" fontId="24" fillId="18" borderId="1" xfId="0" applyNumberFormat="1" applyFont="1" applyFill="1" applyBorder="1"/>
    <xf numFmtId="44" fontId="24" fillId="20" borderId="1" xfId="0" applyNumberFormat="1" applyFont="1" applyFill="1" applyBorder="1"/>
    <xf numFmtId="164" fontId="11" fillId="4" borderId="1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44" fontId="0" fillId="18" borderId="1" xfId="0" applyNumberFormat="1" applyFill="1" applyBorder="1" applyAlignment="1">
      <alignment horizontal="center" vertical="center"/>
    </xf>
    <xf numFmtId="44" fontId="0" fillId="19" borderId="1" xfId="0" applyNumberFormat="1" applyFill="1" applyBorder="1" applyAlignment="1">
      <alignment horizontal="center" vertical="center"/>
    </xf>
    <xf numFmtId="44" fontId="0" fillId="20" borderId="1" xfId="0" applyNumberFormat="1" applyFill="1" applyBorder="1" applyAlignment="1">
      <alignment horizontal="center" vertical="center"/>
    </xf>
    <xf numFmtId="44" fontId="0" fillId="17" borderId="1" xfId="0" applyNumberFormat="1" applyFill="1" applyBorder="1" applyAlignment="1">
      <alignment horizontal="center" vertical="center"/>
    </xf>
    <xf numFmtId="44" fontId="0" fillId="21" borderId="1" xfId="0" applyNumberFormat="1" applyFill="1" applyBorder="1" applyAlignment="1">
      <alignment horizontal="center" vertical="center"/>
    </xf>
    <xf numFmtId="44" fontId="0" fillId="22" borderId="1" xfId="0" applyNumberFormat="1" applyFill="1" applyBorder="1" applyAlignment="1">
      <alignment horizontal="center" vertical="center"/>
    </xf>
    <xf numFmtId="44" fontId="0" fillId="23" borderId="1" xfId="0" applyNumberFormat="1" applyFill="1" applyBorder="1" applyAlignment="1">
      <alignment horizontal="center" vertical="center"/>
    </xf>
    <xf numFmtId="44" fontId="0" fillId="25" borderId="1" xfId="0" applyNumberFormat="1" applyFill="1" applyBorder="1" applyAlignment="1">
      <alignment horizontal="center" vertical="center"/>
    </xf>
    <xf numFmtId="44" fontId="0" fillId="26" borderId="1" xfId="0" applyNumberFormat="1" applyFill="1" applyBorder="1" applyAlignment="1">
      <alignment horizontal="center" vertical="center"/>
    </xf>
    <xf numFmtId="171" fontId="0" fillId="24" borderId="1" xfId="0" applyNumberFormat="1" applyFill="1" applyBorder="1"/>
    <xf numFmtId="172" fontId="0" fillId="24" borderId="1" xfId="0" applyNumberFormat="1" applyFill="1" applyBorder="1"/>
    <xf numFmtId="44" fontId="24" fillId="23" borderId="1" xfId="0" applyNumberFormat="1" applyFont="1" applyFill="1" applyBorder="1"/>
    <xf numFmtId="0" fontId="0" fillId="15" borderId="4" xfId="0" applyFill="1" applyBorder="1"/>
    <xf numFmtId="9" fontId="8" fillId="16" borderId="0" xfId="1" applyFont="1" applyFill="1" applyBorder="1" applyAlignment="1">
      <alignment horizontal="center"/>
    </xf>
    <xf numFmtId="168" fontId="11" fillId="15" borderId="0" xfId="1" applyNumberFormat="1" applyFont="1" applyFill="1" applyBorder="1"/>
    <xf numFmtId="9" fontId="8" fillId="13" borderId="0" xfId="1" applyFont="1" applyFill="1" applyBorder="1" applyAlignment="1">
      <alignment horizontal="center"/>
    </xf>
    <xf numFmtId="168" fontId="8" fillId="13" borderId="0" xfId="1" applyNumberFormat="1" applyFont="1" applyFill="1" applyBorder="1" applyAlignment="1">
      <alignment horizontal="center"/>
    </xf>
    <xf numFmtId="168" fontId="8" fillId="13" borderId="0" xfId="1" applyNumberFormat="1" applyFont="1" applyFill="1" applyBorder="1" applyAlignment="1">
      <alignment horizontal="right"/>
    </xf>
    <xf numFmtId="164" fontId="17" fillId="5" borderId="1" xfId="0" applyNumberFormat="1" applyFont="1" applyFill="1" applyBorder="1"/>
    <xf numFmtId="0" fontId="17" fillId="0" borderId="1" xfId="0" applyFont="1" applyBorder="1"/>
    <xf numFmtId="0" fontId="17" fillId="23" borderId="1" xfId="0" applyFont="1" applyFill="1" applyBorder="1"/>
    <xf numFmtId="44" fontId="17" fillId="23" borderId="1" xfId="0" applyNumberFormat="1" applyFont="1" applyFill="1" applyBorder="1"/>
    <xf numFmtId="0" fontId="2" fillId="0" borderId="4" xfId="0" applyFont="1" applyBorder="1" applyAlignment="1">
      <alignment horizontal="center" vertical="center"/>
    </xf>
    <xf numFmtId="0" fontId="0" fillId="4" borderId="4" xfId="0" applyFill="1" applyBorder="1"/>
    <xf numFmtId="0" fontId="0" fillId="22" borderId="4" xfId="0" applyFill="1" applyBorder="1"/>
    <xf numFmtId="0" fontId="0" fillId="14" borderId="1" xfId="0" applyFill="1" applyBorder="1"/>
    <xf numFmtId="0" fontId="28" fillId="6" borderId="1" xfId="0" applyFont="1" applyFill="1" applyBorder="1"/>
    <xf numFmtId="0" fontId="28" fillId="8" borderId="1" xfId="0" applyFont="1" applyFill="1" applyBorder="1"/>
    <xf numFmtId="0" fontId="28" fillId="9" borderId="1" xfId="0" applyFont="1" applyFill="1" applyBorder="1"/>
    <xf numFmtId="0" fontId="28" fillId="4" borderId="1" xfId="0" applyFont="1" applyFill="1" applyBorder="1"/>
    <xf numFmtId="0" fontId="28" fillId="5" borderId="1" xfId="0" applyFont="1" applyFill="1" applyBorder="1"/>
    <xf numFmtId="0" fontId="28" fillId="15" borderId="1" xfId="0" applyFont="1" applyFill="1" applyBorder="1"/>
    <xf numFmtId="0" fontId="28" fillId="18" borderId="1" xfId="0" applyFont="1" applyFill="1" applyBorder="1"/>
    <xf numFmtId="0" fontId="28" fillId="19" borderId="4" xfId="0" applyFont="1" applyFill="1" applyBorder="1"/>
    <xf numFmtId="0" fontId="28" fillId="20" borderId="1" xfId="0" applyFont="1" applyFill="1" applyBorder="1"/>
    <xf numFmtId="0" fontId="28" fillId="17" borderId="1" xfId="0" applyFont="1" applyFill="1" applyBorder="1"/>
    <xf numFmtId="0" fontId="28" fillId="21" borderId="1" xfId="0" applyFont="1" applyFill="1" applyBorder="1"/>
    <xf numFmtId="0" fontId="28" fillId="22" borderId="1" xfId="0" applyFont="1" applyFill="1" applyBorder="1"/>
    <xf numFmtId="0" fontId="28" fillId="24" borderId="1" xfId="0" applyFont="1" applyFill="1" applyBorder="1"/>
    <xf numFmtId="0" fontId="28" fillId="23" borderId="4" xfId="0" applyFont="1" applyFill="1" applyBorder="1"/>
    <xf numFmtId="0" fontId="28" fillId="25" borderId="4" xfId="0" applyFont="1" applyFill="1" applyBorder="1"/>
    <xf numFmtId="0" fontId="28" fillId="30" borderId="1" xfId="0" applyFont="1" applyFill="1" applyBorder="1"/>
    <xf numFmtId="171" fontId="0" fillId="22" borderId="1" xfId="0" applyNumberFormat="1" applyFill="1" applyBorder="1"/>
    <xf numFmtId="0" fontId="28" fillId="12" borderId="1" xfId="0" applyFont="1" applyFill="1" applyBorder="1"/>
    <xf numFmtId="172" fontId="24" fillId="24" borderId="1" xfId="0" applyNumberFormat="1" applyFont="1" applyFill="1" applyBorder="1"/>
    <xf numFmtId="44" fontId="17" fillId="18" borderId="1" xfId="0" applyNumberFormat="1" applyFont="1" applyFill="1" applyBorder="1"/>
    <xf numFmtId="44" fontId="0" fillId="32" borderId="1" xfId="0" applyNumberFormat="1" applyFill="1" applyBorder="1"/>
    <xf numFmtId="171" fontId="0" fillId="19" borderId="1" xfId="0" applyNumberFormat="1" applyFill="1" applyBorder="1"/>
    <xf numFmtId="173" fontId="0" fillId="23" borderId="1" xfId="0" applyNumberFormat="1" applyFill="1" applyBorder="1"/>
    <xf numFmtId="171" fontId="0" fillId="26" borderId="1" xfId="0" applyNumberFormat="1" applyFill="1" applyBorder="1"/>
    <xf numFmtId="171" fontId="0" fillId="31" borderId="1" xfId="0" applyNumberFormat="1" applyFill="1" applyBorder="1"/>
    <xf numFmtId="171" fontId="0" fillId="30" borderId="1" xfId="0" applyNumberFormat="1" applyFill="1" applyBorder="1"/>
    <xf numFmtId="0" fontId="0" fillId="33" borderId="1" xfId="0" applyFill="1" applyBorder="1"/>
    <xf numFmtId="164" fontId="0" fillId="33" borderId="1" xfId="0" applyNumberFormat="1" applyFill="1" applyBorder="1"/>
    <xf numFmtId="0" fontId="0" fillId="33" borderId="1" xfId="0" applyFill="1" applyBorder="1" applyAlignment="1">
      <alignment horizontal="center" vertical="center"/>
    </xf>
    <xf numFmtId="0" fontId="11" fillId="33" borderId="1" xfId="0" applyFont="1" applyFill="1" applyBorder="1"/>
    <xf numFmtId="44" fontId="0" fillId="33" borderId="1" xfId="0" applyNumberFormat="1" applyFill="1" applyBorder="1"/>
    <xf numFmtId="9" fontId="0" fillId="33" borderId="1" xfId="1" applyFont="1" applyFill="1" applyBorder="1"/>
    <xf numFmtId="0" fontId="9" fillId="33" borderId="1" xfId="0" applyFont="1" applyFill="1" applyBorder="1" applyAlignment="1">
      <alignment horizontal="center" vertical="center"/>
    </xf>
    <xf numFmtId="2" fontId="8" fillId="33" borderId="1" xfId="0" applyNumberFormat="1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44" fontId="24" fillId="30" borderId="1" xfId="0" applyNumberFormat="1" applyFont="1" applyFill="1" applyBorder="1"/>
    <xf numFmtId="0" fontId="11" fillId="9" borderId="1" xfId="0" applyFont="1" applyFill="1" applyBorder="1"/>
    <xf numFmtId="9" fontId="0" fillId="9" borderId="1" xfId="1" applyFont="1" applyFill="1" applyBorder="1"/>
    <xf numFmtId="14" fontId="32" fillId="0" borderId="1" xfId="0" applyNumberFormat="1" applyFont="1" applyBorder="1"/>
    <xf numFmtId="164" fontId="24" fillId="11" borderId="1" xfId="0" applyNumberFormat="1" applyFont="1" applyFill="1" applyBorder="1"/>
    <xf numFmtId="164" fontId="33" fillId="0" borderId="1" xfId="0" applyNumberFormat="1" applyFont="1" applyBorder="1" applyAlignment="1">
      <alignment horizontal="left"/>
    </xf>
    <xf numFmtId="9" fontId="1" fillId="31" borderId="1" xfId="1" applyFont="1" applyFill="1" applyBorder="1" applyAlignment="1">
      <alignment horizontal="center"/>
    </xf>
    <xf numFmtId="164" fontId="24" fillId="6" borderId="1" xfId="0" applyNumberFormat="1" applyFont="1" applyFill="1" applyBorder="1"/>
    <xf numFmtId="174" fontId="0" fillId="30" borderId="1" xfId="0" applyNumberFormat="1" applyFill="1" applyBorder="1"/>
    <xf numFmtId="44" fontId="0" fillId="7" borderId="0" xfId="0" applyNumberFormat="1" applyFill="1"/>
    <xf numFmtId="0" fontId="0" fillId="30" borderId="0" xfId="0" applyFill="1"/>
    <xf numFmtId="44" fontId="0" fillId="30" borderId="0" xfId="0" applyNumberFormat="1" applyFill="1"/>
    <xf numFmtId="175" fontId="0" fillId="5" borderId="1" xfId="0" applyNumberFormat="1" applyFill="1" applyBorder="1" applyAlignment="1">
      <alignment horizontal="center"/>
    </xf>
    <xf numFmtId="164" fontId="24" fillId="33" borderId="1" xfId="0" applyNumberFormat="1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center" vertical="center"/>
    </xf>
    <xf numFmtId="0" fontId="0" fillId="30" borderId="6" xfId="0" applyFill="1" applyBorder="1" applyAlignment="1">
      <alignment horizontal="center"/>
    </xf>
    <xf numFmtId="0" fontId="7" fillId="30" borderId="6" xfId="0" applyFont="1" applyFill="1" applyBorder="1"/>
    <xf numFmtId="0" fontId="28" fillId="30" borderId="6" xfId="0" applyFont="1" applyFill="1" applyBorder="1"/>
    <xf numFmtId="0" fontId="0" fillId="0" borderId="6" xfId="0" applyBorder="1"/>
    <xf numFmtId="44" fontId="0" fillId="30" borderId="6" xfId="0" applyNumberFormat="1" applyFill="1" applyBorder="1"/>
    <xf numFmtId="9" fontId="0" fillId="30" borderId="6" xfId="1" applyFont="1" applyFill="1" applyBorder="1" applyAlignment="1">
      <alignment horizontal="center"/>
    </xf>
    <xf numFmtId="0" fontId="9" fillId="30" borderId="6" xfId="0" applyFont="1" applyFill="1" applyBorder="1" applyAlignment="1">
      <alignment horizontal="center"/>
    </xf>
    <xf numFmtId="0" fontId="8" fillId="30" borderId="6" xfId="0" applyFont="1" applyFill="1" applyBorder="1" applyAlignment="1">
      <alignment horizontal="center" vertical="center"/>
    </xf>
    <xf numFmtId="0" fontId="24" fillId="0" borderId="6" xfId="0" applyFont="1" applyBorder="1"/>
    <xf numFmtId="171" fontId="0" fillId="30" borderId="6" xfId="0" applyNumberFormat="1" applyFill="1" applyBorder="1"/>
    <xf numFmtId="174" fontId="0" fillId="30" borderId="6" xfId="0" applyNumberFormat="1" applyFill="1" applyBorder="1"/>
    <xf numFmtId="0" fontId="0" fillId="30" borderId="9" xfId="0" applyFill="1" applyBorder="1"/>
    <xf numFmtId="0" fontId="0" fillId="30" borderId="9" xfId="0" applyFill="1" applyBorder="1" applyAlignment="1">
      <alignment horizontal="center" vertical="center"/>
    </xf>
    <xf numFmtId="0" fontId="0" fillId="30" borderId="9" xfId="0" applyFill="1" applyBorder="1" applyAlignment="1">
      <alignment horizontal="center"/>
    </xf>
    <xf numFmtId="0" fontId="7" fillId="30" borderId="9" xfId="0" applyFont="1" applyFill="1" applyBorder="1"/>
    <xf numFmtId="0" fontId="28" fillId="30" borderId="9" xfId="0" applyFont="1" applyFill="1" applyBorder="1"/>
    <xf numFmtId="0" fontId="0" fillId="0" borderId="10" xfId="0" applyBorder="1"/>
    <xf numFmtId="0" fontId="0" fillId="0" borderId="9" xfId="0" applyBorder="1"/>
    <xf numFmtId="44" fontId="0" fillId="30" borderId="9" xfId="0" applyNumberFormat="1" applyFill="1" applyBorder="1"/>
    <xf numFmtId="9" fontId="0" fillId="30" borderId="9" xfId="1" applyFont="1" applyFill="1" applyBorder="1" applyAlignment="1">
      <alignment horizontal="center"/>
    </xf>
    <xf numFmtId="0" fontId="9" fillId="30" borderId="9" xfId="0" applyFont="1" applyFill="1" applyBorder="1" applyAlignment="1">
      <alignment horizontal="center"/>
    </xf>
    <xf numFmtId="0" fontId="8" fillId="30" borderId="9" xfId="0" applyFont="1" applyFill="1" applyBorder="1" applyAlignment="1">
      <alignment horizontal="center" vertical="center"/>
    </xf>
    <xf numFmtId="171" fontId="0" fillId="30" borderId="9" xfId="0" applyNumberFormat="1" applyFill="1" applyBorder="1"/>
    <xf numFmtId="174" fontId="0" fillId="30" borderId="9" xfId="0" applyNumberFormat="1" applyFill="1" applyBorder="1"/>
    <xf numFmtId="0" fontId="0" fillId="30" borderId="10" xfId="0" applyFill="1" applyBorder="1"/>
    <xf numFmtId="44" fontId="0" fillId="30" borderId="10" xfId="0" applyNumberFormat="1" applyFill="1" applyBorder="1"/>
    <xf numFmtId="44" fontId="17" fillId="30" borderId="9" xfId="0" applyNumberFormat="1" applyFont="1" applyFill="1" applyBorder="1"/>
    <xf numFmtId="0" fontId="24" fillId="0" borderId="0" xfId="0" applyFont="1"/>
    <xf numFmtId="176" fontId="17" fillId="24" borderId="1" xfId="0" applyNumberFormat="1" applyFont="1" applyFill="1" applyBorder="1"/>
    <xf numFmtId="0" fontId="0" fillId="30" borderId="3" xfId="0" applyFill="1" applyBorder="1"/>
    <xf numFmtId="0" fontId="0" fillId="30" borderId="2" xfId="0" applyFill="1" applyBorder="1"/>
    <xf numFmtId="9" fontId="0" fillId="30" borderId="0" xfId="1" applyFont="1" applyFill="1" applyBorder="1" applyAlignment="1">
      <alignment horizontal="center"/>
    </xf>
    <xf numFmtId="0" fontId="9" fillId="30" borderId="0" xfId="0" applyFont="1" applyFill="1" applyAlignment="1">
      <alignment horizontal="center"/>
    </xf>
    <xf numFmtId="0" fontId="8" fillId="30" borderId="0" xfId="0" applyFont="1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171" fontId="0" fillId="30" borderId="0" xfId="0" applyNumberFormat="1" applyFill="1"/>
    <xf numFmtId="44" fontId="24" fillId="30" borderId="0" xfId="0" applyNumberFormat="1" applyFont="1" applyFill="1"/>
    <xf numFmtId="174" fontId="0" fillId="30" borderId="0" xfId="0" applyNumberFormat="1" applyFill="1"/>
    <xf numFmtId="44" fontId="17" fillId="30" borderId="0" xfId="0" applyNumberFormat="1" applyFont="1" applyFill="1"/>
    <xf numFmtId="44" fontId="0" fillId="30" borderId="3" xfId="0" applyNumberFormat="1" applyFill="1" applyBorder="1"/>
    <xf numFmtId="44" fontId="17" fillId="30" borderId="3" xfId="0" applyNumberFormat="1" applyFont="1" applyFill="1" applyBorder="1"/>
    <xf numFmtId="174" fontId="0" fillId="30" borderId="3" xfId="0" applyNumberFormat="1" applyFill="1" applyBorder="1"/>
    <xf numFmtId="0" fontId="8" fillId="30" borderId="3" xfId="0" applyFont="1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44" fontId="0" fillId="7" borderId="3" xfId="0" applyNumberFormat="1" applyFill="1" applyBorder="1"/>
    <xf numFmtId="9" fontId="0" fillId="30" borderId="3" xfId="1" applyFont="1" applyFill="1" applyBorder="1" applyAlignment="1">
      <alignment horizontal="center"/>
    </xf>
    <xf numFmtId="0" fontId="9" fillId="30" borderId="3" xfId="0" applyFont="1" applyFill="1" applyBorder="1" applyAlignment="1">
      <alignment horizontal="center"/>
    </xf>
    <xf numFmtId="171" fontId="0" fillId="30" borderId="3" xfId="0" applyNumberFormat="1" applyFill="1" applyBorder="1"/>
    <xf numFmtId="44" fontId="24" fillId="30" borderId="3" xfId="0" applyNumberFormat="1" applyFont="1" applyFill="1" applyBorder="1"/>
    <xf numFmtId="0" fontId="0" fillId="30" borderId="4" xfId="0" applyFill="1" applyBorder="1"/>
    <xf numFmtId="0" fontId="0" fillId="30" borderId="5" xfId="0" applyFill="1" applyBorder="1"/>
    <xf numFmtId="0" fontId="0" fillId="30" borderId="11" xfId="0" applyFill="1" applyBorder="1"/>
    <xf numFmtId="0" fontId="0" fillId="30" borderId="7" xfId="0" applyFill="1" applyBorder="1"/>
    <xf numFmtId="0" fontId="0" fillId="30" borderId="12" xfId="0" applyFill="1" applyBorder="1"/>
    <xf numFmtId="0" fontId="0" fillId="30" borderId="13" xfId="0" applyFill="1" applyBorder="1"/>
    <xf numFmtId="0" fontId="0" fillId="0" borderId="14" xfId="0" applyBorder="1"/>
    <xf numFmtId="0" fontId="8" fillId="30" borderId="7" xfId="0" applyFont="1" applyFill="1" applyBorder="1" applyAlignment="1">
      <alignment horizontal="center" vertical="center"/>
    </xf>
    <xf numFmtId="0" fontId="8" fillId="30" borderId="12" xfId="0" applyFont="1" applyFill="1" applyBorder="1" applyAlignment="1">
      <alignment horizontal="center" vertical="center"/>
    </xf>
    <xf numFmtId="0" fontId="8" fillId="30" borderId="14" xfId="0" applyFont="1" applyFill="1" applyBorder="1" applyAlignment="1">
      <alignment horizontal="center" vertical="center"/>
    </xf>
    <xf numFmtId="0" fontId="0" fillId="30" borderId="16" xfId="0" applyFill="1" applyBorder="1"/>
    <xf numFmtId="0" fontId="0" fillId="30" borderId="15" xfId="0" applyFill="1" applyBorder="1"/>
    <xf numFmtId="44" fontId="0" fillId="7" borderId="10" xfId="0" applyNumberFormat="1" applyFill="1" applyBorder="1"/>
    <xf numFmtId="9" fontId="0" fillId="30" borderId="10" xfId="1" applyFont="1" applyFill="1" applyBorder="1" applyAlignment="1">
      <alignment horizontal="center"/>
    </xf>
    <xf numFmtId="0" fontId="9" fillId="30" borderId="10" xfId="0" applyFont="1" applyFill="1" applyBorder="1" applyAlignment="1">
      <alignment horizontal="center"/>
    </xf>
    <xf numFmtId="0" fontId="8" fillId="30" borderId="10" xfId="0" applyFont="1" applyFill="1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171" fontId="0" fillId="30" borderId="10" xfId="0" applyNumberFormat="1" applyFill="1" applyBorder="1"/>
    <xf numFmtId="44" fontId="24" fillId="30" borderId="10" xfId="0" applyNumberFormat="1" applyFont="1" applyFill="1" applyBorder="1"/>
    <xf numFmtId="174" fontId="0" fillId="30" borderId="10" xfId="0" applyNumberFormat="1" applyFill="1" applyBorder="1"/>
    <xf numFmtId="44" fontId="17" fillId="30" borderId="10" xfId="0" applyNumberFormat="1" applyFont="1" applyFill="1" applyBorder="1"/>
    <xf numFmtId="0" fontId="8" fillId="30" borderId="17" xfId="0" applyFont="1" applyFill="1" applyBorder="1" applyAlignment="1">
      <alignment horizontal="center" vertical="center"/>
    </xf>
    <xf numFmtId="0" fontId="0" fillId="30" borderId="3" xfId="0" applyFill="1" applyBorder="1" applyAlignment="1">
      <alignment horizontal="center"/>
    </xf>
    <xf numFmtId="0" fontId="7" fillId="30" borderId="3" xfId="0" applyFont="1" applyFill="1" applyBorder="1"/>
    <xf numFmtId="0" fontId="28" fillId="30" borderId="3" xfId="0" applyFont="1" applyFill="1" applyBorder="1"/>
    <xf numFmtId="172" fontId="11" fillId="30" borderId="1" xfId="0" applyNumberFormat="1" applyFont="1" applyFill="1" applyBorder="1"/>
    <xf numFmtId="0" fontId="0" fillId="30" borderId="7" xfId="0" applyFill="1" applyBorder="1" applyAlignment="1">
      <alignment horizontal="center" vertical="center"/>
    </xf>
    <xf numFmtId="0" fontId="0" fillId="34" borderId="1" xfId="0" applyFill="1" applyBorder="1"/>
    <xf numFmtId="0" fontId="0" fillId="34" borderId="1" xfId="0" applyFill="1" applyBorder="1" applyAlignment="1">
      <alignment horizontal="center" vertical="center"/>
    </xf>
    <xf numFmtId="0" fontId="11" fillId="34" borderId="1" xfId="0" applyFont="1" applyFill="1" applyBorder="1"/>
    <xf numFmtId="164" fontId="0" fillId="34" borderId="1" xfId="0" applyNumberFormat="1" applyFill="1" applyBorder="1"/>
    <xf numFmtId="9" fontId="0" fillId="34" borderId="1" xfId="1" applyFont="1" applyFill="1" applyBorder="1"/>
    <xf numFmtId="0" fontId="0" fillId="35" borderId="1" xfId="0" applyFill="1" applyBorder="1"/>
    <xf numFmtId="0" fontId="0" fillId="35" borderId="1" xfId="0" applyFill="1" applyBorder="1" applyAlignment="1">
      <alignment horizontal="center" vertical="center"/>
    </xf>
    <xf numFmtId="0" fontId="11" fillId="35" borderId="1" xfId="0" applyFont="1" applyFill="1" applyBorder="1"/>
    <xf numFmtId="0" fontId="0" fillId="36" borderId="1" xfId="0" applyFill="1" applyBorder="1"/>
    <xf numFmtId="0" fontId="0" fillId="36" borderId="1" xfId="0" applyFill="1" applyBorder="1" applyAlignment="1">
      <alignment horizontal="center" vertical="center"/>
    </xf>
    <xf numFmtId="0" fontId="11" fillId="36" borderId="1" xfId="0" applyFont="1" applyFill="1" applyBorder="1"/>
    <xf numFmtId="164" fontId="0" fillId="36" borderId="1" xfId="0" applyNumberFormat="1" applyFill="1" applyBorder="1"/>
    <xf numFmtId="9" fontId="0" fillId="36" borderId="1" xfId="1" applyFont="1" applyFill="1" applyBorder="1"/>
    <xf numFmtId="0" fontId="0" fillId="37" borderId="1" xfId="0" applyFill="1" applyBorder="1"/>
    <xf numFmtId="0" fontId="0" fillId="37" borderId="1" xfId="0" applyFill="1" applyBorder="1" applyAlignment="1">
      <alignment horizontal="center" vertical="center"/>
    </xf>
    <xf numFmtId="164" fontId="0" fillId="37" borderId="1" xfId="0" applyNumberFormat="1" applyFill="1" applyBorder="1"/>
    <xf numFmtId="9" fontId="0" fillId="37" borderId="1" xfId="1" applyFont="1" applyFill="1" applyBorder="1"/>
    <xf numFmtId="0" fontId="11" fillId="37" borderId="1" xfId="0" applyFont="1" applyFill="1" applyBorder="1"/>
    <xf numFmtId="9" fontId="0" fillId="35" borderId="1" xfId="1" applyFont="1" applyFill="1" applyBorder="1"/>
    <xf numFmtId="164" fontId="0" fillId="35" borderId="1" xfId="0" applyNumberFormat="1" applyFill="1" applyBorder="1"/>
    <xf numFmtId="9" fontId="0" fillId="0" borderId="0" xfId="0" applyNumberFormat="1"/>
    <xf numFmtId="0" fontId="0" fillId="0" borderId="0" xfId="0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65" fontId="0" fillId="6" borderId="1" xfId="0" applyNumberFormat="1" applyFill="1" applyBorder="1" applyProtection="1">
      <protection locked="0"/>
    </xf>
    <xf numFmtId="164" fontId="0" fillId="8" borderId="1" xfId="0" applyNumberFormat="1" applyFill="1" applyBorder="1" applyProtection="1">
      <protection locked="0"/>
    </xf>
    <xf numFmtId="164" fontId="0" fillId="9" borderId="1" xfId="0" applyNumberFormat="1" applyFill="1" applyBorder="1" applyProtection="1">
      <protection locked="0"/>
    </xf>
    <xf numFmtId="167" fontId="0" fillId="4" borderId="1" xfId="0" applyNumberFormat="1" applyFill="1" applyBorder="1" applyProtection="1">
      <protection locked="0"/>
    </xf>
    <xf numFmtId="164" fontId="0" fillId="11" borderId="1" xfId="0" applyNumberFormat="1" applyFill="1" applyBorder="1" applyProtection="1">
      <protection locked="0"/>
    </xf>
    <xf numFmtId="164" fontId="0" fillId="12" borderId="1" xfId="0" applyNumberFormat="1" applyFill="1" applyBorder="1" applyProtection="1">
      <protection locked="0"/>
    </xf>
    <xf numFmtId="164" fontId="0" fillId="13" borderId="1" xfId="0" applyNumberFormat="1" applyFill="1" applyBorder="1" applyProtection="1">
      <protection locked="0"/>
    </xf>
    <xf numFmtId="164" fontId="0" fillId="5" borderId="1" xfId="0" applyNumberFormat="1" applyFill="1" applyBorder="1" applyProtection="1">
      <protection locked="0"/>
    </xf>
    <xf numFmtId="164" fontId="0" fillId="15" borderId="1" xfId="0" applyNumberFormat="1" applyFill="1" applyBorder="1" applyProtection="1">
      <protection locked="0"/>
    </xf>
    <xf numFmtId="44" fontId="0" fillId="18" borderId="1" xfId="0" applyNumberFormat="1" applyFill="1" applyBorder="1" applyProtection="1">
      <protection locked="0"/>
    </xf>
    <xf numFmtId="171" fontId="0" fillId="19" borderId="1" xfId="0" applyNumberFormat="1" applyFill="1" applyBorder="1" applyProtection="1">
      <protection locked="0"/>
    </xf>
    <xf numFmtId="44" fontId="0" fillId="20" borderId="1" xfId="0" applyNumberFormat="1" applyFill="1" applyBorder="1" applyProtection="1">
      <protection locked="0"/>
    </xf>
    <xf numFmtId="44" fontId="0" fillId="17" borderId="1" xfId="0" applyNumberFormat="1" applyFill="1" applyBorder="1" applyProtection="1">
      <protection locked="0"/>
    </xf>
    <xf numFmtId="44" fontId="0" fillId="21" borderId="1" xfId="0" applyNumberFormat="1" applyFill="1" applyBorder="1" applyProtection="1">
      <protection locked="0"/>
    </xf>
    <xf numFmtId="171" fontId="0" fillId="22" borderId="1" xfId="0" applyNumberFormat="1" applyFill="1" applyBorder="1" applyProtection="1">
      <protection locked="0"/>
    </xf>
    <xf numFmtId="171" fontId="0" fillId="24" borderId="1" xfId="0" applyNumberFormat="1" applyFill="1" applyBorder="1" applyProtection="1">
      <protection locked="0"/>
    </xf>
    <xf numFmtId="173" fontId="0" fillId="23" borderId="1" xfId="0" applyNumberFormat="1" applyFill="1" applyBorder="1" applyProtection="1">
      <protection locked="0"/>
    </xf>
    <xf numFmtId="44" fontId="0" fillId="25" borderId="1" xfId="0" applyNumberFormat="1" applyFill="1" applyBorder="1" applyProtection="1">
      <protection locked="0"/>
    </xf>
    <xf numFmtId="171" fontId="0" fillId="26" borderId="1" xfId="0" applyNumberFormat="1" applyFill="1" applyBorder="1" applyProtection="1">
      <protection locked="0"/>
    </xf>
    <xf numFmtId="171" fontId="0" fillId="31" borderId="1" xfId="0" applyNumberFormat="1" applyFill="1" applyBorder="1" applyProtection="1">
      <protection locked="0"/>
    </xf>
    <xf numFmtId="44" fontId="0" fillId="4" borderId="1" xfId="0" applyNumberFormat="1" applyFill="1" applyBorder="1" applyProtection="1">
      <protection locked="0"/>
    </xf>
    <xf numFmtId="44" fontId="0" fillId="33" borderId="1" xfId="0" applyNumberFormat="1" applyFill="1" applyBorder="1" applyProtection="1">
      <protection locked="0"/>
    </xf>
    <xf numFmtId="0" fontId="0" fillId="33" borderId="1" xfId="0" applyFill="1" applyBorder="1" applyProtection="1">
      <protection locked="0"/>
    </xf>
    <xf numFmtId="164" fontId="0" fillId="33" borderId="1" xfId="0" applyNumberFormat="1" applyFill="1" applyBorder="1" applyProtection="1">
      <protection locked="0"/>
    </xf>
    <xf numFmtId="0" fontId="0" fillId="9" borderId="1" xfId="0" applyFill="1" applyBorder="1" applyProtection="1">
      <protection locked="0"/>
    </xf>
    <xf numFmtId="0" fontId="0" fillId="35" borderId="1" xfId="0" applyFill="1" applyBorder="1" applyProtection="1">
      <protection locked="0"/>
    </xf>
    <xf numFmtId="0" fontId="0" fillId="37" borderId="1" xfId="0" applyFill="1" applyBorder="1" applyProtection="1">
      <protection locked="0"/>
    </xf>
    <xf numFmtId="164" fontId="17" fillId="11" borderId="1" xfId="0" applyNumberFormat="1" applyFont="1" applyFill="1" applyBorder="1"/>
    <xf numFmtId="177" fontId="3" fillId="4" borderId="4" xfId="0" applyNumberFormat="1" applyFont="1" applyFill="1" applyBorder="1" applyAlignment="1">
      <alignment horizontal="center" vertical="center"/>
    </xf>
    <xf numFmtId="177" fontId="8" fillId="4" borderId="4" xfId="0" applyNumberFormat="1" applyFont="1" applyFill="1" applyBorder="1" applyAlignment="1">
      <alignment horizontal="center" vertical="center"/>
    </xf>
    <xf numFmtId="177" fontId="8" fillId="33" borderId="4" xfId="0" applyNumberFormat="1" applyFont="1" applyFill="1" applyBorder="1" applyAlignment="1">
      <alignment horizontal="center" vertical="center"/>
    </xf>
    <xf numFmtId="165" fontId="0" fillId="36" borderId="1" xfId="0" applyNumberFormat="1" applyFill="1" applyBorder="1"/>
    <xf numFmtId="49" fontId="37" fillId="4" borderId="1" xfId="0" applyNumberFormat="1" applyFont="1" applyFill="1" applyBorder="1" applyAlignment="1">
      <alignment horizontal="center" vertical="center"/>
    </xf>
    <xf numFmtId="49" fontId="11" fillId="22" borderId="1" xfId="0" applyNumberFormat="1" applyFont="1" applyFill="1" applyBorder="1" applyAlignment="1">
      <alignment horizontal="center" vertical="center" wrapText="1"/>
    </xf>
    <xf numFmtId="49" fontId="11" fillId="24" borderId="1" xfId="0" applyNumberFormat="1" applyFont="1" applyFill="1" applyBorder="1" applyAlignment="1">
      <alignment horizontal="center" vertical="center" wrapText="1"/>
    </xf>
    <xf numFmtId="49" fontId="11" fillId="23" borderId="1" xfId="0" applyNumberFormat="1" applyFont="1" applyFill="1" applyBorder="1" applyAlignment="1">
      <alignment horizontal="center" vertical="center" wrapText="1"/>
    </xf>
    <xf numFmtId="49" fontId="11" fillId="25" borderId="1" xfId="0" applyNumberFormat="1" applyFont="1" applyFill="1" applyBorder="1" applyAlignment="1">
      <alignment horizontal="center" vertical="center" wrapText="1"/>
    </xf>
    <xf numFmtId="49" fontId="11" fillId="26" borderId="1" xfId="0" applyNumberFormat="1" applyFont="1" applyFill="1" applyBorder="1" applyAlignment="1">
      <alignment horizontal="center" vertical="center" wrapText="1"/>
    </xf>
    <xf numFmtId="49" fontId="11" fillId="31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1" fillId="33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49" fontId="11" fillId="8" borderId="1" xfId="0" applyNumberFormat="1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49" fontId="11" fillId="16" borderId="1" xfId="0" applyNumberFormat="1" applyFont="1" applyFill="1" applyBorder="1" applyAlignment="1">
      <alignment horizontal="center" vertical="center"/>
    </xf>
    <xf numFmtId="49" fontId="11" fillId="18" borderId="1" xfId="0" applyNumberFormat="1" applyFont="1" applyFill="1" applyBorder="1" applyAlignment="1">
      <alignment horizontal="center" vertical="center"/>
    </xf>
    <xf numFmtId="49" fontId="11" fillId="19" borderId="1" xfId="0" applyNumberFormat="1" applyFont="1" applyFill="1" applyBorder="1" applyAlignment="1">
      <alignment horizontal="center" vertical="center"/>
    </xf>
    <xf numFmtId="49" fontId="11" fillId="20" borderId="1" xfId="0" applyNumberFormat="1" applyFont="1" applyFill="1" applyBorder="1" applyAlignment="1">
      <alignment horizontal="center" vertical="center"/>
    </xf>
    <xf numFmtId="49" fontId="11" fillId="17" borderId="1" xfId="0" applyNumberFormat="1" applyFont="1" applyFill="1" applyBorder="1" applyAlignment="1">
      <alignment horizontal="center" vertical="center"/>
    </xf>
    <xf numFmtId="49" fontId="11" fillId="21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/>
    </xf>
    <xf numFmtId="177" fontId="8" fillId="6" borderId="4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177" fontId="8" fillId="8" borderId="4" xfId="0" applyNumberFormat="1" applyFont="1" applyFill="1" applyBorder="1" applyAlignment="1">
      <alignment horizontal="center" vertical="center"/>
    </xf>
    <xf numFmtId="2" fontId="8" fillId="9" borderId="1" xfId="0" applyNumberFormat="1" applyFont="1" applyFill="1" applyBorder="1" applyAlignment="1">
      <alignment horizontal="center" vertical="center"/>
    </xf>
    <xf numFmtId="177" fontId="8" fillId="9" borderId="4" xfId="0" applyNumberFormat="1" applyFont="1" applyFill="1" applyBorder="1" applyAlignment="1">
      <alignment horizontal="center" vertical="center"/>
    </xf>
    <xf numFmtId="2" fontId="8" fillId="11" borderId="1" xfId="0" applyNumberFormat="1" applyFont="1" applyFill="1" applyBorder="1" applyAlignment="1">
      <alignment horizontal="center" vertical="center"/>
    </xf>
    <xf numFmtId="177" fontId="8" fillId="11" borderId="4" xfId="0" applyNumberFormat="1" applyFont="1" applyFill="1" applyBorder="1" applyAlignment="1">
      <alignment horizontal="center" vertical="center"/>
    </xf>
    <xf numFmtId="2" fontId="8" fillId="13" borderId="1" xfId="0" applyNumberFormat="1" applyFont="1" applyFill="1" applyBorder="1" applyAlignment="1">
      <alignment horizontal="center" vertical="center"/>
    </xf>
    <xf numFmtId="177" fontId="8" fillId="13" borderId="4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177" fontId="8" fillId="5" borderId="4" xfId="0" applyNumberFormat="1" applyFont="1" applyFill="1" applyBorder="1" applyAlignment="1">
      <alignment horizontal="center" vertical="center"/>
    </xf>
    <xf numFmtId="177" fontId="8" fillId="16" borderId="4" xfId="0" applyNumberFormat="1" applyFont="1" applyFill="1" applyBorder="1" applyAlignment="1">
      <alignment horizontal="center" vertical="center"/>
    </xf>
    <xf numFmtId="2" fontId="8" fillId="16" borderId="1" xfId="0" applyNumberFormat="1" applyFont="1" applyFill="1" applyBorder="1" applyAlignment="1">
      <alignment horizontal="center" vertical="center"/>
    </xf>
    <xf numFmtId="2" fontId="8" fillId="18" borderId="1" xfId="0" applyNumberFormat="1" applyFont="1" applyFill="1" applyBorder="1" applyAlignment="1">
      <alignment horizontal="center" vertical="center"/>
    </xf>
    <xf numFmtId="177" fontId="8" fillId="18" borderId="4" xfId="0" applyNumberFormat="1" applyFont="1" applyFill="1" applyBorder="1" applyAlignment="1">
      <alignment horizontal="center" vertical="center"/>
    </xf>
    <xf numFmtId="177" fontId="10" fillId="18" borderId="4" xfId="0" applyNumberFormat="1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177" fontId="8" fillId="19" borderId="4" xfId="0" applyNumberFormat="1" applyFont="1" applyFill="1" applyBorder="1" applyAlignment="1">
      <alignment horizontal="center" vertical="center"/>
    </xf>
    <xf numFmtId="2" fontId="8" fillId="20" borderId="1" xfId="0" applyNumberFormat="1" applyFont="1" applyFill="1" applyBorder="1" applyAlignment="1">
      <alignment horizontal="center" vertical="center"/>
    </xf>
    <xf numFmtId="177" fontId="8" fillId="20" borderId="4" xfId="0" applyNumberFormat="1" applyFont="1" applyFill="1" applyBorder="1" applyAlignment="1">
      <alignment horizontal="center" vertical="center"/>
    </xf>
    <xf numFmtId="177" fontId="10" fillId="20" borderId="4" xfId="0" applyNumberFormat="1" applyFont="1" applyFill="1" applyBorder="1" applyAlignment="1">
      <alignment horizontal="center" vertical="center"/>
    </xf>
    <xf numFmtId="2" fontId="8" fillId="17" borderId="1" xfId="0" applyNumberFormat="1" applyFont="1" applyFill="1" applyBorder="1" applyAlignment="1">
      <alignment horizontal="center" vertical="center"/>
    </xf>
    <xf numFmtId="177" fontId="8" fillId="17" borderId="4" xfId="0" applyNumberFormat="1" applyFont="1" applyFill="1" applyBorder="1" applyAlignment="1">
      <alignment horizontal="center" vertical="center"/>
    </xf>
    <xf numFmtId="177" fontId="8" fillId="21" borderId="4" xfId="0" applyNumberFormat="1" applyFont="1" applyFill="1" applyBorder="1" applyAlignment="1">
      <alignment horizontal="center" vertical="center"/>
    </xf>
    <xf numFmtId="177" fontId="8" fillId="22" borderId="4" xfId="0" applyNumberFormat="1" applyFont="1" applyFill="1" applyBorder="1" applyAlignment="1">
      <alignment horizontal="center" vertical="center"/>
    </xf>
    <xf numFmtId="177" fontId="8" fillId="24" borderId="4" xfId="0" applyNumberFormat="1" applyFont="1" applyFill="1" applyBorder="1" applyAlignment="1">
      <alignment horizontal="center" vertical="center"/>
    </xf>
    <xf numFmtId="177" fontId="8" fillId="23" borderId="4" xfId="0" applyNumberFormat="1" applyFont="1" applyFill="1" applyBorder="1" applyAlignment="1">
      <alignment horizontal="center" vertical="center"/>
    </xf>
    <xf numFmtId="177" fontId="8" fillId="25" borderId="4" xfId="0" applyNumberFormat="1" applyFont="1" applyFill="1" applyBorder="1" applyAlignment="1">
      <alignment horizontal="center" vertical="center"/>
    </xf>
    <xf numFmtId="177" fontId="8" fillId="26" borderId="4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15" borderId="4" xfId="0" applyNumberFormat="1" applyFill="1" applyBorder="1" applyAlignment="1">
      <alignment horizontal="center" vertical="center"/>
    </xf>
    <xf numFmtId="177" fontId="0" fillId="22" borderId="4" xfId="0" applyNumberFormat="1" applyFill="1" applyBorder="1" applyAlignment="1">
      <alignment horizontal="center" vertical="center"/>
    </xf>
    <xf numFmtId="177" fontId="0" fillId="26" borderId="4" xfId="0" applyNumberFormat="1" applyFill="1" applyBorder="1" applyAlignment="1">
      <alignment horizontal="center" vertical="center"/>
    </xf>
    <xf numFmtId="177" fontId="0" fillId="31" borderId="4" xfId="0" applyNumberFormat="1" applyFill="1" applyBorder="1" applyAlignment="1">
      <alignment horizontal="center" vertical="center"/>
    </xf>
    <xf numFmtId="177" fontId="0" fillId="33" borderId="4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177" fontId="0" fillId="9" borderId="4" xfId="0" applyNumberFormat="1" applyFill="1" applyBorder="1" applyAlignment="1">
      <alignment horizontal="center" vertical="center"/>
    </xf>
    <xf numFmtId="49" fontId="0" fillId="34" borderId="1" xfId="0" applyNumberFormat="1" applyFill="1" applyBorder="1" applyAlignment="1">
      <alignment horizontal="center" vertical="center"/>
    </xf>
    <xf numFmtId="177" fontId="0" fillId="34" borderId="4" xfId="0" applyNumberFormat="1" applyFill="1" applyBorder="1" applyAlignment="1">
      <alignment horizontal="center" vertical="center"/>
    </xf>
    <xf numFmtId="49" fontId="0" fillId="35" borderId="1" xfId="0" applyNumberFormat="1" applyFill="1" applyBorder="1" applyAlignment="1">
      <alignment horizontal="center" vertical="center"/>
    </xf>
    <xf numFmtId="177" fontId="0" fillId="35" borderId="4" xfId="0" applyNumberFormat="1" applyFill="1" applyBorder="1" applyAlignment="1">
      <alignment horizontal="center" vertical="center"/>
    </xf>
    <xf numFmtId="49" fontId="0" fillId="36" borderId="1" xfId="0" applyNumberFormat="1" applyFill="1" applyBorder="1" applyAlignment="1">
      <alignment horizontal="center" vertical="center"/>
    </xf>
    <xf numFmtId="177" fontId="0" fillId="36" borderId="4" xfId="0" applyNumberFormat="1" applyFill="1" applyBorder="1" applyAlignment="1">
      <alignment horizontal="center" vertical="center"/>
    </xf>
    <xf numFmtId="49" fontId="0" fillId="37" borderId="1" xfId="0" applyNumberFormat="1" applyFill="1" applyBorder="1" applyAlignment="1">
      <alignment horizontal="center" vertical="center"/>
    </xf>
    <xf numFmtId="164" fontId="0" fillId="37" borderId="1" xfId="0" applyNumberFormat="1" applyFill="1" applyBorder="1" applyAlignment="1">
      <alignment horizontal="center" vertical="center"/>
    </xf>
    <xf numFmtId="177" fontId="0" fillId="37" borderId="4" xfId="0" applyNumberFormat="1" applyFill="1" applyBorder="1" applyAlignment="1">
      <alignment horizontal="center" vertical="center"/>
    </xf>
    <xf numFmtId="0" fontId="0" fillId="6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11" borderId="4" xfId="0" applyFill="1" applyBorder="1"/>
    <xf numFmtId="0" fontId="0" fillId="12" borderId="4" xfId="0" applyFill="1" applyBorder="1"/>
    <xf numFmtId="0" fontId="0" fillId="12" borderId="4" xfId="0" applyFill="1" applyBorder="1" applyAlignment="1">
      <alignment vertical="top"/>
    </xf>
    <xf numFmtId="0" fontId="0" fillId="14" borderId="4" xfId="0" applyFill="1" applyBorder="1"/>
    <xf numFmtId="0" fontId="0" fillId="5" borderId="4" xfId="0" applyFill="1" applyBorder="1"/>
    <xf numFmtId="0" fontId="0" fillId="18" borderId="4" xfId="0" applyFill="1" applyBorder="1"/>
    <xf numFmtId="0" fontId="0" fillId="19" borderId="4" xfId="0" applyFill="1" applyBorder="1"/>
    <xf numFmtId="0" fontId="0" fillId="20" borderId="4" xfId="0" applyFill="1" applyBorder="1"/>
    <xf numFmtId="0" fontId="0" fillId="17" borderId="4" xfId="0" applyFill="1" applyBorder="1"/>
    <xf numFmtId="0" fontId="0" fillId="21" borderId="4" xfId="0" applyFill="1" applyBorder="1"/>
    <xf numFmtId="0" fontId="0" fillId="24" borderId="4" xfId="0" applyFill="1" applyBorder="1"/>
    <xf numFmtId="0" fontId="0" fillId="23" borderId="4" xfId="0" applyFill="1" applyBorder="1"/>
    <xf numFmtId="0" fontId="17" fillId="23" borderId="4" xfId="0" applyFont="1" applyFill="1" applyBorder="1"/>
    <xf numFmtId="0" fontId="0" fillId="25" borderId="4" xfId="0" applyFill="1" applyBorder="1"/>
    <xf numFmtId="0" fontId="0" fillId="26" borderId="4" xfId="0" applyFill="1" applyBorder="1"/>
    <xf numFmtId="0" fontId="0" fillId="31" borderId="4" xfId="0" applyFill="1" applyBorder="1"/>
    <xf numFmtId="0" fontId="0" fillId="33" borderId="4" xfId="0" applyFill="1" applyBorder="1"/>
    <xf numFmtId="0" fontId="0" fillId="34" borderId="4" xfId="0" applyFill="1" applyBorder="1"/>
    <xf numFmtId="0" fontId="0" fillId="35" borderId="4" xfId="0" applyFill="1" applyBorder="1"/>
    <xf numFmtId="0" fontId="0" fillId="36" borderId="4" xfId="0" applyFill="1" applyBorder="1"/>
    <xf numFmtId="0" fontId="0" fillId="37" borderId="4" xfId="0" applyFill="1" applyBorder="1"/>
    <xf numFmtId="17" fontId="0" fillId="0" borderId="0" xfId="0" applyNumberFormat="1" applyProtection="1"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Protection="1">
      <protection locked="0"/>
    </xf>
    <xf numFmtId="14" fontId="35" fillId="0" borderId="1" xfId="0" applyNumberFormat="1" applyFont="1" applyBorder="1" applyProtection="1">
      <protection locked="0"/>
    </xf>
    <xf numFmtId="0" fontId="34" fillId="0" borderId="1" xfId="0" applyFont="1" applyBorder="1" applyProtection="1">
      <protection locked="0"/>
    </xf>
    <xf numFmtId="164" fontId="34" fillId="0" borderId="1" xfId="0" applyNumberFormat="1" applyFont="1" applyBorder="1" applyProtection="1">
      <protection locked="0"/>
    </xf>
    <xf numFmtId="0" fontId="35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64" fontId="33" fillId="0" borderId="1" xfId="0" applyNumberFormat="1" applyFont="1" applyBorder="1" applyAlignment="1" applyProtection="1">
      <alignment horizontal="left"/>
      <protection locked="0"/>
    </xf>
    <xf numFmtId="164" fontId="17" fillId="0" borderId="1" xfId="0" applyNumberFormat="1" applyFont="1" applyBorder="1" applyAlignment="1" applyProtection="1">
      <alignment horizontal="left"/>
      <protection locked="0"/>
    </xf>
    <xf numFmtId="0" fontId="24" fillId="0" borderId="1" xfId="0" applyFont="1" applyBorder="1" applyProtection="1">
      <protection locked="0"/>
    </xf>
    <xf numFmtId="44" fontId="0" fillId="0" borderId="1" xfId="0" applyNumberFormat="1" applyBorder="1" applyProtection="1">
      <protection locked="0"/>
    </xf>
    <xf numFmtId="0" fontId="0" fillId="0" borderId="3" xfId="0" applyBorder="1" applyProtection="1">
      <protection locked="0"/>
    </xf>
    <xf numFmtId="49" fontId="13" fillId="0" borderId="0" xfId="0" applyNumberFormat="1" applyFont="1" applyAlignment="1" applyProtection="1">
      <alignment horizontal="left" vertical="center"/>
      <protection locked="0"/>
    </xf>
    <xf numFmtId="49" fontId="36" fillId="0" borderId="1" xfId="0" applyNumberFormat="1" applyFont="1" applyBorder="1" applyAlignment="1" applyProtection="1">
      <alignment horizontal="left" vertical="center"/>
      <protection locked="0"/>
    </xf>
    <xf numFmtId="49" fontId="18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left" vertical="center"/>
      <protection locked="0"/>
    </xf>
    <xf numFmtId="178" fontId="0" fillId="36" borderId="1" xfId="0" applyNumberFormat="1" applyFill="1" applyBorder="1" applyProtection="1">
      <protection locked="0"/>
    </xf>
    <xf numFmtId="164" fontId="24" fillId="34" borderId="1" xfId="0" applyNumberFormat="1" applyFont="1" applyFill="1" applyBorder="1"/>
    <xf numFmtId="179" fontId="0" fillId="34" borderId="1" xfId="0" applyNumberFormat="1" applyFill="1" applyBorder="1" applyProtection="1">
      <protection locked="0"/>
    </xf>
    <xf numFmtId="164" fontId="17" fillId="34" borderId="1" xfId="0" applyNumberFormat="1" applyFont="1" applyFill="1" applyBorder="1"/>
    <xf numFmtId="0" fontId="0" fillId="4" borderId="0" xfId="0" applyFill="1"/>
    <xf numFmtId="0" fontId="0" fillId="14" borderId="1" xfId="0" applyFill="1" applyBorder="1" applyAlignment="1">
      <alignment horizontal="center" vertical="center"/>
    </xf>
    <xf numFmtId="0" fontId="7" fillId="14" borderId="1" xfId="0" applyFont="1" applyFill="1" applyBorder="1"/>
    <xf numFmtId="0" fontId="28" fillId="20" borderId="4" xfId="0" applyFont="1" applyFill="1" applyBorder="1"/>
    <xf numFmtId="0" fontId="28" fillId="23" borderId="1" xfId="0" applyFont="1" applyFill="1" applyBorder="1"/>
    <xf numFmtId="165" fontId="0" fillId="14" borderId="1" xfId="0" applyNumberFormat="1" applyFill="1" applyBorder="1"/>
    <xf numFmtId="9" fontId="8" fillId="4" borderId="0" xfId="1" applyFont="1" applyFill="1" applyBorder="1" applyAlignment="1">
      <alignment horizontal="center"/>
    </xf>
    <xf numFmtId="9" fontId="0" fillId="17" borderId="0" xfId="1" applyFont="1" applyFill="1" applyBorder="1" applyAlignment="1">
      <alignment horizontal="center"/>
    </xf>
    <xf numFmtId="9" fontId="8" fillId="8" borderId="0" xfId="1" applyFont="1" applyFill="1" applyBorder="1" applyAlignment="1">
      <alignment horizontal="center"/>
    </xf>
    <xf numFmtId="166" fontId="8" fillId="11" borderId="4" xfId="0" applyNumberFormat="1" applyFont="1" applyFill="1" applyBorder="1" applyAlignment="1">
      <alignment horizontal="center"/>
    </xf>
    <xf numFmtId="0" fontId="11" fillId="19" borderId="4" xfId="0" applyFont="1" applyFill="1" applyBorder="1" applyAlignment="1">
      <alignment horizontal="center"/>
    </xf>
    <xf numFmtId="9" fontId="11" fillId="15" borderId="0" xfId="1" applyFont="1" applyFill="1" applyBorder="1"/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2" fontId="8" fillId="23" borderId="1" xfId="0" applyNumberFormat="1" applyFont="1" applyFill="1" applyBorder="1" applyAlignment="1">
      <alignment horizontal="center"/>
    </xf>
    <xf numFmtId="2" fontId="8" fillId="13" borderId="0" xfId="1" applyNumberFormat="1" applyFont="1" applyFill="1" applyBorder="1" applyAlignment="1">
      <alignment horizontal="center"/>
    </xf>
    <xf numFmtId="2" fontId="8" fillId="25" borderId="1" xfId="0" applyNumberFormat="1" applyFont="1" applyFill="1" applyBorder="1" applyAlignment="1">
      <alignment horizontal="center"/>
    </xf>
    <xf numFmtId="168" fontId="10" fillId="15" borderId="0" xfId="1" applyNumberFormat="1" applyFont="1" applyFill="1" applyBorder="1" applyAlignment="1">
      <alignment horizontal="center"/>
    </xf>
    <xf numFmtId="168" fontId="8" fillId="15" borderId="0" xfId="1" applyNumberFormat="1" applyFont="1" applyFill="1" applyBorder="1" applyAlignment="1">
      <alignment horizontal="right"/>
    </xf>
    <xf numFmtId="9" fontId="8" fillId="15" borderId="0" xfId="1" applyFont="1" applyFill="1" applyBorder="1"/>
    <xf numFmtId="168" fontId="8" fillId="15" borderId="0" xfId="1" applyNumberFormat="1" applyFont="1" applyFill="1" applyBorder="1"/>
    <xf numFmtId="0" fontId="8" fillId="4" borderId="4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/>
    </xf>
    <xf numFmtId="9" fontId="25" fillId="0" borderId="0" xfId="0" applyNumberFormat="1" applyFont="1"/>
    <xf numFmtId="9" fontId="24" fillId="0" borderId="0" xfId="0" applyNumberFormat="1" applyFont="1"/>
    <xf numFmtId="9" fontId="0" fillId="0" borderId="1" xfId="1" applyFont="1" applyBorder="1"/>
    <xf numFmtId="9" fontId="0" fillId="0" borderId="1" xfId="1" applyFont="1" applyFill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9" borderId="1" xfId="0" applyNumberFormat="1" applyFill="1" applyBorder="1"/>
    <xf numFmtId="0" fontId="8" fillId="33" borderId="4" xfId="0" applyFont="1" applyFill="1" applyBorder="1" applyAlignment="1">
      <alignment horizontal="center" vertical="center"/>
    </xf>
    <xf numFmtId="2" fontId="10" fillId="18" borderId="1" xfId="0" applyNumberFormat="1" applyFont="1" applyFill="1" applyBorder="1" applyAlignment="1">
      <alignment horizontal="center"/>
    </xf>
    <xf numFmtId="49" fontId="11" fillId="14" borderId="1" xfId="0" applyNumberFormat="1" applyFont="1" applyFill="1" applyBorder="1" applyAlignment="1">
      <alignment horizontal="center" vertical="center"/>
    </xf>
    <xf numFmtId="177" fontId="0" fillId="14" borderId="4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4" borderId="0" xfId="0" applyFont="1" applyFill="1"/>
    <xf numFmtId="9" fontId="11" fillId="14" borderId="0" xfId="1" applyFont="1" applyFill="1" applyBorder="1" applyAlignment="1">
      <alignment horizontal="center"/>
    </xf>
    <xf numFmtId="9" fontId="8" fillId="13" borderId="0" xfId="1" applyFont="1" applyFill="1" applyBorder="1" applyAlignment="1">
      <alignment horizontal="right"/>
    </xf>
    <xf numFmtId="0" fontId="8" fillId="5" borderId="1" xfId="1" applyNumberFormat="1" applyFont="1" applyFill="1" applyBorder="1" applyAlignment="1">
      <alignment horizontal="center"/>
    </xf>
    <xf numFmtId="0" fontId="0" fillId="9" borderId="3" xfId="0" applyFill="1" applyBorder="1"/>
    <xf numFmtId="164" fontId="0" fillId="37" borderId="7" xfId="0" applyNumberFormat="1" applyFill="1" applyBorder="1"/>
    <xf numFmtId="164" fontId="0" fillId="4" borderId="0" xfId="0" applyNumberFormat="1" applyFill="1"/>
    <xf numFmtId="164" fontId="0" fillId="8" borderId="0" xfId="0" applyNumberFormat="1" applyFill="1"/>
    <xf numFmtId="164" fontId="0" fillId="15" borderId="0" xfId="0" applyNumberFormat="1" applyFill="1"/>
    <xf numFmtId="2" fontId="8" fillId="4" borderId="0" xfId="0" applyNumberFormat="1" applyFont="1" applyFill="1" applyAlignment="1">
      <alignment horizontal="center"/>
    </xf>
    <xf numFmtId="2" fontId="8" fillId="8" borderId="0" xfId="0" applyNumberFormat="1" applyFont="1" applyFill="1" applyAlignment="1">
      <alignment horizontal="center"/>
    </xf>
    <xf numFmtId="2" fontId="8" fillId="16" borderId="0" xfId="0" applyNumberFormat="1" applyFont="1" applyFill="1" applyAlignment="1">
      <alignment horizontal="center"/>
    </xf>
    <xf numFmtId="0" fontId="0" fillId="15" borderId="0" xfId="0" applyFill="1"/>
    <xf numFmtId="164" fontId="24" fillId="8" borderId="0" xfId="0" applyNumberFormat="1" applyFont="1" applyFill="1"/>
    <xf numFmtId="164" fontId="0" fillId="8" borderId="0" xfId="0" applyNumberFormat="1" applyFill="1" applyAlignment="1">
      <alignment horizontal="center" vertical="center"/>
    </xf>
    <xf numFmtId="164" fontId="17" fillId="8" borderId="0" xfId="0" applyNumberFormat="1" applyFont="1" applyFill="1"/>
    <xf numFmtId="0" fontId="0" fillId="4" borderId="0" xfId="0" applyFill="1" applyBorder="1"/>
    <xf numFmtId="0" fontId="28" fillId="19" borderId="1" xfId="0" applyFont="1" applyFill="1" applyBorder="1"/>
    <xf numFmtId="0" fontId="28" fillId="26" borderId="4" xfId="0" applyFont="1" applyFill="1" applyBorder="1"/>
    <xf numFmtId="0" fontId="0" fillId="0" borderId="0" xfId="0" applyBorder="1"/>
    <xf numFmtId="0" fontId="0" fillId="7" borderId="0" xfId="0" applyFill="1" applyBorder="1"/>
    <xf numFmtId="0" fontId="0" fillId="0" borderId="0" xfId="0" applyBorder="1" applyAlignment="1">
      <alignment horizontal="left"/>
    </xf>
    <xf numFmtId="164" fontId="0" fillId="4" borderId="0" xfId="0" applyNumberFormat="1" applyFill="1" applyBorder="1"/>
    <xf numFmtId="164" fontId="0" fillId="8" borderId="0" xfId="0" applyNumberFormat="1" applyFill="1" applyBorder="1"/>
    <xf numFmtId="164" fontId="0" fillId="0" borderId="0" xfId="0" applyNumberFormat="1" applyBorder="1" applyAlignment="1">
      <alignment horizontal="left"/>
    </xf>
    <xf numFmtId="164" fontId="0" fillId="12" borderId="0" xfId="0" applyNumberFormat="1" applyFill="1" applyBorder="1"/>
    <xf numFmtId="164" fontId="0" fillId="9" borderId="0" xfId="0" applyNumberFormat="1" applyFill="1" applyBorder="1"/>
    <xf numFmtId="164" fontId="0" fillId="5" borderId="0" xfId="0" applyNumberFormat="1" applyFill="1" applyBorder="1"/>
    <xf numFmtId="164" fontId="0" fillId="15" borderId="0" xfId="0" applyNumberFormat="1" applyFill="1" applyBorder="1"/>
    <xf numFmtId="44" fontId="0" fillId="18" borderId="0" xfId="0" applyNumberFormat="1" applyFill="1" applyBorder="1"/>
    <xf numFmtId="44" fontId="0" fillId="20" borderId="0" xfId="0" applyNumberFormat="1" applyFill="1" applyBorder="1"/>
    <xf numFmtId="44" fontId="0" fillId="17" borderId="0" xfId="0" applyNumberFormat="1" applyFill="1" applyBorder="1"/>
    <xf numFmtId="164" fontId="0" fillId="11" borderId="0" xfId="0" applyNumberFormat="1" applyFill="1" applyBorder="1"/>
    <xf numFmtId="44" fontId="0" fillId="3" borderId="0" xfId="0" applyNumberFormat="1" applyFill="1" applyBorder="1"/>
    <xf numFmtId="167" fontId="0" fillId="12" borderId="0" xfId="0" applyNumberFormat="1" applyFill="1" applyBorder="1" applyAlignment="1">
      <alignment horizontal="left"/>
    </xf>
    <xf numFmtId="2" fontId="8" fillId="4" borderId="0" xfId="0" applyNumberFormat="1" applyFont="1" applyFill="1" applyBorder="1" applyAlignment="1">
      <alignment horizontal="center"/>
    </xf>
    <xf numFmtId="2" fontId="8" fillId="8" borderId="0" xfId="0" applyNumberFormat="1" applyFont="1" applyFill="1" applyBorder="1" applyAlignment="1">
      <alignment horizontal="center"/>
    </xf>
    <xf numFmtId="2" fontId="8" fillId="13" borderId="0" xfId="0" applyNumberFormat="1" applyFont="1" applyFill="1" applyBorder="1" applyAlignment="1">
      <alignment horizontal="center"/>
    </xf>
    <xf numFmtId="2" fontId="8" fillId="9" borderId="0" xfId="0" applyNumberFormat="1" applyFont="1" applyFill="1" applyBorder="1" applyAlignment="1">
      <alignment horizontal="center"/>
    </xf>
    <xf numFmtId="2" fontId="8" fillId="5" borderId="0" xfId="0" applyNumberFormat="1" applyFont="1" applyFill="1" applyBorder="1" applyAlignment="1">
      <alignment horizontal="center"/>
    </xf>
    <xf numFmtId="2" fontId="8" fillId="16" borderId="0" xfId="0" applyNumberFormat="1" applyFont="1" applyFill="1" applyBorder="1" applyAlignment="1">
      <alignment horizontal="center"/>
    </xf>
    <xf numFmtId="44" fontId="8" fillId="18" borderId="0" xfId="0" applyNumberFormat="1" applyFont="1" applyFill="1" applyBorder="1" applyAlignment="1">
      <alignment horizontal="center"/>
    </xf>
    <xf numFmtId="44" fontId="8" fillId="3" borderId="0" xfId="0" applyNumberFormat="1" applyFont="1" applyFill="1" applyBorder="1" applyAlignment="1">
      <alignment horizontal="center"/>
    </xf>
    <xf numFmtId="2" fontId="8" fillId="11" borderId="0" xfId="0" applyNumberFormat="1" applyFont="1" applyFill="1" applyBorder="1" applyAlignment="1">
      <alignment horizontal="center"/>
    </xf>
    <xf numFmtId="9" fontId="11" fillId="14" borderId="1" xfId="1" applyFont="1" applyFill="1" applyBorder="1" applyAlignment="1">
      <alignment horizontal="center"/>
    </xf>
    <xf numFmtId="9" fontId="8" fillId="18" borderId="0" xfId="1" applyFont="1" applyFill="1" applyBorder="1" applyAlignment="1">
      <alignment horizontal="center"/>
    </xf>
    <xf numFmtId="9" fontId="8" fillId="3" borderId="0" xfId="1" applyFont="1" applyFill="1" applyBorder="1" applyAlignment="1">
      <alignment horizontal="center"/>
    </xf>
    <xf numFmtId="9" fontId="8" fillId="11" borderId="0" xfId="1" applyFont="1" applyFill="1" applyBorder="1" applyAlignment="1">
      <alignment horizontal="center"/>
    </xf>
    <xf numFmtId="2" fontId="11" fillId="14" borderId="1" xfId="0" applyNumberFormat="1" applyFont="1" applyFill="1" applyBorder="1" applyAlignment="1">
      <alignment horizontal="center"/>
    </xf>
    <xf numFmtId="2" fontId="8" fillId="18" borderId="0" xfId="0" applyNumberFormat="1" applyFont="1" applyFill="1" applyBorder="1" applyAlignment="1">
      <alignment horizontal="center"/>
    </xf>
    <xf numFmtId="2" fontId="8" fillId="20" borderId="0" xfId="0" applyNumberFormat="1" applyFont="1" applyFill="1" applyBorder="1" applyAlignment="1">
      <alignment horizontal="center"/>
    </xf>
    <xf numFmtId="2" fontId="9" fillId="17" borderId="0" xfId="0" applyNumberFormat="1" applyFont="1" applyFill="1" applyBorder="1" applyAlignment="1">
      <alignment horizontal="center"/>
    </xf>
    <xf numFmtId="0" fontId="0" fillId="19" borderId="0" xfId="0" applyFill="1" applyBorder="1"/>
    <xf numFmtId="2" fontId="13" fillId="17" borderId="0" xfId="0" applyNumberFormat="1" applyFont="1" applyFill="1" applyBorder="1" applyAlignment="1">
      <alignment horizontal="right"/>
    </xf>
    <xf numFmtId="166" fontId="8" fillId="13" borderId="1" xfId="0" applyNumberFormat="1" applyFont="1" applyFill="1" applyBorder="1" applyAlignment="1">
      <alignment horizontal="center"/>
    </xf>
    <xf numFmtId="2" fontId="8" fillId="17" borderId="0" xfId="0" applyNumberFormat="1" applyFont="1" applyFill="1" applyBorder="1" applyAlignment="1">
      <alignment horizontal="center"/>
    </xf>
    <xf numFmtId="2" fontId="8" fillId="22" borderId="1" xfId="0" applyNumberFormat="1" applyFont="1" applyFill="1" applyBorder="1" applyAlignment="1">
      <alignment horizontal="center"/>
    </xf>
    <xf numFmtId="166" fontId="8" fillId="11" borderId="0" xfId="0" applyNumberFormat="1" applyFont="1" applyFill="1" applyBorder="1" applyAlignment="1">
      <alignment horizontal="center"/>
    </xf>
    <xf numFmtId="0" fontId="0" fillId="15" borderId="0" xfId="0" applyFill="1" applyBorder="1"/>
    <xf numFmtId="0" fontId="0" fillId="18" borderId="0" xfId="0" applyFill="1" applyBorder="1"/>
    <xf numFmtId="0" fontId="0" fillId="20" borderId="0" xfId="0" applyFill="1" applyBorder="1"/>
    <xf numFmtId="0" fontId="0" fillId="17" borderId="0" xfId="0" applyFill="1" applyBorder="1"/>
    <xf numFmtId="168" fontId="8" fillId="11" borderId="0" xfId="1" applyNumberFormat="1" applyFont="1" applyFill="1" applyBorder="1" applyAlignment="1">
      <alignment horizontal="center"/>
    </xf>
    <xf numFmtId="2" fontId="8" fillId="0" borderId="0" xfId="0" applyNumberFormat="1" applyFont="1" applyBorder="1" applyAlignment="1">
      <alignment horizontal="left"/>
    </xf>
    <xf numFmtId="2" fontId="8" fillId="0" borderId="0" xfId="0" applyNumberFormat="1" applyFont="1" applyBorder="1" applyAlignment="1">
      <alignment horizontal="center"/>
    </xf>
    <xf numFmtId="9" fontId="0" fillId="17" borderId="0" xfId="0" applyNumberFormat="1" applyFill="1" applyBorder="1"/>
    <xf numFmtId="164" fontId="0" fillId="0" borderId="0" xfId="0" applyNumberFormat="1" applyBorder="1"/>
    <xf numFmtId="2" fontId="8" fillId="19" borderId="4" xfId="0" applyNumberFormat="1" applyFont="1" applyFill="1" applyBorder="1" applyAlignment="1">
      <alignment horizontal="center"/>
    </xf>
    <xf numFmtId="2" fontId="10" fillId="17" borderId="0" xfId="0" applyNumberFormat="1" applyFont="1" applyFill="1" applyBorder="1" applyAlignment="1">
      <alignment horizontal="right"/>
    </xf>
    <xf numFmtId="9" fontId="10" fillId="15" borderId="0" xfId="1" applyFont="1" applyFill="1" applyBorder="1" applyAlignment="1">
      <alignment horizontal="center"/>
    </xf>
    <xf numFmtId="9" fontId="8" fillId="13" borderId="1" xfId="1" applyFont="1" applyFill="1" applyBorder="1" applyAlignment="1">
      <alignment horizontal="right"/>
    </xf>
    <xf numFmtId="9" fontId="8" fillId="15" borderId="0" xfId="1" applyFont="1" applyFill="1" applyBorder="1" applyAlignment="1">
      <alignment horizontal="right"/>
    </xf>
    <xf numFmtId="0" fontId="0" fillId="12" borderId="0" xfId="0" applyFill="1" applyBorder="1" applyAlignment="1">
      <alignment horizontal="left"/>
    </xf>
    <xf numFmtId="2" fontId="10" fillId="20" borderId="4" xfId="0" applyNumberFormat="1" applyFont="1" applyFill="1" applyBorder="1" applyAlignment="1">
      <alignment horizontal="center"/>
    </xf>
    <xf numFmtId="164" fontId="17" fillId="4" borderId="0" xfId="0" applyNumberFormat="1" applyFont="1" applyFill="1" applyBorder="1"/>
    <xf numFmtId="44" fontId="0" fillId="0" borderId="7" xfId="0" applyNumberFormat="1" applyBorder="1"/>
    <xf numFmtId="9" fontId="15" fillId="13" borderId="1" xfId="1" applyFont="1" applyFill="1" applyBorder="1" applyAlignment="1">
      <alignment horizontal="right"/>
    </xf>
    <xf numFmtId="2" fontId="8" fillId="3" borderId="1" xfId="0" applyNumberFormat="1" applyFont="1" applyFill="1" applyBorder="1" applyAlignment="1">
      <alignment horizontal="left"/>
    </xf>
    <xf numFmtId="164" fontId="24" fillId="0" borderId="1" xfId="0" applyNumberFormat="1" applyFont="1" applyBorder="1" applyAlignment="1">
      <alignment horizontal="left"/>
    </xf>
    <xf numFmtId="0" fontId="24" fillId="0" borderId="0" xfId="0" applyFont="1" applyBorder="1"/>
    <xf numFmtId="9" fontId="25" fillId="0" borderId="0" xfId="0" applyNumberFormat="1" applyFont="1" applyBorder="1"/>
    <xf numFmtId="164" fontId="24" fillId="8" borderId="0" xfId="0" applyNumberFormat="1" applyFont="1" applyFill="1" applyBorder="1"/>
    <xf numFmtId="167" fontId="0" fillId="4" borderId="0" xfId="0" applyNumberFormat="1" applyFill="1" applyBorder="1"/>
    <xf numFmtId="164" fontId="0" fillId="4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8" borderId="0" xfId="0" applyNumberFormat="1" applyFill="1" applyBorder="1" applyAlignment="1">
      <alignment horizontal="center" vertical="center"/>
    </xf>
    <xf numFmtId="164" fontId="17" fillId="8" borderId="0" xfId="0" applyNumberFormat="1" applyFont="1" applyFill="1" applyBorder="1"/>
    <xf numFmtId="164" fontId="24" fillId="4" borderId="1" xfId="0" applyNumberFormat="1" applyFont="1" applyFill="1" applyBorder="1"/>
    <xf numFmtId="0" fontId="0" fillId="35" borderId="7" xfId="0" applyFill="1" applyBorder="1"/>
    <xf numFmtId="0" fontId="0" fillId="36" borderId="7" xfId="0" applyFill="1" applyBorder="1"/>
    <xf numFmtId="164" fontId="0" fillId="14" borderId="0" xfId="0" applyNumberFormat="1" applyFill="1" applyBorder="1"/>
    <xf numFmtId="165" fontId="0" fillId="14" borderId="0" xfId="0" applyNumberFormat="1" applyFill="1" applyBorder="1"/>
    <xf numFmtId="2" fontId="8" fillId="14" borderId="0" xfId="0" applyNumberFormat="1" applyFont="1" applyFill="1" applyBorder="1" applyAlignment="1">
      <alignment horizontal="center"/>
    </xf>
    <xf numFmtId="2" fontId="11" fillId="14" borderId="0" xfId="0" applyNumberFormat="1" applyFont="1" applyFill="1" applyBorder="1" applyAlignment="1">
      <alignment horizontal="center"/>
    </xf>
    <xf numFmtId="2" fontId="0" fillId="14" borderId="0" xfId="0" applyNumberFormat="1" applyFill="1" applyBorder="1"/>
    <xf numFmtId="1" fontId="0" fillId="0" borderId="0" xfId="0" applyNumberFormat="1" applyAlignment="1" applyProtection="1">
      <alignment horizontal="center" vertical="center"/>
    </xf>
    <xf numFmtId="1" fontId="2" fillId="0" borderId="1" xfId="0" applyNumberFormat="1" applyFont="1" applyBorder="1" applyAlignment="1" applyProtection="1">
      <alignment horizontal="center" vertical="center"/>
    </xf>
    <xf numFmtId="1" fontId="0" fillId="6" borderId="1" xfId="0" applyNumberFormat="1" applyFill="1" applyBorder="1" applyAlignment="1" applyProtection="1">
      <alignment horizontal="center" vertical="center"/>
    </xf>
    <xf numFmtId="1" fontId="0" fillId="8" borderId="1" xfId="0" applyNumberFormat="1" applyFill="1" applyBorder="1" applyAlignment="1" applyProtection="1">
      <alignment horizontal="center" vertical="center"/>
    </xf>
    <xf numFmtId="1" fontId="0" fillId="9" borderId="1" xfId="0" applyNumberFormat="1" applyFill="1" applyBorder="1" applyAlignment="1" applyProtection="1">
      <alignment horizontal="center" vertical="center"/>
    </xf>
    <xf numFmtId="1" fontId="0" fillId="4" borderId="1" xfId="0" applyNumberFormat="1" applyFill="1" applyBorder="1" applyAlignment="1" applyProtection="1">
      <alignment horizontal="center" vertical="center"/>
    </xf>
    <xf numFmtId="1" fontId="0" fillId="12" borderId="1" xfId="0" applyNumberFormat="1" applyFill="1" applyBorder="1" applyAlignment="1" applyProtection="1">
      <alignment horizontal="center" vertical="center"/>
    </xf>
    <xf numFmtId="1" fontId="0" fillId="5" borderId="1" xfId="0" applyNumberFormat="1" applyFill="1" applyBorder="1" applyAlignment="1" applyProtection="1">
      <alignment horizontal="center" vertical="center"/>
    </xf>
    <xf numFmtId="1" fontId="0" fillId="15" borderId="1" xfId="0" applyNumberFormat="1" applyFill="1" applyBorder="1" applyAlignment="1" applyProtection="1">
      <alignment horizontal="center" vertical="center"/>
    </xf>
    <xf numFmtId="1" fontId="0" fillId="18" borderId="1" xfId="0" applyNumberFormat="1" applyFill="1" applyBorder="1" applyAlignment="1" applyProtection="1">
      <alignment horizontal="center" vertical="center"/>
    </xf>
    <xf numFmtId="1" fontId="0" fillId="19" borderId="1" xfId="0" applyNumberFormat="1" applyFill="1" applyBorder="1" applyAlignment="1" applyProtection="1">
      <alignment horizontal="center" vertical="center"/>
    </xf>
    <xf numFmtId="1" fontId="0" fillId="20" borderId="1" xfId="0" applyNumberFormat="1" applyFill="1" applyBorder="1" applyAlignment="1" applyProtection="1">
      <alignment horizontal="center" vertical="center"/>
    </xf>
    <xf numFmtId="1" fontId="0" fillId="17" borderId="1" xfId="0" applyNumberFormat="1" applyFill="1" applyBorder="1" applyAlignment="1" applyProtection="1">
      <alignment horizontal="center" vertical="center"/>
    </xf>
    <xf numFmtId="1" fontId="0" fillId="21" borderId="1" xfId="0" applyNumberFormat="1" applyFill="1" applyBorder="1" applyAlignment="1" applyProtection="1">
      <alignment horizontal="center" vertical="center"/>
    </xf>
    <xf numFmtId="1" fontId="0" fillId="22" borderId="1" xfId="0" applyNumberFormat="1" applyFill="1" applyBorder="1" applyAlignment="1" applyProtection="1">
      <alignment horizontal="center" vertical="center"/>
    </xf>
    <xf numFmtId="1" fontId="0" fillId="24" borderId="1" xfId="0" applyNumberFormat="1" applyFill="1" applyBorder="1" applyAlignment="1" applyProtection="1">
      <alignment horizontal="center" vertical="center"/>
    </xf>
    <xf numFmtId="1" fontId="0" fillId="23" borderId="1" xfId="0" applyNumberFormat="1" applyFill="1" applyBorder="1" applyAlignment="1" applyProtection="1">
      <alignment horizontal="center" vertical="center"/>
    </xf>
    <xf numFmtId="1" fontId="0" fillId="25" borderId="1" xfId="0" applyNumberFormat="1" applyFill="1" applyBorder="1" applyAlignment="1" applyProtection="1">
      <alignment horizontal="center" vertical="center"/>
    </xf>
    <xf numFmtId="1" fontId="0" fillId="26" borderId="1" xfId="0" applyNumberFormat="1" applyFill="1" applyBorder="1" applyAlignment="1" applyProtection="1">
      <alignment horizontal="center" vertical="center"/>
    </xf>
    <xf numFmtId="1" fontId="0" fillId="31" borderId="1" xfId="0" applyNumberFormat="1" applyFill="1" applyBorder="1" applyAlignment="1" applyProtection="1">
      <alignment horizontal="center" vertical="center"/>
    </xf>
    <xf numFmtId="1" fontId="0" fillId="11" borderId="1" xfId="0" applyNumberFormat="1" applyFill="1" applyBorder="1" applyAlignment="1" applyProtection="1">
      <alignment horizontal="center" vertical="center"/>
    </xf>
    <xf numFmtId="1" fontId="0" fillId="33" borderId="1" xfId="0" applyNumberFormat="1" applyFill="1" applyBorder="1" applyAlignment="1" applyProtection="1">
      <alignment horizontal="center" vertical="center"/>
    </xf>
    <xf numFmtId="1" fontId="0" fillId="34" borderId="1" xfId="0" applyNumberFormat="1" applyFill="1" applyBorder="1" applyAlignment="1" applyProtection="1">
      <alignment horizontal="center" vertical="center"/>
    </xf>
    <xf numFmtId="1" fontId="0" fillId="35" borderId="1" xfId="0" applyNumberFormat="1" applyFill="1" applyBorder="1" applyAlignment="1" applyProtection="1">
      <alignment horizontal="center" vertical="center"/>
    </xf>
    <xf numFmtId="1" fontId="0" fillId="36" borderId="1" xfId="0" applyNumberFormat="1" applyFill="1" applyBorder="1" applyAlignment="1" applyProtection="1">
      <alignment horizontal="center" vertical="center"/>
    </xf>
    <xf numFmtId="1" fontId="0" fillId="37" borderId="1" xfId="0" applyNumberFormat="1" applyFill="1" applyBorder="1" applyAlignment="1" applyProtection="1">
      <alignment horizontal="center" vertical="center"/>
    </xf>
    <xf numFmtId="1" fontId="0" fillId="14" borderId="1" xfId="0" applyNumberFormat="1" applyFill="1" applyBorder="1" applyAlignment="1" applyProtection="1">
      <alignment horizontal="center" vertical="center"/>
    </xf>
    <xf numFmtId="1" fontId="0" fillId="0" borderId="0" xfId="0" applyNumberFormat="1" applyBorder="1" applyAlignment="1" applyProtection="1">
      <alignment horizontal="center" vertical="center"/>
    </xf>
    <xf numFmtId="0" fontId="0" fillId="15" borderId="3" xfId="0" applyFill="1" applyBorder="1"/>
    <xf numFmtId="0" fontId="0" fillId="22" borderId="0" xfId="0" applyFill="1" applyBorder="1"/>
    <xf numFmtId="0" fontId="28" fillId="11" borderId="4" xfId="0" applyFont="1" applyFill="1" applyBorder="1"/>
    <xf numFmtId="0" fontId="28" fillId="31" borderId="4" xfId="0" applyFont="1" applyFill="1" applyBorder="1"/>
    <xf numFmtId="0" fontId="0" fillId="12" borderId="3" xfId="0" applyFill="1" applyBorder="1"/>
    <xf numFmtId="0" fontId="0" fillId="4" borderId="8" xfId="0" applyFill="1" applyBorder="1"/>
    <xf numFmtId="0" fontId="0" fillId="14" borderId="3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19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left"/>
    </xf>
    <xf numFmtId="1" fontId="0" fillId="5" borderId="3" xfId="0" applyNumberFormat="1" applyFill="1" applyBorder="1" applyAlignment="1" applyProtection="1">
      <alignment horizontal="center" vertical="center"/>
    </xf>
    <xf numFmtId="1" fontId="0" fillId="5" borderId="2" xfId="0" applyNumberFormat="1" applyFill="1" applyBorder="1" applyAlignment="1" applyProtection="1">
      <alignment horizontal="center" vertical="center"/>
    </xf>
    <xf numFmtId="1" fontId="0" fillId="19" borderId="3" xfId="0" applyNumberFormat="1" applyFill="1" applyBorder="1" applyAlignment="1" applyProtection="1">
      <alignment horizontal="center" vertical="center"/>
    </xf>
    <xf numFmtId="0" fontId="7" fillId="5" borderId="3" xfId="0" applyFont="1" applyFill="1" applyBorder="1"/>
    <xf numFmtId="0" fontId="7" fillId="5" borderId="2" xfId="0" applyFont="1" applyFill="1" applyBorder="1"/>
    <xf numFmtId="0" fontId="7" fillId="19" borderId="3" xfId="0" applyFont="1" applyFill="1" applyBorder="1"/>
    <xf numFmtId="0" fontId="28" fillId="12" borderId="4" xfId="0" applyFont="1" applyFill="1" applyBorder="1"/>
    <xf numFmtId="0" fontId="28" fillId="5" borderId="5" xfId="0" applyFont="1" applyFill="1" applyBorder="1"/>
    <xf numFmtId="0" fontId="28" fillId="14" borderId="4" xfId="0" applyFont="1" applyFill="1" applyBorder="1"/>
    <xf numFmtId="0" fontId="28" fillId="5" borderId="2" xfId="0" applyFont="1" applyFill="1" applyBorder="1"/>
    <xf numFmtId="44" fontId="0" fillId="22" borderId="2" xfId="0" applyNumberFormat="1" applyFill="1" applyBorder="1"/>
    <xf numFmtId="44" fontId="0" fillId="22" borderId="0" xfId="0" applyNumberFormat="1" applyFill="1" applyBorder="1"/>
    <xf numFmtId="164" fontId="0" fillId="15" borderId="3" xfId="0" applyNumberFormat="1" applyFill="1" applyBorder="1"/>
    <xf numFmtId="164" fontId="0" fillId="14" borderId="3" xfId="0" applyNumberFormat="1" applyFill="1" applyBorder="1"/>
    <xf numFmtId="164" fontId="0" fillId="12" borderId="3" xfId="0" applyNumberFormat="1" applyFill="1" applyBorder="1"/>
    <xf numFmtId="164" fontId="0" fillId="0" borderId="3" xfId="0" applyNumberFormat="1" applyBorder="1"/>
    <xf numFmtId="165" fontId="0" fillId="14" borderId="3" xfId="0" applyNumberFormat="1" applyFill="1" applyBorder="1"/>
    <xf numFmtId="9" fontId="8" fillId="16" borderId="4" xfId="1" applyFont="1" applyFill="1" applyBorder="1" applyAlignment="1">
      <alignment horizontal="center"/>
    </xf>
    <xf numFmtId="9" fontId="0" fillId="22" borderId="0" xfId="1" applyFont="1" applyFill="1" applyBorder="1" applyAlignment="1">
      <alignment horizontal="center"/>
    </xf>
    <xf numFmtId="9" fontId="8" fillId="3" borderId="4" xfId="1" applyFont="1" applyFill="1" applyBorder="1" applyAlignment="1">
      <alignment horizontal="center"/>
    </xf>
    <xf numFmtId="9" fontId="8" fillId="18" borderId="4" xfId="1" applyFont="1" applyFill="1" applyBorder="1" applyAlignment="1">
      <alignment horizontal="center"/>
    </xf>
    <xf numFmtId="2" fontId="9" fillId="22" borderId="0" xfId="0" applyNumberFormat="1" applyFont="1" applyFill="1" applyBorder="1" applyAlignment="1">
      <alignment horizontal="left" vertical="center" wrapText="1"/>
    </xf>
    <xf numFmtId="2" fontId="8" fillId="18" borderId="4" xfId="0" applyNumberFormat="1" applyFont="1" applyFill="1" applyBorder="1" applyAlignment="1">
      <alignment horizontal="center"/>
    </xf>
    <xf numFmtId="2" fontId="8" fillId="22" borderId="0" xfId="0" applyNumberFormat="1" applyFont="1" applyFill="1" applyBorder="1" applyAlignment="1">
      <alignment horizontal="left"/>
    </xf>
    <xf numFmtId="2" fontId="8" fillId="22" borderId="0" xfId="0" applyNumberFormat="1" applyFont="1" applyFill="1" applyBorder="1" applyAlignment="1">
      <alignment horizontal="center"/>
    </xf>
    <xf numFmtId="2" fontId="10" fillId="18" borderId="4" xfId="0" applyNumberFormat="1" applyFont="1" applyFill="1" applyBorder="1" applyAlignment="1">
      <alignment horizontal="center"/>
    </xf>
    <xf numFmtId="2" fontId="0" fillId="14" borderId="4" xfId="0" applyNumberFormat="1" applyFill="1" applyBorder="1"/>
    <xf numFmtId="44" fontId="0" fillId="23" borderId="3" xfId="0" applyNumberFormat="1" applyFill="1" applyBorder="1"/>
    <xf numFmtId="9" fontId="0" fillId="23" borderId="3" xfId="1" applyFont="1" applyFill="1" applyBorder="1" applyAlignment="1">
      <alignment horizontal="center"/>
    </xf>
    <xf numFmtId="2" fontId="9" fillId="23" borderId="3" xfId="0" applyNumberFormat="1" applyFont="1" applyFill="1" applyBorder="1" applyAlignment="1">
      <alignment horizontal="center" vertical="center" wrapText="1"/>
    </xf>
    <xf numFmtId="2" fontId="8" fillId="22" borderId="0" xfId="0" applyNumberFormat="1" applyFont="1" applyFill="1" applyBorder="1" applyAlignment="1">
      <alignment horizontal="right"/>
    </xf>
    <xf numFmtId="2" fontId="8" fillId="23" borderId="5" xfId="0" applyNumberFormat="1" applyFont="1" applyFill="1" applyBorder="1" applyAlignment="1">
      <alignment horizontal="center"/>
    </xf>
    <xf numFmtId="0" fontId="0" fillId="23" borderId="3" xfId="0" applyFill="1" applyBorder="1"/>
    <xf numFmtId="44" fontId="0" fillId="25" borderId="3" xfId="0" applyNumberFormat="1" applyFill="1" applyBorder="1"/>
    <xf numFmtId="9" fontId="0" fillId="25" borderId="3" xfId="1" applyFont="1" applyFill="1" applyBorder="1" applyAlignment="1">
      <alignment horizontal="center"/>
    </xf>
    <xf numFmtId="2" fontId="9" fillId="25" borderId="3" xfId="0" applyNumberFormat="1" applyFont="1" applyFill="1" applyBorder="1" applyAlignment="1">
      <alignment horizontal="center" vertical="center" wrapText="1"/>
    </xf>
    <xf numFmtId="2" fontId="8" fillId="25" borderId="5" xfId="0" applyNumberFormat="1" applyFont="1" applyFill="1" applyBorder="1" applyAlignment="1">
      <alignment horizontal="center"/>
    </xf>
    <xf numFmtId="0" fontId="0" fillId="25" borderId="3" xfId="0" applyFill="1" applyBorder="1"/>
    <xf numFmtId="44" fontId="0" fillId="26" borderId="3" xfId="0" applyNumberFormat="1" applyFill="1" applyBorder="1"/>
    <xf numFmtId="0" fontId="0" fillId="26" borderId="3" xfId="0" applyFill="1" applyBorder="1"/>
    <xf numFmtId="2" fontId="9" fillId="26" borderId="3" xfId="0" applyNumberFormat="1" applyFont="1" applyFill="1" applyBorder="1" applyAlignment="1">
      <alignment horizontal="center" vertical="center" wrapText="1"/>
    </xf>
    <xf numFmtId="0" fontId="0" fillId="26" borderId="5" xfId="0" applyFill="1" applyBorder="1"/>
    <xf numFmtId="9" fontId="0" fillId="26" borderId="3" xfId="0" applyNumberFormat="1" applyFill="1" applyBorder="1"/>
    <xf numFmtId="0" fontId="0" fillId="0" borderId="3" xfId="0" applyBorder="1" applyAlignment="1">
      <alignment horizontal="left"/>
    </xf>
    <xf numFmtId="164" fontId="0" fillId="0" borderId="3" xfId="0" applyNumberFormat="1" applyBorder="1" applyAlignment="1">
      <alignment horizontal="left"/>
    </xf>
    <xf numFmtId="44" fontId="0" fillId="4" borderId="3" xfId="0" applyNumberFormat="1" applyFill="1" applyBorder="1"/>
    <xf numFmtId="44" fontId="0" fillId="4" borderId="0" xfId="0" applyNumberFormat="1" applyFill="1" applyBorder="1"/>
    <xf numFmtId="9" fontId="0" fillId="4" borderId="0" xfId="1" applyFont="1" applyFill="1" applyBorder="1"/>
    <xf numFmtId="0" fontId="9" fillId="4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vertical="top" wrapText="1"/>
    </xf>
    <xf numFmtId="2" fontId="0" fillId="4" borderId="0" xfId="0" applyNumberFormat="1" applyFill="1" applyBorder="1"/>
    <xf numFmtId="2" fontId="8" fillId="4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9" fontId="0" fillId="26" borderId="3" xfId="1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0" fillId="4" borderId="3" xfId="0" applyFill="1" applyBorder="1"/>
    <xf numFmtId="164" fontId="0" fillId="15" borderId="3" xfId="0" applyNumberFormat="1" applyFill="1" applyBorder="1" applyAlignment="1">
      <alignment horizontal="center" vertical="center"/>
    </xf>
    <xf numFmtId="165" fontId="0" fillId="14" borderId="3" xfId="0" applyNumberFormat="1" applyFill="1" applyBorder="1" applyAlignment="1">
      <alignment horizontal="center" vertical="center"/>
    </xf>
    <xf numFmtId="164" fontId="0" fillId="0" borderId="6" xfId="0" applyNumberFormat="1" applyBorder="1"/>
    <xf numFmtId="164" fontId="0" fillId="15" borderId="2" xfId="0" applyNumberFormat="1" applyFill="1" applyBorder="1"/>
    <xf numFmtId="171" fontId="0" fillId="22" borderId="2" xfId="0" applyNumberFormat="1" applyFill="1" applyBorder="1"/>
    <xf numFmtId="164" fontId="0" fillId="15" borderId="2" xfId="0" applyNumberFormat="1" applyFill="1" applyBorder="1" applyAlignment="1">
      <alignment horizontal="center" vertical="center"/>
    </xf>
    <xf numFmtId="2" fontId="8" fillId="16" borderId="3" xfId="0" applyNumberFormat="1" applyFont="1" applyFill="1" applyBorder="1" applyAlignment="1">
      <alignment horizontal="center"/>
    </xf>
    <xf numFmtId="2" fontId="8" fillId="16" borderId="6" xfId="0" applyNumberFormat="1" applyFont="1" applyFill="1" applyBorder="1" applyAlignment="1">
      <alignment horizontal="center"/>
    </xf>
    <xf numFmtId="9" fontId="8" fillId="16" borderId="3" xfId="1" applyFont="1" applyFill="1" applyBorder="1" applyAlignment="1">
      <alignment horizontal="center"/>
    </xf>
    <xf numFmtId="9" fontId="8" fillId="16" borderId="6" xfId="1" applyFont="1" applyFill="1" applyBorder="1" applyAlignment="1">
      <alignment horizontal="center"/>
    </xf>
    <xf numFmtId="2" fontId="8" fillId="16" borderId="5" xfId="0" applyNumberFormat="1" applyFont="1" applyFill="1" applyBorder="1" applyAlignment="1">
      <alignment horizontal="center"/>
    </xf>
    <xf numFmtId="0" fontId="0" fillId="15" borderId="5" xfId="0" applyFill="1" applyBorder="1"/>
    <xf numFmtId="0" fontId="0" fillId="15" borderId="6" xfId="0" applyFill="1" applyBorder="1"/>
    <xf numFmtId="9" fontId="8" fillId="15" borderId="3" xfId="1" applyFont="1" applyFill="1" applyBorder="1"/>
    <xf numFmtId="9" fontId="8" fillId="15" borderId="6" xfId="1" applyFont="1" applyFill="1" applyBorder="1"/>
    <xf numFmtId="164" fontId="0" fillId="9" borderId="3" xfId="0" applyNumberFormat="1" applyFill="1" applyBorder="1"/>
    <xf numFmtId="44" fontId="0" fillId="33" borderId="0" xfId="0" applyNumberFormat="1" applyFill="1" applyBorder="1"/>
    <xf numFmtId="164" fontId="0" fillId="33" borderId="0" xfId="0" applyNumberFormat="1" applyFill="1" applyBorder="1"/>
    <xf numFmtId="0" fontId="0" fillId="9" borderId="3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44" fontId="0" fillId="9" borderId="7" xfId="0" applyNumberFormat="1" applyFill="1" applyBorder="1"/>
    <xf numFmtId="9" fontId="0" fillId="33" borderId="0" xfId="1" applyFont="1" applyFill="1" applyBorder="1"/>
    <xf numFmtId="0" fontId="9" fillId="33" borderId="0" xfId="0" applyFont="1" applyFill="1" applyBorder="1" applyAlignment="1">
      <alignment horizontal="center" vertical="center"/>
    </xf>
    <xf numFmtId="2" fontId="8" fillId="33" borderId="0" xfId="0" applyNumberFormat="1" applyFont="1" applyFill="1" applyBorder="1" applyAlignment="1">
      <alignment horizontal="center" vertical="center"/>
    </xf>
    <xf numFmtId="0" fontId="8" fillId="33" borderId="0" xfId="0" applyFont="1" applyFill="1" applyBorder="1" applyAlignment="1">
      <alignment horizontal="center" vertical="center"/>
    </xf>
    <xf numFmtId="0" fontId="0" fillId="33" borderId="0" xfId="0" applyFill="1" applyBorder="1"/>
    <xf numFmtId="0" fontId="32" fillId="0" borderId="0" xfId="0" applyFont="1" applyBorder="1"/>
    <xf numFmtId="164" fontId="0" fillId="37" borderId="0" xfId="0" applyNumberFormat="1" applyFill="1" applyBorder="1"/>
    <xf numFmtId="0" fontId="0" fillId="37" borderId="0" xfId="0" applyFill="1" applyBorder="1"/>
    <xf numFmtId="0" fontId="0" fillId="37" borderId="0" xfId="0" applyFill="1" applyBorder="1" applyAlignment="1">
      <alignment horizontal="center" vertical="center"/>
    </xf>
    <xf numFmtId="44" fontId="0" fillId="34" borderId="7" xfId="0" applyNumberFormat="1" applyFill="1" applyBorder="1"/>
    <xf numFmtId="9" fontId="0" fillId="37" borderId="0" xfId="1" applyFont="1" applyFill="1" applyBorder="1"/>
    <xf numFmtId="14" fontId="35" fillId="0" borderId="6" xfId="0" applyNumberFormat="1" applyFont="1" applyBorder="1" applyProtection="1">
      <protection locked="0"/>
    </xf>
    <xf numFmtId="14" fontId="35" fillId="0" borderId="3" xfId="0" applyNumberFormat="1" applyFont="1" applyBorder="1" applyProtection="1">
      <protection locked="0"/>
    </xf>
    <xf numFmtId="44" fontId="0" fillId="4" borderId="3" xfId="0" applyNumberFormat="1" applyFill="1" applyBorder="1" applyProtection="1">
      <protection locked="0"/>
    </xf>
    <xf numFmtId="165" fontId="0" fillId="14" borderId="3" xfId="0" applyNumberFormat="1" applyFill="1" applyBorder="1" applyProtection="1">
      <protection locked="0"/>
    </xf>
    <xf numFmtId="164" fontId="0" fillId="15" borderId="2" xfId="0" applyNumberFormat="1" applyFill="1" applyBorder="1" applyProtection="1">
      <protection locked="0"/>
    </xf>
    <xf numFmtId="0" fontId="0" fillId="9" borderId="3" xfId="0" applyFill="1" applyBorder="1" applyProtection="1">
      <protection locked="0"/>
    </xf>
    <xf numFmtId="164" fontId="0" fillId="15" borderId="3" xfId="0" applyNumberFormat="1" applyFill="1" applyBorder="1" applyProtection="1">
      <protection locked="0"/>
    </xf>
    <xf numFmtId="164" fontId="0" fillId="36" borderId="7" xfId="0" applyNumberFormat="1" applyFill="1" applyBorder="1"/>
    <xf numFmtId="164" fontId="0" fillId="35" borderId="7" xfId="0" applyNumberFormat="1" applyFill="1" applyBorder="1"/>
    <xf numFmtId="164" fontId="0" fillId="34" borderId="7" xfId="0" applyNumberFormat="1" applyFill="1" applyBorder="1"/>
    <xf numFmtId="9" fontId="8" fillId="16" borderId="7" xfId="1" applyFont="1" applyFill="1" applyBorder="1" applyAlignment="1">
      <alignment horizontal="center"/>
    </xf>
    <xf numFmtId="49" fontId="11" fillId="16" borderId="4" xfId="0" applyNumberFormat="1" applyFont="1" applyFill="1" applyBorder="1" applyAlignment="1">
      <alignment horizontal="center" vertical="center"/>
    </xf>
    <xf numFmtId="49" fontId="11" fillId="4" borderId="3" xfId="0" applyNumberFormat="1" applyFont="1" applyFill="1" applyBorder="1" applyAlignment="1">
      <alignment horizontal="center" vertical="center"/>
    </xf>
    <xf numFmtId="49" fontId="11" fillId="25" borderId="3" xfId="0" applyNumberFormat="1" applyFont="1" applyFill="1" applyBorder="1" applyAlignment="1">
      <alignment horizontal="center" vertical="center" wrapText="1"/>
    </xf>
    <xf numFmtId="49" fontId="11" fillId="16" borderId="3" xfId="0" applyNumberFormat="1" applyFont="1" applyFill="1" applyBorder="1" applyAlignment="1">
      <alignment horizontal="center" vertical="center"/>
    </xf>
    <xf numFmtId="49" fontId="11" fillId="16" borderId="6" xfId="0" applyNumberFormat="1" applyFont="1" applyFill="1" applyBorder="1" applyAlignment="1">
      <alignment horizontal="center" vertical="center"/>
    </xf>
    <xf numFmtId="49" fontId="11" fillId="26" borderId="3" xfId="0" applyNumberFormat="1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/>
    </xf>
    <xf numFmtId="2" fontId="8" fillId="16" borderId="6" xfId="0" applyNumberFormat="1" applyFont="1" applyFill="1" applyBorder="1" applyAlignment="1">
      <alignment horizontal="center" vertical="center"/>
    </xf>
    <xf numFmtId="177" fontId="8" fillId="23" borderId="5" xfId="0" applyNumberFormat="1" applyFont="1" applyFill="1" applyBorder="1" applyAlignment="1">
      <alignment horizontal="center" vertical="center"/>
    </xf>
    <xf numFmtId="177" fontId="8" fillId="4" borderId="5" xfId="0" applyNumberFormat="1" applyFont="1" applyFill="1" applyBorder="1" applyAlignment="1">
      <alignment horizontal="center" vertical="center"/>
    </xf>
    <xf numFmtId="177" fontId="8" fillId="16" borderId="11" xfId="0" applyNumberFormat="1" applyFont="1" applyFill="1" applyBorder="1" applyAlignment="1">
      <alignment horizontal="center" vertical="center"/>
    </xf>
    <xf numFmtId="177" fontId="8" fillId="25" borderId="5" xfId="0" applyNumberFormat="1" applyFont="1" applyFill="1" applyBorder="1" applyAlignment="1">
      <alignment horizontal="center" vertical="center"/>
    </xf>
    <xf numFmtId="177" fontId="0" fillId="26" borderId="5" xfId="0" applyNumberFormat="1" applyFill="1" applyBorder="1" applyAlignment="1">
      <alignment horizontal="center" vertical="center"/>
    </xf>
    <xf numFmtId="177" fontId="0" fillId="15" borderId="5" xfId="0" applyNumberFormat="1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BEFF7D"/>
      <color rgb="FFFFAB65"/>
      <color rgb="FF8C91FE"/>
      <color rgb="FFA8DCE2"/>
      <color rgb="FF8BFFE1"/>
      <color rgb="FFFFA365"/>
      <color rgb="FFD5B3C6"/>
      <color rgb="FFCA9EB7"/>
      <color rgb="FFCCFF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438</xdr:col>
      <xdr:colOff>0</xdr:colOff>
      <xdr:row>57</xdr:row>
      <xdr:rowOff>0</xdr:rowOff>
    </xdr:from>
    <xdr:to>
      <xdr:col>472</xdr:col>
      <xdr:colOff>417468</xdr:colOff>
      <xdr:row>100</xdr:row>
      <xdr:rowOff>142135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1288D07-118C-52F9-74B0-A1AE66B2C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12091" y="9074727"/>
          <a:ext cx="5563376" cy="83355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bina Tanner" id="{FC9DD146-5838-461A-9572-4059E27EEE6F}" userId="S::sabina.tanner@realswisscheese.com::00ea1ab4-15ce-4a29-8e24-a8806ea3dd36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I3" dT="2023-10-26T16:26:02.34" personId="{FC9DD146-5838-461A-9572-4059E27EEE6F}" id="{E4977A02-3C10-4260-811B-19109D2F2583}">
    <text>Preis von Imlig bestätigen lassen</text>
  </threadedComment>
  <threadedComment ref="CR4" dT="2023-07-18T12:28:17.64" personId="{FC9DD146-5838-461A-9572-4059E27EEE6F}" id="{CF15C5D6-0C10-4C37-90DD-EE505388FB22}">
    <text>Preis = EUR 12.95 während Launchphase (= unabhängig vom CHF / EUR Wechselkurs)</text>
  </threadedComment>
  <threadedComment ref="CR4" dT="2023-07-28T13:14:11.04" personId="{FC9DD146-5838-461A-9572-4059E27EEE6F}" id="{0278DEE0-73A9-498A-AF62-50BD9679A4D6}" parentId="{CF15C5D6-0C10-4C37-90DD-EE505388FB22}">
    <text xml:space="preserve">Preis = EUR 15.90 während Launchphase (= unabhängig vom CHF / EUR Wechselkurs)
</text>
  </threadedComment>
  <threadedComment ref="DF4" dT="2023-07-18T12:28:17.64" personId="{FC9DD146-5838-461A-9572-4059E27EEE6F}" id="{6D31C1F0-76A2-434C-90E1-AE2A3D58A4D8}">
    <text>Preis = EUR 12.95 während Launchphase (= unabhängig vom CHF / EUR Wechselkurs)</text>
  </threadedComment>
  <threadedComment ref="DF4" dT="2023-07-28T13:14:11.04" personId="{FC9DD146-5838-461A-9572-4059E27EEE6F}" id="{A9F3DBC8-DAA3-4ECE-BAE8-48DA93073882}" parentId="{6D31C1F0-76A2-434C-90E1-AE2A3D58A4D8}">
    <text xml:space="preserve">Preis = EUR 15.90 während Launchphase (= unabhängig vom CHF / EUR Wechselkurs)
</text>
  </threadedComment>
  <threadedComment ref="DV4" dT="2023-07-18T12:28:17.64" personId="{FC9DD146-5838-461A-9572-4059E27EEE6F}" id="{B5845BC3-6B29-4DD0-B0E4-ED10D274901D}">
    <text>Preis = EUR 12.95 während Launchphase (= unabhängig vom CHF / EUR Wechselkurs)</text>
  </threadedComment>
  <threadedComment ref="DV4" dT="2023-07-28T13:14:11.04" personId="{FC9DD146-5838-461A-9572-4059E27EEE6F}" id="{9D49493F-16D6-4DFA-B837-17F1FC87F2A6}" parentId="{B5845BC3-6B29-4DD0-B0E4-ED10D274901D}">
    <text xml:space="preserve">Preis = EUR 15.90 während Launchphase (= unabhängig vom CHF / EUR Wechselkurs)
</text>
  </threadedComment>
  <threadedComment ref="EJ4" dT="2023-07-18T12:28:17.64" personId="{FC9DD146-5838-461A-9572-4059E27EEE6F}" id="{9B407405-0EDC-484E-A045-DDB92F20CA64}">
    <text>Preis = EUR 12.95 während Launchphase (= unabhängig vom CHF / EUR Wechselkurs)</text>
  </threadedComment>
  <threadedComment ref="EJ4" dT="2023-07-28T13:14:11.04" personId="{FC9DD146-5838-461A-9572-4059E27EEE6F}" id="{BA720060-DB01-417D-8CDF-7199B4E3B82A}" parentId="{9B407405-0EDC-484E-A045-DDB92F20CA64}">
    <text xml:space="preserve">Preis = EUR 15.90 während Launchphase (= unabhängig vom CHF / EUR Wechselkurs)
</text>
  </threadedComment>
  <threadedComment ref="EW4" dT="2023-07-18T12:28:17.64" personId="{FC9DD146-5838-461A-9572-4059E27EEE6F}" id="{54A87AD2-A721-4778-B638-FA93C3957E88}">
    <text>Preis = EUR 12.95 während Launchphase (= unabhängig vom CHF / EUR Wechselkurs)</text>
  </threadedComment>
  <threadedComment ref="EW4" dT="2023-07-28T13:14:11.04" personId="{FC9DD146-5838-461A-9572-4059E27EEE6F}" id="{B57185B2-72A2-4DB3-91F2-AACCB4869733}" parentId="{54A87AD2-A721-4778-B638-FA93C3957E88}">
    <text xml:space="preserve">Preis = EUR 15.90 während Launchphase (= unabhängig vom CHF / EUR Wechselkurs)
</text>
  </threadedComment>
  <threadedComment ref="CR5" dT="2023-07-18T12:28:17.64" personId="{FC9DD146-5838-461A-9572-4059E27EEE6F}" id="{B874552F-0AC8-4D7F-9ABC-7CEE761895D1}">
    <text>Preis = EUR 12.95 während Launchphase (= unabhängig vom CHF / EUR Wechselkurs)</text>
  </threadedComment>
  <threadedComment ref="DF5" dT="2023-07-18T12:28:17.64" personId="{FC9DD146-5838-461A-9572-4059E27EEE6F}" id="{6672D7EF-D6E3-45EE-9EA3-445398CDB3CD}">
    <text>Preis = EUR 12.95 während Launchphase (= unabhängig vom CHF / EUR Wechselkurs)</text>
  </threadedComment>
  <threadedComment ref="DV5" dT="2023-07-18T12:28:17.64" personId="{FC9DD146-5838-461A-9572-4059E27EEE6F}" id="{97CE3A57-0455-46FE-A9C7-C631B04578A3}">
    <text>Preis = EUR 12.95 während Launchphase (= unabhängig vom CHF / EUR Wechselkurs)</text>
  </threadedComment>
  <threadedComment ref="EJ5" dT="2023-07-18T12:28:17.64" personId="{FC9DD146-5838-461A-9572-4059E27EEE6F}" id="{06954410-DA7F-4CA8-A0FF-9D8550D707C1}">
    <text>Preis = EUR 12.95 während Launchphase (= unabhängig vom CHF / EUR Wechselkurs)</text>
  </threadedComment>
  <threadedComment ref="EW5" dT="2023-07-18T12:28:17.64" personId="{FC9DD146-5838-461A-9572-4059E27EEE6F}" id="{3AA317D1-0BC5-4BD8-ADC2-5B65DE4962AB}">
    <text>Preis = EUR 12.95 während Launchphase (= unabhängig vom CHF / EUR Wechselkurs)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M22" dT="2023-07-17T12:17:04.31" personId="{FC9DD146-5838-461A-9572-4059E27EEE6F}" id="{FFE51E2B-437C-47AB-B20B-56850492CD42}">
    <text>Rabatt NS CHF 0.25</text>
  </threadedComment>
  <threadedComment ref="BG22" dT="2023-07-17T12:17:04.31" personId="{FC9DD146-5838-461A-9572-4059E27EEE6F}" id="{0978F1D1-FBC5-4C9E-ABCE-4EBC90271326}">
    <text>Rabatt NS CHF 0.25</text>
  </threadedComment>
  <threadedComment ref="AM23" dT="2023-07-17T12:17:04.31" personId="{FC9DD146-5838-461A-9572-4059E27EEE6F}" id="{E8C14F44-A4A3-4829-BF05-AAAEC8B0AC96}">
    <text>Rabatt NS CHF 0.25</text>
  </threadedComment>
  <threadedComment ref="BG23" dT="2023-07-17T12:17:04.31" personId="{FC9DD146-5838-461A-9572-4059E27EEE6F}" id="{33AB2B4E-B1F8-47A2-B50C-2FA41A53737E}">
    <text>Rabatt NS CHF 0.25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48A1-953B-4CBB-BCCD-3B50D12F2940}">
  <sheetPr codeName="Tabelle1"/>
  <dimension ref="A1:XDU313"/>
  <sheetViews>
    <sheetView tabSelected="1" zoomScale="85" zoomScaleNormal="85" zoomScaleSheetLayoutView="50" workbookViewId="0">
      <pane ySplit="2" topLeftCell="A3" activePane="bottomLeft" state="frozen"/>
      <selection activeCell="A2" sqref="A2"/>
      <selection pane="bottomLeft" activeCell="RR12" sqref="RR12"/>
    </sheetView>
  </sheetViews>
  <sheetFormatPr baseColWidth="10" defaultColWidth="8.42578125" defaultRowHeight="15"/>
  <cols>
    <col min="1" max="1" width="23" customWidth="1"/>
    <col min="2" max="2" width="12.7109375" style="1" customWidth="1"/>
    <col min="3" max="3" width="24.7109375" customWidth="1"/>
    <col min="4" max="4" width="13.42578125" style="768" customWidth="1"/>
    <col min="5" max="5" width="29.7109375" customWidth="1"/>
    <col min="6" max="6" width="10.42578125" customWidth="1"/>
    <col min="7" max="7" width="64.7109375" customWidth="1"/>
    <col min="8" max="8" width="37.7109375" customWidth="1"/>
    <col min="9" max="9" width="10.42578125" customWidth="1"/>
    <col min="10" max="37" width="10.42578125" hidden="1" customWidth="1"/>
    <col min="38" max="38" width="8.7109375" hidden="1" customWidth="1"/>
    <col min="39" max="39" width="14.42578125" hidden="1" customWidth="1"/>
    <col min="40" max="40" width="16.42578125" hidden="1" customWidth="1"/>
    <col min="41" max="41" width="14.42578125" hidden="1" customWidth="1"/>
    <col min="42" max="42" width="11.42578125" hidden="1" customWidth="1"/>
    <col min="43" max="43" width="9.42578125" hidden="1" customWidth="1"/>
    <col min="44" max="44" width="8.42578125" hidden="1" customWidth="1"/>
    <col min="45" max="45" width="14.42578125" hidden="1" customWidth="1"/>
    <col min="46" max="46" width="11.140625" hidden="1" customWidth="1"/>
    <col min="47" max="47" width="9.42578125" hidden="1" customWidth="1"/>
    <col min="48" max="48" width="8.7109375" hidden="1" customWidth="1"/>
    <col min="49" max="49" width="16.140625" hidden="1" customWidth="1"/>
    <col min="50" max="50" width="9.42578125" hidden="1" customWidth="1"/>
    <col min="51" max="51" width="3.7109375" hidden="1" customWidth="1"/>
    <col min="52" max="52" width="9" hidden="1" customWidth="1"/>
    <col min="53" max="53" width="13.42578125" hidden="1" customWidth="1"/>
    <col min="54" max="54" width="15" hidden="1" customWidth="1"/>
    <col min="55" max="55" width="19.140625" hidden="1" customWidth="1"/>
    <col min="56" max="56" width="11.42578125" hidden="1" customWidth="1"/>
    <col min="57" max="57" width="9.42578125" hidden="1" customWidth="1"/>
    <col min="58" max="58" width="7" hidden="1" customWidth="1"/>
    <col min="59" max="59" width="9.42578125" hidden="1" customWidth="1"/>
    <col min="60" max="60" width="11.140625" hidden="1" customWidth="1"/>
    <col min="61" max="61" width="9.42578125" hidden="1" customWidth="1"/>
    <col min="62" max="62" width="4.42578125" hidden="1" customWidth="1"/>
    <col min="63" max="63" width="10.42578125" hidden="1" customWidth="1"/>
    <col min="64" max="64" width="5.42578125" hidden="1" customWidth="1"/>
    <col min="65" max="65" width="1" hidden="1" customWidth="1"/>
    <col min="66" max="66" width="11.42578125" hidden="1" customWidth="1"/>
    <col min="67" max="67" width="13.42578125" hidden="1" customWidth="1"/>
    <col min="68" max="68" width="11" hidden="1" customWidth="1"/>
    <col min="69" max="70" width="11.42578125" hidden="1" customWidth="1"/>
    <col min="71" max="71" width="9.42578125" hidden="1" customWidth="1"/>
    <col min="72" max="72" width="7" hidden="1" customWidth="1"/>
    <col min="73" max="73" width="14.7109375" hidden="1" customWidth="1"/>
    <col min="74" max="74" width="11.140625" hidden="1" customWidth="1"/>
    <col min="75" max="75" width="9.42578125" hidden="1" customWidth="1"/>
    <col min="76" max="76" width="4.42578125" hidden="1" customWidth="1"/>
    <col min="77" max="77" width="10.42578125" hidden="1" customWidth="1"/>
    <col min="78" max="78" width="9.42578125" hidden="1" customWidth="1"/>
    <col min="79" max="79" width="5.7109375" hidden="1" customWidth="1"/>
    <col min="80" max="80" width="10.42578125" hidden="1" customWidth="1"/>
    <col min="81" max="81" width="12.42578125" hidden="1" customWidth="1"/>
    <col min="82" max="82" width="10.42578125" hidden="1" customWidth="1"/>
    <col min="83" max="84" width="11.42578125" hidden="1" customWidth="1"/>
    <col min="85" max="85" width="9.42578125" hidden="1" customWidth="1"/>
    <col min="86" max="86" width="7" hidden="1" customWidth="1"/>
    <col min="87" max="87" width="14.7109375" hidden="1" customWidth="1"/>
    <col min="88" max="88" width="11.140625" hidden="1" customWidth="1"/>
    <col min="89" max="89" width="9.42578125" hidden="1" customWidth="1"/>
    <col min="90" max="90" width="8.42578125" hidden="1" customWidth="1"/>
    <col min="91" max="91" width="10.42578125" hidden="1" customWidth="1"/>
    <col min="92" max="92" width="9.42578125" hidden="1" customWidth="1"/>
    <col min="93" max="93" width="8.42578125" hidden="1" customWidth="1"/>
    <col min="94" max="94" width="12" hidden="1" customWidth="1"/>
    <col min="95" max="95" width="12.42578125" hidden="1" customWidth="1"/>
    <col min="96" max="96" width="10.42578125" hidden="1" customWidth="1"/>
    <col min="97" max="98" width="11.42578125" hidden="1" customWidth="1"/>
    <col min="99" max="99" width="9.42578125" hidden="1" customWidth="1"/>
    <col min="100" max="100" width="7" hidden="1" customWidth="1"/>
    <col min="101" max="101" width="14.7109375" hidden="1" customWidth="1"/>
    <col min="102" max="102" width="11.140625" hidden="1" customWidth="1"/>
    <col min="103" max="103" width="9.42578125" hidden="1" customWidth="1"/>
    <col min="104" max="104" width="6.42578125" hidden="1" customWidth="1"/>
    <col min="105" max="105" width="10.42578125" hidden="1" customWidth="1"/>
    <col min="106" max="106" width="9.42578125" hidden="1" customWidth="1"/>
    <col min="107" max="107" width="8.42578125" hidden="1" customWidth="1"/>
    <col min="108" max="108" width="12" hidden="1" customWidth="1"/>
    <col min="109" max="109" width="13.42578125" hidden="1" customWidth="1"/>
    <col min="110" max="110" width="14.140625" hidden="1" customWidth="1"/>
    <col min="111" max="112" width="10.42578125" hidden="1" customWidth="1"/>
    <col min="113" max="114" width="11.42578125" hidden="1" customWidth="1"/>
    <col min="115" max="115" width="9.42578125" hidden="1" customWidth="1"/>
    <col min="116" max="116" width="7" hidden="1" customWidth="1"/>
    <col min="117" max="117" width="14.7109375" hidden="1" customWidth="1"/>
    <col min="118" max="118" width="11.140625" hidden="1" customWidth="1"/>
    <col min="119" max="119" width="9.42578125" hidden="1" customWidth="1"/>
    <col min="120" max="120" width="4.42578125" hidden="1" customWidth="1"/>
    <col min="121" max="121" width="10.42578125" hidden="1" customWidth="1"/>
    <col min="122" max="122" width="9.42578125" hidden="1" customWidth="1"/>
    <col min="123" max="123" width="2.42578125" hidden="1" customWidth="1"/>
    <col min="124" max="124" width="12" hidden="1" customWidth="1"/>
    <col min="125" max="125" width="16.140625" hidden="1" customWidth="1"/>
    <col min="126" max="126" width="14" hidden="1" customWidth="1"/>
    <col min="127" max="128" width="11.42578125" hidden="1" customWidth="1"/>
    <col min="129" max="129" width="13" hidden="1" customWidth="1"/>
    <col min="130" max="130" width="13.42578125" hidden="1" customWidth="1"/>
    <col min="131" max="131" width="14.7109375" hidden="1" customWidth="1"/>
    <col min="132" max="132" width="11.140625" hidden="1" customWidth="1"/>
    <col min="133" max="133" width="9.42578125" hidden="1" customWidth="1"/>
    <col min="134" max="134" width="4.42578125" hidden="1" customWidth="1"/>
    <col min="135" max="135" width="10.42578125" hidden="1" customWidth="1"/>
    <col min="136" max="136" width="9.42578125" hidden="1" customWidth="1"/>
    <col min="137" max="137" width="2.7109375" hidden="1" customWidth="1"/>
    <col min="138" max="138" width="12" hidden="1" customWidth="1"/>
    <col min="139" max="139" width="16.140625" hidden="1" customWidth="1"/>
    <col min="140" max="140" width="14" hidden="1" customWidth="1"/>
    <col min="141" max="142" width="11.42578125" hidden="1" customWidth="1"/>
    <col min="143" max="143" width="13" hidden="1" customWidth="1"/>
    <col min="144" max="144" width="14.7109375" hidden="1" customWidth="1"/>
    <col min="145" max="145" width="11.140625" hidden="1" customWidth="1"/>
    <col min="146" max="146" width="9.42578125" hidden="1" customWidth="1"/>
    <col min="147" max="147" width="4.42578125" hidden="1" customWidth="1"/>
    <col min="148" max="148" width="10.42578125" hidden="1" customWidth="1"/>
    <col min="149" max="149" width="9.42578125" hidden="1" customWidth="1"/>
    <col min="150" max="150" width="5.42578125" hidden="1" customWidth="1"/>
    <col min="151" max="151" width="12" hidden="1" customWidth="1"/>
    <col min="152" max="152" width="16.140625" hidden="1" customWidth="1"/>
    <col min="153" max="153" width="14" hidden="1" customWidth="1"/>
    <col min="154" max="155" width="11.42578125" hidden="1" customWidth="1"/>
    <col min="156" max="156" width="13" hidden="1" customWidth="1"/>
    <col min="157" max="157" width="14.7109375" hidden="1" customWidth="1"/>
    <col min="158" max="158" width="16.140625" hidden="1" customWidth="1"/>
    <col min="159" max="159" width="9.42578125" hidden="1" customWidth="1"/>
    <col min="160" max="160" width="4.42578125" hidden="1" customWidth="1"/>
    <col min="161" max="161" width="10.42578125" hidden="1" customWidth="1"/>
    <col min="162" max="162" width="9.42578125" hidden="1" customWidth="1"/>
    <col min="163" max="163" width="11.42578125" hidden="1" customWidth="1"/>
    <col min="164" max="164" width="12" hidden="1" customWidth="1"/>
    <col min="165" max="165" width="16.140625" hidden="1" customWidth="1"/>
    <col min="166" max="166" width="14" hidden="1" customWidth="1"/>
    <col min="167" max="168" width="11.42578125" hidden="1" customWidth="1"/>
    <col min="169" max="169" width="13" hidden="1" customWidth="1"/>
    <col min="170" max="170" width="14.7109375" hidden="1" customWidth="1"/>
    <col min="171" max="171" width="16.140625" hidden="1" customWidth="1"/>
    <col min="172" max="172" width="11.42578125" hidden="1" customWidth="1"/>
    <col min="173" max="173" width="4.42578125" hidden="1" customWidth="1"/>
    <col min="174" max="174" width="10.42578125" hidden="1" customWidth="1"/>
    <col min="175" max="175" width="9.42578125" hidden="1" customWidth="1"/>
    <col min="176" max="176" width="11.42578125" hidden="1" customWidth="1"/>
    <col min="177" max="177" width="25.42578125" hidden="1" customWidth="1"/>
    <col min="178" max="178" width="16.140625" hidden="1" customWidth="1"/>
    <col min="179" max="179" width="14" hidden="1" customWidth="1"/>
    <col min="180" max="180" width="14.42578125" hidden="1" customWidth="1"/>
    <col min="181" max="182" width="11.42578125" hidden="1" customWidth="1"/>
    <col min="183" max="183" width="13" hidden="1" customWidth="1"/>
    <col min="184" max="184" width="14.7109375" hidden="1" customWidth="1"/>
    <col min="185" max="185" width="16.140625" hidden="1" customWidth="1"/>
    <col min="186" max="186" width="11.42578125" hidden="1" customWidth="1"/>
    <col min="187" max="187" width="4.42578125" hidden="1" customWidth="1"/>
    <col min="188" max="188" width="10.42578125" hidden="1" customWidth="1"/>
    <col min="189" max="189" width="9.42578125" hidden="1" customWidth="1"/>
    <col min="190" max="190" width="8.42578125" hidden="1" customWidth="1"/>
    <col min="191" max="191" width="27.42578125" hidden="1" customWidth="1"/>
    <col min="192" max="192" width="16.140625" hidden="1" customWidth="1"/>
    <col min="193" max="193" width="14" hidden="1" customWidth="1"/>
    <col min="194" max="194" width="14.42578125" hidden="1" customWidth="1"/>
    <col min="195" max="196" width="11.42578125" hidden="1" customWidth="1"/>
    <col min="197" max="197" width="13" hidden="1" customWidth="1"/>
    <col min="198" max="198" width="14.7109375" hidden="1" customWidth="1"/>
    <col min="199" max="199" width="16.140625" hidden="1" customWidth="1"/>
    <col min="200" max="200" width="11.42578125" hidden="1" customWidth="1"/>
    <col min="201" max="201" width="4.42578125" hidden="1" customWidth="1"/>
    <col min="202" max="202" width="10.42578125" hidden="1" customWidth="1"/>
    <col min="203" max="203" width="27.42578125" hidden="1" customWidth="1"/>
    <col min="204" max="204" width="8.42578125" hidden="1" customWidth="1"/>
    <col min="205" max="205" width="27.42578125" hidden="1" customWidth="1"/>
    <col min="206" max="206" width="16.140625" hidden="1" customWidth="1"/>
    <col min="207" max="207" width="14" hidden="1" customWidth="1"/>
    <col min="208" max="208" width="14.42578125" hidden="1" customWidth="1"/>
    <col min="209" max="210" width="11.42578125" hidden="1" customWidth="1"/>
    <col min="211" max="211" width="13" hidden="1" customWidth="1"/>
    <col min="212" max="212" width="14.7109375" hidden="1" customWidth="1"/>
    <col min="213" max="213" width="16.140625" hidden="1" customWidth="1"/>
    <col min="214" max="214" width="11.42578125" hidden="1" customWidth="1"/>
    <col min="215" max="215" width="4.42578125" hidden="1" customWidth="1"/>
    <col min="216" max="216" width="10.42578125" hidden="1" customWidth="1"/>
    <col min="217" max="219" width="27.42578125" hidden="1" customWidth="1"/>
    <col min="220" max="220" width="16.140625" hidden="1" customWidth="1"/>
    <col min="221" max="221" width="14" hidden="1" customWidth="1"/>
    <col min="222" max="222" width="14.42578125" hidden="1" customWidth="1"/>
    <col min="223" max="224" width="11.42578125" hidden="1" customWidth="1"/>
    <col min="225" max="225" width="13" hidden="1" customWidth="1"/>
    <col min="226" max="226" width="17.140625" hidden="1" customWidth="1"/>
    <col min="227" max="227" width="16.140625" hidden="1" customWidth="1"/>
    <col min="228" max="228" width="11.42578125" hidden="1" customWidth="1"/>
    <col min="229" max="229" width="4.42578125" hidden="1" customWidth="1"/>
    <col min="230" max="230" width="10.42578125" hidden="1" customWidth="1"/>
    <col min="231" max="232" width="27.42578125" hidden="1" customWidth="1"/>
    <col min="233" max="233" width="16.140625" hidden="1" customWidth="1"/>
    <col min="234" max="234" width="14" hidden="1" customWidth="1"/>
    <col min="235" max="235" width="14.42578125" hidden="1" customWidth="1"/>
    <col min="236" max="237" width="11.42578125" hidden="1" customWidth="1"/>
    <col min="238" max="241" width="13" hidden="1" customWidth="1"/>
    <col min="242" max="242" width="17.140625" hidden="1" customWidth="1"/>
    <col min="243" max="243" width="16.140625" hidden="1" customWidth="1"/>
    <col min="244" max="244" width="11.42578125" hidden="1" customWidth="1"/>
    <col min="245" max="245" width="4.42578125" hidden="1" customWidth="1"/>
    <col min="246" max="246" width="10.42578125" hidden="1" customWidth="1"/>
    <col min="247" max="247" width="27.42578125" hidden="1" customWidth="1"/>
    <col min="248" max="248" width="6.42578125" hidden="1" customWidth="1"/>
    <col min="249" max="249" width="21.42578125" hidden="1" customWidth="1"/>
    <col min="250" max="250" width="8.42578125" hidden="1" customWidth="1"/>
    <col min="251" max="251" width="27.42578125" hidden="1" customWidth="1"/>
    <col min="252" max="252" width="16.140625" hidden="1" customWidth="1"/>
    <col min="253" max="253" width="14" hidden="1" customWidth="1"/>
    <col min="254" max="254" width="14.42578125" hidden="1" customWidth="1"/>
    <col min="255" max="256" width="11.42578125" hidden="1" customWidth="1"/>
    <col min="257" max="260" width="13" hidden="1" customWidth="1"/>
    <col min="261" max="261" width="17.140625" hidden="1" customWidth="1"/>
    <col min="262" max="262" width="16.140625" hidden="1" customWidth="1"/>
    <col min="263" max="263" width="11.42578125" hidden="1" customWidth="1"/>
    <col min="264" max="264" width="4.42578125" hidden="1" customWidth="1"/>
    <col min="265" max="265" width="10.42578125" hidden="1" customWidth="1"/>
    <col min="266" max="266" width="27.42578125" hidden="1" customWidth="1"/>
    <col min="267" max="267" width="16.42578125" hidden="1" customWidth="1"/>
    <col min="268" max="268" width="27.42578125" hidden="1" customWidth="1"/>
    <col min="269" max="269" width="16.140625" hidden="1" customWidth="1"/>
    <col min="270" max="270" width="14" hidden="1" customWidth="1"/>
    <col min="271" max="271" width="14.42578125" hidden="1" customWidth="1"/>
    <col min="272" max="273" width="11.42578125" hidden="1" customWidth="1"/>
    <col min="274" max="277" width="13" hidden="1" customWidth="1"/>
    <col min="278" max="278" width="17.140625" hidden="1" customWidth="1"/>
    <col min="279" max="279" width="16.140625" hidden="1" customWidth="1"/>
    <col min="280" max="280" width="11.42578125" hidden="1" customWidth="1"/>
    <col min="281" max="281" width="4.42578125" hidden="1" customWidth="1"/>
    <col min="282" max="282" width="10.42578125" hidden="1" customWidth="1"/>
    <col min="283" max="283" width="27.42578125" hidden="1" customWidth="1"/>
    <col min="284" max="284" width="8.42578125" hidden="1" customWidth="1"/>
    <col min="285" max="285" width="9.42578125" hidden="1" customWidth="1"/>
    <col min="286" max="286" width="27.42578125" hidden="1" customWidth="1"/>
    <col min="287" max="287" width="16.140625" hidden="1" customWidth="1"/>
    <col min="288" max="288" width="14" hidden="1" customWidth="1"/>
    <col min="289" max="289" width="14.42578125" hidden="1" customWidth="1"/>
    <col min="290" max="291" width="11.42578125" hidden="1" customWidth="1"/>
    <col min="292" max="295" width="13" hidden="1" customWidth="1"/>
    <col min="296" max="296" width="17.140625" hidden="1" customWidth="1"/>
    <col min="297" max="297" width="16.140625" hidden="1" customWidth="1"/>
    <col min="298" max="298" width="11.42578125" hidden="1" customWidth="1"/>
    <col min="299" max="299" width="4.42578125" hidden="1" customWidth="1"/>
    <col min="300" max="300" width="10.42578125" hidden="1" customWidth="1"/>
    <col min="301" max="301" width="27.42578125" hidden="1" customWidth="1"/>
    <col min="302" max="302" width="8.42578125" hidden="1" customWidth="1"/>
    <col min="303" max="303" width="27.42578125" hidden="1" customWidth="1"/>
    <col min="304" max="304" width="16.140625" hidden="1" customWidth="1"/>
    <col min="305" max="305" width="14" hidden="1" customWidth="1"/>
    <col min="306" max="306" width="21.7109375" hidden="1" customWidth="1"/>
    <col min="307" max="307" width="16.42578125" style="1" hidden="1" customWidth="1"/>
    <col min="308" max="308" width="11.42578125" hidden="1" customWidth="1"/>
    <col min="309" max="312" width="13" hidden="1" customWidth="1"/>
    <col min="313" max="313" width="17.140625" hidden="1" customWidth="1"/>
    <col min="314" max="314" width="16.140625" hidden="1" customWidth="1"/>
    <col min="315" max="315" width="11.42578125" hidden="1" customWidth="1"/>
    <col min="316" max="316" width="4.42578125" hidden="1" customWidth="1"/>
    <col min="317" max="317" width="10.42578125" hidden="1" customWidth="1"/>
    <col min="318" max="318" width="27.42578125" hidden="1" customWidth="1"/>
    <col min="319" max="320" width="8.42578125" hidden="1" customWidth="1"/>
    <col min="321" max="321" width="27.42578125" hidden="1" customWidth="1"/>
    <col min="322" max="322" width="16.140625" hidden="1" customWidth="1"/>
    <col min="323" max="323" width="14" hidden="1" customWidth="1"/>
    <col min="324" max="324" width="21.7109375" hidden="1" customWidth="1"/>
    <col min="325" max="325" width="16.42578125" style="1" hidden="1" customWidth="1"/>
    <col min="326" max="326" width="11.42578125" hidden="1" customWidth="1"/>
    <col min="327" max="330" width="13" hidden="1" customWidth="1"/>
    <col min="331" max="331" width="17.140625" hidden="1" customWidth="1"/>
    <col min="332" max="332" width="16.140625" hidden="1" customWidth="1"/>
    <col min="333" max="333" width="11.42578125" hidden="1" customWidth="1"/>
    <col min="334" max="334" width="4.42578125" hidden="1" customWidth="1"/>
    <col min="335" max="335" width="10.42578125" hidden="1" customWidth="1"/>
    <col min="336" max="336" width="27.42578125" hidden="1" customWidth="1"/>
    <col min="337" max="337" width="8.42578125" hidden="1" customWidth="1"/>
    <col min="338" max="338" width="23" hidden="1" customWidth="1"/>
    <col min="339" max="339" width="16.140625" hidden="1" customWidth="1"/>
    <col min="340" max="340" width="14" hidden="1" customWidth="1"/>
    <col min="341" max="341" width="21.7109375" hidden="1" customWidth="1"/>
    <col min="342" max="342" width="16.42578125" style="1" hidden="1" customWidth="1"/>
    <col min="343" max="343" width="11.42578125" hidden="1" customWidth="1"/>
    <col min="344" max="347" width="13" hidden="1" customWidth="1"/>
    <col min="348" max="348" width="17.140625" hidden="1" customWidth="1"/>
    <col min="349" max="349" width="16.140625" hidden="1" customWidth="1"/>
    <col min="350" max="350" width="11.42578125" hidden="1" customWidth="1"/>
    <col min="351" max="351" width="4.42578125" hidden="1" customWidth="1"/>
    <col min="352" max="352" width="10.42578125" hidden="1" customWidth="1"/>
    <col min="353" max="353" width="27.42578125" hidden="1" customWidth="1"/>
    <col min="354" max="354" width="8.42578125" hidden="1" customWidth="1"/>
    <col min="355" max="355" width="23" hidden="1" customWidth="1"/>
    <col min="356" max="356" width="16.140625" hidden="1" customWidth="1"/>
    <col min="357" max="357" width="14" hidden="1" customWidth="1"/>
    <col min="358" max="358" width="21.7109375" hidden="1" customWidth="1"/>
    <col min="359" max="359" width="16.42578125" style="1" hidden="1" customWidth="1"/>
    <col min="360" max="360" width="11.42578125" hidden="1" customWidth="1"/>
    <col min="361" max="364" width="13" hidden="1" customWidth="1"/>
    <col min="365" max="365" width="17.140625" hidden="1" customWidth="1"/>
    <col min="366" max="366" width="16.140625" hidden="1" customWidth="1"/>
    <col min="367" max="367" width="11.42578125" hidden="1" customWidth="1"/>
    <col min="368" max="368" width="4.42578125" hidden="1" customWidth="1"/>
    <col min="369" max="369" width="10.42578125" hidden="1" customWidth="1"/>
    <col min="370" max="370" width="27.42578125" hidden="1" customWidth="1"/>
    <col min="371" max="372" width="8.42578125" hidden="1" customWidth="1"/>
    <col min="373" max="373" width="28.7109375" hidden="1" customWidth="1"/>
    <col min="374" max="374" width="16.140625" hidden="1" customWidth="1"/>
    <col min="375" max="375" width="14" hidden="1" customWidth="1"/>
    <col min="376" max="376" width="21.7109375" hidden="1" customWidth="1"/>
    <col min="377" max="377" width="16.42578125" style="1" hidden="1" customWidth="1"/>
    <col min="378" max="378" width="11.42578125" hidden="1" customWidth="1"/>
    <col min="379" max="382" width="13" hidden="1" customWidth="1"/>
    <col min="383" max="383" width="17.140625" hidden="1" customWidth="1"/>
    <col min="384" max="384" width="16.140625" hidden="1" customWidth="1"/>
    <col min="385" max="385" width="11.42578125" hidden="1" customWidth="1"/>
    <col min="386" max="386" width="4.42578125" hidden="1" customWidth="1"/>
    <col min="387" max="387" width="10.42578125" hidden="1" customWidth="1"/>
    <col min="388" max="388" width="27.42578125" hidden="1" customWidth="1"/>
    <col min="389" max="389" width="2.42578125" hidden="1" customWidth="1"/>
    <col min="390" max="390" width="6" hidden="1" customWidth="1"/>
    <col min="391" max="391" width="17.42578125" hidden="1" customWidth="1"/>
    <col min="392" max="392" width="16.140625" hidden="1" customWidth="1"/>
    <col min="393" max="393" width="14" hidden="1" customWidth="1"/>
    <col min="394" max="394" width="21.7109375" hidden="1" customWidth="1"/>
    <col min="395" max="395" width="16.42578125" style="1" hidden="1" customWidth="1"/>
    <col min="396" max="396" width="11.42578125" hidden="1" customWidth="1"/>
    <col min="397" max="400" width="13" hidden="1" customWidth="1"/>
    <col min="401" max="401" width="17.140625" hidden="1" customWidth="1"/>
    <col min="402" max="402" width="14.140625" hidden="1" customWidth="1"/>
    <col min="403" max="403" width="11.42578125" hidden="1" customWidth="1"/>
    <col min="404" max="404" width="25.42578125" hidden="1" customWidth="1"/>
    <col min="405" max="406" width="8.42578125" hidden="1" customWidth="1"/>
    <col min="407" max="407" width="17.42578125" hidden="1" customWidth="1"/>
    <col min="408" max="408" width="16.140625" hidden="1" customWidth="1"/>
    <col min="409" max="409" width="14" hidden="1" customWidth="1"/>
    <col min="410" max="410" width="21.7109375" hidden="1" customWidth="1"/>
    <col min="411" max="411" width="16.42578125" style="1" hidden="1" customWidth="1"/>
    <col min="412" max="412" width="11.42578125" hidden="1" customWidth="1"/>
    <col min="413" max="416" width="13" hidden="1" customWidth="1"/>
    <col min="417" max="417" width="17.140625" hidden="1" customWidth="1"/>
    <col min="418" max="418" width="14.140625" hidden="1" customWidth="1"/>
    <col min="419" max="419" width="11.42578125" hidden="1" customWidth="1"/>
    <col min="420" max="420" width="27.42578125" hidden="1" customWidth="1"/>
    <col min="421" max="421" width="12.42578125" hidden="1" customWidth="1"/>
    <col min="422" max="422" width="8.42578125" hidden="1" customWidth="1"/>
    <col min="423" max="423" width="27.42578125" hidden="1" customWidth="1"/>
    <col min="424" max="424" width="16.140625" hidden="1" customWidth="1"/>
    <col min="425" max="425" width="14" hidden="1" customWidth="1"/>
    <col min="426" max="426" width="21.7109375" hidden="1" customWidth="1"/>
    <col min="427" max="427" width="16.42578125" style="1" hidden="1" customWidth="1"/>
    <col min="428" max="428" width="11.42578125" hidden="1" customWidth="1"/>
    <col min="429" max="432" width="13" hidden="1" customWidth="1"/>
    <col min="433" max="433" width="17.140625" hidden="1" customWidth="1"/>
    <col min="434" max="434" width="14.140625" hidden="1" customWidth="1"/>
    <col min="435" max="435" width="11.42578125" hidden="1" customWidth="1"/>
    <col min="436" max="436" width="27.42578125" hidden="1" customWidth="1"/>
    <col min="437" max="437" width="15.42578125" hidden="1" customWidth="1"/>
    <col min="438" max="438" width="30.140625" hidden="1" customWidth="1"/>
    <col min="439" max="439" width="16.140625" hidden="1" customWidth="1"/>
    <col min="440" max="440" width="14" hidden="1" customWidth="1"/>
    <col min="441" max="441" width="21.7109375" hidden="1" customWidth="1"/>
    <col min="442" max="442" width="16.42578125" style="1" hidden="1" customWidth="1"/>
    <col min="443" max="443" width="11.42578125" hidden="1" customWidth="1"/>
    <col min="444" max="447" width="13" hidden="1" customWidth="1"/>
    <col min="448" max="448" width="17.140625" hidden="1" customWidth="1"/>
    <col min="449" max="449" width="14.140625" hidden="1" customWidth="1"/>
    <col min="450" max="450" width="11.42578125" hidden="1" customWidth="1"/>
    <col min="451" max="451" width="27.42578125" hidden="1" customWidth="1"/>
    <col min="452" max="452" width="8.42578125" hidden="1" customWidth="1"/>
    <col min="453" max="453" width="30.140625" hidden="1" customWidth="1"/>
    <col min="454" max="454" width="16.140625" hidden="1" customWidth="1"/>
    <col min="455" max="455" width="14" hidden="1" customWidth="1"/>
    <col min="456" max="456" width="21.7109375" hidden="1" customWidth="1"/>
    <col min="457" max="457" width="16.42578125" style="1" hidden="1" customWidth="1"/>
    <col min="458" max="458" width="11.42578125" hidden="1" customWidth="1"/>
    <col min="459" max="462" width="13" hidden="1" customWidth="1"/>
    <col min="463" max="463" width="17.140625" hidden="1" customWidth="1"/>
    <col min="464" max="464" width="14.140625" hidden="1" customWidth="1"/>
    <col min="465" max="465" width="11.42578125" hidden="1" customWidth="1"/>
    <col min="466" max="466" width="27.42578125" hidden="1" customWidth="1"/>
    <col min="467" max="467" width="0" hidden="1" customWidth="1"/>
    <col min="468" max="468" width="27" style="488" hidden="1" customWidth="1"/>
    <col min="469" max="469" width="16.140625" hidden="1" customWidth="1"/>
    <col min="470" max="470" width="14" hidden="1" customWidth="1"/>
    <col min="471" max="471" width="21.7109375" style="488" hidden="1" customWidth="1"/>
    <col min="472" max="472" width="16.42578125" style="1" hidden="1" customWidth="1"/>
    <col min="473" max="473" width="11.42578125" hidden="1" customWidth="1"/>
    <col min="474" max="477" width="13" hidden="1" customWidth="1"/>
    <col min="478" max="478" width="17.140625" style="573" hidden="1" customWidth="1"/>
    <col min="479" max="479" width="14.140625" style="1" hidden="1" customWidth="1"/>
    <col min="480" max="480" width="11.42578125" style="574" hidden="1" customWidth="1"/>
    <col min="481" max="481" width="27.42578125" style="630" hidden="1" customWidth="1"/>
    <col min="485" max="485" width="27" style="488" customWidth="1"/>
    <col min="486" max="486" width="16.140625" customWidth="1"/>
    <col min="487" max="487" width="14" customWidth="1"/>
    <col min="488" max="488" width="21.7109375" style="488" customWidth="1"/>
    <col min="489" max="489" width="16.42578125" style="1" customWidth="1"/>
    <col min="490" max="490" width="11.42578125" customWidth="1"/>
    <col min="491" max="491" width="13" customWidth="1"/>
    <col min="492" max="494" width="13" hidden="1" customWidth="1"/>
    <col min="495" max="495" width="17.140625" style="573" customWidth="1"/>
    <col min="496" max="496" width="14.140625" style="1" customWidth="1"/>
    <col min="497" max="497" width="11.42578125" style="574" customWidth="1"/>
    <col min="498" max="498" width="27.42578125" style="630" customWidth="1"/>
    <col min="636" max="636" width="22.42578125" bestFit="1" customWidth="1"/>
    <col min="637" max="637" width="8.42578125" customWidth="1"/>
    <col min="638" max="638" width="29.42578125" customWidth="1"/>
    <col min="639" max="639" width="7" customWidth="1"/>
    <col min="640" max="640" width="22.42578125" bestFit="1" customWidth="1"/>
    <col min="641" max="641" width="62.42578125" customWidth="1"/>
    <col min="642" max="642" width="2.42578125" customWidth="1"/>
    <col min="643" max="643" width="7" customWidth="1"/>
    <col min="644" max="644" width="11.42578125" customWidth="1"/>
    <col min="645" max="646" width="12.42578125" customWidth="1"/>
    <col min="647" max="649" width="8.42578125" customWidth="1"/>
    <col min="650" max="650" width="12.42578125" customWidth="1"/>
    <col min="651" max="652" width="8.42578125" customWidth="1"/>
    <col min="653" max="653" width="44" customWidth="1"/>
    <col min="654" max="654" width="10.42578125" customWidth="1"/>
    <col min="655" max="655" width="7.42578125" customWidth="1"/>
    <col min="656" max="656" width="11.42578125" customWidth="1"/>
    <col min="657" max="658" width="12.42578125" customWidth="1"/>
    <col min="659" max="659" width="11.42578125" customWidth="1"/>
    <col min="660" max="661" width="8.42578125" customWidth="1"/>
    <col min="662" max="662" width="17.42578125" customWidth="1"/>
    <col min="663" max="663" width="12.42578125" customWidth="1"/>
    <col min="664" max="665" width="8.42578125" customWidth="1"/>
    <col min="666" max="666" width="44" customWidth="1"/>
    <col min="668" max="668" width="7.42578125" customWidth="1"/>
    <col min="669" max="669" width="11.42578125" customWidth="1"/>
    <col min="670" max="671" width="12.42578125" customWidth="1"/>
    <col min="672" max="672" width="11.42578125" customWidth="1"/>
    <col min="673" max="674" width="8.42578125" customWidth="1"/>
    <col min="675" max="675" width="17.42578125" customWidth="1"/>
    <col min="676" max="676" width="12.42578125" customWidth="1"/>
    <col min="677" max="678" width="8.42578125" customWidth="1"/>
    <col min="679" max="679" width="44" customWidth="1"/>
    <col min="682" max="682" width="7.42578125" customWidth="1"/>
    <col min="683" max="683" width="11.42578125" customWidth="1"/>
    <col min="684" max="685" width="12.42578125" customWidth="1"/>
    <col min="686" max="686" width="11.42578125" customWidth="1"/>
    <col min="687" max="688" width="8.42578125" customWidth="1"/>
    <col min="689" max="689" width="17.42578125" customWidth="1"/>
    <col min="690" max="690" width="12.42578125" customWidth="1"/>
    <col min="691" max="692" width="8.42578125" customWidth="1"/>
    <col min="693" max="693" width="43.42578125" customWidth="1"/>
    <col min="695" max="695" width="7.42578125" customWidth="1"/>
    <col min="696" max="696" width="11.42578125" customWidth="1"/>
    <col min="697" max="698" width="12.42578125" customWidth="1"/>
    <col min="699" max="699" width="11.42578125" customWidth="1"/>
    <col min="700" max="700" width="8.42578125" customWidth="1"/>
    <col min="701" max="701" width="8.42578125" bestFit="1" customWidth="1"/>
    <col min="702" max="702" width="17.42578125" bestFit="1" customWidth="1"/>
    <col min="703" max="703" width="12.42578125" bestFit="1" customWidth="1"/>
    <col min="704" max="705" width="8.42578125" customWidth="1"/>
    <col min="706" max="706" width="44" customWidth="1"/>
    <col min="892" max="892" width="22.42578125" bestFit="1" customWidth="1"/>
    <col min="893" max="893" width="8.42578125" customWidth="1"/>
    <col min="894" max="894" width="29.42578125" customWidth="1"/>
    <col min="895" max="895" width="7" customWidth="1"/>
    <col min="896" max="896" width="22.42578125" bestFit="1" customWidth="1"/>
    <col min="897" max="897" width="62.42578125" customWidth="1"/>
    <col min="898" max="898" width="2.42578125" customWidth="1"/>
    <col min="899" max="899" width="7" customWidth="1"/>
    <col min="900" max="900" width="11.42578125" customWidth="1"/>
    <col min="901" max="902" width="12.42578125" customWidth="1"/>
    <col min="903" max="905" width="8.42578125" customWidth="1"/>
    <col min="906" max="906" width="12.42578125" customWidth="1"/>
    <col min="907" max="908" width="8.42578125" customWidth="1"/>
    <col min="909" max="909" width="44" customWidth="1"/>
    <col min="910" max="910" width="10.42578125" customWidth="1"/>
    <col min="911" max="911" width="7.42578125" customWidth="1"/>
    <col min="912" max="912" width="11.42578125" customWidth="1"/>
    <col min="913" max="914" width="12.42578125" customWidth="1"/>
    <col min="915" max="915" width="11.42578125" customWidth="1"/>
    <col min="916" max="917" width="8.42578125" customWidth="1"/>
    <col min="918" max="918" width="17.42578125" customWidth="1"/>
    <col min="919" max="919" width="12.42578125" customWidth="1"/>
    <col min="920" max="921" width="8.42578125" customWidth="1"/>
    <col min="922" max="922" width="44" customWidth="1"/>
    <col min="924" max="924" width="7.42578125" customWidth="1"/>
    <col min="925" max="925" width="11.42578125" customWidth="1"/>
    <col min="926" max="927" width="12.42578125" customWidth="1"/>
    <col min="928" max="928" width="11.42578125" customWidth="1"/>
    <col min="929" max="930" width="8.42578125" customWidth="1"/>
    <col min="931" max="931" width="17.42578125" customWidth="1"/>
    <col min="932" max="932" width="12.42578125" customWidth="1"/>
    <col min="933" max="934" width="8.42578125" customWidth="1"/>
    <col min="935" max="935" width="44" customWidth="1"/>
    <col min="938" max="938" width="7.42578125" customWidth="1"/>
    <col min="939" max="939" width="11.42578125" customWidth="1"/>
    <col min="940" max="941" width="12.42578125" customWidth="1"/>
    <col min="942" max="942" width="11.42578125" customWidth="1"/>
    <col min="943" max="944" width="8.42578125" customWidth="1"/>
    <col min="945" max="945" width="17.42578125" customWidth="1"/>
    <col min="946" max="946" width="12.42578125" customWidth="1"/>
    <col min="947" max="948" width="8.42578125" customWidth="1"/>
    <col min="949" max="949" width="43.42578125" customWidth="1"/>
    <col min="951" max="951" width="7.42578125" customWidth="1"/>
    <col min="952" max="952" width="11.42578125" customWidth="1"/>
    <col min="953" max="954" width="12.42578125" customWidth="1"/>
    <col min="955" max="955" width="11.42578125" customWidth="1"/>
    <col min="956" max="956" width="8.42578125" customWidth="1"/>
    <col min="957" max="957" width="8.42578125" bestFit="1" customWidth="1"/>
    <col min="958" max="958" width="17.42578125" bestFit="1" customWidth="1"/>
    <col min="959" max="959" width="12.42578125" bestFit="1" customWidth="1"/>
    <col min="960" max="961" width="8.42578125" customWidth="1"/>
    <col min="962" max="962" width="44" customWidth="1"/>
    <col min="1148" max="1148" width="22.42578125" bestFit="1" customWidth="1"/>
    <col min="1149" max="1149" width="8.42578125" customWidth="1"/>
    <col min="1150" max="1150" width="29.42578125" customWidth="1"/>
    <col min="1151" max="1151" width="7" customWidth="1"/>
    <col min="1152" max="1152" width="22.42578125" bestFit="1" customWidth="1"/>
    <col min="1153" max="1153" width="62.42578125" customWidth="1"/>
    <col min="1154" max="1154" width="2.42578125" customWidth="1"/>
    <col min="1155" max="1155" width="7" customWidth="1"/>
    <col min="1156" max="1156" width="11.42578125" customWidth="1"/>
    <col min="1157" max="1158" width="12.42578125" customWidth="1"/>
    <col min="1159" max="1161" width="8.42578125" customWidth="1"/>
    <col min="1162" max="1162" width="12.42578125" customWidth="1"/>
    <col min="1163" max="1164" width="8.42578125" customWidth="1"/>
    <col min="1165" max="1165" width="44" customWidth="1"/>
    <col min="1166" max="1166" width="10.42578125" customWidth="1"/>
    <col min="1167" max="1167" width="7.42578125" customWidth="1"/>
    <col min="1168" max="1168" width="11.42578125" customWidth="1"/>
    <col min="1169" max="1170" width="12.42578125" customWidth="1"/>
    <col min="1171" max="1171" width="11.42578125" customWidth="1"/>
    <col min="1172" max="1173" width="8.42578125" customWidth="1"/>
    <col min="1174" max="1174" width="17.42578125" customWidth="1"/>
    <col min="1175" max="1175" width="12.42578125" customWidth="1"/>
    <col min="1176" max="1177" width="8.42578125" customWidth="1"/>
    <col min="1178" max="1178" width="44" customWidth="1"/>
    <col min="1180" max="1180" width="7.42578125" customWidth="1"/>
    <col min="1181" max="1181" width="11.42578125" customWidth="1"/>
    <col min="1182" max="1183" width="12.42578125" customWidth="1"/>
    <col min="1184" max="1184" width="11.42578125" customWidth="1"/>
    <col min="1185" max="1186" width="8.42578125" customWidth="1"/>
    <col min="1187" max="1187" width="17.42578125" customWidth="1"/>
    <col min="1188" max="1188" width="12.42578125" customWidth="1"/>
    <col min="1189" max="1190" width="8.42578125" customWidth="1"/>
    <col min="1191" max="1191" width="44" customWidth="1"/>
    <col min="1194" max="1194" width="7.42578125" customWidth="1"/>
    <col min="1195" max="1195" width="11.42578125" customWidth="1"/>
    <col min="1196" max="1197" width="12.42578125" customWidth="1"/>
    <col min="1198" max="1198" width="11.42578125" customWidth="1"/>
    <col min="1199" max="1200" width="8.42578125" customWidth="1"/>
    <col min="1201" max="1201" width="17.42578125" customWidth="1"/>
    <col min="1202" max="1202" width="12.42578125" customWidth="1"/>
    <col min="1203" max="1204" width="8.42578125" customWidth="1"/>
    <col min="1205" max="1205" width="43.42578125" customWidth="1"/>
    <col min="1207" max="1207" width="7.42578125" customWidth="1"/>
    <col min="1208" max="1208" width="11.42578125" customWidth="1"/>
    <col min="1209" max="1210" width="12.42578125" customWidth="1"/>
    <col min="1211" max="1211" width="11.42578125" customWidth="1"/>
    <col min="1212" max="1212" width="8.42578125" customWidth="1"/>
    <col min="1213" max="1213" width="8.42578125" bestFit="1" customWidth="1"/>
    <col min="1214" max="1214" width="17.42578125" bestFit="1" customWidth="1"/>
    <col min="1215" max="1215" width="12.42578125" bestFit="1" customWidth="1"/>
    <col min="1216" max="1217" width="8.42578125" customWidth="1"/>
    <col min="1218" max="1218" width="44" customWidth="1"/>
    <col min="1404" max="1404" width="22.42578125" bestFit="1" customWidth="1"/>
    <col min="1405" max="1405" width="8.42578125" customWidth="1"/>
    <col min="1406" max="1406" width="29.42578125" customWidth="1"/>
    <col min="1407" max="1407" width="7" customWidth="1"/>
    <col min="1408" max="1408" width="22.42578125" bestFit="1" customWidth="1"/>
    <col min="1409" max="1409" width="62.42578125" customWidth="1"/>
    <col min="1410" max="1410" width="2.42578125" customWidth="1"/>
    <col min="1411" max="1411" width="7" customWidth="1"/>
    <col min="1412" max="1412" width="11.42578125" customWidth="1"/>
    <col min="1413" max="1414" width="12.42578125" customWidth="1"/>
    <col min="1415" max="1417" width="8.42578125" customWidth="1"/>
    <col min="1418" max="1418" width="12.42578125" customWidth="1"/>
    <col min="1419" max="1420" width="8.42578125" customWidth="1"/>
    <col min="1421" max="1421" width="44" customWidth="1"/>
    <col min="1422" max="1422" width="10.42578125" customWidth="1"/>
    <col min="1423" max="1423" width="7.42578125" customWidth="1"/>
    <col min="1424" max="1424" width="11.42578125" customWidth="1"/>
    <col min="1425" max="1426" width="12.42578125" customWidth="1"/>
    <col min="1427" max="1427" width="11.42578125" customWidth="1"/>
    <col min="1428" max="1429" width="8.42578125" customWidth="1"/>
    <col min="1430" max="1430" width="17.42578125" customWidth="1"/>
    <col min="1431" max="1431" width="12.42578125" customWidth="1"/>
    <col min="1432" max="1433" width="8.42578125" customWidth="1"/>
    <col min="1434" max="1434" width="44" customWidth="1"/>
    <col min="1436" max="1436" width="7.42578125" customWidth="1"/>
    <col min="1437" max="1437" width="11.42578125" customWidth="1"/>
    <col min="1438" max="1439" width="12.42578125" customWidth="1"/>
    <col min="1440" max="1440" width="11.42578125" customWidth="1"/>
    <col min="1441" max="1442" width="8.42578125" customWidth="1"/>
    <col min="1443" max="1443" width="17.42578125" customWidth="1"/>
    <col min="1444" max="1444" width="12.42578125" customWidth="1"/>
    <col min="1445" max="1446" width="8.42578125" customWidth="1"/>
    <col min="1447" max="1447" width="44" customWidth="1"/>
    <col min="1450" max="1450" width="7.42578125" customWidth="1"/>
    <col min="1451" max="1451" width="11.42578125" customWidth="1"/>
    <col min="1452" max="1453" width="12.42578125" customWidth="1"/>
    <col min="1454" max="1454" width="11.42578125" customWidth="1"/>
    <col min="1455" max="1456" width="8.42578125" customWidth="1"/>
    <col min="1457" max="1457" width="17.42578125" customWidth="1"/>
    <col min="1458" max="1458" width="12.42578125" customWidth="1"/>
    <col min="1459" max="1460" width="8.42578125" customWidth="1"/>
    <col min="1461" max="1461" width="43.42578125" customWidth="1"/>
    <col min="1463" max="1463" width="7.42578125" customWidth="1"/>
    <col min="1464" max="1464" width="11.42578125" customWidth="1"/>
    <col min="1465" max="1466" width="12.42578125" customWidth="1"/>
    <col min="1467" max="1467" width="11.42578125" customWidth="1"/>
    <col min="1468" max="1468" width="8.42578125" customWidth="1"/>
    <col min="1469" max="1469" width="8.42578125" bestFit="1" customWidth="1"/>
    <col min="1470" max="1470" width="17.42578125" bestFit="1" customWidth="1"/>
    <col min="1471" max="1471" width="12.42578125" bestFit="1" customWidth="1"/>
    <col min="1472" max="1473" width="8.42578125" customWidth="1"/>
    <col min="1474" max="1474" width="44" customWidth="1"/>
    <col min="1660" max="1660" width="22.42578125" bestFit="1" customWidth="1"/>
    <col min="1661" max="1661" width="8.42578125" customWidth="1"/>
    <col min="1662" max="1662" width="29.42578125" customWidth="1"/>
    <col min="1663" max="1663" width="7" customWidth="1"/>
    <col min="1664" max="1664" width="22.42578125" bestFit="1" customWidth="1"/>
    <col min="1665" max="1665" width="62.42578125" customWidth="1"/>
    <col min="1666" max="1666" width="2.42578125" customWidth="1"/>
    <col min="1667" max="1667" width="7" customWidth="1"/>
    <col min="1668" max="1668" width="11.42578125" customWidth="1"/>
    <col min="1669" max="1670" width="12.42578125" customWidth="1"/>
    <col min="1671" max="1673" width="8.42578125" customWidth="1"/>
    <col min="1674" max="1674" width="12.42578125" customWidth="1"/>
    <col min="1675" max="1676" width="8.42578125" customWidth="1"/>
    <col min="1677" max="1677" width="44" customWidth="1"/>
    <col min="1678" max="1678" width="10.42578125" customWidth="1"/>
    <col min="1679" max="1679" width="7.42578125" customWidth="1"/>
    <col min="1680" max="1680" width="11.42578125" customWidth="1"/>
    <col min="1681" max="1682" width="12.42578125" customWidth="1"/>
    <col min="1683" max="1683" width="11.42578125" customWidth="1"/>
    <col min="1684" max="1685" width="8.42578125" customWidth="1"/>
    <col min="1686" max="1686" width="17.42578125" customWidth="1"/>
    <col min="1687" max="1687" width="12.42578125" customWidth="1"/>
    <col min="1688" max="1689" width="8.42578125" customWidth="1"/>
    <col min="1690" max="1690" width="44" customWidth="1"/>
    <col min="1692" max="1692" width="7.42578125" customWidth="1"/>
    <col min="1693" max="1693" width="11.42578125" customWidth="1"/>
    <col min="1694" max="1695" width="12.42578125" customWidth="1"/>
    <col min="1696" max="1696" width="11.42578125" customWidth="1"/>
    <col min="1697" max="1698" width="8.42578125" customWidth="1"/>
    <col min="1699" max="1699" width="17.42578125" customWidth="1"/>
    <col min="1700" max="1700" width="12.42578125" customWidth="1"/>
    <col min="1701" max="1702" width="8.42578125" customWidth="1"/>
    <col min="1703" max="1703" width="44" customWidth="1"/>
    <col min="1706" max="1706" width="7.42578125" customWidth="1"/>
    <col min="1707" max="1707" width="11.42578125" customWidth="1"/>
    <col min="1708" max="1709" width="12.42578125" customWidth="1"/>
    <col min="1710" max="1710" width="11.42578125" customWidth="1"/>
    <col min="1711" max="1712" width="8.42578125" customWidth="1"/>
    <col min="1713" max="1713" width="17.42578125" customWidth="1"/>
    <col min="1714" max="1714" width="12.42578125" customWidth="1"/>
    <col min="1715" max="1716" width="8.42578125" customWidth="1"/>
    <col min="1717" max="1717" width="43.42578125" customWidth="1"/>
    <col min="1719" max="1719" width="7.42578125" customWidth="1"/>
    <col min="1720" max="1720" width="11.42578125" customWidth="1"/>
    <col min="1721" max="1722" width="12.42578125" customWidth="1"/>
    <col min="1723" max="1723" width="11.42578125" customWidth="1"/>
    <col min="1724" max="1724" width="8.42578125" customWidth="1"/>
    <col min="1725" max="1725" width="8.42578125" bestFit="1" customWidth="1"/>
    <col min="1726" max="1726" width="17.42578125" bestFit="1" customWidth="1"/>
    <col min="1727" max="1727" width="12.42578125" bestFit="1" customWidth="1"/>
    <col min="1728" max="1729" width="8.42578125" customWidth="1"/>
    <col min="1730" max="1730" width="44" customWidth="1"/>
    <col min="1916" max="1916" width="22.42578125" bestFit="1" customWidth="1"/>
    <col min="1917" max="1917" width="8.42578125" customWidth="1"/>
    <col min="1918" max="1918" width="29.42578125" customWidth="1"/>
    <col min="1919" max="1919" width="7" customWidth="1"/>
    <col min="1920" max="1920" width="22.42578125" bestFit="1" customWidth="1"/>
    <col min="1921" max="1921" width="62.42578125" customWidth="1"/>
    <col min="1922" max="1922" width="2.42578125" customWidth="1"/>
    <col min="1923" max="1923" width="7" customWidth="1"/>
    <col min="1924" max="1924" width="11.42578125" customWidth="1"/>
    <col min="1925" max="1926" width="12.42578125" customWidth="1"/>
    <col min="1927" max="1929" width="8.42578125" customWidth="1"/>
    <col min="1930" max="1930" width="12.42578125" customWidth="1"/>
    <col min="1931" max="1932" width="8.42578125" customWidth="1"/>
    <col min="1933" max="1933" width="44" customWidth="1"/>
    <col min="1934" max="1934" width="10.42578125" customWidth="1"/>
    <col min="1935" max="1935" width="7.42578125" customWidth="1"/>
    <col min="1936" max="1936" width="11.42578125" customWidth="1"/>
    <col min="1937" max="1938" width="12.42578125" customWidth="1"/>
    <col min="1939" max="1939" width="11.42578125" customWidth="1"/>
    <col min="1940" max="1941" width="8.42578125" customWidth="1"/>
    <col min="1942" max="1942" width="17.42578125" customWidth="1"/>
    <col min="1943" max="1943" width="12.42578125" customWidth="1"/>
    <col min="1944" max="1945" width="8.42578125" customWidth="1"/>
    <col min="1946" max="1946" width="44" customWidth="1"/>
    <col min="1948" max="1948" width="7.42578125" customWidth="1"/>
    <col min="1949" max="1949" width="11.42578125" customWidth="1"/>
    <col min="1950" max="1951" width="12.42578125" customWidth="1"/>
    <col min="1952" max="1952" width="11.42578125" customWidth="1"/>
    <col min="1953" max="1954" width="8.42578125" customWidth="1"/>
    <col min="1955" max="1955" width="17.42578125" customWidth="1"/>
    <col min="1956" max="1956" width="12.42578125" customWidth="1"/>
    <col min="1957" max="1958" width="8.42578125" customWidth="1"/>
    <col min="1959" max="1959" width="44" customWidth="1"/>
    <col min="1962" max="1962" width="7.42578125" customWidth="1"/>
    <col min="1963" max="1963" width="11.42578125" customWidth="1"/>
    <col min="1964" max="1965" width="12.42578125" customWidth="1"/>
    <col min="1966" max="1966" width="11.42578125" customWidth="1"/>
    <col min="1967" max="1968" width="8.42578125" customWidth="1"/>
    <col min="1969" max="1969" width="17.42578125" customWidth="1"/>
    <col min="1970" max="1970" width="12.42578125" customWidth="1"/>
    <col min="1971" max="1972" width="8.42578125" customWidth="1"/>
    <col min="1973" max="1973" width="43.42578125" customWidth="1"/>
    <col min="1975" max="1975" width="7.42578125" customWidth="1"/>
    <col min="1976" max="1976" width="11.42578125" customWidth="1"/>
    <col min="1977" max="1978" width="12.42578125" customWidth="1"/>
    <col min="1979" max="1979" width="11.42578125" customWidth="1"/>
    <col min="1980" max="1980" width="8.42578125" customWidth="1"/>
    <col min="1981" max="1981" width="8.42578125" bestFit="1" customWidth="1"/>
    <col min="1982" max="1982" width="17.42578125" bestFit="1" customWidth="1"/>
    <col min="1983" max="1983" width="12.42578125" bestFit="1" customWidth="1"/>
    <col min="1984" max="1985" width="8.42578125" customWidth="1"/>
    <col min="1986" max="1986" width="44" customWidth="1"/>
    <col min="2172" max="2172" width="22.42578125" bestFit="1" customWidth="1"/>
    <col min="2173" max="2173" width="8.42578125" customWidth="1"/>
    <col min="2174" max="2174" width="29.42578125" customWidth="1"/>
    <col min="2175" max="2175" width="7" customWidth="1"/>
    <col min="2176" max="2176" width="22.42578125" bestFit="1" customWidth="1"/>
    <col min="2177" max="2177" width="62.42578125" customWidth="1"/>
    <col min="2178" max="2178" width="2.42578125" customWidth="1"/>
    <col min="2179" max="2179" width="7" customWidth="1"/>
    <col min="2180" max="2180" width="11.42578125" customWidth="1"/>
    <col min="2181" max="2182" width="12.42578125" customWidth="1"/>
    <col min="2183" max="2185" width="8.42578125" customWidth="1"/>
    <col min="2186" max="2186" width="12.42578125" customWidth="1"/>
    <col min="2187" max="2188" width="8.42578125" customWidth="1"/>
    <col min="2189" max="2189" width="44" customWidth="1"/>
    <col min="2190" max="2190" width="10.42578125" customWidth="1"/>
    <col min="2191" max="2191" width="7.42578125" customWidth="1"/>
    <col min="2192" max="2192" width="11.42578125" customWidth="1"/>
    <col min="2193" max="2194" width="12.42578125" customWidth="1"/>
    <col min="2195" max="2195" width="11.42578125" customWidth="1"/>
    <col min="2196" max="2197" width="8.42578125" customWidth="1"/>
    <col min="2198" max="2198" width="17.42578125" customWidth="1"/>
    <col min="2199" max="2199" width="12.42578125" customWidth="1"/>
    <col min="2200" max="2201" width="8.42578125" customWidth="1"/>
    <col min="2202" max="2202" width="44" customWidth="1"/>
    <col min="2204" max="2204" width="7.42578125" customWidth="1"/>
    <col min="2205" max="2205" width="11.42578125" customWidth="1"/>
    <col min="2206" max="2207" width="12.42578125" customWidth="1"/>
    <col min="2208" max="2208" width="11.42578125" customWidth="1"/>
    <col min="2209" max="2210" width="8.42578125" customWidth="1"/>
    <col min="2211" max="2211" width="17.42578125" customWidth="1"/>
    <col min="2212" max="2212" width="12.42578125" customWidth="1"/>
    <col min="2213" max="2214" width="8.42578125" customWidth="1"/>
    <col min="2215" max="2215" width="44" customWidth="1"/>
    <col min="2218" max="2218" width="7.42578125" customWidth="1"/>
    <col min="2219" max="2219" width="11.42578125" customWidth="1"/>
    <col min="2220" max="2221" width="12.42578125" customWidth="1"/>
    <col min="2222" max="2222" width="11.42578125" customWidth="1"/>
    <col min="2223" max="2224" width="8.42578125" customWidth="1"/>
    <col min="2225" max="2225" width="17.42578125" customWidth="1"/>
    <col min="2226" max="2226" width="12.42578125" customWidth="1"/>
    <col min="2227" max="2228" width="8.42578125" customWidth="1"/>
    <col min="2229" max="2229" width="43.42578125" customWidth="1"/>
    <col min="2231" max="2231" width="7.42578125" customWidth="1"/>
    <col min="2232" max="2232" width="11.42578125" customWidth="1"/>
    <col min="2233" max="2234" width="12.42578125" customWidth="1"/>
    <col min="2235" max="2235" width="11.42578125" customWidth="1"/>
    <col min="2236" max="2236" width="8.42578125" customWidth="1"/>
    <col min="2237" max="2237" width="8.42578125" bestFit="1" customWidth="1"/>
    <col min="2238" max="2238" width="17.42578125" bestFit="1" customWidth="1"/>
    <col min="2239" max="2239" width="12.42578125" bestFit="1" customWidth="1"/>
    <col min="2240" max="2241" width="8.42578125" customWidth="1"/>
    <col min="2242" max="2242" width="44" customWidth="1"/>
    <col min="2428" max="2428" width="22.42578125" bestFit="1" customWidth="1"/>
    <col min="2429" max="2429" width="8.42578125" customWidth="1"/>
    <col min="2430" max="2430" width="29.42578125" customWidth="1"/>
    <col min="2431" max="2431" width="7" customWidth="1"/>
    <col min="2432" max="2432" width="22.42578125" bestFit="1" customWidth="1"/>
    <col min="2433" max="2433" width="62.42578125" customWidth="1"/>
    <col min="2434" max="2434" width="2.42578125" customWidth="1"/>
    <col min="2435" max="2435" width="7" customWidth="1"/>
    <col min="2436" max="2436" width="11.42578125" customWidth="1"/>
    <col min="2437" max="2438" width="12.42578125" customWidth="1"/>
    <col min="2439" max="2441" width="8.42578125" customWidth="1"/>
    <col min="2442" max="2442" width="12.42578125" customWidth="1"/>
    <col min="2443" max="2444" width="8.42578125" customWidth="1"/>
    <col min="2445" max="2445" width="44" customWidth="1"/>
    <col min="2446" max="2446" width="10.42578125" customWidth="1"/>
    <col min="2447" max="2447" width="7.42578125" customWidth="1"/>
    <col min="2448" max="2448" width="11.42578125" customWidth="1"/>
    <col min="2449" max="2450" width="12.42578125" customWidth="1"/>
    <col min="2451" max="2451" width="11.42578125" customWidth="1"/>
    <col min="2452" max="2453" width="8.42578125" customWidth="1"/>
    <col min="2454" max="2454" width="17.42578125" customWidth="1"/>
    <col min="2455" max="2455" width="12.42578125" customWidth="1"/>
    <col min="2456" max="2457" width="8.42578125" customWidth="1"/>
    <col min="2458" max="2458" width="44" customWidth="1"/>
    <col min="2460" max="2460" width="7.42578125" customWidth="1"/>
    <col min="2461" max="2461" width="11.42578125" customWidth="1"/>
    <col min="2462" max="2463" width="12.42578125" customWidth="1"/>
    <col min="2464" max="2464" width="11.42578125" customWidth="1"/>
    <col min="2465" max="2466" width="8.42578125" customWidth="1"/>
    <col min="2467" max="2467" width="17.42578125" customWidth="1"/>
    <col min="2468" max="2468" width="12.42578125" customWidth="1"/>
    <col min="2469" max="2470" width="8.42578125" customWidth="1"/>
    <col min="2471" max="2471" width="44" customWidth="1"/>
    <col min="2474" max="2474" width="7.42578125" customWidth="1"/>
    <col min="2475" max="2475" width="11.42578125" customWidth="1"/>
    <col min="2476" max="2477" width="12.42578125" customWidth="1"/>
    <col min="2478" max="2478" width="11.42578125" customWidth="1"/>
    <col min="2479" max="2480" width="8.42578125" customWidth="1"/>
    <col min="2481" max="2481" width="17.42578125" customWidth="1"/>
    <col min="2482" max="2482" width="12.42578125" customWidth="1"/>
    <col min="2483" max="2484" width="8.42578125" customWidth="1"/>
    <col min="2485" max="2485" width="43.42578125" customWidth="1"/>
    <col min="2487" max="2487" width="7.42578125" customWidth="1"/>
    <col min="2488" max="2488" width="11.42578125" customWidth="1"/>
    <col min="2489" max="2490" width="12.42578125" customWidth="1"/>
    <col min="2491" max="2491" width="11.42578125" customWidth="1"/>
    <col min="2492" max="2492" width="8.42578125" customWidth="1"/>
    <col min="2493" max="2493" width="8.42578125" bestFit="1" customWidth="1"/>
    <col min="2494" max="2494" width="17.42578125" bestFit="1" customWidth="1"/>
    <col min="2495" max="2495" width="12.42578125" bestFit="1" customWidth="1"/>
    <col min="2496" max="2497" width="8.42578125" customWidth="1"/>
    <col min="2498" max="2498" width="44" customWidth="1"/>
    <col min="2684" max="2684" width="22.42578125" bestFit="1" customWidth="1"/>
    <col min="2685" max="2685" width="8.42578125" customWidth="1"/>
    <col min="2686" max="2686" width="29.42578125" customWidth="1"/>
    <col min="2687" max="2687" width="7" customWidth="1"/>
    <col min="2688" max="2688" width="22.42578125" bestFit="1" customWidth="1"/>
    <col min="2689" max="2689" width="62.42578125" customWidth="1"/>
    <col min="2690" max="2690" width="2.42578125" customWidth="1"/>
    <col min="2691" max="2691" width="7" customWidth="1"/>
    <col min="2692" max="2692" width="11.42578125" customWidth="1"/>
    <col min="2693" max="2694" width="12.42578125" customWidth="1"/>
    <col min="2695" max="2697" width="8.42578125" customWidth="1"/>
    <col min="2698" max="2698" width="12.42578125" customWidth="1"/>
    <col min="2699" max="2700" width="8.42578125" customWidth="1"/>
    <col min="2701" max="2701" width="44" customWidth="1"/>
    <col min="2702" max="2702" width="10.42578125" customWidth="1"/>
    <col min="2703" max="2703" width="7.42578125" customWidth="1"/>
    <col min="2704" max="2704" width="11.42578125" customWidth="1"/>
    <col min="2705" max="2706" width="12.42578125" customWidth="1"/>
    <col min="2707" max="2707" width="11.42578125" customWidth="1"/>
    <col min="2708" max="2709" width="8.42578125" customWidth="1"/>
    <col min="2710" max="2710" width="17.42578125" customWidth="1"/>
    <col min="2711" max="2711" width="12.42578125" customWidth="1"/>
    <col min="2712" max="2713" width="8.42578125" customWidth="1"/>
    <col min="2714" max="2714" width="44" customWidth="1"/>
    <col min="2716" max="2716" width="7.42578125" customWidth="1"/>
    <col min="2717" max="2717" width="11.42578125" customWidth="1"/>
    <col min="2718" max="2719" width="12.42578125" customWidth="1"/>
    <col min="2720" max="2720" width="11.42578125" customWidth="1"/>
    <col min="2721" max="2722" width="8.42578125" customWidth="1"/>
    <col min="2723" max="2723" width="17.42578125" customWidth="1"/>
    <col min="2724" max="2724" width="12.42578125" customWidth="1"/>
    <col min="2725" max="2726" width="8.42578125" customWidth="1"/>
    <col min="2727" max="2727" width="44" customWidth="1"/>
    <col min="2730" max="2730" width="7.42578125" customWidth="1"/>
    <col min="2731" max="2731" width="11.42578125" customWidth="1"/>
    <col min="2732" max="2733" width="12.42578125" customWidth="1"/>
    <col min="2734" max="2734" width="11.42578125" customWidth="1"/>
    <col min="2735" max="2736" width="8.42578125" customWidth="1"/>
    <col min="2737" max="2737" width="17.42578125" customWidth="1"/>
    <col min="2738" max="2738" width="12.42578125" customWidth="1"/>
    <col min="2739" max="2740" width="8.42578125" customWidth="1"/>
    <col min="2741" max="2741" width="43.42578125" customWidth="1"/>
    <col min="2743" max="2743" width="7.42578125" customWidth="1"/>
    <col min="2744" max="2744" width="11.42578125" customWidth="1"/>
    <col min="2745" max="2746" width="12.42578125" customWidth="1"/>
    <col min="2747" max="2747" width="11.42578125" customWidth="1"/>
    <col min="2748" max="2748" width="8.42578125" customWidth="1"/>
    <col min="2749" max="2749" width="8.42578125" bestFit="1" customWidth="1"/>
    <col min="2750" max="2750" width="17.42578125" bestFit="1" customWidth="1"/>
    <col min="2751" max="2751" width="12.42578125" bestFit="1" customWidth="1"/>
    <col min="2752" max="2753" width="8.42578125" customWidth="1"/>
    <col min="2754" max="2754" width="44" customWidth="1"/>
    <col min="2940" max="2940" width="22.42578125" bestFit="1" customWidth="1"/>
    <col min="2941" max="2941" width="8.42578125" customWidth="1"/>
    <col min="2942" max="2942" width="29.42578125" customWidth="1"/>
    <col min="2943" max="2943" width="7" customWidth="1"/>
    <col min="2944" max="2944" width="22.42578125" bestFit="1" customWidth="1"/>
    <col min="2945" max="2945" width="62.42578125" customWidth="1"/>
    <col min="2946" max="2946" width="2.42578125" customWidth="1"/>
    <col min="2947" max="2947" width="7" customWidth="1"/>
    <col min="2948" max="2948" width="11.42578125" customWidth="1"/>
    <col min="2949" max="2950" width="12.42578125" customWidth="1"/>
    <col min="2951" max="2953" width="8.42578125" customWidth="1"/>
    <col min="2954" max="2954" width="12.42578125" customWidth="1"/>
    <col min="2955" max="2956" width="8.42578125" customWidth="1"/>
    <col min="2957" max="2957" width="44" customWidth="1"/>
    <col min="2958" max="2958" width="10.42578125" customWidth="1"/>
    <col min="2959" max="2959" width="7.42578125" customWidth="1"/>
    <col min="2960" max="2960" width="11.42578125" customWidth="1"/>
    <col min="2961" max="2962" width="12.42578125" customWidth="1"/>
    <col min="2963" max="2963" width="11.42578125" customWidth="1"/>
    <col min="2964" max="2965" width="8.42578125" customWidth="1"/>
    <col min="2966" max="2966" width="17.42578125" customWidth="1"/>
    <col min="2967" max="2967" width="12.42578125" customWidth="1"/>
    <col min="2968" max="2969" width="8.42578125" customWidth="1"/>
    <col min="2970" max="2970" width="44" customWidth="1"/>
    <col min="2972" max="2972" width="7.42578125" customWidth="1"/>
    <col min="2973" max="2973" width="11.42578125" customWidth="1"/>
    <col min="2974" max="2975" width="12.42578125" customWidth="1"/>
    <col min="2976" max="2976" width="11.42578125" customWidth="1"/>
    <col min="2977" max="2978" width="8.42578125" customWidth="1"/>
    <col min="2979" max="2979" width="17.42578125" customWidth="1"/>
    <col min="2980" max="2980" width="12.42578125" customWidth="1"/>
    <col min="2981" max="2982" width="8.42578125" customWidth="1"/>
    <col min="2983" max="2983" width="44" customWidth="1"/>
    <col min="2986" max="2986" width="7.42578125" customWidth="1"/>
    <col min="2987" max="2987" width="11.42578125" customWidth="1"/>
    <col min="2988" max="2989" width="12.42578125" customWidth="1"/>
    <col min="2990" max="2990" width="11.42578125" customWidth="1"/>
    <col min="2991" max="2992" width="8.42578125" customWidth="1"/>
    <col min="2993" max="2993" width="17.42578125" customWidth="1"/>
    <col min="2994" max="2994" width="12.42578125" customWidth="1"/>
    <col min="2995" max="2996" width="8.42578125" customWidth="1"/>
    <col min="2997" max="2997" width="43.42578125" customWidth="1"/>
    <col min="2999" max="2999" width="7.42578125" customWidth="1"/>
    <col min="3000" max="3000" width="11.42578125" customWidth="1"/>
    <col min="3001" max="3002" width="12.42578125" customWidth="1"/>
    <col min="3003" max="3003" width="11.42578125" customWidth="1"/>
    <col min="3004" max="3004" width="8.42578125" customWidth="1"/>
    <col min="3005" max="3005" width="8.42578125" bestFit="1" customWidth="1"/>
    <col min="3006" max="3006" width="17.42578125" bestFit="1" customWidth="1"/>
    <col min="3007" max="3007" width="12.42578125" bestFit="1" customWidth="1"/>
    <col min="3008" max="3009" width="8.42578125" customWidth="1"/>
    <col min="3010" max="3010" width="44" customWidth="1"/>
    <col min="3196" max="3196" width="22.42578125" bestFit="1" customWidth="1"/>
    <col min="3197" max="3197" width="8.42578125" customWidth="1"/>
    <col min="3198" max="3198" width="29.42578125" customWidth="1"/>
    <col min="3199" max="3199" width="7" customWidth="1"/>
    <col min="3200" max="3200" width="22.42578125" bestFit="1" customWidth="1"/>
    <col min="3201" max="3201" width="62.42578125" customWidth="1"/>
    <col min="3202" max="3202" width="2.42578125" customWidth="1"/>
    <col min="3203" max="3203" width="7" customWidth="1"/>
    <col min="3204" max="3204" width="11.42578125" customWidth="1"/>
    <col min="3205" max="3206" width="12.42578125" customWidth="1"/>
    <col min="3207" max="3209" width="8.42578125" customWidth="1"/>
    <col min="3210" max="3210" width="12.42578125" customWidth="1"/>
    <col min="3211" max="3212" width="8.42578125" customWidth="1"/>
    <col min="3213" max="3213" width="44" customWidth="1"/>
    <col min="3214" max="3214" width="10.42578125" customWidth="1"/>
    <col min="3215" max="3215" width="7.42578125" customWidth="1"/>
    <col min="3216" max="3216" width="11.42578125" customWidth="1"/>
    <col min="3217" max="3218" width="12.42578125" customWidth="1"/>
    <col min="3219" max="3219" width="11.42578125" customWidth="1"/>
    <col min="3220" max="3221" width="8.42578125" customWidth="1"/>
    <col min="3222" max="3222" width="17.42578125" customWidth="1"/>
    <col min="3223" max="3223" width="12.42578125" customWidth="1"/>
    <col min="3224" max="3225" width="8.42578125" customWidth="1"/>
    <col min="3226" max="3226" width="44" customWidth="1"/>
    <col min="3228" max="3228" width="7.42578125" customWidth="1"/>
    <col min="3229" max="3229" width="11.42578125" customWidth="1"/>
    <col min="3230" max="3231" width="12.42578125" customWidth="1"/>
    <col min="3232" max="3232" width="11.42578125" customWidth="1"/>
    <col min="3233" max="3234" width="8.42578125" customWidth="1"/>
    <col min="3235" max="3235" width="17.42578125" customWidth="1"/>
    <col min="3236" max="3236" width="12.42578125" customWidth="1"/>
    <col min="3237" max="3238" width="8.42578125" customWidth="1"/>
    <col min="3239" max="3239" width="44" customWidth="1"/>
    <col min="3242" max="3242" width="7.42578125" customWidth="1"/>
    <col min="3243" max="3243" width="11.42578125" customWidth="1"/>
    <col min="3244" max="3245" width="12.42578125" customWidth="1"/>
    <col min="3246" max="3246" width="11.42578125" customWidth="1"/>
    <col min="3247" max="3248" width="8.42578125" customWidth="1"/>
    <col min="3249" max="3249" width="17.42578125" customWidth="1"/>
    <col min="3250" max="3250" width="12.42578125" customWidth="1"/>
    <col min="3251" max="3252" width="8.42578125" customWidth="1"/>
    <col min="3253" max="3253" width="43.42578125" customWidth="1"/>
    <col min="3255" max="3255" width="7.42578125" customWidth="1"/>
    <col min="3256" max="3256" width="11.42578125" customWidth="1"/>
    <col min="3257" max="3258" width="12.42578125" customWidth="1"/>
    <col min="3259" max="3259" width="11.42578125" customWidth="1"/>
    <col min="3260" max="3260" width="8.42578125" customWidth="1"/>
    <col min="3261" max="3261" width="8.42578125" bestFit="1" customWidth="1"/>
    <col min="3262" max="3262" width="17.42578125" bestFit="1" customWidth="1"/>
    <col min="3263" max="3263" width="12.42578125" bestFit="1" customWidth="1"/>
    <col min="3264" max="3265" width="8.42578125" customWidth="1"/>
    <col min="3266" max="3266" width="44" customWidth="1"/>
    <col min="3452" max="3452" width="22.42578125" bestFit="1" customWidth="1"/>
    <col min="3453" max="3453" width="8.42578125" customWidth="1"/>
    <col min="3454" max="3454" width="29.42578125" customWidth="1"/>
    <col min="3455" max="3455" width="7" customWidth="1"/>
    <col min="3456" max="3456" width="22.42578125" bestFit="1" customWidth="1"/>
    <col min="3457" max="3457" width="62.42578125" customWidth="1"/>
    <col min="3458" max="3458" width="2.42578125" customWidth="1"/>
    <col min="3459" max="3459" width="7" customWidth="1"/>
    <col min="3460" max="3460" width="11.42578125" customWidth="1"/>
    <col min="3461" max="3462" width="12.42578125" customWidth="1"/>
    <col min="3463" max="3465" width="8.42578125" customWidth="1"/>
    <col min="3466" max="3466" width="12.42578125" customWidth="1"/>
    <col min="3467" max="3468" width="8.42578125" customWidth="1"/>
    <col min="3469" max="3469" width="44" customWidth="1"/>
    <col min="3470" max="3470" width="10.42578125" customWidth="1"/>
    <col min="3471" max="3471" width="7.42578125" customWidth="1"/>
    <col min="3472" max="3472" width="11.42578125" customWidth="1"/>
    <col min="3473" max="3474" width="12.42578125" customWidth="1"/>
    <col min="3475" max="3475" width="11.42578125" customWidth="1"/>
    <col min="3476" max="3477" width="8.42578125" customWidth="1"/>
    <col min="3478" max="3478" width="17.42578125" customWidth="1"/>
    <col min="3479" max="3479" width="12.42578125" customWidth="1"/>
    <col min="3480" max="3481" width="8.42578125" customWidth="1"/>
    <col min="3482" max="3482" width="44" customWidth="1"/>
    <col min="3484" max="3484" width="7.42578125" customWidth="1"/>
    <col min="3485" max="3485" width="11.42578125" customWidth="1"/>
    <col min="3486" max="3487" width="12.42578125" customWidth="1"/>
    <col min="3488" max="3488" width="11.42578125" customWidth="1"/>
    <col min="3489" max="3490" width="8.42578125" customWidth="1"/>
    <col min="3491" max="3491" width="17.42578125" customWidth="1"/>
    <col min="3492" max="3492" width="12.42578125" customWidth="1"/>
    <col min="3493" max="3494" width="8.42578125" customWidth="1"/>
    <col min="3495" max="3495" width="44" customWidth="1"/>
    <col min="3498" max="3498" width="7.42578125" customWidth="1"/>
    <col min="3499" max="3499" width="11.42578125" customWidth="1"/>
    <col min="3500" max="3501" width="12.42578125" customWidth="1"/>
    <col min="3502" max="3502" width="11.42578125" customWidth="1"/>
    <col min="3503" max="3504" width="8.42578125" customWidth="1"/>
    <col min="3505" max="3505" width="17.42578125" customWidth="1"/>
    <col min="3506" max="3506" width="12.42578125" customWidth="1"/>
    <col min="3507" max="3508" width="8.42578125" customWidth="1"/>
    <col min="3509" max="3509" width="43.42578125" customWidth="1"/>
    <col min="3511" max="3511" width="7.42578125" customWidth="1"/>
    <col min="3512" max="3512" width="11.42578125" customWidth="1"/>
    <col min="3513" max="3514" width="12.42578125" customWidth="1"/>
    <col min="3515" max="3515" width="11.42578125" customWidth="1"/>
    <col min="3516" max="3516" width="8.42578125" customWidth="1"/>
    <col min="3517" max="3517" width="8.42578125" bestFit="1" customWidth="1"/>
    <col min="3518" max="3518" width="17.42578125" bestFit="1" customWidth="1"/>
    <col min="3519" max="3519" width="12.42578125" bestFit="1" customWidth="1"/>
    <col min="3520" max="3521" width="8.42578125" customWidth="1"/>
    <col min="3522" max="3522" width="44" customWidth="1"/>
    <col min="3708" max="3708" width="22.42578125" bestFit="1" customWidth="1"/>
    <col min="3709" max="3709" width="8.42578125" customWidth="1"/>
    <col min="3710" max="3710" width="29.42578125" customWidth="1"/>
    <col min="3711" max="3711" width="7" customWidth="1"/>
    <col min="3712" max="3712" width="22.42578125" bestFit="1" customWidth="1"/>
    <col min="3713" max="3713" width="62.42578125" customWidth="1"/>
    <col min="3714" max="3714" width="2.42578125" customWidth="1"/>
    <col min="3715" max="3715" width="7" customWidth="1"/>
    <col min="3716" max="3716" width="11.42578125" customWidth="1"/>
    <col min="3717" max="3718" width="12.42578125" customWidth="1"/>
    <col min="3719" max="3721" width="8.42578125" customWidth="1"/>
    <col min="3722" max="3722" width="12.42578125" customWidth="1"/>
    <col min="3723" max="3724" width="8.42578125" customWidth="1"/>
    <col min="3725" max="3725" width="44" customWidth="1"/>
    <col min="3726" max="3726" width="10.42578125" customWidth="1"/>
    <col min="3727" max="3727" width="7.42578125" customWidth="1"/>
    <col min="3728" max="3728" width="11.42578125" customWidth="1"/>
    <col min="3729" max="3730" width="12.42578125" customWidth="1"/>
    <col min="3731" max="3731" width="11.42578125" customWidth="1"/>
    <col min="3732" max="3733" width="8.42578125" customWidth="1"/>
    <col min="3734" max="3734" width="17.42578125" customWidth="1"/>
    <col min="3735" max="3735" width="12.42578125" customWidth="1"/>
    <col min="3736" max="3737" width="8.42578125" customWidth="1"/>
    <col min="3738" max="3738" width="44" customWidth="1"/>
    <col min="3740" max="3740" width="7.42578125" customWidth="1"/>
    <col min="3741" max="3741" width="11.42578125" customWidth="1"/>
    <col min="3742" max="3743" width="12.42578125" customWidth="1"/>
    <col min="3744" max="3744" width="11.42578125" customWidth="1"/>
    <col min="3745" max="3746" width="8.42578125" customWidth="1"/>
    <col min="3747" max="3747" width="17.42578125" customWidth="1"/>
    <col min="3748" max="3748" width="12.42578125" customWidth="1"/>
    <col min="3749" max="3750" width="8.42578125" customWidth="1"/>
    <col min="3751" max="3751" width="44" customWidth="1"/>
    <col min="3754" max="3754" width="7.42578125" customWidth="1"/>
    <col min="3755" max="3755" width="11.42578125" customWidth="1"/>
    <col min="3756" max="3757" width="12.42578125" customWidth="1"/>
    <col min="3758" max="3758" width="11.42578125" customWidth="1"/>
    <col min="3759" max="3760" width="8.42578125" customWidth="1"/>
    <col min="3761" max="3761" width="17.42578125" customWidth="1"/>
    <col min="3762" max="3762" width="12.42578125" customWidth="1"/>
    <col min="3763" max="3764" width="8.42578125" customWidth="1"/>
    <col min="3765" max="3765" width="43.42578125" customWidth="1"/>
    <col min="3767" max="3767" width="7.42578125" customWidth="1"/>
    <col min="3768" max="3768" width="11.42578125" customWidth="1"/>
    <col min="3769" max="3770" width="12.42578125" customWidth="1"/>
    <col min="3771" max="3771" width="11.42578125" customWidth="1"/>
    <col min="3772" max="3772" width="8.42578125" customWidth="1"/>
    <col min="3773" max="3773" width="8.42578125" bestFit="1" customWidth="1"/>
    <col min="3774" max="3774" width="17.42578125" bestFit="1" customWidth="1"/>
    <col min="3775" max="3775" width="12.42578125" bestFit="1" customWidth="1"/>
    <col min="3776" max="3777" width="8.42578125" customWidth="1"/>
    <col min="3778" max="3778" width="44" customWidth="1"/>
    <col min="3964" max="3964" width="22.42578125" bestFit="1" customWidth="1"/>
    <col min="3965" max="3965" width="8.42578125" customWidth="1"/>
    <col min="3966" max="3966" width="29.42578125" customWidth="1"/>
    <col min="3967" max="3967" width="7" customWidth="1"/>
    <col min="3968" max="3968" width="22.42578125" bestFit="1" customWidth="1"/>
    <col min="3969" max="3969" width="62.42578125" customWidth="1"/>
    <col min="3970" max="3970" width="2.42578125" customWidth="1"/>
    <col min="3971" max="3971" width="7" customWidth="1"/>
    <col min="3972" max="3972" width="11.42578125" customWidth="1"/>
    <col min="3973" max="3974" width="12.42578125" customWidth="1"/>
    <col min="3975" max="3977" width="8.42578125" customWidth="1"/>
    <col min="3978" max="3978" width="12.42578125" customWidth="1"/>
    <col min="3979" max="3980" width="8.42578125" customWidth="1"/>
    <col min="3981" max="3981" width="44" customWidth="1"/>
    <col min="3982" max="3982" width="10.42578125" customWidth="1"/>
    <col min="3983" max="3983" width="7.42578125" customWidth="1"/>
    <col min="3984" max="3984" width="11.42578125" customWidth="1"/>
    <col min="3985" max="3986" width="12.42578125" customWidth="1"/>
    <col min="3987" max="3987" width="11.42578125" customWidth="1"/>
    <col min="3988" max="3989" width="8.42578125" customWidth="1"/>
    <col min="3990" max="3990" width="17.42578125" customWidth="1"/>
    <col min="3991" max="3991" width="12.42578125" customWidth="1"/>
    <col min="3992" max="3993" width="8.42578125" customWidth="1"/>
    <col min="3994" max="3994" width="44" customWidth="1"/>
    <col min="3996" max="3996" width="7.42578125" customWidth="1"/>
    <col min="3997" max="3997" width="11.42578125" customWidth="1"/>
    <col min="3998" max="3999" width="12.42578125" customWidth="1"/>
    <col min="4000" max="4000" width="11.42578125" customWidth="1"/>
    <col min="4001" max="4002" width="8.42578125" customWidth="1"/>
    <col min="4003" max="4003" width="17.42578125" customWidth="1"/>
    <col min="4004" max="4004" width="12.42578125" customWidth="1"/>
    <col min="4005" max="4006" width="8.42578125" customWidth="1"/>
    <col min="4007" max="4007" width="44" customWidth="1"/>
    <col min="4010" max="4010" width="7.42578125" customWidth="1"/>
    <col min="4011" max="4011" width="11.42578125" customWidth="1"/>
    <col min="4012" max="4013" width="12.42578125" customWidth="1"/>
    <col min="4014" max="4014" width="11.42578125" customWidth="1"/>
    <col min="4015" max="4016" width="8.42578125" customWidth="1"/>
    <col min="4017" max="4017" width="17.42578125" customWidth="1"/>
    <col min="4018" max="4018" width="12.42578125" customWidth="1"/>
    <col min="4019" max="4020" width="8.42578125" customWidth="1"/>
    <col min="4021" max="4021" width="43.42578125" customWidth="1"/>
    <col min="4023" max="4023" width="7.42578125" customWidth="1"/>
    <col min="4024" max="4024" width="11.42578125" customWidth="1"/>
    <col min="4025" max="4026" width="12.42578125" customWidth="1"/>
    <col min="4027" max="4027" width="11.42578125" customWidth="1"/>
    <col min="4028" max="4028" width="8.42578125" customWidth="1"/>
    <col min="4029" max="4029" width="8.42578125" bestFit="1" customWidth="1"/>
    <col min="4030" max="4030" width="17.42578125" bestFit="1" customWidth="1"/>
    <col min="4031" max="4031" width="12.42578125" bestFit="1" customWidth="1"/>
    <col min="4032" max="4033" width="8.42578125" customWidth="1"/>
    <col min="4034" max="4034" width="44" customWidth="1"/>
    <col min="4220" max="4220" width="22.42578125" bestFit="1" customWidth="1"/>
    <col min="4221" max="4221" width="8.42578125" customWidth="1"/>
    <col min="4222" max="4222" width="29.42578125" customWidth="1"/>
    <col min="4223" max="4223" width="7" customWidth="1"/>
    <col min="4224" max="4224" width="22.42578125" bestFit="1" customWidth="1"/>
    <col min="4225" max="4225" width="62.42578125" customWidth="1"/>
    <col min="4226" max="4226" width="2.42578125" customWidth="1"/>
    <col min="4227" max="4227" width="7" customWidth="1"/>
    <col min="4228" max="4228" width="11.42578125" customWidth="1"/>
    <col min="4229" max="4230" width="12.42578125" customWidth="1"/>
    <col min="4231" max="4233" width="8.42578125" customWidth="1"/>
    <col min="4234" max="4234" width="12.42578125" customWidth="1"/>
    <col min="4235" max="4236" width="8.42578125" customWidth="1"/>
    <col min="4237" max="4237" width="44" customWidth="1"/>
    <col min="4238" max="4238" width="10.42578125" customWidth="1"/>
    <col min="4239" max="4239" width="7.42578125" customWidth="1"/>
    <col min="4240" max="4240" width="11.42578125" customWidth="1"/>
    <col min="4241" max="4242" width="12.42578125" customWidth="1"/>
    <col min="4243" max="4243" width="11.42578125" customWidth="1"/>
    <col min="4244" max="4245" width="8.42578125" customWidth="1"/>
    <col min="4246" max="4246" width="17.42578125" customWidth="1"/>
    <col min="4247" max="4247" width="12.42578125" customWidth="1"/>
    <col min="4248" max="4249" width="8.42578125" customWidth="1"/>
    <col min="4250" max="4250" width="44" customWidth="1"/>
    <col min="4252" max="4252" width="7.42578125" customWidth="1"/>
    <col min="4253" max="4253" width="11.42578125" customWidth="1"/>
    <col min="4254" max="4255" width="12.42578125" customWidth="1"/>
    <col min="4256" max="4256" width="11.42578125" customWidth="1"/>
    <col min="4257" max="4258" width="8.42578125" customWidth="1"/>
    <col min="4259" max="4259" width="17.42578125" customWidth="1"/>
    <col min="4260" max="4260" width="12.42578125" customWidth="1"/>
    <col min="4261" max="4262" width="8.42578125" customWidth="1"/>
    <col min="4263" max="4263" width="44" customWidth="1"/>
    <col min="4266" max="4266" width="7.42578125" customWidth="1"/>
    <col min="4267" max="4267" width="11.42578125" customWidth="1"/>
    <col min="4268" max="4269" width="12.42578125" customWidth="1"/>
    <col min="4270" max="4270" width="11.42578125" customWidth="1"/>
    <col min="4271" max="4272" width="8.42578125" customWidth="1"/>
    <col min="4273" max="4273" width="17.42578125" customWidth="1"/>
    <col min="4274" max="4274" width="12.42578125" customWidth="1"/>
    <col min="4275" max="4276" width="8.42578125" customWidth="1"/>
    <col min="4277" max="4277" width="43.42578125" customWidth="1"/>
    <col min="4279" max="4279" width="7.42578125" customWidth="1"/>
    <col min="4280" max="4280" width="11.42578125" customWidth="1"/>
    <col min="4281" max="4282" width="12.42578125" customWidth="1"/>
    <col min="4283" max="4283" width="11.42578125" customWidth="1"/>
    <col min="4284" max="4284" width="8.42578125" customWidth="1"/>
    <col min="4285" max="4285" width="8.42578125" bestFit="1" customWidth="1"/>
    <col min="4286" max="4286" width="17.42578125" bestFit="1" customWidth="1"/>
    <col min="4287" max="4287" width="12.42578125" bestFit="1" customWidth="1"/>
    <col min="4288" max="4289" width="8.42578125" customWidth="1"/>
    <col min="4290" max="4290" width="44" customWidth="1"/>
    <col min="4476" max="4476" width="22.42578125" bestFit="1" customWidth="1"/>
    <col min="4477" max="4477" width="8.42578125" customWidth="1"/>
    <col min="4478" max="4478" width="29.42578125" customWidth="1"/>
    <col min="4479" max="4479" width="7" customWidth="1"/>
    <col min="4480" max="4480" width="22.42578125" bestFit="1" customWidth="1"/>
    <col min="4481" max="4481" width="62.42578125" customWidth="1"/>
    <col min="4482" max="4482" width="2.42578125" customWidth="1"/>
    <col min="4483" max="4483" width="7" customWidth="1"/>
    <col min="4484" max="4484" width="11.42578125" customWidth="1"/>
    <col min="4485" max="4486" width="12.42578125" customWidth="1"/>
    <col min="4487" max="4489" width="8.42578125" customWidth="1"/>
    <col min="4490" max="4490" width="12.42578125" customWidth="1"/>
    <col min="4491" max="4492" width="8.42578125" customWidth="1"/>
    <col min="4493" max="4493" width="44" customWidth="1"/>
    <col min="4494" max="4494" width="10.42578125" customWidth="1"/>
    <col min="4495" max="4495" width="7.42578125" customWidth="1"/>
    <col min="4496" max="4496" width="11.42578125" customWidth="1"/>
    <col min="4497" max="4498" width="12.42578125" customWidth="1"/>
    <col min="4499" max="4499" width="11.42578125" customWidth="1"/>
    <col min="4500" max="4501" width="8.42578125" customWidth="1"/>
    <col min="4502" max="4502" width="17.42578125" customWidth="1"/>
    <col min="4503" max="4503" width="12.42578125" customWidth="1"/>
    <col min="4504" max="4505" width="8.42578125" customWidth="1"/>
    <col min="4506" max="4506" width="44" customWidth="1"/>
    <col min="4508" max="4508" width="7.42578125" customWidth="1"/>
    <col min="4509" max="4509" width="11.42578125" customWidth="1"/>
    <col min="4510" max="4511" width="12.42578125" customWidth="1"/>
    <col min="4512" max="4512" width="11.42578125" customWidth="1"/>
    <col min="4513" max="4514" width="8.42578125" customWidth="1"/>
    <col min="4515" max="4515" width="17.42578125" customWidth="1"/>
    <col min="4516" max="4516" width="12.42578125" customWidth="1"/>
    <col min="4517" max="4518" width="8.42578125" customWidth="1"/>
    <col min="4519" max="4519" width="44" customWidth="1"/>
    <col min="4522" max="4522" width="7.42578125" customWidth="1"/>
    <col min="4523" max="4523" width="11.42578125" customWidth="1"/>
    <col min="4524" max="4525" width="12.42578125" customWidth="1"/>
    <col min="4526" max="4526" width="11.42578125" customWidth="1"/>
    <col min="4527" max="4528" width="8.42578125" customWidth="1"/>
    <col min="4529" max="4529" width="17.42578125" customWidth="1"/>
    <col min="4530" max="4530" width="12.42578125" customWidth="1"/>
    <col min="4531" max="4532" width="8.42578125" customWidth="1"/>
    <col min="4533" max="4533" width="43.42578125" customWidth="1"/>
    <col min="4535" max="4535" width="7.42578125" customWidth="1"/>
    <col min="4536" max="4536" width="11.42578125" customWidth="1"/>
    <col min="4537" max="4538" width="12.42578125" customWidth="1"/>
    <col min="4539" max="4539" width="11.42578125" customWidth="1"/>
    <col min="4540" max="4540" width="8.42578125" customWidth="1"/>
    <col min="4541" max="4541" width="8.42578125" bestFit="1" customWidth="1"/>
    <col min="4542" max="4542" width="17.42578125" bestFit="1" customWidth="1"/>
    <col min="4543" max="4543" width="12.42578125" bestFit="1" customWidth="1"/>
    <col min="4544" max="4545" width="8.42578125" customWidth="1"/>
    <col min="4546" max="4546" width="44" customWidth="1"/>
    <col min="4732" max="4732" width="22.42578125" bestFit="1" customWidth="1"/>
    <col min="4733" max="4733" width="8.42578125" customWidth="1"/>
    <col min="4734" max="4734" width="29.42578125" customWidth="1"/>
    <col min="4735" max="4735" width="7" customWidth="1"/>
    <col min="4736" max="4736" width="22.42578125" bestFit="1" customWidth="1"/>
    <col min="4737" max="4737" width="62.42578125" customWidth="1"/>
    <col min="4738" max="4738" width="2.42578125" customWidth="1"/>
    <col min="4739" max="4739" width="7" customWidth="1"/>
    <col min="4740" max="4740" width="11.42578125" customWidth="1"/>
    <col min="4741" max="4742" width="12.42578125" customWidth="1"/>
    <col min="4743" max="4745" width="8.42578125" customWidth="1"/>
    <col min="4746" max="4746" width="12.42578125" customWidth="1"/>
    <col min="4747" max="4748" width="8.42578125" customWidth="1"/>
    <col min="4749" max="4749" width="44" customWidth="1"/>
    <col min="4750" max="4750" width="10.42578125" customWidth="1"/>
    <col min="4751" max="4751" width="7.42578125" customWidth="1"/>
    <col min="4752" max="4752" width="11.42578125" customWidth="1"/>
    <col min="4753" max="4754" width="12.42578125" customWidth="1"/>
    <col min="4755" max="4755" width="11.42578125" customWidth="1"/>
    <col min="4756" max="4757" width="8.42578125" customWidth="1"/>
    <col min="4758" max="4758" width="17.42578125" customWidth="1"/>
    <col min="4759" max="4759" width="12.42578125" customWidth="1"/>
    <col min="4760" max="4761" width="8.42578125" customWidth="1"/>
    <col min="4762" max="4762" width="44" customWidth="1"/>
    <col min="4764" max="4764" width="7.42578125" customWidth="1"/>
    <col min="4765" max="4765" width="11.42578125" customWidth="1"/>
    <col min="4766" max="4767" width="12.42578125" customWidth="1"/>
    <col min="4768" max="4768" width="11.42578125" customWidth="1"/>
    <col min="4769" max="4770" width="8.42578125" customWidth="1"/>
    <col min="4771" max="4771" width="17.42578125" customWidth="1"/>
    <col min="4772" max="4772" width="12.42578125" customWidth="1"/>
    <col min="4773" max="4774" width="8.42578125" customWidth="1"/>
    <col min="4775" max="4775" width="44" customWidth="1"/>
    <col min="4778" max="4778" width="7.42578125" customWidth="1"/>
    <col min="4779" max="4779" width="11.42578125" customWidth="1"/>
    <col min="4780" max="4781" width="12.42578125" customWidth="1"/>
    <col min="4782" max="4782" width="11.42578125" customWidth="1"/>
    <col min="4783" max="4784" width="8.42578125" customWidth="1"/>
    <col min="4785" max="4785" width="17.42578125" customWidth="1"/>
    <col min="4786" max="4786" width="12.42578125" customWidth="1"/>
    <col min="4787" max="4788" width="8.42578125" customWidth="1"/>
    <col min="4789" max="4789" width="43.42578125" customWidth="1"/>
    <col min="4791" max="4791" width="7.42578125" customWidth="1"/>
    <col min="4792" max="4792" width="11.42578125" customWidth="1"/>
    <col min="4793" max="4794" width="12.42578125" customWidth="1"/>
    <col min="4795" max="4795" width="11.42578125" customWidth="1"/>
    <col min="4796" max="4796" width="8.42578125" customWidth="1"/>
    <col min="4797" max="4797" width="8.42578125" bestFit="1" customWidth="1"/>
    <col min="4798" max="4798" width="17.42578125" bestFit="1" customWidth="1"/>
    <col min="4799" max="4799" width="12.42578125" bestFit="1" customWidth="1"/>
    <col min="4800" max="4801" width="8.42578125" customWidth="1"/>
    <col min="4802" max="4802" width="44" customWidth="1"/>
    <col min="4988" max="4988" width="22.42578125" bestFit="1" customWidth="1"/>
    <col min="4989" max="4989" width="8.42578125" customWidth="1"/>
    <col min="4990" max="4990" width="29.42578125" customWidth="1"/>
    <col min="4991" max="4991" width="7" customWidth="1"/>
    <col min="4992" max="4992" width="22.42578125" bestFit="1" customWidth="1"/>
    <col min="4993" max="4993" width="62.42578125" customWidth="1"/>
    <col min="4994" max="4994" width="2.42578125" customWidth="1"/>
    <col min="4995" max="4995" width="7" customWidth="1"/>
    <col min="4996" max="4996" width="11.42578125" customWidth="1"/>
    <col min="4997" max="4998" width="12.42578125" customWidth="1"/>
    <col min="4999" max="5001" width="8.42578125" customWidth="1"/>
    <col min="5002" max="5002" width="12.42578125" customWidth="1"/>
    <col min="5003" max="5004" width="8.42578125" customWidth="1"/>
    <col min="5005" max="5005" width="44" customWidth="1"/>
    <col min="5006" max="5006" width="10.42578125" customWidth="1"/>
    <col min="5007" max="5007" width="7.42578125" customWidth="1"/>
    <col min="5008" max="5008" width="11.42578125" customWidth="1"/>
    <col min="5009" max="5010" width="12.42578125" customWidth="1"/>
    <col min="5011" max="5011" width="11.42578125" customWidth="1"/>
    <col min="5012" max="5013" width="8.42578125" customWidth="1"/>
    <col min="5014" max="5014" width="17.42578125" customWidth="1"/>
    <col min="5015" max="5015" width="12.42578125" customWidth="1"/>
    <col min="5016" max="5017" width="8.42578125" customWidth="1"/>
    <col min="5018" max="5018" width="44" customWidth="1"/>
    <col min="5020" max="5020" width="7.42578125" customWidth="1"/>
    <col min="5021" max="5021" width="11.42578125" customWidth="1"/>
    <col min="5022" max="5023" width="12.42578125" customWidth="1"/>
    <col min="5024" max="5024" width="11.42578125" customWidth="1"/>
    <col min="5025" max="5026" width="8.42578125" customWidth="1"/>
    <col min="5027" max="5027" width="17.42578125" customWidth="1"/>
    <col min="5028" max="5028" width="12.42578125" customWidth="1"/>
    <col min="5029" max="5030" width="8.42578125" customWidth="1"/>
    <col min="5031" max="5031" width="44" customWidth="1"/>
    <col min="5034" max="5034" width="7.42578125" customWidth="1"/>
    <col min="5035" max="5035" width="11.42578125" customWidth="1"/>
    <col min="5036" max="5037" width="12.42578125" customWidth="1"/>
    <col min="5038" max="5038" width="11.42578125" customWidth="1"/>
    <col min="5039" max="5040" width="8.42578125" customWidth="1"/>
    <col min="5041" max="5041" width="17.42578125" customWidth="1"/>
    <col min="5042" max="5042" width="12.42578125" customWidth="1"/>
    <col min="5043" max="5044" width="8.42578125" customWidth="1"/>
    <col min="5045" max="5045" width="43.42578125" customWidth="1"/>
    <col min="5047" max="5047" width="7.42578125" customWidth="1"/>
    <col min="5048" max="5048" width="11.42578125" customWidth="1"/>
    <col min="5049" max="5050" width="12.42578125" customWidth="1"/>
    <col min="5051" max="5051" width="11.42578125" customWidth="1"/>
    <col min="5052" max="5052" width="8.42578125" customWidth="1"/>
    <col min="5053" max="5053" width="8.42578125" bestFit="1" customWidth="1"/>
    <col min="5054" max="5054" width="17.42578125" bestFit="1" customWidth="1"/>
    <col min="5055" max="5055" width="12.42578125" bestFit="1" customWidth="1"/>
    <col min="5056" max="5057" width="8.42578125" customWidth="1"/>
    <col min="5058" max="5058" width="44" customWidth="1"/>
    <col min="5244" max="5244" width="22.42578125" bestFit="1" customWidth="1"/>
    <col min="5245" max="5245" width="8.42578125" customWidth="1"/>
    <col min="5246" max="5246" width="29.42578125" customWidth="1"/>
    <col min="5247" max="5247" width="7" customWidth="1"/>
    <col min="5248" max="5248" width="22.42578125" bestFit="1" customWidth="1"/>
    <col min="5249" max="5249" width="62.42578125" customWidth="1"/>
    <col min="5250" max="5250" width="2.42578125" customWidth="1"/>
    <col min="5251" max="5251" width="7" customWidth="1"/>
    <col min="5252" max="5252" width="11.42578125" customWidth="1"/>
    <col min="5253" max="5254" width="12.42578125" customWidth="1"/>
    <col min="5255" max="5257" width="8.42578125" customWidth="1"/>
    <col min="5258" max="5258" width="12.42578125" customWidth="1"/>
    <col min="5259" max="5260" width="8.42578125" customWidth="1"/>
    <col min="5261" max="5261" width="44" customWidth="1"/>
    <col min="5262" max="5262" width="10.42578125" customWidth="1"/>
    <col min="5263" max="5263" width="7.42578125" customWidth="1"/>
    <col min="5264" max="5264" width="11.42578125" customWidth="1"/>
    <col min="5265" max="5266" width="12.42578125" customWidth="1"/>
    <col min="5267" max="5267" width="11.42578125" customWidth="1"/>
    <col min="5268" max="5269" width="8.42578125" customWidth="1"/>
    <col min="5270" max="5270" width="17.42578125" customWidth="1"/>
    <col min="5271" max="5271" width="12.42578125" customWidth="1"/>
    <col min="5272" max="5273" width="8.42578125" customWidth="1"/>
    <col min="5274" max="5274" width="44" customWidth="1"/>
    <col min="5276" max="5276" width="7.42578125" customWidth="1"/>
    <col min="5277" max="5277" width="11.42578125" customWidth="1"/>
    <col min="5278" max="5279" width="12.42578125" customWidth="1"/>
    <col min="5280" max="5280" width="11.42578125" customWidth="1"/>
    <col min="5281" max="5282" width="8.42578125" customWidth="1"/>
    <col min="5283" max="5283" width="17.42578125" customWidth="1"/>
    <col min="5284" max="5284" width="12.42578125" customWidth="1"/>
    <col min="5285" max="5286" width="8.42578125" customWidth="1"/>
    <col min="5287" max="5287" width="44" customWidth="1"/>
    <col min="5290" max="5290" width="7.42578125" customWidth="1"/>
    <col min="5291" max="5291" width="11.42578125" customWidth="1"/>
    <col min="5292" max="5293" width="12.42578125" customWidth="1"/>
    <col min="5294" max="5294" width="11.42578125" customWidth="1"/>
    <col min="5295" max="5296" width="8.42578125" customWidth="1"/>
    <col min="5297" max="5297" width="17.42578125" customWidth="1"/>
    <col min="5298" max="5298" width="12.42578125" customWidth="1"/>
    <col min="5299" max="5300" width="8.42578125" customWidth="1"/>
    <col min="5301" max="5301" width="43.42578125" customWidth="1"/>
    <col min="5303" max="5303" width="7.42578125" customWidth="1"/>
    <col min="5304" max="5304" width="11.42578125" customWidth="1"/>
    <col min="5305" max="5306" width="12.42578125" customWidth="1"/>
    <col min="5307" max="5307" width="11.42578125" customWidth="1"/>
    <col min="5308" max="5308" width="8.42578125" customWidth="1"/>
    <col min="5309" max="5309" width="8.42578125" bestFit="1" customWidth="1"/>
    <col min="5310" max="5310" width="17.42578125" bestFit="1" customWidth="1"/>
    <col min="5311" max="5311" width="12.42578125" bestFit="1" customWidth="1"/>
    <col min="5312" max="5313" width="8.42578125" customWidth="1"/>
    <col min="5314" max="5314" width="44" customWidth="1"/>
    <col min="5500" max="5500" width="22.42578125" bestFit="1" customWidth="1"/>
    <col min="5501" max="5501" width="8.42578125" customWidth="1"/>
    <col min="5502" max="5502" width="29.42578125" customWidth="1"/>
    <col min="5503" max="5503" width="7" customWidth="1"/>
    <col min="5504" max="5504" width="22.42578125" bestFit="1" customWidth="1"/>
    <col min="5505" max="5505" width="62.42578125" customWidth="1"/>
    <col min="5506" max="5506" width="2.42578125" customWidth="1"/>
    <col min="5507" max="5507" width="7" customWidth="1"/>
    <col min="5508" max="5508" width="11.42578125" customWidth="1"/>
    <col min="5509" max="5510" width="12.42578125" customWidth="1"/>
    <col min="5511" max="5513" width="8.42578125" customWidth="1"/>
    <col min="5514" max="5514" width="12.42578125" customWidth="1"/>
    <col min="5515" max="5516" width="8.42578125" customWidth="1"/>
    <col min="5517" max="5517" width="44" customWidth="1"/>
    <col min="5518" max="5518" width="10.42578125" customWidth="1"/>
    <col min="5519" max="5519" width="7.42578125" customWidth="1"/>
    <col min="5520" max="5520" width="11.42578125" customWidth="1"/>
    <col min="5521" max="5522" width="12.42578125" customWidth="1"/>
    <col min="5523" max="5523" width="11.42578125" customWidth="1"/>
    <col min="5524" max="5525" width="8.42578125" customWidth="1"/>
    <col min="5526" max="5526" width="17.42578125" customWidth="1"/>
    <col min="5527" max="5527" width="12.42578125" customWidth="1"/>
    <col min="5528" max="5529" width="8.42578125" customWidth="1"/>
    <col min="5530" max="5530" width="44" customWidth="1"/>
    <col min="5532" max="5532" width="7.42578125" customWidth="1"/>
    <col min="5533" max="5533" width="11.42578125" customWidth="1"/>
    <col min="5534" max="5535" width="12.42578125" customWidth="1"/>
    <col min="5536" max="5536" width="11.42578125" customWidth="1"/>
    <col min="5537" max="5538" width="8.42578125" customWidth="1"/>
    <col min="5539" max="5539" width="17.42578125" customWidth="1"/>
    <col min="5540" max="5540" width="12.42578125" customWidth="1"/>
    <col min="5541" max="5542" width="8.42578125" customWidth="1"/>
    <col min="5543" max="5543" width="44" customWidth="1"/>
    <col min="5546" max="5546" width="7.42578125" customWidth="1"/>
    <col min="5547" max="5547" width="11.42578125" customWidth="1"/>
    <col min="5548" max="5549" width="12.42578125" customWidth="1"/>
    <col min="5550" max="5550" width="11.42578125" customWidth="1"/>
    <col min="5551" max="5552" width="8.42578125" customWidth="1"/>
    <col min="5553" max="5553" width="17.42578125" customWidth="1"/>
    <col min="5554" max="5554" width="12.42578125" customWidth="1"/>
    <col min="5555" max="5556" width="8.42578125" customWidth="1"/>
    <col min="5557" max="5557" width="43.42578125" customWidth="1"/>
    <col min="5559" max="5559" width="7.42578125" customWidth="1"/>
    <col min="5560" max="5560" width="11.42578125" customWidth="1"/>
    <col min="5561" max="5562" width="12.42578125" customWidth="1"/>
    <col min="5563" max="5563" width="11.42578125" customWidth="1"/>
    <col min="5564" max="5564" width="8.42578125" customWidth="1"/>
    <col min="5565" max="5565" width="8.42578125" bestFit="1" customWidth="1"/>
    <col min="5566" max="5566" width="17.42578125" bestFit="1" customWidth="1"/>
    <col min="5567" max="5567" width="12.42578125" bestFit="1" customWidth="1"/>
    <col min="5568" max="5569" width="8.42578125" customWidth="1"/>
    <col min="5570" max="5570" width="44" customWidth="1"/>
    <col min="5756" max="5756" width="22.42578125" bestFit="1" customWidth="1"/>
    <col min="5757" max="5757" width="8.42578125" customWidth="1"/>
    <col min="5758" max="5758" width="29.42578125" customWidth="1"/>
    <col min="5759" max="5759" width="7" customWidth="1"/>
    <col min="5760" max="5760" width="22.42578125" bestFit="1" customWidth="1"/>
    <col min="5761" max="5761" width="62.42578125" customWidth="1"/>
    <col min="5762" max="5762" width="2.42578125" customWidth="1"/>
    <col min="5763" max="5763" width="7" customWidth="1"/>
    <col min="5764" max="5764" width="11.42578125" customWidth="1"/>
    <col min="5765" max="5766" width="12.42578125" customWidth="1"/>
    <col min="5767" max="5769" width="8.42578125" customWidth="1"/>
    <col min="5770" max="5770" width="12.42578125" customWidth="1"/>
    <col min="5771" max="5772" width="8.42578125" customWidth="1"/>
    <col min="5773" max="5773" width="44" customWidth="1"/>
    <col min="5774" max="5774" width="10.42578125" customWidth="1"/>
    <col min="5775" max="5775" width="7.42578125" customWidth="1"/>
    <col min="5776" max="5776" width="11.42578125" customWidth="1"/>
    <col min="5777" max="5778" width="12.42578125" customWidth="1"/>
    <col min="5779" max="5779" width="11.42578125" customWidth="1"/>
    <col min="5780" max="5781" width="8.42578125" customWidth="1"/>
    <col min="5782" max="5782" width="17.42578125" customWidth="1"/>
    <col min="5783" max="5783" width="12.42578125" customWidth="1"/>
    <col min="5784" max="5785" width="8.42578125" customWidth="1"/>
    <col min="5786" max="5786" width="44" customWidth="1"/>
    <col min="5788" max="5788" width="7.42578125" customWidth="1"/>
    <col min="5789" max="5789" width="11.42578125" customWidth="1"/>
    <col min="5790" max="5791" width="12.42578125" customWidth="1"/>
    <col min="5792" max="5792" width="11.42578125" customWidth="1"/>
    <col min="5793" max="5794" width="8.42578125" customWidth="1"/>
    <col min="5795" max="5795" width="17.42578125" customWidth="1"/>
    <col min="5796" max="5796" width="12.42578125" customWidth="1"/>
    <col min="5797" max="5798" width="8.42578125" customWidth="1"/>
    <col min="5799" max="5799" width="44" customWidth="1"/>
    <col min="5802" max="5802" width="7.42578125" customWidth="1"/>
    <col min="5803" max="5803" width="11.42578125" customWidth="1"/>
    <col min="5804" max="5805" width="12.42578125" customWidth="1"/>
    <col min="5806" max="5806" width="11.42578125" customWidth="1"/>
    <col min="5807" max="5808" width="8.42578125" customWidth="1"/>
    <col min="5809" max="5809" width="17.42578125" customWidth="1"/>
    <col min="5810" max="5810" width="12.42578125" customWidth="1"/>
    <col min="5811" max="5812" width="8.42578125" customWidth="1"/>
    <col min="5813" max="5813" width="43.42578125" customWidth="1"/>
    <col min="5815" max="5815" width="7.42578125" customWidth="1"/>
    <col min="5816" max="5816" width="11.42578125" customWidth="1"/>
    <col min="5817" max="5818" width="12.42578125" customWidth="1"/>
    <col min="5819" max="5819" width="11.42578125" customWidth="1"/>
    <col min="5820" max="5820" width="8.42578125" customWidth="1"/>
    <col min="5821" max="5821" width="8.42578125" bestFit="1" customWidth="1"/>
    <col min="5822" max="5822" width="17.42578125" bestFit="1" customWidth="1"/>
    <col min="5823" max="5823" width="12.42578125" bestFit="1" customWidth="1"/>
    <col min="5824" max="5825" width="8.42578125" customWidth="1"/>
    <col min="5826" max="5826" width="44" customWidth="1"/>
    <col min="6012" max="6012" width="22.42578125" bestFit="1" customWidth="1"/>
    <col min="6013" max="6013" width="8.42578125" customWidth="1"/>
    <col min="6014" max="6014" width="29.42578125" customWidth="1"/>
    <col min="6015" max="6015" width="7" customWidth="1"/>
    <col min="6016" max="6016" width="22.42578125" bestFit="1" customWidth="1"/>
    <col min="6017" max="6017" width="62.42578125" customWidth="1"/>
    <col min="6018" max="6018" width="2.42578125" customWidth="1"/>
    <col min="6019" max="6019" width="7" customWidth="1"/>
    <col min="6020" max="6020" width="11.42578125" customWidth="1"/>
    <col min="6021" max="6022" width="12.42578125" customWidth="1"/>
    <col min="6023" max="6025" width="8.42578125" customWidth="1"/>
    <col min="6026" max="6026" width="12.42578125" customWidth="1"/>
    <col min="6027" max="6028" width="8.42578125" customWidth="1"/>
    <col min="6029" max="6029" width="44" customWidth="1"/>
    <col min="6030" max="6030" width="10.42578125" customWidth="1"/>
    <col min="6031" max="6031" width="7.42578125" customWidth="1"/>
    <col min="6032" max="6032" width="11.42578125" customWidth="1"/>
    <col min="6033" max="6034" width="12.42578125" customWidth="1"/>
    <col min="6035" max="6035" width="11.42578125" customWidth="1"/>
    <col min="6036" max="6037" width="8.42578125" customWidth="1"/>
    <col min="6038" max="6038" width="17.42578125" customWidth="1"/>
    <col min="6039" max="6039" width="12.42578125" customWidth="1"/>
    <col min="6040" max="6041" width="8.42578125" customWidth="1"/>
    <col min="6042" max="6042" width="44" customWidth="1"/>
    <col min="6044" max="6044" width="7.42578125" customWidth="1"/>
    <col min="6045" max="6045" width="11.42578125" customWidth="1"/>
    <col min="6046" max="6047" width="12.42578125" customWidth="1"/>
    <col min="6048" max="6048" width="11.42578125" customWidth="1"/>
    <col min="6049" max="6050" width="8.42578125" customWidth="1"/>
    <col min="6051" max="6051" width="17.42578125" customWidth="1"/>
    <col min="6052" max="6052" width="12.42578125" customWidth="1"/>
    <col min="6053" max="6054" width="8.42578125" customWidth="1"/>
    <col min="6055" max="6055" width="44" customWidth="1"/>
    <col min="6058" max="6058" width="7.42578125" customWidth="1"/>
    <col min="6059" max="6059" width="11.42578125" customWidth="1"/>
    <col min="6060" max="6061" width="12.42578125" customWidth="1"/>
    <col min="6062" max="6062" width="11.42578125" customWidth="1"/>
    <col min="6063" max="6064" width="8.42578125" customWidth="1"/>
    <col min="6065" max="6065" width="17.42578125" customWidth="1"/>
    <col min="6066" max="6066" width="12.42578125" customWidth="1"/>
    <col min="6067" max="6068" width="8.42578125" customWidth="1"/>
    <col min="6069" max="6069" width="43.42578125" customWidth="1"/>
    <col min="6071" max="6071" width="7.42578125" customWidth="1"/>
    <col min="6072" max="6072" width="11.42578125" customWidth="1"/>
    <col min="6073" max="6074" width="12.42578125" customWidth="1"/>
    <col min="6075" max="6075" width="11.42578125" customWidth="1"/>
    <col min="6076" max="6076" width="8.42578125" customWidth="1"/>
    <col min="6077" max="6077" width="8.42578125" bestFit="1" customWidth="1"/>
    <col min="6078" max="6078" width="17.42578125" bestFit="1" customWidth="1"/>
    <col min="6079" max="6079" width="12.42578125" bestFit="1" customWidth="1"/>
    <col min="6080" max="6081" width="8.42578125" customWidth="1"/>
    <col min="6082" max="6082" width="44" customWidth="1"/>
    <col min="6268" max="6268" width="22.42578125" bestFit="1" customWidth="1"/>
    <col min="6269" max="6269" width="8.42578125" customWidth="1"/>
    <col min="6270" max="6270" width="29.42578125" customWidth="1"/>
    <col min="6271" max="6271" width="7" customWidth="1"/>
    <col min="6272" max="6272" width="22.42578125" bestFit="1" customWidth="1"/>
    <col min="6273" max="6273" width="62.42578125" customWidth="1"/>
    <col min="6274" max="6274" width="2.42578125" customWidth="1"/>
    <col min="6275" max="6275" width="7" customWidth="1"/>
    <col min="6276" max="6276" width="11.42578125" customWidth="1"/>
    <col min="6277" max="6278" width="12.42578125" customWidth="1"/>
    <col min="6279" max="6281" width="8.42578125" customWidth="1"/>
    <col min="6282" max="6282" width="12.42578125" customWidth="1"/>
    <col min="6283" max="6284" width="8.42578125" customWidth="1"/>
    <col min="6285" max="6285" width="44" customWidth="1"/>
    <col min="6286" max="6286" width="10.42578125" customWidth="1"/>
    <col min="6287" max="6287" width="7.42578125" customWidth="1"/>
    <col min="6288" max="6288" width="11.42578125" customWidth="1"/>
    <col min="6289" max="6290" width="12.42578125" customWidth="1"/>
    <col min="6291" max="6291" width="11.42578125" customWidth="1"/>
    <col min="6292" max="6293" width="8.42578125" customWidth="1"/>
    <col min="6294" max="6294" width="17.42578125" customWidth="1"/>
    <col min="6295" max="6295" width="12.42578125" customWidth="1"/>
    <col min="6296" max="6297" width="8.42578125" customWidth="1"/>
    <col min="6298" max="6298" width="44" customWidth="1"/>
    <col min="6300" max="6300" width="7.42578125" customWidth="1"/>
    <col min="6301" max="6301" width="11.42578125" customWidth="1"/>
    <col min="6302" max="6303" width="12.42578125" customWidth="1"/>
    <col min="6304" max="6304" width="11.42578125" customWidth="1"/>
    <col min="6305" max="6306" width="8.42578125" customWidth="1"/>
    <col min="6307" max="6307" width="17.42578125" customWidth="1"/>
    <col min="6308" max="6308" width="12.42578125" customWidth="1"/>
    <col min="6309" max="6310" width="8.42578125" customWidth="1"/>
    <col min="6311" max="6311" width="44" customWidth="1"/>
    <col min="6314" max="6314" width="7.42578125" customWidth="1"/>
    <col min="6315" max="6315" width="11.42578125" customWidth="1"/>
    <col min="6316" max="6317" width="12.42578125" customWidth="1"/>
    <col min="6318" max="6318" width="11.42578125" customWidth="1"/>
    <col min="6319" max="6320" width="8.42578125" customWidth="1"/>
    <col min="6321" max="6321" width="17.42578125" customWidth="1"/>
    <col min="6322" max="6322" width="12.42578125" customWidth="1"/>
    <col min="6323" max="6324" width="8.42578125" customWidth="1"/>
    <col min="6325" max="6325" width="43.42578125" customWidth="1"/>
    <col min="6327" max="6327" width="7.42578125" customWidth="1"/>
    <col min="6328" max="6328" width="11.42578125" customWidth="1"/>
    <col min="6329" max="6330" width="12.42578125" customWidth="1"/>
    <col min="6331" max="6331" width="11.42578125" customWidth="1"/>
    <col min="6332" max="6332" width="8.42578125" customWidth="1"/>
    <col min="6333" max="6333" width="8.42578125" bestFit="1" customWidth="1"/>
    <col min="6334" max="6334" width="17.42578125" bestFit="1" customWidth="1"/>
    <col min="6335" max="6335" width="12.42578125" bestFit="1" customWidth="1"/>
    <col min="6336" max="6337" width="8.42578125" customWidth="1"/>
    <col min="6338" max="6338" width="44" customWidth="1"/>
    <col min="6524" max="6524" width="22.42578125" bestFit="1" customWidth="1"/>
    <col min="6525" max="6525" width="8.42578125" customWidth="1"/>
    <col min="6526" max="6526" width="29.42578125" customWidth="1"/>
    <col min="6527" max="6527" width="7" customWidth="1"/>
    <col min="6528" max="6528" width="22.42578125" bestFit="1" customWidth="1"/>
    <col min="6529" max="6529" width="62.42578125" customWidth="1"/>
    <col min="6530" max="6530" width="2.42578125" customWidth="1"/>
    <col min="6531" max="6531" width="7" customWidth="1"/>
    <col min="6532" max="6532" width="11.42578125" customWidth="1"/>
    <col min="6533" max="6534" width="12.42578125" customWidth="1"/>
    <col min="6535" max="6537" width="8.42578125" customWidth="1"/>
    <col min="6538" max="6538" width="12.42578125" customWidth="1"/>
    <col min="6539" max="6540" width="8.42578125" customWidth="1"/>
    <col min="6541" max="6541" width="44" customWidth="1"/>
    <col min="6542" max="6542" width="10.42578125" customWidth="1"/>
    <col min="6543" max="6543" width="7.42578125" customWidth="1"/>
    <col min="6544" max="6544" width="11.42578125" customWidth="1"/>
    <col min="6545" max="6546" width="12.42578125" customWidth="1"/>
    <col min="6547" max="6547" width="11.42578125" customWidth="1"/>
    <col min="6548" max="6549" width="8.42578125" customWidth="1"/>
    <col min="6550" max="6550" width="17.42578125" customWidth="1"/>
    <col min="6551" max="6551" width="12.42578125" customWidth="1"/>
    <col min="6552" max="6553" width="8.42578125" customWidth="1"/>
    <col min="6554" max="6554" width="44" customWidth="1"/>
    <col min="6556" max="6556" width="7.42578125" customWidth="1"/>
    <col min="6557" max="6557" width="11.42578125" customWidth="1"/>
    <col min="6558" max="6559" width="12.42578125" customWidth="1"/>
    <col min="6560" max="6560" width="11.42578125" customWidth="1"/>
    <col min="6561" max="6562" width="8.42578125" customWidth="1"/>
    <col min="6563" max="6563" width="17.42578125" customWidth="1"/>
    <col min="6564" max="6564" width="12.42578125" customWidth="1"/>
    <col min="6565" max="6566" width="8.42578125" customWidth="1"/>
    <col min="6567" max="6567" width="44" customWidth="1"/>
    <col min="6570" max="6570" width="7.42578125" customWidth="1"/>
    <col min="6571" max="6571" width="11.42578125" customWidth="1"/>
    <col min="6572" max="6573" width="12.42578125" customWidth="1"/>
    <col min="6574" max="6574" width="11.42578125" customWidth="1"/>
    <col min="6575" max="6576" width="8.42578125" customWidth="1"/>
    <col min="6577" max="6577" width="17.42578125" customWidth="1"/>
    <col min="6578" max="6578" width="12.42578125" customWidth="1"/>
    <col min="6579" max="6580" width="8.42578125" customWidth="1"/>
    <col min="6581" max="6581" width="43.42578125" customWidth="1"/>
    <col min="6583" max="6583" width="7.42578125" customWidth="1"/>
    <col min="6584" max="6584" width="11.42578125" customWidth="1"/>
    <col min="6585" max="6586" width="12.42578125" customWidth="1"/>
    <col min="6587" max="6587" width="11.42578125" customWidth="1"/>
    <col min="6588" max="6588" width="8.42578125" customWidth="1"/>
    <col min="6589" max="6589" width="8.42578125" bestFit="1" customWidth="1"/>
    <col min="6590" max="6590" width="17.42578125" bestFit="1" customWidth="1"/>
    <col min="6591" max="6591" width="12.42578125" bestFit="1" customWidth="1"/>
    <col min="6592" max="6593" width="8.42578125" customWidth="1"/>
    <col min="6594" max="6594" width="44" customWidth="1"/>
    <col min="6780" max="6780" width="22.42578125" bestFit="1" customWidth="1"/>
    <col min="6781" max="6781" width="8.42578125" customWidth="1"/>
    <col min="6782" max="6782" width="29.42578125" customWidth="1"/>
    <col min="6783" max="6783" width="7" customWidth="1"/>
    <col min="6784" max="6784" width="22.42578125" bestFit="1" customWidth="1"/>
    <col min="6785" max="6785" width="62.42578125" customWidth="1"/>
    <col min="6786" max="6786" width="2.42578125" customWidth="1"/>
    <col min="6787" max="6787" width="7" customWidth="1"/>
    <col min="6788" max="6788" width="11.42578125" customWidth="1"/>
    <col min="6789" max="6790" width="12.42578125" customWidth="1"/>
    <col min="6791" max="6793" width="8.42578125" customWidth="1"/>
    <col min="6794" max="6794" width="12.42578125" customWidth="1"/>
    <col min="6795" max="6796" width="8.42578125" customWidth="1"/>
    <col min="6797" max="6797" width="44" customWidth="1"/>
    <col min="6798" max="6798" width="10.42578125" customWidth="1"/>
    <col min="6799" max="6799" width="7.42578125" customWidth="1"/>
    <col min="6800" max="6800" width="11.42578125" customWidth="1"/>
    <col min="6801" max="6802" width="12.42578125" customWidth="1"/>
    <col min="6803" max="6803" width="11.42578125" customWidth="1"/>
    <col min="6804" max="6805" width="8.42578125" customWidth="1"/>
    <col min="6806" max="6806" width="17.42578125" customWidth="1"/>
    <col min="6807" max="6807" width="12.42578125" customWidth="1"/>
    <col min="6808" max="6809" width="8.42578125" customWidth="1"/>
    <col min="6810" max="6810" width="44" customWidth="1"/>
    <col min="6812" max="6812" width="7.42578125" customWidth="1"/>
    <col min="6813" max="6813" width="11.42578125" customWidth="1"/>
    <col min="6814" max="6815" width="12.42578125" customWidth="1"/>
    <col min="6816" max="6816" width="11.42578125" customWidth="1"/>
    <col min="6817" max="6818" width="8.42578125" customWidth="1"/>
    <col min="6819" max="6819" width="17.42578125" customWidth="1"/>
    <col min="6820" max="6820" width="12.42578125" customWidth="1"/>
    <col min="6821" max="6822" width="8.42578125" customWidth="1"/>
    <col min="6823" max="6823" width="44" customWidth="1"/>
    <col min="6826" max="6826" width="7.42578125" customWidth="1"/>
    <col min="6827" max="6827" width="11.42578125" customWidth="1"/>
    <col min="6828" max="6829" width="12.42578125" customWidth="1"/>
    <col min="6830" max="6830" width="11.42578125" customWidth="1"/>
    <col min="6831" max="6832" width="8.42578125" customWidth="1"/>
    <col min="6833" max="6833" width="17.42578125" customWidth="1"/>
    <col min="6834" max="6834" width="12.42578125" customWidth="1"/>
    <col min="6835" max="6836" width="8.42578125" customWidth="1"/>
    <col min="6837" max="6837" width="43.42578125" customWidth="1"/>
    <col min="6839" max="6839" width="7.42578125" customWidth="1"/>
    <col min="6840" max="6840" width="11.42578125" customWidth="1"/>
    <col min="6841" max="6842" width="12.42578125" customWidth="1"/>
    <col min="6843" max="6843" width="11.42578125" customWidth="1"/>
    <col min="6844" max="6844" width="8.42578125" customWidth="1"/>
    <col min="6845" max="6845" width="8.42578125" bestFit="1" customWidth="1"/>
    <col min="6846" max="6846" width="17.42578125" bestFit="1" customWidth="1"/>
    <col min="6847" max="6847" width="12.42578125" bestFit="1" customWidth="1"/>
    <col min="6848" max="6849" width="8.42578125" customWidth="1"/>
    <col min="6850" max="6850" width="44" customWidth="1"/>
    <col min="7036" max="7036" width="22.42578125" bestFit="1" customWidth="1"/>
    <col min="7037" max="7037" width="8.42578125" customWidth="1"/>
    <col min="7038" max="7038" width="29.42578125" customWidth="1"/>
    <col min="7039" max="7039" width="7" customWidth="1"/>
    <col min="7040" max="7040" width="22.42578125" bestFit="1" customWidth="1"/>
    <col min="7041" max="7041" width="62.42578125" customWidth="1"/>
    <col min="7042" max="7042" width="2.42578125" customWidth="1"/>
    <col min="7043" max="7043" width="7" customWidth="1"/>
    <col min="7044" max="7044" width="11.42578125" customWidth="1"/>
    <col min="7045" max="7046" width="12.42578125" customWidth="1"/>
    <col min="7047" max="7049" width="8.42578125" customWidth="1"/>
    <col min="7050" max="7050" width="12.42578125" customWidth="1"/>
    <col min="7051" max="7052" width="8.42578125" customWidth="1"/>
    <col min="7053" max="7053" width="44" customWidth="1"/>
    <col min="7054" max="7054" width="10.42578125" customWidth="1"/>
    <col min="7055" max="7055" width="7.42578125" customWidth="1"/>
    <col min="7056" max="7056" width="11.42578125" customWidth="1"/>
    <col min="7057" max="7058" width="12.42578125" customWidth="1"/>
    <col min="7059" max="7059" width="11.42578125" customWidth="1"/>
    <col min="7060" max="7061" width="8.42578125" customWidth="1"/>
    <col min="7062" max="7062" width="17.42578125" customWidth="1"/>
    <col min="7063" max="7063" width="12.42578125" customWidth="1"/>
    <col min="7064" max="7065" width="8.42578125" customWidth="1"/>
    <col min="7066" max="7066" width="44" customWidth="1"/>
    <col min="7068" max="7068" width="7.42578125" customWidth="1"/>
    <col min="7069" max="7069" width="11.42578125" customWidth="1"/>
    <col min="7070" max="7071" width="12.42578125" customWidth="1"/>
    <col min="7072" max="7072" width="11.42578125" customWidth="1"/>
    <col min="7073" max="7074" width="8.42578125" customWidth="1"/>
    <col min="7075" max="7075" width="17.42578125" customWidth="1"/>
    <col min="7076" max="7076" width="12.42578125" customWidth="1"/>
    <col min="7077" max="7078" width="8.42578125" customWidth="1"/>
    <col min="7079" max="7079" width="44" customWidth="1"/>
    <col min="7082" max="7082" width="7.42578125" customWidth="1"/>
    <col min="7083" max="7083" width="11.42578125" customWidth="1"/>
    <col min="7084" max="7085" width="12.42578125" customWidth="1"/>
    <col min="7086" max="7086" width="11.42578125" customWidth="1"/>
    <col min="7087" max="7088" width="8.42578125" customWidth="1"/>
    <col min="7089" max="7089" width="17.42578125" customWidth="1"/>
    <col min="7090" max="7090" width="12.42578125" customWidth="1"/>
    <col min="7091" max="7092" width="8.42578125" customWidth="1"/>
    <col min="7093" max="7093" width="43.42578125" customWidth="1"/>
    <col min="7095" max="7095" width="7.42578125" customWidth="1"/>
    <col min="7096" max="7096" width="11.42578125" customWidth="1"/>
    <col min="7097" max="7098" width="12.42578125" customWidth="1"/>
    <col min="7099" max="7099" width="11.42578125" customWidth="1"/>
    <col min="7100" max="7100" width="8.42578125" customWidth="1"/>
    <col min="7101" max="7101" width="8.42578125" bestFit="1" customWidth="1"/>
    <col min="7102" max="7102" width="17.42578125" bestFit="1" customWidth="1"/>
    <col min="7103" max="7103" width="12.42578125" bestFit="1" customWidth="1"/>
    <col min="7104" max="7105" width="8.42578125" customWidth="1"/>
    <col min="7106" max="7106" width="44" customWidth="1"/>
    <col min="7292" max="7292" width="22.42578125" bestFit="1" customWidth="1"/>
    <col min="7293" max="7293" width="8.42578125" customWidth="1"/>
    <col min="7294" max="7294" width="29.42578125" customWidth="1"/>
    <col min="7295" max="7295" width="7" customWidth="1"/>
    <col min="7296" max="7296" width="22.42578125" bestFit="1" customWidth="1"/>
    <col min="7297" max="7297" width="62.42578125" customWidth="1"/>
    <col min="7298" max="7298" width="2.42578125" customWidth="1"/>
    <col min="7299" max="7299" width="7" customWidth="1"/>
    <col min="7300" max="7300" width="11.42578125" customWidth="1"/>
    <col min="7301" max="7302" width="12.42578125" customWidth="1"/>
    <col min="7303" max="7305" width="8.42578125" customWidth="1"/>
    <col min="7306" max="7306" width="12.42578125" customWidth="1"/>
    <col min="7307" max="7308" width="8.42578125" customWidth="1"/>
    <col min="7309" max="7309" width="44" customWidth="1"/>
    <col min="7310" max="7310" width="10.42578125" customWidth="1"/>
    <col min="7311" max="7311" width="7.42578125" customWidth="1"/>
    <col min="7312" max="7312" width="11.42578125" customWidth="1"/>
    <col min="7313" max="7314" width="12.42578125" customWidth="1"/>
    <col min="7315" max="7315" width="11.42578125" customWidth="1"/>
    <col min="7316" max="7317" width="8.42578125" customWidth="1"/>
    <col min="7318" max="7318" width="17.42578125" customWidth="1"/>
    <col min="7319" max="7319" width="12.42578125" customWidth="1"/>
    <col min="7320" max="7321" width="8.42578125" customWidth="1"/>
    <col min="7322" max="7322" width="44" customWidth="1"/>
    <col min="7324" max="7324" width="7.42578125" customWidth="1"/>
    <col min="7325" max="7325" width="11.42578125" customWidth="1"/>
    <col min="7326" max="7327" width="12.42578125" customWidth="1"/>
    <col min="7328" max="7328" width="11.42578125" customWidth="1"/>
    <col min="7329" max="7330" width="8.42578125" customWidth="1"/>
    <col min="7331" max="7331" width="17.42578125" customWidth="1"/>
    <col min="7332" max="7332" width="12.42578125" customWidth="1"/>
    <col min="7333" max="7334" width="8.42578125" customWidth="1"/>
    <col min="7335" max="7335" width="44" customWidth="1"/>
    <col min="7338" max="7338" width="7.42578125" customWidth="1"/>
    <col min="7339" max="7339" width="11.42578125" customWidth="1"/>
    <col min="7340" max="7341" width="12.42578125" customWidth="1"/>
    <col min="7342" max="7342" width="11.42578125" customWidth="1"/>
    <col min="7343" max="7344" width="8.42578125" customWidth="1"/>
    <col min="7345" max="7345" width="17.42578125" customWidth="1"/>
    <col min="7346" max="7346" width="12.42578125" customWidth="1"/>
    <col min="7347" max="7348" width="8.42578125" customWidth="1"/>
    <col min="7349" max="7349" width="43.42578125" customWidth="1"/>
    <col min="7351" max="7351" width="7.42578125" customWidth="1"/>
    <col min="7352" max="7352" width="11.42578125" customWidth="1"/>
    <col min="7353" max="7354" width="12.42578125" customWidth="1"/>
    <col min="7355" max="7355" width="11.42578125" customWidth="1"/>
    <col min="7356" max="7356" width="8.42578125" customWidth="1"/>
    <col min="7357" max="7357" width="8.42578125" bestFit="1" customWidth="1"/>
    <col min="7358" max="7358" width="17.42578125" bestFit="1" customWidth="1"/>
    <col min="7359" max="7359" width="12.42578125" bestFit="1" customWidth="1"/>
    <col min="7360" max="7361" width="8.42578125" customWidth="1"/>
    <col min="7362" max="7362" width="44" customWidth="1"/>
    <col min="7548" max="7548" width="22.42578125" bestFit="1" customWidth="1"/>
    <col min="7549" max="7549" width="8.42578125" customWidth="1"/>
    <col min="7550" max="7550" width="29.42578125" customWidth="1"/>
    <col min="7551" max="7551" width="7" customWidth="1"/>
    <col min="7552" max="7552" width="22.42578125" bestFit="1" customWidth="1"/>
    <col min="7553" max="7553" width="62.42578125" customWidth="1"/>
    <col min="7554" max="7554" width="2.42578125" customWidth="1"/>
    <col min="7555" max="7555" width="7" customWidth="1"/>
    <col min="7556" max="7556" width="11.42578125" customWidth="1"/>
    <col min="7557" max="7558" width="12.42578125" customWidth="1"/>
    <col min="7559" max="7561" width="8.42578125" customWidth="1"/>
    <col min="7562" max="7562" width="12.42578125" customWidth="1"/>
    <col min="7563" max="7564" width="8.42578125" customWidth="1"/>
    <col min="7565" max="7565" width="44" customWidth="1"/>
    <col min="7566" max="7566" width="10.42578125" customWidth="1"/>
    <col min="7567" max="7567" width="7.42578125" customWidth="1"/>
    <col min="7568" max="7568" width="11.42578125" customWidth="1"/>
    <col min="7569" max="7570" width="12.42578125" customWidth="1"/>
    <col min="7571" max="7571" width="11.42578125" customWidth="1"/>
    <col min="7572" max="7573" width="8.42578125" customWidth="1"/>
    <col min="7574" max="7574" width="17.42578125" customWidth="1"/>
    <col min="7575" max="7575" width="12.42578125" customWidth="1"/>
    <col min="7576" max="7577" width="8.42578125" customWidth="1"/>
    <col min="7578" max="7578" width="44" customWidth="1"/>
    <col min="7580" max="7580" width="7.42578125" customWidth="1"/>
    <col min="7581" max="7581" width="11.42578125" customWidth="1"/>
    <col min="7582" max="7583" width="12.42578125" customWidth="1"/>
    <col min="7584" max="7584" width="11.42578125" customWidth="1"/>
    <col min="7585" max="7586" width="8.42578125" customWidth="1"/>
    <col min="7587" max="7587" width="17.42578125" customWidth="1"/>
    <col min="7588" max="7588" width="12.42578125" customWidth="1"/>
    <col min="7589" max="7590" width="8.42578125" customWidth="1"/>
    <col min="7591" max="7591" width="44" customWidth="1"/>
    <col min="7594" max="7594" width="7.42578125" customWidth="1"/>
    <col min="7595" max="7595" width="11.42578125" customWidth="1"/>
    <col min="7596" max="7597" width="12.42578125" customWidth="1"/>
    <col min="7598" max="7598" width="11.42578125" customWidth="1"/>
    <col min="7599" max="7600" width="8.42578125" customWidth="1"/>
    <col min="7601" max="7601" width="17.42578125" customWidth="1"/>
    <col min="7602" max="7602" width="12.42578125" customWidth="1"/>
    <col min="7603" max="7604" width="8.42578125" customWidth="1"/>
    <col min="7605" max="7605" width="43.42578125" customWidth="1"/>
    <col min="7607" max="7607" width="7.42578125" customWidth="1"/>
    <col min="7608" max="7608" width="11.42578125" customWidth="1"/>
    <col min="7609" max="7610" width="12.42578125" customWidth="1"/>
    <col min="7611" max="7611" width="11.42578125" customWidth="1"/>
    <col min="7612" max="7612" width="8.42578125" customWidth="1"/>
    <col min="7613" max="7613" width="8.42578125" bestFit="1" customWidth="1"/>
    <col min="7614" max="7614" width="17.42578125" bestFit="1" customWidth="1"/>
    <col min="7615" max="7615" width="12.42578125" bestFit="1" customWidth="1"/>
    <col min="7616" max="7617" width="8.42578125" customWidth="1"/>
    <col min="7618" max="7618" width="44" customWidth="1"/>
    <col min="7804" max="7804" width="22.42578125" bestFit="1" customWidth="1"/>
    <col min="7805" max="7805" width="8.42578125" customWidth="1"/>
    <col min="7806" max="7806" width="29.42578125" customWidth="1"/>
    <col min="7807" max="7807" width="7" customWidth="1"/>
    <col min="7808" max="7808" width="22.42578125" bestFit="1" customWidth="1"/>
    <col min="7809" max="7809" width="62.42578125" customWidth="1"/>
    <col min="7810" max="7810" width="2.42578125" customWidth="1"/>
    <col min="7811" max="7811" width="7" customWidth="1"/>
    <col min="7812" max="7812" width="11.42578125" customWidth="1"/>
    <col min="7813" max="7814" width="12.42578125" customWidth="1"/>
    <col min="7815" max="7817" width="8.42578125" customWidth="1"/>
    <col min="7818" max="7818" width="12.42578125" customWidth="1"/>
    <col min="7819" max="7820" width="8.42578125" customWidth="1"/>
    <col min="7821" max="7821" width="44" customWidth="1"/>
    <col min="7822" max="7822" width="10.42578125" customWidth="1"/>
    <col min="7823" max="7823" width="7.42578125" customWidth="1"/>
    <col min="7824" max="7824" width="11.42578125" customWidth="1"/>
    <col min="7825" max="7826" width="12.42578125" customWidth="1"/>
    <col min="7827" max="7827" width="11.42578125" customWidth="1"/>
    <col min="7828" max="7829" width="8.42578125" customWidth="1"/>
    <col min="7830" max="7830" width="17.42578125" customWidth="1"/>
    <col min="7831" max="7831" width="12.42578125" customWidth="1"/>
    <col min="7832" max="7833" width="8.42578125" customWidth="1"/>
    <col min="7834" max="7834" width="44" customWidth="1"/>
    <col min="7836" max="7836" width="7.42578125" customWidth="1"/>
    <col min="7837" max="7837" width="11.42578125" customWidth="1"/>
    <col min="7838" max="7839" width="12.42578125" customWidth="1"/>
    <col min="7840" max="7840" width="11.42578125" customWidth="1"/>
    <col min="7841" max="7842" width="8.42578125" customWidth="1"/>
    <col min="7843" max="7843" width="17.42578125" customWidth="1"/>
    <col min="7844" max="7844" width="12.42578125" customWidth="1"/>
    <col min="7845" max="7846" width="8.42578125" customWidth="1"/>
    <col min="7847" max="7847" width="44" customWidth="1"/>
    <col min="7850" max="7850" width="7.42578125" customWidth="1"/>
    <col min="7851" max="7851" width="11.42578125" customWidth="1"/>
    <col min="7852" max="7853" width="12.42578125" customWidth="1"/>
    <col min="7854" max="7854" width="11.42578125" customWidth="1"/>
    <col min="7855" max="7856" width="8.42578125" customWidth="1"/>
    <col min="7857" max="7857" width="17.42578125" customWidth="1"/>
    <col min="7858" max="7858" width="12.42578125" customWidth="1"/>
    <col min="7859" max="7860" width="8.42578125" customWidth="1"/>
    <col min="7861" max="7861" width="43.42578125" customWidth="1"/>
    <col min="7863" max="7863" width="7.42578125" customWidth="1"/>
    <col min="7864" max="7864" width="11.42578125" customWidth="1"/>
    <col min="7865" max="7866" width="12.42578125" customWidth="1"/>
    <col min="7867" max="7867" width="11.42578125" customWidth="1"/>
    <col min="7868" max="7868" width="8.42578125" customWidth="1"/>
    <col min="7869" max="7869" width="8.42578125" bestFit="1" customWidth="1"/>
    <col min="7870" max="7870" width="17.42578125" bestFit="1" customWidth="1"/>
    <col min="7871" max="7871" width="12.42578125" bestFit="1" customWidth="1"/>
    <col min="7872" max="7873" width="8.42578125" customWidth="1"/>
    <col min="7874" max="7874" width="44" customWidth="1"/>
    <col min="8060" max="8060" width="22.42578125" bestFit="1" customWidth="1"/>
    <col min="8061" max="8061" width="8.42578125" customWidth="1"/>
    <col min="8062" max="8062" width="29.42578125" customWidth="1"/>
    <col min="8063" max="8063" width="7" customWidth="1"/>
    <col min="8064" max="8064" width="22.42578125" bestFit="1" customWidth="1"/>
    <col min="8065" max="8065" width="62.42578125" customWidth="1"/>
    <col min="8066" max="8066" width="2.42578125" customWidth="1"/>
    <col min="8067" max="8067" width="7" customWidth="1"/>
    <col min="8068" max="8068" width="11.42578125" customWidth="1"/>
    <col min="8069" max="8070" width="12.42578125" customWidth="1"/>
    <col min="8071" max="8073" width="8.42578125" customWidth="1"/>
    <col min="8074" max="8074" width="12.42578125" customWidth="1"/>
    <col min="8075" max="8076" width="8.42578125" customWidth="1"/>
    <col min="8077" max="8077" width="44" customWidth="1"/>
    <col min="8078" max="8078" width="10.42578125" customWidth="1"/>
    <col min="8079" max="8079" width="7.42578125" customWidth="1"/>
    <col min="8080" max="8080" width="11.42578125" customWidth="1"/>
    <col min="8081" max="8082" width="12.42578125" customWidth="1"/>
    <col min="8083" max="8083" width="11.42578125" customWidth="1"/>
    <col min="8084" max="8085" width="8.42578125" customWidth="1"/>
    <col min="8086" max="8086" width="17.42578125" customWidth="1"/>
    <col min="8087" max="8087" width="12.42578125" customWidth="1"/>
    <col min="8088" max="8089" width="8.42578125" customWidth="1"/>
    <col min="8090" max="8090" width="44" customWidth="1"/>
    <col min="8092" max="8092" width="7.42578125" customWidth="1"/>
    <col min="8093" max="8093" width="11.42578125" customWidth="1"/>
    <col min="8094" max="8095" width="12.42578125" customWidth="1"/>
    <col min="8096" max="8096" width="11.42578125" customWidth="1"/>
    <col min="8097" max="8098" width="8.42578125" customWidth="1"/>
    <col min="8099" max="8099" width="17.42578125" customWidth="1"/>
    <col min="8100" max="8100" width="12.42578125" customWidth="1"/>
    <col min="8101" max="8102" width="8.42578125" customWidth="1"/>
    <col min="8103" max="8103" width="44" customWidth="1"/>
    <col min="8106" max="8106" width="7.42578125" customWidth="1"/>
    <col min="8107" max="8107" width="11.42578125" customWidth="1"/>
    <col min="8108" max="8109" width="12.42578125" customWidth="1"/>
    <col min="8110" max="8110" width="11.42578125" customWidth="1"/>
    <col min="8111" max="8112" width="8.42578125" customWidth="1"/>
    <col min="8113" max="8113" width="17.42578125" customWidth="1"/>
    <col min="8114" max="8114" width="12.42578125" customWidth="1"/>
    <col min="8115" max="8116" width="8.42578125" customWidth="1"/>
    <col min="8117" max="8117" width="43.42578125" customWidth="1"/>
    <col min="8119" max="8119" width="7.42578125" customWidth="1"/>
    <col min="8120" max="8120" width="11.42578125" customWidth="1"/>
    <col min="8121" max="8122" width="12.42578125" customWidth="1"/>
    <col min="8123" max="8123" width="11.42578125" customWidth="1"/>
    <col min="8124" max="8124" width="8.42578125" customWidth="1"/>
    <col min="8125" max="8125" width="8.42578125" bestFit="1" customWidth="1"/>
    <col min="8126" max="8126" width="17.42578125" bestFit="1" customWidth="1"/>
    <col min="8127" max="8127" width="12.42578125" bestFit="1" customWidth="1"/>
    <col min="8128" max="8129" width="8.42578125" customWidth="1"/>
    <col min="8130" max="8130" width="44" customWidth="1"/>
    <col min="8316" max="8316" width="22.42578125" bestFit="1" customWidth="1"/>
    <col min="8317" max="8317" width="8.42578125" customWidth="1"/>
    <col min="8318" max="8318" width="29.42578125" customWidth="1"/>
    <col min="8319" max="8319" width="7" customWidth="1"/>
    <col min="8320" max="8320" width="22.42578125" bestFit="1" customWidth="1"/>
    <col min="8321" max="8321" width="62.42578125" customWidth="1"/>
    <col min="8322" max="8322" width="2.42578125" customWidth="1"/>
    <col min="8323" max="8323" width="7" customWidth="1"/>
    <col min="8324" max="8324" width="11.42578125" customWidth="1"/>
    <col min="8325" max="8326" width="12.42578125" customWidth="1"/>
    <col min="8327" max="8329" width="8.42578125" customWidth="1"/>
    <col min="8330" max="8330" width="12.42578125" customWidth="1"/>
    <col min="8331" max="8332" width="8.42578125" customWidth="1"/>
    <col min="8333" max="8333" width="44" customWidth="1"/>
    <col min="8334" max="8334" width="10.42578125" customWidth="1"/>
    <col min="8335" max="8335" width="7.42578125" customWidth="1"/>
    <col min="8336" max="8336" width="11.42578125" customWidth="1"/>
    <col min="8337" max="8338" width="12.42578125" customWidth="1"/>
    <col min="8339" max="8339" width="11.42578125" customWidth="1"/>
    <col min="8340" max="8341" width="8.42578125" customWidth="1"/>
    <col min="8342" max="8342" width="17.42578125" customWidth="1"/>
    <col min="8343" max="8343" width="12.42578125" customWidth="1"/>
    <col min="8344" max="8345" width="8.42578125" customWidth="1"/>
    <col min="8346" max="8346" width="44" customWidth="1"/>
    <col min="8348" max="8348" width="7.42578125" customWidth="1"/>
    <col min="8349" max="8349" width="11.42578125" customWidth="1"/>
    <col min="8350" max="8351" width="12.42578125" customWidth="1"/>
    <col min="8352" max="8352" width="11.42578125" customWidth="1"/>
    <col min="8353" max="8354" width="8.42578125" customWidth="1"/>
    <col min="8355" max="8355" width="17.42578125" customWidth="1"/>
    <col min="8356" max="8356" width="12.42578125" customWidth="1"/>
    <col min="8357" max="8358" width="8.42578125" customWidth="1"/>
    <col min="8359" max="8359" width="44" customWidth="1"/>
    <col min="8362" max="8362" width="7.42578125" customWidth="1"/>
    <col min="8363" max="8363" width="11.42578125" customWidth="1"/>
    <col min="8364" max="8365" width="12.42578125" customWidth="1"/>
    <col min="8366" max="8366" width="11.42578125" customWidth="1"/>
    <col min="8367" max="8368" width="8.42578125" customWidth="1"/>
    <col min="8369" max="8369" width="17.42578125" customWidth="1"/>
    <col min="8370" max="8370" width="12.42578125" customWidth="1"/>
    <col min="8371" max="8372" width="8.42578125" customWidth="1"/>
    <col min="8373" max="8373" width="43.42578125" customWidth="1"/>
    <col min="8375" max="8375" width="7.42578125" customWidth="1"/>
    <col min="8376" max="8376" width="11.42578125" customWidth="1"/>
    <col min="8377" max="8378" width="12.42578125" customWidth="1"/>
    <col min="8379" max="8379" width="11.42578125" customWidth="1"/>
    <col min="8380" max="8380" width="8.42578125" customWidth="1"/>
    <col min="8381" max="8381" width="8.42578125" bestFit="1" customWidth="1"/>
    <col min="8382" max="8382" width="17.42578125" bestFit="1" customWidth="1"/>
    <col min="8383" max="8383" width="12.42578125" bestFit="1" customWidth="1"/>
    <col min="8384" max="8385" width="8.42578125" customWidth="1"/>
    <col min="8386" max="8386" width="44" customWidth="1"/>
    <col min="8572" max="8572" width="22.42578125" bestFit="1" customWidth="1"/>
    <col min="8573" max="8573" width="8.42578125" customWidth="1"/>
    <col min="8574" max="8574" width="29.42578125" customWidth="1"/>
    <col min="8575" max="8575" width="7" customWidth="1"/>
    <col min="8576" max="8576" width="22.42578125" bestFit="1" customWidth="1"/>
    <col min="8577" max="8577" width="62.42578125" customWidth="1"/>
    <col min="8578" max="8578" width="2.42578125" customWidth="1"/>
    <col min="8579" max="8579" width="7" customWidth="1"/>
    <col min="8580" max="8580" width="11.42578125" customWidth="1"/>
    <col min="8581" max="8582" width="12.42578125" customWidth="1"/>
    <col min="8583" max="8585" width="8.42578125" customWidth="1"/>
    <col min="8586" max="8586" width="12.42578125" customWidth="1"/>
    <col min="8587" max="8588" width="8.42578125" customWidth="1"/>
    <col min="8589" max="8589" width="44" customWidth="1"/>
    <col min="8590" max="8590" width="10.42578125" customWidth="1"/>
    <col min="8591" max="8591" width="7.42578125" customWidth="1"/>
    <col min="8592" max="8592" width="11.42578125" customWidth="1"/>
    <col min="8593" max="8594" width="12.42578125" customWidth="1"/>
    <col min="8595" max="8595" width="11.42578125" customWidth="1"/>
    <col min="8596" max="8597" width="8.42578125" customWidth="1"/>
    <col min="8598" max="8598" width="17.42578125" customWidth="1"/>
    <col min="8599" max="8599" width="12.42578125" customWidth="1"/>
    <col min="8600" max="8601" width="8.42578125" customWidth="1"/>
    <col min="8602" max="8602" width="44" customWidth="1"/>
    <col min="8604" max="8604" width="7.42578125" customWidth="1"/>
    <col min="8605" max="8605" width="11.42578125" customWidth="1"/>
    <col min="8606" max="8607" width="12.42578125" customWidth="1"/>
    <col min="8608" max="8608" width="11.42578125" customWidth="1"/>
    <col min="8609" max="8610" width="8.42578125" customWidth="1"/>
    <col min="8611" max="8611" width="17.42578125" customWidth="1"/>
    <col min="8612" max="8612" width="12.42578125" customWidth="1"/>
    <col min="8613" max="8614" width="8.42578125" customWidth="1"/>
    <col min="8615" max="8615" width="44" customWidth="1"/>
    <col min="8618" max="8618" width="7.42578125" customWidth="1"/>
    <col min="8619" max="8619" width="11.42578125" customWidth="1"/>
    <col min="8620" max="8621" width="12.42578125" customWidth="1"/>
    <col min="8622" max="8622" width="11.42578125" customWidth="1"/>
    <col min="8623" max="8624" width="8.42578125" customWidth="1"/>
    <col min="8625" max="8625" width="17.42578125" customWidth="1"/>
    <col min="8626" max="8626" width="12.42578125" customWidth="1"/>
    <col min="8627" max="8628" width="8.42578125" customWidth="1"/>
    <col min="8629" max="8629" width="43.42578125" customWidth="1"/>
    <col min="8631" max="8631" width="7.42578125" customWidth="1"/>
    <col min="8632" max="8632" width="11.42578125" customWidth="1"/>
    <col min="8633" max="8634" width="12.42578125" customWidth="1"/>
    <col min="8635" max="8635" width="11.42578125" customWidth="1"/>
    <col min="8636" max="8636" width="8.42578125" customWidth="1"/>
    <col min="8637" max="8637" width="8.42578125" bestFit="1" customWidth="1"/>
    <col min="8638" max="8638" width="17.42578125" bestFit="1" customWidth="1"/>
    <col min="8639" max="8639" width="12.42578125" bestFit="1" customWidth="1"/>
    <col min="8640" max="8641" width="8.42578125" customWidth="1"/>
    <col min="8642" max="8642" width="44" customWidth="1"/>
    <col min="8828" max="8828" width="22.42578125" bestFit="1" customWidth="1"/>
    <col min="8829" max="8829" width="8.42578125" customWidth="1"/>
    <col min="8830" max="8830" width="29.42578125" customWidth="1"/>
    <col min="8831" max="8831" width="7" customWidth="1"/>
    <col min="8832" max="8832" width="22.42578125" bestFit="1" customWidth="1"/>
    <col min="8833" max="8833" width="62.42578125" customWidth="1"/>
    <col min="8834" max="8834" width="2.42578125" customWidth="1"/>
    <col min="8835" max="8835" width="7" customWidth="1"/>
    <col min="8836" max="8836" width="11.42578125" customWidth="1"/>
    <col min="8837" max="8838" width="12.42578125" customWidth="1"/>
    <col min="8839" max="8841" width="8.42578125" customWidth="1"/>
    <col min="8842" max="8842" width="12.42578125" customWidth="1"/>
    <col min="8843" max="8844" width="8.42578125" customWidth="1"/>
    <col min="8845" max="8845" width="44" customWidth="1"/>
    <col min="8846" max="8846" width="10.42578125" customWidth="1"/>
    <col min="8847" max="8847" width="7.42578125" customWidth="1"/>
    <col min="8848" max="8848" width="11.42578125" customWidth="1"/>
    <col min="8849" max="8850" width="12.42578125" customWidth="1"/>
    <col min="8851" max="8851" width="11.42578125" customWidth="1"/>
    <col min="8852" max="8853" width="8.42578125" customWidth="1"/>
    <col min="8854" max="8854" width="17.42578125" customWidth="1"/>
    <col min="8855" max="8855" width="12.42578125" customWidth="1"/>
    <col min="8856" max="8857" width="8.42578125" customWidth="1"/>
    <col min="8858" max="8858" width="44" customWidth="1"/>
    <col min="8860" max="8860" width="7.42578125" customWidth="1"/>
    <col min="8861" max="8861" width="11.42578125" customWidth="1"/>
    <col min="8862" max="8863" width="12.42578125" customWidth="1"/>
    <col min="8864" max="8864" width="11.42578125" customWidth="1"/>
    <col min="8865" max="8866" width="8.42578125" customWidth="1"/>
    <col min="8867" max="8867" width="17.42578125" customWidth="1"/>
    <col min="8868" max="8868" width="12.42578125" customWidth="1"/>
    <col min="8869" max="8870" width="8.42578125" customWidth="1"/>
    <col min="8871" max="8871" width="44" customWidth="1"/>
    <col min="8874" max="8874" width="7.42578125" customWidth="1"/>
    <col min="8875" max="8875" width="11.42578125" customWidth="1"/>
    <col min="8876" max="8877" width="12.42578125" customWidth="1"/>
    <col min="8878" max="8878" width="11.42578125" customWidth="1"/>
    <col min="8879" max="8880" width="8.42578125" customWidth="1"/>
    <col min="8881" max="8881" width="17.42578125" customWidth="1"/>
    <col min="8882" max="8882" width="12.42578125" customWidth="1"/>
    <col min="8883" max="8884" width="8.42578125" customWidth="1"/>
    <col min="8885" max="8885" width="43.42578125" customWidth="1"/>
    <col min="8887" max="8887" width="7.42578125" customWidth="1"/>
    <col min="8888" max="8888" width="11.42578125" customWidth="1"/>
    <col min="8889" max="8890" width="12.42578125" customWidth="1"/>
    <col min="8891" max="8891" width="11.42578125" customWidth="1"/>
    <col min="8892" max="8892" width="8.42578125" customWidth="1"/>
    <col min="8893" max="8893" width="8.42578125" bestFit="1" customWidth="1"/>
    <col min="8894" max="8894" width="17.42578125" bestFit="1" customWidth="1"/>
    <col min="8895" max="8895" width="12.42578125" bestFit="1" customWidth="1"/>
    <col min="8896" max="8897" width="8.42578125" customWidth="1"/>
    <col min="8898" max="8898" width="44" customWidth="1"/>
    <col min="9084" max="9084" width="22.42578125" bestFit="1" customWidth="1"/>
    <col min="9085" max="9085" width="8.42578125" customWidth="1"/>
    <col min="9086" max="9086" width="29.42578125" customWidth="1"/>
    <col min="9087" max="9087" width="7" customWidth="1"/>
    <col min="9088" max="9088" width="22.42578125" bestFit="1" customWidth="1"/>
    <col min="9089" max="9089" width="62.42578125" customWidth="1"/>
    <col min="9090" max="9090" width="2.42578125" customWidth="1"/>
    <col min="9091" max="9091" width="7" customWidth="1"/>
    <col min="9092" max="9092" width="11.42578125" customWidth="1"/>
    <col min="9093" max="9094" width="12.42578125" customWidth="1"/>
    <col min="9095" max="9097" width="8.42578125" customWidth="1"/>
    <col min="9098" max="9098" width="12.42578125" customWidth="1"/>
    <col min="9099" max="9100" width="8.42578125" customWidth="1"/>
    <col min="9101" max="9101" width="44" customWidth="1"/>
    <col min="9102" max="9102" width="10.42578125" customWidth="1"/>
    <col min="9103" max="9103" width="7.42578125" customWidth="1"/>
    <col min="9104" max="9104" width="11.42578125" customWidth="1"/>
    <col min="9105" max="9106" width="12.42578125" customWidth="1"/>
    <col min="9107" max="9107" width="11.42578125" customWidth="1"/>
    <col min="9108" max="9109" width="8.42578125" customWidth="1"/>
    <col min="9110" max="9110" width="17.42578125" customWidth="1"/>
    <col min="9111" max="9111" width="12.42578125" customWidth="1"/>
    <col min="9112" max="9113" width="8.42578125" customWidth="1"/>
    <col min="9114" max="9114" width="44" customWidth="1"/>
    <col min="9116" max="9116" width="7.42578125" customWidth="1"/>
    <col min="9117" max="9117" width="11.42578125" customWidth="1"/>
    <col min="9118" max="9119" width="12.42578125" customWidth="1"/>
    <col min="9120" max="9120" width="11.42578125" customWidth="1"/>
    <col min="9121" max="9122" width="8.42578125" customWidth="1"/>
    <col min="9123" max="9123" width="17.42578125" customWidth="1"/>
    <col min="9124" max="9124" width="12.42578125" customWidth="1"/>
    <col min="9125" max="9126" width="8.42578125" customWidth="1"/>
    <col min="9127" max="9127" width="44" customWidth="1"/>
    <col min="9130" max="9130" width="7.42578125" customWidth="1"/>
    <col min="9131" max="9131" width="11.42578125" customWidth="1"/>
    <col min="9132" max="9133" width="12.42578125" customWidth="1"/>
    <col min="9134" max="9134" width="11.42578125" customWidth="1"/>
    <col min="9135" max="9136" width="8.42578125" customWidth="1"/>
    <col min="9137" max="9137" width="17.42578125" customWidth="1"/>
    <col min="9138" max="9138" width="12.42578125" customWidth="1"/>
    <col min="9139" max="9140" width="8.42578125" customWidth="1"/>
    <col min="9141" max="9141" width="43.42578125" customWidth="1"/>
    <col min="9143" max="9143" width="7.42578125" customWidth="1"/>
    <col min="9144" max="9144" width="11.42578125" customWidth="1"/>
    <col min="9145" max="9146" width="12.42578125" customWidth="1"/>
    <col min="9147" max="9147" width="11.42578125" customWidth="1"/>
    <col min="9148" max="9148" width="8.42578125" customWidth="1"/>
    <col min="9149" max="9149" width="8.42578125" bestFit="1" customWidth="1"/>
    <col min="9150" max="9150" width="17.42578125" bestFit="1" customWidth="1"/>
    <col min="9151" max="9151" width="12.42578125" bestFit="1" customWidth="1"/>
    <col min="9152" max="9153" width="8.42578125" customWidth="1"/>
    <col min="9154" max="9154" width="44" customWidth="1"/>
    <col min="9340" max="9340" width="22.42578125" bestFit="1" customWidth="1"/>
    <col min="9341" max="9341" width="8.42578125" customWidth="1"/>
    <col min="9342" max="9342" width="29.42578125" customWidth="1"/>
    <col min="9343" max="9343" width="7" customWidth="1"/>
    <col min="9344" max="9344" width="22.42578125" bestFit="1" customWidth="1"/>
    <col min="9345" max="9345" width="62.42578125" customWidth="1"/>
    <col min="9346" max="9346" width="2.42578125" customWidth="1"/>
    <col min="9347" max="9347" width="7" customWidth="1"/>
    <col min="9348" max="9348" width="11.42578125" customWidth="1"/>
    <col min="9349" max="9350" width="12.42578125" customWidth="1"/>
    <col min="9351" max="9353" width="8.42578125" customWidth="1"/>
    <col min="9354" max="9354" width="12.42578125" customWidth="1"/>
    <col min="9355" max="9356" width="8.42578125" customWidth="1"/>
    <col min="9357" max="9357" width="44" customWidth="1"/>
    <col min="9358" max="9358" width="10.42578125" customWidth="1"/>
    <col min="9359" max="9359" width="7.42578125" customWidth="1"/>
    <col min="9360" max="9360" width="11.42578125" customWidth="1"/>
    <col min="9361" max="9362" width="12.42578125" customWidth="1"/>
    <col min="9363" max="9363" width="11.42578125" customWidth="1"/>
    <col min="9364" max="9365" width="8.42578125" customWidth="1"/>
    <col min="9366" max="9366" width="17.42578125" customWidth="1"/>
    <col min="9367" max="9367" width="12.42578125" customWidth="1"/>
    <col min="9368" max="9369" width="8.42578125" customWidth="1"/>
    <col min="9370" max="9370" width="44" customWidth="1"/>
    <col min="9372" max="9372" width="7.42578125" customWidth="1"/>
    <col min="9373" max="9373" width="11.42578125" customWidth="1"/>
    <col min="9374" max="9375" width="12.42578125" customWidth="1"/>
    <col min="9376" max="9376" width="11.42578125" customWidth="1"/>
    <col min="9377" max="9378" width="8.42578125" customWidth="1"/>
    <col min="9379" max="9379" width="17.42578125" customWidth="1"/>
    <col min="9380" max="9380" width="12.42578125" customWidth="1"/>
    <col min="9381" max="9382" width="8.42578125" customWidth="1"/>
    <col min="9383" max="9383" width="44" customWidth="1"/>
    <col min="9386" max="9386" width="7.42578125" customWidth="1"/>
    <col min="9387" max="9387" width="11.42578125" customWidth="1"/>
    <col min="9388" max="9389" width="12.42578125" customWidth="1"/>
    <col min="9390" max="9390" width="11.42578125" customWidth="1"/>
    <col min="9391" max="9392" width="8.42578125" customWidth="1"/>
    <col min="9393" max="9393" width="17.42578125" customWidth="1"/>
    <col min="9394" max="9394" width="12.42578125" customWidth="1"/>
    <col min="9395" max="9396" width="8.42578125" customWidth="1"/>
    <col min="9397" max="9397" width="43.42578125" customWidth="1"/>
    <col min="9399" max="9399" width="7.42578125" customWidth="1"/>
    <col min="9400" max="9400" width="11.42578125" customWidth="1"/>
    <col min="9401" max="9402" width="12.42578125" customWidth="1"/>
    <col min="9403" max="9403" width="11.42578125" customWidth="1"/>
    <col min="9404" max="9404" width="8.42578125" customWidth="1"/>
    <col min="9405" max="9405" width="8.42578125" bestFit="1" customWidth="1"/>
    <col min="9406" max="9406" width="17.42578125" bestFit="1" customWidth="1"/>
    <col min="9407" max="9407" width="12.42578125" bestFit="1" customWidth="1"/>
    <col min="9408" max="9409" width="8.42578125" customWidth="1"/>
    <col min="9410" max="9410" width="44" customWidth="1"/>
    <col min="9596" max="9596" width="22.42578125" bestFit="1" customWidth="1"/>
    <col min="9597" max="9597" width="8.42578125" customWidth="1"/>
    <col min="9598" max="9598" width="29.42578125" customWidth="1"/>
    <col min="9599" max="9599" width="7" customWidth="1"/>
    <col min="9600" max="9600" width="22.42578125" bestFit="1" customWidth="1"/>
    <col min="9601" max="9601" width="62.42578125" customWidth="1"/>
    <col min="9602" max="9602" width="2.42578125" customWidth="1"/>
    <col min="9603" max="9603" width="7" customWidth="1"/>
    <col min="9604" max="9604" width="11.42578125" customWidth="1"/>
    <col min="9605" max="9606" width="12.42578125" customWidth="1"/>
    <col min="9607" max="9609" width="8.42578125" customWidth="1"/>
    <col min="9610" max="9610" width="12.42578125" customWidth="1"/>
    <col min="9611" max="9612" width="8.42578125" customWidth="1"/>
    <col min="9613" max="9613" width="44" customWidth="1"/>
    <col min="9614" max="9614" width="10.42578125" customWidth="1"/>
    <col min="9615" max="9615" width="7.42578125" customWidth="1"/>
    <col min="9616" max="9616" width="11.42578125" customWidth="1"/>
    <col min="9617" max="9618" width="12.42578125" customWidth="1"/>
    <col min="9619" max="9619" width="11.42578125" customWidth="1"/>
    <col min="9620" max="9621" width="8.42578125" customWidth="1"/>
    <col min="9622" max="9622" width="17.42578125" customWidth="1"/>
    <col min="9623" max="9623" width="12.42578125" customWidth="1"/>
    <col min="9624" max="9625" width="8.42578125" customWidth="1"/>
    <col min="9626" max="9626" width="44" customWidth="1"/>
    <col min="9628" max="9628" width="7.42578125" customWidth="1"/>
    <col min="9629" max="9629" width="11.42578125" customWidth="1"/>
    <col min="9630" max="9631" width="12.42578125" customWidth="1"/>
    <col min="9632" max="9632" width="11.42578125" customWidth="1"/>
    <col min="9633" max="9634" width="8.42578125" customWidth="1"/>
    <col min="9635" max="9635" width="17.42578125" customWidth="1"/>
    <col min="9636" max="9636" width="12.42578125" customWidth="1"/>
    <col min="9637" max="9638" width="8.42578125" customWidth="1"/>
    <col min="9639" max="9639" width="44" customWidth="1"/>
    <col min="9642" max="9642" width="7.42578125" customWidth="1"/>
    <col min="9643" max="9643" width="11.42578125" customWidth="1"/>
    <col min="9644" max="9645" width="12.42578125" customWidth="1"/>
    <col min="9646" max="9646" width="11.42578125" customWidth="1"/>
    <col min="9647" max="9648" width="8.42578125" customWidth="1"/>
    <col min="9649" max="9649" width="17.42578125" customWidth="1"/>
    <col min="9650" max="9650" width="12.42578125" customWidth="1"/>
    <col min="9651" max="9652" width="8.42578125" customWidth="1"/>
    <col min="9653" max="9653" width="43.42578125" customWidth="1"/>
    <col min="9655" max="9655" width="7.42578125" customWidth="1"/>
    <col min="9656" max="9656" width="11.42578125" customWidth="1"/>
    <col min="9657" max="9658" width="12.42578125" customWidth="1"/>
    <col min="9659" max="9659" width="11.42578125" customWidth="1"/>
    <col min="9660" max="9660" width="8.42578125" customWidth="1"/>
    <col min="9661" max="9661" width="8.42578125" bestFit="1" customWidth="1"/>
    <col min="9662" max="9662" width="17.42578125" bestFit="1" customWidth="1"/>
    <col min="9663" max="9663" width="12.42578125" bestFit="1" customWidth="1"/>
    <col min="9664" max="9665" width="8.42578125" customWidth="1"/>
    <col min="9666" max="9666" width="44" customWidth="1"/>
    <col min="9852" max="9852" width="22.42578125" bestFit="1" customWidth="1"/>
    <col min="9853" max="9853" width="8.42578125" customWidth="1"/>
    <col min="9854" max="9854" width="29.42578125" customWidth="1"/>
    <col min="9855" max="9855" width="7" customWidth="1"/>
    <col min="9856" max="9856" width="22.42578125" bestFit="1" customWidth="1"/>
    <col min="9857" max="9857" width="62.42578125" customWidth="1"/>
    <col min="9858" max="9858" width="2.42578125" customWidth="1"/>
    <col min="9859" max="9859" width="7" customWidth="1"/>
    <col min="9860" max="9860" width="11.42578125" customWidth="1"/>
    <col min="9861" max="9862" width="12.42578125" customWidth="1"/>
    <col min="9863" max="9865" width="8.42578125" customWidth="1"/>
    <col min="9866" max="9866" width="12.42578125" customWidth="1"/>
    <col min="9867" max="9868" width="8.42578125" customWidth="1"/>
    <col min="9869" max="9869" width="44" customWidth="1"/>
    <col min="9870" max="9870" width="10.42578125" customWidth="1"/>
    <col min="9871" max="9871" width="7.42578125" customWidth="1"/>
    <col min="9872" max="9872" width="11.42578125" customWidth="1"/>
    <col min="9873" max="9874" width="12.42578125" customWidth="1"/>
    <col min="9875" max="9875" width="11.42578125" customWidth="1"/>
    <col min="9876" max="9877" width="8.42578125" customWidth="1"/>
    <col min="9878" max="9878" width="17.42578125" customWidth="1"/>
    <col min="9879" max="9879" width="12.42578125" customWidth="1"/>
    <col min="9880" max="9881" width="8.42578125" customWidth="1"/>
    <col min="9882" max="9882" width="44" customWidth="1"/>
    <col min="9884" max="9884" width="7.42578125" customWidth="1"/>
    <col min="9885" max="9885" width="11.42578125" customWidth="1"/>
    <col min="9886" max="9887" width="12.42578125" customWidth="1"/>
    <col min="9888" max="9888" width="11.42578125" customWidth="1"/>
    <col min="9889" max="9890" width="8.42578125" customWidth="1"/>
    <col min="9891" max="9891" width="17.42578125" customWidth="1"/>
    <col min="9892" max="9892" width="12.42578125" customWidth="1"/>
    <col min="9893" max="9894" width="8.42578125" customWidth="1"/>
    <col min="9895" max="9895" width="44" customWidth="1"/>
    <col min="9898" max="9898" width="7.42578125" customWidth="1"/>
    <col min="9899" max="9899" width="11.42578125" customWidth="1"/>
    <col min="9900" max="9901" width="12.42578125" customWidth="1"/>
    <col min="9902" max="9902" width="11.42578125" customWidth="1"/>
    <col min="9903" max="9904" width="8.42578125" customWidth="1"/>
    <col min="9905" max="9905" width="17.42578125" customWidth="1"/>
    <col min="9906" max="9906" width="12.42578125" customWidth="1"/>
    <col min="9907" max="9908" width="8.42578125" customWidth="1"/>
    <col min="9909" max="9909" width="43.42578125" customWidth="1"/>
    <col min="9911" max="9911" width="7.42578125" customWidth="1"/>
    <col min="9912" max="9912" width="11.42578125" customWidth="1"/>
    <col min="9913" max="9914" width="12.42578125" customWidth="1"/>
    <col min="9915" max="9915" width="11.42578125" customWidth="1"/>
    <col min="9916" max="9916" width="8.42578125" customWidth="1"/>
    <col min="9917" max="9917" width="8.42578125" bestFit="1" customWidth="1"/>
    <col min="9918" max="9918" width="17.42578125" bestFit="1" customWidth="1"/>
    <col min="9919" max="9919" width="12.42578125" bestFit="1" customWidth="1"/>
    <col min="9920" max="9921" width="8.42578125" customWidth="1"/>
    <col min="9922" max="9922" width="44" customWidth="1"/>
    <col min="10108" max="10108" width="22.42578125" bestFit="1" customWidth="1"/>
    <col min="10109" max="10109" width="8.42578125" customWidth="1"/>
    <col min="10110" max="10110" width="29.42578125" customWidth="1"/>
    <col min="10111" max="10111" width="7" customWidth="1"/>
    <col min="10112" max="10112" width="22.42578125" bestFit="1" customWidth="1"/>
    <col min="10113" max="10113" width="62.42578125" customWidth="1"/>
    <col min="10114" max="10114" width="2.42578125" customWidth="1"/>
    <col min="10115" max="10115" width="7" customWidth="1"/>
    <col min="10116" max="10116" width="11.42578125" customWidth="1"/>
    <col min="10117" max="10118" width="12.42578125" customWidth="1"/>
    <col min="10119" max="10121" width="8.42578125" customWidth="1"/>
    <col min="10122" max="10122" width="12.42578125" customWidth="1"/>
    <col min="10123" max="10124" width="8.42578125" customWidth="1"/>
    <col min="10125" max="10125" width="44" customWidth="1"/>
    <col min="10126" max="10126" width="10.42578125" customWidth="1"/>
    <col min="10127" max="10127" width="7.42578125" customWidth="1"/>
    <col min="10128" max="10128" width="11.42578125" customWidth="1"/>
    <col min="10129" max="10130" width="12.42578125" customWidth="1"/>
    <col min="10131" max="10131" width="11.42578125" customWidth="1"/>
    <col min="10132" max="10133" width="8.42578125" customWidth="1"/>
    <col min="10134" max="10134" width="17.42578125" customWidth="1"/>
    <col min="10135" max="10135" width="12.42578125" customWidth="1"/>
    <col min="10136" max="10137" width="8.42578125" customWidth="1"/>
    <col min="10138" max="10138" width="44" customWidth="1"/>
    <col min="10140" max="10140" width="7.42578125" customWidth="1"/>
    <col min="10141" max="10141" width="11.42578125" customWidth="1"/>
    <col min="10142" max="10143" width="12.42578125" customWidth="1"/>
    <col min="10144" max="10144" width="11.42578125" customWidth="1"/>
    <col min="10145" max="10146" width="8.42578125" customWidth="1"/>
    <col min="10147" max="10147" width="17.42578125" customWidth="1"/>
    <col min="10148" max="10148" width="12.42578125" customWidth="1"/>
    <col min="10149" max="10150" width="8.42578125" customWidth="1"/>
    <col min="10151" max="10151" width="44" customWidth="1"/>
    <col min="10154" max="10154" width="7.42578125" customWidth="1"/>
    <col min="10155" max="10155" width="11.42578125" customWidth="1"/>
    <col min="10156" max="10157" width="12.42578125" customWidth="1"/>
    <col min="10158" max="10158" width="11.42578125" customWidth="1"/>
    <col min="10159" max="10160" width="8.42578125" customWidth="1"/>
    <col min="10161" max="10161" width="17.42578125" customWidth="1"/>
    <col min="10162" max="10162" width="12.42578125" customWidth="1"/>
    <col min="10163" max="10164" width="8.42578125" customWidth="1"/>
    <col min="10165" max="10165" width="43.42578125" customWidth="1"/>
    <col min="10167" max="10167" width="7.42578125" customWidth="1"/>
    <col min="10168" max="10168" width="11.42578125" customWidth="1"/>
    <col min="10169" max="10170" width="12.42578125" customWidth="1"/>
    <col min="10171" max="10171" width="11.42578125" customWidth="1"/>
    <col min="10172" max="10172" width="8.42578125" customWidth="1"/>
    <col min="10173" max="10173" width="8.42578125" bestFit="1" customWidth="1"/>
    <col min="10174" max="10174" width="17.42578125" bestFit="1" customWidth="1"/>
    <col min="10175" max="10175" width="12.42578125" bestFit="1" customWidth="1"/>
    <col min="10176" max="10177" width="8.42578125" customWidth="1"/>
    <col min="10178" max="10178" width="44" customWidth="1"/>
    <col min="10364" max="10364" width="22.42578125" bestFit="1" customWidth="1"/>
    <col min="10365" max="10365" width="8.42578125" customWidth="1"/>
    <col min="10366" max="10366" width="29.42578125" customWidth="1"/>
    <col min="10367" max="10367" width="7" customWidth="1"/>
    <col min="10368" max="10368" width="22.42578125" bestFit="1" customWidth="1"/>
    <col min="10369" max="10369" width="62.42578125" customWidth="1"/>
    <col min="10370" max="10370" width="2.42578125" customWidth="1"/>
    <col min="10371" max="10371" width="7" customWidth="1"/>
    <col min="10372" max="10372" width="11.42578125" customWidth="1"/>
    <col min="10373" max="10374" width="12.42578125" customWidth="1"/>
    <col min="10375" max="10377" width="8.42578125" customWidth="1"/>
    <col min="10378" max="10378" width="12.42578125" customWidth="1"/>
    <col min="10379" max="10380" width="8.42578125" customWidth="1"/>
    <col min="10381" max="10381" width="44" customWidth="1"/>
    <col min="10382" max="10382" width="10.42578125" customWidth="1"/>
    <col min="10383" max="10383" width="7.42578125" customWidth="1"/>
    <col min="10384" max="10384" width="11.42578125" customWidth="1"/>
    <col min="10385" max="10386" width="12.42578125" customWidth="1"/>
    <col min="10387" max="10387" width="11.42578125" customWidth="1"/>
    <col min="10388" max="10389" width="8.42578125" customWidth="1"/>
    <col min="10390" max="10390" width="17.42578125" customWidth="1"/>
    <col min="10391" max="10391" width="12.42578125" customWidth="1"/>
    <col min="10392" max="10393" width="8.42578125" customWidth="1"/>
    <col min="10394" max="10394" width="44" customWidth="1"/>
    <col min="10396" max="10396" width="7.42578125" customWidth="1"/>
    <col min="10397" max="10397" width="11.42578125" customWidth="1"/>
    <col min="10398" max="10399" width="12.42578125" customWidth="1"/>
    <col min="10400" max="10400" width="11.42578125" customWidth="1"/>
    <col min="10401" max="10402" width="8.42578125" customWidth="1"/>
    <col min="10403" max="10403" width="17.42578125" customWidth="1"/>
    <col min="10404" max="10404" width="12.42578125" customWidth="1"/>
    <col min="10405" max="10406" width="8.42578125" customWidth="1"/>
    <col min="10407" max="10407" width="44" customWidth="1"/>
    <col min="10410" max="10410" width="7.42578125" customWidth="1"/>
    <col min="10411" max="10411" width="11.42578125" customWidth="1"/>
    <col min="10412" max="10413" width="12.42578125" customWidth="1"/>
    <col min="10414" max="10414" width="11.42578125" customWidth="1"/>
    <col min="10415" max="10416" width="8.42578125" customWidth="1"/>
    <col min="10417" max="10417" width="17.42578125" customWidth="1"/>
    <col min="10418" max="10418" width="12.42578125" customWidth="1"/>
    <col min="10419" max="10420" width="8.42578125" customWidth="1"/>
    <col min="10421" max="10421" width="43.42578125" customWidth="1"/>
    <col min="10423" max="10423" width="7.42578125" customWidth="1"/>
    <col min="10424" max="10424" width="11.42578125" customWidth="1"/>
    <col min="10425" max="10426" width="12.42578125" customWidth="1"/>
    <col min="10427" max="10427" width="11.42578125" customWidth="1"/>
    <col min="10428" max="10428" width="8.42578125" customWidth="1"/>
    <col min="10429" max="10429" width="8.42578125" bestFit="1" customWidth="1"/>
    <col min="10430" max="10430" width="17.42578125" bestFit="1" customWidth="1"/>
    <col min="10431" max="10431" width="12.42578125" bestFit="1" customWidth="1"/>
    <col min="10432" max="10433" width="8.42578125" customWidth="1"/>
    <col min="10434" max="10434" width="44" customWidth="1"/>
    <col min="10620" max="10620" width="22.42578125" bestFit="1" customWidth="1"/>
    <col min="10621" max="10621" width="8.42578125" customWidth="1"/>
    <col min="10622" max="10622" width="29.42578125" customWidth="1"/>
    <col min="10623" max="10623" width="7" customWidth="1"/>
    <col min="10624" max="10624" width="22.42578125" bestFit="1" customWidth="1"/>
    <col min="10625" max="10625" width="62.42578125" customWidth="1"/>
    <col min="10626" max="10626" width="2.42578125" customWidth="1"/>
    <col min="10627" max="10627" width="7" customWidth="1"/>
    <col min="10628" max="10628" width="11.42578125" customWidth="1"/>
    <col min="10629" max="10630" width="12.42578125" customWidth="1"/>
    <col min="10631" max="10633" width="8.42578125" customWidth="1"/>
    <col min="10634" max="10634" width="12.42578125" customWidth="1"/>
    <col min="10635" max="10636" width="8.42578125" customWidth="1"/>
    <col min="10637" max="10637" width="44" customWidth="1"/>
    <col min="10638" max="10638" width="10.42578125" customWidth="1"/>
    <col min="10639" max="10639" width="7.42578125" customWidth="1"/>
    <col min="10640" max="10640" width="11.42578125" customWidth="1"/>
    <col min="10641" max="10642" width="12.42578125" customWidth="1"/>
    <col min="10643" max="10643" width="11.42578125" customWidth="1"/>
    <col min="10644" max="10645" width="8.42578125" customWidth="1"/>
    <col min="10646" max="10646" width="17.42578125" customWidth="1"/>
    <col min="10647" max="10647" width="12.42578125" customWidth="1"/>
    <col min="10648" max="10649" width="8.42578125" customWidth="1"/>
    <col min="10650" max="10650" width="44" customWidth="1"/>
    <col min="10652" max="10652" width="7.42578125" customWidth="1"/>
    <col min="10653" max="10653" width="11.42578125" customWidth="1"/>
    <col min="10654" max="10655" width="12.42578125" customWidth="1"/>
    <col min="10656" max="10656" width="11.42578125" customWidth="1"/>
    <col min="10657" max="10658" width="8.42578125" customWidth="1"/>
    <col min="10659" max="10659" width="17.42578125" customWidth="1"/>
    <col min="10660" max="10660" width="12.42578125" customWidth="1"/>
    <col min="10661" max="10662" width="8.42578125" customWidth="1"/>
    <col min="10663" max="10663" width="44" customWidth="1"/>
    <col min="10666" max="10666" width="7.42578125" customWidth="1"/>
    <col min="10667" max="10667" width="11.42578125" customWidth="1"/>
    <col min="10668" max="10669" width="12.42578125" customWidth="1"/>
    <col min="10670" max="10670" width="11.42578125" customWidth="1"/>
    <col min="10671" max="10672" width="8.42578125" customWidth="1"/>
    <col min="10673" max="10673" width="17.42578125" customWidth="1"/>
    <col min="10674" max="10674" width="12.42578125" customWidth="1"/>
    <col min="10675" max="10676" width="8.42578125" customWidth="1"/>
    <col min="10677" max="10677" width="43.42578125" customWidth="1"/>
    <col min="10679" max="10679" width="7.42578125" customWidth="1"/>
    <col min="10680" max="10680" width="11.42578125" customWidth="1"/>
    <col min="10681" max="10682" width="12.42578125" customWidth="1"/>
    <col min="10683" max="10683" width="11.42578125" customWidth="1"/>
    <col min="10684" max="10684" width="8.42578125" customWidth="1"/>
    <col min="10685" max="10685" width="8.42578125" bestFit="1" customWidth="1"/>
    <col min="10686" max="10686" width="17.42578125" bestFit="1" customWidth="1"/>
    <col min="10687" max="10687" width="12.42578125" bestFit="1" customWidth="1"/>
    <col min="10688" max="10689" width="8.42578125" customWidth="1"/>
    <col min="10690" max="10690" width="44" customWidth="1"/>
    <col min="10876" max="10876" width="22.42578125" bestFit="1" customWidth="1"/>
    <col min="10877" max="10877" width="8.42578125" customWidth="1"/>
    <col min="10878" max="10878" width="29.42578125" customWidth="1"/>
    <col min="10879" max="10879" width="7" customWidth="1"/>
    <col min="10880" max="10880" width="22.42578125" bestFit="1" customWidth="1"/>
    <col min="10881" max="10881" width="62.42578125" customWidth="1"/>
    <col min="10882" max="10882" width="2.42578125" customWidth="1"/>
    <col min="10883" max="10883" width="7" customWidth="1"/>
    <col min="10884" max="10884" width="11.42578125" customWidth="1"/>
    <col min="10885" max="10886" width="12.42578125" customWidth="1"/>
    <col min="10887" max="10889" width="8.42578125" customWidth="1"/>
    <col min="10890" max="10890" width="12.42578125" customWidth="1"/>
    <col min="10891" max="10892" width="8.42578125" customWidth="1"/>
    <col min="10893" max="10893" width="44" customWidth="1"/>
    <col min="10894" max="10894" width="10.42578125" customWidth="1"/>
    <col min="10895" max="10895" width="7.42578125" customWidth="1"/>
    <col min="10896" max="10896" width="11.42578125" customWidth="1"/>
    <col min="10897" max="10898" width="12.42578125" customWidth="1"/>
    <col min="10899" max="10899" width="11.42578125" customWidth="1"/>
    <col min="10900" max="10901" width="8.42578125" customWidth="1"/>
    <col min="10902" max="10902" width="17.42578125" customWidth="1"/>
    <col min="10903" max="10903" width="12.42578125" customWidth="1"/>
    <col min="10904" max="10905" width="8.42578125" customWidth="1"/>
    <col min="10906" max="10906" width="44" customWidth="1"/>
    <col min="10908" max="10908" width="7.42578125" customWidth="1"/>
    <col min="10909" max="10909" width="11.42578125" customWidth="1"/>
    <col min="10910" max="10911" width="12.42578125" customWidth="1"/>
    <col min="10912" max="10912" width="11.42578125" customWidth="1"/>
    <col min="10913" max="10914" width="8.42578125" customWidth="1"/>
    <col min="10915" max="10915" width="17.42578125" customWidth="1"/>
    <col min="10916" max="10916" width="12.42578125" customWidth="1"/>
    <col min="10917" max="10918" width="8.42578125" customWidth="1"/>
    <col min="10919" max="10919" width="44" customWidth="1"/>
    <col min="10922" max="10922" width="7.42578125" customWidth="1"/>
    <col min="10923" max="10923" width="11.42578125" customWidth="1"/>
    <col min="10924" max="10925" width="12.42578125" customWidth="1"/>
    <col min="10926" max="10926" width="11.42578125" customWidth="1"/>
    <col min="10927" max="10928" width="8.42578125" customWidth="1"/>
    <col min="10929" max="10929" width="17.42578125" customWidth="1"/>
    <col min="10930" max="10930" width="12.42578125" customWidth="1"/>
    <col min="10931" max="10932" width="8.42578125" customWidth="1"/>
    <col min="10933" max="10933" width="43.42578125" customWidth="1"/>
    <col min="10935" max="10935" width="7.42578125" customWidth="1"/>
    <col min="10936" max="10936" width="11.42578125" customWidth="1"/>
    <col min="10937" max="10938" width="12.42578125" customWidth="1"/>
    <col min="10939" max="10939" width="11.42578125" customWidth="1"/>
    <col min="10940" max="10940" width="8.42578125" customWidth="1"/>
    <col min="10941" max="10941" width="8.42578125" bestFit="1" customWidth="1"/>
    <col min="10942" max="10942" width="17.42578125" bestFit="1" customWidth="1"/>
    <col min="10943" max="10943" width="12.42578125" bestFit="1" customWidth="1"/>
    <col min="10944" max="10945" width="8.42578125" customWidth="1"/>
    <col min="10946" max="10946" width="44" customWidth="1"/>
    <col min="11132" max="11132" width="22.42578125" bestFit="1" customWidth="1"/>
    <col min="11133" max="11133" width="8.42578125" customWidth="1"/>
    <col min="11134" max="11134" width="29.42578125" customWidth="1"/>
    <col min="11135" max="11135" width="7" customWidth="1"/>
    <col min="11136" max="11136" width="22.42578125" bestFit="1" customWidth="1"/>
    <col min="11137" max="11137" width="62.42578125" customWidth="1"/>
    <col min="11138" max="11138" width="2.42578125" customWidth="1"/>
    <col min="11139" max="11139" width="7" customWidth="1"/>
    <col min="11140" max="11140" width="11.42578125" customWidth="1"/>
    <col min="11141" max="11142" width="12.42578125" customWidth="1"/>
    <col min="11143" max="11145" width="8.42578125" customWidth="1"/>
    <col min="11146" max="11146" width="12.42578125" customWidth="1"/>
    <col min="11147" max="11148" width="8.42578125" customWidth="1"/>
    <col min="11149" max="11149" width="44" customWidth="1"/>
    <col min="11150" max="11150" width="10.42578125" customWidth="1"/>
    <col min="11151" max="11151" width="7.42578125" customWidth="1"/>
    <col min="11152" max="11152" width="11.42578125" customWidth="1"/>
    <col min="11153" max="11154" width="12.42578125" customWidth="1"/>
    <col min="11155" max="11155" width="11.42578125" customWidth="1"/>
    <col min="11156" max="11157" width="8.42578125" customWidth="1"/>
    <col min="11158" max="11158" width="17.42578125" customWidth="1"/>
    <col min="11159" max="11159" width="12.42578125" customWidth="1"/>
    <col min="11160" max="11161" width="8.42578125" customWidth="1"/>
    <col min="11162" max="11162" width="44" customWidth="1"/>
    <col min="11164" max="11164" width="7.42578125" customWidth="1"/>
    <col min="11165" max="11165" width="11.42578125" customWidth="1"/>
    <col min="11166" max="11167" width="12.42578125" customWidth="1"/>
    <col min="11168" max="11168" width="11.42578125" customWidth="1"/>
    <col min="11169" max="11170" width="8.42578125" customWidth="1"/>
    <col min="11171" max="11171" width="17.42578125" customWidth="1"/>
    <col min="11172" max="11172" width="12.42578125" customWidth="1"/>
    <col min="11173" max="11174" width="8.42578125" customWidth="1"/>
    <col min="11175" max="11175" width="44" customWidth="1"/>
    <col min="11178" max="11178" width="7.42578125" customWidth="1"/>
    <col min="11179" max="11179" width="11.42578125" customWidth="1"/>
    <col min="11180" max="11181" width="12.42578125" customWidth="1"/>
    <col min="11182" max="11182" width="11.42578125" customWidth="1"/>
    <col min="11183" max="11184" width="8.42578125" customWidth="1"/>
    <col min="11185" max="11185" width="17.42578125" customWidth="1"/>
    <col min="11186" max="11186" width="12.42578125" customWidth="1"/>
    <col min="11187" max="11188" width="8.42578125" customWidth="1"/>
    <col min="11189" max="11189" width="43.42578125" customWidth="1"/>
    <col min="11191" max="11191" width="7.42578125" customWidth="1"/>
    <col min="11192" max="11192" width="11.42578125" customWidth="1"/>
    <col min="11193" max="11194" width="12.42578125" customWidth="1"/>
    <col min="11195" max="11195" width="11.42578125" customWidth="1"/>
    <col min="11196" max="11196" width="8.42578125" customWidth="1"/>
    <col min="11197" max="11197" width="8.42578125" bestFit="1" customWidth="1"/>
    <col min="11198" max="11198" width="17.42578125" bestFit="1" customWidth="1"/>
    <col min="11199" max="11199" width="12.42578125" bestFit="1" customWidth="1"/>
    <col min="11200" max="11201" width="8.42578125" customWidth="1"/>
    <col min="11202" max="11202" width="44" customWidth="1"/>
    <col min="11388" max="11388" width="22.42578125" bestFit="1" customWidth="1"/>
    <col min="11389" max="11389" width="8.42578125" customWidth="1"/>
    <col min="11390" max="11390" width="29.42578125" customWidth="1"/>
    <col min="11391" max="11391" width="7" customWidth="1"/>
    <col min="11392" max="11392" width="22.42578125" bestFit="1" customWidth="1"/>
    <col min="11393" max="11393" width="62.42578125" customWidth="1"/>
    <col min="11394" max="11394" width="2.42578125" customWidth="1"/>
    <col min="11395" max="11395" width="7" customWidth="1"/>
    <col min="11396" max="11396" width="11.42578125" customWidth="1"/>
    <col min="11397" max="11398" width="12.42578125" customWidth="1"/>
    <col min="11399" max="11401" width="8.42578125" customWidth="1"/>
    <col min="11402" max="11402" width="12.42578125" customWidth="1"/>
    <col min="11403" max="11404" width="8.42578125" customWidth="1"/>
    <col min="11405" max="11405" width="44" customWidth="1"/>
    <col min="11406" max="11406" width="10.42578125" customWidth="1"/>
    <col min="11407" max="11407" width="7.42578125" customWidth="1"/>
    <col min="11408" max="11408" width="11.42578125" customWidth="1"/>
    <col min="11409" max="11410" width="12.42578125" customWidth="1"/>
    <col min="11411" max="11411" width="11.42578125" customWidth="1"/>
    <col min="11412" max="11413" width="8.42578125" customWidth="1"/>
    <col min="11414" max="11414" width="17.42578125" customWidth="1"/>
    <col min="11415" max="11415" width="12.42578125" customWidth="1"/>
    <col min="11416" max="11417" width="8.42578125" customWidth="1"/>
    <col min="11418" max="11418" width="44" customWidth="1"/>
    <col min="11420" max="11420" width="7.42578125" customWidth="1"/>
    <col min="11421" max="11421" width="11.42578125" customWidth="1"/>
    <col min="11422" max="11423" width="12.42578125" customWidth="1"/>
    <col min="11424" max="11424" width="11.42578125" customWidth="1"/>
    <col min="11425" max="11426" width="8.42578125" customWidth="1"/>
    <col min="11427" max="11427" width="17.42578125" customWidth="1"/>
    <col min="11428" max="11428" width="12.42578125" customWidth="1"/>
    <col min="11429" max="11430" width="8.42578125" customWidth="1"/>
    <col min="11431" max="11431" width="44" customWidth="1"/>
    <col min="11434" max="11434" width="7.42578125" customWidth="1"/>
    <col min="11435" max="11435" width="11.42578125" customWidth="1"/>
    <col min="11436" max="11437" width="12.42578125" customWidth="1"/>
    <col min="11438" max="11438" width="11.42578125" customWidth="1"/>
    <col min="11439" max="11440" width="8.42578125" customWidth="1"/>
    <col min="11441" max="11441" width="17.42578125" customWidth="1"/>
    <col min="11442" max="11442" width="12.42578125" customWidth="1"/>
    <col min="11443" max="11444" width="8.42578125" customWidth="1"/>
    <col min="11445" max="11445" width="43.42578125" customWidth="1"/>
    <col min="11447" max="11447" width="7.42578125" customWidth="1"/>
    <col min="11448" max="11448" width="11.42578125" customWidth="1"/>
    <col min="11449" max="11450" width="12.42578125" customWidth="1"/>
    <col min="11451" max="11451" width="11.42578125" customWidth="1"/>
    <col min="11452" max="11452" width="8.42578125" customWidth="1"/>
    <col min="11453" max="11453" width="8.42578125" bestFit="1" customWidth="1"/>
    <col min="11454" max="11454" width="17.42578125" bestFit="1" customWidth="1"/>
    <col min="11455" max="11455" width="12.42578125" bestFit="1" customWidth="1"/>
    <col min="11456" max="11457" width="8.42578125" customWidth="1"/>
    <col min="11458" max="11458" width="44" customWidth="1"/>
    <col min="11644" max="11644" width="22.42578125" bestFit="1" customWidth="1"/>
    <col min="11645" max="11645" width="8.42578125" customWidth="1"/>
    <col min="11646" max="11646" width="29.42578125" customWidth="1"/>
    <col min="11647" max="11647" width="7" customWidth="1"/>
    <col min="11648" max="11648" width="22.42578125" bestFit="1" customWidth="1"/>
    <col min="11649" max="11649" width="62.42578125" customWidth="1"/>
    <col min="11650" max="11650" width="2.42578125" customWidth="1"/>
    <col min="11651" max="11651" width="7" customWidth="1"/>
    <col min="11652" max="11652" width="11.42578125" customWidth="1"/>
    <col min="11653" max="11654" width="12.42578125" customWidth="1"/>
    <col min="11655" max="11657" width="8.42578125" customWidth="1"/>
    <col min="11658" max="11658" width="12.42578125" customWidth="1"/>
    <col min="11659" max="11660" width="8.42578125" customWidth="1"/>
    <col min="11661" max="11661" width="44" customWidth="1"/>
    <col min="11662" max="11662" width="10.42578125" customWidth="1"/>
    <col min="11663" max="11663" width="7.42578125" customWidth="1"/>
    <col min="11664" max="11664" width="11.42578125" customWidth="1"/>
    <col min="11665" max="11666" width="12.42578125" customWidth="1"/>
    <col min="11667" max="11667" width="11.42578125" customWidth="1"/>
    <col min="11668" max="11669" width="8.42578125" customWidth="1"/>
    <col min="11670" max="11670" width="17.42578125" customWidth="1"/>
    <col min="11671" max="11671" width="12.42578125" customWidth="1"/>
    <col min="11672" max="11673" width="8.42578125" customWidth="1"/>
    <col min="11674" max="11674" width="44" customWidth="1"/>
    <col min="11676" max="11676" width="7.42578125" customWidth="1"/>
    <col min="11677" max="11677" width="11.42578125" customWidth="1"/>
    <col min="11678" max="11679" width="12.42578125" customWidth="1"/>
    <col min="11680" max="11680" width="11.42578125" customWidth="1"/>
    <col min="11681" max="11682" width="8.42578125" customWidth="1"/>
    <col min="11683" max="11683" width="17.42578125" customWidth="1"/>
    <col min="11684" max="11684" width="12.42578125" customWidth="1"/>
    <col min="11685" max="11686" width="8.42578125" customWidth="1"/>
    <col min="11687" max="11687" width="44" customWidth="1"/>
    <col min="11690" max="11690" width="7.42578125" customWidth="1"/>
    <col min="11691" max="11691" width="11.42578125" customWidth="1"/>
    <col min="11692" max="11693" width="12.42578125" customWidth="1"/>
    <col min="11694" max="11694" width="11.42578125" customWidth="1"/>
    <col min="11695" max="11696" width="8.42578125" customWidth="1"/>
    <col min="11697" max="11697" width="17.42578125" customWidth="1"/>
    <col min="11698" max="11698" width="12.42578125" customWidth="1"/>
    <col min="11699" max="11700" width="8.42578125" customWidth="1"/>
    <col min="11701" max="11701" width="43.42578125" customWidth="1"/>
    <col min="11703" max="11703" width="7.42578125" customWidth="1"/>
    <col min="11704" max="11704" width="11.42578125" customWidth="1"/>
    <col min="11705" max="11706" width="12.42578125" customWidth="1"/>
    <col min="11707" max="11707" width="11.42578125" customWidth="1"/>
    <col min="11708" max="11708" width="8.42578125" customWidth="1"/>
    <col min="11709" max="11709" width="8.42578125" bestFit="1" customWidth="1"/>
    <col min="11710" max="11710" width="17.42578125" bestFit="1" customWidth="1"/>
    <col min="11711" max="11711" width="12.42578125" bestFit="1" customWidth="1"/>
    <col min="11712" max="11713" width="8.42578125" customWidth="1"/>
    <col min="11714" max="11714" width="44" customWidth="1"/>
    <col min="11900" max="11900" width="22.42578125" bestFit="1" customWidth="1"/>
    <col min="11901" max="11901" width="8.42578125" customWidth="1"/>
    <col min="11902" max="11902" width="29.42578125" customWidth="1"/>
    <col min="11903" max="11903" width="7" customWidth="1"/>
    <col min="11904" max="11904" width="22.42578125" bestFit="1" customWidth="1"/>
    <col min="11905" max="11905" width="62.42578125" customWidth="1"/>
    <col min="11906" max="11906" width="2.42578125" customWidth="1"/>
    <col min="11907" max="11907" width="7" customWidth="1"/>
    <col min="11908" max="11908" width="11.42578125" customWidth="1"/>
    <col min="11909" max="11910" width="12.42578125" customWidth="1"/>
    <col min="11911" max="11913" width="8.42578125" customWidth="1"/>
    <col min="11914" max="11914" width="12.42578125" customWidth="1"/>
    <col min="11915" max="11916" width="8.42578125" customWidth="1"/>
    <col min="11917" max="11917" width="44" customWidth="1"/>
    <col min="11918" max="11918" width="10.42578125" customWidth="1"/>
    <col min="11919" max="11919" width="7.42578125" customWidth="1"/>
    <col min="11920" max="11920" width="11.42578125" customWidth="1"/>
    <col min="11921" max="11922" width="12.42578125" customWidth="1"/>
    <col min="11923" max="11923" width="11.42578125" customWidth="1"/>
    <col min="11924" max="11925" width="8.42578125" customWidth="1"/>
    <col min="11926" max="11926" width="17.42578125" customWidth="1"/>
    <col min="11927" max="11927" width="12.42578125" customWidth="1"/>
    <col min="11928" max="11929" width="8.42578125" customWidth="1"/>
    <col min="11930" max="11930" width="44" customWidth="1"/>
    <col min="11932" max="11932" width="7.42578125" customWidth="1"/>
    <col min="11933" max="11933" width="11.42578125" customWidth="1"/>
    <col min="11934" max="11935" width="12.42578125" customWidth="1"/>
    <col min="11936" max="11936" width="11.42578125" customWidth="1"/>
    <col min="11937" max="11938" width="8.42578125" customWidth="1"/>
    <col min="11939" max="11939" width="17.42578125" customWidth="1"/>
    <col min="11940" max="11940" width="12.42578125" customWidth="1"/>
    <col min="11941" max="11942" width="8.42578125" customWidth="1"/>
    <col min="11943" max="11943" width="44" customWidth="1"/>
    <col min="11946" max="11946" width="7.42578125" customWidth="1"/>
    <col min="11947" max="11947" width="11.42578125" customWidth="1"/>
    <col min="11948" max="11949" width="12.42578125" customWidth="1"/>
    <col min="11950" max="11950" width="11.42578125" customWidth="1"/>
    <col min="11951" max="11952" width="8.42578125" customWidth="1"/>
    <col min="11953" max="11953" width="17.42578125" customWidth="1"/>
    <col min="11954" max="11954" width="12.42578125" customWidth="1"/>
    <col min="11955" max="11956" width="8.42578125" customWidth="1"/>
    <col min="11957" max="11957" width="43.42578125" customWidth="1"/>
    <col min="11959" max="11959" width="7.42578125" customWidth="1"/>
    <col min="11960" max="11960" width="11.42578125" customWidth="1"/>
    <col min="11961" max="11962" width="12.42578125" customWidth="1"/>
    <col min="11963" max="11963" width="11.42578125" customWidth="1"/>
    <col min="11964" max="11964" width="8.42578125" customWidth="1"/>
    <col min="11965" max="11965" width="8.42578125" bestFit="1" customWidth="1"/>
    <col min="11966" max="11966" width="17.42578125" bestFit="1" customWidth="1"/>
    <col min="11967" max="11967" width="12.42578125" bestFit="1" customWidth="1"/>
    <col min="11968" max="11969" width="8.42578125" customWidth="1"/>
    <col min="11970" max="11970" width="44" customWidth="1"/>
    <col min="12156" max="12156" width="22.42578125" bestFit="1" customWidth="1"/>
    <col min="12157" max="12157" width="8.42578125" customWidth="1"/>
    <col min="12158" max="12158" width="29.42578125" customWidth="1"/>
    <col min="12159" max="12159" width="7" customWidth="1"/>
    <col min="12160" max="12160" width="22.42578125" bestFit="1" customWidth="1"/>
    <col min="12161" max="12161" width="62.42578125" customWidth="1"/>
    <col min="12162" max="12162" width="2.42578125" customWidth="1"/>
    <col min="12163" max="12163" width="7" customWidth="1"/>
    <col min="12164" max="12164" width="11.42578125" customWidth="1"/>
    <col min="12165" max="12166" width="12.42578125" customWidth="1"/>
    <col min="12167" max="12169" width="8.42578125" customWidth="1"/>
    <col min="12170" max="12170" width="12.42578125" customWidth="1"/>
    <col min="12171" max="12172" width="8.42578125" customWidth="1"/>
    <col min="12173" max="12173" width="44" customWidth="1"/>
    <col min="12174" max="12174" width="10.42578125" customWidth="1"/>
    <col min="12175" max="12175" width="7.42578125" customWidth="1"/>
    <col min="12176" max="12176" width="11.42578125" customWidth="1"/>
    <col min="12177" max="12178" width="12.42578125" customWidth="1"/>
    <col min="12179" max="12179" width="11.42578125" customWidth="1"/>
    <col min="12180" max="12181" width="8.42578125" customWidth="1"/>
    <col min="12182" max="12182" width="17.42578125" customWidth="1"/>
    <col min="12183" max="12183" width="12.42578125" customWidth="1"/>
    <col min="12184" max="12185" width="8.42578125" customWidth="1"/>
    <col min="12186" max="12186" width="44" customWidth="1"/>
    <col min="12188" max="12188" width="7.42578125" customWidth="1"/>
    <col min="12189" max="12189" width="11.42578125" customWidth="1"/>
    <col min="12190" max="12191" width="12.42578125" customWidth="1"/>
    <col min="12192" max="12192" width="11.42578125" customWidth="1"/>
    <col min="12193" max="12194" width="8.42578125" customWidth="1"/>
    <col min="12195" max="12195" width="17.42578125" customWidth="1"/>
    <col min="12196" max="12196" width="12.42578125" customWidth="1"/>
    <col min="12197" max="12198" width="8.42578125" customWidth="1"/>
    <col min="12199" max="12199" width="44" customWidth="1"/>
    <col min="12202" max="12202" width="7.42578125" customWidth="1"/>
    <col min="12203" max="12203" width="11.42578125" customWidth="1"/>
    <col min="12204" max="12205" width="12.42578125" customWidth="1"/>
    <col min="12206" max="12206" width="11.42578125" customWidth="1"/>
    <col min="12207" max="12208" width="8.42578125" customWidth="1"/>
    <col min="12209" max="12209" width="17.42578125" customWidth="1"/>
    <col min="12210" max="12210" width="12.42578125" customWidth="1"/>
    <col min="12211" max="12212" width="8.42578125" customWidth="1"/>
    <col min="12213" max="12213" width="43.42578125" customWidth="1"/>
    <col min="12215" max="12215" width="7.42578125" customWidth="1"/>
    <col min="12216" max="12216" width="11.42578125" customWidth="1"/>
    <col min="12217" max="12218" width="12.42578125" customWidth="1"/>
    <col min="12219" max="12219" width="11.42578125" customWidth="1"/>
    <col min="12220" max="12220" width="8.42578125" customWidth="1"/>
    <col min="12221" max="12221" width="8.42578125" bestFit="1" customWidth="1"/>
    <col min="12222" max="12222" width="17.42578125" bestFit="1" customWidth="1"/>
    <col min="12223" max="12223" width="12.42578125" bestFit="1" customWidth="1"/>
    <col min="12224" max="12225" width="8.42578125" customWidth="1"/>
    <col min="12226" max="12226" width="44" customWidth="1"/>
    <col min="12412" max="12412" width="22.42578125" bestFit="1" customWidth="1"/>
    <col min="12413" max="12413" width="8.42578125" customWidth="1"/>
    <col min="12414" max="12414" width="29.42578125" customWidth="1"/>
    <col min="12415" max="12415" width="7" customWidth="1"/>
    <col min="12416" max="12416" width="22.42578125" bestFit="1" customWidth="1"/>
    <col min="12417" max="12417" width="62.42578125" customWidth="1"/>
    <col min="12418" max="12418" width="2.42578125" customWidth="1"/>
    <col min="12419" max="12419" width="7" customWidth="1"/>
    <col min="12420" max="12420" width="11.42578125" customWidth="1"/>
    <col min="12421" max="12422" width="12.42578125" customWidth="1"/>
    <col min="12423" max="12425" width="8.42578125" customWidth="1"/>
    <col min="12426" max="12426" width="12.42578125" customWidth="1"/>
    <col min="12427" max="12428" width="8.42578125" customWidth="1"/>
    <col min="12429" max="12429" width="44" customWidth="1"/>
    <col min="12430" max="12430" width="10.42578125" customWidth="1"/>
    <col min="12431" max="12431" width="7.42578125" customWidth="1"/>
    <col min="12432" max="12432" width="11.42578125" customWidth="1"/>
    <col min="12433" max="12434" width="12.42578125" customWidth="1"/>
    <col min="12435" max="12435" width="11.42578125" customWidth="1"/>
    <col min="12436" max="12437" width="8.42578125" customWidth="1"/>
    <col min="12438" max="12438" width="17.42578125" customWidth="1"/>
    <col min="12439" max="12439" width="12.42578125" customWidth="1"/>
    <col min="12440" max="12441" width="8.42578125" customWidth="1"/>
    <col min="12442" max="12442" width="44" customWidth="1"/>
    <col min="12444" max="12444" width="7.42578125" customWidth="1"/>
    <col min="12445" max="12445" width="11.42578125" customWidth="1"/>
    <col min="12446" max="12447" width="12.42578125" customWidth="1"/>
    <col min="12448" max="12448" width="11.42578125" customWidth="1"/>
    <col min="12449" max="12450" width="8.42578125" customWidth="1"/>
    <col min="12451" max="12451" width="17.42578125" customWidth="1"/>
    <col min="12452" max="12452" width="12.42578125" customWidth="1"/>
    <col min="12453" max="12454" width="8.42578125" customWidth="1"/>
    <col min="12455" max="12455" width="44" customWidth="1"/>
    <col min="12458" max="12458" width="7.42578125" customWidth="1"/>
    <col min="12459" max="12459" width="11.42578125" customWidth="1"/>
    <col min="12460" max="12461" width="12.42578125" customWidth="1"/>
    <col min="12462" max="12462" width="11.42578125" customWidth="1"/>
    <col min="12463" max="12464" width="8.42578125" customWidth="1"/>
    <col min="12465" max="12465" width="17.42578125" customWidth="1"/>
    <col min="12466" max="12466" width="12.42578125" customWidth="1"/>
    <col min="12467" max="12468" width="8.42578125" customWidth="1"/>
    <col min="12469" max="12469" width="43.42578125" customWidth="1"/>
    <col min="12471" max="12471" width="7.42578125" customWidth="1"/>
    <col min="12472" max="12472" width="11.42578125" customWidth="1"/>
    <col min="12473" max="12474" width="12.42578125" customWidth="1"/>
    <col min="12475" max="12475" width="11.42578125" customWidth="1"/>
    <col min="12476" max="12476" width="8.42578125" customWidth="1"/>
    <col min="12477" max="12477" width="8.42578125" bestFit="1" customWidth="1"/>
    <col min="12478" max="12478" width="17.42578125" bestFit="1" customWidth="1"/>
    <col min="12479" max="12479" width="12.42578125" bestFit="1" customWidth="1"/>
    <col min="12480" max="12481" width="8.42578125" customWidth="1"/>
    <col min="12482" max="12482" width="44" customWidth="1"/>
    <col min="12668" max="12668" width="22.42578125" bestFit="1" customWidth="1"/>
    <col min="12669" max="12669" width="8.42578125" customWidth="1"/>
    <col min="12670" max="12670" width="29.42578125" customWidth="1"/>
    <col min="12671" max="12671" width="7" customWidth="1"/>
    <col min="12672" max="12672" width="22.42578125" bestFit="1" customWidth="1"/>
    <col min="12673" max="12673" width="62.42578125" customWidth="1"/>
    <col min="12674" max="12674" width="2.42578125" customWidth="1"/>
    <col min="12675" max="12675" width="7" customWidth="1"/>
    <col min="12676" max="12676" width="11.42578125" customWidth="1"/>
    <col min="12677" max="12678" width="12.42578125" customWidth="1"/>
    <col min="12679" max="12681" width="8.42578125" customWidth="1"/>
    <col min="12682" max="12682" width="12.42578125" customWidth="1"/>
    <col min="12683" max="12684" width="8.42578125" customWidth="1"/>
    <col min="12685" max="12685" width="44" customWidth="1"/>
    <col min="12686" max="12686" width="10.42578125" customWidth="1"/>
    <col min="12687" max="12687" width="7.42578125" customWidth="1"/>
    <col min="12688" max="12688" width="11.42578125" customWidth="1"/>
    <col min="12689" max="12690" width="12.42578125" customWidth="1"/>
    <col min="12691" max="12691" width="11.42578125" customWidth="1"/>
    <col min="12692" max="12693" width="8.42578125" customWidth="1"/>
    <col min="12694" max="12694" width="17.42578125" customWidth="1"/>
    <col min="12695" max="12695" width="12.42578125" customWidth="1"/>
    <col min="12696" max="12697" width="8.42578125" customWidth="1"/>
    <col min="12698" max="12698" width="44" customWidth="1"/>
    <col min="12700" max="12700" width="7.42578125" customWidth="1"/>
    <col min="12701" max="12701" width="11.42578125" customWidth="1"/>
    <col min="12702" max="12703" width="12.42578125" customWidth="1"/>
    <col min="12704" max="12704" width="11.42578125" customWidth="1"/>
    <col min="12705" max="12706" width="8.42578125" customWidth="1"/>
    <col min="12707" max="12707" width="17.42578125" customWidth="1"/>
    <col min="12708" max="12708" width="12.42578125" customWidth="1"/>
    <col min="12709" max="12710" width="8.42578125" customWidth="1"/>
    <col min="12711" max="12711" width="44" customWidth="1"/>
    <col min="12714" max="12714" width="7.42578125" customWidth="1"/>
    <col min="12715" max="12715" width="11.42578125" customWidth="1"/>
    <col min="12716" max="12717" width="12.42578125" customWidth="1"/>
    <col min="12718" max="12718" width="11.42578125" customWidth="1"/>
    <col min="12719" max="12720" width="8.42578125" customWidth="1"/>
    <col min="12721" max="12721" width="17.42578125" customWidth="1"/>
    <col min="12722" max="12722" width="12.42578125" customWidth="1"/>
    <col min="12723" max="12724" width="8.42578125" customWidth="1"/>
    <col min="12725" max="12725" width="43.42578125" customWidth="1"/>
    <col min="12727" max="12727" width="7.42578125" customWidth="1"/>
    <col min="12728" max="12728" width="11.42578125" customWidth="1"/>
    <col min="12729" max="12730" width="12.42578125" customWidth="1"/>
    <col min="12731" max="12731" width="11.42578125" customWidth="1"/>
    <col min="12732" max="12732" width="8.42578125" customWidth="1"/>
    <col min="12733" max="12733" width="8.42578125" bestFit="1" customWidth="1"/>
    <col min="12734" max="12734" width="17.42578125" bestFit="1" customWidth="1"/>
    <col min="12735" max="12735" width="12.42578125" bestFit="1" customWidth="1"/>
    <col min="12736" max="12737" width="8.42578125" customWidth="1"/>
    <col min="12738" max="12738" width="44" customWidth="1"/>
    <col min="12924" max="12924" width="22.42578125" bestFit="1" customWidth="1"/>
    <col min="12925" max="12925" width="8.42578125" customWidth="1"/>
    <col min="12926" max="12926" width="29.42578125" customWidth="1"/>
    <col min="12927" max="12927" width="7" customWidth="1"/>
    <col min="12928" max="12928" width="22.42578125" bestFit="1" customWidth="1"/>
    <col min="12929" max="12929" width="62.42578125" customWidth="1"/>
    <col min="12930" max="12930" width="2.42578125" customWidth="1"/>
    <col min="12931" max="12931" width="7" customWidth="1"/>
    <col min="12932" max="12932" width="11.42578125" customWidth="1"/>
    <col min="12933" max="12934" width="12.42578125" customWidth="1"/>
    <col min="12935" max="12937" width="8.42578125" customWidth="1"/>
    <col min="12938" max="12938" width="12.42578125" customWidth="1"/>
    <col min="12939" max="12940" width="8.42578125" customWidth="1"/>
    <col min="12941" max="12941" width="44" customWidth="1"/>
    <col min="12942" max="12942" width="10.42578125" customWidth="1"/>
    <col min="12943" max="12943" width="7.42578125" customWidth="1"/>
    <col min="12944" max="12944" width="11.42578125" customWidth="1"/>
    <col min="12945" max="12946" width="12.42578125" customWidth="1"/>
    <col min="12947" max="12947" width="11.42578125" customWidth="1"/>
    <col min="12948" max="12949" width="8.42578125" customWidth="1"/>
    <col min="12950" max="12950" width="17.42578125" customWidth="1"/>
    <col min="12951" max="12951" width="12.42578125" customWidth="1"/>
    <col min="12952" max="12953" width="8.42578125" customWidth="1"/>
    <col min="12954" max="12954" width="44" customWidth="1"/>
    <col min="12956" max="12956" width="7.42578125" customWidth="1"/>
    <col min="12957" max="12957" width="11.42578125" customWidth="1"/>
    <col min="12958" max="12959" width="12.42578125" customWidth="1"/>
    <col min="12960" max="12960" width="11.42578125" customWidth="1"/>
    <col min="12961" max="12962" width="8.42578125" customWidth="1"/>
    <col min="12963" max="12963" width="17.42578125" customWidth="1"/>
    <col min="12964" max="12964" width="12.42578125" customWidth="1"/>
    <col min="12965" max="12966" width="8.42578125" customWidth="1"/>
    <col min="12967" max="12967" width="44" customWidth="1"/>
    <col min="12970" max="12970" width="7.42578125" customWidth="1"/>
    <col min="12971" max="12971" width="11.42578125" customWidth="1"/>
    <col min="12972" max="12973" width="12.42578125" customWidth="1"/>
    <col min="12974" max="12974" width="11.42578125" customWidth="1"/>
    <col min="12975" max="12976" width="8.42578125" customWidth="1"/>
    <col min="12977" max="12977" width="17.42578125" customWidth="1"/>
    <col min="12978" max="12978" width="12.42578125" customWidth="1"/>
    <col min="12979" max="12980" width="8.42578125" customWidth="1"/>
    <col min="12981" max="12981" width="43.42578125" customWidth="1"/>
    <col min="12983" max="12983" width="7.42578125" customWidth="1"/>
    <col min="12984" max="12984" width="11.42578125" customWidth="1"/>
    <col min="12985" max="12986" width="12.42578125" customWidth="1"/>
    <col min="12987" max="12987" width="11.42578125" customWidth="1"/>
    <col min="12988" max="12988" width="8.42578125" customWidth="1"/>
    <col min="12989" max="12989" width="8.42578125" bestFit="1" customWidth="1"/>
    <col min="12990" max="12990" width="17.42578125" bestFit="1" customWidth="1"/>
    <col min="12991" max="12991" width="12.42578125" bestFit="1" customWidth="1"/>
    <col min="12992" max="12993" width="8.42578125" customWidth="1"/>
    <col min="12994" max="12994" width="44" customWidth="1"/>
    <col min="13180" max="13180" width="22.42578125" bestFit="1" customWidth="1"/>
    <col min="13181" max="13181" width="8.42578125" customWidth="1"/>
    <col min="13182" max="13182" width="29.42578125" customWidth="1"/>
    <col min="13183" max="13183" width="7" customWidth="1"/>
    <col min="13184" max="13184" width="22.42578125" bestFit="1" customWidth="1"/>
    <col min="13185" max="13185" width="62.42578125" customWidth="1"/>
    <col min="13186" max="13186" width="2.42578125" customWidth="1"/>
    <col min="13187" max="13187" width="7" customWidth="1"/>
    <col min="13188" max="13188" width="11.42578125" customWidth="1"/>
    <col min="13189" max="13190" width="12.42578125" customWidth="1"/>
    <col min="13191" max="13193" width="8.42578125" customWidth="1"/>
    <col min="13194" max="13194" width="12.42578125" customWidth="1"/>
    <col min="13195" max="13196" width="8.42578125" customWidth="1"/>
    <col min="13197" max="13197" width="44" customWidth="1"/>
    <col min="13198" max="13198" width="10.42578125" customWidth="1"/>
    <col min="13199" max="13199" width="7.42578125" customWidth="1"/>
    <col min="13200" max="13200" width="11.42578125" customWidth="1"/>
    <col min="13201" max="13202" width="12.42578125" customWidth="1"/>
    <col min="13203" max="13203" width="11.42578125" customWidth="1"/>
    <col min="13204" max="13205" width="8.42578125" customWidth="1"/>
    <col min="13206" max="13206" width="17.42578125" customWidth="1"/>
    <col min="13207" max="13207" width="12.42578125" customWidth="1"/>
    <col min="13208" max="13209" width="8.42578125" customWidth="1"/>
    <col min="13210" max="13210" width="44" customWidth="1"/>
    <col min="13212" max="13212" width="7.42578125" customWidth="1"/>
    <col min="13213" max="13213" width="11.42578125" customWidth="1"/>
    <col min="13214" max="13215" width="12.42578125" customWidth="1"/>
    <col min="13216" max="13216" width="11.42578125" customWidth="1"/>
    <col min="13217" max="13218" width="8.42578125" customWidth="1"/>
    <col min="13219" max="13219" width="17.42578125" customWidth="1"/>
    <col min="13220" max="13220" width="12.42578125" customWidth="1"/>
    <col min="13221" max="13222" width="8.42578125" customWidth="1"/>
    <col min="13223" max="13223" width="44" customWidth="1"/>
    <col min="13226" max="13226" width="7.42578125" customWidth="1"/>
    <col min="13227" max="13227" width="11.42578125" customWidth="1"/>
    <col min="13228" max="13229" width="12.42578125" customWidth="1"/>
    <col min="13230" max="13230" width="11.42578125" customWidth="1"/>
    <col min="13231" max="13232" width="8.42578125" customWidth="1"/>
    <col min="13233" max="13233" width="17.42578125" customWidth="1"/>
    <col min="13234" max="13234" width="12.42578125" customWidth="1"/>
    <col min="13235" max="13236" width="8.42578125" customWidth="1"/>
    <col min="13237" max="13237" width="43.42578125" customWidth="1"/>
    <col min="13239" max="13239" width="7.42578125" customWidth="1"/>
    <col min="13240" max="13240" width="11.42578125" customWidth="1"/>
    <col min="13241" max="13242" width="12.42578125" customWidth="1"/>
    <col min="13243" max="13243" width="11.42578125" customWidth="1"/>
    <col min="13244" max="13244" width="8.42578125" customWidth="1"/>
    <col min="13245" max="13245" width="8.42578125" bestFit="1" customWidth="1"/>
    <col min="13246" max="13246" width="17.42578125" bestFit="1" customWidth="1"/>
    <col min="13247" max="13247" width="12.42578125" bestFit="1" customWidth="1"/>
    <col min="13248" max="13249" width="8.42578125" customWidth="1"/>
    <col min="13250" max="13250" width="44" customWidth="1"/>
    <col min="13436" max="13436" width="22.42578125" bestFit="1" customWidth="1"/>
    <col min="13437" max="13437" width="8.42578125" customWidth="1"/>
    <col min="13438" max="13438" width="29.42578125" customWidth="1"/>
    <col min="13439" max="13439" width="7" customWidth="1"/>
    <col min="13440" max="13440" width="22.42578125" bestFit="1" customWidth="1"/>
    <col min="13441" max="13441" width="62.42578125" customWidth="1"/>
    <col min="13442" max="13442" width="2.42578125" customWidth="1"/>
    <col min="13443" max="13443" width="7" customWidth="1"/>
    <col min="13444" max="13444" width="11.42578125" customWidth="1"/>
    <col min="13445" max="13446" width="12.42578125" customWidth="1"/>
    <col min="13447" max="13449" width="8.42578125" customWidth="1"/>
    <col min="13450" max="13450" width="12.42578125" customWidth="1"/>
    <col min="13451" max="13452" width="8.42578125" customWidth="1"/>
    <col min="13453" max="13453" width="44" customWidth="1"/>
    <col min="13454" max="13454" width="10.42578125" customWidth="1"/>
    <col min="13455" max="13455" width="7.42578125" customWidth="1"/>
    <col min="13456" max="13456" width="11.42578125" customWidth="1"/>
    <col min="13457" max="13458" width="12.42578125" customWidth="1"/>
    <col min="13459" max="13459" width="11.42578125" customWidth="1"/>
    <col min="13460" max="13461" width="8.42578125" customWidth="1"/>
    <col min="13462" max="13462" width="17.42578125" customWidth="1"/>
    <col min="13463" max="13463" width="12.42578125" customWidth="1"/>
    <col min="13464" max="13465" width="8.42578125" customWidth="1"/>
    <col min="13466" max="13466" width="44" customWidth="1"/>
    <col min="13468" max="13468" width="7.42578125" customWidth="1"/>
    <col min="13469" max="13469" width="11.42578125" customWidth="1"/>
    <col min="13470" max="13471" width="12.42578125" customWidth="1"/>
    <col min="13472" max="13472" width="11.42578125" customWidth="1"/>
    <col min="13473" max="13474" width="8.42578125" customWidth="1"/>
    <col min="13475" max="13475" width="17.42578125" customWidth="1"/>
    <col min="13476" max="13476" width="12.42578125" customWidth="1"/>
    <col min="13477" max="13478" width="8.42578125" customWidth="1"/>
    <col min="13479" max="13479" width="44" customWidth="1"/>
    <col min="13482" max="13482" width="7.42578125" customWidth="1"/>
    <col min="13483" max="13483" width="11.42578125" customWidth="1"/>
    <col min="13484" max="13485" width="12.42578125" customWidth="1"/>
    <col min="13486" max="13486" width="11.42578125" customWidth="1"/>
    <col min="13487" max="13488" width="8.42578125" customWidth="1"/>
    <col min="13489" max="13489" width="17.42578125" customWidth="1"/>
    <col min="13490" max="13490" width="12.42578125" customWidth="1"/>
    <col min="13491" max="13492" width="8.42578125" customWidth="1"/>
    <col min="13493" max="13493" width="43.42578125" customWidth="1"/>
    <col min="13495" max="13495" width="7.42578125" customWidth="1"/>
    <col min="13496" max="13496" width="11.42578125" customWidth="1"/>
    <col min="13497" max="13498" width="12.42578125" customWidth="1"/>
    <col min="13499" max="13499" width="11.42578125" customWidth="1"/>
    <col min="13500" max="13500" width="8.42578125" customWidth="1"/>
    <col min="13501" max="13501" width="8.42578125" bestFit="1" customWidth="1"/>
    <col min="13502" max="13502" width="17.42578125" bestFit="1" customWidth="1"/>
    <col min="13503" max="13503" width="12.42578125" bestFit="1" customWidth="1"/>
    <col min="13504" max="13505" width="8.42578125" customWidth="1"/>
    <col min="13506" max="13506" width="44" customWidth="1"/>
    <col min="13692" max="13692" width="22.42578125" bestFit="1" customWidth="1"/>
    <col min="13693" max="13693" width="8.42578125" customWidth="1"/>
    <col min="13694" max="13694" width="29.42578125" customWidth="1"/>
    <col min="13695" max="13695" width="7" customWidth="1"/>
    <col min="13696" max="13696" width="22.42578125" bestFit="1" customWidth="1"/>
    <col min="13697" max="13697" width="62.42578125" customWidth="1"/>
    <col min="13698" max="13698" width="2.42578125" customWidth="1"/>
    <col min="13699" max="13699" width="7" customWidth="1"/>
    <col min="13700" max="13700" width="11.42578125" customWidth="1"/>
    <col min="13701" max="13702" width="12.42578125" customWidth="1"/>
    <col min="13703" max="13705" width="8.42578125" customWidth="1"/>
    <col min="13706" max="13706" width="12.42578125" customWidth="1"/>
    <col min="13707" max="13708" width="8.42578125" customWidth="1"/>
    <col min="13709" max="13709" width="44" customWidth="1"/>
    <col min="13710" max="13710" width="10.42578125" customWidth="1"/>
    <col min="13711" max="13711" width="7.42578125" customWidth="1"/>
    <col min="13712" max="13712" width="11.42578125" customWidth="1"/>
    <col min="13713" max="13714" width="12.42578125" customWidth="1"/>
    <col min="13715" max="13715" width="11.42578125" customWidth="1"/>
    <col min="13716" max="13717" width="8.42578125" customWidth="1"/>
    <col min="13718" max="13718" width="17.42578125" customWidth="1"/>
    <col min="13719" max="13719" width="12.42578125" customWidth="1"/>
    <col min="13720" max="13721" width="8.42578125" customWidth="1"/>
    <col min="13722" max="13722" width="44" customWidth="1"/>
    <col min="13724" max="13724" width="7.42578125" customWidth="1"/>
    <col min="13725" max="13725" width="11.42578125" customWidth="1"/>
    <col min="13726" max="13727" width="12.42578125" customWidth="1"/>
    <col min="13728" max="13728" width="11.42578125" customWidth="1"/>
    <col min="13729" max="13730" width="8.42578125" customWidth="1"/>
    <col min="13731" max="13731" width="17.42578125" customWidth="1"/>
    <col min="13732" max="13732" width="12.42578125" customWidth="1"/>
    <col min="13733" max="13734" width="8.42578125" customWidth="1"/>
    <col min="13735" max="13735" width="44" customWidth="1"/>
    <col min="13738" max="13738" width="7.42578125" customWidth="1"/>
    <col min="13739" max="13739" width="11.42578125" customWidth="1"/>
    <col min="13740" max="13741" width="12.42578125" customWidth="1"/>
    <col min="13742" max="13742" width="11.42578125" customWidth="1"/>
    <col min="13743" max="13744" width="8.42578125" customWidth="1"/>
    <col min="13745" max="13745" width="17.42578125" customWidth="1"/>
    <col min="13746" max="13746" width="12.42578125" customWidth="1"/>
    <col min="13747" max="13748" width="8.42578125" customWidth="1"/>
    <col min="13749" max="13749" width="43.42578125" customWidth="1"/>
    <col min="13751" max="13751" width="7.42578125" customWidth="1"/>
    <col min="13752" max="13752" width="11.42578125" customWidth="1"/>
    <col min="13753" max="13754" width="12.42578125" customWidth="1"/>
    <col min="13755" max="13755" width="11.42578125" customWidth="1"/>
    <col min="13756" max="13756" width="8.42578125" customWidth="1"/>
    <col min="13757" max="13757" width="8.42578125" bestFit="1" customWidth="1"/>
    <col min="13758" max="13758" width="17.42578125" bestFit="1" customWidth="1"/>
    <col min="13759" max="13759" width="12.42578125" bestFit="1" customWidth="1"/>
    <col min="13760" max="13761" width="8.42578125" customWidth="1"/>
    <col min="13762" max="13762" width="44" customWidth="1"/>
    <col min="13948" max="13948" width="22.42578125" bestFit="1" customWidth="1"/>
    <col min="13949" max="13949" width="8.42578125" customWidth="1"/>
    <col min="13950" max="13950" width="29.42578125" customWidth="1"/>
    <col min="13951" max="13951" width="7" customWidth="1"/>
    <col min="13952" max="13952" width="22.42578125" bestFit="1" customWidth="1"/>
    <col min="13953" max="13953" width="62.42578125" customWidth="1"/>
    <col min="13954" max="13954" width="2.42578125" customWidth="1"/>
    <col min="13955" max="13955" width="7" customWidth="1"/>
    <col min="13956" max="13956" width="11.42578125" customWidth="1"/>
    <col min="13957" max="13958" width="12.42578125" customWidth="1"/>
    <col min="13959" max="13961" width="8.42578125" customWidth="1"/>
    <col min="13962" max="13962" width="12.42578125" customWidth="1"/>
    <col min="13963" max="13964" width="8.42578125" customWidth="1"/>
    <col min="13965" max="13965" width="44" customWidth="1"/>
    <col min="13966" max="13966" width="10.42578125" customWidth="1"/>
    <col min="13967" max="13967" width="7.42578125" customWidth="1"/>
    <col min="13968" max="13968" width="11.42578125" customWidth="1"/>
    <col min="13969" max="13970" width="12.42578125" customWidth="1"/>
    <col min="13971" max="13971" width="11.42578125" customWidth="1"/>
    <col min="13972" max="13973" width="8.42578125" customWidth="1"/>
    <col min="13974" max="13974" width="17.42578125" customWidth="1"/>
    <col min="13975" max="13975" width="12.42578125" customWidth="1"/>
    <col min="13976" max="13977" width="8.42578125" customWidth="1"/>
    <col min="13978" max="13978" width="44" customWidth="1"/>
    <col min="13980" max="13980" width="7.42578125" customWidth="1"/>
    <col min="13981" max="13981" width="11.42578125" customWidth="1"/>
    <col min="13982" max="13983" width="12.42578125" customWidth="1"/>
    <col min="13984" max="13984" width="11.42578125" customWidth="1"/>
    <col min="13985" max="13986" width="8.42578125" customWidth="1"/>
    <col min="13987" max="13987" width="17.42578125" customWidth="1"/>
    <col min="13988" max="13988" width="12.42578125" customWidth="1"/>
    <col min="13989" max="13990" width="8.42578125" customWidth="1"/>
    <col min="13991" max="13991" width="44" customWidth="1"/>
    <col min="13994" max="13994" width="7.42578125" customWidth="1"/>
    <col min="13995" max="13995" width="11.42578125" customWidth="1"/>
    <col min="13996" max="13997" width="12.42578125" customWidth="1"/>
    <col min="13998" max="13998" width="11.42578125" customWidth="1"/>
    <col min="13999" max="14000" width="8.42578125" customWidth="1"/>
    <col min="14001" max="14001" width="17.42578125" customWidth="1"/>
    <col min="14002" max="14002" width="12.42578125" customWidth="1"/>
    <col min="14003" max="14004" width="8.42578125" customWidth="1"/>
    <col min="14005" max="14005" width="43.42578125" customWidth="1"/>
    <col min="14007" max="14007" width="7.42578125" customWidth="1"/>
    <col min="14008" max="14008" width="11.42578125" customWidth="1"/>
    <col min="14009" max="14010" width="12.42578125" customWidth="1"/>
    <col min="14011" max="14011" width="11.42578125" customWidth="1"/>
    <col min="14012" max="14012" width="8.42578125" customWidth="1"/>
    <col min="14013" max="14013" width="8.42578125" bestFit="1" customWidth="1"/>
    <col min="14014" max="14014" width="17.42578125" bestFit="1" customWidth="1"/>
    <col min="14015" max="14015" width="12.42578125" bestFit="1" customWidth="1"/>
    <col min="14016" max="14017" width="8.42578125" customWidth="1"/>
    <col min="14018" max="14018" width="44" customWidth="1"/>
    <col min="14204" max="14204" width="22.42578125" bestFit="1" customWidth="1"/>
    <col min="14205" max="14205" width="8.42578125" customWidth="1"/>
    <col min="14206" max="14206" width="29.42578125" customWidth="1"/>
    <col min="14207" max="14207" width="7" customWidth="1"/>
    <col min="14208" max="14208" width="22.42578125" bestFit="1" customWidth="1"/>
    <col min="14209" max="14209" width="62.42578125" customWidth="1"/>
    <col min="14210" max="14210" width="2.42578125" customWidth="1"/>
    <col min="14211" max="14211" width="7" customWidth="1"/>
    <col min="14212" max="14212" width="11.42578125" customWidth="1"/>
    <col min="14213" max="14214" width="12.42578125" customWidth="1"/>
    <col min="14215" max="14217" width="8.42578125" customWidth="1"/>
    <col min="14218" max="14218" width="12.42578125" customWidth="1"/>
    <col min="14219" max="14220" width="8.42578125" customWidth="1"/>
    <col min="14221" max="14221" width="44" customWidth="1"/>
    <col min="14222" max="14222" width="10.42578125" customWidth="1"/>
    <col min="14223" max="14223" width="7.42578125" customWidth="1"/>
    <col min="14224" max="14224" width="11.42578125" customWidth="1"/>
    <col min="14225" max="14226" width="12.42578125" customWidth="1"/>
    <col min="14227" max="14227" width="11.42578125" customWidth="1"/>
    <col min="14228" max="14229" width="8.42578125" customWidth="1"/>
    <col min="14230" max="14230" width="17.42578125" customWidth="1"/>
    <col min="14231" max="14231" width="12.42578125" customWidth="1"/>
    <col min="14232" max="14233" width="8.42578125" customWidth="1"/>
    <col min="14234" max="14234" width="44" customWidth="1"/>
    <col min="14236" max="14236" width="7.42578125" customWidth="1"/>
    <col min="14237" max="14237" width="11.42578125" customWidth="1"/>
    <col min="14238" max="14239" width="12.42578125" customWidth="1"/>
    <col min="14240" max="14240" width="11.42578125" customWidth="1"/>
    <col min="14241" max="14242" width="8.42578125" customWidth="1"/>
    <col min="14243" max="14243" width="17.42578125" customWidth="1"/>
    <col min="14244" max="14244" width="12.42578125" customWidth="1"/>
    <col min="14245" max="14246" width="8.42578125" customWidth="1"/>
    <col min="14247" max="14247" width="44" customWidth="1"/>
    <col min="14250" max="14250" width="7.42578125" customWidth="1"/>
    <col min="14251" max="14251" width="11.42578125" customWidth="1"/>
    <col min="14252" max="14253" width="12.42578125" customWidth="1"/>
    <col min="14254" max="14254" width="11.42578125" customWidth="1"/>
    <col min="14255" max="14256" width="8.42578125" customWidth="1"/>
    <col min="14257" max="14257" width="17.42578125" customWidth="1"/>
    <col min="14258" max="14258" width="12.42578125" customWidth="1"/>
    <col min="14259" max="14260" width="8.42578125" customWidth="1"/>
    <col min="14261" max="14261" width="43.42578125" customWidth="1"/>
    <col min="14263" max="14263" width="7.42578125" customWidth="1"/>
    <col min="14264" max="14264" width="11.42578125" customWidth="1"/>
    <col min="14265" max="14266" width="12.42578125" customWidth="1"/>
    <col min="14267" max="14267" width="11.42578125" customWidth="1"/>
    <col min="14268" max="14268" width="8.42578125" customWidth="1"/>
    <col min="14269" max="14269" width="8.42578125" bestFit="1" customWidth="1"/>
    <col min="14270" max="14270" width="17.42578125" bestFit="1" customWidth="1"/>
    <col min="14271" max="14271" width="12.42578125" bestFit="1" customWidth="1"/>
    <col min="14272" max="14273" width="8.42578125" customWidth="1"/>
    <col min="14274" max="14274" width="44" customWidth="1"/>
    <col min="14460" max="14460" width="22.42578125" bestFit="1" customWidth="1"/>
    <col min="14461" max="14461" width="8.42578125" customWidth="1"/>
    <col min="14462" max="14462" width="29.42578125" customWidth="1"/>
    <col min="14463" max="14463" width="7" customWidth="1"/>
    <col min="14464" max="14464" width="22.42578125" bestFit="1" customWidth="1"/>
    <col min="14465" max="14465" width="62.42578125" customWidth="1"/>
    <col min="14466" max="14466" width="2.42578125" customWidth="1"/>
    <col min="14467" max="14467" width="7" customWidth="1"/>
    <col min="14468" max="14468" width="11.42578125" customWidth="1"/>
    <col min="14469" max="14470" width="12.42578125" customWidth="1"/>
    <col min="14471" max="14473" width="8.42578125" customWidth="1"/>
    <col min="14474" max="14474" width="12.42578125" customWidth="1"/>
    <col min="14475" max="14476" width="8.42578125" customWidth="1"/>
    <col min="14477" max="14477" width="44" customWidth="1"/>
    <col min="14478" max="14478" width="10.42578125" customWidth="1"/>
    <col min="14479" max="14479" width="7.42578125" customWidth="1"/>
    <col min="14480" max="14480" width="11.42578125" customWidth="1"/>
    <col min="14481" max="14482" width="12.42578125" customWidth="1"/>
    <col min="14483" max="14483" width="11.42578125" customWidth="1"/>
    <col min="14484" max="14485" width="8.42578125" customWidth="1"/>
    <col min="14486" max="14486" width="17.42578125" customWidth="1"/>
    <col min="14487" max="14487" width="12.42578125" customWidth="1"/>
    <col min="14488" max="14489" width="8.42578125" customWidth="1"/>
    <col min="14490" max="14490" width="44" customWidth="1"/>
    <col min="14492" max="14492" width="7.42578125" customWidth="1"/>
    <col min="14493" max="14493" width="11.42578125" customWidth="1"/>
    <col min="14494" max="14495" width="12.42578125" customWidth="1"/>
    <col min="14496" max="14496" width="11.42578125" customWidth="1"/>
    <col min="14497" max="14498" width="8.42578125" customWidth="1"/>
    <col min="14499" max="14499" width="17.42578125" customWidth="1"/>
    <col min="14500" max="14500" width="12.42578125" customWidth="1"/>
    <col min="14501" max="14502" width="8.42578125" customWidth="1"/>
    <col min="14503" max="14503" width="44" customWidth="1"/>
    <col min="14506" max="14506" width="7.42578125" customWidth="1"/>
    <col min="14507" max="14507" width="11.42578125" customWidth="1"/>
    <col min="14508" max="14509" width="12.42578125" customWidth="1"/>
    <col min="14510" max="14510" width="11.42578125" customWidth="1"/>
    <col min="14511" max="14512" width="8.42578125" customWidth="1"/>
    <col min="14513" max="14513" width="17.42578125" customWidth="1"/>
    <col min="14514" max="14514" width="12.42578125" customWidth="1"/>
    <col min="14515" max="14516" width="8.42578125" customWidth="1"/>
    <col min="14517" max="14517" width="43.42578125" customWidth="1"/>
    <col min="14519" max="14519" width="7.42578125" customWidth="1"/>
    <col min="14520" max="14520" width="11.42578125" customWidth="1"/>
    <col min="14521" max="14522" width="12.42578125" customWidth="1"/>
    <col min="14523" max="14523" width="11.42578125" customWidth="1"/>
    <col min="14524" max="14524" width="8.42578125" customWidth="1"/>
    <col min="14525" max="14525" width="8.42578125" bestFit="1" customWidth="1"/>
    <col min="14526" max="14526" width="17.42578125" bestFit="1" customWidth="1"/>
    <col min="14527" max="14527" width="12.42578125" bestFit="1" customWidth="1"/>
    <col min="14528" max="14529" width="8.42578125" customWidth="1"/>
    <col min="14530" max="14530" width="44" customWidth="1"/>
    <col min="14716" max="14716" width="22.42578125" bestFit="1" customWidth="1"/>
    <col min="14717" max="14717" width="8.42578125" customWidth="1"/>
    <col min="14718" max="14718" width="29.42578125" customWidth="1"/>
    <col min="14719" max="14719" width="7" customWidth="1"/>
    <col min="14720" max="14720" width="22.42578125" bestFit="1" customWidth="1"/>
    <col min="14721" max="14721" width="62.42578125" customWidth="1"/>
    <col min="14722" max="14722" width="2.42578125" customWidth="1"/>
    <col min="14723" max="14723" width="7" customWidth="1"/>
    <col min="14724" max="14724" width="11.42578125" customWidth="1"/>
    <col min="14725" max="14726" width="12.42578125" customWidth="1"/>
    <col min="14727" max="14729" width="8.42578125" customWidth="1"/>
    <col min="14730" max="14730" width="12.42578125" customWidth="1"/>
    <col min="14731" max="14732" width="8.42578125" customWidth="1"/>
    <col min="14733" max="14733" width="44" customWidth="1"/>
    <col min="14734" max="14734" width="10.42578125" customWidth="1"/>
    <col min="14735" max="14735" width="7.42578125" customWidth="1"/>
    <col min="14736" max="14736" width="11.42578125" customWidth="1"/>
    <col min="14737" max="14738" width="12.42578125" customWidth="1"/>
    <col min="14739" max="14739" width="11.42578125" customWidth="1"/>
    <col min="14740" max="14741" width="8.42578125" customWidth="1"/>
    <col min="14742" max="14742" width="17.42578125" customWidth="1"/>
    <col min="14743" max="14743" width="12.42578125" customWidth="1"/>
    <col min="14744" max="14745" width="8.42578125" customWidth="1"/>
    <col min="14746" max="14746" width="44" customWidth="1"/>
    <col min="14748" max="14748" width="7.42578125" customWidth="1"/>
    <col min="14749" max="14749" width="11.42578125" customWidth="1"/>
    <col min="14750" max="14751" width="12.42578125" customWidth="1"/>
    <col min="14752" max="14752" width="11.42578125" customWidth="1"/>
    <col min="14753" max="14754" width="8.42578125" customWidth="1"/>
    <col min="14755" max="14755" width="17.42578125" customWidth="1"/>
    <col min="14756" max="14756" width="12.42578125" customWidth="1"/>
    <col min="14757" max="14758" width="8.42578125" customWidth="1"/>
    <col min="14759" max="14759" width="44" customWidth="1"/>
    <col min="14762" max="14762" width="7.42578125" customWidth="1"/>
    <col min="14763" max="14763" width="11.42578125" customWidth="1"/>
    <col min="14764" max="14765" width="12.42578125" customWidth="1"/>
    <col min="14766" max="14766" width="11.42578125" customWidth="1"/>
    <col min="14767" max="14768" width="8.42578125" customWidth="1"/>
    <col min="14769" max="14769" width="17.42578125" customWidth="1"/>
    <col min="14770" max="14770" width="12.42578125" customWidth="1"/>
    <col min="14771" max="14772" width="8.42578125" customWidth="1"/>
    <col min="14773" max="14773" width="43.42578125" customWidth="1"/>
    <col min="14775" max="14775" width="7.42578125" customWidth="1"/>
    <col min="14776" max="14776" width="11.42578125" customWidth="1"/>
    <col min="14777" max="14778" width="12.42578125" customWidth="1"/>
    <col min="14779" max="14779" width="11.42578125" customWidth="1"/>
    <col min="14780" max="14780" width="8.42578125" customWidth="1"/>
    <col min="14781" max="14781" width="8.42578125" bestFit="1" customWidth="1"/>
    <col min="14782" max="14782" width="17.42578125" bestFit="1" customWidth="1"/>
    <col min="14783" max="14783" width="12.42578125" bestFit="1" customWidth="1"/>
    <col min="14784" max="14785" width="8.42578125" customWidth="1"/>
    <col min="14786" max="14786" width="44" customWidth="1"/>
    <col min="14972" max="14972" width="22.42578125" bestFit="1" customWidth="1"/>
    <col min="14973" max="14973" width="8.42578125" customWidth="1"/>
    <col min="14974" max="14974" width="29.42578125" customWidth="1"/>
    <col min="14975" max="14975" width="7" customWidth="1"/>
    <col min="14976" max="14976" width="22.42578125" bestFit="1" customWidth="1"/>
    <col min="14977" max="14977" width="62.42578125" customWidth="1"/>
    <col min="14978" max="14978" width="2.42578125" customWidth="1"/>
    <col min="14979" max="14979" width="7" customWidth="1"/>
    <col min="14980" max="14980" width="11.42578125" customWidth="1"/>
    <col min="14981" max="14982" width="12.42578125" customWidth="1"/>
    <col min="14983" max="14985" width="8.42578125" customWidth="1"/>
    <col min="14986" max="14986" width="12.42578125" customWidth="1"/>
    <col min="14987" max="14988" width="8.42578125" customWidth="1"/>
    <col min="14989" max="14989" width="44" customWidth="1"/>
    <col min="14990" max="14990" width="10.42578125" customWidth="1"/>
    <col min="14991" max="14991" width="7.42578125" customWidth="1"/>
    <col min="14992" max="14992" width="11.42578125" customWidth="1"/>
    <col min="14993" max="14994" width="12.42578125" customWidth="1"/>
    <col min="14995" max="14995" width="11.42578125" customWidth="1"/>
    <col min="14996" max="14997" width="8.42578125" customWidth="1"/>
    <col min="14998" max="14998" width="17.42578125" customWidth="1"/>
    <col min="14999" max="14999" width="12.42578125" customWidth="1"/>
    <col min="15000" max="15001" width="8.42578125" customWidth="1"/>
    <col min="15002" max="15002" width="44" customWidth="1"/>
    <col min="15004" max="15004" width="7.42578125" customWidth="1"/>
    <col min="15005" max="15005" width="11.42578125" customWidth="1"/>
    <col min="15006" max="15007" width="12.42578125" customWidth="1"/>
    <col min="15008" max="15008" width="11.42578125" customWidth="1"/>
    <col min="15009" max="15010" width="8.42578125" customWidth="1"/>
    <col min="15011" max="15011" width="17.42578125" customWidth="1"/>
    <col min="15012" max="15012" width="12.42578125" customWidth="1"/>
    <col min="15013" max="15014" width="8.42578125" customWidth="1"/>
    <col min="15015" max="15015" width="44" customWidth="1"/>
    <col min="15018" max="15018" width="7.42578125" customWidth="1"/>
    <col min="15019" max="15019" width="11.42578125" customWidth="1"/>
    <col min="15020" max="15021" width="12.42578125" customWidth="1"/>
    <col min="15022" max="15022" width="11.42578125" customWidth="1"/>
    <col min="15023" max="15024" width="8.42578125" customWidth="1"/>
    <col min="15025" max="15025" width="17.42578125" customWidth="1"/>
    <col min="15026" max="15026" width="12.42578125" customWidth="1"/>
    <col min="15027" max="15028" width="8.42578125" customWidth="1"/>
    <col min="15029" max="15029" width="43.42578125" customWidth="1"/>
    <col min="15031" max="15031" width="7.42578125" customWidth="1"/>
    <col min="15032" max="15032" width="11.42578125" customWidth="1"/>
    <col min="15033" max="15034" width="12.42578125" customWidth="1"/>
    <col min="15035" max="15035" width="11.42578125" customWidth="1"/>
    <col min="15036" max="15036" width="8.42578125" customWidth="1"/>
    <col min="15037" max="15037" width="8.42578125" bestFit="1" customWidth="1"/>
    <col min="15038" max="15038" width="17.42578125" bestFit="1" customWidth="1"/>
    <col min="15039" max="15039" width="12.42578125" bestFit="1" customWidth="1"/>
    <col min="15040" max="15041" width="8.42578125" customWidth="1"/>
    <col min="15042" max="15042" width="44" customWidth="1"/>
    <col min="15228" max="15228" width="22.42578125" bestFit="1" customWidth="1"/>
    <col min="15229" max="15229" width="8.42578125" customWidth="1"/>
    <col min="15230" max="15230" width="29.42578125" customWidth="1"/>
    <col min="15231" max="15231" width="7" customWidth="1"/>
    <col min="15232" max="15232" width="22.42578125" bestFit="1" customWidth="1"/>
    <col min="15233" max="15233" width="62.42578125" customWidth="1"/>
    <col min="15234" max="15234" width="2.42578125" customWidth="1"/>
    <col min="15235" max="15235" width="7" customWidth="1"/>
    <col min="15236" max="15236" width="11.42578125" customWidth="1"/>
    <col min="15237" max="15238" width="12.42578125" customWidth="1"/>
    <col min="15239" max="15241" width="8.42578125" customWidth="1"/>
    <col min="15242" max="15242" width="12.42578125" customWidth="1"/>
    <col min="15243" max="15244" width="8.42578125" customWidth="1"/>
    <col min="15245" max="15245" width="44" customWidth="1"/>
    <col min="15246" max="15246" width="10.42578125" customWidth="1"/>
    <col min="15247" max="15247" width="7.42578125" customWidth="1"/>
    <col min="15248" max="15248" width="11.42578125" customWidth="1"/>
    <col min="15249" max="15250" width="12.42578125" customWidth="1"/>
    <col min="15251" max="15251" width="11.42578125" customWidth="1"/>
    <col min="15252" max="15253" width="8.42578125" customWidth="1"/>
    <col min="15254" max="15254" width="17.42578125" customWidth="1"/>
    <col min="15255" max="15255" width="12.42578125" customWidth="1"/>
    <col min="15256" max="15257" width="8.42578125" customWidth="1"/>
    <col min="15258" max="15258" width="44" customWidth="1"/>
    <col min="15260" max="15260" width="7.42578125" customWidth="1"/>
    <col min="15261" max="15261" width="11.42578125" customWidth="1"/>
    <col min="15262" max="15263" width="12.42578125" customWidth="1"/>
    <col min="15264" max="15264" width="11.42578125" customWidth="1"/>
    <col min="15265" max="15266" width="8.42578125" customWidth="1"/>
    <col min="15267" max="15267" width="17.42578125" customWidth="1"/>
    <col min="15268" max="15268" width="12.42578125" customWidth="1"/>
    <col min="15269" max="15270" width="8.42578125" customWidth="1"/>
    <col min="15271" max="15271" width="44" customWidth="1"/>
    <col min="15274" max="15274" width="7.42578125" customWidth="1"/>
    <col min="15275" max="15275" width="11.42578125" customWidth="1"/>
    <col min="15276" max="15277" width="12.42578125" customWidth="1"/>
    <col min="15278" max="15278" width="11.42578125" customWidth="1"/>
    <col min="15279" max="15280" width="8.42578125" customWidth="1"/>
    <col min="15281" max="15281" width="17.42578125" customWidth="1"/>
    <col min="15282" max="15282" width="12.42578125" customWidth="1"/>
    <col min="15283" max="15284" width="8.42578125" customWidth="1"/>
    <col min="15285" max="15285" width="43.42578125" customWidth="1"/>
    <col min="15287" max="15287" width="7.42578125" customWidth="1"/>
    <col min="15288" max="15288" width="11.42578125" customWidth="1"/>
    <col min="15289" max="15290" width="12.42578125" customWidth="1"/>
    <col min="15291" max="15291" width="11.42578125" customWidth="1"/>
    <col min="15292" max="15292" width="8.42578125" customWidth="1"/>
    <col min="15293" max="15293" width="8.42578125" bestFit="1" customWidth="1"/>
    <col min="15294" max="15294" width="17.42578125" bestFit="1" customWidth="1"/>
    <col min="15295" max="15295" width="12.42578125" bestFit="1" customWidth="1"/>
    <col min="15296" max="15297" width="8.42578125" customWidth="1"/>
    <col min="15298" max="15298" width="44" customWidth="1"/>
    <col min="15484" max="15484" width="22.42578125" bestFit="1" customWidth="1"/>
    <col min="15485" max="15485" width="8.42578125" customWidth="1"/>
    <col min="15486" max="15486" width="29.42578125" customWidth="1"/>
    <col min="15487" max="15487" width="7" customWidth="1"/>
    <col min="15488" max="15488" width="22.42578125" bestFit="1" customWidth="1"/>
    <col min="15489" max="15489" width="62.42578125" customWidth="1"/>
    <col min="15490" max="15490" width="2.42578125" customWidth="1"/>
    <col min="15491" max="15491" width="7" customWidth="1"/>
    <col min="15492" max="15492" width="11.42578125" customWidth="1"/>
    <col min="15493" max="15494" width="12.42578125" customWidth="1"/>
    <col min="15495" max="15497" width="8.42578125" customWidth="1"/>
    <col min="15498" max="15498" width="12.42578125" customWidth="1"/>
    <col min="15499" max="15500" width="8.42578125" customWidth="1"/>
    <col min="15501" max="15501" width="44" customWidth="1"/>
    <col min="15502" max="15502" width="10.42578125" customWidth="1"/>
    <col min="15503" max="15503" width="7.42578125" customWidth="1"/>
    <col min="15504" max="15504" width="11.42578125" customWidth="1"/>
    <col min="15505" max="15506" width="12.42578125" customWidth="1"/>
    <col min="15507" max="15507" width="11.42578125" customWidth="1"/>
    <col min="15508" max="15509" width="8.42578125" customWidth="1"/>
    <col min="15510" max="15510" width="17.42578125" customWidth="1"/>
    <col min="15511" max="15511" width="12.42578125" customWidth="1"/>
    <col min="15512" max="15513" width="8.42578125" customWidth="1"/>
    <col min="15514" max="15514" width="44" customWidth="1"/>
    <col min="15516" max="15516" width="7.42578125" customWidth="1"/>
    <col min="15517" max="15517" width="11.42578125" customWidth="1"/>
    <col min="15518" max="15519" width="12.42578125" customWidth="1"/>
    <col min="15520" max="15520" width="11.42578125" customWidth="1"/>
    <col min="15521" max="15522" width="8.42578125" customWidth="1"/>
    <col min="15523" max="15523" width="17.42578125" customWidth="1"/>
    <col min="15524" max="15524" width="12.42578125" customWidth="1"/>
    <col min="15525" max="15526" width="8.42578125" customWidth="1"/>
    <col min="15527" max="15527" width="44" customWidth="1"/>
    <col min="15530" max="15530" width="7.42578125" customWidth="1"/>
    <col min="15531" max="15531" width="11.42578125" customWidth="1"/>
    <col min="15532" max="15533" width="12.42578125" customWidth="1"/>
    <col min="15534" max="15534" width="11.42578125" customWidth="1"/>
    <col min="15535" max="15536" width="8.42578125" customWidth="1"/>
    <col min="15537" max="15537" width="17.42578125" customWidth="1"/>
    <col min="15538" max="15538" width="12.42578125" customWidth="1"/>
    <col min="15539" max="15540" width="8.42578125" customWidth="1"/>
    <col min="15541" max="15541" width="43.42578125" customWidth="1"/>
    <col min="15543" max="15543" width="7.42578125" customWidth="1"/>
    <col min="15544" max="15544" width="11.42578125" customWidth="1"/>
    <col min="15545" max="15546" width="12.42578125" customWidth="1"/>
    <col min="15547" max="15547" width="11.42578125" customWidth="1"/>
    <col min="15548" max="15548" width="8.42578125" customWidth="1"/>
    <col min="15549" max="15549" width="8.42578125" bestFit="1" customWidth="1"/>
    <col min="15550" max="15550" width="17.42578125" bestFit="1" customWidth="1"/>
    <col min="15551" max="15551" width="12.42578125" bestFit="1" customWidth="1"/>
    <col min="15552" max="15553" width="8.42578125" customWidth="1"/>
    <col min="15554" max="15554" width="44" customWidth="1"/>
    <col min="15740" max="15740" width="22.42578125" bestFit="1" customWidth="1"/>
    <col min="15741" max="15741" width="8.42578125" customWidth="1"/>
    <col min="15742" max="15742" width="29.42578125" customWidth="1"/>
    <col min="15743" max="15743" width="7" customWidth="1"/>
    <col min="15744" max="15744" width="22.42578125" bestFit="1" customWidth="1"/>
    <col min="15745" max="15745" width="62.42578125" customWidth="1"/>
    <col min="15746" max="15746" width="2.42578125" customWidth="1"/>
    <col min="15747" max="15747" width="7" customWidth="1"/>
    <col min="15748" max="15748" width="11.42578125" customWidth="1"/>
    <col min="15749" max="15750" width="12.42578125" customWidth="1"/>
    <col min="15751" max="15753" width="8.42578125" customWidth="1"/>
    <col min="15754" max="15754" width="12.42578125" customWidth="1"/>
    <col min="15755" max="15756" width="8.42578125" customWidth="1"/>
    <col min="15757" max="15757" width="44" customWidth="1"/>
    <col min="15758" max="15758" width="10.42578125" customWidth="1"/>
    <col min="15759" max="15759" width="7.42578125" customWidth="1"/>
    <col min="15760" max="15760" width="11.42578125" customWidth="1"/>
    <col min="15761" max="15762" width="12.42578125" customWidth="1"/>
    <col min="15763" max="15763" width="11.42578125" customWidth="1"/>
    <col min="15764" max="15765" width="8.42578125" customWidth="1"/>
    <col min="15766" max="15766" width="17.42578125" customWidth="1"/>
    <col min="15767" max="15767" width="12.42578125" customWidth="1"/>
    <col min="15768" max="15769" width="8.42578125" customWidth="1"/>
    <col min="15770" max="15770" width="44" customWidth="1"/>
    <col min="15772" max="15772" width="7.42578125" customWidth="1"/>
    <col min="15773" max="15773" width="11.42578125" customWidth="1"/>
    <col min="15774" max="15775" width="12.42578125" customWidth="1"/>
    <col min="15776" max="15776" width="11.42578125" customWidth="1"/>
    <col min="15777" max="15778" width="8.42578125" customWidth="1"/>
    <col min="15779" max="15779" width="17.42578125" customWidth="1"/>
    <col min="15780" max="15780" width="12.42578125" customWidth="1"/>
    <col min="15781" max="15782" width="8.42578125" customWidth="1"/>
    <col min="15783" max="15783" width="44" customWidth="1"/>
    <col min="15786" max="15786" width="7.42578125" customWidth="1"/>
    <col min="15787" max="15787" width="11.42578125" customWidth="1"/>
    <col min="15788" max="15789" width="12.42578125" customWidth="1"/>
    <col min="15790" max="15790" width="11.42578125" customWidth="1"/>
    <col min="15791" max="15792" width="8.42578125" customWidth="1"/>
    <col min="15793" max="15793" width="17.42578125" customWidth="1"/>
    <col min="15794" max="15794" width="12.42578125" customWidth="1"/>
    <col min="15795" max="15796" width="8.42578125" customWidth="1"/>
    <col min="15797" max="15797" width="43.42578125" customWidth="1"/>
    <col min="15799" max="15799" width="7.42578125" customWidth="1"/>
    <col min="15800" max="15800" width="11.42578125" customWidth="1"/>
    <col min="15801" max="15802" width="12.42578125" customWidth="1"/>
    <col min="15803" max="15803" width="11.42578125" customWidth="1"/>
    <col min="15804" max="15804" width="8.42578125" customWidth="1"/>
    <col min="15805" max="15805" width="8.42578125" bestFit="1" customWidth="1"/>
    <col min="15806" max="15806" width="17.42578125" bestFit="1" customWidth="1"/>
    <col min="15807" max="15807" width="12.42578125" bestFit="1" customWidth="1"/>
    <col min="15808" max="15809" width="8.42578125" customWidth="1"/>
    <col min="15810" max="15810" width="44" customWidth="1"/>
    <col min="15996" max="15996" width="22.42578125" bestFit="1" customWidth="1"/>
    <col min="15997" max="15997" width="8.42578125" customWidth="1"/>
    <col min="15998" max="15998" width="29.42578125" customWidth="1"/>
    <col min="15999" max="15999" width="7" customWidth="1"/>
    <col min="16000" max="16000" width="22.42578125" bestFit="1" customWidth="1"/>
    <col min="16001" max="16001" width="62.42578125" customWidth="1"/>
    <col min="16002" max="16002" width="2.42578125" customWidth="1"/>
    <col min="16003" max="16003" width="7" customWidth="1"/>
    <col min="16004" max="16004" width="11.42578125" customWidth="1"/>
    <col min="16005" max="16006" width="12.42578125" customWidth="1"/>
    <col min="16007" max="16009" width="8.42578125" customWidth="1"/>
    <col min="16010" max="16010" width="12.42578125" customWidth="1"/>
    <col min="16011" max="16012" width="8.42578125" customWidth="1"/>
    <col min="16013" max="16013" width="44" customWidth="1"/>
    <col min="16014" max="16014" width="10.42578125" customWidth="1"/>
    <col min="16015" max="16015" width="7.42578125" customWidth="1"/>
    <col min="16016" max="16016" width="11.42578125" customWidth="1"/>
    <col min="16017" max="16018" width="12.42578125" customWidth="1"/>
    <col min="16019" max="16019" width="11.42578125" customWidth="1"/>
    <col min="16020" max="16021" width="8.42578125" customWidth="1"/>
    <col min="16022" max="16022" width="17.42578125" customWidth="1"/>
    <col min="16023" max="16023" width="12.42578125" customWidth="1"/>
    <col min="16024" max="16025" width="8.42578125" customWidth="1"/>
    <col min="16026" max="16026" width="44" customWidth="1"/>
    <col min="16028" max="16028" width="7.42578125" customWidth="1"/>
    <col min="16029" max="16029" width="11.42578125" customWidth="1"/>
    <col min="16030" max="16031" width="12.42578125" customWidth="1"/>
    <col min="16032" max="16032" width="11.42578125" customWidth="1"/>
    <col min="16033" max="16034" width="8.42578125" customWidth="1"/>
    <col min="16035" max="16035" width="17.42578125" customWidth="1"/>
    <col min="16036" max="16036" width="12.42578125" customWidth="1"/>
    <col min="16037" max="16038" width="8.42578125" customWidth="1"/>
    <col min="16039" max="16039" width="44" customWidth="1"/>
    <col min="16042" max="16042" width="7.42578125" customWidth="1"/>
    <col min="16043" max="16043" width="11.42578125" customWidth="1"/>
    <col min="16044" max="16045" width="12.42578125" customWidth="1"/>
    <col min="16046" max="16046" width="11.42578125" customWidth="1"/>
    <col min="16047" max="16048" width="8.42578125" customWidth="1"/>
    <col min="16049" max="16049" width="17.42578125" customWidth="1"/>
    <col min="16050" max="16050" width="12.42578125" customWidth="1"/>
    <col min="16051" max="16052" width="8.42578125" customWidth="1"/>
    <col min="16053" max="16053" width="43.42578125" customWidth="1"/>
    <col min="16055" max="16055" width="7.42578125" customWidth="1"/>
    <col min="16056" max="16056" width="11.42578125" customWidth="1"/>
    <col min="16057" max="16058" width="12.42578125" customWidth="1"/>
    <col min="16059" max="16059" width="11.42578125" customWidth="1"/>
    <col min="16060" max="16060" width="8.42578125" customWidth="1"/>
    <col min="16061" max="16061" width="8.42578125" bestFit="1" customWidth="1"/>
    <col min="16062" max="16062" width="17.42578125" bestFit="1" customWidth="1"/>
    <col min="16063" max="16063" width="12.42578125" bestFit="1" customWidth="1"/>
    <col min="16064" max="16065" width="8.42578125" customWidth="1"/>
    <col min="16066" max="16066" width="44" customWidth="1"/>
  </cols>
  <sheetData>
    <row r="1" spans="1:498" ht="14.65" customHeight="1">
      <c r="D1" s="795"/>
      <c r="J1" s="2">
        <v>44927</v>
      </c>
      <c r="L1" t="s">
        <v>0</v>
      </c>
      <c r="X1" s="2">
        <v>44958</v>
      </c>
      <c r="AL1" s="2">
        <v>44986</v>
      </c>
      <c r="AZ1" s="2">
        <v>45017</v>
      </c>
      <c r="BN1" s="2">
        <v>45047</v>
      </c>
      <c r="CB1" s="2">
        <v>45078</v>
      </c>
      <c r="CP1" s="2">
        <v>45108</v>
      </c>
      <c r="DD1" s="2">
        <v>45139</v>
      </c>
      <c r="DT1" s="2">
        <v>45170</v>
      </c>
      <c r="EH1" s="2">
        <v>45200</v>
      </c>
      <c r="EU1" s="2">
        <v>45231</v>
      </c>
      <c r="FH1" s="2">
        <v>45261</v>
      </c>
      <c r="FU1" s="2">
        <v>45292</v>
      </c>
      <c r="GI1" s="2">
        <v>45323</v>
      </c>
      <c r="GW1" s="2">
        <v>45352</v>
      </c>
      <c r="HK1" s="2">
        <v>45383</v>
      </c>
      <c r="HX1" s="2">
        <v>45413</v>
      </c>
      <c r="IQ1" s="2">
        <v>45444</v>
      </c>
      <c r="JH1" s="2">
        <v>45474</v>
      </c>
      <c r="JZ1" s="2">
        <v>45505</v>
      </c>
      <c r="KQ1" s="2">
        <v>45536</v>
      </c>
      <c r="LI1" s="2">
        <v>45566</v>
      </c>
      <c r="LZ1" s="2">
        <v>45597</v>
      </c>
      <c r="MQ1" s="2">
        <v>45627</v>
      </c>
      <c r="NI1" s="2">
        <v>45658</v>
      </c>
      <c r="OA1" s="2">
        <v>45689</v>
      </c>
      <c r="OQ1" s="2">
        <v>45717</v>
      </c>
      <c r="PG1" s="2">
        <v>45748</v>
      </c>
      <c r="PV1" s="2">
        <v>45778</v>
      </c>
      <c r="QK1" s="2">
        <v>45809</v>
      </c>
      <c r="QZ1" s="615">
        <v>45870</v>
      </c>
      <c r="RQ1" s="615">
        <v>45931</v>
      </c>
    </row>
    <row r="2" spans="1:498" ht="39" customHeight="1">
      <c r="A2" s="3" t="s">
        <v>1</v>
      </c>
      <c r="B2" s="4" t="s">
        <v>2</v>
      </c>
      <c r="C2" s="3" t="s">
        <v>3</v>
      </c>
      <c r="D2" s="769" t="s">
        <v>4</v>
      </c>
      <c r="E2" s="3" t="s">
        <v>5</v>
      </c>
      <c r="F2" s="336" t="s">
        <v>6</v>
      </c>
      <c r="G2" s="336" t="s">
        <v>7</v>
      </c>
      <c r="H2" s="3" t="s">
        <v>8</v>
      </c>
      <c r="J2" s="5" t="s">
        <v>9</v>
      </c>
      <c r="K2" s="6" t="s">
        <v>10</v>
      </c>
      <c r="L2" s="6" t="s">
        <v>11</v>
      </c>
      <c r="M2" s="6" t="s">
        <v>12</v>
      </c>
      <c r="N2" s="7" t="s">
        <v>13</v>
      </c>
      <c r="O2" s="7" t="s">
        <v>14</v>
      </c>
      <c r="P2" s="8" t="s">
        <v>15</v>
      </c>
      <c r="Q2" s="7" t="s">
        <v>16</v>
      </c>
      <c r="R2" s="7" t="s">
        <v>17</v>
      </c>
      <c r="S2" s="7" t="s">
        <v>18</v>
      </c>
      <c r="T2" s="8" t="s">
        <v>19</v>
      </c>
      <c r="U2" s="8" t="s">
        <v>20</v>
      </c>
      <c r="V2" s="9" t="s">
        <v>21</v>
      </c>
      <c r="X2" s="5" t="s">
        <v>9</v>
      </c>
      <c r="Y2" s="6" t="s">
        <v>10</v>
      </c>
      <c r="Z2" s="6" t="s">
        <v>11</v>
      </c>
      <c r="AA2" s="6" t="s">
        <v>12</v>
      </c>
      <c r="AB2" s="7" t="s">
        <v>13</v>
      </c>
      <c r="AC2" s="7" t="s">
        <v>14</v>
      </c>
      <c r="AD2" s="8" t="s">
        <v>22</v>
      </c>
      <c r="AE2" s="7" t="s">
        <v>16</v>
      </c>
      <c r="AF2" s="7" t="s">
        <v>17</v>
      </c>
      <c r="AG2" s="7" t="s">
        <v>18</v>
      </c>
      <c r="AH2" s="8" t="s">
        <v>19</v>
      </c>
      <c r="AI2" s="8" t="s">
        <v>20</v>
      </c>
      <c r="AJ2" s="9" t="s">
        <v>21</v>
      </c>
      <c r="AL2" s="5" t="s">
        <v>9</v>
      </c>
      <c r="AM2" s="6" t="s">
        <v>10</v>
      </c>
      <c r="AN2" s="6" t="s">
        <v>11</v>
      </c>
      <c r="AO2" s="6" t="s">
        <v>12</v>
      </c>
      <c r="AP2" s="7" t="s">
        <v>13</v>
      </c>
      <c r="AQ2" s="7" t="s">
        <v>14</v>
      </c>
      <c r="AR2" s="7" t="s">
        <v>23</v>
      </c>
      <c r="AS2" s="7" t="s">
        <v>16</v>
      </c>
      <c r="AT2" s="7" t="s">
        <v>17</v>
      </c>
      <c r="AU2" s="7" t="s">
        <v>18</v>
      </c>
      <c r="AV2" s="8" t="s">
        <v>24</v>
      </c>
      <c r="AW2" s="8" t="s">
        <v>25</v>
      </c>
      <c r="AX2" s="9" t="s">
        <v>21</v>
      </c>
      <c r="AZ2" s="5" t="s">
        <v>9</v>
      </c>
      <c r="BA2" s="6" t="s">
        <v>10</v>
      </c>
      <c r="BB2" s="6" t="s">
        <v>11</v>
      </c>
      <c r="BC2" s="6" t="s">
        <v>12</v>
      </c>
      <c r="BD2" s="7" t="s">
        <v>13</v>
      </c>
      <c r="BE2" s="7" t="s">
        <v>14</v>
      </c>
      <c r="BF2" s="7" t="s">
        <v>23</v>
      </c>
      <c r="BG2" s="7" t="s">
        <v>16</v>
      </c>
      <c r="BH2" s="7" t="s">
        <v>17</v>
      </c>
      <c r="BI2" s="7" t="s">
        <v>18</v>
      </c>
      <c r="BJ2" s="8" t="s">
        <v>24</v>
      </c>
      <c r="BK2" s="8" t="s">
        <v>25</v>
      </c>
      <c r="BL2" s="9" t="s">
        <v>21</v>
      </c>
      <c r="BN2" s="5" t="s">
        <v>9</v>
      </c>
      <c r="BO2" s="6" t="s">
        <v>10</v>
      </c>
      <c r="BP2" s="6" t="s">
        <v>11</v>
      </c>
      <c r="BQ2" s="6" t="s">
        <v>12</v>
      </c>
      <c r="BR2" s="7" t="s">
        <v>13</v>
      </c>
      <c r="BS2" s="7" t="s">
        <v>14</v>
      </c>
      <c r="BT2" s="7" t="s">
        <v>23</v>
      </c>
      <c r="BU2" s="7" t="s">
        <v>16</v>
      </c>
      <c r="BV2" s="7" t="s">
        <v>17</v>
      </c>
      <c r="BW2" s="7" t="s">
        <v>18</v>
      </c>
      <c r="BX2" s="8" t="s">
        <v>24</v>
      </c>
      <c r="BY2" s="8" t="s">
        <v>25</v>
      </c>
      <c r="BZ2" s="9" t="s">
        <v>21</v>
      </c>
      <c r="CB2" s="5" t="s">
        <v>9</v>
      </c>
      <c r="CC2" s="6" t="s">
        <v>10</v>
      </c>
      <c r="CD2" s="6" t="s">
        <v>11</v>
      </c>
      <c r="CE2" s="6" t="s">
        <v>12</v>
      </c>
      <c r="CF2" s="7" t="s">
        <v>13</v>
      </c>
      <c r="CG2" s="7" t="s">
        <v>14</v>
      </c>
      <c r="CH2" s="7" t="s">
        <v>23</v>
      </c>
      <c r="CI2" s="7" t="s">
        <v>16</v>
      </c>
      <c r="CJ2" s="7" t="s">
        <v>17</v>
      </c>
      <c r="CK2" s="7" t="s">
        <v>18</v>
      </c>
      <c r="CL2" s="8" t="s">
        <v>24</v>
      </c>
      <c r="CM2" s="8" t="s">
        <v>25</v>
      </c>
      <c r="CN2" s="9" t="s">
        <v>21</v>
      </c>
      <c r="CP2" s="5" t="s">
        <v>9</v>
      </c>
      <c r="CQ2" s="6" t="s">
        <v>10</v>
      </c>
      <c r="CR2" s="6" t="s">
        <v>11</v>
      </c>
      <c r="CS2" s="6" t="s">
        <v>12</v>
      </c>
      <c r="CT2" s="7" t="s">
        <v>13</v>
      </c>
      <c r="CU2" s="7" t="s">
        <v>14</v>
      </c>
      <c r="CV2" s="7" t="s">
        <v>23</v>
      </c>
      <c r="CW2" s="7" t="s">
        <v>16</v>
      </c>
      <c r="CX2" s="7" t="s">
        <v>17</v>
      </c>
      <c r="CY2" s="7" t="s">
        <v>18</v>
      </c>
      <c r="CZ2" s="8" t="s">
        <v>26</v>
      </c>
      <c r="DA2" s="8" t="s">
        <v>25</v>
      </c>
      <c r="DB2" s="9" t="s">
        <v>21</v>
      </c>
      <c r="DD2" s="5" t="s">
        <v>9</v>
      </c>
      <c r="DE2" s="6" t="s">
        <v>10</v>
      </c>
      <c r="DF2" s="6" t="s">
        <v>11</v>
      </c>
      <c r="DG2" s="227" t="s">
        <v>27</v>
      </c>
      <c r="DH2" s="227" t="s">
        <v>28</v>
      </c>
      <c r="DI2" s="6" t="s">
        <v>12</v>
      </c>
      <c r="DJ2" s="7" t="s">
        <v>13</v>
      </c>
      <c r="DK2" s="7" t="s">
        <v>14</v>
      </c>
      <c r="DL2" s="7" t="s">
        <v>23</v>
      </c>
      <c r="DM2" s="7" t="s">
        <v>16</v>
      </c>
      <c r="DN2" s="7" t="s">
        <v>17</v>
      </c>
      <c r="DO2" s="7" t="s">
        <v>18</v>
      </c>
      <c r="DP2" s="8" t="s">
        <v>24</v>
      </c>
      <c r="DQ2" s="8" t="s">
        <v>25</v>
      </c>
      <c r="DR2" s="9" t="s">
        <v>21</v>
      </c>
      <c r="DT2" s="5" t="s">
        <v>9</v>
      </c>
      <c r="DU2" s="6" t="s">
        <v>10</v>
      </c>
      <c r="DV2" s="6" t="s">
        <v>11</v>
      </c>
      <c r="DW2" s="6" t="s">
        <v>12</v>
      </c>
      <c r="DX2" s="7" t="s">
        <v>13</v>
      </c>
      <c r="DY2" s="7" t="s">
        <v>14</v>
      </c>
      <c r="DZ2" s="7" t="s">
        <v>23</v>
      </c>
      <c r="EA2" s="7" t="s">
        <v>16</v>
      </c>
      <c r="EB2" s="7" t="s">
        <v>17</v>
      </c>
      <c r="EC2" s="7" t="s">
        <v>18</v>
      </c>
      <c r="ED2" s="8" t="s">
        <v>24</v>
      </c>
      <c r="EE2" s="8" t="s">
        <v>25</v>
      </c>
      <c r="EF2" s="9" t="s">
        <v>21</v>
      </c>
      <c r="EG2" s="252"/>
      <c r="EH2" s="5" t="s">
        <v>9</v>
      </c>
      <c r="EI2" s="6" t="s">
        <v>10</v>
      </c>
      <c r="EJ2" s="6" t="s">
        <v>11</v>
      </c>
      <c r="EK2" s="6" t="s">
        <v>12</v>
      </c>
      <c r="EL2" s="7" t="s">
        <v>13</v>
      </c>
      <c r="EM2" s="7" t="s">
        <v>14</v>
      </c>
      <c r="EN2" s="7" t="s">
        <v>16</v>
      </c>
      <c r="EO2" s="7" t="s">
        <v>17</v>
      </c>
      <c r="EP2" s="7" t="s">
        <v>18</v>
      </c>
      <c r="EQ2" s="8" t="s">
        <v>24</v>
      </c>
      <c r="ER2" s="8" t="s">
        <v>25</v>
      </c>
      <c r="ES2" s="9" t="s">
        <v>21</v>
      </c>
      <c r="EU2" s="5" t="s">
        <v>9</v>
      </c>
      <c r="EV2" s="6" t="s">
        <v>10</v>
      </c>
      <c r="EW2" s="6" t="s">
        <v>11</v>
      </c>
      <c r="EX2" s="6" t="s">
        <v>12</v>
      </c>
      <c r="EY2" s="7" t="s">
        <v>13</v>
      </c>
      <c r="EZ2" s="7" t="s">
        <v>14</v>
      </c>
      <c r="FA2" s="7" t="s">
        <v>16</v>
      </c>
      <c r="FB2" s="7" t="s">
        <v>17</v>
      </c>
      <c r="FC2" s="7" t="s">
        <v>18</v>
      </c>
      <c r="FD2" s="8" t="s">
        <v>24</v>
      </c>
      <c r="FE2" s="8" t="s">
        <v>25</v>
      </c>
      <c r="FF2" s="9" t="s">
        <v>21</v>
      </c>
      <c r="FH2" s="5" t="s">
        <v>9</v>
      </c>
      <c r="FI2" s="6" t="s">
        <v>10</v>
      </c>
      <c r="FJ2" s="6" t="s">
        <v>11</v>
      </c>
      <c r="FK2" s="6" t="s">
        <v>12</v>
      </c>
      <c r="FL2" s="7" t="s">
        <v>13</v>
      </c>
      <c r="FM2" s="7" t="s">
        <v>14</v>
      </c>
      <c r="FN2" s="7" t="s">
        <v>16</v>
      </c>
      <c r="FO2" s="7" t="s">
        <v>17</v>
      </c>
      <c r="FP2" s="7" t="s">
        <v>18</v>
      </c>
      <c r="FQ2" s="8" t="s">
        <v>24</v>
      </c>
      <c r="FR2" s="8" t="s">
        <v>25</v>
      </c>
      <c r="FS2" s="9" t="s">
        <v>21</v>
      </c>
      <c r="FU2" s="5" t="s">
        <v>9</v>
      </c>
      <c r="FV2" s="6" t="s">
        <v>10</v>
      </c>
      <c r="FW2" s="6" t="s">
        <v>11</v>
      </c>
      <c r="FX2" s="185" t="s">
        <v>29</v>
      </c>
      <c r="FY2" s="6" t="s">
        <v>12</v>
      </c>
      <c r="FZ2" s="7" t="s">
        <v>13</v>
      </c>
      <c r="GA2" s="7" t="s">
        <v>14</v>
      </c>
      <c r="GB2" s="7" t="s">
        <v>16</v>
      </c>
      <c r="GC2" s="7" t="s">
        <v>17</v>
      </c>
      <c r="GD2" s="7" t="s">
        <v>18</v>
      </c>
      <c r="GE2" s="8" t="s">
        <v>24</v>
      </c>
      <c r="GF2" s="8" t="s">
        <v>25</v>
      </c>
      <c r="GG2" s="9" t="s">
        <v>21</v>
      </c>
      <c r="GI2" s="5" t="s">
        <v>9</v>
      </c>
      <c r="GJ2" s="6" t="s">
        <v>10</v>
      </c>
      <c r="GK2" s="6" t="s">
        <v>11</v>
      </c>
      <c r="GL2" s="185" t="s">
        <v>29</v>
      </c>
      <c r="GM2" s="6" t="s">
        <v>12</v>
      </c>
      <c r="GN2" s="7" t="s">
        <v>13</v>
      </c>
      <c r="GO2" s="7" t="s">
        <v>14</v>
      </c>
      <c r="GP2" s="7" t="s">
        <v>16</v>
      </c>
      <c r="GQ2" s="7" t="s">
        <v>17</v>
      </c>
      <c r="GR2" s="7" t="s">
        <v>18</v>
      </c>
      <c r="GS2" s="8" t="s">
        <v>24</v>
      </c>
      <c r="GT2" s="8" t="s">
        <v>25</v>
      </c>
      <c r="GU2" s="9" t="s">
        <v>21</v>
      </c>
      <c r="GW2" s="5" t="s">
        <v>9</v>
      </c>
      <c r="GX2" s="6" t="s">
        <v>10</v>
      </c>
      <c r="GY2" s="6" t="s">
        <v>11</v>
      </c>
      <c r="GZ2" s="185" t="s">
        <v>29</v>
      </c>
      <c r="HA2" s="6" t="s">
        <v>12</v>
      </c>
      <c r="HB2" s="7" t="s">
        <v>13</v>
      </c>
      <c r="HC2" s="7" t="s">
        <v>14</v>
      </c>
      <c r="HD2" s="7" t="s">
        <v>16</v>
      </c>
      <c r="HE2" s="7" t="s">
        <v>17</v>
      </c>
      <c r="HF2" s="7" t="s">
        <v>18</v>
      </c>
      <c r="HG2" s="8" t="s">
        <v>24</v>
      </c>
      <c r="HH2" s="8" t="s">
        <v>25</v>
      </c>
      <c r="HI2" s="9" t="s">
        <v>21</v>
      </c>
      <c r="HJ2" s="252"/>
      <c r="HK2" s="5" t="s">
        <v>9</v>
      </c>
      <c r="HL2" s="6" t="s">
        <v>10</v>
      </c>
      <c r="HM2" s="6" t="s">
        <v>11</v>
      </c>
      <c r="HN2" s="185" t="s">
        <v>29</v>
      </c>
      <c r="HO2" s="6" t="s">
        <v>12</v>
      </c>
      <c r="HP2" s="7" t="s">
        <v>13</v>
      </c>
      <c r="HQ2" s="7" t="s">
        <v>14</v>
      </c>
      <c r="HR2" s="7" t="s">
        <v>16</v>
      </c>
      <c r="HS2" s="7" t="s">
        <v>17</v>
      </c>
      <c r="HT2" s="7" t="s">
        <v>18</v>
      </c>
      <c r="HU2" s="8" t="s">
        <v>24</v>
      </c>
      <c r="HV2" s="8" t="s">
        <v>25</v>
      </c>
      <c r="HW2" s="9" t="s">
        <v>21</v>
      </c>
      <c r="HX2" s="5" t="s">
        <v>9</v>
      </c>
      <c r="HY2" s="6" t="s">
        <v>10</v>
      </c>
      <c r="HZ2" s="6" t="s">
        <v>11</v>
      </c>
      <c r="IA2" s="185" t="s">
        <v>29</v>
      </c>
      <c r="IB2" s="6" t="s">
        <v>12</v>
      </c>
      <c r="IC2" s="7" t="s">
        <v>13</v>
      </c>
      <c r="ID2" s="7" t="s">
        <v>14</v>
      </c>
      <c r="IE2" s="7"/>
      <c r="IF2" s="7"/>
      <c r="IG2" s="7"/>
      <c r="IH2" s="7" t="s">
        <v>16</v>
      </c>
      <c r="II2" s="7" t="s">
        <v>17</v>
      </c>
      <c r="IJ2" s="7" t="s">
        <v>18</v>
      </c>
      <c r="IK2" s="8" t="s">
        <v>24</v>
      </c>
      <c r="IL2" s="8" t="s">
        <v>25</v>
      </c>
      <c r="IM2" s="9" t="s">
        <v>21</v>
      </c>
      <c r="IO2" s="7" t="s">
        <v>30</v>
      </c>
      <c r="IQ2" s="5" t="s">
        <v>9</v>
      </c>
      <c r="IR2" s="6" t="s">
        <v>10</v>
      </c>
      <c r="IS2" s="6" t="s">
        <v>11</v>
      </c>
      <c r="IT2" s="185" t="s">
        <v>29</v>
      </c>
      <c r="IU2" s="6" t="s">
        <v>12</v>
      </c>
      <c r="IV2" s="7" t="s">
        <v>13</v>
      </c>
      <c r="IW2" s="7" t="s">
        <v>14</v>
      </c>
      <c r="IX2" s="7"/>
      <c r="IY2" s="7"/>
      <c r="IZ2" s="7"/>
      <c r="JA2" s="7" t="s">
        <v>16</v>
      </c>
      <c r="JB2" s="7" t="s">
        <v>17</v>
      </c>
      <c r="JC2" s="7" t="s">
        <v>18</v>
      </c>
      <c r="JD2" s="8" t="s">
        <v>24</v>
      </c>
      <c r="JE2" s="8" t="s">
        <v>25</v>
      </c>
      <c r="JF2" s="9" t="s">
        <v>21</v>
      </c>
      <c r="JH2" s="5" t="s">
        <v>9</v>
      </c>
      <c r="JI2" s="6" t="s">
        <v>10</v>
      </c>
      <c r="JJ2" s="6" t="s">
        <v>11</v>
      </c>
      <c r="JK2" s="185" t="s">
        <v>29</v>
      </c>
      <c r="JL2" s="6" t="s">
        <v>12</v>
      </c>
      <c r="JM2" s="7" t="s">
        <v>13</v>
      </c>
      <c r="JN2" s="7" t="s">
        <v>14</v>
      </c>
      <c r="JO2" s="7"/>
      <c r="JP2" s="7"/>
      <c r="JQ2" s="7"/>
      <c r="JR2" s="7" t="s">
        <v>16</v>
      </c>
      <c r="JS2" s="7" t="s">
        <v>17</v>
      </c>
      <c r="JT2" s="7" t="s">
        <v>18</v>
      </c>
      <c r="JU2" s="8" t="s">
        <v>24</v>
      </c>
      <c r="JV2" s="8" t="s">
        <v>25</v>
      </c>
      <c r="JW2" s="9" t="s">
        <v>21</v>
      </c>
      <c r="JZ2" s="5" t="s">
        <v>9</v>
      </c>
      <c r="KA2" s="6" t="s">
        <v>10</v>
      </c>
      <c r="KB2" s="6" t="s">
        <v>11</v>
      </c>
      <c r="KC2" s="185" t="s">
        <v>29</v>
      </c>
      <c r="KD2" s="6" t="s">
        <v>12</v>
      </c>
      <c r="KE2" s="7" t="s">
        <v>13</v>
      </c>
      <c r="KF2" s="7" t="s">
        <v>14</v>
      </c>
      <c r="KG2" s="7"/>
      <c r="KH2" s="7"/>
      <c r="KI2" s="7"/>
      <c r="KJ2" s="7" t="s">
        <v>16</v>
      </c>
      <c r="KK2" s="7" t="s">
        <v>17</v>
      </c>
      <c r="KL2" s="7" t="s">
        <v>18</v>
      </c>
      <c r="KM2" s="8" t="s">
        <v>24</v>
      </c>
      <c r="KN2" s="8" t="s">
        <v>25</v>
      </c>
      <c r="KO2" s="9" t="s">
        <v>21</v>
      </c>
      <c r="KQ2" s="5" t="s">
        <v>9</v>
      </c>
      <c r="KR2" s="6" t="s">
        <v>10</v>
      </c>
      <c r="KS2" s="6" t="s">
        <v>11</v>
      </c>
      <c r="KT2" s="185" t="s">
        <v>29</v>
      </c>
      <c r="KU2" s="6" t="s">
        <v>12</v>
      </c>
      <c r="KV2" s="7" t="s">
        <v>13</v>
      </c>
      <c r="KW2" s="7" t="s">
        <v>14</v>
      </c>
      <c r="KX2" s="7"/>
      <c r="KY2" s="7"/>
      <c r="KZ2" s="7"/>
      <c r="LA2" s="7" t="s">
        <v>16</v>
      </c>
      <c r="LB2" s="7" t="s">
        <v>17</v>
      </c>
      <c r="LC2" s="7" t="s">
        <v>18</v>
      </c>
      <c r="LD2" s="8" t="s">
        <v>24</v>
      </c>
      <c r="LE2" s="8" t="s">
        <v>25</v>
      </c>
      <c r="LF2" s="9" t="s">
        <v>21</v>
      </c>
      <c r="LI2" s="5" t="s">
        <v>9</v>
      </c>
      <c r="LJ2" s="6" t="s">
        <v>10</v>
      </c>
      <c r="LK2" s="6" t="s">
        <v>11</v>
      </c>
      <c r="LL2" s="185" t="s">
        <v>29</v>
      </c>
      <c r="LM2" s="6" t="s">
        <v>12</v>
      </c>
      <c r="LN2" s="7" t="s">
        <v>13</v>
      </c>
      <c r="LO2" s="7" t="s">
        <v>14</v>
      </c>
      <c r="LP2" s="7"/>
      <c r="LQ2" s="7"/>
      <c r="LR2" s="7"/>
      <c r="LS2" s="7" t="s">
        <v>16</v>
      </c>
      <c r="LT2" s="7" t="s">
        <v>17</v>
      </c>
      <c r="LU2" s="7" t="s">
        <v>18</v>
      </c>
      <c r="LV2" s="8" t="s">
        <v>24</v>
      </c>
      <c r="LW2" s="8" t="s">
        <v>25</v>
      </c>
      <c r="LX2" s="9" t="s">
        <v>21</v>
      </c>
      <c r="LZ2" s="5" t="s">
        <v>9</v>
      </c>
      <c r="MA2" s="6" t="s">
        <v>10</v>
      </c>
      <c r="MB2" s="6" t="s">
        <v>11</v>
      </c>
      <c r="MC2" s="185" t="s">
        <v>29</v>
      </c>
      <c r="MD2" s="6" t="s">
        <v>12</v>
      </c>
      <c r="ME2" s="7" t="s">
        <v>13</v>
      </c>
      <c r="MF2" s="7" t="s">
        <v>14</v>
      </c>
      <c r="MG2" s="7"/>
      <c r="MH2" s="7"/>
      <c r="MI2" s="7"/>
      <c r="MJ2" s="7" t="s">
        <v>16</v>
      </c>
      <c r="MK2" s="7" t="s">
        <v>17</v>
      </c>
      <c r="ML2" s="7" t="s">
        <v>18</v>
      </c>
      <c r="MM2" s="8" t="s">
        <v>24</v>
      </c>
      <c r="MN2" s="8" t="s">
        <v>25</v>
      </c>
      <c r="MO2" s="9" t="s">
        <v>21</v>
      </c>
      <c r="MQ2" s="5" t="s">
        <v>9</v>
      </c>
      <c r="MR2" s="6" t="s">
        <v>10</v>
      </c>
      <c r="MS2" s="6" t="s">
        <v>11</v>
      </c>
      <c r="MT2" s="185" t="s">
        <v>29</v>
      </c>
      <c r="MU2" s="6" t="s">
        <v>12</v>
      </c>
      <c r="MV2" s="7" t="s">
        <v>13</v>
      </c>
      <c r="MW2" s="7" t="s">
        <v>14</v>
      </c>
      <c r="MX2" s="7"/>
      <c r="MY2" s="7"/>
      <c r="MZ2" s="7"/>
      <c r="NA2" s="7" t="s">
        <v>16</v>
      </c>
      <c r="NB2" s="7" t="s">
        <v>17</v>
      </c>
      <c r="NC2" s="7" t="s">
        <v>18</v>
      </c>
      <c r="ND2" s="8" t="s">
        <v>24</v>
      </c>
      <c r="NE2" s="8" t="s">
        <v>25</v>
      </c>
      <c r="NF2" s="9" t="s">
        <v>21</v>
      </c>
      <c r="NI2" s="5" t="s">
        <v>9</v>
      </c>
      <c r="NJ2" s="6" t="s">
        <v>10</v>
      </c>
      <c r="NK2" s="6" t="s">
        <v>11</v>
      </c>
      <c r="NL2" s="185" t="s">
        <v>29</v>
      </c>
      <c r="NM2" s="6" t="s">
        <v>12</v>
      </c>
      <c r="NN2" s="7" t="s">
        <v>13</v>
      </c>
      <c r="NO2" s="7" t="s">
        <v>14</v>
      </c>
      <c r="NP2" s="7"/>
      <c r="NQ2" s="7"/>
      <c r="NR2" s="7"/>
      <c r="NS2" s="7" t="s">
        <v>16</v>
      </c>
      <c r="NT2" s="7" t="s">
        <v>17</v>
      </c>
      <c r="NU2" s="7" t="s">
        <v>18</v>
      </c>
      <c r="NV2" s="8" t="s">
        <v>24</v>
      </c>
      <c r="NW2" s="8" t="s">
        <v>25</v>
      </c>
      <c r="NX2" s="9" t="s">
        <v>21</v>
      </c>
      <c r="OA2" s="5" t="s">
        <v>21</v>
      </c>
      <c r="OB2" s="6" t="s">
        <v>10</v>
      </c>
      <c r="OC2" s="6" t="s">
        <v>11</v>
      </c>
      <c r="OD2" s="185" t="s">
        <v>29</v>
      </c>
      <c r="OE2" s="6" t="s">
        <v>12</v>
      </c>
      <c r="OF2" s="7" t="s">
        <v>13</v>
      </c>
      <c r="OG2" s="7" t="s">
        <v>14</v>
      </c>
      <c r="OH2" s="7"/>
      <c r="OI2" s="7"/>
      <c r="OJ2" s="7"/>
      <c r="OK2" s="7" t="s">
        <v>16</v>
      </c>
      <c r="OL2" s="7" t="s">
        <v>17</v>
      </c>
      <c r="OM2" s="7" t="s">
        <v>18</v>
      </c>
      <c r="ON2" s="9" t="s">
        <v>21</v>
      </c>
      <c r="OQ2" s="5" t="s">
        <v>21</v>
      </c>
      <c r="OR2" s="6" t="s">
        <v>10</v>
      </c>
      <c r="OS2" s="6" t="s">
        <v>11</v>
      </c>
      <c r="OT2" s="185" t="s">
        <v>29</v>
      </c>
      <c r="OU2" s="6" t="s">
        <v>12</v>
      </c>
      <c r="OV2" s="7" t="s">
        <v>13</v>
      </c>
      <c r="OW2" s="7" t="s">
        <v>14</v>
      </c>
      <c r="OX2" s="7"/>
      <c r="OY2" s="7"/>
      <c r="OZ2" s="7"/>
      <c r="PA2" s="7" t="s">
        <v>16</v>
      </c>
      <c r="PB2" s="7" t="s">
        <v>17</v>
      </c>
      <c r="PC2" s="7" t="s">
        <v>18</v>
      </c>
      <c r="PD2" s="9" t="s">
        <v>21</v>
      </c>
      <c r="PG2" s="5" t="s">
        <v>21</v>
      </c>
      <c r="PH2" s="6" t="s">
        <v>10</v>
      </c>
      <c r="PI2" s="6" t="s">
        <v>11</v>
      </c>
      <c r="PJ2" s="185" t="s">
        <v>29</v>
      </c>
      <c r="PK2" s="6" t="s">
        <v>12</v>
      </c>
      <c r="PL2" s="7" t="s">
        <v>13</v>
      </c>
      <c r="PM2" s="7" t="s">
        <v>14</v>
      </c>
      <c r="PN2" s="7"/>
      <c r="PO2" s="7"/>
      <c r="PP2" s="7"/>
      <c r="PQ2" s="7" t="s">
        <v>16</v>
      </c>
      <c r="PR2" s="7" t="s">
        <v>17</v>
      </c>
      <c r="PS2" s="7" t="s">
        <v>18</v>
      </c>
      <c r="PT2" s="9" t="s">
        <v>21</v>
      </c>
      <c r="PV2" s="5" t="s">
        <v>21</v>
      </c>
      <c r="PW2" s="6" t="s">
        <v>10</v>
      </c>
      <c r="PX2" s="6" t="s">
        <v>11</v>
      </c>
      <c r="PY2" s="185" t="s">
        <v>29</v>
      </c>
      <c r="PZ2" s="6" t="s">
        <v>12</v>
      </c>
      <c r="QA2" s="7" t="s">
        <v>13</v>
      </c>
      <c r="QB2" s="7" t="s">
        <v>14</v>
      </c>
      <c r="QC2" s="7"/>
      <c r="QD2" s="7"/>
      <c r="QE2" s="7"/>
      <c r="QF2" s="7" t="s">
        <v>16</v>
      </c>
      <c r="QG2" s="7" t="s">
        <v>17</v>
      </c>
      <c r="QH2" s="7" t="s">
        <v>18</v>
      </c>
      <c r="QI2" s="9" t="s">
        <v>21</v>
      </c>
      <c r="QK2" s="5" t="s">
        <v>21</v>
      </c>
      <c r="QL2" s="6" t="s">
        <v>10</v>
      </c>
      <c r="QM2" s="6" t="s">
        <v>11</v>
      </c>
      <c r="QN2" s="185" t="s">
        <v>29</v>
      </c>
      <c r="QO2" s="6" t="s">
        <v>12</v>
      </c>
      <c r="QP2" s="7" t="s">
        <v>13</v>
      </c>
      <c r="QQ2" s="7" t="s">
        <v>14</v>
      </c>
      <c r="QR2" s="7"/>
      <c r="QS2" s="7"/>
      <c r="QT2" s="7"/>
      <c r="QU2" s="7" t="s">
        <v>16</v>
      </c>
      <c r="QV2" s="7" t="s">
        <v>17</v>
      </c>
      <c r="QW2" s="7" t="s">
        <v>18</v>
      </c>
      <c r="QX2" s="9" t="s">
        <v>21</v>
      </c>
      <c r="QZ2" s="616" t="s">
        <v>21</v>
      </c>
      <c r="RA2" s="6" t="s">
        <v>10</v>
      </c>
      <c r="RB2" s="6" t="s">
        <v>11</v>
      </c>
      <c r="RC2" s="489" t="s">
        <v>29</v>
      </c>
      <c r="RD2" s="6" t="s">
        <v>12</v>
      </c>
      <c r="RE2" s="7" t="s">
        <v>13</v>
      </c>
      <c r="RF2" s="7" t="s">
        <v>14</v>
      </c>
      <c r="RG2" s="7"/>
      <c r="RH2" s="7"/>
      <c r="RI2" s="7"/>
      <c r="RJ2" s="522" t="s">
        <v>16</v>
      </c>
      <c r="RK2" s="7" t="s">
        <v>17</v>
      </c>
      <c r="RL2" s="518" t="s">
        <v>18</v>
      </c>
      <c r="RM2" s="631" t="s">
        <v>21</v>
      </c>
      <c r="RQ2" s="616" t="s">
        <v>21</v>
      </c>
      <c r="RR2" s="6" t="s">
        <v>10</v>
      </c>
      <c r="RS2" s="6" t="s">
        <v>11</v>
      </c>
      <c r="RT2" s="489" t="s">
        <v>29</v>
      </c>
      <c r="RU2" s="6" t="s">
        <v>12</v>
      </c>
      <c r="RV2" s="7" t="s">
        <v>13</v>
      </c>
      <c r="RW2" s="7" t="s">
        <v>14</v>
      </c>
      <c r="RX2" s="7"/>
      <c r="RY2" s="7"/>
      <c r="RZ2" s="7"/>
      <c r="SA2" s="522" t="s">
        <v>16</v>
      </c>
      <c r="SB2" s="7" t="s">
        <v>17</v>
      </c>
      <c r="SC2" s="518" t="s">
        <v>18</v>
      </c>
      <c r="SD2" s="631" t="s">
        <v>21</v>
      </c>
    </row>
    <row r="3" spans="1:498">
      <c r="A3" s="17" t="s">
        <v>31</v>
      </c>
      <c r="B3" s="18">
        <v>50</v>
      </c>
      <c r="C3" s="17" t="s">
        <v>32</v>
      </c>
      <c r="D3" s="770">
        <v>1002</v>
      </c>
      <c r="E3" s="19" t="s">
        <v>33</v>
      </c>
      <c r="F3" s="340" t="s">
        <v>34</v>
      </c>
      <c r="G3" s="591" t="s">
        <v>35</v>
      </c>
      <c r="H3" s="17" t="s">
        <v>36</v>
      </c>
      <c r="J3" s="80"/>
      <c r="K3" s="20"/>
      <c r="L3" s="20"/>
      <c r="M3" s="21"/>
      <c r="N3" s="22"/>
      <c r="O3" s="79"/>
      <c r="P3" s="79"/>
      <c r="Q3" s="22"/>
      <c r="R3" s="22"/>
      <c r="S3" s="22"/>
      <c r="T3" s="22"/>
      <c r="U3" s="22"/>
      <c r="V3" s="105"/>
      <c r="X3" s="80"/>
      <c r="Y3" s="20"/>
      <c r="Z3" s="20"/>
      <c r="AA3" s="21"/>
      <c r="AB3" s="22"/>
      <c r="AC3" s="79"/>
      <c r="AD3" s="79"/>
      <c r="AE3" s="22"/>
      <c r="AF3" s="22"/>
      <c r="AG3" s="22"/>
      <c r="AH3" s="22"/>
      <c r="AI3" s="22"/>
      <c r="AJ3" s="105"/>
      <c r="AL3" s="80"/>
      <c r="AM3" s="20"/>
      <c r="AN3" s="20"/>
      <c r="AO3" s="21"/>
      <c r="AP3" s="22"/>
      <c r="AQ3" s="79"/>
      <c r="AR3" s="79"/>
      <c r="AS3" s="22"/>
      <c r="AT3" s="22"/>
      <c r="AU3" s="22"/>
      <c r="AV3" s="22"/>
      <c r="AW3" s="22"/>
      <c r="AX3" s="105"/>
      <c r="AZ3" s="80"/>
      <c r="BA3" s="20"/>
      <c r="BB3" s="20"/>
      <c r="BC3" s="21"/>
      <c r="BD3" s="22"/>
      <c r="BE3" s="79"/>
      <c r="BF3" s="79"/>
      <c r="BG3" s="22"/>
      <c r="BH3" s="22"/>
      <c r="BI3" s="22"/>
      <c r="BJ3" s="22"/>
      <c r="BK3" s="22"/>
      <c r="BL3" s="105"/>
      <c r="BN3" s="80"/>
      <c r="BO3" s="20"/>
      <c r="BP3" s="20"/>
      <c r="BQ3" s="21"/>
      <c r="BR3" s="22"/>
      <c r="BS3" s="79"/>
      <c r="BT3" s="79"/>
      <c r="BU3" s="22"/>
      <c r="BV3" s="22"/>
      <c r="BW3" s="22"/>
      <c r="BX3" s="22"/>
      <c r="BY3" s="22"/>
      <c r="BZ3" s="105"/>
      <c r="CB3" s="80"/>
      <c r="CC3" s="20"/>
      <c r="CD3" s="20"/>
      <c r="CE3" s="21"/>
      <c r="CF3" s="22"/>
      <c r="CG3" s="79"/>
      <c r="CH3" s="79"/>
      <c r="CI3" s="22"/>
      <c r="CJ3" s="22"/>
      <c r="CK3" s="22"/>
      <c r="CL3" s="22"/>
      <c r="CM3" s="22"/>
      <c r="CN3" s="105"/>
      <c r="CP3" s="80"/>
      <c r="CQ3" s="20"/>
      <c r="CR3" s="20"/>
      <c r="CS3" s="21"/>
      <c r="CT3" s="22"/>
      <c r="CU3" s="79"/>
      <c r="CV3" s="79"/>
      <c r="CW3" s="22"/>
      <c r="CX3" s="22"/>
      <c r="CY3" s="22"/>
      <c r="CZ3" s="22"/>
      <c r="DA3" s="22"/>
      <c r="DB3" s="105"/>
      <c r="DD3" s="80"/>
      <c r="DE3" s="20"/>
      <c r="DF3" s="20"/>
      <c r="DG3" s="21"/>
      <c r="DH3" s="22"/>
      <c r="DI3" s="21"/>
      <c r="DJ3" s="228"/>
      <c r="DK3" s="22"/>
      <c r="DL3" s="22"/>
      <c r="DM3" s="22"/>
      <c r="DN3" s="22"/>
      <c r="DO3" s="22"/>
      <c r="DP3" s="22"/>
      <c r="DQ3" s="22"/>
      <c r="DR3" s="105"/>
      <c r="DT3" s="80"/>
      <c r="DU3" s="20"/>
      <c r="DV3" s="20"/>
      <c r="DW3" s="21"/>
      <c r="DX3" s="22"/>
      <c r="DY3" s="21"/>
      <c r="DZ3" s="228"/>
      <c r="EA3" s="22"/>
      <c r="EB3" s="22"/>
      <c r="EC3" s="22"/>
      <c r="ED3" s="22"/>
      <c r="EE3" s="22"/>
      <c r="EF3" s="22"/>
      <c r="EG3" s="105"/>
      <c r="EH3" s="80"/>
      <c r="EI3" s="20">
        <v>8.98</v>
      </c>
      <c r="EJ3" s="20">
        <v>9.6999999999999993</v>
      </c>
      <c r="EK3" s="21"/>
      <c r="EL3" s="22"/>
      <c r="EM3" s="21" t="s">
        <v>37</v>
      </c>
      <c r="EN3" s="22"/>
      <c r="EO3" s="22">
        <v>0.55000000000000004</v>
      </c>
      <c r="EP3" s="22"/>
      <c r="EQ3" s="22"/>
      <c r="ER3" s="22"/>
      <c r="ES3" s="105"/>
      <c r="EU3" s="80"/>
      <c r="EV3" s="20">
        <v>8.9499999999999993</v>
      </c>
      <c r="EW3" s="20">
        <v>9.6999999999999993</v>
      </c>
      <c r="EX3" s="21" t="s">
        <v>37</v>
      </c>
      <c r="EY3" s="22">
        <f>EW3-EV3</f>
        <v>0.75</v>
      </c>
      <c r="EZ3" s="21" t="s">
        <v>37</v>
      </c>
      <c r="FA3" s="22"/>
      <c r="FB3" s="22">
        <v>0.55000000000000004</v>
      </c>
      <c r="FC3" s="22" t="s">
        <v>38</v>
      </c>
      <c r="FD3" s="22"/>
      <c r="FE3" s="22"/>
      <c r="FF3" s="105"/>
      <c r="FH3" s="80"/>
      <c r="FI3" s="20">
        <v>8.9499999999999993</v>
      </c>
      <c r="FJ3" s="20">
        <v>9.6999999999999993</v>
      </c>
      <c r="FK3" s="21" t="s">
        <v>37</v>
      </c>
      <c r="FL3" s="22">
        <f>FJ3-FI3</f>
        <v>0.75</v>
      </c>
      <c r="FM3" s="261">
        <f>FL3/FI3</f>
        <v>8.3798882681564255E-2</v>
      </c>
      <c r="FN3" s="22" t="s">
        <v>39</v>
      </c>
      <c r="FO3" s="22" t="s">
        <v>40</v>
      </c>
      <c r="FP3" s="22"/>
      <c r="FQ3" s="22"/>
      <c r="FR3" s="22"/>
      <c r="FS3" s="105"/>
      <c r="FU3" s="80" t="s">
        <v>41</v>
      </c>
      <c r="FV3" s="20">
        <v>8.9499999999999993</v>
      </c>
      <c r="FW3" s="20">
        <v>9.6999999999999993</v>
      </c>
      <c r="FX3" s="20"/>
      <c r="FY3" s="21" t="s">
        <v>37</v>
      </c>
      <c r="FZ3" s="22">
        <f>FW3-FV3</f>
        <v>0.75</v>
      </c>
      <c r="GA3" s="261">
        <f>FZ3/FV3</f>
        <v>8.3798882681564255E-2</v>
      </c>
      <c r="GB3" s="22" t="s">
        <v>39</v>
      </c>
      <c r="GC3" s="22" t="s">
        <v>42</v>
      </c>
      <c r="GD3" s="22"/>
      <c r="GE3" s="22"/>
      <c r="GF3" s="22"/>
      <c r="GG3" s="105"/>
      <c r="GI3" s="80"/>
      <c r="GJ3" s="20">
        <v>8.9499999999999993</v>
      </c>
      <c r="GK3" s="20">
        <v>9.6999999999999993</v>
      </c>
      <c r="GL3" s="20"/>
      <c r="GM3" s="21" t="s">
        <v>37</v>
      </c>
      <c r="GN3" s="22">
        <f>GK3-GJ3</f>
        <v>0.75</v>
      </c>
      <c r="GO3" s="261">
        <f>GN3/GJ3</f>
        <v>8.3798882681564255E-2</v>
      </c>
      <c r="GP3" s="22" t="s">
        <v>39</v>
      </c>
      <c r="GQ3" s="22" t="s">
        <v>42</v>
      </c>
      <c r="GR3" s="22"/>
      <c r="GS3" s="22"/>
      <c r="GT3" s="22"/>
      <c r="GU3" s="105" t="s">
        <v>43</v>
      </c>
      <c r="GW3" s="80"/>
      <c r="GX3" s="20">
        <v>8.9499999999999993</v>
      </c>
      <c r="GY3" s="20">
        <v>9.6999999999999993</v>
      </c>
      <c r="GZ3" s="20"/>
      <c r="HA3" s="21" t="s">
        <v>37</v>
      </c>
      <c r="HB3" s="22">
        <f>GY3-GX3</f>
        <v>0.75</v>
      </c>
      <c r="HC3" s="261">
        <f>HB3/GX3</f>
        <v>8.3798882681564255E-2</v>
      </c>
      <c r="HD3" s="22" t="s">
        <v>39</v>
      </c>
      <c r="HE3" s="22" t="s">
        <v>42</v>
      </c>
      <c r="HF3" s="22"/>
      <c r="HG3" s="22"/>
      <c r="HH3" s="22"/>
      <c r="HI3" s="105" t="s">
        <v>43</v>
      </c>
      <c r="HJ3" s="105"/>
      <c r="HK3" s="80" t="s">
        <v>44</v>
      </c>
      <c r="HL3" s="20">
        <v>8.9499999999999993</v>
      </c>
      <c r="HM3" s="20">
        <v>9.6999999999999993</v>
      </c>
      <c r="HN3" s="20"/>
      <c r="HO3" s="21" t="s">
        <v>37</v>
      </c>
      <c r="HP3" s="22">
        <f>HM3-HL3</f>
        <v>0.75</v>
      </c>
      <c r="HQ3" s="261">
        <f>HP3/HL3</f>
        <v>8.3798882681564255E-2</v>
      </c>
      <c r="HR3" s="22" t="s">
        <v>39</v>
      </c>
      <c r="HS3" s="22"/>
      <c r="HT3" s="22"/>
      <c r="HU3" s="22"/>
      <c r="HV3" s="22"/>
      <c r="HW3" s="105" t="s">
        <v>43</v>
      </c>
      <c r="HX3" s="80" t="s">
        <v>44</v>
      </c>
      <c r="HY3" s="20">
        <v>9.0399999999999991</v>
      </c>
      <c r="HZ3" s="20">
        <v>9.86</v>
      </c>
      <c r="IA3" s="20"/>
      <c r="IB3" s="21" t="s">
        <v>37</v>
      </c>
      <c r="IC3" s="22">
        <f>HZ3-HY3</f>
        <v>0.82000000000000028</v>
      </c>
      <c r="ID3" s="261">
        <f>IC3/HY3</f>
        <v>9.0707964601769955E-2</v>
      </c>
      <c r="IE3" s="261"/>
      <c r="IF3" s="261"/>
      <c r="IG3" s="261"/>
      <c r="IH3" s="22" t="s">
        <v>39</v>
      </c>
      <c r="II3" s="22"/>
      <c r="IJ3" s="22"/>
      <c r="IK3" s="22"/>
      <c r="IL3" s="22"/>
      <c r="IM3" s="105" t="s">
        <v>43</v>
      </c>
      <c r="IO3" s="295">
        <f>ID3-HQ3</f>
        <v>6.9090819202057008E-3</v>
      </c>
      <c r="IQ3" s="80" t="s">
        <v>44</v>
      </c>
      <c r="IR3" s="20">
        <v>9.0399999999999991</v>
      </c>
      <c r="IS3" s="20">
        <v>9.86</v>
      </c>
      <c r="IT3" s="20"/>
      <c r="IU3" s="21" t="s">
        <v>37</v>
      </c>
      <c r="IV3" s="22">
        <f>IS3-IR3</f>
        <v>0.82000000000000028</v>
      </c>
      <c r="IW3" s="261">
        <f>IV3/IR3</f>
        <v>9.0707964601769955E-2</v>
      </c>
      <c r="IX3" s="261"/>
      <c r="IY3" s="261"/>
      <c r="IZ3" s="261"/>
      <c r="JA3" s="22" t="s">
        <v>39</v>
      </c>
      <c r="JB3" s="22"/>
      <c r="JC3" s="22"/>
      <c r="JD3" s="22"/>
      <c r="JE3" s="22"/>
      <c r="JF3" s="105" t="s">
        <v>43</v>
      </c>
      <c r="JH3" s="80"/>
      <c r="JI3" s="20">
        <v>9.0399999999999991</v>
      </c>
      <c r="JJ3" s="20">
        <v>9.86</v>
      </c>
      <c r="JK3" s="20"/>
      <c r="JL3" s="21" t="s">
        <v>37</v>
      </c>
      <c r="JM3" s="22">
        <f>JJ3-JI3</f>
        <v>0.82000000000000028</v>
      </c>
      <c r="JN3" s="261">
        <f>JM3/JI3</f>
        <v>9.0707964601769955E-2</v>
      </c>
      <c r="JO3" s="261"/>
      <c r="JP3" s="261"/>
      <c r="JQ3" s="261"/>
      <c r="JR3" s="22" t="s">
        <v>39</v>
      </c>
      <c r="JS3" s="22"/>
      <c r="JT3" s="22"/>
      <c r="JU3" s="22"/>
      <c r="JV3" s="22"/>
      <c r="JW3" s="105" t="s">
        <v>43</v>
      </c>
      <c r="JZ3" s="80"/>
      <c r="KA3" s="20">
        <v>9.0399999999999991</v>
      </c>
      <c r="KB3" s="20">
        <v>9.86</v>
      </c>
      <c r="KC3" s="20"/>
      <c r="KD3" s="21" t="s">
        <v>37</v>
      </c>
      <c r="KE3" s="22">
        <f>KB3-KA3</f>
        <v>0.82000000000000028</v>
      </c>
      <c r="KF3" s="261">
        <f>KE3/KA3</f>
        <v>9.0707964601769955E-2</v>
      </c>
      <c r="KG3" s="261"/>
      <c r="KH3" s="261"/>
      <c r="KI3" s="261"/>
      <c r="KJ3" s="22" t="s">
        <v>39</v>
      </c>
      <c r="KK3" s="22"/>
      <c r="KL3" s="22"/>
      <c r="KM3" s="22"/>
      <c r="KN3" s="22"/>
      <c r="KO3" s="105" t="s">
        <v>45</v>
      </c>
      <c r="KQ3" s="80"/>
      <c r="KR3" s="20">
        <v>9.0399999999999991</v>
      </c>
      <c r="KS3" s="20">
        <v>9.86</v>
      </c>
      <c r="KT3" s="20"/>
      <c r="KU3" s="306" t="s">
        <v>37</v>
      </c>
      <c r="KV3" s="22">
        <f>KS3-KR3</f>
        <v>0.82000000000000028</v>
      </c>
      <c r="KW3" s="261">
        <f>KV3/KR3</f>
        <v>9.0707964601769955E-2</v>
      </c>
      <c r="KX3" s="261"/>
      <c r="KY3" s="261"/>
      <c r="KZ3" s="261"/>
      <c r="LA3" s="22" t="s">
        <v>39</v>
      </c>
      <c r="LB3" s="22"/>
      <c r="LC3" s="22"/>
      <c r="LD3" s="22"/>
      <c r="LE3" s="22"/>
      <c r="LF3" s="105" t="s">
        <v>45</v>
      </c>
      <c r="LI3" s="80"/>
      <c r="LJ3" s="20">
        <v>9.0399999999999991</v>
      </c>
      <c r="LK3" s="20">
        <v>9.86</v>
      </c>
      <c r="LL3" s="20"/>
      <c r="LM3" s="306" t="s">
        <v>37</v>
      </c>
      <c r="LN3" s="22">
        <f>LK3-LJ3</f>
        <v>0.82000000000000028</v>
      </c>
      <c r="LO3" s="261">
        <f>LN3/LJ3</f>
        <v>9.0707964601769955E-2</v>
      </c>
      <c r="LP3" s="261"/>
      <c r="LQ3" s="261"/>
      <c r="LR3" s="261"/>
      <c r="LS3" s="22" t="s">
        <v>39</v>
      </c>
      <c r="LT3" s="22"/>
      <c r="LU3" s="22"/>
      <c r="LV3" s="22"/>
      <c r="LW3" s="22"/>
      <c r="LX3" s="105" t="s">
        <v>45</v>
      </c>
      <c r="LZ3" s="80"/>
      <c r="MA3" s="20">
        <v>9.0399999999999991</v>
      </c>
      <c r="MB3" s="20">
        <v>9.86</v>
      </c>
      <c r="MC3" s="20"/>
      <c r="MD3" s="306" t="s">
        <v>37</v>
      </c>
      <c r="ME3" s="22">
        <f>MB3-MA3</f>
        <v>0.82000000000000028</v>
      </c>
      <c r="MF3" s="261">
        <f>ME3/MA3</f>
        <v>9.0707964601769955E-2</v>
      </c>
      <c r="MG3" s="261"/>
      <c r="MH3" s="261"/>
      <c r="MI3" s="261"/>
      <c r="MJ3" s="22" t="s">
        <v>39</v>
      </c>
      <c r="MK3" s="22"/>
      <c r="ML3" s="22"/>
      <c r="MM3" s="22"/>
      <c r="MN3" s="22"/>
      <c r="MO3" s="105" t="s">
        <v>45</v>
      </c>
      <c r="MQ3" s="80"/>
      <c r="MR3" s="20">
        <v>9.0399999999999991</v>
      </c>
      <c r="MS3" s="20">
        <v>9.86</v>
      </c>
      <c r="MT3" s="20"/>
      <c r="MU3" s="306" t="s">
        <v>37</v>
      </c>
      <c r="MV3" s="22">
        <f>MS3-MR3</f>
        <v>0.82000000000000028</v>
      </c>
      <c r="MW3" s="261">
        <f>MV3/MR3</f>
        <v>9.0707964601769955E-2</v>
      </c>
      <c r="MX3" s="261"/>
      <c r="MY3" s="261"/>
      <c r="MZ3" s="261"/>
      <c r="NA3" s="22" t="s">
        <v>39</v>
      </c>
      <c r="NB3" s="22"/>
      <c r="NC3" s="22"/>
      <c r="ND3" s="22"/>
      <c r="NE3" s="22"/>
      <c r="NF3" s="105" t="s">
        <v>45</v>
      </c>
      <c r="NI3" s="80"/>
      <c r="NJ3" s="20">
        <v>9.0399999999999991</v>
      </c>
      <c r="NK3" s="20">
        <v>9.86</v>
      </c>
      <c r="NL3" s="21"/>
      <c r="NM3" s="306" t="s">
        <v>37</v>
      </c>
      <c r="NN3" s="22">
        <f>NK3-NJ3</f>
        <v>0.82000000000000028</v>
      </c>
      <c r="NO3" s="261">
        <f>NN3/NJ3</f>
        <v>9.0707964601769955E-2</v>
      </c>
      <c r="NP3" s="261"/>
      <c r="NQ3" s="261"/>
      <c r="NR3" s="261"/>
      <c r="NS3" s="22" t="s">
        <v>39</v>
      </c>
      <c r="NT3" s="22"/>
      <c r="NU3" s="22"/>
      <c r="NV3" s="22"/>
      <c r="NW3" s="22"/>
      <c r="NX3" s="105" t="s">
        <v>45</v>
      </c>
      <c r="OA3" s="80"/>
      <c r="OB3" s="20">
        <v>9.0399999999999991</v>
      </c>
      <c r="OC3" s="20">
        <v>9.86</v>
      </c>
      <c r="OD3" s="21"/>
      <c r="OE3" s="306" t="s">
        <v>37</v>
      </c>
      <c r="OF3" s="22">
        <f>OC3-OB3</f>
        <v>0.82000000000000028</v>
      </c>
      <c r="OG3" s="261">
        <f>OF3/OB3</f>
        <v>9.0707964601769955E-2</v>
      </c>
      <c r="OH3" s="261"/>
      <c r="OI3" s="261"/>
      <c r="OJ3" s="261"/>
      <c r="OK3" s="22" t="s">
        <v>39</v>
      </c>
      <c r="OL3" s="22"/>
      <c r="OM3" s="22"/>
      <c r="ON3" s="105" t="s">
        <v>45</v>
      </c>
      <c r="OQ3" s="80"/>
      <c r="OR3" s="20">
        <v>9.0399999999999991</v>
      </c>
      <c r="OS3" s="20">
        <v>9.86</v>
      </c>
      <c r="OT3" s="21">
        <f>1.07*OS3</f>
        <v>10.5502</v>
      </c>
      <c r="OU3" s="306" t="s">
        <v>37</v>
      </c>
      <c r="OV3" s="22">
        <f>OS3-OR3</f>
        <v>0.82000000000000028</v>
      </c>
      <c r="OW3" s="261">
        <f>OV3/OR3</f>
        <v>9.0707964601769955E-2</v>
      </c>
      <c r="OX3" s="261"/>
      <c r="OY3" s="261"/>
      <c r="OZ3" s="261"/>
      <c r="PA3" s="22" t="s">
        <v>39</v>
      </c>
      <c r="PB3" s="22"/>
      <c r="PC3" s="22"/>
      <c r="PD3" s="105" t="s">
        <v>45</v>
      </c>
      <c r="PG3" s="80"/>
      <c r="PH3" s="20">
        <v>9.0399999999999991</v>
      </c>
      <c r="PI3" s="20">
        <v>9.86</v>
      </c>
      <c r="PJ3" s="21">
        <f>1.07*PI3</f>
        <v>10.5502</v>
      </c>
      <c r="PK3" s="306" t="s">
        <v>37</v>
      </c>
      <c r="PL3" s="22">
        <f>PI3-PH3</f>
        <v>0.82000000000000028</v>
      </c>
      <c r="PM3" s="261">
        <f>PL3/PH3</f>
        <v>9.0707964601769955E-2</v>
      </c>
      <c r="PN3" s="261"/>
      <c r="PO3" s="261"/>
      <c r="PP3" s="261"/>
      <c r="PQ3" s="22" t="s">
        <v>39</v>
      </c>
      <c r="PR3" s="22"/>
      <c r="PS3" s="22"/>
      <c r="PT3" s="105" t="s">
        <v>45</v>
      </c>
      <c r="PV3" s="80"/>
      <c r="PW3" s="20">
        <v>9.0399999999999991</v>
      </c>
      <c r="PX3" s="20">
        <v>9.86</v>
      </c>
      <c r="PY3" s="21">
        <f>PX3*1.08</f>
        <v>10.6488</v>
      </c>
      <c r="PZ3" s="306" t="s">
        <v>37</v>
      </c>
      <c r="QA3" s="22">
        <f>PX3-PW3</f>
        <v>0.82000000000000028</v>
      </c>
      <c r="QB3" s="261">
        <f>QA3/PW3</f>
        <v>9.0707964601769955E-2</v>
      </c>
      <c r="QC3" s="261"/>
      <c r="QD3" s="261"/>
      <c r="QE3" s="261"/>
      <c r="QF3" s="22" t="s">
        <v>39</v>
      </c>
      <c r="QG3" s="22"/>
      <c r="QH3" s="22"/>
      <c r="QI3" s="105" t="s">
        <v>45</v>
      </c>
      <c r="QK3" s="80"/>
      <c r="QL3" s="20">
        <v>9.0399999999999991</v>
      </c>
      <c r="QM3" s="20">
        <v>9.86</v>
      </c>
      <c r="QN3" s="21">
        <f>QM3*1.09</f>
        <v>10.747400000000001</v>
      </c>
      <c r="QO3" s="306" t="s">
        <v>37</v>
      </c>
      <c r="QP3" s="22">
        <f>QM3-QL3</f>
        <v>0.82000000000000028</v>
      </c>
      <c r="QQ3" s="261">
        <f>QP3/QL3</f>
        <v>9.0707964601769955E-2</v>
      </c>
      <c r="QR3" s="261"/>
      <c r="QS3" s="261"/>
      <c r="QT3" s="261"/>
      <c r="QU3" s="22" t="s">
        <v>39</v>
      </c>
      <c r="QV3" s="22"/>
      <c r="QW3" s="22"/>
      <c r="QX3" s="105" t="s">
        <v>45</v>
      </c>
      <c r="QZ3" s="617"/>
      <c r="RA3" s="20">
        <v>9.0399999999999991</v>
      </c>
      <c r="RB3" s="20">
        <v>9.86</v>
      </c>
      <c r="RC3" s="490"/>
      <c r="RD3" s="306" t="s">
        <v>37</v>
      </c>
      <c r="RE3" s="22">
        <f>RB3-RA3</f>
        <v>0.82000000000000028</v>
      </c>
      <c r="RF3" s="261">
        <f>RE3/RA3</f>
        <v>9.0707964601769955E-2</v>
      </c>
      <c r="RG3" s="261"/>
      <c r="RH3" s="261"/>
      <c r="RI3" s="261"/>
      <c r="RJ3" s="531" t="s">
        <v>39</v>
      </c>
      <c r="RK3" s="543"/>
      <c r="RL3" s="544"/>
      <c r="RM3" s="632" t="s">
        <v>45</v>
      </c>
      <c r="RQ3" s="617"/>
      <c r="RR3" s="20">
        <v>9.0399999999999991</v>
      </c>
      <c r="RS3" s="20">
        <v>9.86</v>
      </c>
      <c r="RT3" s="490"/>
      <c r="RU3" s="306" t="s">
        <v>141</v>
      </c>
      <c r="RV3" s="22">
        <f>RS3-RR3</f>
        <v>0.82000000000000028</v>
      </c>
      <c r="RW3" s="261">
        <f>RV3/RR3</f>
        <v>9.0707964601769955E-2</v>
      </c>
      <c r="RX3" s="261"/>
      <c r="RY3" s="261"/>
      <c r="RZ3" s="261"/>
      <c r="SA3" s="531" t="s">
        <v>39</v>
      </c>
      <c r="SB3" s="543"/>
      <c r="SC3" s="544"/>
      <c r="SD3" s="632" t="s">
        <v>45</v>
      </c>
    </row>
    <row r="4" spans="1:498">
      <c r="A4" s="17" t="s">
        <v>46</v>
      </c>
      <c r="B4" s="18">
        <v>80</v>
      </c>
      <c r="C4" s="17" t="s">
        <v>47</v>
      </c>
      <c r="D4" s="770">
        <v>1002</v>
      </c>
      <c r="E4" s="19" t="s">
        <v>33</v>
      </c>
      <c r="F4" s="340" t="s">
        <v>34</v>
      </c>
      <c r="G4" s="591" t="s">
        <v>48</v>
      </c>
      <c r="H4" s="17"/>
      <c r="J4" s="80"/>
      <c r="K4" s="20"/>
      <c r="L4" s="20"/>
      <c r="M4" s="21"/>
      <c r="N4" s="22"/>
      <c r="O4" s="79"/>
      <c r="P4" s="79"/>
      <c r="Q4" s="22"/>
      <c r="R4" s="22"/>
      <c r="S4" s="22"/>
      <c r="T4" s="22"/>
      <c r="U4" s="22"/>
      <c r="V4" s="105"/>
      <c r="X4" s="80"/>
      <c r="Y4" s="20"/>
      <c r="Z4" s="20"/>
      <c r="AA4" s="21"/>
      <c r="AB4" s="22"/>
      <c r="AC4" s="79"/>
      <c r="AD4" s="79"/>
      <c r="AE4" s="22"/>
      <c r="AF4" s="22"/>
      <c r="AG4" s="22"/>
      <c r="AH4" s="22"/>
      <c r="AI4" s="22"/>
      <c r="AJ4" s="105"/>
      <c r="AL4" s="80"/>
      <c r="AM4" s="20"/>
      <c r="AN4" s="20"/>
      <c r="AO4" s="21"/>
      <c r="AP4" s="22"/>
      <c r="AQ4" s="79"/>
      <c r="AR4" s="79"/>
      <c r="AS4" s="22"/>
      <c r="AT4" s="22"/>
      <c r="AU4" s="22"/>
      <c r="AV4" s="22"/>
      <c r="AW4" s="22"/>
      <c r="AX4" s="105"/>
      <c r="AZ4" s="80"/>
      <c r="BA4" s="20"/>
      <c r="BB4" s="20"/>
      <c r="BC4" s="21"/>
      <c r="BD4" s="22"/>
      <c r="BE4" s="79"/>
      <c r="BF4" s="79"/>
      <c r="BG4" s="22"/>
      <c r="BH4" s="22"/>
      <c r="BI4" s="22"/>
      <c r="BJ4" s="22"/>
      <c r="BK4" s="22"/>
      <c r="BL4" s="105"/>
      <c r="BN4" s="80"/>
      <c r="BO4" s="20"/>
      <c r="BP4" s="20"/>
      <c r="BQ4" s="21"/>
      <c r="BR4" s="22"/>
      <c r="BS4" s="79"/>
      <c r="BT4" s="79"/>
      <c r="BU4" s="22"/>
      <c r="BV4" s="22"/>
      <c r="BW4" s="22"/>
      <c r="BX4" s="22"/>
      <c r="BY4" s="22"/>
      <c r="BZ4" s="105"/>
      <c r="CB4" s="80"/>
      <c r="CC4" s="20"/>
      <c r="CD4" s="20"/>
      <c r="CE4" s="21"/>
      <c r="CF4" s="22"/>
      <c r="CG4" s="79"/>
      <c r="CH4" s="79"/>
      <c r="CI4" s="22"/>
      <c r="CJ4" s="22"/>
      <c r="CK4" s="22"/>
      <c r="CL4" s="22"/>
      <c r="CM4" s="22"/>
      <c r="CN4" s="105"/>
      <c r="CP4" s="207"/>
      <c r="CQ4" s="20">
        <v>14.4</v>
      </c>
      <c r="CR4" s="225">
        <v>15.9</v>
      </c>
      <c r="CS4" s="21" t="s">
        <v>49</v>
      </c>
      <c r="CT4" s="22">
        <f>CR4-CQ4</f>
        <v>1.5</v>
      </c>
      <c r="CU4" s="79">
        <f>CT4/CR4</f>
        <v>9.4339622641509427E-2</v>
      </c>
      <c r="CV4" s="79"/>
      <c r="CW4" s="22" t="s">
        <v>38</v>
      </c>
      <c r="CX4" s="22"/>
      <c r="CY4" s="22"/>
      <c r="CZ4" s="22"/>
      <c r="DA4" s="22"/>
      <c r="DB4" s="105" t="s">
        <v>50</v>
      </c>
      <c r="DD4" s="80"/>
      <c r="DE4" s="20">
        <v>14.4</v>
      </c>
      <c r="DF4" s="225">
        <v>15.9</v>
      </c>
      <c r="DG4" s="21"/>
      <c r="DH4" s="22"/>
      <c r="DI4" s="21" t="s">
        <v>49</v>
      </c>
      <c r="DJ4" s="21"/>
      <c r="DK4" s="22"/>
      <c r="DL4" s="22" t="s">
        <v>40</v>
      </c>
      <c r="DM4" s="22" t="s">
        <v>38</v>
      </c>
      <c r="DN4" s="22"/>
      <c r="DO4" s="22"/>
      <c r="DP4" s="22"/>
      <c r="DQ4" s="22"/>
      <c r="DR4" s="105" t="s">
        <v>50</v>
      </c>
      <c r="DT4" s="80"/>
      <c r="DU4" s="20">
        <v>14.4</v>
      </c>
      <c r="DV4" s="225">
        <v>15.9</v>
      </c>
      <c r="DW4" s="21"/>
      <c r="DX4" s="22"/>
      <c r="DY4" s="21" t="s">
        <v>49</v>
      </c>
      <c r="DZ4" s="21"/>
      <c r="EA4" s="22"/>
      <c r="EB4" s="22" t="s">
        <v>40</v>
      </c>
      <c r="EC4" s="22" t="s">
        <v>38</v>
      </c>
      <c r="ED4" s="22"/>
      <c r="EE4" s="22"/>
      <c r="EF4" s="22"/>
      <c r="EG4" s="105"/>
      <c r="EH4" s="80"/>
      <c r="EI4" s="20">
        <v>14.4</v>
      </c>
      <c r="EJ4" s="225">
        <v>15.9</v>
      </c>
      <c r="EK4" s="21"/>
      <c r="EL4" s="22"/>
      <c r="EM4" s="21" t="s">
        <v>49</v>
      </c>
      <c r="EN4" s="22"/>
      <c r="EO4" s="22"/>
      <c r="EP4" s="22" t="s">
        <v>38</v>
      </c>
      <c r="EQ4" s="22"/>
      <c r="ER4" s="22"/>
      <c r="ES4" s="105"/>
      <c r="EU4" s="80" t="s">
        <v>51</v>
      </c>
      <c r="EV4" s="20">
        <v>14.95</v>
      </c>
      <c r="EW4" s="225">
        <v>15.9</v>
      </c>
      <c r="EX4" s="21" t="s">
        <v>49</v>
      </c>
      <c r="EY4" s="22"/>
      <c r="EZ4" s="21" t="s">
        <v>49</v>
      </c>
      <c r="FA4" s="22"/>
      <c r="FB4" s="22"/>
      <c r="FC4" s="22" t="s">
        <v>38</v>
      </c>
      <c r="FD4" s="22"/>
      <c r="FE4" s="22"/>
      <c r="FF4" s="105"/>
      <c r="FH4" s="80" t="s">
        <v>51</v>
      </c>
      <c r="FI4" s="20">
        <v>14.95</v>
      </c>
      <c r="FJ4" s="20">
        <v>16.350000000000001</v>
      </c>
      <c r="FK4" s="21" t="s">
        <v>37</v>
      </c>
      <c r="FL4" s="22">
        <f>FJ4-FI4+FP4-FO4</f>
        <v>0.6000000000000022</v>
      </c>
      <c r="FM4" s="261">
        <f>FL4/FI4</f>
        <v>4.0133779264214194E-2</v>
      </c>
      <c r="FN4" s="22" t="s">
        <v>38</v>
      </c>
      <c r="FO4" s="22">
        <v>0.9</v>
      </c>
      <c r="FP4" s="22">
        <v>0.1</v>
      </c>
      <c r="FQ4" s="22"/>
      <c r="FR4" s="22"/>
      <c r="FS4" s="105"/>
      <c r="FU4" s="80" t="s">
        <v>51</v>
      </c>
      <c r="FV4" s="20">
        <v>14.95</v>
      </c>
      <c r="FW4" s="20">
        <v>16.350000000000001</v>
      </c>
      <c r="FX4" s="20"/>
      <c r="FY4" s="21" t="s">
        <v>37</v>
      </c>
      <c r="FZ4" s="22">
        <f>FW4-FV4+GD4-GC4</f>
        <v>0.6000000000000022</v>
      </c>
      <c r="GA4" s="261">
        <f>FZ4/FV4</f>
        <v>4.0133779264214194E-2</v>
      </c>
      <c r="GB4" s="22" t="s">
        <v>38</v>
      </c>
      <c r="GC4" s="22">
        <v>0.9</v>
      </c>
      <c r="GD4" s="22">
        <v>0.1</v>
      </c>
      <c r="GE4" s="22"/>
      <c r="GF4" s="22"/>
      <c r="GG4" s="105"/>
      <c r="GI4" s="80"/>
      <c r="GJ4" s="20">
        <v>14.95</v>
      </c>
      <c r="GK4" s="20">
        <v>16.350000000000001</v>
      </c>
      <c r="GL4" s="20"/>
      <c r="GM4" s="21" t="s">
        <v>37</v>
      </c>
      <c r="GN4" s="22">
        <f>GK4-GJ4+GR4-GQ4</f>
        <v>0.6000000000000022</v>
      </c>
      <c r="GO4" s="261">
        <f>GN4/GJ4</f>
        <v>4.0133779264214194E-2</v>
      </c>
      <c r="GP4" s="22" t="s">
        <v>38</v>
      </c>
      <c r="GQ4" s="22">
        <v>0.9</v>
      </c>
      <c r="GR4" s="22">
        <v>0.1</v>
      </c>
      <c r="GS4" s="22"/>
      <c r="GT4" s="22"/>
      <c r="GU4" s="105"/>
      <c r="GW4" s="80"/>
      <c r="GX4" s="20">
        <v>14.95</v>
      </c>
      <c r="GY4" s="20">
        <v>16.350000000000001</v>
      </c>
      <c r="GZ4" s="20"/>
      <c r="HA4" s="21" t="s">
        <v>37</v>
      </c>
      <c r="HB4" s="22">
        <f>GY4-GX4+HF4-HE4</f>
        <v>0.6000000000000022</v>
      </c>
      <c r="HC4" s="261">
        <f>HB4/GX4</f>
        <v>4.0133779264214194E-2</v>
      </c>
      <c r="HD4" s="22" t="s">
        <v>38</v>
      </c>
      <c r="HE4" s="22">
        <v>0.9</v>
      </c>
      <c r="HF4" s="22">
        <v>0.1</v>
      </c>
      <c r="HG4" s="22"/>
      <c r="HH4" s="22"/>
      <c r="HI4" s="105"/>
      <c r="HJ4" s="105"/>
      <c r="HK4" s="80"/>
      <c r="HL4" s="20">
        <v>14.95</v>
      </c>
      <c r="HM4" s="20">
        <v>16.350000000000001</v>
      </c>
      <c r="HN4" s="20"/>
      <c r="HO4" s="21" t="s">
        <v>37</v>
      </c>
      <c r="HP4" s="22">
        <f>HM4-HL4+HT4-HS4</f>
        <v>0.6000000000000022</v>
      </c>
      <c r="HQ4" s="261">
        <f>HP4/HL4</f>
        <v>4.0133779264214194E-2</v>
      </c>
      <c r="HR4" s="22" t="s">
        <v>38</v>
      </c>
      <c r="HS4" s="22">
        <v>0.9</v>
      </c>
      <c r="HT4" s="22">
        <v>0.1</v>
      </c>
      <c r="HU4" s="22"/>
      <c r="HV4" s="22"/>
      <c r="HW4" s="105"/>
      <c r="HX4" s="80"/>
      <c r="HY4" s="20">
        <v>14.95</v>
      </c>
      <c r="HZ4" s="20">
        <v>16.350000000000001</v>
      </c>
      <c r="IA4" s="20"/>
      <c r="IB4" s="21" t="s">
        <v>37</v>
      </c>
      <c r="IC4" s="22">
        <f>HZ4-HY4+IJ4-II4</f>
        <v>0.6000000000000022</v>
      </c>
      <c r="ID4" s="261">
        <f>IC4/HY4</f>
        <v>4.0133779264214194E-2</v>
      </c>
      <c r="IE4" s="261"/>
      <c r="IF4" s="261"/>
      <c r="IG4" s="261"/>
      <c r="IH4" s="22" t="s">
        <v>38</v>
      </c>
      <c r="II4" s="22">
        <v>0.9</v>
      </c>
      <c r="IJ4" s="22">
        <v>0.1</v>
      </c>
      <c r="IK4" s="22"/>
      <c r="IL4" s="22"/>
      <c r="IM4" s="105"/>
      <c r="IQ4" s="80"/>
      <c r="IR4" s="20">
        <v>14.95</v>
      </c>
      <c r="IS4" s="20">
        <v>16.350000000000001</v>
      </c>
      <c r="IT4" s="20"/>
      <c r="IU4" s="21" t="s">
        <v>37</v>
      </c>
      <c r="IV4" s="22">
        <f>IS4-IR4+JC4-JB4</f>
        <v>0.6000000000000022</v>
      </c>
      <c r="IW4" s="261">
        <f>IV4/IR4</f>
        <v>4.0133779264214194E-2</v>
      </c>
      <c r="IX4" s="261"/>
      <c r="IY4" s="261"/>
      <c r="IZ4" s="261"/>
      <c r="JA4" s="22" t="s">
        <v>38</v>
      </c>
      <c r="JB4" s="22">
        <v>0.9</v>
      </c>
      <c r="JC4" s="22">
        <v>0.1</v>
      </c>
      <c r="JD4" s="22"/>
      <c r="JE4" s="22"/>
      <c r="JF4" s="105"/>
      <c r="JH4" s="80"/>
      <c r="JI4" s="20">
        <v>14.95</v>
      </c>
      <c r="JJ4" s="20">
        <v>16.350000000000001</v>
      </c>
      <c r="JK4" s="20"/>
      <c r="JL4" s="21" t="s">
        <v>37</v>
      </c>
      <c r="JM4" s="22">
        <f>JJ4-JI4+JT4-JS4</f>
        <v>0.6000000000000022</v>
      </c>
      <c r="JN4" s="261">
        <f>JM4/JI4</f>
        <v>4.0133779264214194E-2</v>
      </c>
      <c r="JO4" s="261"/>
      <c r="JP4" s="261"/>
      <c r="JQ4" s="261"/>
      <c r="JR4" s="22" t="s">
        <v>38</v>
      </c>
      <c r="JS4" s="22">
        <v>0.9</v>
      </c>
      <c r="JT4" s="22">
        <v>0.1</v>
      </c>
      <c r="JU4" s="22"/>
      <c r="JV4" s="22"/>
      <c r="JW4" s="105"/>
      <c r="JZ4" s="80"/>
      <c r="KA4" s="20">
        <v>14.95</v>
      </c>
      <c r="KB4" s="20">
        <v>16.350000000000001</v>
      </c>
      <c r="KC4" s="20"/>
      <c r="KD4" s="21" t="s">
        <v>37</v>
      </c>
      <c r="KE4" s="22">
        <f>KB4-KA4+KL4-KK4</f>
        <v>0.6000000000000022</v>
      </c>
      <c r="KF4" s="261">
        <f>KE4/KA4</f>
        <v>4.0133779264214194E-2</v>
      </c>
      <c r="KG4" s="261"/>
      <c r="KH4" s="261"/>
      <c r="KI4" s="261"/>
      <c r="KJ4" s="22" t="s">
        <v>38</v>
      </c>
      <c r="KK4" s="22">
        <v>0.9</v>
      </c>
      <c r="KL4" s="22">
        <v>0.1</v>
      </c>
      <c r="KM4" s="22"/>
      <c r="KN4" s="22"/>
      <c r="KO4" s="105"/>
      <c r="KQ4" s="80"/>
      <c r="KR4" s="20">
        <v>14.95</v>
      </c>
      <c r="KS4" s="20">
        <v>16.350000000000001</v>
      </c>
      <c r="KT4" s="20"/>
      <c r="KU4" s="306" t="s">
        <v>37</v>
      </c>
      <c r="KV4" s="22">
        <f>KS4-KR4+LC4-LB4</f>
        <v>0.6000000000000022</v>
      </c>
      <c r="KW4" s="261">
        <f>KV4/KR4</f>
        <v>4.0133779264214194E-2</v>
      </c>
      <c r="KX4" s="261"/>
      <c r="KY4" s="261"/>
      <c r="KZ4" s="261"/>
      <c r="LA4" s="22" t="s">
        <v>38</v>
      </c>
      <c r="LB4" s="22">
        <v>0.9</v>
      </c>
      <c r="LC4" s="22">
        <v>0.1</v>
      </c>
      <c r="LD4" s="22"/>
      <c r="LE4" s="22"/>
      <c r="LF4" s="105"/>
      <c r="LI4" s="80"/>
      <c r="LJ4" s="20">
        <v>14.95</v>
      </c>
      <c r="LK4" s="20">
        <v>16.350000000000001</v>
      </c>
      <c r="LL4" s="20"/>
      <c r="LM4" s="306" t="s">
        <v>37</v>
      </c>
      <c r="LN4" s="22">
        <f>LK4-LJ4+LU4-LT4</f>
        <v>0.6000000000000022</v>
      </c>
      <c r="LO4" s="261">
        <f>LN4/LJ4</f>
        <v>4.0133779264214194E-2</v>
      </c>
      <c r="LP4" s="261"/>
      <c r="LQ4" s="261"/>
      <c r="LR4" s="261"/>
      <c r="LS4" s="22" t="s">
        <v>38</v>
      </c>
      <c r="LT4" s="22">
        <v>0.9</v>
      </c>
      <c r="LU4" s="22">
        <v>0.1</v>
      </c>
      <c r="LV4" s="22"/>
      <c r="LW4" s="22"/>
      <c r="LX4" s="105"/>
      <c r="LZ4" s="80"/>
      <c r="MA4" s="20">
        <v>14.95</v>
      </c>
      <c r="MB4" s="20">
        <v>16.350000000000001</v>
      </c>
      <c r="MC4" s="20"/>
      <c r="MD4" s="306" t="s">
        <v>37</v>
      </c>
      <c r="ME4" s="22">
        <f>MB4-MA4+ML4-MK4</f>
        <v>0.6000000000000022</v>
      </c>
      <c r="MF4" s="261">
        <f>ME4/MA4</f>
        <v>4.0133779264214194E-2</v>
      </c>
      <c r="MG4" s="261"/>
      <c r="MH4" s="261"/>
      <c r="MI4" s="261"/>
      <c r="MJ4" s="22" t="s">
        <v>38</v>
      </c>
      <c r="MK4" s="22">
        <v>0.9</v>
      </c>
      <c r="ML4" s="22">
        <v>0.1</v>
      </c>
      <c r="MM4" s="22"/>
      <c r="MN4" s="22"/>
      <c r="MO4" s="105"/>
      <c r="MQ4" s="80"/>
      <c r="MR4" s="20">
        <v>14.95</v>
      </c>
      <c r="MS4" s="20">
        <v>16.350000000000001</v>
      </c>
      <c r="MT4" s="20"/>
      <c r="MU4" s="306" t="s">
        <v>37</v>
      </c>
      <c r="MV4" s="22">
        <f>MS4-MR4+NC4-NB4</f>
        <v>0.6000000000000022</v>
      </c>
      <c r="MW4" s="261">
        <f>MV4/MR4</f>
        <v>4.0133779264214194E-2</v>
      </c>
      <c r="MX4" s="261"/>
      <c r="MY4" s="261"/>
      <c r="MZ4" s="261"/>
      <c r="NA4" s="22" t="s">
        <v>38</v>
      </c>
      <c r="NB4" s="22">
        <v>0.9</v>
      </c>
      <c r="NC4" s="22">
        <v>0.1</v>
      </c>
      <c r="ND4" s="22"/>
      <c r="NE4" s="22"/>
      <c r="NF4" s="105"/>
      <c r="NI4" s="80"/>
      <c r="NJ4" s="20">
        <v>14.95</v>
      </c>
      <c r="NK4" s="20">
        <v>16.350000000000001</v>
      </c>
      <c r="NL4" s="21"/>
      <c r="NM4" s="306" t="s">
        <v>37</v>
      </c>
      <c r="NN4" s="22">
        <f>NK4-NJ4+NU4-NT4</f>
        <v>0.6000000000000022</v>
      </c>
      <c r="NO4" s="261">
        <f>NN4/NJ4</f>
        <v>4.0133779264214194E-2</v>
      </c>
      <c r="NP4" s="261"/>
      <c r="NQ4" s="261"/>
      <c r="NR4" s="261"/>
      <c r="NS4" s="22" t="s">
        <v>38</v>
      </c>
      <c r="NT4" s="22">
        <v>0.9</v>
      </c>
      <c r="NU4" s="22">
        <v>0.1</v>
      </c>
      <c r="NV4" s="22"/>
      <c r="NW4" s="22"/>
      <c r="NX4" s="105"/>
      <c r="OA4" s="378" t="s">
        <v>52</v>
      </c>
      <c r="OB4" s="20">
        <v>14.95</v>
      </c>
      <c r="OC4" s="382">
        <v>16.350000000000001</v>
      </c>
      <c r="OD4" s="21"/>
      <c r="OE4" s="306" t="s">
        <v>37</v>
      </c>
      <c r="OF4" s="22">
        <f>OC4-OB4+OM4-OL4</f>
        <v>0.6000000000000022</v>
      </c>
      <c r="OG4" s="261">
        <f>OF4/OB4</f>
        <v>4.0133779264214194E-2</v>
      </c>
      <c r="OH4" s="261"/>
      <c r="OI4" s="261"/>
      <c r="OJ4" s="261"/>
      <c r="OK4" s="22" t="s">
        <v>38</v>
      </c>
      <c r="OL4" s="22">
        <v>0.9</v>
      </c>
      <c r="OM4" s="22">
        <v>0.1</v>
      </c>
      <c r="ON4" s="105"/>
      <c r="OQ4" s="378" t="s">
        <v>52</v>
      </c>
      <c r="OR4" s="20">
        <v>14.95</v>
      </c>
      <c r="OS4" s="382">
        <v>16.350000000000001</v>
      </c>
      <c r="OT4" s="21"/>
      <c r="OU4" s="306" t="s">
        <v>37</v>
      </c>
      <c r="OV4" s="22">
        <f>OS4-OR4+PC4-PB4</f>
        <v>0.6000000000000022</v>
      </c>
      <c r="OW4" s="261">
        <f>OV4/OR4</f>
        <v>4.0133779264214194E-2</v>
      </c>
      <c r="OX4" s="261"/>
      <c r="OY4" s="261"/>
      <c r="OZ4" s="261"/>
      <c r="PA4" s="22" t="s">
        <v>38</v>
      </c>
      <c r="PB4" s="22">
        <v>0.9</v>
      </c>
      <c r="PC4" s="22">
        <v>0.1</v>
      </c>
      <c r="PD4" s="105"/>
      <c r="PG4" s="378" t="s">
        <v>52</v>
      </c>
      <c r="PH4" s="20">
        <v>14.95</v>
      </c>
      <c r="PI4" s="382">
        <v>16.350000000000001</v>
      </c>
      <c r="PJ4" s="21"/>
      <c r="PK4" s="306" t="s">
        <v>37</v>
      </c>
      <c r="PL4" s="22">
        <f>PI4-PH4+PS4-PR4</f>
        <v>0.6000000000000022</v>
      </c>
      <c r="PM4" s="261">
        <f>PL4/PH4</f>
        <v>4.0133779264214194E-2</v>
      </c>
      <c r="PN4" s="261"/>
      <c r="PO4" s="261"/>
      <c r="PP4" s="261"/>
      <c r="PQ4" s="22" t="s">
        <v>38</v>
      </c>
      <c r="PR4" s="22">
        <v>0.9</v>
      </c>
      <c r="PS4" s="22">
        <v>0.1</v>
      </c>
      <c r="PT4" s="105"/>
      <c r="PV4" s="378" t="s">
        <v>52</v>
      </c>
      <c r="PW4" s="20">
        <v>14.95</v>
      </c>
      <c r="PX4" s="382">
        <v>16.350000000000001</v>
      </c>
      <c r="PY4" s="21"/>
      <c r="PZ4" s="306" t="s">
        <v>37</v>
      </c>
      <c r="QA4" s="22">
        <f>PX4-PW4+QH4-QG4</f>
        <v>0.6000000000000022</v>
      </c>
      <c r="QB4" s="261">
        <f>QA4/PW4</f>
        <v>4.0133779264214194E-2</v>
      </c>
      <c r="QC4" s="261"/>
      <c r="QD4" s="261"/>
      <c r="QE4" s="261"/>
      <c r="QF4" s="22" t="s">
        <v>38</v>
      </c>
      <c r="QG4" s="22">
        <v>0.9</v>
      </c>
      <c r="QH4" s="22">
        <v>0.1</v>
      </c>
      <c r="QI4" s="105"/>
      <c r="QK4" s="378" t="s">
        <v>52</v>
      </c>
      <c r="QL4" s="20">
        <v>14.95</v>
      </c>
      <c r="QM4" s="382">
        <v>16.350000000000001</v>
      </c>
      <c r="QN4" s="21"/>
      <c r="QO4" s="306" t="s">
        <v>37</v>
      </c>
      <c r="QP4" s="22">
        <f>QM4-QL4+QW4-QV4</f>
        <v>0.6000000000000022</v>
      </c>
      <c r="QQ4" s="261">
        <f>QP4/QL4</f>
        <v>4.0133779264214194E-2</v>
      </c>
      <c r="QR4" s="261"/>
      <c r="QS4" s="261"/>
      <c r="QT4" s="261"/>
      <c r="QU4" s="22" t="s">
        <v>38</v>
      </c>
      <c r="QV4" s="22">
        <v>0.9</v>
      </c>
      <c r="QW4" s="22">
        <v>0.1</v>
      </c>
      <c r="QX4" s="105"/>
      <c r="QZ4" s="618" t="s">
        <v>53</v>
      </c>
      <c r="RA4" s="20">
        <v>14.95</v>
      </c>
      <c r="RB4" s="382">
        <v>16.350000000000001</v>
      </c>
      <c r="RC4" s="490"/>
      <c r="RD4" s="306" t="s">
        <v>37</v>
      </c>
      <c r="RE4" s="22">
        <f>RB4-RA4+RL4-RK4</f>
        <v>0.6000000000000022</v>
      </c>
      <c r="RF4" s="261">
        <f>RE4/RA4</f>
        <v>4.0133779264214194E-2</v>
      </c>
      <c r="RG4" s="261"/>
      <c r="RH4" s="261"/>
      <c r="RI4" s="261"/>
      <c r="RJ4" s="531" t="s">
        <v>38</v>
      </c>
      <c r="RK4" s="543">
        <v>0.9</v>
      </c>
      <c r="RL4" s="544">
        <v>0.1</v>
      </c>
      <c r="RM4" s="632"/>
      <c r="RQ4" s="618" t="s">
        <v>53</v>
      </c>
      <c r="RR4" s="20">
        <v>14.95</v>
      </c>
      <c r="RS4" s="382">
        <v>16.350000000000001</v>
      </c>
      <c r="RT4" s="490"/>
      <c r="RU4" s="306" t="s">
        <v>141</v>
      </c>
      <c r="RV4" s="22">
        <f>RS4-RR4+SC4-SB4</f>
        <v>0.6000000000000022</v>
      </c>
      <c r="RW4" s="261">
        <f>RV4/RR4</f>
        <v>4.0133779264214194E-2</v>
      </c>
      <c r="RX4" s="261"/>
      <c r="RY4" s="261"/>
      <c r="RZ4" s="261"/>
      <c r="SA4" s="531" t="s">
        <v>38</v>
      </c>
      <c r="SB4" s="543">
        <v>0.9</v>
      </c>
      <c r="SC4" s="544">
        <v>0.1</v>
      </c>
      <c r="SD4" s="632"/>
    </row>
    <row r="5" spans="1:498">
      <c r="A5" s="17" t="s">
        <v>54</v>
      </c>
      <c r="B5" s="18">
        <v>50</v>
      </c>
      <c r="C5" s="17" t="s">
        <v>32</v>
      </c>
      <c r="D5" s="770">
        <v>1002</v>
      </c>
      <c r="E5" s="19" t="s">
        <v>33</v>
      </c>
      <c r="F5" s="340" t="s">
        <v>34</v>
      </c>
      <c r="G5" s="591" t="s">
        <v>55</v>
      </c>
      <c r="H5" s="17"/>
      <c r="J5" s="80"/>
      <c r="K5" s="20"/>
      <c r="L5" s="20"/>
      <c r="M5" s="21"/>
      <c r="N5" s="22"/>
      <c r="O5" s="79"/>
      <c r="P5" s="79"/>
      <c r="Q5" s="22"/>
      <c r="R5" s="22"/>
      <c r="S5" s="22"/>
      <c r="T5" s="22"/>
      <c r="U5" s="22"/>
      <c r="V5" s="105"/>
      <c r="X5" s="80"/>
      <c r="Y5" s="20"/>
      <c r="Z5" s="20"/>
      <c r="AA5" s="21"/>
      <c r="AB5" s="22"/>
      <c r="AC5" s="79"/>
      <c r="AD5" s="79"/>
      <c r="AE5" s="22"/>
      <c r="AF5" s="22"/>
      <c r="AG5" s="22"/>
      <c r="AH5" s="22"/>
      <c r="AI5" s="22"/>
      <c r="AJ5" s="105"/>
      <c r="AL5" s="80"/>
      <c r="AM5" s="20"/>
      <c r="AN5" s="20"/>
      <c r="AO5" s="21"/>
      <c r="AP5" s="22"/>
      <c r="AQ5" s="79"/>
      <c r="AR5" s="79"/>
      <c r="AS5" s="22"/>
      <c r="AT5" s="22"/>
      <c r="AU5" s="22"/>
      <c r="AV5" s="22"/>
      <c r="AW5" s="22"/>
      <c r="AX5" s="105"/>
      <c r="AZ5" s="80"/>
      <c r="BA5" s="20"/>
      <c r="BB5" s="20"/>
      <c r="BC5" s="21"/>
      <c r="BD5" s="22"/>
      <c r="BE5" s="79"/>
      <c r="BF5" s="79"/>
      <c r="BG5" s="22"/>
      <c r="BH5" s="22"/>
      <c r="BI5" s="22"/>
      <c r="BJ5" s="22"/>
      <c r="BK5" s="22"/>
      <c r="BL5" s="105"/>
      <c r="BN5" s="80"/>
      <c r="BO5" s="20"/>
      <c r="BP5" s="20"/>
      <c r="BQ5" s="21"/>
      <c r="BR5" s="22"/>
      <c r="BS5" s="79"/>
      <c r="BT5" s="79"/>
      <c r="BU5" s="22"/>
      <c r="BV5" s="22"/>
      <c r="BW5" s="22"/>
      <c r="BX5" s="22"/>
      <c r="BY5" s="22"/>
      <c r="BZ5" s="105"/>
      <c r="CB5" s="80"/>
      <c r="CC5" s="20"/>
      <c r="CD5" s="20"/>
      <c r="CE5" s="21"/>
      <c r="CF5" s="22"/>
      <c r="CG5" s="79"/>
      <c r="CH5" s="79"/>
      <c r="CI5" s="22"/>
      <c r="CJ5" s="22"/>
      <c r="CK5" s="22"/>
      <c r="CL5" s="22"/>
      <c r="CM5" s="22"/>
      <c r="CN5" s="105"/>
      <c r="CP5" s="207"/>
      <c r="CQ5" s="20">
        <v>11.3</v>
      </c>
      <c r="CR5" s="225">
        <v>12.95</v>
      </c>
      <c r="CS5" s="21" t="s">
        <v>49</v>
      </c>
      <c r="CT5" s="22">
        <f>CR5-CQ5</f>
        <v>1.6499999999999986</v>
      </c>
      <c r="CU5" s="79">
        <f>CT5/CR5</f>
        <v>0.1274131274131273</v>
      </c>
      <c r="CV5" s="79"/>
      <c r="CW5" s="22" t="s">
        <v>38</v>
      </c>
      <c r="CX5" s="22"/>
      <c r="CY5" s="22"/>
      <c r="CZ5" s="22"/>
      <c r="DA5" s="22"/>
      <c r="DB5" s="105" t="s">
        <v>50</v>
      </c>
      <c r="DD5" s="80"/>
      <c r="DE5" s="20">
        <v>11.3</v>
      </c>
      <c r="DF5" s="225">
        <v>12.95</v>
      </c>
      <c r="DG5" s="21"/>
      <c r="DH5" s="22"/>
      <c r="DI5" s="21" t="s">
        <v>49</v>
      </c>
      <c r="DJ5" s="21"/>
      <c r="DK5" s="22"/>
      <c r="DL5" s="22" t="s">
        <v>40</v>
      </c>
      <c r="DM5" s="22" t="s">
        <v>38</v>
      </c>
      <c r="DN5" s="22"/>
      <c r="DO5" s="22"/>
      <c r="DP5" s="22"/>
      <c r="DQ5" s="22"/>
      <c r="DR5" s="105" t="s">
        <v>50</v>
      </c>
      <c r="DT5" s="80"/>
      <c r="DU5" s="20">
        <v>11.3</v>
      </c>
      <c r="DV5" s="225">
        <v>12.95</v>
      </c>
      <c r="DW5" s="21"/>
      <c r="DX5" s="22"/>
      <c r="DY5" s="21" t="s">
        <v>49</v>
      </c>
      <c r="DZ5" s="21"/>
      <c r="EA5" s="22"/>
      <c r="EB5" s="22" t="s">
        <v>40</v>
      </c>
      <c r="EC5" s="22" t="s">
        <v>38</v>
      </c>
      <c r="ED5" s="22"/>
      <c r="EE5" s="22"/>
      <c r="EF5" s="22"/>
      <c r="EG5" s="105"/>
      <c r="EH5" s="80"/>
      <c r="EI5" s="20">
        <v>11.3</v>
      </c>
      <c r="EJ5" s="225">
        <v>12.95</v>
      </c>
      <c r="EK5" s="21"/>
      <c r="EL5" s="22"/>
      <c r="EM5" s="21" t="s">
        <v>49</v>
      </c>
      <c r="EN5" s="22"/>
      <c r="EO5" s="22"/>
      <c r="EP5" s="22" t="s">
        <v>38</v>
      </c>
      <c r="EQ5" s="22"/>
      <c r="ER5" s="22"/>
      <c r="ES5" s="105"/>
      <c r="EU5" s="80" t="s">
        <v>51</v>
      </c>
      <c r="EV5" s="20">
        <v>11.3</v>
      </c>
      <c r="EW5" s="225">
        <v>12.95</v>
      </c>
      <c r="EX5" s="21" t="s">
        <v>49</v>
      </c>
      <c r="EY5" s="22"/>
      <c r="EZ5" s="21" t="s">
        <v>49</v>
      </c>
      <c r="FA5" s="22"/>
      <c r="FB5" s="22"/>
      <c r="FC5" s="22" t="s">
        <v>38</v>
      </c>
      <c r="FD5" s="22"/>
      <c r="FE5" s="22"/>
      <c r="FF5" s="105"/>
      <c r="FH5" s="80" t="s">
        <v>51</v>
      </c>
      <c r="FI5" s="20">
        <v>11.3</v>
      </c>
      <c r="FJ5" s="20">
        <v>13.32</v>
      </c>
      <c r="FK5" s="21" t="s">
        <v>37</v>
      </c>
      <c r="FL5" s="22">
        <f>FJ5-FI5+FP5-FO5</f>
        <v>1.1199999999999997</v>
      </c>
      <c r="FM5" s="261">
        <f>FL5/FI5</f>
        <v>9.9115044247787568E-2</v>
      </c>
      <c r="FN5" s="22" t="s">
        <v>38</v>
      </c>
      <c r="FO5" s="22">
        <v>0.9</v>
      </c>
      <c r="FP5" s="22"/>
      <c r="FQ5" s="22"/>
      <c r="FR5" s="22"/>
      <c r="FS5" s="105"/>
      <c r="FU5" s="80" t="s">
        <v>51</v>
      </c>
      <c r="FV5" s="20">
        <v>11.3</v>
      </c>
      <c r="FW5" s="20">
        <v>13.32</v>
      </c>
      <c r="FX5" s="20"/>
      <c r="FY5" s="21" t="s">
        <v>37</v>
      </c>
      <c r="FZ5" s="22">
        <f>FW5-FV5+GD5-GC5</f>
        <v>1.1199999999999997</v>
      </c>
      <c r="GA5" s="261">
        <f>FZ5/FV5</f>
        <v>9.9115044247787568E-2</v>
      </c>
      <c r="GB5" s="22" t="s">
        <v>38</v>
      </c>
      <c r="GC5" s="22">
        <v>0.9</v>
      </c>
      <c r="GD5" s="22"/>
      <c r="GE5" s="22"/>
      <c r="GF5" s="22"/>
      <c r="GG5" s="105"/>
      <c r="GI5" s="80"/>
      <c r="GJ5" s="20">
        <v>11.3</v>
      </c>
      <c r="GK5" s="20">
        <v>13.32</v>
      </c>
      <c r="GL5" s="20"/>
      <c r="GM5" s="21" t="s">
        <v>37</v>
      </c>
      <c r="GN5" s="22">
        <f>GK5-GJ5+GR5-GQ5</f>
        <v>1.1199999999999997</v>
      </c>
      <c r="GO5" s="261">
        <f>GN5/GJ5</f>
        <v>9.9115044247787568E-2</v>
      </c>
      <c r="GP5" s="22" t="s">
        <v>38</v>
      </c>
      <c r="GQ5" s="22">
        <v>0.9</v>
      </c>
      <c r="GR5" s="22"/>
      <c r="GS5" s="22"/>
      <c r="GT5" s="22"/>
      <c r="GU5" s="105"/>
      <c r="GW5" s="80"/>
      <c r="GX5" s="20">
        <v>11.3</v>
      </c>
      <c r="GY5" s="20">
        <v>13.32</v>
      </c>
      <c r="GZ5" s="20"/>
      <c r="HA5" s="21" t="s">
        <v>37</v>
      </c>
      <c r="HB5" s="22">
        <f>GY5-GX5+HF5-HE5</f>
        <v>1.1199999999999997</v>
      </c>
      <c r="HC5" s="261">
        <f>HB5/GX5</f>
        <v>9.9115044247787568E-2</v>
      </c>
      <c r="HD5" s="22" t="s">
        <v>38</v>
      </c>
      <c r="HE5" s="22">
        <v>0.9</v>
      </c>
      <c r="HF5" s="22"/>
      <c r="HG5" s="22"/>
      <c r="HH5" s="22"/>
      <c r="HI5" s="105"/>
      <c r="HJ5" s="105"/>
      <c r="HK5" s="80" t="s">
        <v>56</v>
      </c>
      <c r="HL5" s="20">
        <v>11.3</v>
      </c>
      <c r="HM5" s="20">
        <v>13.32</v>
      </c>
      <c r="HN5" s="20"/>
      <c r="HO5" s="21" t="s">
        <v>37</v>
      </c>
      <c r="HP5" s="22">
        <f>HM5-HL5+HT5-HS5</f>
        <v>1.1199999999999997</v>
      </c>
      <c r="HQ5" s="261">
        <f>HP5/HL5</f>
        <v>9.9115044247787568E-2</v>
      </c>
      <c r="HR5" s="22" t="s">
        <v>38</v>
      </c>
      <c r="HS5" s="22">
        <v>0.9</v>
      </c>
      <c r="HT5" s="22"/>
      <c r="HU5" s="22"/>
      <c r="HV5" s="22"/>
      <c r="HW5" s="105"/>
      <c r="HX5" s="80" t="s">
        <v>56</v>
      </c>
      <c r="HY5" s="20">
        <v>11.41</v>
      </c>
      <c r="HZ5" s="20">
        <v>13.32</v>
      </c>
      <c r="IA5" s="20"/>
      <c r="IB5" s="21" t="s">
        <v>37</v>
      </c>
      <c r="IC5" s="22">
        <f>HZ5-HY5+IJ5-II5</f>
        <v>1.0100000000000002</v>
      </c>
      <c r="ID5" s="261">
        <f>IC5/HY5</f>
        <v>8.8518843120070134E-2</v>
      </c>
      <c r="IE5" s="261"/>
      <c r="IF5" s="261"/>
      <c r="IG5" s="261"/>
      <c r="IH5" s="22" t="s">
        <v>38</v>
      </c>
      <c r="II5" s="22">
        <v>0.9</v>
      </c>
      <c r="IJ5" s="22"/>
      <c r="IK5" s="22"/>
      <c r="IL5" s="22"/>
      <c r="IM5" s="105"/>
      <c r="IO5" s="294">
        <f>ID5-HQ5</f>
        <v>-1.0596201127717433E-2</v>
      </c>
      <c r="IQ5" s="80" t="s">
        <v>56</v>
      </c>
      <c r="IR5" s="20">
        <v>11.41</v>
      </c>
      <c r="IS5" s="20">
        <v>13.32</v>
      </c>
      <c r="IT5" s="20"/>
      <c r="IU5" s="21" t="s">
        <v>37</v>
      </c>
      <c r="IV5" s="22">
        <f>IS5-IR5+JC5-JB5</f>
        <v>1.0100000000000002</v>
      </c>
      <c r="IW5" s="261">
        <f>IV5/IR5</f>
        <v>8.8518843120070134E-2</v>
      </c>
      <c r="IX5" s="261"/>
      <c r="IY5" s="261"/>
      <c r="IZ5" s="261"/>
      <c r="JA5" s="22" t="s">
        <v>38</v>
      </c>
      <c r="JB5" s="22">
        <v>0.9</v>
      </c>
      <c r="JC5" s="22"/>
      <c r="JD5" s="22"/>
      <c r="JE5" s="22"/>
      <c r="JF5" s="105"/>
      <c r="JH5" s="80"/>
      <c r="JI5" s="20">
        <v>11.41</v>
      </c>
      <c r="JJ5" s="20">
        <v>13.32</v>
      </c>
      <c r="JK5" s="20"/>
      <c r="JL5" s="21" t="s">
        <v>37</v>
      </c>
      <c r="JM5" s="22">
        <f>JJ5-JI5+JT5-JS5</f>
        <v>1.0100000000000002</v>
      </c>
      <c r="JN5" s="261">
        <f>JM5/JI5</f>
        <v>8.8518843120070134E-2</v>
      </c>
      <c r="JO5" s="261"/>
      <c r="JP5" s="261"/>
      <c r="JQ5" s="261"/>
      <c r="JR5" s="22" t="s">
        <v>38</v>
      </c>
      <c r="JS5" s="22">
        <v>0.9</v>
      </c>
      <c r="JT5" s="22"/>
      <c r="JU5" s="22"/>
      <c r="JV5" s="22"/>
      <c r="JW5" s="105"/>
      <c r="JZ5" s="80"/>
      <c r="KA5" s="20">
        <v>11.41</v>
      </c>
      <c r="KB5" s="20">
        <v>13.32</v>
      </c>
      <c r="KC5" s="20"/>
      <c r="KD5" s="21" t="s">
        <v>37</v>
      </c>
      <c r="KE5" s="22">
        <f>KB5-KA5+KL5-KK5</f>
        <v>1.0100000000000002</v>
      </c>
      <c r="KF5" s="261">
        <f>KE5/KA5</f>
        <v>8.8518843120070134E-2</v>
      </c>
      <c r="KG5" s="261"/>
      <c r="KH5" s="261"/>
      <c r="KI5" s="261"/>
      <c r="KJ5" s="22" t="s">
        <v>38</v>
      </c>
      <c r="KK5" s="22">
        <v>0.9</v>
      </c>
      <c r="KL5" s="22"/>
      <c r="KM5" s="22"/>
      <c r="KN5" s="22"/>
      <c r="KO5" s="105"/>
      <c r="KQ5" s="80"/>
      <c r="KR5" s="20">
        <v>11.41</v>
      </c>
      <c r="KS5" s="20">
        <v>13.32</v>
      </c>
      <c r="KT5" s="20"/>
      <c r="KU5" s="306" t="s">
        <v>37</v>
      </c>
      <c r="KV5" s="22">
        <f>KS5-KR5+LC5-LB5</f>
        <v>1.0100000000000002</v>
      </c>
      <c r="KW5" s="261">
        <f>KV5/KR5</f>
        <v>8.8518843120070134E-2</v>
      </c>
      <c r="KX5" s="261"/>
      <c r="KY5" s="261"/>
      <c r="KZ5" s="261"/>
      <c r="LA5" s="22" t="s">
        <v>38</v>
      </c>
      <c r="LB5" s="22">
        <v>0.9</v>
      </c>
      <c r="LC5" s="22"/>
      <c r="LD5" s="22"/>
      <c r="LE5" s="22"/>
      <c r="LF5" s="105"/>
      <c r="LI5" s="80"/>
      <c r="LJ5" s="20">
        <v>11.41</v>
      </c>
      <c r="LK5" s="20">
        <v>13.32</v>
      </c>
      <c r="LL5" s="20"/>
      <c r="LM5" s="306" t="s">
        <v>37</v>
      </c>
      <c r="LN5" s="22">
        <f>LK5-LJ5+LU5-LT5</f>
        <v>1.0100000000000002</v>
      </c>
      <c r="LO5" s="261">
        <f>LN5/LJ5</f>
        <v>8.8518843120070134E-2</v>
      </c>
      <c r="LP5" s="261"/>
      <c r="LQ5" s="261"/>
      <c r="LR5" s="261"/>
      <c r="LS5" s="22" t="s">
        <v>38</v>
      </c>
      <c r="LT5" s="22">
        <v>0.9</v>
      </c>
      <c r="LU5" s="22"/>
      <c r="LV5" s="22"/>
      <c r="LW5" s="22"/>
      <c r="LX5" s="105"/>
      <c r="LZ5" s="80"/>
      <c r="MA5" s="20">
        <v>11.41</v>
      </c>
      <c r="MB5" s="20">
        <v>13.32</v>
      </c>
      <c r="MC5" s="20"/>
      <c r="MD5" s="306" t="s">
        <v>37</v>
      </c>
      <c r="ME5" s="22">
        <f>MB5-MA5+ML5-MK5</f>
        <v>1.0100000000000002</v>
      </c>
      <c r="MF5" s="261">
        <f>ME5/MA5</f>
        <v>8.8518843120070134E-2</v>
      </c>
      <c r="MG5" s="261"/>
      <c r="MH5" s="261"/>
      <c r="MI5" s="261"/>
      <c r="MJ5" s="22" t="s">
        <v>38</v>
      </c>
      <c r="MK5" s="22">
        <v>0.9</v>
      </c>
      <c r="ML5" s="22"/>
      <c r="MM5" s="22"/>
      <c r="MN5" s="22"/>
      <c r="MO5" s="105"/>
      <c r="MQ5" s="80"/>
      <c r="MR5" s="20">
        <v>11.41</v>
      </c>
      <c r="MS5" s="20">
        <v>13.32</v>
      </c>
      <c r="MT5" s="20"/>
      <c r="MU5" s="306" t="s">
        <v>37</v>
      </c>
      <c r="MV5" s="22">
        <f>MS5-MR5+NC5-NB5</f>
        <v>1.0100000000000002</v>
      </c>
      <c r="MW5" s="261">
        <f>MV5/MR5</f>
        <v>8.8518843120070134E-2</v>
      </c>
      <c r="MX5" s="261"/>
      <c r="MY5" s="261"/>
      <c r="MZ5" s="261"/>
      <c r="NA5" s="22" t="s">
        <v>38</v>
      </c>
      <c r="NB5" s="22">
        <v>0.9</v>
      </c>
      <c r="NC5" s="22"/>
      <c r="ND5" s="22"/>
      <c r="NE5" s="22"/>
      <c r="NF5" s="105"/>
      <c r="NI5" s="80"/>
      <c r="NJ5" s="20">
        <v>11.41</v>
      </c>
      <c r="NK5" s="20">
        <v>13.32</v>
      </c>
      <c r="NL5" s="21"/>
      <c r="NM5" s="306" t="s">
        <v>37</v>
      </c>
      <c r="NN5" s="22">
        <f>NK5-NJ5+NU5-NT5</f>
        <v>1.0100000000000002</v>
      </c>
      <c r="NO5" s="261">
        <f>NN5/NJ5</f>
        <v>8.8518843120070134E-2</v>
      </c>
      <c r="NP5" s="261"/>
      <c r="NQ5" s="261"/>
      <c r="NR5" s="261"/>
      <c r="NS5" s="22" t="s">
        <v>38</v>
      </c>
      <c r="NT5" s="22">
        <v>0.9</v>
      </c>
      <c r="NU5" s="22"/>
      <c r="NV5" s="22"/>
      <c r="NW5" s="22"/>
      <c r="NX5" s="105"/>
      <c r="OA5" s="378" t="s">
        <v>52</v>
      </c>
      <c r="OB5" s="20">
        <v>11.41</v>
      </c>
      <c r="OC5" s="382">
        <v>13.32</v>
      </c>
      <c r="OD5" s="21"/>
      <c r="OE5" s="306" t="s">
        <v>37</v>
      </c>
      <c r="OF5" s="22">
        <f>OC5-OB5+OM5-OL5</f>
        <v>1.0100000000000002</v>
      </c>
      <c r="OG5" s="261">
        <f>OF5/OB5</f>
        <v>8.8518843120070134E-2</v>
      </c>
      <c r="OH5" s="261"/>
      <c r="OI5" s="261"/>
      <c r="OJ5" s="261"/>
      <c r="OK5" s="22" t="s">
        <v>38</v>
      </c>
      <c r="OL5" s="22">
        <v>0.9</v>
      </c>
      <c r="OM5" s="22"/>
      <c r="ON5" s="105"/>
      <c r="OQ5" s="378" t="s">
        <v>52</v>
      </c>
      <c r="OR5" s="20">
        <v>11.41</v>
      </c>
      <c r="OS5" s="382">
        <v>13.32</v>
      </c>
      <c r="OT5" s="21"/>
      <c r="OU5" s="306" t="s">
        <v>37</v>
      </c>
      <c r="OV5" s="22">
        <f>OS5-OR5+PC5-PB5</f>
        <v>1.0100000000000002</v>
      </c>
      <c r="OW5" s="261">
        <f>OV5/OR5</f>
        <v>8.8518843120070134E-2</v>
      </c>
      <c r="OX5" s="261"/>
      <c r="OY5" s="261"/>
      <c r="OZ5" s="261"/>
      <c r="PA5" s="22" t="s">
        <v>38</v>
      </c>
      <c r="PB5" s="22">
        <v>0.9</v>
      </c>
      <c r="PC5" s="22"/>
      <c r="PD5" s="105"/>
      <c r="PG5" s="378" t="s">
        <v>52</v>
      </c>
      <c r="PH5" s="20">
        <v>11.41</v>
      </c>
      <c r="PI5" s="382">
        <v>13.32</v>
      </c>
      <c r="PJ5" s="21"/>
      <c r="PK5" s="306" t="s">
        <v>37</v>
      </c>
      <c r="PL5" s="22">
        <f>PI5-PH5+PS5-PR5</f>
        <v>1.0100000000000002</v>
      </c>
      <c r="PM5" s="261">
        <f>PL5/PH5</f>
        <v>8.8518843120070134E-2</v>
      </c>
      <c r="PN5" s="261"/>
      <c r="PO5" s="261"/>
      <c r="PP5" s="261"/>
      <c r="PQ5" s="22" t="s">
        <v>38</v>
      </c>
      <c r="PR5" s="22">
        <v>0.9</v>
      </c>
      <c r="PS5" s="22"/>
      <c r="PT5" s="105"/>
      <c r="PV5" s="378" t="s">
        <v>52</v>
      </c>
      <c r="PW5" s="20">
        <v>11.41</v>
      </c>
      <c r="PX5" s="382">
        <v>13.32</v>
      </c>
      <c r="PY5" s="21"/>
      <c r="PZ5" s="306" t="s">
        <v>37</v>
      </c>
      <c r="QA5" s="22">
        <f>PX5-PW5+QH5-QG5</f>
        <v>1.0100000000000002</v>
      </c>
      <c r="QB5" s="261">
        <f>QA5/PW5</f>
        <v>8.8518843120070134E-2</v>
      </c>
      <c r="QC5" s="261"/>
      <c r="QD5" s="261"/>
      <c r="QE5" s="261"/>
      <c r="QF5" s="22" t="s">
        <v>38</v>
      </c>
      <c r="QG5" s="22">
        <v>0.9</v>
      </c>
      <c r="QH5" s="22"/>
      <c r="QI5" s="105"/>
      <c r="QK5" s="378" t="s">
        <v>52</v>
      </c>
      <c r="QL5" s="20">
        <v>11.41</v>
      </c>
      <c r="QM5" s="382">
        <v>13.32</v>
      </c>
      <c r="QN5" s="21"/>
      <c r="QO5" s="306" t="s">
        <v>37</v>
      </c>
      <c r="QP5" s="22">
        <f>QM5-QL5+QW5-QV5</f>
        <v>1.0100000000000002</v>
      </c>
      <c r="QQ5" s="261">
        <f>QP5/QL5</f>
        <v>8.8518843120070134E-2</v>
      </c>
      <c r="QR5" s="261"/>
      <c r="QS5" s="261"/>
      <c r="QT5" s="261"/>
      <c r="QU5" s="22" t="s">
        <v>38</v>
      </c>
      <c r="QV5" s="22">
        <v>0.9</v>
      </c>
      <c r="QW5" s="22"/>
      <c r="QX5" s="105"/>
      <c r="QZ5" s="618" t="s">
        <v>53</v>
      </c>
      <c r="RA5" s="20">
        <v>11.41</v>
      </c>
      <c r="RB5" s="382">
        <v>13.32</v>
      </c>
      <c r="RC5" s="490"/>
      <c r="RD5" s="306" t="s">
        <v>37</v>
      </c>
      <c r="RE5" s="22">
        <f>RB5-RA5+RL5-RK5</f>
        <v>1.0100000000000002</v>
      </c>
      <c r="RF5" s="261">
        <f>RE5/RA5</f>
        <v>8.8518843120070134E-2</v>
      </c>
      <c r="RG5" s="261"/>
      <c r="RH5" s="261"/>
      <c r="RI5" s="261"/>
      <c r="RJ5" s="531" t="s">
        <v>38</v>
      </c>
      <c r="RK5" s="543">
        <v>0.9</v>
      </c>
      <c r="RL5" s="544"/>
      <c r="RM5" s="632"/>
      <c r="RQ5" s="618" t="s">
        <v>53</v>
      </c>
      <c r="RR5" s="20">
        <v>11.41</v>
      </c>
      <c r="RS5" s="382">
        <v>13.32</v>
      </c>
      <c r="RT5" s="490"/>
      <c r="RU5" s="306" t="s">
        <v>141</v>
      </c>
      <c r="RV5" s="22">
        <f>RS5-RR5+SC5-SB5</f>
        <v>1.0100000000000002</v>
      </c>
      <c r="RW5" s="261">
        <f>RV5/RR5</f>
        <v>8.8518843120070134E-2</v>
      </c>
      <c r="RX5" s="261"/>
      <c r="RY5" s="261"/>
      <c r="RZ5" s="261"/>
      <c r="SA5" s="531" t="s">
        <v>38</v>
      </c>
      <c r="SB5" s="543">
        <v>0.9</v>
      </c>
      <c r="SC5" s="544"/>
      <c r="SD5" s="632"/>
    </row>
    <row r="6" spans="1:498" ht="15.4" customHeight="1">
      <c r="A6" s="23" t="s">
        <v>90</v>
      </c>
      <c r="B6" s="24">
        <v>190</v>
      </c>
      <c r="C6" s="23" t="s">
        <v>91</v>
      </c>
      <c r="D6" s="771">
        <v>1003</v>
      </c>
      <c r="E6" s="25" t="s">
        <v>59</v>
      </c>
      <c r="F6" s="341" t="s">
        <v>60</v>
      </c>
      <c r="G6" s="592" t="s">
        <v>88</v>
      </c>
      <c r="H6" s="23"/>
      <c r="J6" s="13"/>
      <c r="K6" s="26">
        <v>7.87</v>
      </c>
      <c r="L6" s="26">
        <v>8.99</v>
      </c>
      <c r="M6" s="26" t="s">
        <v>62</v>
      </c>
      <c r="N6" s="27">
        <f>L6-K6-R6+S6</f>
        <v>0.72000000000000008</v>
      </c>
      <c r="O6" s="28">
        <f>N6/K6</f>
        <v>9.1486658195679804E-2</v>
      </c>
      <c r="P6" s="28"/>
      <c r="Q6" s="27" t="s">
        <v>63</v>
      </c>
      <c r="R6" s="27">
        <v>0.4</v>
      </c>
      <c r="S6" s="27"/>
      <c r="T6" s="27"/>
      <c r="U6" s="27"/>
      <c r="V6" s="105"/>
      <c r="X6" s="13"/>
      <c r="Y6" s="26">
        <v>7.87</v>
      </c>
      <c r="Z6" s="26">
        <v>8.99</v>
      </c>
      <c r="AA6" s="26" t="s">
        <v>62</v>
      </c>
      <c r="AB6" s="27">
        <f>Z6-Y6-AF6+AG6</f>
        <v>0.72000000000000008</v>
      </c>
      <c r="AC6" s="28">
        <f>AB6/Z6</f>
        <v>8.0088987764182426E-2</v>
      </c>
      <c r="AD6" s="28"/>
      <c r="AE6" s="27" t="s">
        <v>63</v>
      </c>
      <c r="AF6" s="27">
        <v>0.4</v>
      </c>
      <c r="AG6" s="27"/>
      <c r="AH6" s="27"/>
      <c r="AI6" s="27"/>
      <c r="AJ6" s="105"/>
      <c r="AL6" s="13"/>
      <c r="AM6" s="26">
        <v>7.87</v>
      </c>
      <c r="AN6" s="26">
        <v>8.99</v>
      </c>
      <c r="AO6" s="26" t="s">
        <v>62</v>
      </c>
      <c r="AP6" s="27">
        <f>AN6-AM6+AU6-AT6</f>
        <v>1.1200000000000001</v>
      </c>
      <c r="AQ6" s="28">
        <f>AP6/AM6</f>
        <v>0.14231257941550191</v>
      </c>
      <c r="AR6" s="28"/>
      <c r="AS6" s="27" t="s">
        <v>63</v>
      </c>
      <c r="AT6" s="27"/>
      <c r="AU6" s="27"/>
      <c r="AV6" s="27"/>
      <c r="AW6" s="27"/>
      <c r="AX6" s="105"/>
      <c r="AZ6" s="13"/>
      <c r="BA6" s="26">
        <v>7.87</v>
      </c>
      <c r="BB6" s="26">
        <v>8.99</v>
      </c>
      <c r="BC6" s="26" t="s">
        <v>62</v>
      </c>
      <c r="BD6" s="27">
        <f>BB6-BA6+BI6-BH6</f>
        <v>1.1200000000000001</v>
      </c>
      <c r="BE6" s="28">
        <f>BD6/BA6</f>
        <v>0.14231257941550191</v>
      </c>
      <c r="BF6" s="28"/>
      <c r="BG6" s="27" t="s">
        <v>63</v>
      </c>
      <c r="BH6" s="27"/>
      <c r="BI6" s="27"/>
      <c r="BJ6" s="27"/>
      <c r="BK6" s="27"/>
      <c r="BL6" s="105"/>
      <c r="BN6" s="13"/>
      <c r="BO6" s="26">
        <v>7.87</v>
      </c>
      <c r="BP6" s="26">
        <v>8.99</v>
      </c>
      <c r="BQ6" s="26" t="s">
        <v>62</v>
      </c>
      <c r="BR6" s="27">
        <f>BP6-BO6+BW6-BV6</f>
        <v>1.1200000000000001</v>
      </c>
      <c r="BS6" s="28">
        <f>BR6/BO6</f>
        <v>0.14231257941550191</v>
      </c>
      <c r="BT6" s="28"/>
      <c r="BU6" s="27" t="s">
        <v>63</v>
      </c>
      <c r="BV6" s="27"/>
      <c r="BW6" s="27"/>
      <c r="BX6" s="27"/>
      <c r="BY6" s="27"/>
      <c r="BZ6" s="105"/>
      <c r="CB6" s="13"/>
      <c r="CC6" s="26">
        <v>7.87</v>
      </c>
      <c r="CD6" s="26">
        <v>8.99</v>
      </c>
      <c r="CE6" s="26" t="s">
        <v>62</v>
      </c>
      <c r="CF6" s="27">
        <f>CD6-CC6+CK6-CJ6</f>
        <v>1.1200000000000001</v>
      </c>
      <c r="CG6" s="28">
        <f>CF6/CC6</f>
        <v>0.14231257941550191</v>
      </c>
      <c r="CH6" s="28"/>
      <c r="CI6" s="27" t="s">
        <v>63</v>
      </c>
      <c r="CJ6" s="27"/>
      <c r="CK6" s="27"/>
      <c r="CL6" s="27"/>
      <c r="CM6" s="27"/>
      <c r="CN6" s="105"/>
      <c r="CP6" s="13"/>
      <c r="CQ6" s="26">
        <v>7.87</v>
      </c>
      <c r="CR6" s="26">
        <v>8.99</v>
      </c>
      <c r="CS6" s="26" t="s">
        <v>62</v>
      </c>
      <c r="CT6" s="27">
        <f>CR6-CQ6+CY6-CX6</f>
        <v>1.1200000000000001</v>
      </c>
      <c r="CU6" s="28">
        <f>CT6/CQ6</f>
        <v>0.14231257941550191</v>
      </c>
      <c r="CV6" s="28"/>
      <c r="CW6" s="27" t="s">
        <v>63</v>
      </c>
      <c r="CX6" s="27"/>
      <c r="CY6" s="27"/>
      <c r="CZ6" s="27"/>
      <c r="DA6" s="27"/>
      <c r="DB6" s="105"/>
      <c r="DD6" s="13"/>
      <c r="DE6" s="26">
        <v>7.87</v>
      </c>
      <c r="DF6" s="26">
        <v>8.99</v>
      </c>
      <c r="DG6" s="26"/>
      <c r="DH6" s="26"/>
      <c r="DI6" s="26" t="s">
        <v>62</v>
      </c>
      <c r="DJ6" s="27">
        <f>DF6-DE6+DO6-DN6</f>
        <v>1.1200000000000001</v>
      </c>
      <c r="DK6" s="28">
        <f>DJ6/DE6</f>
        <v>0.14231257941550191</v>
      </c>
      <c r="DL6" s="28"/>
      <c r="DM6" s="27" t="s">
        <v>63</v>
      </c>
      <c r="DN6" s="27"/>
      <c r="DO6" s="27"/>
      <c r="DP6" s="27"/>
      <c r="DQ6" s="27">
        <f>DQ5/0.96</f>
        <v>0</v>
      </c>
      <c r="DR6" s="105"/>
      <c r="DT6" s="29"/>
      <c r="DU6" s="26">
        <v>7.87</v>
      </c>
      <c r="DV6" s="26">
        <v>8.99</v>
      </c>
      <c r="DW6" s="26" t="s">
        <v>62</v>
      </c>
      <c r="DX6" s="27">
        <f>DV6-DU6+EC6-EB6</f>
        <v>1.1200000000000001</v>
      </c>
      <c r="DY6" s="28">
        <f>DX6/DU6</f>
        <v>0.14231257941550191</v>
      </c>
      <c r="DZ6" s="28"/>
      <c r="EA6" s="27" t="s">
        <v>63</v>
      </c>
      <c r="EB6" s="27"/>
      <c r="EC6" s="27"/>
      <c r="ED6" s="27"/>
      <c r="EE6" s="27"/>
      <c r="EF6" s="105"/>
      <c r="EG6" s="105"/>
      <c r="EH6" s="29"/>
      <c r="EI6" s="26">
        <v>7.87</v>
      </c>
      <c r="EJ6" s="26">
        <v>8.99</v>
      </c>
      <c r="EK6" s="26" t="s">
        <v>62</v>
      </c>
      <c r="EL6" s="27">
        <f>EJ6-EI6+EP6-EO6</f>
        <v>1.1200000000000001</v>
      </c>
      <c r="EM6" s="28">
        <f>EL6/EI6</f>
        <v>0.14231257941550191</v>
      </c>
      <c r="EN6" s="27" t="s">
        <v>63</v>
      </c>
      <c r="EO6" s="27"/>
      <c r="EP6" s="27"/>
      <c r="EQ6" s="27"/>
      <c r="ER6" s="27"/>
      <c r="ES6" s="105"/>
      <c r="EU6" s="29"/>
      <c r="EV6" s="26">
        <v>7.87</v>
      </c>
      <c r="EW6" s="26">
        <v>8.99</v>
      </c>
      <c r="EX6" s="26" t="s">
        <v>62</v>
      </c>
      <c r="EY6" s="27">
        <f>EW6-EV6+FC6-FB6</f>
        <v>1.1200000000000001</v>
      </c>
      <c r="EZ6" s="28">
        <f>EY6/EV6</f>
        <v>0.14231257941550191</v>
      </c>
      <c r="FA6" s="27" t="s">
        <v>63</v>
      </c>
      <c r="FB6" s="27"/>
      <c r="FC6" s="27"/>
      <c r="FD6" s="27"/>
      <c r="FE6" s="27"/>
      <c r="FF6" s="105"/>
      <c r="FH6" s="29"/>
      <c r="FI6" s="26">
        <v>7.87</v>
      </c>
      <c r="FJ6" s="26">
        <v>8.99</v>
      </c>
      <c r="FK6" s="26" t="s">
        <v>62</v>
      </c>
      <c r="FL6" s="27">
        <f>FJ6-FI6+FP6-FO6</f>
        <v>1.1200000000000001</v>
      </c>
      <c r="FM6" s="28">
        <f>FL6/FI6</f>
        <v>0.14231257941550191</v>
      </c>
      <c r="FN6" s="27" t="s">
        <v>63</v>
      </c>
      <c r="FO6" s="27"/>
      <c r="FP6" s="27"/>
      <c r="FQ6" s="27"/>
      <c r="FR6" s="27"/>
      <c r="FS6" s="105"/>
      <c r="FU6" s="29"/>
      <c r="FV6" s="26">
        <v>7.87</v>
      </c>
      <c r="FW6" s="26">
        <v>8.99</v>
      </c>
      <c r="FX6" s="26"/>
      <c r="FY6" s="26" t="s">
        <v>62</v>
      </c>
      <c r="FZ6" s="27">
        <f>FW6-FV6+GD6-GC6</f>
        <v>1.1200000000000001</v>
      </c>
      <c r="GA6" s="28">
        <f>FZ6/FV6</f>
        <v>0.14231257941550191</v>
      </c>
      <c r="GB6" s="27" t="s">
        <v>63</v>
      </c>
      <c r="GC6" s="27"/>
      <c r="GD6" s="27"/>
      <c r="GE6" s="27"/>
      <c r="GF6" s="27"/>
      <c r="GG6" s="105"/>
      <c r="GI6" s="29"/>
      <c r="GJ6" s="26">
        <v>7.87</v>
      </c>
      <c r="GK6" s="26">
        <v>8.99</v>
      </c>
      <c r="GL6" s="26"/>
      <c r="GM6" s="26" t="s">
        <v>62</v>
      </c>
      <c r="GN6" s="27">
        <f>GK6-GJ6+GR6-GQ6</f>
        <v>1.1200000000000001</v>
      </c>
      <c r="GO6" s="28">
        <f>GN6/GJ6</f>
        <v>0.14231257941550191</v>
      </c>
      <c r="GP6" s="27" t="s">
        <v>63</v>
      </c>
      <c r="GQ6" s="27"/>
      <c r="GR6" s="27"/>
      <c r="GS6" s="27"/>
      <c r="GT6" s="27"/>
      <c r="GU6" s="105"/>
      <c r="GW6" s="29"/>
      <c r="GX6" s="26">
        <v>7.87</v>
      </c>
      <c r="GY6" s="26">
        <v>8.99</v>
      </c>
      <c r="GZ6" s="26"/>
      <c r="HA6" s="26" t="s">
        <v>62</v>
      </c>
      <c r="HB6" s="27">
        <f>GY6-GX6+HF6-HE6</f>
        <v>1.1200000000000001</v>
      </c>
      <c r="HC6" s="28">
        <f>HB6/GX6</f>
        <v>0.14231257941550191</v>
      </c>
      <c r="HD6" s="27" t="s">
        <v>63</v>
      </c>
      <c r="HE6" s="27"/>
      <c r="HF6" s="27"/>
      <c r="HG6" s="27"/>
      <c r="HH6" s="27"/>
      <c r="HI6" s="105"/>
      <c r="HJ6" s="105"/>
      <c r="HK6" s="29"/>
      <c r="HL6" s="26">
        <v>7.87</v>
      </c>
      <c r="HM6" s="26">
        <v>8.99</v>
      </c>
      <c r="HN6" s="26"/>
      <c r="HO6" s="26" t="s">
        <v>62</v>
      </c>
      <c r="HP6" s="27">
        <f>HM6-HL6+HT6-HS6</f>
        <v>1.1200000000000001</v>
      </c>
      <c r="HQ6" s="28">
        <f>HP6/HL6</f>
        <v>0.14231257941550191</v>
      </c>
      <c r="HR6" s="27" t="s">
        <v>63</v>
      </c>
      <c r="HS6" s="27"/>
      <c r="HT6" s="27"/>
      <c r="HU6" s="27"/>
      <c r="HV6" s="27"/>
      <c r="HW6" s="105"/>
      <c r="HX6" s="29"/>
      <c r="HY6" s="26">
        <v>7.87</v>
      </c>
      <c r="HZ6" s="26">
        <v>8.99</v>
      </c>
      <c r="IA6" s="26"/>
      <c r="IB6" s="26" t="s">
        <v>62</v>
      </c>
      <c r="IC6" s="27">
        <f>HZ6-HY6+IJ6-II6</f>
        <v>1.1200000000000001</v>
      </c>
      <c r="ID6" s="28">
        <f>IC6/HY6</f>
        <v>0.14231257941550191</v>
      </c>
      <c r="IE6" s="28"/>
      <c r="IF6" s="28"/>
      <c r="IG6" s="28"/>
      <c r="IH6" s="27" t="s">
        <v>63</v>
      </c>
      <c r="II6" s="27"/>
      <c r="IJ6" s="27"/>
      <c r="IK6" s="27"/>
      <c r="IL6" s="27"/>
      <c r="IM6" s="105"/>
      <c r="IQ6" s="29"/>
      <c r="IR6" s="26">
        <v>7.87</v>
      </c>
      <c r="IS6" s="26">
        <v>8.99</v>
      </c>
      <c r="IT6" s="26"/>
      <c r="IU6" s="26" t="s">
        <v>62</v>
      </c>
      <c r="IV6" s="27">
        <f>IS6-IR6+JC6-JB6</f>
        <v>1.1200000000000001</v>
      </c>
      <c r="IW6" s="28">
        <f>IV6/IR6</f>
        <v>0.14231257941550191</v>
      </c>
      <c r="IX6" s="28"/>
      <c r="IY6" s="28"/>
      <c r="IZ6" s="28"/>
      <c r="JA6" s="27" t="s">
        <v>63</v>
      </c>
      <c r="JB6" s="27"/>
      <c r="JC6" s="27"/>
      <c r="JD6" s="27"/>
      <c r="JE6" s="27"/>
      <c r="JF6" s="105"/>
      <c r="JH6" s="29" t="s">
        <v>92</v>
      </c>
      <c r="JI6" s="26">
        <v>8.81</v>
      </c>
      <c r="JJ6" s="26">
        <v>10.06</v>
      </c>
      <c r="JK6" s="26"/>
      <c r="JL6" s="26" t="s">
        <v>62</v>
      </c>
      <c r="JM6" s="27">
        <f>JJ6-JI6+JT6-JS6</f>
        <v>1.25</v>
      </c>
      <c r="JN6" s="28">
        <f>JM6/JI6</f>
        <v>0.14188422247446084</v>
      </c>
      <c r="JO6" s="28"/>
      <c r="JP6" s="28"/>
      <c r="JQ6" s="28"/>
      <c r="JR6" s="27" t="s">
        <v>63</v>
      </c>
      <c r="JS6" s="27"/>
      <c r="JT6" s="27"/>
      <c r="JU6" s="27"/>
      <c r="JV6" s="27"/>
      <c r="JW6" s="105"/>
      <c r="JZ6" s="29" t="s">
        <v>92</v>
      </c>
      <c r="KA6" s="292">
        <v>8.81</v>
      </c>
      <c r="KB6" s="26">
        <v>10.06</v>
      </c>
      <c r="KC6" s="26"/>
      <c r="KD6" s="26" t="s">
        <v>62</v>
      </c>
      <c r="KE6" s="27">
        <f>KB6-KA6+KL6-KK6</f>
        <v>1.25</v>
      </c>
      <c r="KF6" s="28">
        <f>KE6/KA6</f>
        <v>0.14188422247446084</v>
      </c>
      <c r="KG6" s="28"/>
      <c r="KH6" s="28"/>
      <c r="KI6" s="28"/>
      <c r="KJ6" s="27" t="s">
        <v>63</v>
      </c>
      <c r="KK6" s="27"/>
      <c r="KL6" s="27"/>
      <c r="KM6" s="27"/>
      <c r="KN6" s="27"/>
      <c r="KO6" s="105"/>
      <c r="KQ6" s="29" t="s">
        <v>93</v>
      </c>
      <c r="KR6" s="292">
        <v>8.81</v>
      </c>
      <c r="KS6" s="26">
        <v>10.06</v>
      </c>
      <c r="KT6" s="26"/>
      <c r="KU6" s="307" t="s">
        <v>62</v>
      </c>
      <c r="KV6" s="27">
        <f>KS6-KR6+LC6-LB6</f>
        <v>1.25</v>
      </c>
      <c r="KW6" s="28">
        <f>KV6/KR6</f>
        <v>0.14188422247446084</v>
      </c>
      <c r="KX6" s="28"/>
      <c r="KY6" s="28"/>
      <c r="KZ6" s="28"/>
      <c r="LA6" s="27" t="s">
        <v>63</v>
      </c>
      <c r="LB6" s="27"/>
      <c r="LC6" s="27"/>
      <c r="LD6" s="27"/>
      <c r="LE6" s="27"/>
      <c r="LF6" s="105"/>
      <c r="LI6" s="29"/>
      <c r="LJ6" s="174">
        <v>8.61</v>
      </c>
      <c r="LK6" s="26">
        <v>10.06</v>
      </c>
      <c r="LL6" s="26"/>
      <c r="LM6" s="307" t="s">
        <v>62</v>
      </c>
      <c r="LN6" s="27">
        <f>LK6-LJ6+LU6-LT6</f>
        <v>1.4500000000000011</v>
      </c>
      <c r="LO6" s="28">
        <f>LN6/LJ6</f>
        <v>0.16840882694541245</v>
      </c>
      <c r="LP6" s="28"/>
      <c r="LQ6" s="28"/>
      <c r="LR6" s="28"/>
      <c r="LS6" s="27" t="s">
        <v>63</v>
      </c>
      <c r="LT6" s="27"/>
      <c r="LU6" s="27"/>
      <c r="LV6" s="27"/>
      <c r="LW6" s="27"/>
      <c r="LX6" s="105"/>
      <c r="LZ6" s="29"/>
      <c r="MA6" s="174">
        <v>8.61</v>
      </c>
      <c r="MB6" s="26">
        <v>10.06</v>
      </c>
      <c r="MC6" s="26"/>
      <c r="MD6" s="307" t="s">
        <v>62</v>
      </c>
      <c r="ME6" s="27">
        <f>MB6-MA6+ML6-MK6</f>
        <v>1.4500000000000011</v>
      </c>
      <c r="MF6" s="28">
        <f>ME6/MA6</f>
        <v>0.16840882694541245</v>
      </c>
      <c r="MG6" s="28"/>
      <c r="MH6" s="28"/>
      <c r="MI6" s="28"/>
      <c r="MJ6" s="27" t="s">
        <v>63</v>
      </c>
      <c r="MK6" s="27"/>
      <c r="ML6" s="27"/>
      <c r="MM6" s="27"/>
      <c r="MN6" s="27"/>
      <c r="MO6" s="105"/>
      <c r="MQ6" s="29"/>
      <c r="MR6" s="174">
        <v>8.61</v>
      </c>
      <c r="MS6" s="26">
        <v>10.06</v>
      </c>
      <c r="MT6" s="26"/>
      <c r="MU6" s="307" t="s">
        <v>62</v>
      </c>
      <c r="MV6" s="27">
        <f>MS6-MR6+NC6-NB6</f>
        <v>1.4500000000000011</v>
      </c>
      <c r="MW6" s="28">
        <f>MV6/MR6</f>
        <v>0.16840882694541245</v>
      </c>
      <c r="MX6" s="28"/>
      <c r="MY6" s="28"/>
      <c r="MZ6" s="28"/>
      <c r="NA6" s="27" t="s">
        <v>63</v>
      </c>
      <c r="NB6" s="27"/>
      <c r="NC6" s="27"/>
      <c r="ND6" s="27"/>
      <c r="NE6" s="27"/>
      <c r="NF6" s="105"/>
      <c r="NI6" s="29"/>
      <c r="NJ6" s="174">
        <v>8.61</v>
      </c>
      <c r="NK6" s="26">
        <v>10.06</v>
      </c>
      <c r="NL6" s="26"/>
      <c r="NM6" s="307" t="s">
        <v>62</v>
      </c>
      <c r="NN6" s="27">
        <f>NK6-NJ6+NU6-NT6</f>
        <v>1.4500000000000011</v>
      </c>
      <c r="NO6" s="28">
        <f>NN6/NJ6</f>
        <v>0.16840882694541245</v>
      </c>
      <c r="NP6" s="28"/>
      <c r="NQ6" s="28"/>
      <c r="NR6" s="28"/>
      <c r="NS6" s="27" t="s">
        <v>63</v>
      </c>
      <c r="NT6" s="27"/>
      <c r="NU6" s="27"/>
      <c r="NV6" s="27"/>
      <c r="NW6" s="27"/>
      <c r="NX6" s="105"/>
      <c r="OA6" s="29"/>
      <c r="OB6" s="174">
        <v>8.61</v>
      </c>
      <c r="OC6" s="26">
        <v>10.06</v>
      </c>
      <c r="OD6" s="26"/>
      <c r="OE6" s="307" t="s">
        <v>62</v>
      </c>
      <c r="OF6" s="27">
        <f>OC6-OB6+OM6-OL6</f>
        <v>1.4500000000000011</v>
      </c>
      <c r="OG6" s="28">
        <f>OF6/OB6</f>
        <v>0.16840882694541245</v>
      </c>
      <c r="OH6" s="28"/>
      <c r="OI6" s="28"/>
      <c r="OJ6" s="28"/>
      <c r="OK6" s="27" t="s">
        <v>63</v>
      </c>
      <c r="OL6" s="27"/>
      <c r="OM6" s="27"/>
      <c r="ON6" s="105"/>
      <c r="OQ6" s="29"/>
      <c r="OR6" s="174">
        <v>8.61</v>
      </c>
      <c r="OS6" s="26">
        <v>10.06</v>
      </c>
      <c r="OT6" s="26"/>
      <c r="OU6" s="307" t="s">
        <v>62</v>
      </c>
      <c r="OV6" s="27">
        <f>OS6-OR6+PC6-PB6</f>
        <v>1.4500000000000011</v>
      </c>
      <c r="OW6" s="28">
        <f>OV6/OR6</f>
        <v>0.16840882694541245</v>
      </c>
      <c r="OX6" s="28"/>
      <c r="OY6" s="28"/>
      <c r="OZ6" s="28"/>
      <c r="PA6" s="27" t="s">
        <v>63</v>
      </c>
      <c r="PB6" s="27"/>
      <c r="PC6" s="27"/>
      <c r="PD6" s="105"/>
      <c r="PG6" s="29"/>
      <c r="PH6" s="174">
        <v>8.61</v>
      </c>
      <c r="PI6" s="26">
        <v>10.06</v>
      </c>
      <c r="PJ6" s="26"/>
      <c r="PK6" s="307" t="s">
        <v>62</v>
      </c>
      <c r="PL6" s="27">
        <f>PI6-PH6+PS6-PR6</f>
        <v>1.4500000000000011</v>
      </c>
      <c r="PM6" s="28">
        <f>PL6/PH6</f>
        <v>0.16840882694541245</v>
      </c>
      <c r="PN6" s="28"/>
      <c r="PO6" s="28"/>
      <c r="PP6" s="28"/>
      <c r="PQ6" s="27" t="s">
        <v>63</v>
      </c>
      <c r="PR6" s="27"/>
      <c r="PS6" s="27"/>
      <c r="PT6" s="105"/>
      <c r="PU6" s="203"/>
      <c r="PV6" s="13" t="s">
        <v>89</v>
      </c>
      <c r="PW6" s="174">
        <v>8.61</v>
      </c>
      <c r="PX6" s="26">
        <v>10.06</v>
      </c>
      <c r="PY6" s="26"/>
      <c r="PZ6" s="307" t="s">
        <v>62</v>
      </c>
      <c r="QA6" s="27">
        <f>PX6-PW6+QH6-QG6</f>
        <v>1.4500000000000011</v>
      </c>
      <c r="QB6" s="28">
        <f>QA6/PW6</f>
        <v>0.16840882694541245</v>
      </c>
      <c r="QC6" s="28"/>
      <c r="QD6" s="28"/>
      <c r="QE6" s="28"/>
      <c r="QF6" s="27" t="s">
        <v>63</v>
      </c>
      <c r="QG6" s="27"/>
      <c r="QH6" s="27"/>
      <c r="QI6" s="105"/>
      <c r="QK6" s="13" t="s">
        <v>89</v>
      </c>
      <c r="QL6" s="174">
        <v>8.61</v>
      </c>
      <c r="QM6" s="26">
        <v>10.06</v>
      </c>
      <c r="QN6" s="26"/>
      <c r="QO6" s="307" t="s">
        <v>62</v>
      </c>
      <c r="QP6" s="27">
        <f>QM6-QL6+QW6-QV6</f>
        <v>1.4500000000000011</v>
      </c>
      <c r="QQ6" s="28">
        <f>QP6/QL6</f>
        <v>0.16840882694541245</v>
      </c>
      <c r="QR6" s="28"/>
      <c r="QS6" s="28"/>
      <c r="QT6" s="28"/>
      <c r="QU6" s="27" t="s">
        <v>63</v>
      </c>
      <c r="QV6" s="27"/>
      <c r="QW6" s="27"/>
      <c r="QX6" s="105"/>
      <c r="QZ6" s="622"/>
      <c r="RA6" s="174">
        <v>8.61</v>
      </c>
      <c r="RB6" s="26">
        <v>10.06</v>
      </c>
      <c r="RC6" s="491"/>
      <c r="RD6" s="307" t="s">
        <v>62</v>
      </c>
      <c r="RE6" s="27">
        <f>RB6-RA6+RL6-RK6</f>
        <v>1.4500000000000011</v>
      </c>
      <c r="RF6" s="28">
        <f>RE6/RA6</f>
        <v>0.16840882694541245</v>
      </c>
      <c r="RG6" s="28"/>
      <c r="RH6" s="28"/>
      <c r="RI6" s="28"/>
      <c r="RJ6" s="532" t="s">
        <v>63</v>
      </c>
      <c r="RK6" s="545"/>
      <c r="RL6" s="546"/>
      <c r="RM6" s="632"/>
      <c r="RQ6" s="622"/>
      <c r="RR6" s="174">
        <v>8.61</v>
      </c>
      <c r="RS6" s="26">
        <v>10.06</v>
      </c>
      <c r="RT6" s="491"/>
      <c r="RU6" s="307" t="s">
        <v>62</v>
      </c>
      <c r="RV6" s="27">
        <f>RS6-RR6+SC6-SB6</f>
        <v>1.4500000000000011</v>
      </c>
      <c r="RW6" s="28">
        <f>RV6/RR6</f>
        <v>0.16840882694541245</v>
      </c>
      <c r="RX6" s="28"/>
      <c r="RY6" s="28"/>
      <c r="RZ6" s="28"/>
      <c r="SA6" s="532" t="s">
        <v>63</v>
      </c>
      <c r="SB6" s="545"/>
      <c r="SC6" s="546"/>
      <c r="SD6" s="632"/>
    </row>
    <row r="7" spans="1:498" ht="15.4" customHeight="1">
      <c r="A7" s="23" t="s">
        <v>114</v>
      </c>
      <c r="B7" s="24">
        <v>80</v>
      </c>
      <c r="C7" s="23" t="s">
        <v>47</v>
      </c>
      <c r="D7" s="771">
        <v>1003</v>
      </c>
      <c r="E7" s="25" t="s">
        <v>59</v>
      </c>
      <c r="F7" s="341" t="s">
        <v>60</v>
      </c>
      <c r="G7" s="592" t="s">
        <v>115</v>
      </c>
      <c r="H7" s="23"/>
      <c r="J7" s="13"/>
      <c r="K7" s="26">
        <v>15.1</v>
      </c>
      <c r="L7" s="26">
        <v>16.66</v>
      </c>
      <c r="M7" s="26" t="s">
        <v>62</v>
      </c>
      <c r="N7" s="27">
        <f>L7-K7-R7+S7</f>
        <v>1.1600000000000006</v>
      </c>
      <c r="O7" s="28">
        <f>N7/K7</f>
        <v>7.6821192052980172E-2</v>
      </c>
      <c r="P7" s="28"/>
      <c r="Q7" s="27" t="s">
        <v>63</v>
      </c>
      <c r="R7" s="27">
        <v>0.4</v>
      </c>
      <c r="S7" s="27"/>
      <c r="T7" s="27"/>
      <c r="U7" s="27"/>
      <c r="V7" s="105"/>
      <c r="X7" s="13"/>
      <c r="Y7" s="26">
        <v>15.1</v>
      </c>
      <c r="Z7" s="26">
        <v>16.66</v>
      </c>
      <c r="AA7" s="26" t="s">
        <v>62</v>
      </c>
      <c r="AB7" s="27">
        <f>Z7-Y7-AF7+AG7</f>
        <v>1.1600000000000006</v>
      </c>
      <c r="AC7" s="28">
        <f>AB7/Z7</f>
        <v>6.9627851140456221E-2</v>
      </c>
      <c r="AD7" s="28"/>
      <c r="AE7" s="27" t="s">
        <v>63</v>
      </c>
      <c r="AF7" s="27">
        <v>0.4</v>
      </c>
      <c r="AG7" s="27"/>
      <c r="AH7" s="27"/>
      <c r="AI7" s="27"/>
      <c r="AJ7" s="105"/>
      <c r="AL7" s="13"/>
      <c r="AM7" s="26">
        <v>15.1</v>
      </c>
      <c r="AN7" s="26">
        <v>16.66</v>
      </c>
      <c r="AO7" s="26" t="s">
        <v>62</v>
      </c>
      <c r="AP7" s="27">
        <f>AN7-AM7+AU7-AT7</f>
        <v>1.5600000000000005</v>
      </c>
      <c r="AQ7" s="28">
        <f>AP7/AM7</f>
        <v>0.10331125827814573</v>
      </c>
      <c r="AR7" s="28"/>
      <c r="AS7" s="27" t="s">
        <v>63</v>
      </c>
      <c r="AT7" s="27"/>
      <c r="AU7" s="27"/>
      <c r="AV7" s="27"/>
      <c r="AW7" s="27"/>
      <c r="AX7" s="105"/>
      <c r="AZ7" s="13"/>
      <c r="BA7" s="26">
        <v>15.1</v>
      </c>
      <c r="BB7" s="26">
        <v>16.66</v>
      </c>
      <c r="BC7" s="26" t="s">
        <v>62</v>
      </c>
      <c r="BD7" s="27">
        <f>BB7-BA7+BI7-BH7</f>
        <v>1.5600000000000005</v>
      </c>
      <c r="BE7" s="28">
        <f>BD7/BA7</f>
        <v>0.10331125827814573</v>
      </c>
      <c r="BF7" s="28"/>
      <c r="BG7" s="27" t="s">
        <v>63</v>
      </c>
      <c r="BH7" s="27"/>
      <c r="BI7" s="27"/>
      <c r="BJ7" s="27"/>
      <c r="BK7" s="27"/>
      <c r="BL7" s="105"/>
      <c r="BN7" s="13"/>
      <c r="BO7" s="26">
        <v>15.1</v>
      </c>
      <c r="BP7" s="26">
        <v>16.66</v>
      </c>
      <c r="BQ7" s="26" t="s">
        <v>62</v>
      </c>
      <c r="BR7" s="27">
        <f>BP7-BO7+BW7-BV7</f>
        <v>1.5600000000000005</v>
      </c>
      <c r="BS7" s="28">
        <f>BR7/BO7</f>
        <v>0.10331125827814573</v>
      </c>
      <c r="BT7" s="28"/>
      <c r="BU7" s="27" t="s">
        <v>63</v>
      </c>
      <c r="BV7" s="27"/>
      <c r="BW7" s="27"/>
      <c r="BX7" s="27"/>
      <c r="BY7" s="27"/>
      <c r="BZ7" s="105"/>
      <c r="CB7" s="13"/>
      <c r="CC7" s="26">
        <v>15.1</v>
      </c>
      <c r="CD7" s="26">
        <v>16.66</v>
      </c>
      <c r="CE7" s="26" t="s">
        <v>62</v>
      </c>
      <c r="CF7" s="27">
        <f>CD7-CC7+CK7-CJ7</f>
        <v>1.5600000000000005</v>
      </c>
      <c r="CG7" s="28">
        <f>CF7/CC7</f>
        <v>0.10331125827814573</v>
      </c>
      <c r="CH7" s="28"/>
      <c r="CI7" s="27" t="s">
        <v>63</v>
      </c>
      <c r="CJ7" s="27"/>
      <c r="CK7" s="27"/>
      <c r="CL7" s="27"/>
      <c r="CM7" s="27"/>
      <c r="CN7" s="105"/>
      <c r="CP7" s="13"/>
      <c r="CQ7" s="26">
        <v>15.1</v>
      </c>
      <c r="CR7" s="26">
        <v>16.66</v>
      </c>
      <c r="CS7" s="26" t="s">
        <v>62</v>
      </c>
      <c r="CT7" s="27">
        <f>CR7-CQ7+CY7-CX7</f>
        <v>1.5600000000000005</v>
      </c>
      <c r="CU7" s="28">
        <f>CT7/CQ7</f>
        <v>0.10331125827814573</v>
      </c>
      <c r="CV7" s="28"/>
      <c r="CW7" s="27" t="s">
        <v>63</v>
      </c>
      <c r="CX7" s="27"/>
      <c r="CY7" s="27"/>
      <c r="CZ7" s="27"/>
      <c r="DA7" s="27"/>
      <c r="DB7" s="105"/>
      <c r="DD7" s="13"/>
      <c r="DE7" s="26">
        <v>15.1</v>
      </c>
      <c r="DF7" s="26">
        <v>16.66</v>
      </c>
      <c r="DG7" s="26"/>
      <c r="DH7" s="26"/>
      <c r="DI7" s="26" t="s">
        <v>62</v>
      </c>
      <c r="DJ7" s="27">
        <f>DF7-DE7+DO7-DN7</f>
        <v>1.5600000000000005</v>
      </c>
      <c r="DK7" s="28">
        <f>DJ7/DE7</f>
        <v>0.10331125827814573</v>
      </c>
      <c r="DL7" s="28"/>
      <c r="DM7" s="27" t="s">
        <v>63</v>
      </c>
      <c r="DN7" s="27"/>
      <c r="DO7" s="27"/>
      <c r="DP7" s="27"/>
      <c r="DQ7" s="27"/>
      <c r="DR7" s="105"/>
      <c r="DT7" s="13"/>
      <c r="DU7" s="26">
        <v>15.1</v>
      </c>
      <c r="DV7" s="26">
        <v>16.66</v>
      </c>
      <c r="DW7" s="26" t="s">
        <v>62</v>
      </c>
      <c r="DX7" s="27">
        <f>DV7-DU7+EC7-EB7</f>
        <v>1.5600000000000005</v>
      </c>
      <c r="DY7" s="28">
        <f>DX7/DU7</f>
        <v>0.10331125827814573</v>
      </c>
      <c r="DZ7" s="28"/>
      <c r="EA7" s="27" t="s">
        <v>63</v>
      </c>
      <c r="EB7" s="27"/>
      <c r="EC7" s="27"/>
      <c r="ED7" s="27"/>
      <c r="EE7" s="27"/>
      <c r="EF7" s="105"/>
      <c r="EG7" s="105"/>
      <c r="EH7" s="13"/>
      <c r="EI7" s="26">
        <v>15.1</v>
      </c>
      <c r="EJ7" s="26">
        <v>16.66</v>
      </c>
      <c r="EK7" s="26" t="s">
        <v>62</v>
      </c>
      <c r="EL7" s="27">
        <f>EJ7-EI7+EP7-EO7</f>
        <v>1.5600000000000005</v>
      </c>
      <c r="EM7" s="28">
        <f>EL7/EI7</f>
        <v>0.10331125827814573</v>
      </c>
      <c r="EN7" s="27" t="s">
        <v>63</v>
      </c>
      <c r="EO7" s="27"/>
      <c r="EP7" s="27"/>
      <c r="EQ7" s="27"/>
      <c r="ER7" s="27"/>
      <c r="ES7" s="105"/>
      <c r="EU7" s="13"/>
      <c r="EV7" s="26">
        <v>15.1</v>
      </c>
      <c r="EW7" s="26">
        <v>16.66</v>
      </c>
      <c r="EX7" s="26" t="s">
        <v>62</v>
      </c>
      <c r="EY7" s="27">
        <f>EW7-EV7+FC7-FB7</f>
        <v>1.5600000000000005</v>
      </c>
      <c r="EZ7" s="28">
        <f>EY7/EV7</f>
        <v>0.10331125827814573</v>
      </c>
      <c r="FA7" s="27" t="s">
        <v>63</v>
      </c>
      <c r="FB7" s="27"/>
      <c r="FC7" s="27"/>
      <c r="FD7" s="27"/>
      <c r="FE7" s="27"/>
      <c r="FF7" s="105"/>
      <c r="FH7" s="13"/>
      <c r="FI7" s="26">
        <v>15.1</v>
      </c>
      <c r="FJ7" s="26">
        <v>16.66</v>
      </c>
      <c r="FK7" s="26" t="s">
        <v>62</v>
      </c>
      <c r="FL7" s="27">
        <f>FJ7-FI7+FP7-FO7</f>
        <v>1.5600000000000005</v>
      </c>
      <c r="FM7" s="28">
        <f>FL7/FI7</f>
        <v>0.10331125827814573</v>
      </c>
      <c r="FN7" s="27" t="s">
        <v>63</v>
      </c>
      <c r="FO7" s="27"/>
      <c r="FP7" s="27"/>
      <c r="FQ7" s="27"/>
      <c r="FR7" s="27"/>
      <c r="FS7" s="105"/>
      <c r="FU7" s="13"/>
      <c r="FV7" s="26">
        <v>15.1</v>
      </c>
      <c r="FW7" s="26">
        <v>16.66</v>
      </c>
      <c r="FX7" s="26"/>
      <c r="FY7" s="26" t="s">
        <v>62</v>
      </c>
      <c r="FZ7" s="27">
        <f>FW7-FV7+GD7-GC7</f>
        <v>1.5600000000000005</v>
      </c>
      <c r="GA7" s="28">
        <f>FZ7/FV7</f>
        <v>0.10331125827814573</v>
      </c>
      <c r="GB7" s="27" t="s">
        <v>63</v>
      </c>
      <c r="GC7" s="27"/>
      <c r="GD7" s="27"/>
      <c r="GE7" s="27"/>
      <c r="GF7" s="27"/>
      <c r="GG7" s="105"/>
      <c r="GI7" s="13"/>
      <c r="GJ7" s="26">
        <v>15.1</v>
      </c>
      <c r="GK7" s="26">
        <v>16.66</v>
      </c>
      <c r="GL7" s="26"/>
      <c r="GM7" s="26" t="s">
        <v>62</v>
      </c>
      <c r="GN7" s="27">
        <f>GK7-GJ7+GR7-GQ7</f>
        <v>1.5600000000000005</v>
      </c>
      <c r="GO7" s="28">
        <f>GN7/GJ7</f>
        <v>0.10331125827814573</v>
      </c>
      <c r="GP7" s="27" t="s">
        <v>63</v>
      </c>
      <c r="GQ7" s="27"/>
      <c r="GR7" s="27"/>
      <c r="GS7" s="27"/>
      <c r="GT7" s="27"/>
      <c r="GU7" s="105"/>
      <c r="GW7" s="13"/>
      <c r="GX7" s="26">
        <v>15.1</v>
      </c>
      <c r="GY7" s="26">
        <v>16.66</v>
      </c>
      <c r="GZ7" s="26"/>
      <c r="HA7" s="26" t="s">
        <v>62</v>
      </c>
      <c r="HB7" s="27">
        <f>GY7-GX7+HF7-HE7</f>
        <v>1.5600000000000005</v>
      </c>
      <c r="HC7" s="28">
        <f>HB7/GX7</f>
        <v>0.10331125827814573</v>
      </c>
      <c r="HD7" s="27" t="s">
        <v>63</v>
      </c>
      <c r="HE7" s="27"/>
      <c r="HF7" s="27"/>
      <c r="HG7" s="27"/>
      <c r="HH7" s="27"/>
      <c r="HI7" s="105"/>
      <c r="HJ7" s="105"/>
      <c r="HK7" s="13"/>
      <c r="HL7" s="26">
        <v>15.1</v>
      </c>
      <c r="HM7" s="26">
        <v>16.66</v>
      </c>
      <c r="HN7" s="26"/>
      <c r="HO7" s="26" t="s">
        <v>62</v>
      </c>
      <c r="HP7" s="27">
        <f>HM7-HL7+HT7-HS7</f>
        <v>1.5600000000000005</v>
      </c>
      <c r="HQ7" s="28">
        <f>HP7/HL7</f>
        <v>0.10331125827814573</v>
      </c>
      <c r="HR7" s="27" t="s">
        <v>63</v>
      </c>
      <c r="HS7" s="27"/>
      <c r="HT7" s="27"/>
      <c r="HU7" s="27"/>
      <c r="HV7" s="27"/>
      <c r="HW7" s="105"/>
      <c r="HX7" s="13"/>
      <c r="HY7" s="26">
        <v>15.1</v>
      </c>
      <c r="HZ7" s="26">
        <v>16.66</v>
      </c>
      <c r="IA7" s="26"/>
      <c r="IB7" s="26" t="s">
        <v>62</v>
      </c>
      <c r="IC7" s="27">
        <f>HZ7-HY7+IJ7-II7</f>
        <v>1.5600000000000005</v>
      </c>
      <c r="ID7" s="28">
        <f>IC7/HY7</f>
        <v>0.10331125827814573</v>
      </c>
      <c r="IE7" s="28"/>
      <c r="IF7" s="28"/>
      <c r="IG7" s="28"/>
      <c r="IH7" s="27" t="s">
        <v>63</v>
      </c>
      <c r="II7" s="27"/>
      <c r="IJ7" s="27"/>
      <c r="IK7" s="27"/>
      <c r="IL7" s="27"/>
      <c r="IM7" s="105"/>
      <c r="IQ7" s="13"/>
      <c r="IR7" s="26">
        <v>15.1</v>
      </c>
      <c r="IS7" s="26">
        <v>16.66</v>
      </c>
      <c r="IT7" s="26"/>
      <c r="IU7" s="26" t="s">
        <v>62</v>
      </c>
      <c r="IV7" s="27">
        <f>IS7-IR7+JC7-JB7</f>
        <v>1.5600000000000005</v>
      </c>
      <c r="IW7" s="28">
        <f>IV7/IR7</f>
        <v>0.10331125827814573</v>
      </c>
      <c r="IX7" s="28"/>
      <c r="IY7" s="28"/>
      <c r="IZ7" s="28"/>
      <c r="JA7" s="27" t="s">
        <v>63</v>
      </c>
      <c r="JB7" s="27"/>
      <c r="JC7" s="27"/>
      <c r="JD7" s="27"/>
      <c r="JE7" s="27"/>
      <c r="JF7" s="105"/>
      <c r="JH7" s="13"/>
      <c r="JI7" s="26">
        <v>15.1</v>
      </c>
      <c r="JJ7" s="26">
        <v>16.66</v>
      </c>
      <c r="JK7" s="26"/>
      <c r="JL7" s="26" t="s">
        <v>62</v>
      </c>
      <c r="JM7" s="27">
        <f>JJ7-JI7+JT7-JS7</f>
        <v>1.5600000000000005</v>
      </c>
      <c r="JN7" s="28">
        <f>JM7/JI7</f>
        <v>0.10331125827814573</v>
      </c>
      <c r="JO7" s="28"/>
      <c r="JP7" s="28"/>
      <c r="JQ7" s="28"/>
      <c r="JR7" s="27" t="s">
        <v>63</v>
      </c>
      <c r="JS7" s="27"/>
      <c r="JT7" s="27"/>
      <c r="JU7" s="27"/>
      <c r="JV7" s="27"/>
      <c r="JW7" s="105"/>
      <c r="JZ7" s="13"/>
      <c r="KA7" s="26">
        <v>15.1</v>
      </c>
      <c r="KB7" s="26">
        <v>16.66</v>
      </c>
      <c r="KC7" s="26"/>
      <c r="KD7" s="26" t="s">
        <v>62</v>
      </c>
      <c r="KE7" s="27">
        <f>KB7-KA7+KL7-KK7</f>
        <v>1.5600000000000005</v>
      </c>
      <c r="KF7" s="28">
        <f>KE7/KA7</f>
        <v>0.10331125827814573</v>
      </c>
      <c r="KG7" s="28"/>
      <c r="KH7" s="28"/>
      <c r="KI7" s="28"/>
      <c r="KJ7" s="27" t="s">
        <v>63</v>
      </c>
      <c r="KK7" s="27"/>
      <c r="KL7" s="27"/>
      <c r="KM7" s="27"/>
      <c r="KN7" s="27"/>
      <c r="KO7" s="105"/>
      <c r="KQ7" s="13"/>
      <c r="KR7" s="26">
        <v>15.1</v>
      </c>
      <c r="KS7" s="26">
        <v>16.66</v>
      </c>
      <c r="KT7" s="26"/>
      <c r="KU7" s="307" t="s">
        <v>62</v>
      </c>
      <c r="KV7" s="27">
        <f>KS7-KR7+LC7-LB7</f>
        <v>1.5600000000000005</v>
      </c>
      <c r="KW7" s="28">
        <f>KV7/KR7</f>
        <v>0.10331125827814573</v>
      </c>
      <c r="KX7" s="28"/>
      <c r="KY7" s="28"/>
      <c r="KZ7" s="28"/>
      <c r="LA7" s="27" t="s">
        <v>63</v>
      </c>
      <c r="LB7" s="27"/>
      <c r="LC7" s="27"/>
      <c r="LD7" s="27"/>
      <c r="LE7" s="27"/>
      <c r="LF7" s="105"/>
      <c r="LI7" s="13"/>
      <c r="LJ7" s="26">
        <v>15.1</v>
      </c>
      <c r="LK7" s="26">
        <v>16.66</v>
      </c>
      <c r="LL7" s="26"/>
      <c r="LM7" s="307" t="s">
        <v>62</v>
      </c>
      <c r="LN7" s="27">
        <f>LK7-LJ7+LU7-LT7</f>
        <v>1.5600000000000005</v>
      </c>
      <c r="LO7" s="28">
        <f>LN7/LJ7</f>
        <v>0.10331125827814573</v>
      </c>
      <c r="LP7" s="28"/>
      <c r="LQ7" s="28"/>
      <c r="LR7" s="28"/>
      <c r="LS7" s="27" t="s">
        <v>63</v>
      </c>
      <c r="LT7" s="27"/>
      <c r="LU7" s="27"/>
      <c r="LV7" s="27"/>
      <c r="LW7" s="27"/>
      <c r="LX7" s="105"/>
      <c r="LZ7" s="13"/>
      <c r="MA7" s="26">
        <v>15.1</v>
      </c>
      <c r="MB7" s="26">
        <v>16.66</v>
      </c>
      <c r="MC7" s="26"/>
      <c r="MD7" s="307" t="s">
        <v>62</v>
      </c>
      <c r="ME7" s="27">
        <f>MB7-MA7+ML7-MK7</f>
        <v>1.5600000000000005</v>
      </c>
      <c r="MF7" s="28">
        <f>ME7/MA7</f>
        <v>0.10331125827814573</v>
      </c>
      <c r="MG7" s="28"/>
      <c r="MH7" s="28"/>
      <c r="MI7" s="28"/>
      <c r="MJ7" s="27" t="s">
        <v>63</v>
      </c>
      <c r="MK7" s="27"/>
      <c r="ML7" s="27"/>
      <c r="MM7" s="27"/>
      <c r="MN7" s="27"/>
      <c r="MO7" s="105"/>
      <c r="MQ7" s="13"/>
      <c r="MR7" s="26">
        <v>15.1</v>
      </c>
      <c r="MS7" s="26">
        <v>16.66</v>
      </c>
      <c r="MT7" s="26"/>
      <c r="MU7" s="307" t="s">
        <v>62</v>
      </c>
      <c r="MV7" s="27">
        <f>MS7-MR7+NC7-NB7</f>
        <v>1.5600000000000005</v>
      </c>
      <c r="MW7" s="28">
        <f>MV7/MR7</f>
        <v>0.10331125827814573</v>
      </c>
      <c r="MX7" s="28"/>
      <c r="MY7" s="28"/>
      <c r="MZ7" s="28"/>
      <c r="NA7" s="27" t="s">
        <v>63</v>
      </c>
      <c r="NB7" s="27"/>
      <c r="NC7" s="27"/>
      <c r="ND7" s="27"/>
      <c r="NE7" s="27"/>
      <c r="NF7" s="105"/>
      <c r="NI7" s="13"/>
      <c r="NJ7" s="26">
        <v>15.1</v>
      </c>
      <c r="NK7" s="26">
        <v>16.66</v>
      </c>
      <c r="NL7" s="26"/>
      <c r="NM7" s="307" t="s">
        <v>62</v>
      </c>
      <c r="NN7" s="27">
        <f>NK7-NJ7+NU7-NT7</f>
        <v>1.5600000000000005</v>
      </c>
      <c r="NO7" s="28">
        <f>NN7/NJ7</f>
        <v>0.10331125827814573</v>
      </c>
      <c r="NP7" s="28"/>
      <c r="NQ7" s="28"/>
      <c r="NR7" s="28"/>
      <c r="NS7" s="27" t="s">
        <v>63</v>
      </c>
      <c r="NT7" s="27"/>
      <c r="NU7" s="27"/>
      <c r="NV7" s="27"/>
      <c r="NW7" s="27"/>
      <c r="NX7" s="105"/>
      <c r="OA7" s="13"/>
      <c r="OB7" s="26">
        <v>15.1</v>
      </c>
      <c r="OC7" s="26">
        <v>16.66</v>
      </c>
      <c r="OD7" s="26"/>
      <c r="OE7" s="307" t="s">
        <v>62</v>
      </c>
      <c r="OF7" s="27">
        <f>OC7-OB7+OM7-OL7</f>
        <v>1.5600000000000005</v>
      </c>
      <c r="OG7" s="28">
        <f>OF7/OB7</f>
        <v>0.10331125827814573</v>
      </c>
      <c r="OH7" s="28"/>
      <c r="OI7" s="28"/>
      <c r="OJ7" s="28"/>
      <c r="OK7" s="27" t="s">
        <v>63</v>
      </c>
      <c r="OL7" s="27"/>
      <c r="OM7" s="27"/>
      <c r="ON7" s="105"/>
      <c r="OQ7" s="13"/>
      <c r="OR7" s="26">
        <v>15.1</v>
      </c>
      <c r="OS7" s="26">
        <v>16.66</v>
      </c>
      <c r="OT7" s="26"/>
      <c r="OU7" s="307" t="s">
        <v>62</v>
      </c>
      <c r="OV7" s="27">
        <f>OS7-OR7+PC7-PB7</f>
        <v>1.5600000000000005</v>
      </c>
      <c r="OW7" s="28">
        <f>OV7/OR7</f>
        <v>0.10331125827814573</v>
      </c>
      <c r="OX7" s="28"/>
      <c r="OY7" s="28"/>
      <c r="OZ7" s="28"/>
      <c r="PA7" s="27" t="s">
        <v>63</v>
      </c>
      <c r="PB7" s="27"/>
      <c r="PC7" s="27"/>
      <c r="PD7" s="105"/>
      <c r="PG7" s="13"/>
      <c r="PH7" s="26">
        <v>15.1</v>
      </c>
      <c r="PI7" s="26">
        <v>16.66</v>
      </c>
      <c r="PJ7" s="26"/>
      <c r="PK7" s="307" t="s">
        <v>62</v>
      </c>
      <c r="PL7" s="27">
        <f>PI7-PH7+PS7-PR7</f>
        <v>1.5600000000000005</v>
      </c>
      <c r="PM7" s="28">
        <f>PL7/PH7</f>
        <v>0.10331125827814573</v>
      </c>
      <c r="PN7" s="28"/>
      <c r="PO7" s="28"/>
      <c r="PP7" s="28"/>
      <c r="PQ7" s="27" t="s">
        <v>63</v>
      </c>
      <c r="PR7" s="27"/>
      <c r="PS7" s="27"/>
      <c r="PT7" s="105"/>
      <c r="PV7" s="13"/>
      <c r="PW7" s="26">
        <v>15.1</v>
      </c>
      <c r="PX7" s="26">
        <v>16.66</v>
      </c>
      <c r="PY7" s="26"/>
      <c r="PZ7" s="307" t="s">
        <v>62</v>
      </c>
      <c r="QA7" s="27">
        <f>PX7-PW7+QH7-QG7</f>
        <v>1.5600000000000005</v>
      </c>
      <c r="QB7" s="28">
        <f>QA7/PW7</f>
        <v>0.10331125827814573</v>
      </c>
      <c r="QC7" s="28"/>
      <c r="QD7" s="28"/>
      <c r="QE7" s="28"/>
      <c r="QF7" s="27" t="s">
        <v>63</v>
      </c>
      <c r="QG7" s="27"/>
      <c r="QH7" s="27"/>
      <c r="QI7" s="105"/>
      <c r="QK7" s="13"/>
      <c r="QL7" s="26">
        <v>15.1</v>
      </c>
      <c r="QM7" s="26">
        <v>16.66</v>
      </c>
      <c r="QN7" s="26"/>
      <c r="QO7" s="307" t="s">
        <v>62</v>
      </c>
      <c r="QP7" s="27">
        <f>QM7-QL7+QW7-QV7</f>
        <v>1.5600000000000005</v>
      </c>
      <c r="QQ7" s="28">
        <f>QP7/QL7</f>
        <v>0.10331125827814573</v>
      </c>
      <c r="QR7" s="28"/>
      <c r="QS7" s="28"/>
      <c r="QT7" s="28"/>
      <c r="QU7" s="27" t="s">
        <v>63</v>
      </c>
      <c r="QV7" s="27"/>
      <c r="QW7" s="27"/>
      <c r="QX7" s="105"/>
      <c r="QZ7" s="622"/>
      <c r="RA7" s="26">
        <v>15.1</v>
      </c>
      <c r="RB7" s="26">
        <v>16.66</v>
      </c>
      <c r="RC7" s="491"/>
      <c r="RD7" s="307" t="s">
        <v>62</v>
      </c>
      <c r="RE7" s="27">
        <f>RB7-RA7+RL7-RK7</f>
        <v>1.5600000000000005</v>
      </c>
      <c r="RF7" s="28">
        <f>RE7/RA7</f>
        <v>0.10331125827814573</v>
      </c>
      <c r="RG7" s="28"/>
      <c r="RH7" s="28"/>
      <c r="RI7" s="28"/>
      <c r="RJ7" s="532" t="s">
        <v>63</v>
      </c>
      <c r="RK7" s="545"/>
      <c r="RL7" s="546"/>
      <c r="RM7" s="632"/>
      <c r="RQ7" s="622"/>
      <c r="RR7" s="26">
        <v>15.1</v>
      </c>
      <c r="RS7" s="26">
        <v>16.66</v>
      </c>
      <c r="RT7" s="491"/>
      <c r="RU7" s="307" t="s">
        <v>62</v>
      </c>
      <c r="RV7" s="27">
        <f>RS7-RR7+SC7-SB7</f>
        <v>1.5600000000000005</v>
      </c>
      <c r="RW7" s="28">
        <f>RV7/RR7</f>
        <v>0.10331125827814573</v>
      </c>
      <c r="RX7" s="28"/>
      <c r="RY7" s="28"/>
      <c r="RZ7" s="28"/>
      <c r="SA7" s="532" t="s">
        <v>63</v>
      </c>
      <c r="SB7" s="545"/>
      <c r="SC7" s="546"/>
      <c r="SD7" s="632"/>
    </row>
    <row r="8" spans="1:498" ht="15.4" customHeight="1">
      <c r="A8" s="23" t="s">
        <v>116</v>
      </c>
      <c r="B8" s="24">
        <v>80</v>
      </c>
      <c r="C8" s="23" t="s">
        <v>47</v>
      </c>
      <c r="D8" s="771">
        <v>1003</v>
      </c>
      <c r="E8" s="25" t="s">
        <v>59</v>
      </c>
      <c r="F8" s="341" t="s">
        <v>60</v>
      </c>
      <c r="G8" s="592" t="s">
        <v>117</v>
      </c>
      <c r="H8" s="23"/>
      <c r="J8" s="13"/>
      <c r="K8" s="26">
        <v>11.25</v>
      </c>
      <c r="L8" s="26">
        <v>12.5</v>
      </c>
      <c r="M8" s="26" t="s">
        <v>62</v>
      </c>
      <c r="N8" s="27">
        <f>L8-K8-R8+S8</f>
        <v>0.85</v>
      </c>
      <c r="O8" s="28">
        <f>N8/K8</f>
        <v>7.5555555555555556E-2</v>
      </c>
      <c r="P8" s="28"/>
      <c r="Q8" s="27" t="s">
        <v>63</v>
      </c>
      <c r="R8" s="27">
        <v>0.4</v>
      </c>
      <c r="S8" s="27"/>
      <c r="T8" s="27"/>
      <c r="U8" s="27"/>
      <c r="V8" s="105"/>
      <c r="X8" s="13"/>
      <c r="Y8" s="26">
        <v>11.25</v>
      </c>
      <c r="Z8" s="26">
        <v>12.5</v>
      </c>
      <c r="AA8" s="26" t="s">
        <v>62</v>
      </c>
      <c r="AB8" s="27">
        <f>Z8-Y8-AF8+AG8</f>
        <v>0.85</v>
      </c>
      <c r="AC8" s="28">
        <f>AB8/Z8</f>
        <v>6.8000000000000005E-2</v>
      </c>
      <c r="AD8" s="28"/>
      <c r="AE8" s="27" t="s">
        <v>63</v>
      </c>
      <c r="AF8" s="27">
        <v>0.4</v>
      </c>
      <c r="AG8" s="27"/>
      <c r="AH8" s="27"/>
      <c r="AI8" s="27"/>
      <c r="AJ8" s="105"/>
      <c r="AL8" s="13"/>
      <c r="AM8" s="26">
        <v>11.25</v>
      </c>
      <c r="AN8" s="26">
        <v>12.5</v>
      </c>
      <c r="AO8" s="26" t="s">
        <v>62</v>
      </c>
      <c r="AP8" s="27">
        <f>AN8-AM8+AU8-AT8</f>
        <v>1.25</v>
      </c>
      <c r="AQ8" s="28">
        <f>AP8/AM8</f>
        <v>0.1111111111111111</v>
      </c>
      <c r="AR8" s="28"/>
      <c r="AS8" s="27" t="s">
        <v>63</v>
      </c>
      <c r="AT8" s="27"/>
      <c r="AU8" s="27"/>
      <c r="AV8" s="27"/>
      <c r="AW8" s="27"/>
      <c r="AX8" s="105"/>
      <c r="AZ8" s="13"/>
      <c r="BA8" s="26">
        <v>11.25</v>
      </c>
      <c r="BB8" s="26">
        <v>12.5</v>
      </c>
      <c r="BC8" s="26" t="s">
        <v>62</v>
      </c>
      <c r="BD8" s="27">
        <f>BB8-BA8+BI8-BH8</f>
        <v>1.25</v>
      </c>
      <c r="BE8" s="28">
        <f>BD8/BA8</f>
        <v>0.1111111111111111</v>
      </c>
      <c r="BF8" s="28"/>
      <c r="BG8" s="27" t="s">
        <v>63</v>
      </c>
      <c r="BH8" s="27"/>
      <c r="BI8" s="27"/>
      <c r="BJ8" s="27"/>
      <c r="BK8" s="27"/>
      <c r="BL8" s="105"/>
      <c r="BN8" s="13"/>
      <c r="BO8" s="26">
        <v>11.25</v>
      </c>
      <c r="BP8" s="26">
        <v>12.5</v>
      </c>
      <c r="BQ8" s="26" t="s">
        <v>62</v>
      </c>
      <c r="BR8" s="27">
        <f>BP8-BO8+BW8-BV8</f>
        <v>1.25</v>
      </c>
      <c r="BS8" s="28">
        <f>BR8/BO8</f>
        <v>0.1111111111111111</v>
      </c>
      <c r="BT8" s="28"/>
      <c r="BU8" s="27" t="s">
        <v>63</v>
      </c>
      <c r="BV8" s="27"/>
      <c r="BW8" s="27"/>
      <c r="BX8" s="27"/>
      <c r="BY8" s="27"/>
      <c r="BZ8" s="105"/>
      <c r="CB8" s="13"/>
      <c r="CC8" s="26">
        <v>11.25</v>
      </c>
      <c r="CD8" s="26">
        <v>12.5</v>
      </c>
      <c r="CE8" s="26" t="s">
        <v>62</v>
      </c>
      <c r="CF8" s="27">
        <f>CD8-CC8+CK8-CJ8</f>
        <v>1.25</v>
      </c>
      <c r="CG8" s="28">
        <f>CF8/CC8</f>
        <v>0.1111111111111111</v>
      </c>
      <c r="CH8" s="28"/>
      <c r="CI8" s="27" t="s">
        <v>63</v>
      </c>
      <c r="CJ8" s="27"/>
      <c r="CK8" s="27"/>
      <c r="CL8" s="27"/>
      <c r="CM8" s="27"/>
      <c r="CN8" s="105"/>
      <c r="CP8" s="13"/>
      <c r="CQ8" s="26">
        <v>11.25</v>
      </c>
      <c r="CR8" s="26">
        <v>12.5</v>
      </c>
      <c r="CS8" s="26" t="s">
        <v>62</v>
      </c>
      <c r="CT8" s="27">
        <f>CR8-CQ8+CY8-CX8</f>
        <v>1.25</v>
      </c>
      <c r="CU8" s="28">
        <f>CT8/CQ8</f>
        <v>0.1111111111111111</v>
      </c>
      <c r="CV8" s="28"/>
      <c r="CW8" s="27" t="s">
        <v>63</v>
      </c>
      <c r="CX8" s="27"/>
      <c r="CY8" s="27"/>
      <c r="CZ8" s="27"/>
      <c r="DA8" s="27"/>
      <c r="DB8" s="105"/>
      <c r="DD8" s="13"/>
      <c r="DE8" s="26">
        <v>11.25</v>
      </c>
      <c r="DF8" s="26">
        <v>12.5</v>
      </c>
      <c r="DG8" s="26"/>
      <c r="DH8" s="26"/>
      <c r="DI8" s="26" t="s">
        <v>62</v>
      </c>
      <c r="DJ8" s="27">
        <f>DF8-DE8+DO8-DN8</f>
        <v>1.25</v>
      </c>
      <c r="DK8" s="28">
        <f>DJ8/DE8</f>
        <v>0.1111111111111111</v>
      </c>
      <c r="DL8" s="28"/>
      <c r="DM8" s="27" t="s">
        <v>63</v>
      </c>
      <c r="DN8" s="27"/>
      <c r="DO8" s="27"/>
      <c r="DP8" s="27"/>
      <c r="DQ8" s="27"/>
      <c r="DR8" s="105"/>
      <c r="DT8" s="13"/>
      <c r="DU8" s="26">
        <v>11.25</v>
      </c>
      <c r="DV8" s="26">
        <v>12.5</v>
      </c>
      <c r="DW8" s="26" t="s">
        <v>62</v>
      </c>
      <c r="DX8" s="27">
        <f>DV8-DU8+EC8-EB8</f>
        <v>1.25</v>
      </c>
      <c r="DY8" s="28">
        <f>DX8/DU8</f>
        <v>0.1111111111111111</v>
      </c>
      <c r="DZ8" s="28"/>
      <c r="EA8" s="27" t="s">
        <v>63</v>
      </c>
      <c r="EB8" s="27"/>
      <c r="EC8" s="27"/>
      <c r="ED8" s="27"/>
      <c r="EE8" s="27"/>
      <c r="EF8" s="105"/>
      <c r="EG8" s="105"/>
      <c r="EH8" s="13"/>
      <c r="EI8" s="26">
        <v>11.25</v>
      </c>
      <c r="EJ8" s="26">
        <v>12.5</v>
      </c>
      <c r="EK8" s="26" t="s">
        <v>62</v>
      </c>
      <c r="EL8" s="27">
        <f>EJ8-EI8+EP8-EO8</f>
        <v>1.25</v>
      </c>
      <c r="EM8" s="28">
        <f>EL8/EI8</f>
        <v>0.1111111111111111</v>
      </c>
      <c r="EN8" s="27" t="s">
        <v>63</v>
      </c>
      <c r="EO8" s="27"/>
      <c r="EP8" s="27"/>
      <c r="EQ8" s="27"/>
      <c r="ER8" s="27"/>
      <c r="ES8" s="105"/>
      <c r="EU8" s="13"/>
      <c r="EV8" s="26">
        <v>11.25</v>
      </c>
      <c r="EW8" s="26">
        <v>12.5</v>
      </c>
      <c r="EX8" s="26" t="s">
        <v>62</v>
      </c>
      <c r="EY8" s="27">
        <f>EW8-EV8+FC8-FB8</f>
        <v>1.25</v>
      </c>
      <c r="EZ8" s="28">
        <f>EY8/EV8</f>
        <v>0.1111111111111111</v>
      </c>
      <c r="FA8" s="27" t="s">
        <v>63</v>
      </c>
      <c r="FB8" s="27"/>
      <c r="FC8" s="27"/>
      <c r="FD8" s="27"/>
      <c r="FE8" s="27"/>
      <c r="FF8" s="105"/>
      <c r="FH8" s="13"/>
      <c r="FI8" s="26">
        <v>11.25</v>
      </c>
      <c r="FJ8" s="26">
        <v>12.5</v>
      </c>
      <c r="FK8" s="26" t="s">
        <v>62</v>
      </c>
      <c r="FL8" s="27">
        <f>FJ8-FI8+FP8-FO8</f>
        <v>1.25</v>
      </c>
      <c r="FM8" s="28">
        <f>FL8/FI8</f>
        <v>0.1111111111111111</v>
      </c>
      <c r="FN8" s="27" t="s">
        <v>63</v>
      </c>
      <c r="FO8" s="27"/>
      <c r="FP8" s="27"/>
      <c r="FQ8" s="27"/>
      <c r="FR8" s="27"/>
      <c r="FS8" s="105"/>
      <c r="FU8" s="13"/>
      <c r="FV8" s="26">
        <v>11.25</v>
      </c>
      <c r="FW8" s="26">
        <v>12.5</v>
      </c>
      <c r="FX8" s="26"/>
      <c r="FY8" s="26" t="s">
        <v>62</v>
      </c>
      <c r="FZ8" s="27">
        <f>FW8-FV8+GD8-GC8</f>
        <v>1.25</v>
      </c>
      <c r="GA8" s="28">
        <f>FZ8/FV8</f>
        <v>0.1111111111111111</v>
      </c>
      <c r="GB8" s="27" t="s">
        <v>63</v>
      </c>
      <c r="GC8" s="27"/>
      <c r="GD8" s="27"/>
      <c r="GE8" s="27"/>
      <c r="GF8" s="27"/>
      <c r="GG8" s="105"/>
      <c r="GI8" s="13"/>
      <c r="GJ8" s="26">
        <v>11.25</v>
      </c>
      <c r="GK8" s="26">
        <v>12.5</v>
      </c>
      <c r="GL8" s="26"/>
      <c r="GM8" s="26" t="s">
        <v>62</v>
      </c>
      <c r="GN8" s="27">
        <f>GK8-GJ8+GR8-GQ8</f>
        <v>1.25</v>
      </c>
      <c r="GO8" s="28">
        <f>GN8/GJ8</f>
        <v>0.1111111111111111</v>
      </c>
      <c r="GP8" s="27" t="s">
        <v>63</v>
      </c>
      <c r="GQ8" s="27"/>
      <c r="GR8" s="27"/>
      <c r="GS8" s="27"/>
      <c r="GT8" s="27"/>
      <c r="GU8" s="105"/>
      <c r="GW8" s="13"/>
      <c r="GX8" s="26">
        <v>11.25</v>
      </c>
      <c r="GY8" s="26">
        <v>12.5</v>
      </c>
      <c r="GZ8" s="26"/>
      <c r="HA8" s="26" t="s">
        <v>62</v>
      </c>
      <c r="HB8" s="27">
        <f>GY8-GX8+HF8-HE8</f>
        <v>1.25</v>
      </c>
      <c r="HC8" s="28">
        <f>HB8/GX8</f>
        <v>0.1111111111111111</v>
      </c>
      <c r="HD8" s="27" t="s">
        <v>63</v>
      </c>
      <c r="HE8" s="27"/>
      <c r="HF8" s="27"/>
      <c r="HG8" s="27"/>
      <c r="HH8" s="27"/>
      <c r="HI8" s="105"/>
      <c r="HJ8" s="105"/>
      <c r="HK8" s="13"/>
      <c r="HL8" s="26">
        <v>11.25</v>
      </c>
      <c r="HM8" s="26">
        <v>12.5</v>
      </c>
      <c r="HN8" s="26"/>
      <c r="HO8" s="26" t="s">
        <v>62</v>
      </c>
      <c r="HP8" s="27">
        <f>HM8-HL8+HT8-HS8</f>
        <v>1.25</v>
      </c>
      <c r="HQ8" s="28">
        <f>HP8/HL8</f>
        <v>0.1111111111111111</v>
      </c>
      <c r="HR8" s="27" t="s">
        <v>63</v>
      </c>
      <c r="HS8" s="27"/>
      <c r="HT8" s="27"/>
      <c r="HU8" s="27"/>
      <c r="HV8" s="27"/>
      <c r="HW8" s="105"/>
      <c r="HX8" s="13"/>
      <c r="HY8" s="26">
        <v>11.25</v>
      </c>
      <c r="HZ8" s="26">
        <v>12.5</v>
      </c>
      <c r="IA8" s="26"/>
      <c r="IB8" s="26" t="s">
        <v>62</v>
      </c>
      <c r="IC8" s="27">
        <f>HZ8-HY8+IJ8-II8</f>
        <v>1.25</v>
      </c>
      <c r="ID8" s="28">
        <f>IC8/HY8</f>
        <v>0.1111111111111111</v>
      </c>
      <c r="IE8" s="28"/>
      <c r="IF8" s="28"/>
      <c r="IG8" s="28"/>
      <c r="IH8" s="27" t="s">
        <v>63</v>
      </c>
      <c r="II8" s="27"/>
      <c r="IJ8" s="27"/>
      <c r="IK8" s="27"/>
      <c r="IL8" s="27"/>
      <c r="IM8" s="105"/>
      <c r="IO8" s="13"/>
      <c r="IQ8" s="13"/>
      <c r="IR8" s="26">
        <v>11.25</v>
      </c>
      <c r="IS8" s="26">
        <v>12.5</v>
      </c>
      <c r="IT8" s="26"/>
      <c r="IU8" s="26" t="s">
        <v>62</v>
      </c>
      <c r="IV8" s="27">
        <f>IS8-IR8+JC8-JB8</f>
        <v>1.25</v>
      </c>
      <c r="IW8" s="28">
        <f>IV8/IR8</f>
        <v>0.1111111111111111</v>
      </c>
      <c r="IX8" s="28"/>
      <c r="IY8" s="28"/>
      <c r="IZ8" s="28"/>
      <c r="JA8" s="27" t="s">
        <v>63</v>
      </c>
      <c r="JB8" s="27"/>
      <c r="JC8" s="27"/>
      <c r="JD8" s="27"/>
      <c r="JE8" s="27"/>
      <c r="JF8" s="105"/>
      <c r="JH8" s="13"/>
      <c r="JI8" s="26">
        <v>11.25</v>
      </c>
      <c r="JJ8" s="26">
        <v>12.5</v>
      </c>
      <c r="JK8" s="26"/>
      <c r="JL8" s="26" t="s">
        <v>62</v>
      </c>
      <c r="JM8" s="27">
        <f>JJ8-JI8+JT8-JS8</f>
        <v>1.25</v>
      </c>
      <c r="JN8" s="28">
        <f>JM8/JI8</f>
        <v>0.1111111111111111</v>
      </c>
      <c r="JO8" s="28"/>
      <c r="JP8" s="28"/>
      <c r="JQ8" s="28"/>
      <c r="JR8" s="27" t="s">
        <v>63</v>
      </c>
      <c r="JS8" s="27"/>
      <c r="JT8" s="27"/>
      <c r="JU8" s="27"/>
      <c r="JV8" s="27"/>
      <c r="JW8" s="105"/>
      <c r="JZ8" s="13"/>
      <c r="KA8" s="26">
        <v>11.25</v>
      </c>
      <c r="KB8" s="26">
        <v>12.5</v>
      </c>
      <c r="KC8" s="26"/>
      <c r="KD8" s="26" t="s">
        <v>62</v>
      </c>
      <c r="KE8" s="27">
        <f>KB8-KA8+KL8-KK8</f>
        <v>1.25</v>
      </c>
      <c r="KF8" s="28">
        <f>KE8/KA8</f>
        <v>0.1111111111111111</v>
      </c>
      <c r="KG8" s="28"/>
      <c r="KH8" s="28"/>
      <c r="KI8" s="28"/>
      <c r="KJ8" s="27" t="s">
        <v>63</v>
      </c>
      <c r="KK8" s="27"/>
      <c r="KL8" s="27"/>
      <c r="KM8" s="27"/>
      <c r="KN8" s="27"/>
      <c r="KO8" s="105"/>
      <c r="KQ8" s="13"/>
      <c r="KR8" s="26">
        <v>11.25</v>
      </c>
      <c r="KS8" s="26">
        <v>12.5</v>
      </c>
      <c r="KT8" s="26"/>
      <c r="KU8" s="307" t="s">
        <v>62</v>
      </c>
      <c r="KV8" s="27">
        <f>KS8-KR8+LC8-LB8</f>
        <v>1.25</v>
      </c>
      <c r="KW8" s="28">
        <f>KV8/KR8</f>
        <v>0.1111111111111111</v>
      </c>
      <c r="KX8" s="28"/>
      <c r="KY8" s="28"/>
      <c r="KZ8" s="28"/>
      <c r="LA8" s="27" t="s">
        <v>63</v>
      </c>
      <c r="LB8" s="27"/>
      <c r="LC8" s="27"/>
      <c r="LD8" s="27"/>
      <c r="LE8" s="27"/>
      <c r="LF8" s="105"/>
      <c r="LI8" s="13"/>
      <c r="LJ8" s="26">
        <v>11.25</v>
      </c>
      <c r="LK8" s="26">
        <v>12.5</v>
      </c>
      <c r="LL8" s="26"/>
      <c r="LM8" s="307" t="s">
        <v>62</v>
      </c>
      <c r="LN8" s="27">
        <f>LK8-LJ8+LU8-LT8</f>
        <v>1.25</v>
      </c>
      <c r="LO8" s="28">
        <f>LN8/LJ8</f>
        <v>0.1111111111111111</v>
      </c>
      <c r="LP8" s="28"/>
      <c r="LQ8" s="28"/>
      <c r="LR8" s="28"/>
      <c r="LS8" s="27" t="s">
        <v>63</v>
      </c>
      <c r="LT8" s="27"/>
      <c r="LU8" s="27"/>
      <c r="LV8" s="27"/>
      <c r="LW8" s="27"/>
      <c r="LX8" s="105"/>
      <c r="LZ8" s="13"/>
      <c r="MA8" s="26">
        <v>11.25</v>
      </c>
      <c r="MB8" s="26">
        <v>12.5</v>
      </c>
      <c r="MC8" s="26"/>
      <c r="MD8" s="307" t="s">
        <v>62</v>
      </c>
      <c r="ME8" s="27">
        <f>MB8-MA8+ML8-MK8</f>
        <v>1.25</v>
      </c>
      <c r="MF8" s="28">
        <f>ME8/MA8</f>
        <v>0.1111111111111111</v>
      </c>
      <c r="MG8" s="28"/>
      <c r="MH8" s="28"/>
      <c r="MI8" s="28"/>
      <c r="MJ8" s="27" t="s">
        <v>63</v>
      </c>
      <c r="MK8" s="27"/>
      <c r="ML8" s="27"/>
      <c r="MM8" s="27"/>
      <c r="MN8" s="27"/>
      <c r="MO8" s="105"/>
      <c r="MQ8" s="13"/>
      <c r="MR8" s="26">
        <v>11.25</v>
      </c>
      <c r="MS8" s="26">
        <v>12.5</v>
      </c>
      <c r="MT8" s="26"/>
      <c r="MU8" s="307" t="s">
        <v>62</v>
      </c>
      <c r="MV8" s="27">
        <f>MS8-MR8+NC8-NB8</f>
        <v>1.25</v>
      </c>
      <c r="MW8" s="28">
        <f>MV8/MR8</f>
        <v>0.1111111111111111</v>
      </c>
      <c r="MX8" s="28"/>
      <c r="MY8" s="28"/>
      <c r="MZ8" s="28"/>
      <c r="NA8" s="27" t="s">
        <v>63</v>
      </c>
      <c r="NB8" s="27"/>
      <c r="NC8" s="27"/>
      <c r="ND8" s="27"/>
      <c r="NE8" s="27"/>
      <c r="NF8" s="105"/>
      <c r="NI8" s="13"/>
      <c r="NJ8" s="26">
        <v>11.25</v>
      </c>
      <c r="NK8" s="26">
        <v>12.5</v>
      </c>
      <c r="NL8" s="26"/>
      <c r="NM8" s="307" t="s">
        <v>62</v>
      </c>
      <c r="NN8" s="27">
        <f>NK8-NJ8+NU8-NT8</f>
        <v>1.25</v>
      </c>
      <c r="NO8" s="28">
        <f>NN8/NJ8</f>
        <v>0.1111111111111111</v>
      </c>
      <c r="NP8" s="28"/>
      <c r="NQ8" s="28"/>
      <c r="NR8" s="28"/>
      <c r="NS8" s="27" t="s">
        <v>63</v>
      </c>
      <c r="NT8" s="27"/>
      <c r="NU8" s="27"/>
      <c r="NV8" s="27"/>
      <c r="NW8" s="27"/>
      <c r="NX8" s="105"/>
      <c r="OA8" s="13"/>
      <c r="OB8" s="26">
        <v>11.25</v>
      </c>
      <c r="OC8" s="26">
        <v>12.5</v>
      </c>
      <c r="OD8" s="26"/>
      <c r="OE8" s="307" t="s">
        <v>62</v>
      </c>
      <c r="OF8" s="27">
        <f>OC8-OB8+OM8-OL8</f>
        <v>1.25</v>
      </c>
      <c r="OG8" s="28">
        <f>OF8/OB8</f>
        <v>0.1111111111111111</v>
      </c>
      <c r="OH8" s="28"/>
      <c r="OI8" s="28"/>
      <c r="OJ8" s="28"/>
      <c r="OK8" s="27" t="s">
        <v>63</v>
      </c>
      <c r="OL8" s="27"/>
      <c r="OM8" s="27"/>
      <c r="ON8" s="105"/>
      <c r="OQ8" s="13"/>
      <c r="OR8" s="26">
        <v>11.25</v>
      </c>
      <c r="OS8" s="26">
        <v>12.5</v>
      </c>
      <c r="OT8" s="26"/>
      <c r="OU8" s="307" t="s">
        <v>62</v>
      </c>
      <c r="OV8" s="27">
        <f>OS8-OR8+PC8-PB8</f>
        <v>1.25</v>
      </c>
      <c r="OW8" s="28">
        <f>OV8/OR8</f>
        <v>0.1111111111111111</v>
      </c>
      <c r="OX8" s="28"/>
      <c r="OY8" s="28"/>
      <c r="OZ8" s="28"/>
      <c r="PA8" s="27" t="s">
        <v>63</v>
      </c>
      <c r="PB8" s="27"/>
      <c r="PC8" s="27"/>
      <c r="PD8" s="105"/>
      <c r="PG8" s="13"/>
      <c r="PH8" s="26">
        <v>11.25</v>
      </c>
      <c r="PI8" s="26">
        <v>12.5</v>
      </c>
      <c r="PJ8" s="26"/>
      <c r="PK8" s="307" t="s">
        <v>62</v>
      </c>
      <c r="PL8" s="27">
        <f>PI8-PH8+PS8-PR8</f>
        <v>1.25</v>
      </c>
      <c r="PM8" s="28">
        <f>PL8/PH8</f>
        <v>0.1111111111111111</v>
      </c>
      <c r="PN8" s="28"/>
      <c r="PO8" s="28"/>
      <c r="PP8" s="28"/>
      <c r="PQ8" s="27" t="s">
        <v>63</v>
      </c>
      <c r="PR8" s="27"/>
      <c r="PS8" s="27"/>
      <c r="PT8" s="105"/>
      <c r="PV8" s="13"/>
      <c r="PW8" s="26">
        <v>11.25</v>
      </c>
      <c r="PX8" s="26">
        <v>12.5</v>
      </c>
      <c r="PY8" s="26"/>
      <c r="PZ8" s="307" t="s">
        <v>62</v>
      </c>
      <c r="QA8" s="27">
        <f>PX8-PW8+QH8-QG8</f>
        <v>1.25</v>
      </c>
      <c r="QB8" s="28">
        <f>QA8/PW8</f>
        <v>0.1111111111111111</v>
      </c>
      <c r="QC8" s="28"/>
      <c r="QD8" s="28"/>
      <c r="QE8" s="28"/>
      <c r="QF8" s="27" t="s">
        <v>63</v>
      </c>
      <c r="QG8" s="27"/>
      <c r="QH8" s="27"/>
      <c r="QI8" s="105"/>
      <c r="QK8" s="13"/>
      <c r="QL8" s="26">
        <v>11.25</v>
      </c>
      <c r="QM8" s="26">
        <v>12.5</v>
      </c>
      <c r="QN8" s="26"/>
      <c r="QO8" s="307" t="s">
        <v>62</v>
      </c>
      <c r="QP8" s="27">
        <f>QM8-QL8+QW8-QV8</f>
        <v>1.25</v>
      </c>
      <c r="QQ8" s="28">
        <f>QP8/QL8</f>
        <v>0.1111111111111111</v>
      </c>
      <c r="QR8" s="28"/>
      <c r="QS8" s="28"/>
      <c r="QT8" s="28"/>
      <c r="QU8" s="27" t="s">
        <v>63</v>
      </c>
      <c r="QV8" s="27"/>
      <c r="QW8" s="27"/>
      <c r="QX8" s="105"/>
      <c r="QZ8" s="622"/>
      <c r="RA8" s="26">
        <v>11.25</v>
      </c>
      <c r="RB8" s="26">
        <v>12.5</v>
      </c>
      <c r="RC8" s="491"/>
      <c r="RD8" s="307" t="s">
        <v>62</v>
      </c>
      <c r="RE8" s="27">
        <f>RB8-RA8+RL8-RK8</f>
        <v>1.25</v>
      </c>
      <c r="RF8" s="28">
        <f>RE8/RA8</f>
        <v>0.1111111111111111</v>
      </c>
      <c r="RG8" s="28"/>
      <c r="RH8" s="28"/>
      <c r="RI8" s="28"/>
      <c r="RJ8" s="532" t="s">
        <v>63</v>
      </c>
      <c r="RK8" s="545"/>
      <c r="RL8" s="546"/>
      <c r="RM8" s="632"/>
      <c r="RQ8" s="622"/>
      <c r="RR8" s="26">
        <v>11.25</v>
      </c>
      <c r="RS8" s="26">
        <v>12.5</v>
      </c>
      <c r="RT8" s="491"/>
      <c r="RU8" s="307" t="s">
        <v>62</v>
      </c>
      <c r="RV8" s="27">
        <f>RS8-RR8+SC8-SB8</f>
        <v>1.25</v>
      </c>
      <c r="RW8" s="28">
        <f>RV8/RR8</f>
        <v>0.1111111111111111</v>
      </c>
      <c r="RX8" s="28"/>
      <c r="RY8" s="28"/>
      <c r="RZ8" s="28"/>
      <c r="SA8" s="532" t="s">
        <v>63</v>
      </c>
      <c r="SB8" s="545"/>
      <c r="SC8" s="546"/>
      <c r="SD8" s="632"/>
    </row>
    <row r="9" spans="1:498">
      <c r="A9" s="23" t="s">
        <v>57</v>
      </c>
      <c r="B9" s="24">
        <v>120</v>
      </c>
      <c r="C9" s="23" t="s">
        <v>58</v>
      </c>
      <c r="D9" s="771">
        <v>1003</v>
      </c>
      <c r="E9" s="25" t="s">
        <v>59</v>
      </c>
      <c r="F9" s="341" t="s">
        <v>60</v>
      </c>
      <c r="G9" s="592" t="s">
        <v>61</v>
      </c>
      <c r="H9" s="23"/>
      <c r="J9" s="13"/>
      <c r="K9" s="33"/>
      <c r="L9" s="33"/>
      <c r="M9" s="33"/>
      <c r="N9" s="34"/>
      <c r="O9" s="34"/>
      <c r="P9" s="34"/>
      <c r="Q9" s="34"/>
      <c r="R9" s="34"/>
      <c r="S9" s="34"/>
      <c r="T9" s="34"/>
      <c r="U9" s="34"/>
      <c r="V9" s="105"/>
      <c r="X9" s="13"/>
      <c r="Y9" s="33"/>
      <c r="Z9" s="33"/>
      <c r="AA9" s="33"/>
      <c r="AB9" s="34"/>
      <c r="AC9" s="34"/>
      <c r="AD9" s="34"/>
      <c r="AE9" s="34"/>
      <c r="AF9" s="34"/>
      <c r="AG9" s="34"/>
      <c r="AH9" s="34"/>
      <c r="AI9" s="34"/>
      <c r="AJ9" s="105"/>
      <c r="AL9" s="13"/>
      <c r="AM9" s="33"/>
      <c r="AN9" s="33"/>
      <c r="AO9" s="33"/>
      <c r="AP9" s="34"/>
      <c r="AQ9" s="34"/>
      <c r="AR9" s="34"/>
      <c r="AS9" s="34"/>
      <c r="AT9" s="34"/>
      <c r="AU9" s="34"/>
      <c r="AV9" s="34"/>
      <c r="AW9" s="34"/>
      <c r="AX9" s="105"/>
      <c r="AZ9" s="13"/>
      <c r="BA9" s="33"/>
      <c r="BB9" s="33"/>
      <c r="BC9" s="33"/>
      <c r="BD9" s="34"/>
      <c r="BE9" s="34"/>
      <c r="BF9" s="34"/>
      <c r="BG9" s="34"/>
      <c r="BH9" s="34"/>
      <c r="BI9" s="34"/>
      <c r="BJ9" s="34"/>
      <c r="BK9" s="34"/>
      <c r="BL9" s="105"/>
      <c r="BN9" s="13"/>
      <c r="BO9" s="33"/>
      <c r="BP9" s="33"/>
      <c r="BQ9" s="33"/>
      <c r="BR9" s="34"/>
      <c r="BS9" s="34"/>
      <c r="BT9" s="34"/>
      <c r="BU9" s="34"/>
      <c r="BV9" s="34"/>
      <c r="BW9" s="34"/>
      <c r="BX9" s="34"/>
      <c r="BY9" s="34"/>
      <c r="BZ9" s="105"/>
      <c r="CB9" s="13"/>
      <c r="CC9" s="33"/>
      <c r="CD9" s="33"/>
      <c r="CE9" s="33"/>
      <c r="CF9" s="34"/>
      <c r="CG9" s="34"/>
      <c r="CH9" s="34"/>
      <c r="CI9" s="34"/>
      <c r="CJ9" s="34"/>
      <c r="CK9" s="34"/>
      <c r="CL9" s="34"/>
      <c r="CM9" s="34"/>
      <c r="CN9" s="105"/>
      <c r="CP9" s="13"/>
      <c r="CQ9" s="33"/>
      <c r="CR9" s="33"/>
      <c r="CS9" s="33"/>
      <c r="CT9" s="34"/>
      <c r="CU9" s="34"/>
      <c r="CV9" s="34"/>
      <c r="CW9" s="34"/>
      <c r="CX9" s="34"/>
      <c r="CY9" s="34"/>
      <c r="CZ9" s="34"/>
      <c r="DA9" s="34"/>
      <c r="DB9" s="105"/>
      <c r="DD9" s="13"/>
      <c r="DE9" s="33"/>
      <c r="DF9" s="33"/>
      <c r="DG9" s="33"/>
      <c r="DH9" s="33"/>
      <c r="DI9" s="33"/>
      <c r="DJ9" s="34"/>
      <c r="DK9" s="34"/>
      <c r="DL9" s="34"/>
      <c r="DM9" s="34"/>
      <c r="DN9" s="34"/>
      <c r="DO9" s="34"/>
      <c r="DP9" s="34"/>
      <c r="DQ9" s="34"/>
      <c r="DR9" s="105"/>
      <c r="DT9" s="13"/>
      <c r="DU9" s="33"/>
      <c r="DV9" s="33"/>
      <c r="DW9" s="33"/>
      <c r="DX9" s="34"/>
      <c r="DY9" s="34"/>
      <c r="DZ9" s="34"/>
      <c r="EA9" s="34"/>
      <c r="EB9" s="34"/>
      <c r="EC9" s="34"/>
      <c r="ED9" s="34"/>
      <c r="EE9" s="34"/>
      <c r="EF9" s="105"/>
      <c r="EG9" s="105"/>
      <c r="EH9" s="13"/>
      <c r="EI9" s="33"/>
      <c r="EJ9" s="33"/>
      <c r="EK9" s="33"/>
      <c r="EL9" s="34"/>
      <c r="EM9" s="34"/>
      <c r="EN9" s="34"/>
      <c r="EO9" s="34"/>
      <c r="EP9" s="34"/>
      <c r="EQ9" s="34"/>
      <c r="ER9" s="34"/>
      <c r="ES9" s="105"/>
      <c r="EU9" s="13"/>
      <c r="EV9" s="33"/>
      <c r="EW9" s="33"/>
      <c r="EX9" s="33"/>
      <c r="EY9" s="34"/>
      <c r="EZ9" s="34"/>
      <c r="FA9" s="34"/>
      <c r="FB9" s="34"/>
      <c r="FC9" s="34"/>
      <c r="FD9" s="34"/>
      <c r="FE9" s="34"/>
      <c r="FF9" s="105"/>
      <c r="FH9" s="13"/>
      <c r="FI9" s="33">
        <v>16.350000000000001</v>
      </c>
      <c r="FJ9" s="265">
        <f>18.9*0.96</f>
        <v>18.143999999999998</v>
      </c>
      <c r="FK9" s="33" t="s">
        <v>141</v>
      </c>
      <c r="FL9" s="34">
        <f>FJ9-FI9-FO9+FP9</f>
        <v>1.2939999999999969</v>
      </c>
      <c r="FM9" s="264">
        <f>FL9/FI9</f>
        <v>7.9143730886849964E-2</v>
      </c>
      <c r="FN9" s="34" t="s">
        <v>38</v>
      </c>
      <c r="FO9" s="34">
        <v>0.5</v>
      </c>
      <c r="FP9" s="34"/>
      <c r="FQ9" s="34"/>
      <c r="FR9" s="34"/>
      <c r="FS9" s="105"/>
      <c r="FU9" s="13"/>
      <c r="FV9" s="33">
        <v>16.350000000000001</v>
      </c>
      <c r="FW9" s="265">
        <f>18.9*0.93</f>
        <v>17.576999999999998</v>
      </c>
      <c r="FX9" s="33"/>
      <c r="FY9" s="33" t="s">
        <v>141</v>
      </c>
      <c r="FZ9" s="34">
        <f>FW9-FV9-GC9+GD9</f>
        <v>0.53007101727446893</v>
      </c>
      <c r="GA9" s="264">
        <f>FZ9/FV9</f>
        <v>3.2420245704860483E-2</v>
      </c>
      <c r="GB9" s="34" t="s">
        <v>38</v>
      </c>
      <c r="GC9" s="34">
        <f>(288.1+75)/521</f>
        <v>0.69692898272552783</v>
      </c>
      <c r="GD9" s="34"/>
      <c r="GE9" s="34"/>
      <c r="GF9" s="34"/>
      <c r="GG9" s="105"/>
      <c r="GI9" s="13"/>
      <c r="GJ9" s="33">
        <v>16.350000000000001</v>
      </c>
      <c r="GK9" s="275">
        <f>18.9*0.93</f>
        <v>17.576999999999998</v>
      </c>
      <c r="GL9" s="33"/>
      <c r="GM9" s="33" t="s">
        <v>141</v>
      </c>
      <c r="GN9" s="34">
        <f>GK9-GJ9-GQ9+GR9</f>
        <v>0.53007101727446893</v>
      </c>
      <c r="GO9" s="264">
        <f>GN9/GJ9</f>
        <v>3.2420245704860483E-2</v>
      </c>
      <c r="GP9" s="34" t="s">
        <v>38</v>
      </c>
      <c r="GQ9" s="34">
        <f>(288.1+75)/521</f>
        <v>0.69692898272552783</v>
      </c>
      <c r="GR9" s="34"/>
      <c r="GS9" s="34"/>
      <c r="GT9" s="34"/>
      <c r="GU9" s="16"/>
      <c r="GW9" s="13"/>
      <c r="GX9" s="33">
        <v>16.350000000000001</v>
      </c>
      <c r="GY9" s="275">
        <f>18.9*0.93</f>
        <v>17.576999999999998</v>
      </c>
      <c r="GZ9" s="33"/>
      <c r="HA9" s="33" t="s">
        <v>141</v>
      </c>
      <c r="HB9" s="34">
        <f>GY9-GX9-HE9+HF9</f>
        <v>0.53007101727446893</v>
      </c>
      <c r="HC9" s="264">
        <f>HB9/GX9</f>
        <v>3.2420245704860483E-2</v>
      </c>
      <c r="HD9" s="34" t="s">
        <v>38</v>
      </c>
      <c r="HE9" s="34">
        <f>(288.1+75)/521</f>
        <v>0.69692898272552783</v>
      </c>
      <c r="HF9" s="34"/>
      <c r="HG9" s="34"/>
      <c r="HH9" s="34"/>
      <c r="HI9" s="16"/>
      <c r="HJ9" s="16"/>
      <c r="HK9" s="13"/>
      <c r="HL9" s="33">
        <v>16.350000000000001</v>
      </c>
      <c r="HM9" s="275">
        <f>18.9*0.93</f>
        <v>17.576999999999998</v>
      </c>
      <c r="HN9" s="33"/>
      <c r="HO9" s="33" t="s">
        <v>141</v>
      </c>
      <c r="HP9" s="34">
        <f>HM9-HL9-HS9+HT9</f>
        <v>0.53007101727446893</v>
      </c>
      <c r="HQ9" s="264">
        <f>HP9/HL9</f>
        <v>3.2420245704860483E-2</v>
      </c>
      <c r="HR9" s="34" t="s">
        <v>38</v>
      </c>
      <c r="HS9" s="34">
        <f>(288.1+75)/521</f>
        <v>0.69692898272552783</v>
      </c>
      <c r="HT9" s="34"/>
      <c r="HU9" s="34"/>
      <c r="HV9" s="34"/>
      <c r="HW9" s="16"/>
      <c r="HX9" s="13"/>
      <c r="HY9" s="33">
        <v>16.350000000000001</v>
      </c>
      <c r="HZ9" s="275">
        <f>18.9*0.93</f>
        <v>17.576999999999998</v>
      </c>
      <c r="IA9" s="33"/>
      <c r="IB9" s="33" t="s">
        <v>141</v>
      </c>
      <c r="IC9" s="34">
        <f>HZ9-HY9-II9+IJ9</f>
        <v>0.53007101727446893</v>
      </c>
      <c r="ID9" s="264">
        <f>IC9/HY9</f>
        <v>3.2420245704860483E-2</v>
      </c>
      <c r="IE9" s="264"/>
      <c r="IF9" s="264"/>
      <c r="IG9" s="264"/>
      <c r="IH9" s="34" t="s">
        <v>38</v>
      </c>
      <c r="II9" s="34">
        <f>(288.1+75)/521</f>
        <v>0.69692898272552783</v>
      </c>
      <c r="IJ9" s="34"/>
      <c r="IK9" s="34"/>
      <c r="IL9" s="34"/>
      <c r="IM9" s="16"/>
      <c r="IQ9" s="13"/>
      <c r="IR9" s="33">
        <v>16.350000000000001</v>
      </c>
      <c r="IS9" s="275">
        <f>18.9*0.93</f>
        <v>17.576999999999998</v>
      </c>
      <c r="IT9" s="33"/>
      <c r="IU9" s="33" t="s">
        <v>141</v>
      </c>
      <c r="IV9" s="34">
        <f>IS9-IR9-JB9+JC9</f>
        <v>0.53007101727446893</v>
      </c>
      <c r="IW9" s="264">
        <f>IV9/IR9</f>
        <v>3.2420245704860483E-2</v>
      </c>
      <c r="IX9" s="264"/>
      <c r="IY9" s="264"/>
      <c r="IZ9" s="264"/>
      <c r="JA9" s="34" t="s">
        <v>38</v>
      </c>
      <c r="JB9" s="34">
        <f>(288.1+75)/521</f>
        <v>0.69692898272552783</v>
      </c>
      <c r="JC9" s="34"/>
      <c r="JD9" s="34"/>
      <c r="JE9" s="34"/>
      <c r="JF9" s="16"/>
      <c r="JH9" s="13"/>
      <c r="JI9" s="33">
        <v>16.350000000000001</v>
      </c>
      <c r="JJ9" s="275">
        <f>18.9*0.93</f>
        <v>17.576999999999998</v>
      </c>
      <c r="JK9" s="33"/>
      <c r="JL9" s="33" t="s">
        <v>141</v>
      </c>
      <c r="JM9" s="34">
        <f>JJ9-JI9-JS9+JT9</f>
        <v>0.53007101727446893</v>
      </c>
      <c r="JN9" s="264">
        <f>JM9/JI9</f>
        <v>3.2420245704860483E-2</v>
      </c>
      <c r="JO9" s="264"/>
      <c r="JP9" s="264"/>
      <c r="JQ9" s="264"/>
      <c r="JR9" s="34" t="s">
        <v>38</v>
      </c>
      <c r="JS9" s="34">
        <f>(288.1+75)/521</f>
        <v>0.69692898272552783</v>
      </c>
      <c r="JT9" s="34"/>
      <c r="JU9" s="34"/>
      <c r="JV9" s="34"/>
      <c r="JW9" s="16"/>
      <c r="JZ9" s="13"/>
      <c r="KA9" s="33">
        <v>16.350000000000001</v>
      </c>
      <c r="KB9" s="275">
        <f>18.9*0.93</f>
        <v>17.576999999999998</v>
      </c>
      <c r="KC9" s="33"/>
      <c r="KD9" s="33" t="s">
        <v>141</v>
      </c>
      <c r="KE9" s="34">
        <f>KB9-KA9-KK9+KL9</f>
        <v>0.53007101727446893</v>
      </c>
      <c r="KF9" s="264">
        <f>KE9/KA9</f>
        <v>3.2420245704860483E-2</v>
      </c>
      <c r="KG9" s="264"/>
      <c r="KH9" s="264"/>
      <c r="KI9" s="264"/>
      <c r="KJ9" s="34" t="s">
        <v>38</v>
      </c>
      <c r="KK9" s="34">
        <f>(288.1+75)/521</f>
        <v>0.69692898272552783</v>
      </c>
      <c r="KL9" s="34"/>
      <c r="KM9" s="34"/>
      <c r="KN9" s="34"/>
      <c r="KO9" s="16"/>
      <c r="KQ9" s="13" t="s">
        <v>130</v>
      </c>
      <c r="KR9" s="33">
        <v>16.350000000000001</v>
      </c>
      <c r="KS9" s="275">
        <f>18.9*0.93</f>
        <v>17.576999999999998</v>
      </c>
      <c r="KT9" s="33"/>
      <c r="KU9" s="308" t="s">
        <v>141</v>
      </c>
      <c r="KV9" s="34">
        <f>KS9-KR9-LB9+LC9</f>
        <v>0.53007101727446893</v>
      </c>
      <c r="KW9" s="264">
        <f>KV9/KR9</f>
        <v>3.2420245704860483E-2</v>
      </c>
      <c r="KX9" s="264"/>
      <c r="KY9" s="264"/>
      <c r="KZ9" s="264"/>
      <c r="LA9" s="34" t="s">
        <v>38</v>
      </c>
      <c r="LB9" s="34">
        <f>(288.1+75)/521</f>
        <v>0.69692898272552783</v>
      </c>
      <c r="LC9" s="34"/>
      <c r="LD9" s="34"/>
      <c r="LE9" s="34"/>
      <c r="LF9" s="16"/>
      <c r="LI9" s="13" t="s">
        <v>130</v>
      </c>
      <c r="LJ9" s="33">
        <v>16.350000000000001</v>
      </c>
      <c r="LK9" s="275">
        <f>18.9*0.93</f>
        <v>17.576999999999998</v>
      </c>
      <c r="LL9" s="33"/>
      <c r="LM9" s="308" t="s">
        <v>141</v>
      </c>
      <c r="LN9" s="34">
        <f>LK9-LJ9-LT9+LU9</f>
        <v>0.53007101727446893</v>
      </c>
      <c r="LO9" s="264">
        <f>LN9/LJ9</f>
        <v>3.2420245704860483E-2</v>
      </c>
      <c r="LP9" s="264"/>
      <c r="LQ9" s="264"/>
      <c r="LR9" s="264"/>
      <c r="LS9" s="34" t="s">
        <v>38</v>
      </c>
      <c r="LT9" s="34">
        <f>(288.1+75)/521</f>
        <v>0.69692898272552783</v>
      </c>
      <c r="LU9" s="34"/>
      <c r="LV9" s="34"/>
      <c r="LW9" s="34"/>
      <c r="LX9" s="16"/>
      <c r="LZ9" s="13" t="s">
        <v>130</v>
      </c>
      <c r="MA9" s="33">
        <v>16.350000000000001</v>
      </c>
      <c r="MB9" s="275">
        <f>18.9*0.93</f>
        <v>17.576999999999998</v>
      </c>
      <c r="MC9" s="33"/>
      <c r="MD9" s="308" t="s">
        <v>141</v>
      </c>
      <c r="ME9" s="34">
        <f>MB9-MA9-MK9+ML9</f>
        <v>0.53007101727446893</v>
      </c>
      <c r="MF9" s="264">
        <f>ME9/MA9</f>
        <v>3.2420245704860483E-2</v>
      </c>
      <c r="MG9" s="264"/>
      <c r="MH9" s="264"/>
      <c r="MI9" s="264"/>
      <c r="MJ9" s="34" t="s">
        <v>38</v>
      </c>
      <c r="MK9" s="34">
        <f>(288.1+75)/521</f>
        <v>0.69692898272552783</v>
      </c>
      <c r="ML9" s="34"/>
      <c r="MM9" s="34"/>
      <c r="MN9" s="34"/>
      <c r="MO9" s="16"/>
      <c r="MQ9" s="13" t="s">
        <v>130</v>
      </c>
      <c r="MR9" s="33">
        <v>16.350000000000001</v>
      </c>
      <c r="MS9" s="275">
        <f>18.9*0.93</f>
        <v>17.576999999999998</v>
      </c>
      <c r="MT9" s="33"/>
      <c r="MU9" s="308" t="s">
        <v>141</v>
      </c>
      <c r="MV9" s="34">
        <f>MS9-MR9-NB9+NC9</f>
        <v>0.53007101727446893</v>
      </c>
      <c r="MW9" s="264">
        <f>MV9/MR9</f>
        <v>3.2420245704860483E-2</v>
      </c>
      <c r="MX9" s="264"/>
      <c r="MY9" s="264"/>
      <c r="MZ9" s="264"/>
      <c r="NA9" s="34" t="s">
        <v>38</v>
      </c>
      <c r="NB9" s="34">
        <f>(288.1+75)/521</f>
        <v>0.69692898272552783</v>
      </c>
      <c r="NC9" s="34"/>
      <c r="ND9" s="34"/>
      <c r="NE9" s="34"/>
      <c r="NF9" s="16"/>
      <c r="NI9" s="13" t="s">
        <v>130</v>
      </c>
      <c r="NJ9" s="33">
        <v>16.350000000000001</v>
      </c>
      <c r="NK9" s="275">
        <f>18.9*0.93</f>
        <v>17.576999999999998</v>
      </c>
      <c r="NL9" s="33"/>
      <c r="NM9" s="308" t="s">
        <v>141</v>
      </c>
      <c r="NN9" s="34">
        <f>NK9-NJ9-NT9+NU9</f>
        <v>0.53007101727446893</v>
      </c>
      <c r="NO9" s="264">
        <f>NN9/NJ9</f>
        <v>3.2420245704860483E-2</v>
      </c>
      <c r="NP9" s="264"/>
      <c r="NQ9" s="264"/>
      <c r="NR9" s="264"/>
      <c r="NS9" s="34" t="s">
        <v>38</v>
      </c>
      <c r="NT9" s="34">
        <f>(288.1+75)/521</f>
        <v>0.69692898272552783</v>
      </c>
      <c r="NU9" s="34"/>
      <c r="NV9" s="34"/>
      <c r="NW9" s="34"/>
      <c r="NX9" s="16"/>
      <c r="OA9" s="13" t="s">
        <v>130</v>
      </c>
      <c r="OB9" s="33">
        <v>16.350000000000001</v>
      </c>
      <c r="OC9" s="275">
        <f>18.9*0.93</f>
        <v>17.576999999999998</v>
      </c>
      <c r="OD9" s="33"/>
      <c r="OE9" s="308" t="s">
        <v>141</v>
      </c>
      <c r="OF9" s="34">
        <f>OC9-OB9-OL9+OM9</f>
        <v>0.53007101727446893</v>
      </c>
      <c r="OG9" s="264">
        <f>OF9/OB9</f>
        <v>3.2420245704860483E-2</v>
      </c>
      <c r="OH9" s="264"/>
      <c r="OI9" s="264"/>
      <c r="OJ9" s="264"/>
      <c r="OK9" s="34" t="s">
        <v>38</v>
      </c>
      <c r="OL9" s="34">
        <f>(288.1+75)/521</f>
        <v>0.69692898272552783</v>
      </c>
      <c r="OM9" s="34"/>
      <c r="ON9" s="16"/>
      <c r="OQ9" s="13" t="s">
        <v>130</v>
      </c>
      <c r="OR9" s="33">
        <v>16.350000000000001</v>
      </c>
      <c r="OS9" s="275">
        <f>18.9*0.93</f>
        <v>17.576999999999998</v>
      </c>
      <c r="OT9" s="33"/>
      <c r="OU9" s="308" t="s">
        <v>141</v>
      </c>
      <c r="OV9" s="34">
        <f>OS9-OR9-PB9+PC9</f>
        <v>0.53007101727446893</v>
      </c>
      <c r="OW9" s="264">
        <f>OV9/OR9</f>
        <v>3.2420245704860483E-2</v>
      </c>
      <c r="OX9" s="264"/>
      <c r="OY9" s="264"/>
      <c r="OZ9" s="264"/>
      <c r="PA9" s="34" t="s">
        <v>38</v>
      </c>
      <c r="PB9" s="34">
        <f>(288.1+75)/521</f>
        <v>0.69692898272552783</v>
      </c>
      <c r="PC9" s="34"/>
      <c r="PD9" s="16"/>
      <c r="PG9" s="13" t="s">
        <v>130</v>
      </c>
      <c r="PH9" s="33">
        <v>16.350000000000001</v>
      </c>
      <c r="PI9" s="275">
        <f>18.9*0.93</f>
        <v>17.576999999999998</v>
      </c>
      <c r="PJ9" s="33"/>
      <c r="PK9" s="308" t="s">
        <v>141</v>
      </c>
      <c r="PL9" s="34">
        <f>PI9-PH9-PR9+PS9</f>
        <v>0.53007101727446893</v>
      </c>
      <c r="PM9" s="264">
        <f>PL9/PH9</f>
        <v>3.2420245704860483E-2</v>
      </c>
      <c r="PN9" s="264"/>
      <c r="PO9" s="264"/>
      <c r="PP9" s="264"/>
      <c r="PQ9" s="34" t="s">
        <v>38</v>
      </c>
      <c r="PR9" s="34">
        <f>(288.1+75)/521</f>
        <v>0.69692898272552783</v>
      </c>
      <c r="PS9" s="34"/>
      <c r="PT9" s="16"/>
      <c r="PV9" s="13" t="s">
        <v>130</v>
      </c>
      <c r="PW9" s="33">
        <v>16.350000000000001</v>
      </c>
      <c r="PX9" s="275">
        <f>18.9*0.93</f>
        <v>17.576999999999998</v>
      </c>
      <c r="PY9" s="33"/>
      <c r="PZ9" s="308" t="s">
        <v>141</v>
      </c>
      <c r="QA9" s="34">
        <f>PX9-PW9-QG9+QH9</f>
        <v>0.53007101727446893</v>
      </c>
      <c r="QB9" s="264">
        <f>QA9/PW9</f>
        <v>3.2420245704860483E-2</v>
      </c>
      <c r="QC9" s="264"/>
      <c r="QD9" s="264"/>
      <c r="QE9" s="264"/>
      <c r="QF9" s="34" t="s">
        <v>38</v>
      </c>
      <c r="QG9" s="34">
        <f>(288.1+75)/521</f>
        <v>0.69692898272552783</v>
      </c>
      <c r="QH9" s="34"/>
      <c r="QI9" s="16"/>
      <c r="QK9" s="13" t="s">
        <v>130</v>
      </c>
      <c r="QL9" s="33">
        <v>16.350000000000001</v>
      </c>
      <c r="QM9" s="275">
        <f>18.9*0.93</f>
        <v>17.576999999999998</v>
      </c>
      <c r="QN9" s="33"/>
      <c r="QO9" s="308" t="s">
        <v>141</v>
      </c>
      <c r="QP9" s="34">
        <f>QM9-QL9-QV9+QW9</f>
        <v>0.53007101727446893</v>
      </c>
      <c r="QQ9" s="264">
        <f>QP9/QL9</f>
        <v>3.2420245704860483E-2</v>
      </c>
      <c r="QR9" s="264"/>
      <c r="QS9" s="264"/>
      <c r="QT9" s="264"/>
      <c r="QU9" s="34" t="s">
        <v>38</v>
      </c>
      <c r="QV9" s="34">
        <f>(288.1+75)/521</f>
        <v>0.69692898272552783</v>
      </c>
      <c r="QW9" s="34"/>
      <c r="QX9" s="16"/>
      <c r="QZ9" s="618" t="s">
        <v>53</v>
      </c>
      <c r="RA9" s="33">
        <v>16.350000000000001</v>
      </c>
      <c r="RB9" s="275">
        <f>18.9*0.93</f>
        <v>17.576999999999998</v>
      </c>
      <c r="RC9" s="492"/>
      <c r="RD9" s="308" t="s">
        <v>141</v>
      </c>
      <c r="RE9" s="34">
        <f>RB9-RA9-RK9+RL9</f>
        <v>0.53007101727446893</v>
      </c>
      <c r="RF9" s="264">
        <f>RE9/RA9</f>
        <v>3.2420245704860483E-2</v>
      </c>
      <c r="RG9" s="264"/>
      <c r="RH9" s="264"/>
      <c r="RI9" s="264"/>
      <c r="RJ9" s="533" t="s">
        <v>38</v>
      </c>
      <c r="RK9" s="547">
        <f>(288.1+75)/521</f>
        <v>0.69692898272552783</v>
      </c>
      <c r="RL9" s="548"/>
      <c r="RM9" s="632"/>
      <c r="RQ9" s="618" t="s">
        <v>53</v>
      </c>
      <c r="RR9" s="33">
        <v>16.350000000000001</v>
      </c>
      <c r="RS9" s="275">
        <f>18.9*0.93</f>
        <v>17.576999999999998</v>
      </c>
      <c r="RT9" s="492"/>
      <c r="RU9" s="308" t="s">
        <v>141</v>
      </c>
      <c r="RV9" s="34">
        <f>RS9-RR9-SB9+SC9</f>
        <v>0.53007101727446893</v>
      </c>
      <c r="RW9" s="264">
        <f>RV9/RR9</f>
        <v>3.2420245704860483E-2</v>
      </c>
      <c r="RX9" s="264"/>
      <c r="RY9" s="264"/>
      <c r="RZ9" s="264"/>
      <c r="SA9" s="533" t="s">
        <v>38</v>
      </c>
      <c r="SB9" s="547">
        <f>(288.1+75)/521</f>
        <v>0.69692898272552783</v>
      </c>
      <c r="SC9" s="548"/>
      <c r="SD9" s="632"/>
    </row>
    <row r="10" spans="1:498">
      <c r="A10" s="23" t="s">
        <v>66</v>
      </c>
      <c r="B10" s="24">
        <v>120</v>
      </c>
      <c r="C10" s="23" t="s">
        <v>58</v>
      </c>
      <c r="D10" s="771">
        <v>1003</v>
      </c>
      <c r="E10" s="25" t="s">
        <v>59</v>
      </c>
      <c r="F10" s="341" t="s">
        <v>60</v>
      </c>
      <c r="G10" s="592" t="s">
        <v>67</v>
      </c>
      <c r="H10" s="23"/>
      <c r="J10" s="13">
        <v>1.1000000000000001</v>
      </c>
      <c r="K10" s="38">
        <v>19.25</v>
      </c>
      <c r="L10" s="38">
        <v>20.149999999999999</v>
      </c>
      <c r="M10" s="38" t="s">
        <v>151</v>
      </c>
      <c r="N10" s="39">
        <f>L10-K10</f>
        <v>0.89999999999999858</v>
      </c>
      <c r="O10" s="83">
        <f>N10/L10</f>
        <v>4.4665012406947827E-2</v>
      </c>
      <c r="P10" s="83"/>
      <c r="Q10" s="39"/>
      <c r="R10" s="39"/>
      <c r="S10" s="39"/>
      <c r="T10" s="39"/>
      <c r="U10" s="39"/>
      <c r="V10" s="16"/>
      <c r="X10" s="13">
        <v>1.1000000000000001</v>
      </c>
      <c r="Y10" s="38">
        <v>19.25</v>
      </c>
      <c r="Z10" s="38">
        <f>Y10+0.9</f>
        <v>20.149999999999999</v>
      </c>
      <c r="AA10" s="38" t="s">
        <v>151</v>
      </c>
      <c r="AB10" s="39">
        <f>Z10-Y10</f>
        <v>0.89999999999999858</v>
      </c>
      <c r="AC10" s="83">
        <f>AB10/Z10</f>
        <v>4.4665012406947827E-2</v>
      </c>
      <c r="AD10" s="83"/>
      <c r="AE10" s="39"/>
      <c r="AF10" s="39"/>
      <c r="AG10" s="39"/>
      <c r="AH10" s="39"/>
      <c r="AI10" s="39"/>
      <c r="AJ10" s="16"/>
      <c r="AL10" s="29"/>
      <c r="AM10" s="38">
        <v>19.25</v>
      </c>
      <c r="AN10" s="38">
        <f>AM10+0.9</f>
        <v>20.149999999999999</v>
      </c>
      <c r="AO10" s="38" t="s">
        <v>151</v>
      </c>
      <c r="AP10" s="39">
        <f>AN10-AM10</f>
        <v>0.89999999999999858</v>
      </c>
      <c r="AQ10" s="83">
        <f>AP10/AM10</f>
        <v>4.6753246753246679E-2</v>
      </c>
      <c r="AR10" s="83"/>
      <c r="AS10" s="39">
        <f>AN10*11.56</f>
        <v>232.934</v>
      </c>
      <c r="AT10" s="39"/>
      <c r="AU10" s="39"/>
      <c r="AV10" s="39"/>
      <c r="AW10" s="39"/>
      <c r="AX10" s="16"/>
      <c r="AZ10" s="13"/>
      <c r="BA10" s="38">
        <v>19.25</v>
      </c>
      <c r="BB10" s="38">
        <f>BA10+0.9</f>
        <v>20.149999999999999</v>
      </c>
      <c r="BC10" s="38" t="s">
        <v>151</v>
      </c>
      <c r="BD10" s="39">
        <f>BB10-BA10</f>
        <v>0.89999999999999858</v>
      </c>
      <c r="BE10" s="83">
        <f>BD10/BA10</f>
        <v>4.6753246753246679E-2</v>
      </c>
      <c r="BF10" s="83"/>
      <c r="BG10" s="39"/>
      <c r="BH10" s="39"/>
      <c r="BI10" s="39"/>
      <c r="BJ10" s="39"/>
      <c r="BK10" s="39"/>
      <c r="BL10" s="16"/>
      <c r="BN10" s="13"/>
      <c r="BO10" s="38">
        <v>19.25</v>
      </c>
      <c r="BP10" s="38">
        <f>BO10+0.9</f>
        <v>20.149999999999999</v>
      </c>
      <c r="BQ10" s="38" t="s">
        <v>151</v>
      </c>
      <c r="BR10" s="39">
        <f>BP10-BO10</f>
        <v>0.89999999999999858</v>
      </c>
      <c r="BS10" s="83">
        <f>BR10/BO10</f>
        <v>4.6753246753246679E-2</v>
      </c>
      <c r="BT10" s="83"/>
      <c r="BU10" s="39"/>
      <c r="BV10" s="39"/>
      <c r="BW10" s="39"/>
      <c r="BX10" s="39"/>
      <c r="BY10" s="39"/>
      <c r="BZ10" s="16"/>
      <c r="CB10" s="29"/>
      <c r="CC10" s="38">
        <v>19.25</v>
      </c>
      <c r="CD10" s="38">
        <f>CC10+0.9</f>
        <v>20.149999999999999</v>
      </c>
      <c r="CE10" s="38" t="s">
        <v>151</v>
      </c>
      <c r="CF10" s="39">
        <f>CD10-CC10</f>
        <v>0.89999999999999858</v>
      </c>
      <c r="CG10" s="83">
        <f>CF10/CC10</f>
        <v>4.6753246753246679E-2</v>
      </c>
      <c r="CH10" s="83"/>
      <c r="CI10" s="39"/>
      <c r="CJ10" s="39"/>
      <c r="CK10" s="39"/>
      <c r="CL10" s="39"/>
      <c r="CM10" s="39"/>
      <c r="CN10" s="16"/>
      <c r="CP10" s="29"/>
      <c r="CQ10" s="38">
        <v>19.25</v>
      </c>
      <c r="CR10" s="38">
        <f>CQ10+0.9</f>
        <v>20.149999999999999</v>
      </c>
      <c r="CS10" s="38" t="s">
        <v>151</v>
      </c>
      <c r="CT10" s="39">
        <f>CR10-CQ10</f>
        <v>0.89999999999999858</v>
      </c>
      <c r="CU10" s="83">
        <f>CT10/CQ10</f>
        <v>4.6753246753246679E-2</v>
      </c>
      <c r="CV10" s="83"/>
      <c r="CW10" s="39"/>
      <c r="CX10" s="39"/>
      <c r="CY10" s="39"/>
      <c r="CZ10" s="39"/>
      <c r="DA10" s="39"/>
      <c r="DB10" s="16"/>
      <c r="DD10" s="29"/>
      <c r="DE10" s="38">
        <v>19.25</v>
      </c>
      <c r="DF10" s="38">
        <f>DE10+0.9</f>
        <v>20.149999999999999</v>
      </c>
      <c r="DG10" s="38"/>
      <c r="DH10" s="38"/>
      <c r="DI10" s="38" t="s">
        <v>151</v>
      </c>
      <c r="DJ10" s="39">
        <f>DF10-DE10</f>
        <v>0.89999999999999858</v>
      </c>
      <c r="DK10" s="83">
        <f>DJ10/DE10</f>
        <v>4.6753246753246679E-2</v>
      </c>
      <c r="DL10" s="83"/>
      <c r="DM10" s="39"/>
      <c r="DN10" s="39"/>
      <c r="DO10" s="39"/>
      <c r="DP10" s="39"/>
      <c r="DQ10" s="39"/>
      <c r="DR10" s="16"/>
      <c r="DT10" s="29"/>
      <c r="DU10" s="38">
        <v>19.25</v>
      </c>
      <c r="DV10" s="38">
        <f>DU10+0.9</f>
        <v>20.149999999999999</v>
      </c>
      <c r="DW10" s="38" t="s">
        <v>151</v>
      </c>
      <c r="DX10" s="39">
        <f>DV10-DU10</f>
        <v>0.89999999999999858</v>
      </c>
      <c r="DY10" s="83">
        <f>DX10/DU10</f>
        <v>4.6753246753246679E-2</v>
      </c>
      <c r="DZ10" s="83"/>
      <c r="EA10" s="39"/>
      <c r="EB10" s="39"/>
      <c r="EC10" s="39"/>
      <c r="ED10" s="39"/>
      <c r="EE10" s="39"/>
      <c r="EF10" s="16"/>
      <c r="EG10" s="16"/>
      <c r="EH10" s="29"/>
      <c r="EI10" s="38">
        <v>19.25</v>
      </c>
      <c r="EJ10" s="38">
        <f>EI10+0.9</f>
        <v>20.149999999999999</v>
      </c>
      <c r="EK10" s="38" t="s">
        <v>151</v>
      </c>
      <c r="EL10" s="39">
        <f>EJ10-EI10</f>
        <v>0.89999999999999858</v>
      </c>
      <c r="EM10" s="83">
        <f>EL10/EI10</f>
        <v>4.6753246753246679E-2</v>
      </c>
      <c r="EN10" s="39"/>
      <c r="EO10" s="39"/>
      <c r="EP10" s="39"/>
      <c r="EQ10" s="39"/>
      <c r="ER10" s="39"/>
      <c r="ES10" s="16"/>
      <c r="EU10" s="29"/>
      <c r="EV10" s="38">
        <v>19.25</v>
      </c>
      <c r="EW10" s="38">
        <f>EV10+0.9</f>
        <v>20.149999999999999</v>
      </c>
      <c r="EX10" s="38" t="s">
        <v>151</v>
      </c>
      <c r="EY10" s="39">
        <f>EW10-EV10</f>
        <v>0.89999999999999858</v>
      </c>
      <c r="EZ10" s="83">
        <f>EY10/EV10</f>
        <v>4.6753246753246679E-2</v>
      </c>
      <c r="FA10" s="39"/>
      <c r="FB10" s="39"/>
      <c r="FC10" s="39"/>
      <c r="FD10" s="39"/>
      <c r="FE10" s="39"/>
      <c r="FF10" s="16"/>
      <c r="FH10" s="29"/>
      <c r="FI10" s="38">
        <v>19.25</v>
      </c>
      <c r="FJ10" s="38">
        <f>FI10+0.9</f>
        <v>20.149999999999999</v>
      </c>
      <c r="FK10" s="38" t="s">
        <v>151</v>
      </c>
      <c r="FL10" s="39">
        <f>FJ10-FI10</f>
        <v>0.89999999999999858</v>
      </c>
      <c r="FM10" s="83">
        <f>FL10/FI10</f>
        <v>4.6753246753246679E-2</v>
      </c>
      <c r="FN10" s="39"/>
      <c r="FO10" s="39"/>
      <c r="FP10" s="39"/>
      <c r="FQ10" s="39"/>
      <c r="FR10" s="39"/>
      <c r="FS10" s="16"/>
      <c r="FU10" s="29"/>
      <c r="FV10" s="38">
        <v>19.25</v>
      </c>
      <c r="FW10" s="38">
        <f>FV10+0.9</f>
        <v>20.149999999999999</v>
      </c>
      <c r="FX10" s="38">
        <f>FW10*12.15</f>
        <v>244.82249999999999</v>
      </c>
      <c r="FY10" s="38" t="s">
        <v>151</v>
      </c>
      <c r="FZ10" s="39">
        <f>FW10-FV10</f>
        <v>0.89999999999999858</v>
      </c>
      <c r="GA10" s="83">
        <f>FZ10/FV10</f>
        <v>4.6753246753246679E-2</v>
      </c>
      <c r="GB10" s="39"/>
      <c r="GC10" s="39"/>
      <c r="GD10" s="39"/>
      <c r="GE10" s="39"/>
      <c r="GF10" s="39"/>
      <c r="GG10" s="16"/>
      <c r="GI10" s="29"/>
      <c r="GJ10" s="38">
        <v>19.25</v>
      </c>
      <c r="GK10" s="38">
        <f>GJ10+0.9</f>
        <v>20.149999999999999</v>
      </c>
      <c r="GL10" s="38">
        <f>GK10*11.99</f>
        <v>241.5985</v>
      </c>
      <c r="GM10" s="38" t="s">
        <v>151</v>
      </c>
      <c r="GN10" s="39">
        <f>GK10-GJ10</f>
        <v>0.89999999999999858</v>
      </c>
      <c r="GO10" s="83">
        <f>GN10/GJ10</f>
        <v>4.6753246753246679E-2</v>
      </c>
      <c r="GP10" s="39"/>
      <c r="GQ10" s="39"/>
      <c r="GR10" s="39"/>
      <c r="GS10" s="39"/>
      <c r="GT10" s="39"/>
      <c r="GU10" s="16"/>
      <c r="GW10" s="29"/>
      <c r="GX10" s="38">
        <v>19.25</v>
      </c>
      <c r="GY10" s="38">
        <f>GX10+0.9</f>
        <v>20.149999999999999</v>
      </c>
      <c r="GZ10" s="38">
        <f>GY10*11.88</f>
        <v>239.38200000000001</v>
      </c>
      <c r="HA10" s="38" t="s">
        <v>151</v>
      </c>
      <c r="HB10" s="39">
        <f>GY10-GX10</f>
        <v>0.89999999999999858</v>
      </c>
      <c r="HC10" s="83">
        <f>HB10/GX10</f>
        <v>4.6753246753246679E-2</v>
      </c>
      <c r="HD10" s="39"/>
      <c r="HE10" s="39"/>
      <c r="HF10" s="39"/>
      <c r="HG10" s="39"/>
      <c r="HH10" s="39"/>
      <c r="HI10" s="16"/>
      <c r="HJ10" s="16"/>
      <c r="HK10" s="29"/>
      <c r="HL10" s="38">
        <v>19.25</v>
      </c>
      <c r="HM10" s="38">
        <f>HL10+0.9</f>
        <v>20.149999999999999</v>
      </c>
      <c r="HN10" s="38">
        <f>HM10*11.9</f>
        <v>239.785</v>
      </c>
      <c r="HO10" s="38" t="s">
        <v>151</v>
      </c>
      <c r="HP10" s="39">
        <f>HM10-HL10</f>
        <v>0.89999999999999858</v>
      </c>
      <c r="HQ10" s="83">
        <f>HP10/HL10</f>
        <v>4.6753246753246679E-2</v>
      </c>
      <c r="HR10" s="39"/>
      <c r="HS10" s="39"/>
      <c r="HT10" s="39"/>
      <c r="HU10" s="39"/>
      <c r="HV10" s="39"/>
      <c r="HW10" s="16"/>
      <c r="HX10" s="29"/>
      <c r="HY10" s="38">
        <v>19.25</v>
      </c>
      <c r="HZ10" s="38">
        <f>HY10+0.9</f>
        <v>20.149999999999999</v>
      </c>
      <c r="IA10" s="38">
        <f>HZ10*11.96</f>
        <v>240.994</v>
      </c>
      <c r="IB10" s="38" t="s">
        <v>151</v>
      </c>
      <c r="IC10" s="39">
        <f>HZ10-HY10</f>
        <v>0.89999999999999858</v>
      </c>
      <c r="ID10" s="83">
        <f>IC10/HY10</f>
        <v>4.6753246753246679E-2</v>
      </c>
      <c r="IE10" s="83"/>
      <c r="IF10" s="83"/>
      <c r="IG10" s="83"/>
      <c r="IH10" s="39"/>
      <c r="II10" s="39"/>
      <c r="IJ10" s="39"/>
      <c r="IK10" s="39"/>
      <c r="IL10" s="39"/>
      <c r="IM10" s="16"/>
      <c r="IQ10" s="29"/>
      <c r="IR10" s="38">
        <v>19.25</v>
      </c>
      <c r="IS10" s="38">
        <f>IR10+0.9</f>
        <v>20.149999999999999</v>
      </c>
      <c r="IT10" s="38">
        <f>IS10*12.02</f>
        <v>242.20299999999997</v>
      </c>
      <c r="IU10" s="38" t="s">
        <v>151</v>
      </c>
      <c r="IV10" s="39">
        <f>IS10-IR10</f>
        <v>0.89999999999999858</v>
      </c>
      <c r="IW10" s="83">
        <f>IV10/IR10</f>
        <v>4.6753246753246679E-2</v>
      </c>
      <c r="IX10" s="83"/>
      <c r="IY10" s="83"/>
      <c r="IZ10" s="83"/>
      <c r="JA10" s="39"/>
      <c r="JB10" s="39"/>
      <c r="JC10" s="39"/>
      <c r="JD10" s="39"/>
      <c r="JE10" s="39"/>
      <c r="JF10" s="16"/>
      <c r="JH10" s="29"/>
      <c r="JI10" s="38">
        <v>19.25</v>
      </c>
      <c r="JJ10" s="38">
        <f>JI10+0.9</f>
        <v>20.149999999999999</v>
      </c>
      <c r="JK10" s="38">
        <f>JJ10*12.4</f>
        <v>249.85999999999999</v>
      </c>
      <c r="JL10" s="38" t="s">
        <v>151</v>
      </c>
      <c r="JM10" s="39">
        <f>JJ10-JI10</f>
        <v>0.89999999999999858</v>
      </c>
      <c r="JN10" s="83">
        <f>JM10/JI10</f>
        <v>4.6753246753246679E-2</v>
      </c>
      <c r="JO10" s="83"/>
      <c r="JP10" s="83"/>
      <c r="JQ10" s="83"/>
      <c r="JR10" s="39"/>
      <c r="JS10" s="39"/>
      <c r="JT10" s="39"/>
      <c r="JU10" s="39"/>
      <c r="JV10" s="39"/>
      <c r="JW10" s="16"/>
      <c r="JZ10" s="29"/>
      <c r="KA10" s="38">
        <v>19.25</v>
      </c>
      <c r="KB10" s="38">
        <f>KA10+0.9</f>
        <v>20.149999999999999</v>
      </c>
      <c r="KC10" s="38">
        <f>KB10*12.36</f>
        <v>249.05399999999997</v>
      </c>
      <c r="KD10" s="38" t="s">
        <v>151</v>
      </c>
      <c r="KE10" s="39">
        <f>KB10-KA10</f>
        <v>0.89999999999999858</v>
      </c>
      <c r="KF10" s="83">
        <f>KE10/KA10</f>
        <v>4.6753246753246679E-2</v>
      </c>
      <c r="KG10" s="83"/>
      <c r="KH10" s="83"/>
      <c r="KI10" s="83"/>
      <c r="KJ10" s="39"/>
      <c r="KK10" s="39"/>
      <c r="KL10" s="39"/>
      <c r="KM10" s="39"/>
      <c r="KN10" s="39"/>
      <c r="KO10" s="16"/>
      <c r="KQ10" s="29"/>
      <c r="KR10" s="38">
        <v>19.25</v>
      </c>
      <c r="KS10" s="38">
        <f>KR10+0.9</f>
        <v>20.149999999999999</v>
      </c>
      <c r="KT10" s="302">
        <f>12.39*KS10</f>
        <v>249.6585</v>
      </c>
      <c r="KU10" s="309" t="s">
        <v>151</v>
      </c>
      <c r="KV10" s="39">
        <f>KS10-KR10</f>
        <v>0.89999999999999858</v>
      </c>
      <c r="KW10" s="83">
        <f>KV10/KR10</f>
        <v>4.6753246753246679E-2</v>
      </c>
      <c r="KX10" s="83"/>
      <c r="KY10" s="83"/>
      <c r="KZ10" s="83"/>
      <c r="LA10" s="39"/>
      <c r="LB10" s="39"/>
      <c r="LC10" s="39"/>
      <c r="LD10" s="39"/>
      <c r="LE10" s="39"/>
      <c r="LF10" s="16"/>
      <c r="LI10" s="29"/>
      <c r="LJ10" s="38">
        <v>19.25</v>
      </c>
      <c r="LK10" s="38">
        <f>LJ10+0.9</f>
        <v>20.149999999999999</v>
      </c>
      <c r="LL10" s="302">
        <f>12.4*LK10</f>
        <v>249.85999999999999</v>
      </c>
      <c r="LM10" s="309" t="s">
        <v>151</v>
      </c>
      <c r="LN10" s="39">
        <f>LK10-LJ10</f>
        <v>0.89999999999999858</v>
      </c>
      <c r="LO10" s="83">
        <f>LN10/LJ10</f>
        <v>4.6753246753246679E-2</v>
      </c>
      <c r="LP10" s="83"/>
      <c r="LQ10" s="83"/>
      <c r="LR10" s="83"/>
      <c r="LS10" s="39"/>
      <c r="LT10" s="39"/>
      <c r="LU10" s="39"/>
      <c r="LV10" s="39"/>
      <c r="LW10" s="39"/>
      <c r="LX10" s="16"/>
      <c r="LZ10" s="29"/>
      <c r="MA10" s="38">
        <v>19.25</v>
      </c>
      <c r="MB10" s="38">
        <f>MA10+0.9</f>
        <v>20.149999999999999</v>
      </c>
      <c r="MC10" s="302">
        <f>12.57*MB10</f>
        <v>253.28549999999998</v>
      </c>
      <c r="MD10" s="309" t="s">
        <v>151</v>
      </c>
      <c r="ME10" s="39">
        <f>MB10-MA10</f>
        <v>0.89999999999999858</v>
      </c>
      <c r="MF10" s="83">
        <f>ME10/MA10</f>
        <v>4.6753246753246679E-2</v>
      </c>
      <c r="MG10" s="83"/>
      <c r="MH10" s="83"/>
      <c r="MI10" s="83"/>
      <c r="MJ10" s="39"/>
      <c r="MK10" s="39"/>
      <c r="ML10" s="39"/>
      <c r="MM10" s="39"/>
      <c r="MN10" s="39"/>
      <c r="MO10" s="16"/>
      <c r="MQ10" s="29"/>
      <c r="MR10" s="38">
        <v>19.25</v>
      </c>
      <c r="MS10" s="38">
        <f>MR10+0.9</f>
        <v>20.149999999999999</v>
      </c>
      <c r="MT10" s="302">
        <f>12.64*MS10</f>
        <v>254.696</v>
      </c>
      <c r="MU10" s="309" t="s">
        <v>151</v>
      </c>
      <c r="MV10" s="39">
        <f>MS10-MR10</f>
        <v>0.89999999999999858</v>
      </c>
      <c r="MW10" s="83">
        <f>MV10/MR10</f>
        <v>4.6753246753246679E-2</v>
      </c>
      <c r="MX10" s="83"/>
      <c r="MY10" s="83"/>
      <c r="MZ10" s="83"/>
      <c r="NA10" s="39"/>
      <c r="NB10" s="39"/>
      <c r="NC10" s="39"/>
      <c r="ND10" s="39"/>
      <c r="NE10" s="39"/>
      <c r="NF10" s="16"/>
      <c r="NI10" s="29"/>
      <c r="NJ10" s="38">
        <v>19.25</v>
      </c>
      <c r="NK10" s="38">
        <f>NJ10+0.9</f>
        <v>20.149999999999999</v>
      </c>
      <c r="NL10" s="302">
        <f>NK10*13.91</f>
        <v>280.28649999999999</v>
      </c>
      <c r="NM10" s="309" t="s">
        <v>151</v>
      </c>
      <c r="NN10" s="39">
        <f>NK10-NJ10</f>
        <v>0.89999999999999858</v>
      </c>
      <c r="NO10" s="83">
        <f>NN10/NJ10</f>
        <v>4.6753246753246679E-2</v>
      </c>
      <c r="NP10" s="83"/>
      <c r="NQ10" s="83"/>
      <c r="NR10" s="83"/>
      <c r="NS10" s="39"/>
      <c r="NT10" s="39"/>
      <c r="NU10" s="39"/>
      <c r="NV10" s="39"/>
      <c r="NW10" s="39"/>
      <c r="NX10" s="16"/>
      <c r="OA10" s="29"/>
      <c r="OB10" s="38">
        <v>19.25</v>
      </c>
      <c r="OC10" s="38">
        <f>OB10+0.9</f>
        <v>20.149999999999999</v>
      </c>
      <c r="OD10" s="302">
        <f>12.11*OC10</f>
        <v>244.01649999999998</v>
      </c>
      <c r="OE10" s="309" t="s">
        <v>151</v>
      </c>
      <c r="OF10" s="39">
        <f>OC10-OB10</f>
        <v>0.89999999999999858</v>
      </c>
      <c r="OG10" s="83">
        <f>OF10/OB10</f>
        <v>4.6753246753246679E-2</v>
      </c>
      <c r="OH10" s="83"/>
      <c r="OI10" s="83"/>
      <c r="OJ10" s="83"/>
      <c r="OK10" s="39"/>
      <c r="OL10" s="39"/>
      <c r="OM10" s="39"/>
      <c r="ON10" s="16"/>
      <c r="OQ10" s="29"/>
      <c r="OR10" s="38">
        <v>19.25</v>
      </c>
      <c r="OS10" s="38">
        <f>OR10+0.9</f>
        <v>20.149999999999999</v>
      </c>
      <c r="OT10" s="302">
        <f>11.59*OS10</f>
        <v>233.53849999999997</v>
      </c>
      <c r="OU10" s="309" t="s">
        <v>151</v>
      </c>
      <c r="OV10" s="39">
        <f>OS10-OR10</f>
        <v>0.89999999999999858</v>
      </c>
      <c r="OW10" s="83">
        <f>OV10/OR10</f>
        <v>4.6753246753246679E-2</v>
      </c>
      <c r="OX10" s="83"/>
      <c r="OY10" s="83"/>
      <c r="OZ10" s="83"/>
      <c r="PA10" s="39"/>
      <c r="PB10" s="39"/>
      <c r="PC10" s="39"/>
      <c r="PD10" s="16"/>
      <c r="PG10" s="29"/>
      <c r="PH10" s="38">
        <v>19.25</v>
      </c>
      <c r="PI10" s="38">
        <f>PH10+0.9</f>
        <v>20.149999999999999</v>
      </c>
      <c r="PJ10" s="302"/>
      <c r="PK10" s="309" t="s">
        <v>62</v>
      </c>
      <c r="PL10" s="39">
        <f>PI10-PH10</f>
        <v>0.89999999999999858</v>
      </c>
      <c r="PM10" s="83">
        <f>PL10/PH10</f>
        <v>4.6753246753246679E-2</v>
      </c>
      <c r="PN10" s="83"/>
      <c r="PO10" s="83"/>
      <c r="PP10" s="83"/>
      <c r="PQ10" s="39"/>
      <c r="PR10" s="39"/>
      <c r="PS10" s="39"/>
      <c r="PT10" s="16"/>
      <c r="PV10" s="29"/>
      <c r="PW10" s="38">
        <v>19.25</v>
      </c>
      <c r="PX10" s="38">
        <f>PW10+0.9</f>
        <v>20.149999999999999</v>
      </c>
      <c r="PY10" s="302"/>
      <c r="PZ10" s="309" t="s">
        <v>62</v>
      </c>
      <c r="QA10" s="39">
        <f>PX10-PW10</f>
        <v>0.89999999999999858</v>
      </c>
      <c r="QB10" s="83">
        <f>QA10/PW10</f>
        <v>4.6753246753246679E-2</v>
      </c>
      <c r="QC10" s="83"/>
      <c r="QD10" s="83"/>
      <c r="QE10" s="83"/>
      <c r="QF10" s="39"/>
      <c r="QG10" s="39"/>
      <c r="QH10" s="39"/>
      <c r="QI10" s="16"/>
      <c r="QK10" s="29"/>
      <c r="QL10" s="38">
        <v>19.25</v>
      </c>
      <c r="QM10" s="38">
        <f>QL10+0.9</f>
        <v>20.149999999999999</v>
      </c>
      <c r="QN10" s="302"/>
      <c r="QO10" s="309" t="s">
        <v>62</v>
      </c>
      <c r="QP10" s="39">
        <f>QM10-QL10</f>
        <v>0.89999999999999858</v>
      </c>
      <c r="QQ10" s="83">
        <f>QP10/QL10</f>
        <v>4.6753246753246679E-2</v>
      </c>
      <c r="QR10" s="83"/>
      <c r="QS10" s="83"/>
      <c r="QT10" s="83"/>
      <c r="QU10" s="39"/>
      <c r="QV10" s="39"/>
      <c r="QW10" s="39"/>
      <c r="QX10" s="16"/>
      <c r="QZ10" s="623"/>
      <c r="RA10" s="38">
        <v>19.25</v>
      </c>
      <c r="RB10" s="38">
        <f>RA10+0.9</f>
        <v>20.149999999999999</v>
      </c>
      <c r="RC10" s="493"/>
      <c r="RD10" s="309" t="s">
        <v>62</v>
      </c>
      <c r="RE10" s="39">
        <f>RB10-RA10</f>
        <v>0.89999999999999858</v>
      </c>
      <c r="RF10" s="83">
        <f>RE10/RA10</f>
        <v>4.6753246753246679E-2</v>
      </c>
      <c r="RG10" s="83"/>
      <c r="RH10" s="83"/>
      <c r="RI10" s="83"/>
      <c r="RJ10" s="529" t="s">
        <v>39</v>
      </c>
      <c r="RK10" s="288"/>
      <c r="RL10" s="519"/>
      <c r="RM10" s="632"/>
      <c r="RQ10" s="623"/>
      <c r="RR10" s="38">
        <v>19.25</v>
      </c>
      <c r="RS10" s="38">
        <f>RR10+0.9</f>
        <v>20.149999999999999</v>
      </c>
      <c r="RT10" s="493"/>
      <c r="RU10" s="309" t="s">
        <v>62</v>
      </c>
      <c r="RV10" s="39">
        <f>RS10-RR10</f>
        <v>0.89999999999999858</v>
      </c>
      <c r="RW10" s="83">
        <f>RV10/RR10</f>
        <v>4.6753246753246679E-2</v>
      </c>
      <c r="RX10" s="83"/>
      <c r="RY10" s="83"/>
      <c r="RZ10" s="83"/>
      <c r="SA10" s="529" t="s">
        <v>39</v>
      </c>
      <c r="SB10" s="288"/>
      <c r="SC10" s="519"/>
      <c r="SD10" s="632"/>
    </row>
    <row r="11" spans="1:498">
      <c r="A11" s="23" t="s">
        <v>68</v>
      </c>
      <c r="B11" s="24" t="str">
        <f>LEFT(A11,2)</f>
        <v>50</v>
      </c>
      <c r="C11" s="23" t="s">
        <v>32</v>
      </c>
      <c r="D11" s="771">
        <v>1003</v>
      </c>
      <c r="E11" s="25" t="s">
        <v>59</v>
      </c>
      <c r="F11" s="341" t="s">
        <v>60</v>
      </c>
      <c r="G11" s="592" t="s">
        <v>69</v>
      </c>
      <c r="H11" s="23"/>
      <c r="J11" s="13"/>
      <c r="K11" s="50">
        <v>17.489999999999998</v>
      </c>
      <c r="L11" s="38">
        <v>18.39</v>
      </c>
      <c r="M11" s="38" t="s">
        <v>151</v>
      </c>
      <c r="N11" s="39">
        <f>L11-K11</f>
        <v>0.90000000000000213</v>
      </c>
      <c r="O11" s="83">
        <f>N11/L11</f>
        <v>4.8939641109298646E-2</v>
      </c>
      <c r="P11" s="83"/>
      <c r="Q11" s="39"/>
      <c r="R11" s="39"/>
      <c r="S11" s="39"/>
      <c r="T11" s="39"/>
      <c r="U11" s="39"/>
      <c r="V11" s="16"/>
      <c r="X11" s="13"/>
      <c r="Y11" s="38">
        <v>18.239999999999998</v>
      </c>
      <c r="Z11" s="38">
        <v>18.39</v>
      </c>
      <c r="AA11" s="38" t="s">
        <v>151</v>
      </c>
      <c r="AB11" s="39">
        <f>Z11-Y11</f>
        <v>0.15000000000000213</v>
      </c>
      <c r="AC11" s="83">
        <f>AB11/Z11</f>
        <v>8.1566068515498708E-3</v>
      </c>
      <c r="AD11" s="83"/>
      <c r="AE11" s="39"/>
      <c r="AF11" s="39"/>
      <c r="AG11" s="39"/>
      <c r="AH11" s="39"/>
      <c r="AI11" s="39"/>
      <c r="AJ11" s="16"/>
      <c r="AL11" s="29"/>
      <c r="AM11" s="38">
        <v>18.239999999999998</v>
      </c>
      <c r="AN11" s="38">
        <v>18.39</v>
      </c>
      <c r="AO11" s="38" t="s">
        <v>151</v>
      </c>
      <c r="AP11" s="39">
        <f>AN11-AM11</f>
        <v>0.15000000000000213</v>
      </c>
      <c r="AQ11" s="83">
        <f>AP11/AM11</f>
        <v>8.2236842105264333E-3</v>
      </c>
      <c r="AR11" s="164">
        <v>19.149999999999999</v>
      </c>
      <c r="AS11" s="39">
        <f>AN11*11.56</f>
        <v>212.58840000000001</v>
      </c>
      <c r="AT11" s="39">
        <f>AS11/AN11</f>
        <v>11.56</v>
      </c>
      <c r="AU11" s="39"/>
      <c r="AV11" s="39"/>
      <c r="AW11" s="39"/>
      <c r="AX11" s="16"/>
      <c r="AZ11" s="166" t="s">
        <v>163</v>
      </c>
      <c r="BA11" s="38">
        <v>18.239999999999998</v>
      </c>
      <c r="BB11" s="38">
        <v>18.940000000000001</v>
      </c>
      <c r="BC11" s="38" t="s">
        <v>151</v>
      </c>
      <c r="BD11" s="39">
        <f>BB11-BA11</f>
        <v>0.70000000000000284</v>
      </c>
      <c r="BE11" s="83">
        <f>BD11/BA11</f>
        <v>3.8377192982456301E-2</v>
      </c>
      <c r="BF11" s="83"/>
      <c r="BG11" s="39"/>
      <c r="BH11" s="39"/>
      <c r="BI11" s="39"/>
      <c r="BJ11" s="39"/>
      <c r="BK11" s="39"/>
      <c r="BL11" s="16"/>
      <c r="BN11" s="29"/>
      <c r="BO11" s="38">
        <v>18.239999999999998</v>
      </c>
      <c r="BP11" s="38">
        <v>18.940000000000001</v>
      </c>
      <c r="BQ11" s="38" t="s">
        <v>151</v>
      </c>
      <c r="BR11" s="39">
        <f>BP11-BO11</f>
        <v>0.70000000000000284</v>
      </c>
      <c r="BS11" s="83">
        <f>BR11/BO11</f>
        <v>3.8377192982456301E-2</v>
      </c>
      <c r="BT11" s="83"/>
      <c r="BU11" s="39"/>
      <c r="BV11" s="39"/>
      <c r="BW11" s="39"/>
      <c r="BX11" s="39"/>
      <c r="BY11" s="39"/>
      <c r="BZ11" s="16"/>
      <c r="CB11" s="29"/>
      <c r="CC11" s="38">
        <v>18.239999999999998</v>
      </c>
      <c r="CD11" s="38">
        <v>18.940000000000001</v>
      </c>
      <c r="CE11" s="38" t="s">
        <v>151</v>
      </c>
      <c r="CF11" s="39">
        <f>CD11-CC11</f>
        <v>0.70000000000000284</v>
      </c>
      <c r="CG11" s="83">
        <f>CF11/CC11</f>
        <v>3.8377192982456301E-2</v>
      </c>
      <c r="CH11" s="83"/>
      <c r="CI11" s="39"/>
      <c r="CJ11" s="39"/>
      <c r="CK11" s="39"/>
      <c r="CL11" s="39"/>
      <c r="CM11" s="39"/>
      <c r="CN11" s="16"/>
      <c r="CP11" s="29"/>
      <c r="CQ11" s="38">
        <v>18.239999999999998</v>
      </c>
      <c r="CR11" s="38">
        <v>18.940000000000001</v>
      </c>
      <c r="CS11" s="38" t="s">
        <v>151</v>
      </c>
      <c r="CT11" s="39">
        <f>CR11-CQ11</f>
        <v>0.70000000000000284</v>
      </c>
      <c r="CU11" s="83">
        <f>CT11/CQ11</f>
        <v>3.8377192982456301E-2</v>
      </c>
      <c r="CV11" s="83"/>
      <c r="CW11" s="39"/>
      <c r="CX11" s="39"/>
      <c r="CY11" s="39"/>
      <c r="CZ11" s="39"/>
      <c r="DA11" s="39"/>
      <c r="DB11" s="16"/>
      <c r="DD11" s="29"/>
      <c r="DE11" s="38">
        <v>18.239999999999998</v>
      </c>
      <c r="DF11" s="38">
        <v>18.940000000000001</v>
      </c>
      <c r="DG11" s="38"/>
      <c r="DH11" s="38"/>
      <c r="DI11" s="38" t="s">
        <v>151</v>
      </c>
      <c r="DJ11" s="39">
        <f>DF11-DE11</f>
        <v>0.70000000000000284</v>
      </c>
      <c r="DK11" s="83">
        <f>DJ11/DE11</f>
        <v>3.8377192982456301E-2</v>
      </c>
      <c r="DL11" s="83"/>
      <c r="DM11" s="39"/>
      <c r="DN11" s="39"/>
      <c r="DO11" s="39"/>
      <c r="DP11" s="39"/>
      <c r="DQ11" s="39"/>
      <c r="DR11" s="16"/>
      <c r="DT11" s="29"/>
      <c r="DU11" s="38">
        <v>18.239999999999998</v>
      </c>
      <c r="DV11" s="38">
        <v>18.940000000000001</v>
      </c>
      <c r="DW11" s="38" t="s">
        <v>151</v>
      </c>
      <c r="DX11" s="39">
        <f>DV11-DU11</f>
        <v>0.70000000000000284</v>
      </c>
      <c r="DY11" s="83">
        <f>DX11/DU11</f>
        <v>3.8377192982456301E-2</v>
      </c>
      <c r="DZ11" s="83"/>
      <c r="EA11" s="39"/>
      <c r="EB11" s="39"/>
      <c r="EC11" s="39"/>
      <c r="ED11" s="39"/>
      <c r="EE11" s="39"/>
      <c r="EF11" s="16"/>
      <c r="EG11" s="16"/>
      <c r="EH11" s="29"/>
      <c r="EI11" s="38">
        <v>18.239999999999998</v>
      </c>
      <c r="EJ11" s="38">
        <v>18.940000000000001</v>
      </c>
      <c r="EK11" s="38" t="s">
        <v>151</v>
      </c>
      <c r="EL11" s="39">
        <f>EJ11-EI11</f>
        <v>0.70000000000000284</v>
      </c>
      <c r="EM11" s="83">
        <f>EL11/EI11</f>
        <v>3.8377192982456301E-2</v>
      </c>
      <c r="EN11" s="39"/>
      <c r="EO11" s="39"/>
      <c r="EP11" s="39"/>
      <c r="EQ11" s="39"/>
      <c r="ER11" s="39"/>
      <c r="ES11" s="16"/>
      <c r="EU11" s="29"/>
      <c r="EV11" s="38">
        <v>18.239999999999998</v>
      </c>
      <c r="EW11" s="38">
        <v>18.940000000000001</v>
      </c>
      <c r="EX11" s="38" t="s">
        <v>151</v>
      </c>
      <c r="EY11" s="39">
        <f>EW11-EV11</f>
        <v>0.70000000000000284</v>
      </c>
      <c r="EZ11" s="83">
        <f>EY11/EV11</f>
        <v>3.8377192982456301E-2</v>
      </c>
      <c r="FA11" s="39"/>
      <c r="FB11" s="39"/>
      <c r="FC11" s="39"/>
      <c r="FD11" s="39"/>
      <c r="FE11" s="39"/>
      <c r="FF11" s="16"/>
      <c r="FH11" s="29"/>
      <c r="FI11" s="38">
        <v>18.239999999999998</v>
      </c>
      <c r="FJ11" s="38">
        <v>18.940000000000001</v>
      </c>
      <c r="FK11" s="38" t="s">
        <v>151</v>
      </c>
      <c r="FL11" s="39">
        <f>FJ11-FI11</f>
        <v>0.70000000000000284</v>
      </c>
      <c r="FM11" s="83">
        <f>FL11/FI11</f>
        <v>3.8377192982456301E-2</v>
      </c>
      <c r="FN11" s="39"/>
      <c r="FO11" s="39"/>
      <c r="FP11" s="39"/>
      <c r="FQ11" s="39"/>
      <c r="FR11" s="39"/>
      <c r="FS11" s="16"/>
      <c r="FU11" s="29"/>
      <c r="FV11" s="38">
        <v>18.239999999999998</v>
      </c>
      <c r="FW11" s="38">
        <v>18.940000000000001</v>
      </c>
      <c r="FX11" s="38">
        <f>FW11*12.15</f>
        <v>230.12100000000001</v>
      </c>
      <c r="FY11" s="38" t="s">
        <v>151</v>
      </c>
      <c r="FZ11" s="39">
        <f>FW11-FV11</f>
        <v>0.70000000000000284</v>
      </c>
      <c r="GA11" s="83">
        <f>FZ11/FV11</f>
        <v>3.8377192982456301E-2</v>
      </c>
      <c r="GB11" s="39"/>
      <c r="GC11" s="39"/>
      <c r="GD11" s="39"/>
      <c r="GE11" s="39"/>
      <c r="GF11" s="39"/>
      <c r="GG11" s="16"/>
      <c r="GI11" s="29"/>
      <c r="GJ11" s="38">
        <v>18.239999999999998</v>
      </c>
      <c r="GK11" s="38">
        <v>18.940000000000001</v>
      </c>
      <c r="GL11" s="38">
        <f>GK11*11.99</f>
        <v>227.09060000000002</v>
      </c>
      <c r="GM11" s="38" t="s">
        <v>151</v>
      </c>
      <c r="GN11" s="39">
        <f>GK11-GJ11</f>
        <v>0.70000000000000284</v>
      </c>
      <c r="GO11" s="83">
        <f>GN11/GJ11</f>
        <v>3.8377192982456301E-2</v>
      </c>
      <c r="GP11" s="39"/>
      <c r="GQ11" s="39"/>
      <c r="GR11" s="39"/>
      <c r="GS11" s="39"/>
      <c r="GT11" s="39"/>
      <c r="GU11" s="16"/>
      <c r="GW11" s="29"/>
      <c r="GX11" s="38">
        <v>18.239999999999998</v>
      </c>
      <c r="GY11" s="38">
        <v>18.940000000000001</v>
      </c>
      <c r="GZ11" s="38">
        <f>GY11*11.88</f>
        <v>225.00720000000004</v>
      </c>
      <c r="HA11" s="38" t="s">
        <v>151</v>
      </c>
      <c r="HB11" s="39">
        <f>GY11-GX11</f>
        <v>0.70000000000000284</v>
      </c>
      <c r="HC11" s="83">
        <f>HB11/GX11</f>
        <v>3.8377192982456301E-2</v>
      </c>
      <c r="HD11" s="39"/>
      <c r="HE11" s="39"/>
      <c r="HF11" s="39"/>
      <c r="HG11" s="39"/>
      <c r="HH11" s="39"/>
      <c r="HI11" s="16"/>
      <c r="HJ11" s="16"/>
      <c r="HK11" s="29"/>
      <c r="HL11" s="38">
        <v>18.239999999999998</v>
      </c>
      <c r="HM11" s="38">
        <v>18.940000000000001</v>
      </c>
      <c r="HN11" s="38">
        <f>HM11*11.9</f>
        <v>225.38600000000002</v>
      </c>
      <c r="HO11" s="38" t="s">
        <v>151</v>
      </c>
      <c r="HP11" s="39">
        <f>HM11-HL11</f>
        <v>0.70000000000000284</v>
      </c>
      <c r="HQ11" s="83">
        <f>HP11/HL11</f>
        <v>3.8377192982456301E-2</v>
      </c>
      <c r="HR11" s="39"/>
      <c r="HS11" s="39"/>
      <c r="HT11" s="39"/>
      <c r="HU11" s="39"/>
      <c r="HV11" s="39"/>
      <c r="HW11" s="16"/>
      <c r="HX11" s="29"/>
      <c r="HY11" s="38">
        <v>18.239999999999998</v>
      </c>
      <c r="HZ11" s="38">
        <v>18.940000000000001</v>
      </c>
      <c r="IA11" s="38">
        <f>HZ11*11.96</f>
        <v>226.52240000000003</v>
      </c>
      <c r="IB11" s="38" t="s">
        <v>151</v>
      </c>
      <c r="IC11" s="39">
        <f>HZ11-HY11</f>
        <v>0.70000000000000284</v>
      </c>
      <c r="ID11" s="83">
        <f>IC11/HY11</f>
        <v>3.8377192982456301E-2</v>
      </c>
      <c r="IE11" s="83"/>
      <c r="IF11" s="83"/>
      <c r="IG11" s="83"/>
      <c r="IH11" s="39"/>
      <c r="II11" s="39"/>
      <c r="IJ11" s="39"/>
      <c r="IK11" s="39"/>
      <c r="IL11" s="39"/>
      <c r="IM11" s="16"/>
      <c r="IQ11" s="29"/>
      <c r="IR11" s="38">
        <v>18.239999999999998</v>
      </c>
      <c r="IS11" s="38">
        <v>18.940000000000001</v>
      </c>
      <c r="IT11" s="38">
        <f>IS11*12.02</f>
        <v>227.65880000000001</v>
      </c>
      <c r="IU11" s="38" t="s">
        <v>151</v>
      </c>
      <c r="IV11" s="39">
        <f>IS11-IR11</f>
        <v>0.70000000000000284</v>
      </c>
      <c r="IW11" s="83">
        <f>IV11/IR11</f>
        <v>3.8377192982456301E-2</v>
      </c>
      <c r="IX11" s="83"/>
      <c r="IY11" s="83"/>
      <c r="IZ11" s="83"/>
      <c r="JA11" s="39"/>
      <c r="JB11" s="39"/>
      <c r="JC11" s="39"/>
      <c r="JD11" s="39"/>
      <c r="JE11" s="39"/>
      <c r="JF11" s="16"/>
      <c r="JH11" s="29"/>
      <c r="JI11" s="38">
        <v>18.239999999999998</v>
      </c>
      <c r="JJ11" s="38">
        <v>18.940000000000001</v>
      </c>
      <c r="JK11" s="38">
        <f>JJ11*12.4</f>
        <v>234.85600000000002</v>
      </c>
      <c r="JL11" s="38" t="s">
        <v>151</v>
      </c>
      <c r="JM11" s="39">
        <f>JJ11-JI11</f>
        <v>0.70000000000000284</v>
      </c>
      <c r="JN11" s="83">
        <f>JM11/JI11</f>
        <v>3.8377192982456301E-2</v>
      </c>
      <c r="JO11" s="83"/>
      <c r="JP11" s="83"/>
      <c r="JQ11" s="83"/>
      <c r="JR11" s="39"/>
      <c r="JS11" s="39"/>
      <c r="JT11" s="39"/>
      <c r="JU11" s="39"/>
      <c r="JV11" s="39"/>
      <c r="JW11" s="16"/>
      <c r="JZ11" s="29"/>
      <c r="KA11" s="38">
        <v>18.239999999999998</v>
      </c>
      <c r="KB11" s="38">
        <v>18.940000000000001</v>
      </c>
      <c r="KC11" s="38">
        <f>KB11*12.36</f>
        <v>234.0984</v>
      </c>
      <c r="KD11" s="38" t="s">
        <v>151</v>
      </c>
      <c r="KE11" s="39">
        <f>KB11-KA11</f>
        <v>0.70000000000000284</v>
      </c>
      <c r="KF11" s="83">
        <f>KE11/KA11</f>
        <v>3.8377192982456301E-2</v>
      </c>
      <c r="KG11" s="83"/>
      <c r="KH11" s="83"/>
      <c r="KI11" s="83"/>
      <c r="KJ11" s="39"/>
      <c r="KK11" s="39"/>
      <c r="KL11" s="39"/>
      <c r="KM11" s="39"/>
      <c r="KN11" s="39"/>
      <c r="KO11" s="16"/>
      <c r="KQ11" s="29"/>
      <c r="KR11" s="38">
        <v>18.239999999999998</v>
      </c>
      <c r="KS11" s="38">
        <v>18.940000000000001</v>
      </c>
      <c r="KT11" s="302">
        <f>12.39*KS11</f>
        <v>234.66660000000002</v>
      </c>
      <c r="KU11" s="309" t="s">
        <v>151</v>
      </c>
      <c r="KV11" s="39">
        <f>KS11-KR11</f>
        <v>0.70000000000000284</v>
      </c>
      <c r="KW11" s="83">
        <f>KV11/KR11</f>
        <v>3.8377192982456301E-2</v>
      </c>
      <c r="KX11" s="83"/>
      <c r="KY11" s="83"/>
      <c r="KZ11" s="83"/>
      <c r="LA11" s="39"/>
      <c r="LB11" s="39"/>
      <c r="LC11" s="39"/>
      <c r="LD11" s="39"/>
      <c r="LE11" s="39"/>
      <c r="LF11" s="16"/>
      <c r="LI11" s="29"/>
      <c r="LJ11" s="38">
        <v>18.239999999999998</v>
      </c>
      <c r="LK11" s="38">
        <v>18.940000000000001</v>
      </c>
      <c r="LL11" s="302">
        <f>12.4*LK11</f>
        <v>234.85600000000002</v>
      </c>
      <c r="LM11" s="309" t="s">
        <v>151</v>
      </c>
      <c r="LN11" s="39">
        <f>LK11-LJ11</f>
        <v>0.70000000000000284</v>
      </c>
      <c r="LO11" s="83">
        <f>LN11/LJ11</f>
        <v>3.8377192982456301E-2</v>
      </c>
      <c r="LP11" s="83"/>
      <c r="LQ11" s="83"/>
      <c r="LR11" s="83"/>
      <c r="LS11" s="39"/>
      <c r="LT11" s="39"/>
      <c r="LU11" s="39"/>
      <c r="LV11" s="39"/>
      <c r="LW11" s="39"/>
      <c r="LX11" s="16"/>
      <c r="LZ11" s="29"/>
      <c r="MA11" s="38">
        <v>18.239999999999998</v>
      </c>
      <c r="MB11" s="38">
        <v>18.940000000000001</v>
      </c>
      <c r="MC11" s="302">
        <f>12.57*MB11</f>
        <v>238.07580000000002</v>
      </c>
      <c r="MD11" s="309" t="s">
        <v>151</v>
      </c>
      <c r="ME11" s="39">
        <f>MB11-MA11</f>
        <v>0.70000000000000284</v>
      </c>
      <c r="MF11" s="83">
        <f>ME11/MA11</f>
        <v>3.8377192982456301E-2</v>
      </c>
      <c r="MG11" s="83"/>
      <c r="MH11" s="83"/>
      <c r="MI11" s="83"/>
      <c r="MJ11" s="39"/>
      <c r="MK11" s="39"/>
      <c r="ML11" s="39"/>
      <c r="MM11" s="39"/>
      <c r="MN11" s="39"/>
      <c r="MO11" s="16"/>
      <c r="MQ11" s="29"/>
      <c r="MR11" s="38">
        <v>18.239999999999998</v>
      </c>
      <c r="MS11" s="38">
        <v>18.940000000000001</v>
      </c>
      <c r="MT11" s="302">
        <f>12.64*MS11</f>
        <v>239.40160000000003</v>
      </c>
      <c r="MU11" s="309" t="s">
        <v>151</v>
      </c>
      <c r="MV11" s="39">
        <f>MS11-MR11</f>
        <v>0.70000000000000284</v>
      </c>
      <c r="MW11" s="83">
        <f>MV11/MR11</f>
        <v>3.8377192982456301E-2</v>
      </c>
      <c r="MX11" s="83"/>
      <c r="MY11" s="83"/>
      <c r="MZ11" s="83"/>
      <c r="NA11" s="39"/>
      <c r="NB11" s="39"/>
      <c r="NC11" s="39"/>
      <c r="ND11" s="39"/>
      <c r="NE11" s="39"/>
      <c r="NF11" s="16"/>
      <c r="NI11" s="29"/>
      <c r="NJ11" s="38">
        <v>17.989999999999998</v>
      </c>
      <c r="NK11" s="38">
        <v>18.940000000000001</v>
      </c>
      <c r="NL11" s="302">
        <f>NK11*13.91</f>
        <v>263.4554</v>
      </c>
      <c r="NM11" s="309" t="s">
        <v>151</v>
      </c>
      <c r="NN11" s="39">
        <f>NK11-NJ11</f>
        <v>0.95000000000000284</v>
      </c>
      <c r="NO11" s="83">
        <f>NN11/NJ11</f>
        <v>5.2807115063924562E-2</v>
      </c>
      <c r="NP11" s="83"/>
      <c r="NQ11" s="83"/>
      <c r="NR11" s="83"/>
      <c r="NS11" s="39"/>
      <c r="NT11" s="39"/>
      <c r="NU11" s="39"/>
      <c r="NV11" s="39"/>
      <c r="NW11" s="39"/>
      <c r="NX11" s="16"/>
      <c r="OA11" s="29"/>
      <c r="OB11" s="38">
        <v>17.989999999999998</v>
      </c>
      <c r="OC11" s="38">
        <v>18.940000000000001</v>
      </c>
      <c r="OD11" s="302">
        <f>12.11*OC11</f>
        <v>229.36340000000001</v>
      </c>
      <c r="OE11" s="309" t="s">
        <v>151</v>
      </c>
      <c r="OF11" s="39">
        <f>OC11-OB11</f>
        <v>0.95000000000000284</v>
      </c>
      <c r="OG11" s="83">
        <f>OF11/OB11</f>
        <v>5.2807115063924562E-2</v>
      </c>
      <c r="OH11" s="83"/>
      <c r="OI11" s="83"/>
      <c r="OJ11" s="83"/>
      <c r="OK11" s="39"/>
      <c r="OL11" s="39"/>
      <c r="OM11" s="39"/>
      <c r="ON11" s="16"/>
      <c r="OQ11" s="29"/>
      <c r="OR11" s="38">
        <v>17.989999999999998</v>
      </c>
      <c r="OS11" s="38">
        <v>18.940000000000001</v>
      </c>
      <c r="OT11" s="302">
        <f>11.59*OS11</f>
        <v>219.5146</v>
      </c>
      <c r="OU11" s="309" t="s">
        <v>151</v>
      </c>
      <c r="OV11" s="39">
        <f>OS11-OR11</f>
        <v>0.95000000000000284</v>
      </c>
      <c r="OW11" s="83">
        <f>OV11/OR11</f>
        <v>5.2807115063924562E-2</v>
      </c>
      <c r="OX11" s="83"/>
      <c r="OY11" s="83"/>
      <c r="OZ11" s="83"/>
      <c r="PA11" s="39"/>
      <c r="PB11" s="39"/>
      <c r="PC11" s="39"/>
      <c r="PD11" s="16"/>
      <c r="PG11" s="29"/>
      <c r="PH11" s="38">
        <v>17.989999999999998</v>
      </c>
      <c r="PI11" s="38">
        <v>18.940000000000001</v>
      </c>
      <c r="PJ11" s="302"/>
      <c r="PK11" s="309" t="s">
        <v>62</v>
      </c>
      <c r="PL11" s="39">
        <f>PI11-PH11</f>
        <v>0.95000000000000284</v>
      </c>
      <c r="PM11" s="83">
        <f>PL11/PH11</f>
        <v>5.2807115063924562E-2</v>
      </c>
      <c r="PN11" s="83"/>
      <c r="PO11" s="83"/>
      <c r="PP11" s="83"/>
      <c r="PQ11" s="39"/>
      <c r="PR11" s="39"/>
      <c r="PS11" s="39"/>
      <c r="PT11" s="16"/>
      <c r="PV11" s="29"/>
      <c r="PW11" s="38">
        <v>17.989999999999998</v>
      </c>
      <c r="PX11" s="38">
        <v>18.940000000000001</v>
      </c>
      <c r="PY11" s="302"/>
      <c r="PZ11" s="309" t="s">
        <v>62</v>
      </c>
      <c r="QA11" s="39">
        <f>PX11-PW11</f>
        <v>0.95000000000000284</v>
      </c>
      <c r="QB11" s="83">
        <f>QA11/PW11</f>
        <v>5.2807115063924562E-2</v>
      </c>
      <c r="QC11" s="83"/>
      <c r="QD11" s="83"/>
      <c r="QE11" s="83"/>
      <c r="QF11" s="39"/>
      <c r="QG11" s="39"/>
      <c r="QH11" s="39"/>
      <c r="QI11" s="16"/>
      <c r="QK11" s="29"/>
      <c r="QL11" s="38">
        <v>18.239999999999998</v>
      </c>
      <c r="QM11" s="38">
        <v>18.940000000000001</v>
      </c>
      <c r="QN11" s="302"/>
      <c r="QO11" s="309" t="s">
        <v>62</v>
      </c>
      <c r="QP11" s="39">
        <f>QM11-QL11</f>
        <v>0.70000000000000284</v>
      </c>
      <c r="QQ11" s="83">
        <f>QP11/QL11</f>
        <v>3.8377192982456301E-2</v>
      </c>
      <c r="QR11" s="83"/>
      <c r="QS11" s="83"/>
      <c r="QT11" s="83"/>
      <c r="QU11" s="39"/>
      <c r="QV11" s="39"/>
      <c r="QW11" s="39"/>
      <c r="QX11" s="16"/>
      <c r="QZ11" s="618" t="s">
        <v>53</v>
      </c>
      <c r="RA11" s="38">
        <v>18.239999999999998</v>
      </c>
      <c r="RB11" s="38">
        <v>18.940000000000001</v>
      </c>
      <c r="RC11" s="493"/>
      <c r="RD11" s="309" t="s">
        <v>62</v>
      </c>
      <c r="RE11" s="39">
        <f>RB11-RA11</f>
        <v>0.70000000000000284</v>
      </c>
      <c r="RF11" s="83">
        <f>RE11/RA11</f>
        <v>3.8377192982456301E-2</v>
      </c>
      <c r="RG11" s="83"/>
      <c r="RH11" s="83"/>
      <c r="RI11" s="83"/>
      <c r="RJ11" s="529" t="s">
        <v>39</v>
      </c>
      <c r="RK11" s="288"/>
      <c r="RL11" s="519"/>
      <c r="RM11" s="632"/>
      <c r="RQ11" s="618" t="s">
        <v>53</v>
      </c>
      <c r="RR11" s="38">
        <v>18.239999999999998</v>
      </c>
      <c r="RS11" s="38">
        <v>18.940000000000001</v>
      </c>
      <c r="RT11" s="493"/>
      <c r="RU11" s="309" t="s">
        <v>62</v>
      </c>
      <c r="RV11" s="39">
        <f>RS11-RR11</f>
        <v>0.70000000000000284</v>
      </c>
      <c r="RW11" s="83">
        <f>RV11/RR11</f>
        <v>3.8377192982456301E-2</v>
      </c>
      <c r="RX11" s="83"/>
      <c r="RY11" s="83"/>
      <c r="RZ11" s="83"/>
      <c r="SA11" s="529" t="s">
        <v>39</v>
      </c>
      <c r="SB11" s="288"/>
      <c r="SC11" s="519"/>
      <c r="SD11" s="632"/>
    </row>
    <row r="12" spans="1:498">
      <c r="A12" s="23" t="s">
        <v>72</v>
      </c>
      <c r="B12" s="24" t="str">
        <f>LEFT(A12,2)</f>
        <v>80</v>
      </c>
      <c r="C12" s="23" t="s">
        <v>47</v>
      </c>
      <c r="D12" s="771">
        <v>1003</v>
      </c>
      <c r="E12" s="25" t="s">
        <v>59</v>
      </c>
      <c r="F12" s="341" t="s">
        <v>60</v>
      </c>
      <c r="G12" s="592" t="s">
        <v>73</v>
      </c>
      <c r="H12" s="23"/>
      <c r="J12" s="13"/>
      <c r="K12" s="38">
        <v>16.84</v>
      </c>
      <c r="L12" s="38">
        <v>17.64</v>
      </c>
      <c r="M12" s="38" t="s">
        <v>151</v>
      </c>
      <c r="N12" s="39">
        <f>L12-K12</f>
        <v>0.80000000000000071</v>
      </c>
      <c r="O12" s="83">
        <f>N12/L12</f>
        <v>4.5351473922902535E-2</v>
      </c>
      <c r="P12" s="83"/>
      <c r="Q12" s="39"/>
      <c r="R12" s="39"/>
      <c r="S12" s="39"/>
      <c r="T12" s="39"/>
      <c r="U12" s="39"/>
      <c r="V12" s="16"/>
      <c r="X12" s="13"/>
      <c r="Y12" s="38">
        <v>17.59</v>
      </c>
      <c r="Z12" s="38">
        <v>17.64</v>
      </c>
      <c r="AA12" s="38" t="s">
        <v>151</v>
      </c>
      <c r="AB12" s="39">
        <f>Z12-Y12</f>
        <v>5.0000000000000711E-2</v>
      </c>
      <c r="AC12" s="83">
        <f>AB12/Z12</f>
        <v>2.8344671201814462E-3</v>
      </c>
      <c r="AD12" s="83"/>
      <c r="AE12" s="39"/>
      <c r="AF12" s="39"/>
      <c r="AG12" s="39"/>
      <c r="AH12" s="39"/>
      <c r="AI12" s="39"/>
      <c r="AJ12" s="16"/>
      <c r="AL12" s="29"/>
      <c r="AM12" s="38">
        <v>17.59</v>
      </c>
      <c r="AN12" s="38">
        <v>17.64</v>
      </c>
      <c r="AO12" s="38" t="s">
        <v>151</v>
      </c>
      <c r="AP12" s="39">
        <f>AN12-AM12</f>
        <v>5.0000000000000711E-2</v>
      </c>
      <c r="AQ12" s="83">
        <f>AP12/AM12</f>
        <v>2.8425241614554128E-3</v>
      </c>
      <c r="AR12" s="83"/>
      <c r="AS12" s="39">
        <f>AN12*11.56</f>
        <v>203.91840000000002</v>
      </c>
      <c r="AT12" s="39"/>
      <c r="AU12" s="39"/>
      <c r="AV12" s="39"/>
      <c r="AW12" s="39"/>
      <c r="AX12" s="16"/>
      <c r="AZ12" s="166" t="s">
        <v>163</v>
      </c>
      <c r="BA12" s="38">
        <v>17.59</v>
      </c>
      <c r="BB12" s="38">
        <v>18.29</v>
      </c>
      <c r="BC12" s="38" t="s">
        <v>151</v>
      </c>
      <c r="BD12" s="39">
        <f>BB12-BA12</f>
        <v>0.69999999999999929</v>
      </c>
      <c r="BE12" s="83">
        <f>BD12/BA12</f>
        <v>3.9795338260375172E-2</v>
      </c>
      <c r="BF12" s="83"/>
      <c r="BG12" s="39"/>
      <c r="BH12" s="39"/>
      <c r="BI12" s="39"/>
      <c r="BJ12" s="39"/>
      <c r="BK12" s="39"/>
      <c r="BL12" s="16"/>
      <c r="BN12" s="13"/>
      <c r="BO12" s="38">
        <v>17.59</v>
      </c>
      <c r="BP12" s="38">
        <v>18.29</v>
      </c>
      <c r="BQ12" s="38" t="s">
        <v>151</v>
      </c>
      <c r="BR12" s="39">
        <f>BP12-BO12</f>
        <v>0.69999999999999929</v>
      </c>
      <c r="BS12" s="83">
        <f>BR12/BO12</f>
        <v>3.9795338260375172E-2</v>
      </c>
      <c r="BT12" s="83"/>
      <c r="BU12" s="39"/>
      <c r="BV12" s="39"/>
      <c r="BW12" s="39"/>
      <c r="BX12" s="39"/>
      <c r="BY12" s="39"/>
      <c r="BZ12" s="16"/>
      <c r="CB12" s="29"/>
      <c r="CC12" s="38">
        <v>17.59</v>
      </c>
      <c r="CD12" s="38">
        <v>18.29</v>
      </c>
      <c r="CE12" s="38" t="s">
        <v>151</v>
      </c>
      <c r="CF12" s="39">
        <f>CD12-CC12</f>
        <v>0.69999999999999929</v>
      </c>
      <c r="CG12" s="83">
        <f>CF12/CC12</f>
        <v>3.9795338260375172E-2</v>
      </c>
      <c r="CH12" s="83"/>
      <c r="CI12" s="39"/>
      <c r="CJ12" s="39"/>
      <c r="CK12" s="39"/>
      <c r="CL12" s="39"/>
      <c r="CM12" s="39"/>
      <c r="CN12" s="16"/>
      <c r="CP12" s="29"/>
      <c r="CQ12" s="38">
        <v>17.59</v>
      </c>
      <c r="CR12" s="38">
        <v>18.29</v>
      </c>
      <c r="CS12" s="38" t="s">
        <v>151</v>
      </c>
      <c r="CT12" s="39">
        <f>CR12-CQ12</f>
        <v>0.69999999999999929</v>
      </c>
      <c r="CU12" s="83">
        <f>CT12/CQ12</f>
        <v>3.9795338260375172E-2</v>
      </c>
      <c r="CV12" s="83"/>
      <c r="CW12" s="39"/>
      <c r="CX12" s="39"/>
      <c r="CY12" s="39"/>
      <c r="CZ12" s="39"/>
      <c r="DA12" s="39"/>
      <c r="DB12" s="16"/>
      <c r="DD12" s="29"/>
      <c r="DE12" s="38">
        <v>17.59</v>
      </c>
      <c r="DF12" s="38">
        <v>18.29</v>
      </c>
      <c r="DG12" s="38"/>
      <c r="DH12" s="38"/>
      <c r="DI12" s="38" t="s">
        <v>151</v>
      </c>
      <c r="DJ12" s="39">
        <f>DF12-DE12</f>
        <v>0.69999999999999929</v>
      </c>
      <c r="DK12" s="83">
        <f>DJ12/DE12</f>
        <v>3.9795338260375172E-2</v>
      </c>
      <c r="DL12" s="83"/>
      <c r="DM12" s="39"/>
      <c r="DN12" s="39"/>
      <c r="DO12" s="39"/>
      <c r="DP12" s="39"/>
      <c r="DQ12" s="39"/>
      <c r="DR12" s="16"/>
      <c r="DT12" s="29"/>
      <c r="DU12" s="38">
        <v>17.59</v>
      </c>
      <c r="DV12" s="38">
        <v>18.29</v>
      </c>
      <c r="DW12" s="38" t="s">
        <v>151</v>
      </c>
      <c r="DX12" s="39">
        <f>DV12-DU12</f>
        <v>0.69999999999999929</v>
      </c>
      <c r="DY12" s="83">
        <f>DX12/DU12</f>
        <v>3.9795338260375172E-2</v>
      </c>
      <c r="DZ12" s="83"/>
      <c r="EA12" s="39"/>
      <c r="EB12" s="39"/>
      <c r="EC12" s="39"/>
      <c r="ED12" s="39"/>
      <c r="EE12" s="39"/>
      <c r="EF12" s="16"/>
      <c r="EG12" s="16"/>
      <c r="EH12" s="29"/>
      <c r="EI12" s="38">
        <v>17.59</v>
      </c>
      <c r="EJ12" s="38">
        <v>18.29</v>
      </c>
      <c r="EK12" s="38" t="s">
        <v>151</v>
      </c>
      <c r="EL12" s="39">
        <f>EJ12-EI12</f>
        <v>0.69999999999999929</v>
      </c>
      <c r="EM12" s="83">
        <f>EL12/EI12</f>
        <v>3.9795338260375172E-2</v>
      </c>
      <c r="EN12" s="39"/>
      <c r="EO12" s="39"/>
      <c r="EP12" s="39"/>
      <c r="EQ12" s="39"/>
      <c r="ER12" s="39"/>
      <c r="ES12" s="16"/>
      <c r="EU12" s="29"/>
      <c r="EV12" s="38">
        <v>17.59</v>
      </c>
      <c r="EW12" s="38">
        <v>18.29</v>
      </c>
      <c r="EX12" s="38" t="s">
        <v>151</v>
      </c>
      <c r="EY12" s="39">
        <f>EW12-EV12</f>
        <v>0.69999999999999929</v>
      </c>
      <c r="EZ12" s="83">
        <f>EY12/EV12</f>
        <v>3.9795338260375172E-2</v>
      </c>
      <c r="FA12" s="39"/>
      <c r="FB12" s="39"/>
      <c r="FC12" s="39"/>
      <c r="FD12" s="39"/>
      <c r="FE12" s="39"/>
      <c r="FF12" s="16"/>
      <c r="FH12" s="29"/>
      <c r="FI12" s="38">
        <v>17.59</v>
      </c>
      <c r="FJ12" s="38">
        <v>18.29</v>
      </c>
      <c r="FK12" s="38" t="s">
        <v>151</v>
      </c>
      <c r="FL12" s="39">
        <f>FJ12-FI12</f>
        <v>0.69999999999999929</v>
      </c>
      <c r="FM12" s="83">
        <f>FL12/FI12</f>
        <v>3.9795338260375172E-2</v>
      </c>
      <c r="FN12" s="39"/>
      <c r="FO12" s="39"/>
      <c r="FP12" s="39"/>
      <c r="FQ12" s="39"/>
      <c r="FR12" s="39"/>
      <c r="FS12" s="16"/>
      <c r="FU12" s="29"/>
      <c r="FV12" s="38">
        <v>17.59</v>
      </c>
      <c r="FW12" s="38">
        <v>18.29</v>
      </c>
      <c r="FX12" s="38">
        <f>FW12*12.15</f>
        <v>222.2235</v>
      </c>
      <c r="FY12" s="38" t="s">
        <v>151</v>
      </c>
      <c r="FZ12" s="39">
        <f>FW12-FV12</f>
        <v>0.69999999999999929</v>
      </c>
      <c r="GA12" s="83">
        <f>FZ12/FV12</f>
        <v>3.9795338260375172E-2</v>
      </c>
      <c r="GB12" s="39"/>
      <c r="GC12" s="39"/>
      <c r="GD12" s="39"/>
      <c r="GE12" s="39"/>
      <c r="GF12" s="39"/>
      <c r="GG12" s="16"/>
      <c r="GI12" s="29"/>
      <c r="GJ12" s="38">
        <v>17.59</v>
      </c>
      <c r="GK12" s="38">
        <v>18.29</v>
      </c>
      <c r="GL12" s="38">
        <f>GK12*11.99</f>
        <v>219.2971</v>
      </c>
      <c r="GM12" s="38" t="s">
        <v>151</v>
      </c>
      <c r="GN12" s="39">
        <f>GK12-GJ12</f>
        <v>0.69999999999999929</v>
      </c>
      <c r="GO12" s="83">
        <f>GN12/GJ12</f>
        <v>3.9795338260375172E-2</v>
      </c>
      <c r="GP12" s="39"/>
      <c r="GQ12" s="39"/>
      <c r="GR12" s="39"/>
      <c r="GS12" s="39"/>
      <c r="GT12" s="39"/>
      <c r="GU12" s="16"/>
      <c r="GW12" s="29"/>
      <c r="GX12" s="38">
        <v>17.59</v>
      </c>
      <c r="GY12" s="38">
        <v>18.29</v>
      </c>
      <c r="GZ12" s="38">
        <f>GY12*11.88</f>
        <v>217.2852</v>
      </c>
      <c r="HA12" s="38" t="s">
        <v>151</v>
      </c>
      <c r="HB12" s="39">
        <f>GY12-GX12</f>
        <v>0.69999999999999929</v>
      </c>
      <c r="HC12" s="83">
        <f>HB12/GX12</f>
        <v>3.9795338260375172E-2</v>
      </c>
      <c r="HD12" s="39"/>
      <c r="HE12" s="39"/>
      <c r="HF12" s="39"/>
      <c r="HG12" s="39"/>
      <c r="HH12" s="39"/>
      <c r="HI12" s="16"/>
      <c r="HJ12" s="16"/>
      <c r="HK12" s="29"/>
      <c r="HL12" s="38">
        <v>17.59</v>
      </c>
      <c r="HM12" s="38">
        <v>18.29</v>
      </c>
      <c r="HN12" s="38">
        <f>HM12*11.9</f>
        <v>217.65100000000001</v>
      </c>
      <c r="HO12" s="38" t="s">
        <v>151</v>
      </c>
      <c r="HP12" s="39">
        <f>HM12-HL12</f>
        <v>0.69999999999999929</v>
      </c>
      <c r="HQ12" s="83">
        <f>HP12/HL12</f>
        <v>3.9795338260375172E-2</v>
      </c>
      <c r="HR12" s="39"/>
      <c r="HS12" s="39"/>
      <c r="HT12" s="39"/>
      <c r="HU12" s="39"/>
      <c r="HV12" s="39"/>
      <c r="HW12" s="16"/>
      <c r="HX12" s="29"/>
      <c r="HY12" s="38">
        <v>17.59</v>
      </c>
      <c r="HZ12" s="38">
        <v>18.29</v>
      </c>
      <c r="IA12" s="38">
        <f>HZ12*11.96</f>
        <v>218.7484</v>
      </c>
      <c r="IB12" s="38" t="s">
        <v>151</v>
      </c>
      <c r="IC12" s="39">
        <f>HZ12-HY12</f>
        <v>0.69999999999999929</v>
      </c>
      <c r="ID12" s="83">
        <f>IC12/HY12</f>
        <v>3.9795338260375172E-2</v>
      </c>
      <c r="IE12" s="83"/>
      <c r="IF12" s="83"/>
      <c r="IG12" s="83"/>
      <c r="IH12" s="39"/>
      <c r="II12" s="39"/>
      <c r="IJ12" s="39"/>
      <c r="IK12" s="39"/>
      <c r="IL12" s="39"/>
      <c r="IM12" s="16"/>
      <c r="IQ12" s="29"/>
      <c r="IR12" s="38">
        <v>17.59</v>
      </c>
      <c r="IS12" s="38">
        <v>18.29</v>
      </c>
      <c r="IT12" s="38">
        <f>IS12*12.02</f>
        <v>219.84579999999997</v>
      </c>
      <c r="IU12" s="38" t="s">
        <v>151</v>
      </c>
      <c r="IV12" s="39">
        <f>IS12-IR12</f>
        <v>0.69999999999999929</v>
      </c>
      <c r="IW12" s="83">
        <f>IV12/IR12</f>
        <v>3.9795338260375172E-2</v>
      </c>
      <c r="IX12" s="83"/>
      <c r="IY12" s="83"/>
      <c r="IZ12" s="83"/>
      <c r="JA12" s="39"/>
      <c r="JB12" s="39"/>
      <c r="JC12" s="39"/>
      <c r="JD12" s="39"/>
      <c r="JE12" s="39"/>
      <c r="JF12" s="16"/>
      <c r="JH12" s="29"/>
      <c r="JI12" s="38">
        <v>17.59</v>
      </c>
      <c r="JJ12" s="38">
        <v>18.29</v>
      </c>
      <c r="JK12" s="38">
        <f>JJ12*12.4</f>
        <v>226.79599999999999</v>
      </c>
      <c r="JL12" s="38" t="s">
        <v>151</v>
      </c>
      <c r="JM12" s="39">
        <f>JJ12-JI12</f>
        <v>0.69999999999999929</v>
      </c>
      <c r="JN12" s="83">
        <f>JM12/JI12</f>
        <v>3.9795338260375172E-2</v>
      </c>
      <c r="JO12" s="83"/>
      <c r="JP12" s="83"/>
      <c r="JQ12" s="83"/>
      <c r="JR12" s="39"/>
      <c r="JS12" s="39"/>
      <c r="JT12" s="39"/>
      <c r="JU12" s="39"/>
      <c r="JV12" s="39"/>
      <c r="JW12" s="16"/>
      <c r="JZ12" s="29"/>
      <c r="KA12" s="38">
        <v>17.59</v>
      </c>
      <c r="KB12" s="38">
        <v>18.29</v>
      </c>
      <c r="KC12" s="38">
        <f>KB12*12.36</f>
        <v>226.06439999999998</v>
      </c>
      <c r="KD12" s="38" t="s">
        <v>151</v>
      </c>
      <c r="KE12" s="39">
        <f>KB12-KA12</f>
        <v>0.69999999999999929</v>
      </c>
      <c r="KF12" s="83">
        <f>KE12/KA12</f>
        <v>3.9795338260375172E-2</v>
      </c>
      <c r="KG12" s="83"/>
      <c r="KH12" s="83"/>
      <c r="KI12" s="83"/>
      <c r="KJ12" s="39"/>
      <c r="KK12" s="39"/>
      <c r="KL12" s="39"/>
      <c r="KM12" s="39"/>
      <c r="KN12" s="39"/>
      <c r="KO12" s="16"/>
      <c r="KQ12" s="29"/>
      <c r="KR12" s="38">
        <v>17.59</v>
      </c>
      <c r="KS12" s="38">
        <v>18.29</v>
      </c>
      <c r="KT12" s="302">
        <f>12.39*KS12</f>
        <v>226.6131</v>
      </c>
      <c r="KU12" s="309" t="s">
        <v>151</v>
      </c>
      <c r="KV12" s="39">
        <f>KS12-KR12</f>
        <v>0.69999999999999929</v>
      </c>
      <c r="KW12" s="83">
        <f>KV12/KR12</f>
        <v>3.9795338260375172E-2</v>
      </c>
      <c r="KX12" s="83"/>
      <c r="KY12" s="83"/>
      <c r="KZ12" s="83"/>
      <c r="LA12" s="39"/>
      <c r="LB12" s="39"/>
      <c r="LC12" s="39"/>
      <c r="LD12" s="39"/>
      <c r="LE12" s="39"/>
      <c r="LF12" s="16"/>
      <c r="LI12" s="29"/>
      <c r="LJ12" s="38">
        <v>17.59</v>
      </c>
      <c r="LK12" s="38">
        <v>18.29</v>
      </c>
      <c r="LL12" s="302">
        <f>12.4*LK12</f>
        <v>226.79599999999999</v>
      </c>
      <c r="LM12" s="309" t="s">
        <v>151</v>
      </c>
      <c r="LN12" s="39">
        <f>LK12-LJ12</f>
        <v>0.69999999999999929</v>
      </c>
      <c r="LO12" s="83">
        <f>LN12/LJ12</f>
        <v>3.9795338260375172E-2</v>
      </c>
      <c r="LP12" s="83"/>
      <c r="LQ12" s="83"/>
      <c r="LR12" s="83"/>
      <c r="LS12" s="39"/>
      <c r="LT12" s="39"/>
      <c r="LU12" s="39"/>
      <c r="LV12" s="39"/>
      <c r="LW12" s="39"/>
      <c r="LX12" s="16"/>
      <c r="LZ12" s="29"/>
      <c r="MA12" s="38">
        <v>17.59</v>
      </c>
      <c r="MB12" s="38">
        <v>18.29</v>
      </c>
      <c r="MC12" s="302">
        <f>12.57*MB12</f>
        <v>229.90529999999998</v>
      </c>
      <c r="MD12" s="309" t="s">
        <v>151</v>
      </c>
      <c r="ME12" s="39">
        <f>MB12-MA12</f>
        <v>0.69999999999999929</v>
      </c>
      <c r="MF12" s="83">
        <f>ME12/MA12</f>
        <v>3.9795338260375172E-2</v>
      </c>
      <c r="MG12" s="83"/>
      <c r="MH12" s="83"/>
      <c r="MI12" s="83"/>
      <c r="MJ12" s="39"/>
      <c r="MK12" s="39"/>
      <c r="ML12" s="39"/>
      <c r="MM12" s="39"/>
      <c r="MN12" s="39"/>
      <c r="MO12" s="16"/>
      <c r="MQ12" s="29"/>
      <c r="MR12" s="38">
        <v>17.59</v>
      </c>
      <c r="MS12" s="38">
        <v>18.29</v>
      </c>
      <c r="MT12" s="302">
        <f>12.64*MS12</f>
        <v>231.18559999999999</v>
      </c>
      <c r="MU12" s="309" t="s">
        <v>151</v>
      </c>
      <c r="MV12" s="39">
        <f>MS12-MR12</f>
        <v>0.69999999999999929</v>
      </c>
      <c r="MW12" s="83">
        <f>MV12/MR12</f>
        <v>3.9795338260375172E-2</v>
      </c>
      <c r="MX12" s="83"/>
      <c r="MY12" s="83"/>
      <c r="MZ12" s="83"/>
      <c r="NA12" s="39"/>
      <c r="NB12" s="39"/>
      <c r="NC12" s="39"/>
      <c r="ND12" s="39"/>
      <c r="NE12" s="39"/>
      <c r="NF12" s="16"/>
      <c r="NI12" s="29"/>
      <c r="NJ12" s="38">
        <v>17.34</v>
      </c>
      <c r="NK12" s="38">
        <v>18.29</v>
      </c>
      <c r="NL12" s="302">
        <f>NK12*13.91</f>
        <v>254.41389999999998</v>
      </c>
      <c r="NM12" s="309" t="s">
        <v>151</v>
      </c>
      <c r="NN12" s="39">
        <f>NK12-NJ12</f>
        <v>0.94999999999999929</v>
      </c>
      <c r="NO12" s="83">
        <f>NN12/NJ12</f>
        <v>5.4786620530565128E-2</v>
      </c>
      <c r="NP12" s="83"/>
      <c r="NQ12" s="83"/>
      <c r="NR12" s="83"/>
      <c r="NS12" s="39"/>
      <c r="NT12" s="39"/>
      <c r="NU12" s="39"/>
      <c r="NV12" s="39"/>
      <c r="NW12" s="39"/>
      <c r="NX12" s="16"/>
      <c r="OA12" s="29"/>
      <c r="OB12" s="38">
        <v>17.34</v>
      </c>
      <c r="OC12" s="38">
        <v>18.29</v>
      </c>
      <c r="OD12" s="302">
        <f>12.11*OC12</f>
        <v>221.49189999999999</v>
      </c>
      <c r="OE12" s="309" t="s">
        <v>151</v>
      </c>
      <c r="OF12" s="39">
        <f>OC12-OB12</f>
        <v>0.94999999999999929</v>
      </c>
      <c r="OG12" s="83">
        <f>OF12/OB12</f>
        <v>5.4786620530565128E-2</v>
      </c>
      <c r="OH12" s="83"/>
      <c r="OI12" s="83"/>
      <c r="OJ12" s="83"/>
      <c r="OK12" s="39"/>
      <c r="OL12" s="39"/>
      <c r="OM12" s="39"/>
      <c r="ON12" s="16"/>
      <c r="OQ12" s="29"/>
      <c r="OR12" s="38">
        <v>17.34</v>
      </c>
      <c r="OS12" s="38">
        <v>18.29</v>
      </c>
      <c r="OT12" s="302">
        <f>11.59*OS12</f>
        <v>211.9811</v>
      </c>
      <c r="OU12" s="309" t="s">
        <v>151</v>
      </c>
      <c r="OV12" s="39">
        <f>OS12-OR12</f>
        <v>0.94999999999999929</v>
      </c>
      <c r="OW12" s="83">
        <f>OV12/OR12</f>
        <v>5.4786620530565128E-2</v>
      </c>
      <c r="OX12" s="83"/>
      <c r="OY12" s="83"/>
      <c r="OZ12" s="83"/>
      <c r="PA12" s="39"/>
      <c r="PB12" s="39"/>
      <c r="PC12" s="39"/>
      <c r="PD12" s="16"/>
      <c r="PG12" s="29"/>
      <c r="PH12" s="38">
        <v>17.34</v>
      </c>
      <c r="PI12" s="38">
        <v>18.29</v>
      </c>
      <c r="PJ12" s="302"/>
      <c r="PK12" s="309" t="s">
        <v>62</v>
      </c>
      <c r="PL12" s="39">
        <f>PI12-PH12</f>
        <v>0.94999999999999929</v>
      </c>
      <c r="PM12" s="83">
        <f>PL12/PH12</f>
        <v>5.4786620530565128E-2</v>
      </c>
      <c r="PN12" s="83"/>
      <c r="PO12" s="83"/>
      <c r="PP12" s="83"/>
      <c r="PQ12" s="39"/>
      <c r="PR12" s="39"/>
      <c r="PS12" s="39"/>
      <c r="PT12" s="16"/>
      <c r="PV12" s="29"/>
      <c r="PW12" s="38">
        <v>17.34</v>
      </c>
      <c r="PX12" s="38">
        <v>18.29</v>
      </c>
      <c r="PY12" s="302"/>
      <c r="PZ12" s="309" t="s">
        <v>62</v>
      </c>
      <c r="QA12" s="39">
        <f>PX12-PW12</f>
        <v>0.94999999999999929</v>
      </c>
      <c r="QB12" s="83">
        <f>QA12/PW12</f>
        <v>5.4786620530565128E-2</v>
      </c>
      <c r="QC12" s="83"/>
      <c r="QD12" s="83"/>
      <c r="QE12" s="83"/>
      <c r="QF12" s="39"/>
      <c r="QG12" s="39"/>
      <c r="QH12" s="39"/>
      <c r="QI12" s="16"/>
      <c r="QK12" s="29"/>
      <c r="QL12" s="38">
        <v>17.59</v>
      </c>
      <c r="QM12" s="38">
        <v>18.29</v>
      </c>
      <c r="QN12" s="302"/>
      <c r="QO12" s="309" t="s">
        <v>62</v>
      </c>
      <c r="QP12" s="39">
        <f>QM12-QL12</f>
        <v>0.69999999999999929</v>
      </c>
      <c r="QQ12" s="83">
        <f>QP12/QL12</f>
        <v>3.9795338260375172E-2</v>
      </c>
      <c r="QR12" s="83"/>
      <c r="QS12" s="83"/>
      <c r="QT12" s="83"/>
      <c r="QU12" s="39"/>
      <c r="QV12" s="39"/>
      <c r="QW12" s="39"/>
      <c r="QX12" s="16"/>
      <c r="QZ12" s="618" t="s">
        <v>53</v>
      </c>
      <c r="RA12" s="38">
        <v>17.59</v>
      </c>
      <c r="RB12" s="38">
        <v>18.29</v>
      </c>
      <c r="RC12" s="493"/>
      <c r="RD12" s="309" t="s">
        <v>62</v>
      </c>
      <c r="RE12" s="39">
        <f>RB12-RA12</f>
        <v>0.69999999999999929</v>
      </c>
      <c r="RF12" s="83">
        <f>RE12/RA12</f>
        <v>3.9795338260375172E-2</v>
      </c>
      <c r="RG12" s="83"/>
      <c r="RH12" s="83"/>
      <c r="RI12" s="83"/>
      <c r="RJ12" s="529" t="s">
        <v>39</v>
      </c>
      <c r="RK12" s="288"/>
      <c r="RL12" s="519"/>
      <c r="RM12" s="632"/>
      <c r="RQ12" s="618" t="s">
        <v>53</v>
      </c>
      <c r="RR12" s="38">
        <v>17.59</v>
      </c>
      <c r="RS12" s="38">
        <v>18.29</v>
      </c>
      <c r="RT12" s="493"/>
      <c r="RU12" s="309" t="s">
        <v>62</v>
      </c>
      <c r="RV12" s="39">
        <f>RS12-RR12</f>
        <v>0.69999999999999929</v>
      </c>
      <c r="RW12" s="83">
        <f>RV12/RR12</f>
        <v>3.9795338260375172E-2</v>
      </c>
      <c r="RX12" s="83"/>
      <c r="RY12" s="83"/>
      <c r="RZ12" s="83"/>
      <c r="SA12" s="529" t="s">
        <v>39</v>
      </c>
      <c r="SB12" s="288"/>
      <c r="SC12" s="519"/>
      <c r="SD12" s="632"/>
    </row>
    <row r="13" spans="1:498">
      <c r="A13" s="23" t="s">
        <v>75</v>
      </c>
      <c r="B13" s="24" t="str">
        <f>LEFT(A13,2)</f>
        <v>80</v>
      </c>
      <c r="C13" s="23" t="s">
        <v>47</v>
      </c>
      <c r="D13" s="771">
        <v>1003</v>
      </c>
      <c r="E13" s="25" t="s">
        <v>59</v>
      </c>
      <c r="F13" s="341" t="s">
        <v>60</v>
      </c>
      <c r="G13" s="592" t="s">
        <v>76</v>
      </c>
      <c r="H13" s="23"/>
      <c r="J13" s="13"/>
      <c r="K13" s="38">
        <v>10.9</v>
      </c>
      <c r="L13" s="38">
        <v>11.99</v>
      </c>
      <c r="M13" s="38" t="s">
        <v>151</v>
      </c>
      <c r="N13" s="39">
        <f>L13-K13</f>
        <v>1.0899999999999999</v>
      </c>
      <c r="O13" s="83">
        <f>N13/L13</f>
        <v>9.0909090909090898E-2</v>
      </c>
      <c r="P13" s="83"/>
      <c r="Q13" s="39"/>
      <c r="R13" s="39"/>
      <c r="S13" s="39"/>
      <c r="T13" s="39"/>
      <c r="U13" s="39"/>
      <c r="V13" s="16"/>
      <c r="X13" s="13"/>
      <c r="Y13" s="38">
        <v>10.9</v>
      </c>
      <c r="Z13" s="38">
        <v>11.99</v>
      </c>
      <c r="AA13" s="38" t="s">
        <v>151</v>
      </c>
      <c r="AB13" s="39">
        <f>Z13-Y13</f>
        <v>1.0899999999999999</v>
      </c>
      <c r="AC13" s="83">
        <f>AB13/Z13</f>
        <v>9.0909090909090898E-2</v>
      </c>
      <c r="AD13" s="83"/>
      <c r="AE13" s="39"/>
      <c r="AF13" s="39"/>
      <c r="AG13" s="39"/>
      <c r="AH13" s="39"/>
      <c r="AI13" s="39"/>
      <c r="AJ13" s="16"/>
      <c r="AL13" s="29"/>
      <c r="AM13" s="38">
        <v>10.9</v>
      </c>
      <c r="AN13" s="38">
        <v>11.99</v>
      </c>
      <c r="AO13" s="38" t="s">
        <v>151</v>
      </c>
      <c r="AP13" s="39">
        <f>AN13-AM13</f>
        <v>1.0899999999999999</v>
      </c>
      <c r="AQ13" s="83">
        <f>AP13/AM13</f>
        <v>9.9999999999999978E-2</v>
      </c>
      <c r="AR13" s="83"/>
      <c r="AS13" s="39">
        <f>AN13*11.56</f>
        <v>138.6044</v>
      </c>
      <c r="AT13" s="39"/>
      <c r="AU13" s="39"/>
      <c r="AV13" s="39"/>
      <c r="AW13" s="39"/>
      <c r="AX13" s="16"/>
      <c r="AZ13" s="13"/>
      <c r="BA13" s="38">
        <v>10.9</v>
      </c>
      <c r="BB13" s="38">
        <v>11.99</v>
      </c>
      <c r="BC13" s="38" t="s">
        <v>151</v>
      </c>
      <c r="BD13" s="39">
        <f>BB13-BA13</f>
        <v>1.0899999999999999</v>
      </c>
      <c r="BE13" s="83">
        <f>BD13/BA13</f>
        <v>9.9999999999999978E-2</v>
      </c>
      <c r="BF13" s="83"/>
      <c r="BG13" s="39"/>
      <c r="BH13" s="39"/>
      <c r="BI13" s="39"/>
      <c r="BJ13" s="39"/>
      <c r="BK13" s="39"/>
      <c r="BL13" s="16"/>
      <c r="BN13" s="29"/>
      <c r="BO13" s="38">
        <v>9.5500000000000007</v>
      </c>
      <c r="BP13" s="38">
        <v>10.119999999999999</v>
      </c>
      <c r="BQ13" s="38" t="s">
        <v>151</v>
      </c>
      <c r="BR13" s="39">
        <f>BP13-BO13</f>
        <v>0.56999999999999851</v>
      </c>
      <c r="BS13" s="83">
        <f>BR13/BO13</f>
        <v>5.9685863874345386E-2</v>
      </c>
      <c r="BT13" s="83"/>
      <c r="BU13" s="39"/>
      <c r="BV13" s="39"/>
      <c r="BW13" s="39"/>
      <c r="BX13" s="39"/>
      <c r="BY13" s="39"/>
      <c r="BZ13" s="16"/>
      <c r="CB13" s="29"/>
      <c r="CC13" s="38">
        <v>9.5500000000000007</v>
      </c>
      <c r="CD13" s="38">
        <v>10.119999999999999</v>
      </c>
      <c r="CE13" s="38" t="s">
        <v>151</v>
      </c>
      <c r="CF13" s="39">
        <f>CD13-CC13</f>
        <v>0.56999999999999851</v>
      </c>
      <c r="CG13" s="83">
        <f>CF13/CC13</f>
        <v>5.9685863874345386E-2</v>
      </c>
      <c r="CH13" s="83"/>
      <c r="CI13" s="39"/>
      <c r="CJ13" s="39"/>
      <c r="CK13" s="39"/>
      <c r="CL13" s="39"/>
      <c r="CM13" s="39"/>
      <c r="CN13" s="16"/>
      <c r="CP13" s="29"/>
      <c r="CQ13" s="38">
        <v>9.5500000000000007</v>
      </c>
      <c r="CR13" s="38">
        <v>10.119999999999999</v>
      </c>
      <c r="CS13" s="38" t="s">
        <v>151</v>
      </c>
      <c r="CT13" s="39">
        <f>CR13-CQ13</f>
        <v>0.56999999999999851</v>
      </c>
      <c r="CU13" s="83">
        <f>CT13/CQ13</f>
        <v>5.9685863874345386E-2</v>
      </c>
      <c r="CV13" s="83"/>
      <c r="CW13" s="39"/>
      <c r="CX13" s="39"/>
      <c r="CY13" s="39"/>
      <c r="CZ13" s="39"/>
      <c r="DA13" s="39"/>
      <c r="DB13" s="16"/>
      <c r="DD13" s="29"/>
      <c r="DE13" s="38">
        <v>9.5500000000000007</v>
      </c>
      <c r="DF13" s="38">
        <v>10.119999999999999</v>
      </c>
      <c r="DG13" s="38"/>
      <c r="DH13" s="38"/>
      <c r="DI13" s="38" t="s">
        <v>151</v>
      </c>
      <c r="DJ13" s="39">
        <f>DF13-DE13</f>
        <v>0.56999999999999851</v>
      </c>
      <c r="DK13" s="83">
        <f>DJ13/DE13</f>
        <v>5.9685863874345386E-2</v>
      </c>
      <c r="DL13" s="83"/>
      <c r="DM13" s="39"/>
      <c r="DN13" s="39"/>
      <c r="DO13" s="39"/>
      <c r="DP13" s="39"/>
      <c r="DQ13" s="39"/>
      <c r="DR13" s="16"/>
      <c r="DT13" s="29"/>
      <c r="DU13" s="38">
        <v>9.5500000000000007</v>
      </c>
      <c r="DV13" s="38">
        <v>10.5</v>
      </c>
      <c r="DW13" s="38" t="s">
        <v>151</v>
      </c>
      <c r="DX13" s="39">
        <f>DV13-DU13</f>
        <v>0.94999999999999929</v>
      </c>
      <c r="DY13" s="83">
        <f>DX13/DU13</f>
        <v>9.9476439790575841E-2</v>
      </c>
      <c r="DZ13" s="83"/>
      <c r="EA13" s="39"/>
      <c r="EB13" s="39"/>
      <c r="EC13" s="39"/>
      <c r="ED13" s="39"/>
      <c r="EE13" s="39"/>
      <c r="EF13" s="16"/>
      <c r="EG13" s="16"/>
      <c r="EH13" s="29"/>
      <c r="EI13" s="38">
        <v>9.5500000000000007</v>
      </c>
      <c r="EJ13" s="38">
        <v>10.5</v>
      </c>
      <c r="EK13" s="38" t="s">
        <v>151</v>
      </c>
      <c r="EL13" s="39">
        <f>EJ13-EI13</f>
        <v>0.94999999999999929</v>
      </c>
      <c r="EM13" s="83">
        <f>EL13/EI13</f>
        <v>9.9476439790575841E-2</v>
      </c>
      <c r="EN13" s="39"/>
      <c r="EO13" s="39"/>
      <c r="EP13" s="39"/>
      <c r="EQ13" s="39"/>
      <c r="ER13" s="39"/>
      <c r="ES13" s="16"/>
      <c r="EU13" s="29"/>
      <c r="EV13" s="38">
        <v>9.5500000000000007</v>
      </c>
      <c r="EW13" s="38">
        <v>10.5</v>
      </c>
      <c r="EX13" s="38" t="s">
        <v>151</v>
      </c>
      <c r="EY13" s="39">
        <f>EW13-EV13</f>
        <v>0.94999999999999929</v>
      </c>
      <c r="EZ13" s="83">
        <f>EY13/EV13</f>
        <v>9.9476439790575841E-2</v>
      </c>
      <c r="FA13" s="39"/>
      <c r="FB13" s="39"/>
      <c r="FC13" s="39"/>
      <c r="FD13" s="39"/>
      <c r="FE13" s="39"/>
      <c r="FF13" s="16"/>
      <c r="FH13" s="29"/>
      <c r="FI13" s="38">
        <v>9.5500000000000007</v>
      </c>
      <c r="FJ13" s="38">
        <v>10.5</v>
      </c>
      <c r="FK13" s="38" t="s">
        <v>151</v>
      </c>
      <c r="FL13" s="39">
        <f>FJ13-FI13</f>
        <v>0.94999999999999929</v>
      </c>
      <c r="FM13" s="83">
        <f>FL13/FI13</f>
        <v>9.9476439790575841E-2</v>
      </c>
      <c r="FN13" s="39"/>
      <c r="FO13" s="39"/>
      <c r="FP13" s="39"/>
      <c r="FQ13" s="39"/>
      <c r="FR13" s="39"/>
      <c r="FS13" s="16"/>
      <c r="FU13" s="29"/>
      <c r="FV13" s="38">
        <v>9.5500000000000007</v>
      </c>
      <c r="FW13" s="38">
        <v>10.5</v>
      </c>
      <c r="FX13" s="38">
        <f>FW13*12.15</f>
        <v>127.575</v>
      </c>
      <c r="FY13" s="38" t="s">
        <v>151</v>
      </c>
      <c r="FZ13" s="39">
        <f>FW13-FV13</f>
        <v>0.94999999999999929</v>
      </c>
      <c r="GA13" s="83">
        <f>FZ13/FV13</f>
        <v>9.9476439790575841E-2</v>
      </c>
      <c r="GB13" s="39"/>
      <c r="GC13" s="39"/>
      <c r="GD13" s="39"/>
      <c r="GE13" s="39"/>
      <c r="GF13" s="39"/>
      <c r="GG13" s="16"/>
      <c r="GI13" s="29"/>
      <c r="GJ13" s="38">
        <v>9.5500000000000007</v>
      </c>
      <c r="GK13" s="38">
        <v>10.5</v>
      </c>
      <c r="GL13" s="38">
        <f>GK13*11.99</f>
        <v>125.895</v>
      </c>
      <c r="GM13" s="38" t="s">
        <v>151</v>
      </c>
      <c r="GN13" s="39">
        <f>GK13-GJ13</f>
        <v>0.94999999999999929</v>
      </c>
      <c r="GO13" s="83">
        <f>GN13/GJ13</f>
        <v>9.9476439790575841E-2</v>
      </c>
      <c r="GP13" s="39"/>
      <c r="GQ13" s="39"/>
      <c r="GR13" s="39"/>
      <c r="GS13" s="39"/>
      <c r="GT13" s="39"/>
      <c r="GU13" s="16"/>
      <c r="GW13" s="29"/>
      <c r="GX13" s="38">
        <v>9.5500000000000007</v>
      </c>
      <c r="GY13" s="38">
        <v>10.5</v>
      </c>
      <c r="GZ13" s="38">
        <f>GY13*11.88</f>
        <v>124.74000000000001</v>
      </c>
      <c r="HA13" s="38" t="s">
        <v>151</v>
      </c>
      <c r="HB13" s="39">
        <f>GY13-GX13</f>
        <v>0.94999999999999929</v>
      </c>
      <c r="HC13" s="83">
        <f>HB13/GX13</f>
        <v>9.9476439790575841E-2</v>
      </c>
      <c r="HD13" s="39"/>
      <c r="HE13" s="39"/>
      <c r="HF13" s="39"/>
      <c r="HG13" s="39"/>
      <c r="HH13" s="39"/>
      <c r="HI13" s="16"/>
      <c r="HJ13" s="16"/>
      <c r="HK13" s="29" t="s">
        <v>197</v>
      </c>
      <c r="HL13" s="38">
        <v>9.5500000000000007</v>
      </c>
      <c r="HM13" s="38">
        <v>10.5</v>
      </c>
      <c r="HN13" s="38">
        <f>HM13*11.9</f>
        <v>124.95</v>
      </c>
      <c r="HO13" s="38" t="s">
        <v>151</v>
      </c>
      <c r="HP13" s="39">
        <f>HM13-HL13</f>
        <v>0.94999999999999929</v>
      </c>
      <c r="HQ13" s="83">
        <f>HP13/HL13</f>
        <v>9.9476439790575841E-2</v>
      </c>
      <c r="HR13" s="39"/>
      <c r="HS13" s="39"/>
      <c r="HT13" s="39"/>
      <c r="HU13" s="39"/>
      <c r="HV13" s="39"/>
      <c r="HW13" s="16"/>
      <c r="HX13" s="29" t="s">
        <v>197</v>
      </c>
      <c r="HY13" s="38">
        <v>9.65</v>
      </c>
      <c r="HZ13" s="38">
        <v>10.71</v>
      </c>
      <c r="IA13" s="38">
        <f>HZ13*11.96</f>
        <v>128.09160000000003</v>
      </c>
      <c r="IB13" s="38" t="s">
        <v>151</v>
      </c>
      <c r="IC13" s="39">
        <f>HZ13-HY13</f>
        <v>1.0600000000000005</v>
      </c>
      <c r="ID13" s="83">
        <f>IC13/HY13</f>
        <v>0.10984455958549227</v>
      </c>
      <c r="IE13" s="83"/>
      <c r="IF13" s="83"/>
      <c r="IG13" s="83"/>
      <c r="IH13" s="39"/>
      <c r="II13" s="39"/>
      <c r="IJ13" s="39"/>
      <c r="IK13" s="39"/>
      <c r="IL13" s="39"/>
      <c r="IM13" s="16"/>
      <c r="IO13" s="661">
        <f>ID13-HQ13</f>
        <v>1.0368119794916433E-2</v>
      </c>
      <c r="IQ13" s="29" t="s">
        <v>197</v>
      </c>
      <c r="IR13" s="38">
        <v>9.65</v>
      </c>
      <c r="IS13" s="38">
        <v>10.71</v>
      </c>
      <c r="IT13" s="38">
        <f>IS13*12.02</f>
        <v>128.73420000000002</v>
      </c>
      <c r="IU13" s="38" t="s">
        <v>151</v>
      </c>
      <c r="IV13" s="39">
        <f>IS13-IR13</f>
        <v>1.0600000000000005</v>
      </c>
      <c r="IW13" s="83">
        <f>IV13/IR13</f>
        <v>0.10984455958549227</v>
      </c>
      <c r="IX13" s="83"/>
      <c r="IY13" s="83"/>
      <c r="IZ13" s="83"/>
      <c r="JA13" s="39"/>
      <c r="JB13" s="39"/>
      <c r="JC13" s="39"/>
      <c r="JD13" s="39"/>
      <c r="JE13" s="39"/>
      <c r="JF13" s="16"/>
      <c r="JH13" s="29"/>
      <c r="JI13" s="38">
        <v>9.65</v>
      </c>
      <c r="JJ13" s="38">
        <v>10.71</v>
      </c>
      <c r="JK13" s="38">
        <f>JJ13*12.4</f>
        <v>132.804</v>
      </c>
      <c r="JL13" s="38" t="s">
        <v>151</v>
      </c>
      <c r="JM13" s="39">
        <f>JJ13-JI13</f>
        <v>1.0600000000000005</v>
      </c>
      <c r="JN13" s="83">
        <f>JM13/JI13</f>
        <v>0.10984455958549227</v>
      </c>
      <c r="JO13" s="83"/>
      <c r="JP13" s="83"/>
      <c r="JQ13" s="83"/>
      <c r="JR13" s="39"/>
      <c r="JS13" s="39"/>
      <c r="JT13" s="39"/>
      <c r="JU13" s="39"/>
      <c r="JV13" s="39"/>
      <c r="JW13" s="16"/>
      <c r="JZ13" s="29"/>
      <c r="KA13" s="38">
        <v>9.65</v>
      </c>
      <c r="KB13" s="38">
        <v>10.71</v>
      </c>
      <c r="KC13" s="38">
        <f>KB13*12.36</f>
        <v>132.37559999999999</v>
      </c>
      <c r="KD13" s="38" t="s">
        <v>151</v>
      </c>
      <c r="KE13" s="39">
        <f>KB13-KA13</f>
        <v>1.0600000000000005</v>
      </c>
      <c r="KF13" s="83">
        <f>KE13/KA13</f>
        <v>0.10984455958549227</v>
      </c>
      <c r="KG13" s="83"/>
      <c r="KH13" s="83"/>
      <c r="KI13" s="83"/>
      <c r="KJ13" s="39"/>
      <c r="KK13" s="39"/>
      <c r="KL13" s="39"/>
      <c r="KM13" s="39"/>
      <c r="KN13" s="39"/>
      <c r="KO13" s="16"/>
      <c r="KQ13" s="29"/>
      <c r="KR13" s="38">
        <v>9.65</v>
      </c>
      <c r="KS13" s="38">
        <v>10.71</v>
      </c>
      <c r="KT13" s="302">
        <f>12.39*KS13</f>
        <v>132.69690000000003</v>
      </c>
      <c r="KU13" s="309" t="s">
        <v>151</v>
      </c>
      <c r="KV13" s="39">
        <f>KS13-KR13</f>
        <v>1.0600000000000005</v>
      </c>
      <c r="KW13" s="83">
        <f>KV13/KR13</f>
        <v>0.10984455958549227</v>
      </c>
      <c r="KX13" s="83"/>
      <c r="KY13" s="83"/>
      <c r="KZ13" s="83"/>
      <c r="LA13" s="39"/>
      <c r="LB13" s="39"/>
      <c r="LC13" s="39"/>
      <c r="LD13" s="39"/>
      <c r="LE13" s="39"/>
      <c r="LF13" s="16"/>
      <c r="LI13" s="29"/>
      <c r="LJ13" s="38">
        <v>9.65</v>
      </c>
      <c r="LK13" s="38">
        <v>10.71</v>
      </c>
      <c r="LL13" s="302">
        <f>12.4*LK13</f>
        <v>132.804</v>
      </c>
      <c r="LM13" s="309" t="s">
        <v>151</v>
      </c>
      <c r="LN13" s="39">
        <f>LK13-LJ13</f>
        <v>1.0600000000000005</v>
      </c>
      <c r="LO13" s="83">
        <f>LN13/LJ13</f>
        <v>0.10984455958549227</v>
      </c>
      <c r="LP13" s="83"/>
      <c r="LQ13" s="83"/>
      <c r="LR13" s="83"/>
      <c r="LS13" s="39"/>
      <c r="LT13" s="39"/>
      <c r="LU13" s="39"/>
      <c r="LV13" s="39"/>
      <c r="LW13" s="39"/>
      <c r="LX13" s="16"/>
      <c r="LZ13" s="29"/>
      <c r="MA13" s="38">
        <v>9.65</v>
      </c>
      <c r="MB13" s="38">
        <v>10.71</v>
      </c>
      <c r="MC13" s="302">
        <f>12.57*MB13</f>
        <v>134.62470000000002</v>
      </c>
      <c r="MD13" s="309" t="s">
        <v>151</v>
      </c>
      <c r="ME13" s="39">
        <f>MB13-MA13</f>
        <v>1.0600000000000005</v>
      </c>
      <c r="MF13" s="83">
        <f>ME13/MA13</f>
        <v>0.10984455958549227</v>
      </c>
      <c r="MG13" s="83"/>
      <c r="MH13" s="83"/>
      <c r="MI13" s="83"/>
      <c r="MJ13" s="39"/>
      <c r="MK13" s="39"/>
      <c r="ML13" s="39"/>
      <c r="MM13" s="39"/>
      <c r="MN13" s="39"/>
      <c r="MO13" s="16"/>
      <c r="MQ13" s="29"/>
      <c r="MR13" s="38">
        <v>9.65</v>
      </c>
      <c r="MS13" s="38">
        <v>10.71</v>
      </c>
      <c r="MT13" s="302">
        <f>12.64*MS13</f>
        <v>135.37440000000001</v>
      </c>
      <c r="MU13" s="309" t="s">
        <v>151</v>
      </c>
      <c r="MV13" s="39">
        <f>MS13-MR13</f>
        <v>1.0600000000000005</v>
      </c>
      <c r="MW13" s="83">
        <f>MV13/MR13</f>
        <v>0.10984455958549227</v>
      </c>
      <c r="MX13" s="83"/>
      <c r="MY13" s="83"/>
      <c r="MZ13" s="83"/>
      <c r="NA13" s="39"/>
      <c r="NB13" s="39"/>
      <c r="NC13" s="39"/>
      <c r="ND13" s="39"/>
      <c r="NE13" s="39"/>
      <c r="NF13" s="16"/>
      <c r="NI13" s="29"/>
      <c r="NJ13" s="38">
        <v>9.65</v>
      </c>
      <c r="NK13" s="38">
        <v>10.71</v>
      </c>
      <c r="NL13" s="302">
        <f>NK13*13.91</f>
        <v>148.9761</v>
      </c>
      <c r="NM13" s="309" t="s">
        <v>151</v>
      </c>
      <c r="NN13" s="39">
        <f>NK13-NJ13</f>
        <v>1.0600000000000005</v>
      </c>
      <c r="NO13" s="83">
        <f>NN13/NJ13</f>
        <v>0.10984455958549227</v>
      </c>
      <c r="NP13" s="83"/>
      <c r="NQ13" s="83"/>
      <c r="NR13" s="83"/>
      <c r="NS13" s="39"/>
      <c r="NT13" s="39"/>
      <c r="NU13" s="39"/>
      <c r="NV13" s="39"/>
      <c r="NW13" s="39"/>
      <c r="NX13" s="16"/>
      <c r="OA13" s="29"/>
      <c r="OB13" s="38">
        <v>9.65</v>
      </c>
      <c r="OC13" s="38">
        <v>10.71</v>
      </c>
      <c r="OD13" s="302">
        <f>12.11*OC13</f>
        <v>129.69810000000001</v>
      </c>
      <c r="OE13" s="309" t="s">
        <v>151</v>
      </c>
      <c r="OF13" s="39">
        <f>OC13-OB13</f>
        <v>1.0600000000000005</v>
      </c>
      <c r="OG13" s="83">
        <f>OF13/OB13</f>
        <v>0.10984455958549227</v>
      </c>
      <c r="OH13" s="83"/>
      <c r="OI13" s="83"/>
      <c r="OJ13" s="83"/>
      <c r="OK13" s="39"/>
      <c r="OL13" s="39"/>
      <c r="OM13" s="39"/>
      <c r="ON13" s="16"/>
      <c r="OQ13" s="29"/>
      <c r="OR13" s="38">
        <v>9.65</v>
      </c>
      <c r="OS13" s="38">
        <v>10.71</v>
      </c>
      <c r="OT13" s="302">
        <f>11.59*OS13</f>
        <v>124.1289</v>
      </c>
      <c r="OU13" s="309" t="s">
        <v>151</v>
      </c>
      <c r="OV13" s="39">
        <f>OS13-OR13</f>
        <v>1.0600000000000005</v>
      </c>
      <c r="OW13" s="83">
        <f>OV13/OR13</f>
        <v>0.10984455958549227</v>
      </c>
      <c r="OX13" s="83"/>
      <c r="OY13" s="83"/>
      <c r="OZ13" s="83"/>
      <c r="PA13" s="39"/>
      <c r="PB13" s="39"/>
      <c r="PC13" s="39"/>
      <c r="PD13" s="16"/>
      <c r="PG13" s="29"/>
      <c r="PH13" s="38">
        <v>9.65</v>
      </c>
      <c r="PI13" s="38">
        <v>10.71</v>
      </c>
      <c r="PJ13" s="302"/>
      <c r="PK13" s="309" t="s">
        <v>62</v>
      </c>
      <c r="PL13" s="39">
        <f>PI13-PH13</f>
        <v>1.0600000000000005</v>
      </c>
      <c r="PM13" s="83">
        <f>PL13/PH13</f>
        <v>0.10984455958549227</v>
      </c>
      <c r="PN13" s="83"/>
      <c r="PO13" s="83"/>
      <c r="PP13" s="83"/>
      <c r="PQ13" s="39"/>
      <c r="PR13" s="39"/>
      <c r="PS13" s="39"/>
      <c r="PT13" s="16"/>
      <c r="PV13" s="29"/>
      <c r="PW13" s="38">
        <v>9.65</v>
      </c>
      <c r="PX13" s="38">
        <v>10.71</v>
      </c>
      <c r="PY13" s="302"/>
      <c r="PZ13" s="309" t="s">
        <v>62</v>
      </c>
      <c r="QA13" s="39">
        <f>PX13-PW13</f>
        <v>1.0600000000000005</v>
      </c>
      <c r="QB13" s="83">
        <f>QA13/PW13</f>
        <v>0.10984455958549227</v>
      </c>
      <c r="QC13" s="83"/>
      <c r="QD13" s="83"/>
      <c r="QE13" s="83"/>
      <c r="QF13" s="39"/>
      <c r="QG13" s="39"/>
      <c r="QH13" s="39"/>
      <c r="QI13" s="16"/>
      <c r="QK13" s="29"/>
      <c r="QL13" s="38">
        <v>9.65</v>
      </c>
      <c r="QM13" s="38">
        <v>10.71</v>
      </c>
      <c r="QN13" s="302"/>
      <c r="QO13" s="309" t="s">
        <v>62</v>
      </c>
      <c r="QP13" s="39">
        <f>QM13-QL13</f>
        <v>1.0600000000000005</v>
      </c>
      <c r="QQ13" s="83">
        <f>QP13/QL13</f>
        <v>0.10984455958549227</v>
      </c>
      <c r="QR13" s="83"/>
      <c r="QS13" s="83"/>
      <c r="QT13" s="83"/>
      <c r="QU13" s="39"/>
      <c r="QV13" s="39"/>
      <c r="QW13" s="39"/>
      <c r="QX13" s="16"/>
      <c r="QZ13" s="623"/>
      <c r="RA13" s="38">
        <v>9.65</v>
      </c>
      <c r="RB13" s="38">
        <v>10.71</v>
      </c>
      <c r="RC13" s="493"/>
      <c r="RD13" s="309" t="s">
        <v>62</v>
      </c>
      <c r="RE13" s="39">
        <f>RB13-RA13</f>
        <v>1.0600000000000005</v>
      </c>
      <c r="RF13" s="83">
        <f>RE13/RA13</f>
        <v>0.10984455958549227</v>
      </c>
      <c r="RG13" s="83"/>
      <c r="RH13" s="83"/>
      <c r="RI13" s="83"/>
      <c r="RJ13" s="529" t="s">
        <v>39</v>
      </c>
      <c r="RK13" s="288"/>
      <c r="RL13" s="519"/>
      <c r="RM13" s="632"/>
      <c r="RQ13" s="623"/>
      <c r="RR13" s="38">
        <v>9.65</v>
      </c>
      <c r="RS13" s="38">
        <v>10.71</v>
      </c>
      <c r="RT13" s="493"/>
      <c r="RU13" s="309" t="s">
        <v>62</v>
      </c>
      <c r="RV13" s="39">
        <f>RS13-RR13</f>
        <v>1.0600000000000005</v>
      </c>
      <c r="RW13" s="83">
        <f>RV13/RR13</f>
        <v>0.10984455958549227</v>
      </c>
      <c r="RX13" s="83"/>
      <c r="RY13" s="83"/>
      <c r="RZ13" s="83"/>
      <c r="SA13" s="529" t="s">
        <v>39</v>
      </c>
      <c r="SB13" s="288"/>
      <c r="SC13" s="519"/>
      <c r="SD13" s="632"/>
    </row>
    <row r="14" spans="1:498">
      <c r="A14" s="23" t="s">
        <v>77</v>
      </c>
      <c r="B14" s="24" t="str">
        <f>LEFT(A14,2)</f>
        <v>80</v>
      </c>
      <c r="C14" s="23" t="s">
        <v>47</v>
      </c>
      <c r="D14" s="771">
        <v>1003</v>
      </c>
      <c r="E14" s="25" t="s">
        <v>59</v>
      </c>
      <c r="F14" s="341" t="s">
        <v>60</v>
      </c>
      <c r="G14" s="592" t="s">
        <v>78</v>
      </c>
      <c r="H14" s="23"/>
      <c r="J14" s="13"/>
      <c r="K14" s="38">
        <v>10.9</v>
      </c>
      <c r="L14" s="38">
        <v>11.99</v>
      </c>
      <c r="M14" s="38" t="s">
        <v>151</v>
      </c>
      <c r="N14" s="39">
        <f>L14-K14</f>
        <v>1.0899999999999999</v>
      </c>
      <c r="O14" s="83">
        <f>N14/L14</f>
        <v>9.0909090909090898E-2</v>
      </c>
      <c r="P14" s="83"/>
      <c r="Q14" s="39"/>
      <c r="R14" s="39"/>
      <c r="S14" s="39"/>
      <c r="T14" s="39"/>
      <c r="U14" s="39"/>
      <c r="V14" s="16"/>
      <c r="X14" s="13"/>
      <c r="Y14" s="38">
        <v>10.9</v>
      </c>
      <c r="Z14" s="38">
        <v>11.99</v>
      </c>
      <c r="AA14" s="38" t="s">
        <v>151</v>
      </c>
      <c r="AB14" s="39">
        <f>Z14-Y14</f>
        <v>1.0899999999999999</v>
      </c>
      <c r="AC14" s="83">
        <f>AB14/Z14</f>
        <v>9.0909090909090898E-2</v>
      </c>
      <c r="AD14" s="83"/>
      <c r="AE14" s="39"/>
      <c r="AF14" s="39"/>
      <c r="AG14" s="39"/>
      <c r="AH14" s="39"/>
      <c r="AI14" s="39"/>
      <c r="AJ14" s="16"/>
      <c r="AL14" s="29"/>
      <c r="AM14" s="38">
        <v>10.9</v>
      </c>
      <c r="AN14" s="38">
        <v>11.99</v>
      </c>
      <c r="AO14" s="38" t="s">
        <v>151</v>
      </c>
      <c r="AP14" s="39">
        <f>AN14-AM14</f>
        <v>1.0899999999999999</v>
      </c>
      <c r="AQ14" s="83">
        <f>AP14/AM14</f>
        <v>9.9999999999999978E-2</v>
      </c>
      <c r="AR14" s="83"/>
      <c r="AS14" s="39">
        <f>AN14*11.56</f>
        <v>138.6044</v>
      </c>
      <c r="AT14" s="39"/>
      <c r="AU14" s="39"/>
      <c r="AV14" s="39"/>
      <c r="AW14" s="39"/>
      <c r="AX14" s="16"/>
      <c r="AZ14" s="13"/>
      <c r="BA14" s="38">
        <v>10.9</v>
      </c>
      <c r="BB14" s="38">
        <v>11.99</v>
      </c>
      <c r="BC14" s="38" t="s">
        <v>151</v>
      </c>
      <c r="BD14" s="39">
        <f>BB14-BA14</f>
        <v>1.0899999999999999</v>
      </c>
      <c r="BE14" s="83">
        <f>BD14/BA14</f>
        <v>9.9999999999999978E-2</v>
      </c>
      <c r="BF14" s="83"/>
      <c r="BG14" s="39"/>
      <c r="BH14" s="39"/>
      <c r="BI14" s="39"/>
      <c r="BJ14" s="39"/>
      <c r="BK14" s="39"/>
      <c r="BL14" s="16"/>
      <c r="BN14" s="29"/>
      <c r="BO14" s="38">
        <v>10.5</v>
      </c>
      <c r="BP14" s="38">
        <v>11.55</v>
      </c>
      <c r="BQ14" s="38" t="s">
        <v>151</v>
      </c>
      <c r="BR14" s="39">
        <f>BP14-BO14</f>
        <v>1.0500000000000007</v>
      </c>
      <c r="BS14" s="83">
        <f>BR14/BO14</f>
        <v>0.10000000000000006</v>
      </c>
      <c r="BT14" s="83"/>
      <c r="BU14" s="39"/>
      <c r="BV14" s="39"/>
      <c r="BW14" s="39"/>
      <c r="BX14" s="39"/>
      <c r="BY14" s="39"/>
      <c r="BZ14" s="16"/>
      <c r="CB14" s="29"/>
      <c r="CC14" s="38">
        <v>10.5</v>
      </c>
      <c r="CD14" s="38">
        <v>11.55</v>
      </c>
      <c r="CE14" s="38" t="s">
        <v>151</v>
      </c>
      <c r="CF14" s="39">
        <f>CD14-CC14</f>
        <v>1.0500000000000007</v>
      </c>
      <c r="CG14" s="83">
        <f>CF14/CC14</f>
        <v>0.10000000000000006</v>
      </c>
      <c r="CH14" s="83"/>
      <c r="CI14" s="39"/>
      <c r="CJ14" s="39"/>
      <c r="CK14" s="39"/>
      <c r="CL14" s="39"/>
      <c r="CM14" s="39"/>
      <c r="CN14" s="16"/>
      <c r="CP14" s="29"/>
      <c r="CQ14" s="38">
        <v>10.5</v>
      </c>
      <c r="CR14" s="38">
        <v>11.55</v>
      </c>
      <c r="CS14" s="38" t="s">
        <v>151</v>
      </c>
      <c r="CT14" s="39">
        <f>CR14-CQ14</f>
        <v>1.0500000000000007</v>
      </c>
      <c r="CU14" s="83">
        <f>CT14/CQ14</f>
        <v>0.10000000000000006</v>
      </c>
      <c r="CV14" s="83"/>
      <c r="CW14" s="39"/>
      <c r="CX14" s="39"/>
      <c r="CY14" s="39"/>
      <c r="CZ14" s="39"/>
      <c r="DA14" s="39"/>
      <c r="DB14" s="16"/>
      <c r="DD14" s="29"/>
      <c r="DE14" s="38">
        <v>10.5</v>
      </c>
      <c r="DF14" s="38">
        <v>11.55</v>
      </c>
      <c r="DG14" s="38"/>
      <c r="DH14" s="38"/>
      <c r="DI14" s="38" t="s">
        <v>151</v>
      </c>
      <c r="DJ14" s="39">
        <f>DF14-DE14</f>
        <v>1.0500000000000007</v>
      </c>
      <c r="DK14" s="83">
        <f>DJ14/DE14</f>
        <v>0.10000000000000006</v>
      </c>
      <c r="DL14" s="83"/>
      <c r="DM14" s="39"/>
      <c r="DN14" s="39"/>
      <c r="DO14" s="39"/>
      <c r="DP14" s="39"/>
      <c r="DQ14" s="39"/>
      <c r="DR14" s="16"/>
      <c r="DT14" s="29"/>
      <c r="DU14" s="38">
        <v>10.5</v>
      </c>
      <c r="DV14" s="38">
        <v>11.55</v>
      </c>
      <c r="DW14" s="38" t="s">
        <v>151</v>
      </c>
      <c r="DX14" s="39">
        <f>DV14-DU14</f>
        <v>1.0500000000000007</v>
      </c>
      <c r="DY14" s="83">
        <f>DX14/DU14</f>
        <v>0.10000000000000006</v>
      </c>
      <c r="DZ14" s="83"/>
      <c r="EA14" s="39"/>
      <c r="EB14" s="39"/>
      <c r="EC14" s="39"/>
      <c r="ED14" s="39"/>
      <c r="EE14" s="39"/>
      <c r="EF14" s="16"/>
      <c r="EG14" s="16"/>
      <c r="EH14" s="29"/>
      <c r="EI14" s="38">
        <v>10.5</v>
      </c>
      <c r="EJ14" s="38">
        <v>11.55</v>
      </c>
      <c r="EK14" s="38" t="s">
        <v>151</v>
      </c>
      <c r="EL14" s="39">
        <f>EJ14-EI14</f>
        <v>1.0500000000000007</v>
      </c>
      <c r="EM14" s="83">
        <f>EL14/EI14</f>
        <v>0.10000000000000006</v>
      </c>
      <c r="EN14" s="39"/>
      <c r="EO14" s="39"/>
      <c r="EP14" s="39"/>
      <c r="EQ14" s="39"/>
      <c r="ER14" s="39"/>
      <c r="ES14" s="16"/>
      <c r="EU14" s="29"/>
      <c r="EV14" s="38">
        <v>10.5</v>
      </c>
      <c r="EW14" s="38">
        <v>11.55</v>
      </c>
      <c r="EX14" s="38" t="s">
        <v>151</v>
      </c>
      <c r="EY14" s="39">
        <f>EW14-EV14</f>
        <v>1.0500000000000007</v>
      </c>
      <c r="EZ14" s="83">
        <f>EY14/EV14</f>
        <v>0.10000000000000006</v>
      </c>
      <c r="FA14" s="39"/>
      <c r="FB14" s="39"/>
      <c r="FC14" s="39"/>
      <c r="FD14" s="39"/>
      <c r="FE14" s="39"/>
      <c r="FF14" s="16"/>
      <c r="FH14" s="29"/>
      <c r="FI14" s="38">
        <v>10.5</v>
      </c>
      <c r="FJ14" s="38">
        <v>11.55</v>
      </c>
      <c r="FK14" s="38" t="s">
        <v>151</v>
      </c>
      <c r="FL14" s="39">
        <f>FJ14-FI14</f>
        <v>1.0500000000000007</v>
      </c>
      <c r="FM14" s="83">
        <f>FL14/FI14</f>
        <v>0.10000000000000006</v>
      </c>
      <c r="FN14" s="39"/>
      <c r="FO14" s="39"/>
      <c r="FP14" s="39"/>
      <c r="FQ14" s="39"/>
      <c r="FR14" s="39"/>
      <c r="FS14" s="16"/>
      <c r="FU14" s="29"/>
      <c r="FV14" s="38">
        <v>10.5</v>
      </c>
      <c r="FW14" s="38">
        <v>11.55</v>
      </c>
      <c r="FX14" s="38">
        <f>FW14*12.15</f>
        <v>140.33250000000001</v>
      </c>
      <c r="FY14" s="38" t="s">
        <v>151</v>
      </c>
      <c r="FZ14" s="39">
        <f>FW14-FV14</f>
        <v>1.0500000000000007</v>
      </c>
      <c r="GA14" s="83">
        <f>FZ14/FV14</f>
        <v>0.10000000000000006</v>
      </c>
      <c r="GB14" s="39"/>
      <c r="GC14" s="39"/>
      <c r="GD14" s="39"/>
      <c r="GE14" s="39"/>
      <c r="GF14" s="39"/>
      <c r="GG14" s="16"/>
      <c r="GI14" s="29"/>
      <c r="GJ14" s="38">
        <v>10.5</v>
      </c>
      <c r="GK14" s="38">
        <v>11.55</v>
      </c>
      <c r="GL14" s="38">
        <f>GK14*11.99</f>
        <v>138.4845</v>
      </c>
      <c r="GM14" s="38" t="s">
        <v>151</v>
      </c>
      <c r="GN14" s="39">
        <f>GK14-GJ14</f>
        <v>1.0500000000000007</v>
      </c>
      <c r="GO14" s="83">
        <f>GN14/GJ14</f>
        <v>0.10000000000000006</v>
      </c>
      <c r="GP14" s="39"/>
      <c r="GQ14" s="39"/>
      <c r="GR14" s="39"/>
      <c r="GS14" s="39"/>
      <c r="GT14" s="39"/>
      <c r="GU14" s="16"/>
      <c r="GW14" s="29"/>
      <c r="GX14" s="38">
        <v>10.5</v>
      </c>
      <c r="GY14" s="38">
        <v>11.55</v>
      </c>
      <c r="GZ14" s="38">
        <f>GY14*11.88</f>
        <v>137.21400000000003</v>
      </c>
      <c r="HA14" s="38" t="s">
        <v>151</v>
      </c>
      <c r="HB14" s="39">
        <f>GY14-GX14</f>
        <v>1.0500000000000007</v>
      </c>
      <c r="HC14" s="83">
        <f>HB14/GX14</f>
        <v>0.10000000000000006</v>
      </c>
      <c r="HD14" s="39"/>
      <c r="HE14" s="39"/>
      <c r="HF14" s="39"/>
      <c r="HG14" s="39"/>
      <c r="HH14" s="39"/>
      <c r="HI14" s="16"/>
      <c r="HJ14" s="16"/>
      <c r="HK14" s="29" t="s">
        <v>200</v>
      </c>
      <c r="HL14" s="38">
        <v>10.5</v>
      </c>
      <c r="HM14" s="38">
        <v>11.55</v>
      </c>
      <c r="HN14" s="38">
        <f>HM14*11.9</f>
        <v>137.44500000000002</v>
      </c>
      <c r="HO14" s="38" t="s">
        <v>151</v>
      </c>
      <c r="HP14" s="39">
        <f>HM14-HL14</f>
        <v>1.0500000000000007</v>
      </c>
      <c r="HQ14" s="83">
        <f>HP14/HL14</f>
        <v>0.10000000000000006</v>
      </c>
      <c r="HR14" s="39"/>
      <c r="HS14" s="39"/>
      <c r="HT14" s="39"/>
      <c r="HU14" s="39"/>
      <c r="HV14" s="39"/>
      <c r="HW14" s="16"/>
      <c r="HX14" s="29" t="s">
        <v>200</v>
      </c>
      <c r="HY14" s="38">
        <v>10.61</v>
      </c>
      <c r="HZ14" s="38">
        <v>11.78</v>
      </c>
      <c r="IA14" s="38">
        <f>HZ14*11.96</f>
        <v>140.8888</v>
      </c>
      <c r="IB14" s="38" t="s">
        <v>151</v>
      </c>
      <c r="IC14" s="39">
        <f>HZ14-HY14</f>
        <v>1.17</v>
      </c>
      <c r="ID14" s="83">
        <f>IC14/HY14</f>
        <v>0.11027332704995288</v>
      </c>
      <c r="IE14" s="83"/>
      <c r="IF14" s="83"/>
      <c r="IG14" s="83"/>
      <c r="IH14" s="39"/>
      <c r="II14" s="39"/>
      <c r="IJ14" s="39"/>
      <c r="IK14" s="39"/>
      <c r="IL14" s="39"/>
      <c r="IM14" s="16"/>
      <c r="IO14" s="295">
        <f>ID14-HQ14</f>
        <v>1.0273327049952818E-2</v>
      </c>
      <c r="IQ14" s="29" t="s">
        <v>200</v>
      </c>
      <c r="IR14" s="38">
        <v>10.61</v>
      </c>
      <c r="IS14" s="38">
        <v>11.78</v>
      </c>
      <c r="IT14" s="38">
        <f>IS14*12.02</f>
        <v>141.59559999999999</v>
      </c>
      <c r="IU14" s="38" t="s">
        <v>151</v>
      </c>
      <c r="IV14" s="39">
        <f>IS14-IR14</f>
        <v>1.17</v>
      </c>
      <c r="IW14" s="83">
        <f>IV14/IR14</f>
        <v>0.11027332704995288</v>
      </c>
      <c r="IX14" s="83"/>
      <c r="IY14" s="83"/>
      <c r="IZ14" s="83"/>
      <c r="JA14" s="39"/>
      <c r="JB14" s="39"/>
      <c r="JC14" s="39"/>
      <c r="JD14" s="39"/>
      <c r="JE14" s="39"/>
      <c r="JF14" s="16"/>
      <c r="JH14" s="29"/>
      <c r="JI14" s="38">
        <v>10.61</v>
      </c>
      <c r="JJ14" s="38">
        <v>11.78</v>
      </c>
      <c r="JK14" s="38">
        <f>JJ14*12.4</f>
        <v>146.072</v>
      </c>
      <c r="JL14" s="38" t="s">
        <v>151</v>
      </c>
      <c r="JM14" s="39">
        <f>JJ14-JI14</f>
        <v>1.17</v>
      </c>
      <c r="JN14" s="83">
        <f>JM14/JI14</f>
        <v>0.11027332704995288</v>
      </c>
      <c r="JO14" s="83"/>
      <c r="JP14" s="83"/>
      <c r="JQ14" s="83"/>
      <c r="JR14" s="39"/>
      <c r="JS14" s="39"/>
      <c r="JT14" s="39"/>
      <c r="JU14" s="39"/>
      <c r="JV14" s="39"/>
      <c r="JW14" s="16"/>
      <c r="JZ14" s="29"/>
      <c r="KA14" s="38">
        <v>10.61</v>
      </c>
      <c r="KB14" s="38">
        <v>11.78</v>
      </c>
      <c r="KC14" s="38">
        <f>KB14*12.36</f>
        <v>145.60079999999999</v>
      </c>
      <c r="KD14" s="38" t="s">
        <v>151</v>
      </c>
      <c r="KE14" s="39">
        <f>KB14-KA14</f>
        <v>1.17</v>
      </c>
      <c r="KF14" s="83">
        <f>KE14/KA14</f>
        <v>0.11027332704995288</v>
      </c>
      <c r="KG14" s="83"/>
      <c r="KH14" s="83"/>
      <c r="KI14" s="83"/>
      <c r="KJ14" s="39"/>
      <c r="KK14" s="39"/>
      <c r="KL14" s="39"/>
      <c r="KM14" s="39"/>
      <c r="KN14" s="39"/>
      <c r="KO14" s="16"/>
      <c r="KQ14" s="29"/>
      <c r="KR14" s="38">
        <v>10.61</v>
      </c>
      <c r="KS14" s="38">
        <v>11.78</v>
      </c>
      <c r="KT14" s="302">
        <f>12.39*KS14</f>
        <v>145.95419999999999</v>
      </c>
      <c r="KU14" s="309" t="s">
        <v>151</v>
      </c>
      <c r="KV14" s="39">
        <f>KS14-KR14</f>
        <v>1.17</v>
      </c>
      <c r="KW14" s="83">
        <f>KV14/KR14</f>
        <v>0.11027332704995288</v>
      </c>
      <c r="KX14" s="83"/>
      <c r="KY14" s="83"/>
      <c r="KZ14" s="83"/>
      <c r="LA14" s="39"/>
      <c r="LB14" s="39"/>
      <c r="LC14" s="39"/>
      <c r="LD14" s="39"/>
      <c r="LE14" s="39"/>
      <c r="LF14" s="16"/>
      <c r="LI14" s="29"/>
      <c r="LJ14" s="38">
        <v>10.61</v>
      </c>
      <c r="LK14" s="38">
        <v>11.78</v>
      </c>
      <c r="LL14" s="302">
        <f>12.4*LK14</f>
        <v>146.072</v>
      </c>
      <c r="LM14" s="309" t="s">
        <v>151</v>
      </c>
      <c r="LN14" s="39">
        <f>LK14-LJ14</f>
        <v>1.17</v>
      </c>
      <c r="LO14" s="83">
        <f>LN14/LJ14</f>
        <v>0.11027332704995288</v>
      </c>
      <c r="LP14" s="83"/>
      <c r="LQ14" s="83"/>
      <c r="LR14" s="83"/>
      <c r="LS14" s="39"/>
      <c r="LT14" s="39"/>
      <c r="LU14" s="39"/>
      <c r="LV14" s="39"/>
      <c r="LW14" s="39"/>
      <c r="LX14" s="16"/>
      <c r="LZ14" s="29"/>
      <c r="MA14" s="38">
        <v>10.61</v>
      </c>
      <c r="MB14" s="38">
        <v>11.78</v>
      </c>
      <c r="MC14" s="302">
        <f>12.57*MB14</f>
        <v>148.0746</v>
      </c>
      <c r="MD14" s="309" t="s">
        <v>151</v>
      </c>
      <c r="ME14" s="39">
        <f>MB14-MA14</f>
        <v>1.17</v>
      </c>
      <c r="MF14" s="83">
        <f>ME14/MA14</f>
        <v>0.11027332704995288</v>
      </c>
      <c r="MG14" s="83"/>
      <c r="MH14" s="83"/>
      <c r="MI14" s="83"/>
      <c r="MJ14" s="39"/>
      <c r="MK14" s="39"/>
      <c r="ML14" s="39"/>
      <c r="MM14" s="39"/>
      <c r="MN14" s="39"/>
      <c r="MO14" s="16"/>
      <c r="MQ14" s="29"/>
      <c r="MR14" s="38">
        <v>10.61</v>
      </c>
      <c r="MS14" s="38">
        <v>11.78</v>
      </c>
      <c r="MT14" s="302">
        <f>12.64*MS14</f>
        <v>148.89920000000001</v>
      </c>
      <c r="MU14" s="309" t="s">
        <v>151</v>
      </c>
      <c r="MV14" s="39">
        <f>MS14-MR14</f>
        <v>1.17</v>
      </c>
      <c r="MW14" s="83">
        <f>MV14/MR14</f>
        <v>0.11027332704995288</v>
      </c>
      <c r="MX14" s="83"/>
      <c r="MY14" s="83"/>
      <c r="MZ14" s="83"/>
      <c r="NA14" s="39"/>
      <c r="NB14" s="39"/>
      <c r="NC14" s="39"/>
      <c r="ND14" s="39"/>
      <c r="NE14" s="39"/>
      <c r="NF14" s="16"/>
      <c r="NI14" s="29"/>
      <c r="NJ14" s="38">
        <v>10.61</v>
      </c>
      <c r="NK14" s="38">
        <v>11.78</v>
      </c>
      <c r="NL14" s="302">
        <f>NK14*13.91</f>
        <v>163.85979999999998</v>
      </c>
      <c r="NM14" s="309" t="s">
        <v>151</v>
      </c>
      <c r="NN14" s="39">
        <f>NK14-NJ14</f>
        <v>1.17</v>
      </c>
      <c r="NO14" s="83">
        <f>NN14/NJ14</f>
        <v>0.11027332704995288</v>
      </c>
      <c r="NP14" s="83"/>
      <c r="NQ14" s="83"/>
      <c r="NR14" s="83"/>
      <c r="NS14" s="39"/>
      <c r="NT14" s="39"/>
      <c r="NU14" s="39"/>
      <c r="NV14" s="39"/>
      <c r="NW14" s="39"/>
      <c r="NX14" s="16"/>
      <c r="OA14" s="29"/>
      <c r="OB14" s="38">
        <v>10.61</v>
      </c>
      <c r="OC14" s="38">
        <v>11.78</v>
      </c>
      <c r="OD14" s="302">
        <f>12.11*OC14</f>
        <v>142.6558</v>
      </c>
      <c r="OE14" s="309" t="s">
        <v>151</v>
      </c>
      <c r="OF14" s="39">
        <f>OC14-OB14</f>
        <v>1.17</v>
      </c>
      <c r="OG14" s="83">
        <f>OF14/OB14</f>
        <v>0.11027332704995288</v>
      </c>
      <c r="OH14" s="83"/>
      <c r="OI14" s="83"/>
      <c r="OJ14" s="83"/>
      <c r="OK14" s="39"/>
      <c r="OL14" s="39"/>
      <c r="OM14" s="39"/>
      <c r="ON14" s="16"/>
      <c r="OQ14" s="29"/>
      <c r="OR14" s="38">
        <v>10.61</v>
      </c>
      <c r="OS14" s="38">
        <v>11.78</v>
      </c>
      <c r="OT14" s="302">
        <f>11.59*OS14</f>
        <v>136.53019999999998</v>
      </c>
      <c r="OU14" s="309" t="s">
        <v>151</v>
      </c>
      <c r="OV14" s="39">
        <f>OS14-OR14</f>
        <v>1.17</v>
      </c>
      <c r="OW14" s="83">
        <f>OV14/OR14</f>
        <v>0.11027332704995288</v>
      </c>
      <c r="OX14" s="83"/>
      <c r="OY14" s="83"/>
      <c r="OZ14" s="83"/>
      <c r="PA14" s="39"/>
      <c r="PB14" s="39"/>
      <c r="PC14" s="39"/>
      <c r="PD14" s="16"/>
      <c r="PG14" s="29"/>
      <c r="PH14" s="38">
        <v>10.61</v>
      </c>
      <c r="PI14" s="38">
        <v>11.78</v>
      </c>
      <c r="PJ14" s="302"/>
      <c r="PK14" s="309" t="s">
        <v>62</v>
      </c>
      <c r="PL14" s="39">
        <f>PI14-PH14</f>
        <v>1.17</v>
      </c>
      <c r="PM14" s="83">
        <f>PL14/PH14</f>
        <v>0.11027332704995288</v>
      </c>
      <c r="PN14" s="83"/>
      <c r="PO14" s="83"/>
      <c r="PP14" s="83"/>
      <c r="PQ14" s="39"/>
      <c r="PR14" s="39"/>
      <c r="PS14" s="39"/>
      <c r="PT14" s="16"/>
      <c r="PV14" s="29"/>
      <c r="PW14" s="38">
        <v>10.61</v>
      </c>
      <c r="PX14" s="38">
        <v>11.78</v>
      </c>
      <c r="PY14" s="302"/>
      <c r="PZ14" s="309" t="s">
        <v>62</v>
      </c>
      <c r="QA14" s="39">
        <f>PX14-PW14</f>
        <v>1.17</v>
      </c>
      <c r="QB14" s="83">
        <f>QA14/PW14</f>
        <v>0.11027332704995288</v>
      </c>
      <c r="QC14" s="83"/>
      <c r="QD14" s="83"/>
      <c r="QE14" s="83"/>
      <c r="QF14" s="39"/>
      <c r="QG14" s="39"/>
      <c r="QH14" s="39"/>
      <c r="QI14" s="16"/>
      <c r="QK14" s="29"/>
      <c r="QL14" s="38">
        <v>10.61</v>
      </c>
      <c r="QM14" s="38">
        <v>11.78</v>
      </c>
      <c r="QN14" s="302"/>
      <c r="QO14" s="309" t="s">
        <v>62</v>
      </c>
      <c r="QP14" s="39">
        <f>QM14-QL14</f>
        <v>1.17</v>
      </c>
      <c r="QQ14" s="83">
        <f>QP14/QL14</f>
        <v>0.11027332704995288</v>
      </c>
      <c r="QR14" s="83"/>
      <c r="QS14" s="83"/>
      <c r="QT14" s="83"/>
      <c r="QU14" s="39"/>
      <c r="QV14" s="39"/>
      <c r="QW14" s="39"/>
      <c r="QX14" s="16"/>
      <c r="QZ14" s="623"/>
      <c r="RA14" s="38">
        <v>10.61</v>
      </c>
      <c r="RB14" s="38">
        <v>11.78</v>
      </c>
      <c r="RC14" s="493"/>
      <c r="RD14" s="309" t="s">
        <v>62</v>
      </c>
      <c r="RE14" s="39">
        <f>RB14-RA14</f>
        <v>1.17</v>
      </c>
      <c r="RF14" s="83">
        <f>RE14/RA14</f>
        <v>0.11027332704995288</v>
      </c>
      <c r="RG14" s="83"/>
      <c r="RH14" s="83"/>
      <c r="RI14" s="83"/>
      <c r="RJ14" s="529" t="s">
        <v>39</v>
      </c>
      <c r="RK14" s="288"/>
      <c r="RL14" s="519"/>
      <c r="RM14" s="632"/>
      <c r="RQ14" s="623"/>
      <c r="RR14" s="38">
        <v>10.61</v>
      </c>
      <c r="RS14" s="38">
        <v>11.78</v>
      </c>
      <c r="RT14" s="493"/>
      <c r="RU14" s="309" t="s">
        <v>62</v>
      </c>
      <c r="RV14" s="39">
        <f>RS14-RR14</f>
        <v>1.17</v>
      </c>
      <c r="RW14" s="83">
        <f>RV14/RR14</f>
        <v>0.11027332704995288</v>
      </c>
      <c r="RX14" s="83"/>
      <c r="RY14" s="83"/>
      <c r="RZ14" s="83"/>
      <c r="SA14" s="529" t="s">
        <v>39</v>
      </c>
      <c r="SB14" s="288"/>
      <c r="SC14" s="519"/>
      <c r="SD14" s="632"/>
    </row>
    <row r="15" spans="1:498">
      <c r="A15" s="23" t="s">
        <v>79</v>
      </c>
      <c r="B15" s="24" t="str">
        <f>LEFT(A15,2)</f>
        <v>80</v>
      </c>
      <c r="C15" s="23" t="s">
        <v>47</v>
      </c>
      <c r="D15" s="771">
        <v>1003</v>
      </c>
      <c r="E15" s="25" t="s">
        <v>59</v>
      </c>
      <c r="F15" s="341" t="s">
        <v>60</v>
      </c>
      <c r="G15" s="592" t="s">
        <v>80</v>
      </c>
      <c r="H15" s="2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O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Q15" s="13"/>
      <c r="KR15" s="13"/>
      <c r="KS15" s="13"/>
      <c r="KT15" s="13"/>
      <c r="KU15" s="666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I15" s="13"/>
      <c r="LJ15" s="13"/>
      <c r="LK15" s="13"/>
      <c r="LL15" s="13"/>
      <c r="LM15" s="666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Z15" s="13"/>
      <c r="MA15" s="13"/>
      <c r="MB15" s="13"/>
      <c r="MC15" s="13"/>
      <c r="MD15" s="666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Q15" s="13"/>
      <c r="MR15" s="13"/>
      <c r="MS15" s="13"/>
      <c r="MT15" s="13"/>
      <c r="MU15" s="666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I15" s="13"/>
      <c r="NJ15" s="13"/>
      <c r="NK15" s="13"/>
      <c r="NL15" s="13"/>
      <c r="NM15" s="666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OA15" s="13"/>
      <c r="OB15" s="13"/>
      <c r="OC15" s="13"/>
      <c r="OD15" s="13"/>
      <c r="OE15" s="666"/>
      <c r="OF15" s="13"/>
      <c r="OG15" s="13"/>
      <c r="OH15" s="13"/>
      <c r="OI15" s="13"/>
      <c r="OJ15" s="13"/>
      <c r="OK15" s="13"/>
      <c r="OL15" s="13"/>
      <c r="OM15" s="13"/>
      <c r="ON15" s="13"/>
      <c r="OQ15" s="29"/>
      <c r="OR15" s="38">
        <v>13</v>
      </c>
      <c r="OS15" s="173">
        <v>14.2</v>
      </c>
      <c r="OT15" s="302">
        <f>11.59*OS15</f>
        <v>164.578</v>
      </c>
      <c r="OU15" s="309" t="s">
        <v>151</v>
      </c>
      <c r="OV15" s="39">
        <f>OS15-OR15</f>
        <v>1.1999999999999993</v>
      </c>
      <c r="OW15" s="83">
        <f>OV15/OR15</f>
        <v>9.2307692307692257E-2</v>
      </c>
      <c r="OX15" s="13"/>
      <c r="OY15" s="13"/>
      <c r="OZ15" s="13"/>
      <c r="PA15" s="39"/>
      <c r="PB15" s="39"/>
      <c r="PC15" s="39"/>
      <c r="PD15" s="16" t="s">
        <v>210</v>
      </c>
      <c r="PG15" s="29"/>
      <c r="PH15" s="38">
        <v>13</v>
      </c>
      <c r="PI15" s="173">
        <v>14.2</v>
      </c>
      <c r="PJ15" s="302"/>
      <c r="PK15" s="309" t="s">
        <v>62</v>
      </c>
      <c r="PL15" s="39">
        <f>PI15-PH15</f>
        <v>1.1999999999999993</v>
      </c>
      <c r="PM15" s="83">
        <f>PL15/PH15</f>
        <v>9.2307692307692257E-2</v>
      </c>
      <c r="PN15" s="13"/>
      <c r="PO15" s="13"/>
      <c r="PP15" s="13"/>
      <c r="PQ15" s="39"/>
      <c r="PR15" s="39"/>
      <c r="PS15" s="39"/>
      <c r="PT15" s="16" t="s">
        <v>210</v>
      </c>
      <c r="PV15" s="29"/>
      <c r="PW15" s="38">
        <v>13</v>
      </c>
      <c r="PX15" s="173">
        <v>14.2</v>
      </c>
      <c r="PY15" s="302"/>
      <c r="PZ15" s="309" t="s">
        <v>62</v>
      </c>
      <c r="QA15" s="39">
        <f>PX15-PW15</f>
        <v>1.1999999999999993</v>
      </c>
      <c r="QB15" s="83">
        <f>QA15/PW15</f>
        <v>9.2307692307692257E-2</v>
      </c>
      <c r="QC15" s="13"/>
      <c r="QD15" s="13"/>
      <c r="QE15" s="13"/>
      <c r="QF15" s="39"/>
      <c r="QG15" s="39"/>
      <c r="QH15" s="39"/>
      <c r="QI15" s="16" t="s">
        <v>210</v>
      </c>
      <c r="QK15" s="29"/>
      <c r="QL15" s="38">
        <v>13</v>
      </c>
      <c r="QM15" s="173">
        <v>14.2</v>
      </c>
      <c r="QN15" s="302"/>
      <c r="QO15" s="309" t="s">
        <v>62</v>
      </c>
      <c r="QP15" s="39">
        <f>QM15-QL15</f>
        <v>1.1999999999999993</v>
      </c>
      <c r="QQ15" s="83">
        <f>QP15/QL15</f>
        <v>9.2307692307692257E-2</v>
      </c>
      <c r="QR15" s="13"/>
      <c r="QS15" s="13"/>
      <c r="QT15" s="13"/>
      <c r="QU15" s="39"/>
      <c r="QV15" s="39"/>
      <c r="QW15" s="39"/>
      <c r="QX15" s="16" t="s">
        <v>210</v>
      </c>
      <c r="QZ15" s="623"/>
      <c r="RA15" s="38">
        <v>13</v>
      </c>
      <c r="RB15" s="173">
        <v>14.2</v>
      </c>
      <c r="RC15" s="493"/>
      <c r="RD15" s="309" t="s">
        <v>62</v>
      </c>
      <c r="RE15" s="39">
        <f>RB15-RA15</f>
        <v>1.1999999999999993</v>
      </c>
      <c r="RF15" s="83">
        <f>RE15/RA15</f>
        <v>9.2307692307692257E-2</v>
      </c>
      <c r="RG15" s="13"/>
      <c r="RH15" s="13"/>
      <c r="RI15" s="13"/>
      <c r="RJ15" s="529" t="s">
        <v>39</v>
      </c>
      <c r="RK15" s="288"/>
      <c r="RL15" s="519"/>
      <c r="RM15" s="632"/>
      <c r="RQ15" s="623"/>
      <c r="RR15" s="38">
        <v>13</v>
      </c>
      <c r="RS15" s="173">
        <v>14.2</v>
      </c>
      <c r="RT15" s="493"/>
      <c r="RU15" s="309" t="s">
        <v>62</v>
      </c>
      <c r="RV15" s="39">
        <f>RS15-RR15</f>
        <v>1.1999999999999993</v>
      </c>
      <c r="RW15" s="83">
        <f>RV15/RR15</f>
        <v>9.2307692307692257E-2</v>
      </c>
      <c r="RX15" s="13"/>
      <c r="RY15" s="13"/>
      <c r="RZ15" s="13"/>
      <c r="SA15" s="529" t="s">
        <v>39</v>
      </c>
      <c r="SB15" s="288"/>
      <c r="SC15" s="519"/>
      <c r="SD15" s="632"/>
    </row>
    <row r="16" spans="1:498">
      <c r="A16" s="23" t="s">
        <v>81</v>
      </c>
      <c r="B16" s="24" t="str">
        <f>LEFT(A16,2)</f>
        <v>80</v>
      </c>
      <c r="C16" s="23" t="s">
        <v>47</v>
      </c>
      <c r="D16" s="771">
        <v>1003</v>
      </c>
      <c r="E16" s="25" t="s">
        <v>59</v>
      </c>
      <c r="F16" s="341" t="s">
        <v>60</v>
      </c>
      <c r="G16" s="592" t="s">
        <v>82</v>
      </c>
      <c r="H16" s="23"/>
      <c r="J16" s="13"/>
      <c r="K16" s="38">
        <v>16.64</v>
      </c>
      <c r="L16" s="38">
        <v>17.98</v>
      </c>
      <c r="M16" s="38" t="s">
        <v>151</v>
      </c>
      <c r="N16" s="39">
        <f>L16-K16</f>
        <v>1.3399999999999999</v>
      </c>
      <c r="O16" s="83">
        <f>N16/L16</f>
        <v>7.4527252502780861E-2</v>
      </c>
      <c r="P16" s="83"/>
      <c r="Q16" s="39"/>
      <c r="R16" s="39"/>
      <c r="S16" s="39"/>
      <c r="T16" s="39"/>
      <c r="U16" s="39"/>
      <c r="V16" s="16"/>
      <c r="X16" s="13"/>
      <c r="Y16" s="38">
        <v>16.64</v>
      </c>
      <c r="Z16" s="38">
        <v>17.98</v>
      </c>
      <c r="AA16" s="38" t="s">
        <v>151</v>
      </c>
      <c r="AB16" s="39">
        <f>Z16-Y16</f>
        <v>1.3399999999999999</v>
      </c>
      <c r="AC16" s="83">
        <f>AB16/Z16</f>
        <v>7.4527252502780861E-2</v>
      </c>
      <c r="AD16" s="83"/>
      <c r="AE16" s="39"/>
      <c r="AF16" s="39"/>
      <c r="AG16" s="39"/>
      <c r="AH16" s="39"/>
      <c r="AI16" s="39"/>
      <c r="AJ16" s="16"/>
      <c r="AL16" s="29"/>
      <c r="AM16" s="38">
        <v>16.64</v>
      </c>
      <c r="AN16" s="38">
        <v>17.98</v>
      </c>
      <c r="AO16" s="38" t="s">
        <v>151</v>
      </c>
      <c r="AP16" s="39">
        <f>AN16-AM16</f>
        <v>1.3399999999999999</v>
      </c>
      <c r="AQ16" s="83">
        <f>AP16/AM16</f>
        <v>8.0528846153846145E-2</v>
      </c>
      <c r="AR16" s="83"/>
      <c r="AS16" s="39">
        <f>AN16*11.56</f>
        <v>207.84880000000001</v>
      </c>
      <c r="AT16" s="39"/>
      <c r="AU16" s="39"/>
      <c r="AV16" s="39"/>
      <c r="AW16" s="39"/>
      <c r="AX16" s="16"/>
      <c r="AZ16" s="13"/>
      <c r="BA16" s="38">
        <v>16.64</v>
      </c>
      <c r="BB16" s="38">
        <v>17.98</v>
      </c>
      <c r="BC16" s="38" t="s">
        <v>151</v>
      </c>
      <c r="BD16" s="39">
        <f>BB16-BA16</f>
        <v>1.3399999999999999</v>
      </c>
      <c r="BE16" s="83">
        <f>BD16/BA16</f>
        <v>8.0528846153846145E-2</v>
      </c>
      <c r="BF16" s="83"/>
      <c r="BG16" s="39"/>
      <c r="BH16" s="39"/>
      <c r="BI16" s="39"/>
      <c r="BJ16" s="39"/>
      <c r="BK16" s="39"/>
      <c r="BL16" s="16"/>
      <c r="BN16" s="29"/>
      <c r="BO16" s="38">
        <v>16.64</v>
      </c>
      <c r="BP16" s="38">
        <v>17.98</v>
      </c>
      <c r="BQ16" s="38" t="s">
        <v>151</v>
      </c>
      <c r="BR16" s="39">
        <f>BP16-BO16</f>
        <v>1.3399999999999999</v>
      </c>
      <c r="BS16" s="83">
        <f>BR16/BO16</f>
        <v>8.0528846153846145E-2</v>
      </c>
      <c r="BT16" s="83"/>
      <c r="BU16" s="39"/>
      <c r="BV16" s="39"/>
      <c r="BW16" s="39"/>
      <c r="BX16" s="39"/>
      <c r="BY16" s="39"/>
      <c r="BZ16" s="16"/>
      <c r="CB16" s="29"/>
      <c r="CC16" s="38">
        <v>17</v>
      </c>
      <c r="CD16" s="173">
        <v>18.36</v>
      </c>
      <c r="CE16" s="38" t="s">
        <v>151</v>
      </c>
      <c r="CF16" s="39">
        <f>CD16-CC16</f>
        <v>1.3599999999999994</v>
      </c>
      <c r="CG16" s="83">
        <f>CF16/CC16</f>
        <v>7.999999999999996E-2</v>
      </c>
      <c r="CH16" s="83"/>
      <c r="CI16" s="39"/>
      <c r="CJ16" s="39"/>
      <c r="CK16" s="39"/>
      <c r="CL16" s="39"/>
      <c r="CM16" s="39"/>
      <c r="CN16" s="16"/>
      <c r="CP16" s="29"/>
      <c r="CQ16" s="38">
        <v>17</v>
      </c>
      <c r="CR16" s="38">
        <v>17.98</v>
      </c>
      <c r="CS16" s="38" t="s">
        <v>151</v>
      </c>
      <c r="CT16" s="39">
        <f>CR16-CQ16</f>
        <v>0.98000000000000043</v>
      </c>
      <c r="CU16" s="83">
        <f>CT16/CQ16</f>
        <v>5.764705882352944E-2</v>
      </c>
      <c r="CV16" s="83"/>
      <c r="CW16" s="39"/>
      <c r="CX16" s="39"/>
      <c r="CY16" s="39"/>
      <c r="CZ16" s="39"/>
      <c r="DA16" s="39"/>
      <c r="DB16" s="16"/>
      <c r="DD16" s="29"/>
      <c r="DE16" s="38">
        <v>17</v>
      </c>
      <c r="DF16" s="38">
        <v>17.98</v>
      </c>
      <c r="DG16" s="38"/>
      <c r="DH16" s="38"/>
      <c r="DI16" s="38" t="s">
        <v>151</v>
      </c>
      <c r="DJ16" s="39">
        <f>DF16-DE16</f>
        <v>0.98000000000000043</v>
      </c>
      <c r="DK16" s="83">
        <f>DJ16/DE16</f>
        <v>5.764705882352944E-2</v>
      </c>
      <c r="DL16" s="83"/>
      <c r="DM16" s="39"/>
      <c r="DN16" s="39"/>
      <c r="DO16" s="39"/>
      <c r="DP16" s="39"/>
      <c r="DQ16" s="39"/>
      <c r="DR16" s="16"/>
      <c r="DT16" s="29"/>
      <c r="DU16" s="38">
        <v>17</v>
      </c>
      <c r="DV16" s="38">
        <v>17.98</v>
      </c>
      <c r="DW16" s="38" t="s">
        <v>151</v>
      </c>
      <c r="DX16" s="39">
        <f>DV16-DU16</f>
        <v>0.98000000000000043</v>
      </c>
      <c r="DY16" s="83">
        <f>DX16/DU16</f>
        <v>5.764705882352944E-2</v>
      </c>
      <c r="DZ16" s="83"/>
      <c r="EA16" s="39"/>
      <c r="EB16" s="39"/>
      <c r="EC16" s="39"/>
      <c r="ED16" s="39"/>
      <c r="EE16" s="39"/>
      <c r="EF16" s="16"/>
      <c r="EG16" s="16"/>
      <c r="EH16" s="29"/>
      <c r="EI16" s="38">
        <v>17</v>
      </c>
      <c r="EJ16" s="38">
        <v>17.98</v>
      </c>
      <c r="EK16" s="38" t="s">
        <v>151</v>
      </c>
      <c r="EL16" s="39">
        <f>EJ16-EI16</f>
        <v>0.98000000000000043</v>
      </c>
      <c r="EM16" s="83">
        <f>EL16/EI16</f>
        <v>5.764705882352944E-2</v>
      </c>
      <c r="EN16" s="39"/>
      <c r="EO16" s="39"/>
      <c r="EP16" s="39"/>
      <c r="EQ16" s="39"/>
      <c r="ER16" s="39"/>
      <c r="ES16" s="16"/>
      <c r="EU16" s="29"/>
      <c r="EV16" s="38">
        <v>16.64</v>
      </c>
      <c r="EW16" s="38">
        <v>17.98</v>
      </c>
      <c r="EX16" s="38" t="s">
        <v>151</v>
      </c>
      <c r="EY16" s="39">
        <f>EW16-EV16</f>
        <v>1.3399999999999999</v>
      </c>
      <c r="EZ16" s="83">
        <f>EY16/EV16</f>
        <v>8.0528846153846145E-2</v>
      </c>
      <c r="FA16" s="39"/>
      <c r="FB16" s="39"/>
      <c r="FC16" s="39"/>
      <c r="FD16" s="39"/>
      <c r="FE16" s="39"/>
      <c r="FF16" s="16"/>
      <c r="FH16" s="29"/>
      <c r="FI16" s="38">
        <v>16.64</v>
      </c>
      <c r="FJ16" s="38">
        <v>17.98</v>
      </c>
      <c r="FK16" s="38" t="s">
        <v>151</v>
      </c>
      <c r="FL16" s="39">
        <f>FJ16-FI16</f>
        <v>1.3399999999999999</v>
      </c>
      <c r="FM16" s="83">
        <f>FL16/FI16</f>
        <v>8.0528846153846145E-2</v>
      </c>
      <c r="FN16" s="39"/>
      <c r="FO16" s="39"/>
      <c r="FP16" s="39"/>
      <c r="FQ16" s="39"/>
      <c r="FR16" s="39"/>
      <c r="FS16" s="16"/>
      <c r="FU16" s="29"/>
      <c r="FV16" s="38">
        <v>16.64</v>
      </c>
      <c r="FW16" s="38">
        <v>17.98</v>
      </c>
      <c r="FX16" s="38">
        <f>FW16*12.15</f>
        <v>218.45700000000002</v>
      </c>
      <c r="FY16" s="38" t="s">
        <v>151</v>
      </c>
      <c r="FZ16" s="39">
        <f>FW16-FV16</f>
        <v>1.3399999999999999</v>
      </c>
      <c r="GA16" s="83">
        <f>FZ16/FV16</f>
        <v>8.0528846153846145E-2</v>
      </c>
      <c r="GB16" s="39"/>
      <c r="GC16" s="39"/>
      <c r="GD16" s="39"/>
      <c r="GE16" s="39"/>
      <c r="GF16" s="39"/>
      <c r="GG16" s="16"/>
      <c r="GI16" s="29"/>
      <c r="GJ16" s="38">
        <v>16.64</v>
      </c>
      <c r="GK16" s="38">
        <v>17.98</v>
      </c>
      <c r="GL16" s="38">
        <f>GK16*11.99</f>
        <v>215.58020000000002</v>
      </c>
      <c r="GM16" s="38" t="s">
        <v>151</v>
      </c>
      <c r="GN16" s="39">
        <f>GK16-GJ16</f>
        <v>1.3399999999999999</v>
      </c>
      <c r="GO16" s="83">
        <f>GN16/GJ16</f>
        <v>8.0528846153846145E-2</v>
      </c>
      <c r="GP16" s="39"/>
      <c r="GQ16" s="39"/>
      <c r="GR16" s="39">
        <v>0.4</v>
      </c>
      <c r="GS16" s="39"/>
      <c r="GT16" s="39"/>
      <c r="GU16" s="16"/>
      <c r="GW16" s="29"/>
      <c r="GX16" s="38">
        <v>16.64</v>
      </c>
      <c r="GY16" s="38">
        <v>17.98</v>
      </c>
      <c r="GZ16" s="38">
        <f>GY16*11.88</f>
        <v>213.60240000000002</v>
      </c>
      <c r="HA16" s="38" t="s">
        <v>151</v>
      </c>
      <c r="HB16" s="39">
        <f>GY16-GX16</f>
        <v>1.3399999999999999</v>
      </c>
      <c r="HC16" s="83">
        <f>HB16/GX16</f>
        <v>8.0528846153846145E-2</v>
      </c>
      <c r="HD16" s="39"/>
      <c r="HE16" s="39"/>
      <c r="HF16" s="39">
        <v>0.4</v>
      </c>
      <c r="HG16" s="39"/>
      <c r="HH16" s="39"/>
      <c r="HI16" s="16"/>
      <c r="HJ16" s="16"/>
      <c r="HK16" s="29" t="s">
        <v>213</v>
      </c>
      <c r="HL16" s="38">
        <v>16.64</v>
      </c>
      <c r="HM16" s="38">
        <v>17.98</v>
      </c>
      <c r="HN16" s="38">
        <f>HM16*11.9</f>
        <v>213.96200000000002</v>
      </c>
      <c r="HO16" s="38" t="s">
        <v>151</v>
      </c>
      <c r="HP16" s="39">
        <f>HM16-HL16</f>
        <v>1.3399999999999999</v>
      </c>
      <c r="HQ16" s="83">
        <f>HP16/HL16</f>
        <v>8.0528846153846145E-2</v>
      </c>
      <c r="HR16" s="39"/>
      <c r="HS16" s="39"/>
      <c r="HT16" s="39">
        <v>0.4</v>
      </c>
      <c r="HU16" s="39"/>
      <c r="HV16" s="39"/>
      <c r="HW16" s="16"/>
      <c r="HX16" s="29" t="s">
        <v>213</v>
      </c>
      <c r="HY16" s="38">
        <v>16.8</v>
      </c>
      <c r="HZ16" s="38">
        <v>18.309999999999999</v>
      </c>
      <c r="IA16" s="38">
        <f>HZ16*11.96</f>
        <v>218.98759999999999</v>
      </c>
      <c r="IB16" s="38" t="s">
        <v>151</v>
      </c>
      <c r="IC16" s="39">
        <f>HZ16-HY16</f>
        <v>1.509999999999998</v>
      </c>
      <c r="ID16" s="83">
        <f>IC16/HY16</f>
        <v>8.9880952380952256E-2</v>
      </c>
      <c r="IE16" s="83"/>
      <c r="IF16" s="83"/>
      <c r="IG16" s="83"/>
      <c r="IH16" s="39"/>
      <c r="II16" s="39"/>
      <c r="IJ16" s="39">
        <v>0.4</v>
      </c>
      <c r="IK16" s="39"/>
      <c r="IL16" s="39"/>
      <c r="IM16" s="16"/>
      <c r="IO16" s="661">
        <f>ID16-HQ16</f>
        <v>9.3521062271061106E-3</v>
      </c>
      <c r="IQ16" s="29" t="s">
        <v>213</v>
      </c>
      <c r="IR16" s="38">
        <v>16.8</v>
      </c>
      <c r="IS16" s="38">
        <v>18.309999999999999</v>
      </c>
      <c r="IT16" s="38">
        <f>IS16*12.02</f>
        <v>220.08619999999999</v>
      </c>
      <c r="IU16" s="38" t="s">
        <v>151</v>
      </c>
      <c r="IV16" s="39">
        <f>IS16-IR16</f>
        <v>1.509999999999998</v>
      </c>
      <c r="IW16" s="83">
        <f>IV16/IR16</f>
        <v>8.9880952380952256E-2</v>
      </c>
      <c r="IX16" s="83"/>
      <c r="IY16" s="83"/>
      <c r="IZ16" s="83"/>
      <c r="JA16" s="39"/>
      <c r="JB16" s="39"/>
      <c r="JC16" s="39">
        <v>0.4</v>
      </c>
      <c r="JD16" s="39"/>
      <c r="JE16" s="39"/>
      <c r="JF16" s="16"/>
      <c r="JH16" s="29"/>
      <c r="JI16" s="38">
        <v>16.8</v>
      </c>
      <c r="JJ16" s="38">
        <v>18.309999999999999</v>
      </c>
      <c r="JK16" s="38">
        <f>JJ16*12.4</f>
        <v>227.04399999999998</v>
      </c>
      <c r="JL16" s="38" t="s">
        <v>151</v>
      </c>
      <c r="JM16" s="39">
        <f>JJ16-JI16</f>
        <v>1.509999999999998</v>
      </c>
      <c r="JN16" s="83">
        <f>JM16/JI16</f>
        <v>8.9880952380952256E-2</v>
      </c>
      <c r="JO16" s="83"/>
      <c r="JP16" s="83"/>
      <c r="JQ16" s="83"/>
      <c r="JR16" s="39"/>
      <c r="JS16" s="39"/>
      <c r="JT16" s="39">
        <v>0.4</v>
      </c>
      <c r="JU16" s="39"/>
      <c r="JV16" s="39"/>
      <c r="JW16" s="16"/>
      <c r="JZ16" s="29"/>
      <c r="KA16" s="38">
        <v>16.8</v>
      </c>
      <c r="KB16" s="38">
        <v>18.309999999999999</v>
      </c>
      <c r="KC16" s="38">
        <f>KB16*12.36</f>
        <v>226.31159999999997</v>
      </c>
      <c r="KD16" s="38" t="s">
        <v>151</v>
      </c>
      <c r="KE16" s="39">
        <f>KB16-KA16</f>
        <v>1.509999999999998</v>
      </c>
      <c r="KF16" s="83">
        <f>KE16/KA16</f>
        <v>8.9880952380952256E-2</v>
      </c>
      <c r="KG16" s="83"/>
      <c r="KH16" s="83"/>
      <c r="KI16" s="83"/>
      <c r="KJ16" s="39"/>
      <c r="KK16" s="39"/>
      <c r="KL16" s="39">
        <v>0.4</v>
      </c>
      <c r="KM16" s="39"/>
      <c r="KN16" s="39"/>
      <c r="KO16" s="16"/>
      <c r="KQ16" s="29"/>
      <c r="KR16" s="38">
        <v>16.8</v>
      </c>
      <c r="KS16" s="38">
        <v>18.309999999999999</v>
      </c>
      <c r="KT16" s="302">
        <f>12.39*KS16</f>
        <v>226.86089999999999</v>
      </c>
      <c r="KU16" s="309" t="s">
        <v>151</v>
      </c>
      <c r="KV16" s="39">
        <f>KS16-KR16</f>
        <v>1.509999999999998</v>
      </c>
      <c r="KW16" s="83">
        <f>KV16/KR16</f>
        <v>8.9880952380952256E-2</v>
      </c>
      <c r="KX16" s="83"/>
      <c r="KY16" s="83"/>
      <c r="KZ16" s="83"/>
      <c r="LA16" s="39"/>
      <c r="LB16" s="39"/>
      <c r="LC16" s="39">
        <v>0.4</v>
      </c>
      <c r="LD16" s="39"/>
      <c r="LE16" s="39"/>
      <c r="LF16" s="16"/>
      <c r="LI16" s="29"/>
      <c r="LJ16" s="38">
        <v>16.8</v>
      </c>
      <c r="LK16" s="38">
        <v>18.309999999999999</v>
      </c>
      <c r="LL16" s="302">
        <f>12.4*LK16</f>
        <v>227.04399999999998</v>
      </c>
      <c r="LM16" s="309" t="s">
        <v>151</v>
      </c>
      <c r="LN16" s="39">
        <f>LK16-LJ16</f>
        <v>1.509999999999998</v>
      </c>
      <c r="LO16" s="83">
        <f>LN16/LJ16</f>
        <v>8.9880952380952256E-2</v>
      </c>
      <c r="LP16" s="83"/>
      <c r="LQ16" s="83"/>
      <c r="LR16" s="83"/>
      <c r="LS16" s="39"/>
      <c r="LT16" s="39"/>
      <c r="LU16" s="39">
        <v>0.4</v>
      </c>
      <c r="LV16" s="39"/>
      <c r="LW16" s="39"/>
      <c r="LX16" s="16"/>
      <c r="LZ16" s="29"/>
      <c r="MA16" s="38">
        <v>16.8</v>
      </c>
      <c r="MB16" s="38">
        <v>18.309999999999999</v>
      </c>
      <c r="MC16" s="302">
        <f>12.57*MB16</f>
        <v>230.1567</v>
      </c>
      <c r="MD16" s="309" t="s">
        <v>151</v>
      </c>
      <c r="ME16" s="39">
        <f>MB16-MA16</f>
        <v>1.509999999999998</v>
      </c>
      <c r="MF16" s="83">
        <f>ME16/MA16</f>
        <v>8.9880952380952256E-2</v>
      </c>
      <c r="MG16" s="83"/>
      <c r="MH16" s="83"/>
      <c r="MI16" s="83"/>
      <c r="MJ16" s="39"/>
      <c r="MK16" s="39"/>
      <c r="ML16" s="39">
        <v>0.4</v>
      </c>
      <c r="MM16" s="39"/>
      <c r="MN16" s="39"/>
      <c r="MO16" s="16"/>
      <c r="MQ16" s="29"/>
      <c r="MR16" s="38">
        <v>16.8</v>
      </c>
      <c r="MS16" s="38">
        <v>18.309999999999999</v>
      </c>
      <c r="MT16" s="302">
        <f>12.64*MS16</f>
        <v>231.4384</v>
      </c>
      <c r="MU16" s="309" t="s">
        <v>151</v>
      </c>
      <c r="MV16" s="39">
        <f>MS16-MR16</f>
        <v>1.509999999999998</v>
      </c>
      <c r="MW16" s="83">
        <f>MV16/MR16</f>
        <v>8.9880952380952256E-2</v>
      </c>
      <c r="MX16" s="83"/>
      <c r="MY16" s="83"/>
      <c r="MZ16" s="83"/>
      <c r="NA16" s="39"/>
      <c r="NB16" s="39"/>
      <c r="NC16" s="39">
        <v>0.4</v>
      </c>
      <c r="ND16" s="39"/>
      <c r="NE16" s="39"/>
      <c r="NF16" s="16"/>
      <c r="NI16" s="29"/>
      <c r="NJ16" s="38">
        <v>16.8</v>
      </c>
      <c r="NK16" s="38">
        <v>18.309999999999999</v>
      </c>
      <c r="NL16" s="302">
        <f>NK16*13.91</f>
        <v>254.69209999999998</v>
      </c>
      <c r="NM16" s="309" t="s">
        <v>151</v>
      </c>
      <c r="NN16" s="39">
        <f>NK16-NJ16</f>
        <v>1.509999999999998</v>
      </c>
      <c r="NO16" s="83">
        <f>NN16/NJ16</f>
        <v>8.9880952380952256E-2</v>
      </c>
      <c r="NP16" s="83"/>
      <c r="NQ16" s="83"/>
      <c r="NR16" s="83"/>
      <c r="NS16" s="39"/>
      <c r="NT16" s="39"/>
      <c r="NU16" s="39">
        <v>0.4</v>
      </c>
      <c r="NV16" s="39"/>
      <c r="NW16" s="39"/>
      <c r="NX16" s="16"/>
      <c r="OA16" s="29"/>
      <c r="OB16" s="38">
        <v>16.8</v>
      </c>
      <c r="OC16" s="38">
        <v>18.309999999999999</v>
      </c>
      <c r="OD16" s="302">
        <f>12.11*OC16</f>
        <v>221.73409999999998</v>
      </c>
      <c r="OE16" s="309" t="s">
        <v>151</v>
      </c>
      <c r="OF16" s="39">
        <f>OC16-OB16</f>
        <v>1.509999999999998</v>
      </c>
      <c r="OG16" s="83">
        <f>OF16/OB16</f>
        <v>8.9880952380952256E-2</v>
      </c>
      <c r="OH16" s="83"/>
      <c r="OI16" s="83"/>
      <c r="OJ16" s="83"/>
      <c r="OK16" s="39"/>
      <c r="OL16" s="39"/>
      <c r="OM16" s="39">
        <v>0.4</v>
      </c>
      <c r="ON16" s="16"/>
      <c r="OQ16" s="29"/>
      <c r="OR16" s="38">
        <v>16.8</v>
      </c>
      <c r="OS16" s="38">
        <v>18.309999999999999</v>
      </c>
      <c r="OT16" s="302">
        <f>11.59*OS16</f>
        <v>212.21289999999999</v>
      </c>
      <c r="OU16" s="309" t="s">
        <v>151</v>
      </c>
      <c r="OV16" s="39">
        <f>OS16-OR16</f>
        <v>1.509999999999998</v>
      </c>
      <c r="OW16" s="83">
        <f>OV16/OR16</f>
        <v>8.9880952380952256E-2</v>
      </c>
      <c r="OX16" s="83"/>
      <c r="OY16" s="83"/>
      <c r="OZ16" s="83"/>
      <c r="PA16" s="39"/>
      <c r="PB16" s="39"/>
      <c r="PC16" s="39">
        <v>0.4</v>
      </c>
      <c r="PD16" s="16"/>
      <c r="PG16" s="29"/>
      <c r="PH16" s="38">
        <v>16.8</v>
      </c>
      <c r="PI16" s="38">
        <v>18.309999999999999</v>
      </c>
      <c r="PJ16" s="302"/>
      <c r="PK16" s="309" t="s">
        <v>62</v>
      </c>
      <c r="PL16" s="39">
        <f>PI16-PH16</f>
        <v>1.509999999999998</v>
      </c>
      <c r="PM16" s="83">
        <f>PL16/PH16</f>
        <v>8.9880952380952256E-2</v>
      </c>
      <c r="PN16" s="83"/>
      <c r="PO16" s="83"/>
      <c r="PP16" s="83"/>
      <c r="PQ16" s="39"/>
      <c r="PR16" s="39"/>
      <c r="PS16" s="39">
        <v>0.4</v>
      </c>
      <c r="PT16" s="16"/>
      <c r="PV16" s="29"/>
      <c r="PW16" s="38">
        <v>16.8</v>
      </c>
      <c r="PX16" s="38">
        <v>18.309999999999999</v>
      </c>
      <c r="PY16" s="302"/>
      <c r="PZ16" s="309" t="s">
        <v>62</v>
      </c>
      <c r="QA16" s="39">
        <f>PX16-PW16</f>
        <v>1.509999999999998</v>
      </c>
      <c r="QB16" s="83">
        <f>QA16/PW16</f>
        <v>8.9880952380952256E-2</v>
      </c>
      <c r="QC16" s="83"/>
      <c r="QD16" s="83"/>
      <c r="QE16" s="83"/>
      <c r="QF16" s="39"/>
      <c r="QG16" s="39"/>
      <c r="QH16" s="39">
        <v>0.4</v>
      </c>
      <c r="QI16" s="16"/>
      <c r="QK16" s="29"/>
      <c r="QL16" s="38">
        <v>16.8</v>
      </c>
      <c r="QM16" s="38">
        <v>18.309999999999999</v>
      </c>
      <c r="QN16" s="302"/>
      <c r="QO16" s="309" t="s">
        <v>62</v>
      </c>
      <c r="QP16" s="39">
        <f>QM16-QL16</f>
        <v>1.509999999999998</v>
      </c>
      <c r="QQ16" s="83">
        <f>QP16/QL16</f>
        <v>8.9880952380952256E-2</v>
      </c>
      <c r="QR16" s="83"/>
      <c r="QS16" s="83"/>
      <c r="QT16" s="83"/>
      <c r="QU16" s="39"/>
      <c r="QV16" s="39"/>
      <c r="QW16" s="39">
        <v>0.4</v>
      </c>
      <c r="QX16" s="16"/>
      <c r="QZ16" s="623"/>
      <c r="RA16" s="38">
        <v>16.8</v>
      </c>
      <c r="RB16" s="38">
        <v>18.309999999999999</v>
      </c>
      <c r="RC16" s="493"/>
      <c r="RD16" s="309" t="s">
        <v>62</v>
      </c>
      <c r="RE16" s="39">
        <f>RB16-RA16</f>
        <v>1.509999999999998</v>
      </c>
      <c r="RF16" s="83">
        <f>RE16/RA16</f>
        <v>8.9880952380952256E-2</v>
      </c>
      <c r="RG16" s="83"/>
      <c r="RH16" s="83"/>
      <c r="RI16" s="83"/>
      <c r="RJ16" s="529" t="s">
        <v>39</v>
      </c>
      <c r="RK16" s="288"/>
      <c r="RL16" s="519">
        <v>0.4</v>
      </c>
      <c r="RM16" s="632"/>
      <c r="RQ16" s="623"/>
      <c r="RR16" s="38">
        <v>16.8</v>
      </c>
      <c r="RS16" s="38">
        <v>18.309999999999999</v>
      </c>
      <c r="RT16" s="493"/>
      <c r="RU16" s="309" t="s">
        <v>62</v>
      </c>
      <c r="RV16" s="39">
        <f>RS16-RR16</f>
        <v>1.509999999999998</v>
      </c>
      <c r="RW16" s="83">
        <f>RV16/RR16</f>
        <v>8.9880952380952256E-2</v>
      </c>
      <c r="RX16" s="83"/>
      <c r="RY16" s="83"/>
      <c r="RZ16" s="83"/>
      <c r="SA16" s="529" t="s">
        <v>39</v>
      </c>
      <c r="SB16" s="288"/>
      <c r="SC16" s="519">
        <v>0.4</v>
      </c>
      <c r="SD16" s="632"/>
    </row>
    <row r="17" spans="1:498 16283:16288">
      <c r="A17" s="23" t="s">
        <v>83</v>
      </c>
      <c r="B17" s="24" t="str">
        <f>LEFT(A17,2)</f>
        <v>50</v>
      </c>
      <c r="C17" s="23" t="s">
        <v>32</v>
      </c>
      <c r="D17" s="771">
        <v>1003</v>
      </c>
      <c r="E17" s="25" t="s">
        <v>59</v>
      </c>
      <c r="F17" s="341" t="s">
        <v>60</v>
      </c>
      <c r="G17" s="592" t="s">
        <v>84</v>
      </c>
      <c r="H17" s="23"/>
      <c r="J17" s="13"/>
      <c r="K17" s="38">
        <v>16.18</v>
      </c>
      <c r="L17" s="38">
        <v>17.309999999999999</v>
      </c>
      <c r="M17" s="38" t="s">
        <v>151</v>
      </c>
      <c r="N17" s="39">
        <f>L17-K17</f>
        <v>1.129999999999999</v>
      </c>
      <c r="O17" s="83">
        <f>N17/L17</f>
        <v>6.5280184864240268E-2</v>
      </c>
      <c r="P17" s="83"/>
      <c r="Q17" s="39"/>
      <c r="R17" s="39"/>
      <c r="S17" s="39"/>
      <c r="T17" s="39"/>
      <c r="U17" s="39"/>
      <c r="V17" s="16"/>
      <c r="X17" s="13"/>
      <c r="Y17" s="38">
        <v>16.18</v>
      </c>
      <c r="Z17" s="38">
        <v>17.309999999999999</v>
      </c>
      <c r="AA17" s="38" t="s">
        <v>151</v>
      </c>
      <c r="AB17" s="39">
        <f>Z17-Y17</f>
        <v>1.129999999999999</v>
      </c>
      <c r="AC17" s="83">
        <f>AB17/Z17</f>
        <v>6.5280184864240268E-2</v>
      </c>
      <c r="AD17" s="83"/>
      <c r="AE17" s="39"/>
      <c r="AF17" s="39"/>
      <c r="AG17" s="39"/>
      <c r="AH17" s="39"/>
      <c r="AI17" s="39"/>
      <c r="AJ17" s="16"/>
      <c r="AL17" s="29"/>
      <c r="AM17" s="38">
        <v>16.18</v>
      </c>
      <c r="AN17" s="38">
        <v>17.309999999999999</v>
      </c>
      <c r="AO17" s="38" t="s">
        <v>151</v>
      </c>
      <c r="AP17" s="39">
        <f>AN17-AM17</f>
        <v>1.129999999999999</v>
      </c>
      <c r="AQ17" s="83">
        <f>AP17/AM17</f>
        <v>6.983930778739178E-2</v>
      </c>
      <c r="AR17" s="83"/>
      <c r="AS17" s="39">
        <f>AN17*11.56</f>
        <v>200.1036</v>
      </c>
      <c r="AT17" s="39"/>
      <c r="AU17" s="39"/>
      <c r="AV17" s="39"/>
      <c r="AW17" s="39"/>
      <c r="AX17" s="16"/>
      <c r="AZ17" s="13"/>
      <c r="BA17" s="38">
        <v>16.18</v>
      </c>
      <c r="BB17" s="38">
        <v>17.309999999999999</v>
      </c>
      <c r="BC17" s="38" t="s">
        <v>151</v>
      </c>
      <c r="BD17" s="39">
        <f>BB17-BA17</f>
        <v>1.129999999999999</v>
      </c>
      <c r="BE17" s="83">
        <f>BD17/BA17</f>
        <v>6.983930778739178E-2</v>
      </c>
      <c r="BF17" s="83"/>
      <c r="BG17" s="39"/>
      <c r="BH17" s="39"/>
      <c r="BI17" s="39"/>
      <c r="BJ17" s="39"/>
      <c r="BK17" s="39"/>
      <c r="BL17" s="16"/>
      <c r="BN17" s="29"/>
      <c r="BO17" s="38">
        <v>16.18</v>
      </c>
      <c r="BP17" s="38">
        <v>17.309999999999999</v>
      </c>
      <c r="BQ17" s="38" t="s">
        <v>151</v>
      </c>
      <c r="BR17" s="39">
        <f>BP17-BO17</f>
        <v>1.129999999999999</v>
      </c>
      <c r="BS17" s="83">
        <f>BR17/BO17</f>
        <v>6.983930778739178E-2</v>
      </c>
      <c r="BT17" s="83"/>
      <c r="BU17" s="39"/>
      <c r="BV17" s="39"/>
      <c r="BW17" s="39"/>
      <c r="BX17" s="39"/>
      <c r="BY17" s="39"/>
      <c r="BZ17" s="16"/>
      <c r="CB17" s="29"/>
      <c r="CC17" s="38">
        <v>16.54</v>
      </c>
      <c r="CD17" s="173">
        <v>17.7</v>
      </c>
      <c r="CE17" s="38" t="s">
        <v>151</v>
      </c>
      <c r="CF17" s="39">
        <f>CD17-CC17</f>
        <v>1.1600000000000001</v>
      </c>
      <c r="CG17" s="83">
        <f>CF17/CC17</f>
        <v>7.0133010882708596E-2</v>
      </c>
      <c r="CH17" s="83"/>
      <c r="CI17" s="39"/>
      <c r="CJ17" s="39"/>
      <c r="CK17" s="39"/>
      <c r="CL17" s="39"/>
      <c r="CM17" s="39"/>
      <c r="CN17" s="16"/>
      <c r="CP17" s="29"/>
      <c r="CQ17" s="38">
        <v>16.54</v>
      </c>
      <c r="CR17" s="38">
        <v>17.309999999999999</v>
      </c>
      <c r="CS17" s="38" t="s">
        <v>151</v>
      </c>
      <c r="CT17" s="39">
        <f>CR17-CQ17</f>
        <v>0.76999999999999957</v>
      </c>
      <c r="CU17" s="83">
        <f>CT17/CQ17</f>
        <v>4.6553808948004816E-2</v>
      </c>
      <c r="CV17" s="83"/>
      <c r="CW17" s="39"/>
      <c r="CX17" s="39"/>
      <c r="CY17" s="39"/>
      <c r="CZ17" s="39"/>
      <c r="DA17" s="39"/>
      <c r="DB17" s="16"/>
      <c r="DD17" s="29"/>
      <c r="DE17" s="38">
        <v>16.54</v>
      </c>
      <c r="DF17" s="38">
        <v>17.309999999999999</v>
      </c>
      <c r="DG17" s="38"/>
      <c r="DH17" s="38"/>
      <c r="DI17" s="38" t="s">
        <v>151</v>
      </c>
      <c r="DJ17" s="39">
        <f>DF17-DE17</f>
        <v>0.76999999999999957</v>
      </c>
      <c r="DK17" s="83">
        <f>DJ17/DE17</f>
        <v>4.6553808948004816E-2</v>
      </c>
      <c r="DL17" s="83"/>
      <c r="DM17" s="39"/>
      <c r="DN17" s="39"/>
      <c r="DO17" s="39"/>
      <c r="DP17" s="39"/>
      <c r="DQ17" s="39"/>
      <c r="DR17" s="16"/>
      <c r="DT17" s="29"/>
      <c r="DU17" s="38">
        <v>16.54</v>
      </c>
      <c r="DV17" s="38">
        <v>17.309999999999999</v>
      </c>
      <c r="DW17" s="38" t="s">
        <v>151</v>
      </c>
      <c r="DX17" s="39">
        <f>DV17-DU17</f>
        <v>0.76999999999999957</v>
      </c>
      <c r="DY17" s="83">
        <f>DX17/DU17</f>
        <v>4.6553808948004816E-2</v>
      </c>
      <c r="DZ17" s="83"/>
      <c r="EA17" s="39"/>
      <c r="EB17" s="39"/>
      <c r="EC17" s="39"/>
      <c r="ED17" s="39"/>
      <c r="EE17" s="39"/>
      <c r="EF17" s="16"/>
      <c r="EG17" s="16"/>
      <c r="EH17" s="29"/>
      <c r="EI17" s="38">
        <v>16.54</v>
      </c>
      <c r="EJ17" s="38">
        <v>17.309999999999999</v>
      </c>
      <c r="EK17" s="38" t="s">
        <v>151</v>
      </c>
      <c r="EL17" s="39">
        <f>EJ17-EI17</f>
        <v>0.76999999999999957</v>
      </c>
      <c r="EM17" s="83">
        <f>EL17/EI17</f>
        <v>4.6553808948004816E-2</v>
      </c>
      <c r="EN17" s="39"/>
      <c r="EO17" s="39"/>
      <c r="EP17" s="39"/>
      <c r="EQ17" s="39"/>
      <c r="ER17" s="39"/>
      <c r="ES17" s="16"/>
      <c r="EU17" s="29"/>
      <c r="EV17" s="38">
        <v>15.45</v>
      </c>
      <c r="EW17" s="38">
        <v>17.309999999999999</v>
      </c>
      <c r="EX17" s="38" t="s">
        <v>151</v>
      </c>
      <c r="EY17" s="39">
        <f>EW17-EV17</f>
        <v>1.8599999999999994</v>
      </c>
      <c r="EZ17" s="83">
        <f>EY17/EV17</f>
        <v>0.12038834951456308</v>
      </c>
      <c r="FA17" s="39"/>
      <c r="FB17" s="39"/>
      <c r="FC17" s="39"/>
      <c r="FD17" s="39"/>
      <c r="FE17" s="39"/>
      <c r="FF17" s="16"/>
      <c r="FH17" s="29"/>
      <c r="FI17" s="38">
        <v>15.45</v>
      </c>
      <c r="FJ17" s="38">
        <v>17.309999999999999</v>
      </c>
      <c r="FK17" s="38" t="s">
        <v>151</v>
      </c>
      <c r="FL17" s="39">
        <f>FJ17-FI17</f>
        <v>1.8599999999999994</v>
      </c>
      <c r="FM17" s="83">
        <f>FL17/FI17</f>
        <v>0.12038834951456308</v>
      </c>
      <c r="FN17" s="39"/>
      <c r="FO17" s="39"/>
      <c r="FP17" s="39"/>
      <c r="FQ17" s="39"/>
      <c r="FR17" s="39"/>
      <c r="FS17" s="16"/>
      <c r="FU17" s="29"/>
      <c r="FV17" s="38">
        <v>15.45</v>
      </c>
      <c r="FW17" s="38">
        <v>17.309999999999999</v>
      </c>
      <c r="FX17" s="38">
        <f>FW17*12.15</f>
        <v>210.31649999999999</v>
      </c>
      <c r="FY17" s="38" t="s">
        <v>151</v>
      </c>
      <c r="FZ17" s="39">
        <f>FW17-FV17</f>
        <v>1.8599999999999994</v>
      </c>
      <c r="GA17" s="83">
        <f>FZ17/FV17</f>
        <v>0.12038834951456308</v>
      </c>
      <c r="GB17" s="39"/>
      <c r="GC17" s="39"/>
      <c r="GD17" s="39"/>
      <c r="GE17" s="39"/>
      <c r="GF17" s="39"/>
      <c r="GG17" s="16"/>
      <c r="GI17" s="29"/>
      <c r="GJ17" s="38">
        <v>15.45</v>
      </c>
      <c r="GK17" s="38">
        <v>17.309999999999999</v>
      </c>
      <c r="GL17" s="38">
        <f>GK17*11.99</f>
        <v>207.54689999999999</v>
      </c>
      <c r="GM17" s="38" t="s">
        <v>151</v>
      </c>
      <c r="GN17" s="39">
        <f>GK17-GJ17</f>
        <v>1.8599999999999994</v>
      </c>
      <c r="GO17" s="83">
        <f>GN17/GJ17</f>
        <v>0.12038834951456308</v>
      </c>
      <c r="GP17" s="39"/>
      <c r="GQ17" s="39"/>
      <c r="GR17" s="39">
        <v>0.1</v>
      </c>
      <c r="GS17" s="39"/>
      <c r="GT17" s="39"/>
      <c r="GU17" s="16"/>
      <c r="GW17" s="29"/>
      <c r="GX17" s="38">
        <v>15.45</v>
      </c>
      <c r="GY17" s="38">
        <v>17.309999999999999</v>
      </c>
      <c r="GZ17" s="38">
        <f>GY17*11.88</f>
        <v>205.64279999999999</v>
      </c>
      <c r="HA17" s="38" t="s">
        <v>151</v>
      </c>
      <c r="HB17" s="39">
        <f>GY17-GX17</f>
        <v>1.8599999999999994</v>
      </c>
      <c r="HC17" s="83">
        <f>HB17/GX17</f>
        <v>0.12038834951456308</v>
      </c>
      <c r="HD17" s="39"/>
      <c r="HE17" s="39"/>
      <c r="HF17" s="39">
        <v>0.1</v>
      </c>
      <c r="HG17" s="39"/>
      <c r="HH17" s="39"/>
      <c r="HI17" s="16"/>
      <c r="HJ17" s="16"/>
      <c r="HK17" s="29" t="s">
        <v>221</v>
      </c>
      <c r="HL17" s="38">
        <v>15.45</v>
      </c>
      <c r="HM17" s="38">
        <v>17.309999999999999</v>
      </c>
      <c r="HN17" s="38">
        <f>HM17*11.9</f>
        <v>205.989</v>
      </c>
      <c r="HO17" s="38" t="s">
        <v>151</v>
      </c>
      <c r="HP17" s="39">
        <f>HM17-HL17</f>
        <v>1.8599999999999994</v>
      </c>
      <c r="HQ17" s="83">
        <f>HP17/HL17</f>
        <v>0.12038834951456308</v>
      </c>
      <c r="HR17" s="39"/>
      <c r="HS17" s="39"/>
      <c r="HT17" s="39">
        <v>0.1</v>
      </c>
      <c r="HU17" s="39"/>
      <c r="HV17" s="39"/>
      <c r="HW17" s="16"/>
      <c r="HX17" s="29" t="s">
        <v>221</v>
      </c>
      <c r="HY17" s="38">
        <v>15.61</v>
      </c>
      <c r="HZ17" s="38">
        <v>17.64</v>
      </c>
      <c r="IA17" s="38">
        <f>HZ17*11.96</f>
        <v>210.97440000000003</v>
      </c>
      <c r="IB17" s="38" t="s">
        <v>151</v>
      </c>
      <c r="IC17" s="39">
        <f>HZ17-HY17</f>
        <v>2.0300000000000011</v>
      </c>
      <c r="ID17" s="83">
        <f>IC17/HY17</f>
        <v>0.13004484304932742</v>
      </c>
      <c r="IE17" s="83"/>
      <c r="IF17" s="83"/>
      <c r="IG17" s="83"/>
      <c r="IH17" s="39"/>
      <c r="II17" s="39"/>
      <c r="IJ17" s="39">
        <v>0.1</v>
      </c>
      <c r="IK17" s="39"/>
      <c r="IL17" s="39"/>
      <c r="IM17" s="16"/>
      <c r="IO17" s="661">
        <f>ID17-HQ17</f>
        <v>9.656493534764346E-3</v>
      </c>
      <c r="IQ17" s="29" t="s">
        <v>221</v>
      </c>
      <c r="IR17" s="38">
        <v>15.61</v>
      </c>
      <c r="IS17" s="38">
        <v>17.64</v>
      </c>
      <c r="IT17" s="38">
        <f>IS17*12.02</f>
        <v>212.03280000000001</v>
      </c>
      <c r="IU17" s="38" t="s">
        <v>151</v>
      </c>
      <c r="IV17" s="39">
        <f>IS17-IR17</f>
        <v>2.0300000000000011</v>
      </c>
      <c r="IW17" s="83">
        <f>IV17/IR17</f>
        <v>0.13004484304932742</v>
      </c>
      <c r="IX17" s="83"/>
      <c r="IY17" s="83"/>
      <c r="IZ17" s="83"/>
      <c r="JA17" s="39"/>
      <c r="JB17" s="39"/>
      <c r="JC17" s="39">
        <v>0.1</v>
      </c>
      <c r="JD17" s="39"/>
      <c r="JE17" s="39"/>
      <c r="JF17" s="16"/>
      <c r="JH17" s="29"/>
      <c r="JI17" s="38">
        <v>15.61</v>
      </c>
      <c r="JJ17" s="38">
        <v>17.64</v>
      </c>
      <c r="JK17" s="38">
        <f>JJ17*12.4</f>
        <v>218.73600000000002</v>
      </c>
      <c r="JL17" s="38" t="s">
        <v>151</v>
      </c>
      <c r="JM17" s="39">
        <f>JJ17-JI17</f>
        <v>2.0300000000000011</v>
      </c>
      <c r="JN17" s="83">
        <f>JM17/JI17</f>
        <v>0.13004484304932742</v>
      </c>
      <c r="JO17" s="83"/>
      <c r="JP17" s="83"/>
      <c r="JQ17" s="83"/>
      <c r="JR17" s="39"/>
      <c r="JS17" s="39"/>
      <c r="JT17" s="39">
        <v>0.1</v>
      </c>
      <c r="JU17" s="39"/>
      <c r="JV17" s="39"/>
      <c r="JW17" s="16"/>
      <c r="JZ17" s="29"/>
      <c r="KA17" s="38">
        <v>15.61</v>
      </c>
      <c r="KB17" s="38">
        <v>17.64</v>
      </c>
      <c r="KC17" s="38">
        <f>KB17*12.36</f>
        <v>218.03039999999999</v>
      </c>
      <c r="KD17" s="38" t="s">
        <v>151</v>
      </c>
      <c r="KE17" s="39">
        <f>KB17-KA17</f>
        <v>2.0300000000000011</v>
      </c>
      <c r="KF17" s="83">
        <f>KE17/KA17</f>
        <v>0.13004484304932742</v>
      </c>
      <c r="KG17" s="83"/>
      <c r="KH17" s="83"/>
      <c r="KI17" s="83"/>
      <c r="KJ17" s="39"/>
      <c r="KK17" s="39"/>
      <c r="KL17" s="39">
        <v>0.1</v>
      </c>
      <c r="KM17" s="39"/>
      <c r="KN17" s="39"/>
      <c r="KO17" s="16"/>
      <c r="KQ17" s="29"/>
      <c r="KR17" s="38">
        <v>15.61</v>
      </c>
      <c r="KS17" s="38">
        <v>17.64</v>
      </c>
      <c r="KT17" s="302">
        <f>12.39*KS17</f>
        <v>218.55960000000002</v>
      </c>
      <c r="KU17" s="309" t="s">
        <v>151</v>
      </c>
      <c r="KV17" s="39">
        <f>KS17-KR17</f>
        <v>2.0300000000000011</v>
      </c>
      <c r="KW17" s="83">
        <f>KV17/KR17</f>
        <v>0.13004484304932742</v>
      </c>
      <c r="KX17" s="83"/>
      <c r="KY17" s="83"/>
      <c r="KZ17" s="83"/>
      <c r="LA17" s="39"/>
      <c r="LB17" s="39"/>
      <c r="LC17" s="39">
        <v>0.1</v>
      </c>
      <c r="LD17" s="39"/>
      <c r="LE17" s="39"/>
      <c r="LF17" s="16"/>
      <c r="LI17" s="29"/>
      <c r="LJ17" s="38">
        <v>15.61</v>
      </c>
      <c r="LK17" s="38">
        <v>17.64</v>
      </c>
      <c r="LL17" s="302">
        <f>12.4*LK17</f>
        <v>218.73600000000002</v>
      </c>
      <c r="LM17" s="309" t="s">
        <v>151</v>
      </c>
      <c r="LN17" s="39">
        <f>LK17-LJ17</f>
        <v>2.0300000000000011</v>
      </c>
      <c r="LO17" s="83">
        <f>LN17/LJ17</f>
        <v>0.13004484304932742</v>
      </c>
      <c r="LP17" s="83"/>
      <c r="LQ17" s="83"/>
      <c r="LR17" s="83"/>
      <c r="LS17" s="39"/>
      <c r="LT17" s="39"/>
      <c r="LU17" s="39">
        <v>0.1</v>
      </c>
      <c r="LV17" s="39"/>
      <c r="LW17" s="39"/>
      <c r="LX17" s="16"/>
      <c r="LZ17" s="29"/>
      <c r="MA17" s="38">
        <v>15.61</v>
      </c>
      <c r="MB17" s="38">
        <v>17.64</v>
      </c>
      <c r="MC17" s="302">
        <f>12.57*MB17</f>
        <v>221.73480000000001</v>
      </c>
      <c r="MD17" s="309" t="s">
        <v>151</v>
      </c>
      <c r="ME17" s="39">
        <f>MB17-MA17</f>
        <v>2.0300000000000011</v>
      </c>
      <c r="MF17" s="83">
        <f>ME17/MA17</f>
        <v>0.13004484304932742</v>
      </c>
      <c r="MG17" s="83"/>
      <c r="MH17" s="83"/>
      <c r="MI17" s="83"/>
      <c r="MJ17" s="39"/>
      <c r="MK17" s="39"/>
      <c r="ML17" s="39">
        <v>0.1</v>
      </c>
      <c r="MM17" s="39"/>
      <c r="MN17" s="39"/>
      <c r="MO17" s="16"/>
      <c r="MQ17" s="29"/>
      <c r="MR17" s="38">
        <v>15.61</v>
      </c>
      <c r="MS17" s="38">
        <v>17.64</v>
      </c>
      <c r="MT17" s="302">
        <f>12.64*MS17</f>
        <v>222.96960000000001</v>
      </c>
      <c r="MU17" s="309" t="s">
        <v>151</v>
      </c>
      <c r="MV17" s="39">
        <f>MS17-MR17</f>
        <v>2.0300000000000011</v>
      </c>
      <c r="MW17" s="83">
        <f>MV17/MR17</f>
        <v>0.13004484304932742</v>
      </c>
      <c r="MX17" s="83"/>
      <c r="MY17" s="83"/>
      <c r="MZ17" s="83"/>
      <c r="NA17" s="39"/>
      <c r="NB17" s="39"/>
      <c r="NC17" s="39">
        <v>0.1</v>
      </c>
      <c r="ND17" s="39"/>
      <c r="NE17" s="39"/>
      <c r="NF17" s="16"/>
      <c r="NI17" s="29"/>
      <c r="NJ17" s="38">
        <v>15.61</v>
      </c>
      <c r="NK17" s="38">
        <v>17.64</v>
      </c>
      <c r="NL17" s="302">
        <f>NK17*13.91</f>
        <v>245.3724</v>
      </c>
      <c r="NM17" s="309" t="s">
        <v>151</v>
      </c>
      <c r="NN17" s="39">
        <f>NK17-NJ17</f>
        <v>2.0300000000000011</v>
      </c>
      <c r="NO17" s="83">
        <f>NN17/NJ17</f>
        <v>0.13004484304932742</v>
      </c>
      <c r="NP17" s="83"/>
      <c r="NQ17" s="83"/>
      <c r="NR17" s="83"/>
      <c r="NS17" s="39"/>
      <c r="NT17" s="39"/>
      <c r="NU17" s="39">
        <v>0.1</v>
      </c>
      <c r="NV17" s="39"/>
      <c r="NW17" s="39"/>
      <c r="NX17" s="16"/>
      <c r="OA17" s="29"/>
      <c r="OB17" s="38">
        <v>15.61</v>
      </c>
      <c r="OC17" s="38">
        <v>17.64</v>
      </c>
      <c r="OD17" s="302">
        <f>12.11*OC17</f>
        <v>213.62039999999999</v>
      </c>
      <c r="OE17" s="309" t="s">
        <v>151</v>
      </c>
      <c r="OF17" s="39">
        <f>OC17-OB17</f>
        <v>2.0300000000000011</v>
      </c>
      <c r="OG17" s="83">
        <f>OF17/OB17</f>
        <v>0.13004484304932742</v>
      </c>
      <c r="OH17" s="83"/>
      <c r="OI17" s="83"/>
      <c r="OJ17" s="83"/>
      <c r="OK17" s="39"/>
      <c r="OL17" s="39"/>
      <c r="OM17" s="39">
        <v>0.1</v>
      </c>
      <c r="ON17" s="16"/>
      <c r="OQ17" s="29"/>
      <c r="OR17" s="38">
        <v>15.61</v>
      </c>
      <c r="OS17" s="38">
        <v>17.64</v>
      </c>
      <c r="OT17" s="302">
        <f>11.59*OS17</f>
        <v>204.44759999999999</v>
      </c>
      <c r="OU17" s="309" t="s">
        <v>151</v>
      </c>
      <c r="OV17" s="39">
        <f>OS17-OR17</f>
        <v>2.0300000000000011</v>
      </c>
      <c r="OW17" s="83">
        <f>OV17/OR17</f>
        <v>0.13004484304932742</v>
      </c>
      <c r="OX17" s="83"/>
      <c r="OY17" s="83"/>
      <c r="OZ17" s="83"/>
      <c r="PA17" s="39"/>
      <c r="PB17" s="39"/>
      <c r="PC17" s="39">
        <v>0.1</v>
      </c>
      <c r="PD17" s="16"/>
      <c r="PG17" s="29"/>
      <c r="PH17" s="38">
        <v>15.61</v>
      </c>
      <c r="PI17" s="38">
        <v>17.64</v>
      </c>
      <c r="PJ17" s="302"/>
      <c r="PK17" s="309" t="s">
        <v>62</v>
      </c>
      <c r="PL17" s="39">
        <f>PI17-PH17</f>
        <v>2.0300000000000011</v>
      </c>
      <c r="PM17" s="83">
        <f>PL17/PH17</f>
        <v>0.13004484304932742</v>
      </c>
      <c r="PN17" s="83"/>
      <c r="PO17" s="83"/>
      <c r="PP17" s="83"/>
      <c r="PQ17" s="39"/>
      <c r="PR17" s="39"/>
      <c r="PS17" s="39">
        <v>0.1</v>
      </c>
      <c r="PT17" s="16"/>
      <c r="PV17" s="29"/>
      <c r="PW17" s="38">
        <v>15.61</v>
      </c>
      <c r="PX17" s="38">
        <v>17.64</v>
      </c>
      <c r="PY17" s="302"/>
      <c r="PZ17" s="309" t="s">
        <v>62</v>
      </c>
      <c r="QA17" s="39">
        <f>PX17-PW17</f>
        <v>2.0300000000000011</v>
      </c>
      <c r="QB17" s="83">
        <f>QA17/PW17</f>
        <v>0.13004484304932742</v>
      </c>
      <c r="QC17" s="83"/>
      <c r="QD17" s="83"/>
      <c r="QE17" s="83"/>
      <c r="QF17" s="39"/>
      <c r="QG17" s="39"/>
      <c r="QH17" s="39">
        <v>0.1</v>
      </c>
      <c r="QI17" s="16"/>
      <c r="QK17" s="29"/>
      <c r="QL17" s="38">
        <v>15.61</v>
      </c>
      <c r="QM17" s="38">
        <v>17.64</v>
      </c>
      <c r="QN17" s="302"/>
      <c r="QO17" s="309" t="s">
        <v>62</v>
      </c>
      <c r="QP17" s="39">
        <f>QM17-QL17</f>
        <v>2.0300000000000011</v>
      </c>
      <c r="QQ17" s="83">
        <f>QP17/QL17</f>
        <v>0.13004484304932742</v>
      </c>
      <c r="QR17" s="83"/>
      <c r="QS17" s="83"/>
      <c r="QT17" s="83"/>
      <c r="QU17" s="39"/>
      <c r="QV17" s="39"/>
      <c r="QW17" s="39">
        <v>0.1</v>
      </c>
      <c r="QX17" s="16"/>
      <c r="QZ17" s="623"/>
      <c r="RA17" s="38">
        <v>15.61</v>
      </c>
      <c r="RB17" s="38">
        <v>17.64</v>
      </c>
      <c r="RC17" s="493"/>
      <c r="RD17" s="309" t="s">
        <v>62</v>
      </c>
      <c r="RE17" s="39">
        <f>RB17-RA17</f>
        <v>2.0300000000000011</v>
      </c>
      <c r="RF17" s="83">
        <f>RE17/RA17</f>
        <v>0.13004484304932742</v>
      </c>
      <c r="RG17" s="83"/>
      <c r="RH17" s="83"/>
      <c r="RI17" s="83"/>
      <c r="RJ17" s="529" t="s">
        <v>39</v>
      </c>
      <c r="RK17" s="288"/>
      <c r="RL17" s="519">
        <v>0.1</v>
      </c>
      <c r="RM17" s="632"/>
      <c r="RQ17" s="623"/>
      <c r="RR17" s="38">
        <v>15.61</v>
      </c>
      <c r="RS17" s="38">
        <v>17.64</v>
      </c>
      <c r="RT17" s="493"/>
      <c r="RU17" s="309" t="s">
        <v>62</v>
      </c>
      <c r="RV17" s="39">
        <f>RS17-RR17</f>
        <v>2.0300000000000011</v>
      </c>
      <c r="RW17" s="83">
        <f>RV17/RR17</f>
        <v>0.13004484304932742</v>
      </c>
      <c r="RX17" s="83"/>
      <c r="RY17" s="83"/>
      <c r="RZ17" s="83"/>
      <c r="SA17" s="529" t="s">
        <v>39</v>
      </c>
      <c r="SB17" s="288"/>
      <c r="SC17" s="519">
        <v>0.1</v>
      </c>
      <c r="SD17" s="632"/>
    </row>
    <row r="18" spans="1:498 16283:16288">
      <c r="A18" s="23" t="s">
        <v>87</v>
      </c>
      <c r="B18" s="24" t="str">
        <f>LEFT(A18,2)</f>
        <v>50</v>
      </c>
      <c r="C18" s="23" t="s">
        <v>32</v>
      </c>
      <c r="D18" s="771">
        <v>1003</v>
      </c>
      <c r="E18" s="25" t="s">
        <v>59</v>
      </c>
      <c r="F18" s="341" t="s">
        <v>60</v>
      </c>
      <c r="G18" s="592" t="s">
        <v>88</v>
      </c>
      <c r="H18" s="23"/>
      <c r="J18" s="13"/>
      <c r="K18" s="38">
        <v>10.9</v>
      </c>
      <c r="L18" s="38">
        <v>11.99</v>
      </c>
      <c r="M18" s="38" t="s">
        <v>151</v>
      </c>
      <c r="N18" s="39">
        <f>L18-K18</f>
        <v>1.0899999999999999</v>
      </c>
      <c r="O18" s="83">
        <f>N18/L18</f>
        <v>9.0909090909090898E-2</v>
      </c>
      <c r="P18" s="83"/>
      <c r="Q18" s="39"/>
      <c r="R18" s="39"/>
      <c r="S18" s="39"/>
      <c r="T18" s="39"/>
      <c r="U18" s="39"/>
      <c r="V18" s="16"/>
      <c r="X18" s="13"/>
      <c r="Y18" s="38">
        <v>10.9</v>
      </c>
      <c r="Z18" s="38">
        <v>11.99</v>
      </c>
      <c r="AA18" s="38" t="s">
        <v>151</v>
      </c>
      <c r="AB18" s="39">
        <f>Z18-Y18</f>
        <v>1.0899999999999999</v>
      </c>
      <c r="AC18" s="83">
        <f>AB18/Z18</f>
        <v>9.0909090909090898E-2</v>
      </c>
      <c r="AD18" s="83"/>
      <c r="AE18" s="39"/>
      <c r="AF18" s="39"/>
      <c r="AG18" s="39"/>
      <c r="AH18" s="39"/>
      <c r="AI18" s="39"/>
      <c r="AJ18" s="16"/>
      <c r="AL18" s="29"/>
      <c r="AM18" s="38">
        <v>10.9</v>
      </c>
      <c r="AN18" s="38">
        <v>11.99</v>
      </c>
      <c r="AO18" s="38" t="s">
        <v>151</v>
      </c>
      <c r="AP18" s="39">
        <f>AN18-AM18</f>
        <v>1.0899999999999999</v>
      </c>
      <c r="AQ18" s="83">
        <f>AP18/AM18</f>
        <v>9.9999999999999978E-2</v>
      </c>
      <c r="AR18" s="83"/>
      <c r="AS18" s="39">
        <f>AN18*11.56</f>
        <v>138.6044</v>
      </c>
      <c r="AT18" s="39"/>
      <c r="AU18" s="39"/>
      <c r="AV18" s="39"/>
      <c r="AW18" s="39"/>
      <c r="AX18" s="16"/>
      <c r="AZ18" s="13"/>
      <c r="BA18" s="38">
        <v>10.9</v>
      </c>
      <c r="BB18" s="38">
        <v>11.99</v>
      </c>
      <c r="BC18" s="38" t="s">
        <v>151</v>
      </c>
      <c r="BD18" s="39">
        <f>BB18-BA18</f>
        <v>1.0899999999999999</v>
      </c>
      <c r="BE18" s="83">
        <f>BD18/BA18</f>
        <v>9.9999999999999978E-2</v>
      </c>
      <c r="BF18" s="83"/>
      <c r="BG18" s="39"/>
      <c r="BH18" s="39"/>
      <c r="BI18" s="39"/>
      <c r="BJ18" s="39"/>
      <c r="BK18" s="39"/>
      <c r="BL18" s="16"/>
      <c r="BN18" s="29"/>
      <c r="BO18" s="38">
        <v>10.9</v>
      </c>
      <c r="BP18" s="38">
        <v>11.99</v>
      </c>
      <c r="BQ18" s="38" t="s">
        <v>151</v>
      </c>
      <c r="BR18" s="39">
        <f>BP18-BO18</f>
        <v>1.0899999999999999</v>
      </c>
      <c r="BS18" s="83">
        <f>BR18/BO18</f>
        <v>9.9999999999999978E-2</v>
      </c>
      <c r="BT18" s="83"/>
      <c r="BU18" s="39"/>
      <c r="BV18" s="39"/>
      <c r="BW18" s="39"/>
      <c r="BX18" s="39"/>
      <c r="BY18" s="39"/>
      <c r="BZ18" s="16"/>
      <c r="CB18" s="29"/>
      <c r="CC18" s="38">
        <v>10.65</v>
      </c>
      <c r="CD18" s="173">
        <v>12.78</v>
      </c>
      <c r="CE18" s="38" t="s">
        <v>151</v>
      </c>
      <c r="CF18" s="39">
        <f>CD18-CC18</f>
        <v>2.129999999999999</v>
      </c>
      <c r="CG18" s="83">
        <f>CF18/CC18</f>
        <v>0.1999999999999999</v>
      </c>
      <c r="CH18" s="83"/>
      <c r="CI18" s="39"/>
      <c r="CJ18" s="39"/>
      <c r="CK18" s="39"/>
      <c r="CL18" s="39"/>
      <c r="CM18" s="39"/>
      <c r="CN18" s="16"/>
      <c r="CP18" s="29"/>
      <c r="CQ18" s="38">
        <v>10.65</v>
      </c>
      <c r="CR18" s="173">
        <v>12.78</v>
      </c>
      <c r="CS18" s="38" t="s">
        <v>151</v>
      </c>
      <c r="CT18" s="39">
        <f>CR18-CQ18</f>
        <v>2.129999999999999</v>
      </c>
      <c r="CU18" s="83">
        <f>CT18/CQ18</f>
        <v>0.1999999999999999</v>
      </c>
      <c r="CV18" s="83"/>
      <c r="CW18" s="39"/>
      <c r="CX18" s="39"/>
      <c r="CY18" s="39"/>
      <c r="CZ18" s="39"/>
      <c r="DA18" s="39"/>
      <c r="DB18" s="16"/>
      <c r="DD18" s="29"/>
      <c r="DE18" s="38">
        <v>10.65</v>
      </c>
      <c r="DF18" s="173">
        <v>12.78</v>
      </c>
      <c r="DG18" s="173"/>
      <c r="DH18" s="173"/>
      <c r="DI18" s="38" t="s">
        <v>151</v>
      </c>
      <c r="DJ18" s="39">
        <f>DF18-DE18</f>
        <v>2.129999999999999</v>
      </c>
      <c r="DK18" s="83">
        <f>DJ18/DE18</f>
        <v>0.1999999999999999</v>
      </c>
      <c r="DL18" s="83"/>
      <c r="DM18" s="39"/>
      <c r="DN18" s="39"/>
      <c r="DO18" s="39"/>
      <c r="DP18" s="39"/>
      <c r="DQ18" s="39"/>
      <c r="DR18" s="16"/>
      <c r="DT18" s="29"/>
      <c r="DU18" s="38">
        <v>10.65</v>
      </c>
      <c r="DV18" s="173">
        <v>12.78</v>
      </c>
      <c r="DW18" s="38" t="s">
        <v>151</v>
      </c>
      <c r="DX18" s="39">
        <f>DV18-DU18</f>
        <v>2.129999999999999</v>
      </c>
      <c r="DY18" s="83">
        <f>DX18/DU18</f>
        <v>0.1999999999999999</v>
      </c>
      <c r="DZ18" s="83"/>
      <c r="EA18" s="39"/>
      <c r="EB18" s="39"/>
      <c r="EC18" s="39"/>
      <c r="ED18" s="39"/>
      <c r="EE18" s="39"/>
      <c r="EF18" s="16"/>
      <c r="EG18" s="16"/>
      <c r="EH18" s="29"/>
      <c r="EI18" s="38">
        <v>10.65</v>
      </c>
      <c r="EJ18" s="173">
        <v>12.78</v>
      </c>
      <c r="EK18" s="38" t="s">
        <v>151</v>
      </c>
      <c r="EL18" s="39">
        <f>EJ18-EI18</f>
        <v>2.129999999999999</v>
      </c>
      <c r="EM18" s="83">
        <f>EL18/EI18</f>
        <v>0.1999999999999999</v>
      </c>
      <c r="EN18" s="39"/>
      <c r="EO18" s="39"/>
      <c r="EP18" s="39"/>
      <c r="EQ18" s="39"/>
      <c r="ER18" s="39"/>
      <c r="ES18" s="16"/>
      <c r="EU18" s="29"/>
      <c r="EV18" s="38">
        <v>10.65</v>
      </c>
      <c r="EW18" s="173">
        <v>12.78</v>
      </c>
      <c r="EX18" s="38" t="s">
        <v>151</v>
      </c>
      <c r="EY18" s="39">
        <f>EW18-EV18</f>
        <v>2.129999999999999</v>
      </c>
      <c r="EZ18" s="83">
        <f>EY18/EV18</f>
        <v>0.1999999999999999</v>
      </c>
      <c r="FA18" s="39"/>
      <c r="FB18" s="39"/>
      <c r="FC18" s="39"/>
      <c r="FD18" s="39"/>
      <c r="FE18" s="39"/>
      <c r="FF18" s="16"/>
      <c r="FH18" s="29"/>
      <c r="FI18" s="38">
        <v>10.65</v>
      </c>
      <c r="FJ18" s="173">
        <v>12.78</v>
      </c>
      <c r="FK18" s="38" t="s">
        <v>151</v>
      </c>
      <c r="FL18" s="39">
        <f>FJ18-FI18</f>
        <v>2.129999999999999</v>
      </c>
      <c r="FM18" s="83">
        <f>FL18/FI18</f>
        <v>0.1999999999999999</v>
      </c>
      <c r="FN18" s="39"/>
      <c r="FO18" s="39"/>
      <c r="FP18" s="39"/>
      <c r="FQ18" s="39"/>
      <c r="FR18" s="39"/>
      <c r="FS18" s="16"/>
      <c r="FU18" s="29"/>
      <c r="FV18" s="38">
        <v>10.65</v>
      </c>
      <c r="FW18" s="173">
        <v>12.78</v>
      </c>
      <c r="FX18" s="38">
        <f>FW18*12.15</f>
        <v>155.27699999999999</v>
      </c>
      <c r="FY18" s="38" t="s">
        <v>151</v>
      </c>
      <c r="FZ18" s="39">
        <f>FW18-FV18</f>
        <v>2.129999999999999</v>
      </c>
      <c r="GA18" s="83">
        <f>FZ18/FV18</f>
        <v>0.1999999999999999</v>
      </c>
      <c r="GB18" s="39"/>
      <c r="GC18" s="39"/>
      <c r="GD18" s="39"/>
      <c r="GE18" s="39"/>
      <c r="GF18" s="39"/>
      <c r="GG18" s="16"/>
      <c r="GI18" s="29"/>
      <c r="GJ18" s="38">
        <v>10.65</v>
      </c>
      <c r="GK18" s="173">
        <v>12.78</v>
      </c>
      <c r="GL18" s="38">
        <f>GK18*11.99</f>
        <v>153.23220000000001</v>
      </c>
      <c r="GM18" s="38" t="s">
        <v>151</v>
      </c>
      <c r="GN18" s="39">
        <f>GK18-GJ18</f>
        <v>2.129999999999999</v>
      </c>
      <c r="GO18" s="83">
        <f>GN18/GJ18</f>
        <v>0.1999999999999999</v>
      </c>
      <c r="GP18" s="39"/>
      <c r="GQ18" s="39"/>
      <c r="GR18" s="39"/>
      <c r="GS18" s="39"/>
      <c r="GT18" s="39"/>
      <c r="GU18" s="16"/>
      <c r="GW18" s="29"/>
      <c r="GX18" s="38">
        <v>10.65</v>
      </c>
      <c r="GY18" s="173">
        <v>12.78</v>
      </c>
      <c r="GZ18" s="38">
        <f>GY18*11.88</f>
        <v>151.82640000000001</v>
      </c>
      <c r="HA18" s="38" t="s">
        <v>151</v>
      </c>
      <c r="HB18" s="39">
        <f>GY18-GX18</f>
        <v>2.129999999999999</v>
      </c>
      <c r="HC18" s="83">
        <f>HB18/GX18</f>
        <v>0.1999999999999999</v>
      </c>
      <c r="HD18" s="39"/>
      <c r="HE18" s="39"/>
      <c r="HF18" s="39"/>
      <c r="HG18" s="39"/>
      <c r="HH18" s="39"/>
      <c r="HI18" s="16"/>
      <c r="HJ18" s="16"/>
      <c r="HK18" s="29" t="s">
        <v>224</v>
      </c>
      <c r="HL18" s="38">
        <v>10.65</v>
      </c>
      <c r="HM18" s="173">
        <v>12.78</v>
      </c>
      <c r="HN18" s="38">
        <f>HM18*11.9</f>
        <v>152.08199999999999</v>
      </c>
      <c r="HO18" s="38" t="s">
        <v>151</v>
      </c>
      <c r="HP18" s="39">
        <f>HM18-HL18</f>
        <v>2.129999999999999</v>
      </c>
      <c r="HQ18" s="83">
        <f>HP18/HL18</f>
        <v>0.1999999999999999</v>
      </c>
      <c r="HR18" s="39"/>
      <c r="HS18" s="39"/>
      <c r="HT18" s="39"/>
      <c r="HU18" s="39"/>
      <c r="HV18" s="39"/>
      <c r="HW18" s="16"/>
      <c r="HX18" s="29" t="s">
        <v>224</v>
      </c>
      <c r="HY18" s="38">
        <v>10.76</v>
      </c>
      <c r="HZ18" s="173">
        <v>12.78</v>
      </c>
      <c r="IA18" s="38">
        <f>HZ18*11.96</f>
        <v>152.84880000000001</v>
      </c>
      <c r="IB18" s="38" t="s">
        <v>151</v>
      </c>
      <c r="IC18" s="39">
        <f>HZ18-HY18</f>
        <v>2.0199999999999996</v>
      </c>
      <c r="ID18" s="83">
        <f>IC18/HY18</f>
        <v>0.18773234200743491</v>
      </c>
      <c r="IE18" s="83"/>
      <c r="IF18" s="83"/>
      <c r="IG18" s="83"/>
      <c r="IH18" s="39"/>
      <c r="II18" s="39"/>
      <c r="IJ18" s="39"/>
      <c r="IK18" s="39"/>
      <c r="IL18" s="39"/>
      <c r="IM18" s="16"/>
      <c r="IO18" s="661">
        <f>ID18-HQ18</f>
        <v>-1.226765799256499E-2</v>
      </c>
      <c r="IQ18" s="29" t="s">
        <v>224</v>
      </c>
      <c r="IR18" s="38">
        <v>10.76</v>
      </c>
      <c r="IS18" s="173">
        <v>12.78</v>
      </c>
      <c r="IT18" s="38">
        <f>IS18*12.02</f>
        <v>153.6156</v>
      </c>
      <c r="IU18" s="38" t="s">
        <v>151</v>
      </c>
      <c r="IV18" s="39">
        <f>IS18-IR18</f>
        <v>2.0199999999999996</v>
      </c>
      <c r="IW18" s="83">
        <f>IV18/IR18</f>
        <v>0.18773234200743491</v>
      </c>
      <c r="IX18" s="83"/>
      <c r="IY18" s="83"/>
      <c r="IZ18" s="83"/>
      <c r="JA18" s="39"/>
      <c r="JB18" s="39"/>
      <c r="JC18" s="39"/>
      <c r="JD18" s="39"/>
      <c r="JE18" s="39"/>
      <c r="JF18" s="16"/>
      <c r="JH18" s="29"/>
      <c r="JI18" s="38">
        <v>10.76</v>
      </c>
      <c r="JJ18" s="173">
        <v>12.78</v>
      </c>
      <c r="JK18" s="38">
        <f>JJ18*12.4</f>
        <v>158.47200000000001</v>
      </c>
      <c r="JL18" s="38" t="s">
        <v>151</v>
      </c>
      <c r="JM18" s="39">
        <f>JJ18-JI18</f>
        <v>2.0199999999999996</v>
      </c>
      <c r="JN18" s="83">
        <f>JM18/JI18</f>
        <v>0.18773234200743491</v>
      </c>
      <c r="JO18" s="83"/>
      <c r="JP18" s="83"/>
      <c r="JQ18" s="83"/>
      <c r="JR18" s="39"/>
      <c r="JS18" s="39"/>
      <c r="JT18" s="39"/>
      <c r="JU18" s="39"/>
      <c r="JV18" s="39"/>
      <c r="JW18" s="16"/>
      <c r="JZ18" s="29"/>
      <c r="KA18" s="38">
        <v>10.76</v>
      </c>
      <c r="KB18" s="173">
        <v>12.78</v>
      </c>
      <c r="KC18" s="38">
        <f>KB18*12.36</f>
        <v>157.96079999999998</v>
      </c>
      <c r="KD18" s="38" t="s">
        <v>151</v>
      </c>
      <c r="KE18" s="39">
        <f>KB18-KA18</f>
        <v>2.0199999999999996</v>
      </c>
      <c r="KF18" s="83">
        <f>KE18/KA18</f>
        <v>0.18773234200743491</v>
      </c>
      <c r="KG18" s="83"/>
      <c r="KH18" s="83"/>
      <c r="KI18" s="83"/>
      <c r="KJ18" s="39"/>
      <c r="KK18" s="39"/>
      <c r="KL18" s="39"/>
      <c r="KM18" s="39"/>
      <c r="KN18" s="39"/>
      <c r="KO18" s="16"/>
      <c r="KQ18" s="29"/>
      <c r="KR18" s="38">
        <v>10.76</v>
      </c>
      <c r="KS18" s="173">
        <v>12.78</v>
      </c>
      <c r="KT18" s="302">
        <f>12.39*KS18</f>
        <v>158.3442</v>
      </c>
      <c r="KU18" s="309" t="s">
        <v>151</v>
      </c>
      <c r="KV18" s="39">
        <f>KS18-KR18</f>
        <v>2.0199999999999996</v>
      </c>
      <c r="KW18" s="83">
        <f>KV18/KR18</f>
        <v>0.18773234200743491</v>
      </c>
      <c r="KX18" s="83"/>
      <c r="KY18" s="83"/>
      <c r="KZ18" s="83"/>
      <c r="LA18" s="39"/>
      <c r="LB18" s="39"/>
      <c r="LC18" s="39"/>
      <c r="LD18" s="39"/>
      <c r="LE18" s="39"/>
      <c r="LF18" s="16"/>
      <c r="LI18" s="29"/>
      <c r="LJ18" s="38">
        <v>10.76</v>
      </c>
      <c r="LK18" s="173">
        <v>12.78</v>
      </c>
      <c r="LL18" s="302">
        <f>12.4*LK18</f>
        <v>158.47200000000001</v>
      </c>
      <c r="LM18" s="309" t="s">
        <v>151</v>
      </c>
      <c r="LN18" s="39">
        <f>LK18-LJ18</f>
        <v>2.0199999999999996</v>
      </c>
      <c r="LO18" s="83">
        <f>LN18/LJ18</f>
        <v>0.18773234200743491</v>
      </c>
      <c r="LP18" s="83"/>
      <c r="LQ18" s="83"/>
      <c r="LR18" s="83"/>
      <c r="LS18" s="39"/>
      <c r="LT18" s="39"/>
      <c r="LU18" s="39"/>
      <c r="LV18" s="39"/>
      <c r="LW18" s="39"/>
      <c r="LX18" s="16"/>
      <c r="LZ18" s="29"/>
      <c r="MA18" s="38">
        <v>10.76</v>
      </c>
      <c r="MB18" s="173">
        <v>12.78</v>
      </c>
      <c r="MC18" s="302">
        <f>12.57*MB18</f>
        <v>160.6446</v>
      </c>
      <c r="MD18" s="309" t="s">
        <v>151</v>
      </c>
      <c r="ME18" s="39">
        <f>MB18-MA18</f>
        <v>2.0199999999999996</v>
      </c>
      <c r="MF18" s="83">
        <f>ME18/MA18</f>
        <v>0.18773234200743491</v>
      </c>
      <c r="MG18" s="83"/>
      <c r="MH18" s="83"/>
      <c r="MI18" s="83"/>
      <c r="MJ18" s="39"/>
      <c r="MK18" s="39"/>
      <c r="ML18" s="39"/>
      <c r="MM18" s="39"/>
      <c r="MN18" s="39"/>
      <c r="MO18" s="16"/>
      <c r="MQ18" s="29"/>
      <c r="MR18" s="38">
        <v>10.76</v>
      </c>
      <c r="MS18" s="173">
        <v>12.78</v>
      </c>
      <c r="MT18" s="302">
        <f>12.64*MS18</f>
        <v>161.53919999999999</v>
      </c>
      <c r="MU18" s="309" t="s">
        <v>151</v>
      </c>
      <c r="MV18" s="39">
        <f>MS18-MR18</f>
        <v>2.0199999999999996</v>
      </c>
      <c r="MW18" s="83">
        <f>MV18/MR18</f>
        <v>0.18773234200743491</v>
      </c>
      <c r="MX18" s="83"/>
      <c r="MY18" s="83"/>
      <c r="MZ18" s="83"/>
      <c r="NA18" s="39"/>
      <c r="NB18" s="39"/>
      <c r="NC18" s="39"/>
      <c r="ND18" s="39"/>
      <c r="NE18" s="39"/>
      <c r="NF18" s="16"/>
      <c r="NI18" s="29"/>
      <c r="NJ18" s="38">
        <v>10.76</v>
      </c>
      <c r="NK18" s="173">
        <v>12.78</v>
      </c>
      <c r="NL18" s="302">
        <f>NK18*13.91</f>
        <v>177.7698</v>
      </c>
      <c r="NM18" s="309" t="s">
        <v>151</v>
      </c>
      <c r="NN18" s="39">
        <f>NK18-NJ18</f>
        <v>2.0199999999999996</v>
      </c>
      <c r="NO18" s="83">
        <f>NN18/NJ18</f>
        <v>0.18773234200743491</v>
      </c>
      <c r="NP18" s="83"/>
      <c r="NQ18" s="83"/>
      <c r="NR18" s="83"/>
      <c r="NS18" s="39"/>
      <c r="NT18" s="39"/>
      <c r="NU18" s="39"/>
      <c r="NV18" s="39"/>
      <c r="NW18" s="39"/>
      <c r="NX18" s="16"/>
      <c r="OA18" s="29"/>
      <c r="OB18" s="38">
        <v>10.76</v>
      </c>
      <c r="OC18" s="173">
        <v>12.78</v>
      </c>
      <c r="OD18" s="302">
        <f>12.11*OC18</f>
        <v>154.76579999999998</v>
      </c>
      <c r="OE18" s="309" t="s">
        <v>151</v>
      </c>
      <c r="OF18" s="39">
        <f>OC18-OB18</f>
        <v>2.0199999999999996</v>
      </c>
      <c r="OG18" s="83">
        <f>OF18/OB18</f>
        <v>0.18773234200743491</v>
      </c>
      <c r="OH18" s="83"/>
      <c r="OI18" s="83"/>
      <c r="OJ18" s="83"/>
      <c r="OK18" s="39"/>
      <c r="OL18" s="39"/>
      <c r="OM18" s="39"/>
      <c r="ON18" s="16"/>
      <c r="OQ18" s="29"/>
      <c r="OR18" s="38">
        <v>10.76</v>
      </c>
      <c r="OS18" s="173">
        <v>12.78</v>
      </c>
      <c r="OT18" s="302">
        <f>11.59*OS18</f>
        <v>148.12019999999998</v>
      </c>
      <c r="OU18" s="309" t="s">
        <v>151</v>
      </c>
      <c r="OV18" s="39">
        <f>OS18-OR18</f>
        <v>2.0199999999999996</v>
      </c>
      <c r="OW18" s="83">
        <f>OV18/OR18</f>
        <v>0.18773234200743491</v>
      </c>
      <c r="OX18" s="83"/>
      <c r="OY18" s="83"/>
      <c r="OZ18" s="83"/>
      <c r="PA18" s="39"/>
      <c r="PB18" s="39"/>
      <c r="PC18" s="39"/>
      <c r="PD18" s="16"/>
      <c r="PG18" s="29"/>
      <c r="PH18" s="38">
        <v>10.76</v>
      </c>
      <c r="PI18" s="173">
        <v>12.78</v>
      </c>
      <c r="PJ18" s="302"/>
      <c r="PK18" s="309" t="s">
        <v>62</v>
      </c>
      <c r="PL18" s="39">
        <f>PI18-PH18</f>
        <v>2.0199999999999996</v>
      </c>
      <c r="PM18" s="83">
        <f>PL18/PH18</f>
        <v>0.18773234200743491</v>
      </c>
      <c r="PN18" s="83"/>
      <c r="PO18" s="83"/>
      <c r="PP18" s="83"/>
      <c r="PQ18" s="39"/>
      <c r="PR18" s="39"/>
      <c r="PS18" s="39"/>
      <c r="PT18" s="16"/>
      <c r="PV18" s="29"/>
      <c r="PW18" s="38">
        <v>10.76</v>
      </c>
      <c r="PX18" s="173">
        <v>12.78</v>
      </c>
      <c r="PY18" s="302"/>
      <c r="PZ18" s="309" t="s">
        <v>62</v>
      </c>
      <c r="QA18" s="39">
        <f>PX18-PW18</f>
        <v>2.0199999999999996</v>
      </c>
      <c r="QB18" s="83">
        <f>QA18/PW18</f>
        <v>0.18773234200743491</v>
      </c>
      <c r="QC18" s="83"/>
      <c r="QD18" s="83"/>
      <c r="QE18" s="83"/>
      <c r="QF18" s="39"/>
      <c r="QG18" s="39"/>
      <c r="QH18" s="39"/>
      <c r="QI18" s="16"/>
      <c r="QK18" s="29"/>
      <c r="QL18" s="38">
        <v>10.76</v>
      </c>
      <c r="QM18" s="173">
        <v>12.78</v>
      </c>
      <c r="QN18" s="302"/>
      <c r="QO18" s="309" t="s">
        <v>62</v>
      </c>
      <c r="QP18" s="39">
        <f>QM18-QL18</f>
        <v>2.0199999999999996</v>
      </c>
      <c r="QQ18" s="83">
        <f>QP18/QL18</f>
        <v>0.18773234200743491</v>
      </c>
      <c r="QR18" s="83"/>
      <c r="QS18" s="83"/>
      <c r="QT18" s="83"/>
      <c r="QU18" s="39"/>
      <c r="QV18" s="39"/>
      <c r="QW18" s="39"/>
      <c r="QX18" s="16"/>
      <c r="QZ18" s="623"/>
      <c r="RA18" s="38">
        <v>10.76</v>
      </c>
      <c r="RB18" s="173">
        <v>12.78</v>
      </c>
      <c r="RC18" s="493"/>
      <c r="RD18" s="309" t="s">
        <v>62</v>
      </c>
      <c r="RE18" s="39">
        <f>RB18-RA18</f>
        <v>2.0199999999999996</v>
      </c>
      <c r="RF18" s="83">
        <f>RE18/RA18</f>
        <v>0.18773234200743491</v>
      </c>
      <c r="RG18" s="83"/>
      <c r="RH18" s="83"/>
      <c r="RI18" s="83"/>
      <c r="RJ18" s="529" t="s">
        <v>39</v>
      </c>
      <c r="RK18" s="288"/>
      <c r="RL18" s="519"/>
      <c r="RM18" s="632"/>
      <c r="RQ18" s="623"/>
      <c r="RR18" s="38">
        <v>10.76</v>
      </c>
      <c r="RS18" s="173">
        <v>12.78</v>
      </c>
      <c r="RT18" s="493"/>
      <c r="RU18" s="309" t="s">
        <v>62</v>
      </c>
      <c r="RV18" s="39">
        <f>RS18-RR18</f>
        <v>2.0199999999999996</v>
      </c>
      <c r="RW18" s="83">
        <f>RV18/RR18</f>
        <v>0.18773234200743491</v>
      </c>
      <c r="RX18" s="83"/>
      <c r="RY18" s="83"/>
      <c r="RZ18" s="83"/>
      <c r="SA18" s="529" t="s">
        <v>39</v>
      </c>
      <c r="SB18" s="288"/>
      <c r="SC18" s="519"/>
      <c r="SD18" s="632"/>
    </row>
    <row r="19" spans="1:498 16283:16288">
      <c r="A19" s="23" t="s">
        <v>94</v>
      </c>
      <c r="B19" s="24" t="str">
        <f>LEFT(A19,2)</f>
        <v>20</v>
      </c>
      <c r="C19" s="23" t="s">
        <v>95</v>
      </c>
      <c r="D19" s="771">
        <v>1003</v>
      </c>
      <c r="E19" s="25" t="s">
        <v>59</v>
      </c>
      <c r="F19" s="341" t="s">
        <v>60</v>
      </c>
      <c r="G19" s="592" t="s">
        <v>96</v>
      </c>
      <c r="H19" s="23" t="s">
        <v>97</v>
      </c>
      <c r="J19" s="13"/>
      <c r="K19" s="48">
        <v>18.2</v>
      </c>
      <c r="L19" s="48">
        <v>20.440000000000001</v>
      </c>
      <c r="M19" s="104">
        <f>L19*11.45</f>
        <v>234.03800000000001</v>
      </c>
      <c r="N19" s="49">
        <f>L19-K19+S19</f>
        <v>2.240000000000002</v>
      </c>
      <c r="O19" s="85">
        <f>N19/K19</f>
        <v>0.12307692307692319</v>
      </c>
      <c r="P19" s="85"/>
      <c r="Q19" s="49" t="s">
        <v>39</v>
      </c>
      <c r="R19" s="49"/>
      <c r="S19" s="49"/>
      <c r="T19" s="49"/>
      <c r="U19" s="49"/>
      <c r="V19" s="105" t="s">
        <v>249</v>
      </c>
      <c r="X19" s="13"/>
      <c r="Y19" s="48">
        <v>18.2</v>
      </c>
      <c r="Z19" s="48">
        <v>20.440000000000001</v>
      </c>
      <c r="AA19" s="104">
        <f>Z19*11.45</f>
        <v>234.03800000000001</v>
      </c>
      <c r="AB19" s="49">
        <f>Z19-Y19+AG19</f>
        <v>2.240000000000002</v>
      </c>
      <c r="AC19" s="85">
        <f>AB19/Z19</f>
        <v>0.1095890410958905</v>
      </c>
      <c r="AD19" s="85"/>
      <c r="AE19" s="49" t="s">
        <v>39</v>
      </c>
      <c r="AF19" s="49"/>
      <c r="AG19" s="49"/>
      <c r="AH19" s="49"/>
      <c r="AI19" s="49"/>
      <c r="AJ19" s="105" t="s">
        <v>249</v>
      </c>
      <c r="AL19" s="103"/>
      <c r="AM19" s="48">
        <v>18.2</v>
      </c>
      <c r="AN19" s="48">
        <v>21.39</v>
      </c>
      <c r="AO19" s="104">
        <f>AN19*11.45</f>
        <v>244.91549999999998</v>
      </c>
      <c r="AP19" s="49">
        <f>AN19-AM19+AU19-AT19</f>
        <v>2.2400000000000011</v>
      </c>
      <c r="AQ19" s="85">
        <f>AP19/AM19</f>
        <v>0.12307692307692314</v>
      </c>
      <c r="AR19" s="165"/>
      <c r="AS19" s="49" t="s">
        <v>250</v>
      </c>
      <c r="AT19" s="49">
        <v>0.95</v>
      </c>
      <c r="AU19" s="49"/>
      <c r="AV19" s="49"/>
      <c r="AW19" s="129">
        <v>5.5E-2</v>
      </c>
      <c r="AX19" s="105" t="s">
        <v>249</v>
      </c>
      <c r="AZ19" s="103"/>
      <c r="BA19" s="48">
        <v>18.2</v>
      </c>
      <c r="BB19" s="48">
        <v>21.39</v>
      </c>
      <c r="BC19" s="104">
        <f>BB19*11.45</f>
        <v>244.91549999999998</v>
      </c>
      <c r="BD19" s="49">
        <f>BB19-BA19+BI19-BH19</f>
        <v>2.2400000000000011</v>
      </c>
      <c r="BE19" s="85">
        <f>BD19/BA19</f>
        <v>0.12307692307692314</v>
      </c>
      <c r="BF19" s="165"/>
      <c r="BG19" s="49" t="s">
        <v>250</v>
      </c>
      <c r="BH19" s="49">
        <v>0.95</v>
      </c>
      <c r="BI19" s="49"/>
      <c r="BJ19" s="49"/>
      <c r="BK19" s="153">
        <v>5.5E-2</v>
      </c>
      <c r="BL19" s="105" t="s">
        <v>251</v>
      </c>
      <c r="BN19" s="103"/>
      <c r="BO19" s="48">
        <v>18.2</v>
      </c>
      <c r="BP19" s="48">
        <v>21.39</v>
      </c>
      <c r="BQ19" s="204">
        <f>BP19-BV19</f>
        <v>20.440000000000001</v>
      </c>
      <c r="BR19" s="49">
        <f>BP19-BO19+BW19-BV19</f>
        <v>2.2400000000000011</v>
      </c>
      <c r="BS19" s="85">
        <f>BR19/BO19</f>
        <v>0.12307692307692314</v>
      </c>
      <c r="BT19" s="85"/>
      <c r="BU19" s="49" t="s">
        <v>250</v>
      </c>
      <c r="BV19" s="49">
        <v>0.95</v>
      </c>
      <c r="BW19" s="49"/>
      <c r="BX19" s="49"/>
      <c r="BY19" s="153">
        <v>5.5E-2</v>
      </c>
      <c r="BZ19" s="105"/>
      <c r="CB19" s="103"/>
      <c r="CC19" s="48">
        <v>18.2</v>
      </c>
      <c r="CD19" s="48">
        <v>21.39</v>
      </c>
      <c r="CE19" s="104"/>
      <c r="CF19" s="49">
        <f>CD19-CC19+CK19-CJ19</f>
        <v>2.2400000000000011</v>
      </c>
      <c r="CG19" s="85">
        <f>CF19/CC19</f>
        <v>0.12307692307692314</v>
      </c>
      <c r="CH19" s="85"/>
      <c r="CI19" s="49" t="s">
        <v>250</v>
      </c>
      <c r="CJ19" s="49">
        <v>0.95</v>
      </c>
      <c r="CK19" s="49"/>
      <c r="CL19" s="49"/>
      <c r="CM19" s="153">
        <v>5.5E-2</v>
      </c>
      <c r="CN19" s="105">
        <f>CF19*CM19/CG19</f>
        <v>1.0009999999999999</v>
      </c>
      <c r="CP19" s="103"/>
      <c r="CQ19" s="48">
        <v>18.2</v>
      </c>
      <c r="CR19" s="48">
        <v>21.39</v>
      </c>
      <c r="CS19" s="104"/>
      <c r="CT19" s="49">
        <f>CR19-CQ19+CY19-CX19</f>
        <v>2.2400000000000011</v>
      </c>
      <c r="CU19" s="85">
        <f>CT19/CQ19</f>
        <v>0.12307692307692314</v>
      </c>
      <c r="CV19" s="85"/>
      <c r="CW19" s="49" t="s">
        <v>250</v>
      </c>
      <c r="CX19" s="49">
        <v>0.95</v>
      </c>
      <c r="CY19" s="49"/>
      <c r="CZ19" s="49"/>
      <c r="DA19" s="153">
        <v>5.5E-2</v>
      </c>
      <c r="DB19" s="105"/>
      <c r="DD19" s="103"/>
      <c r="DE19" s="48">
        <v>18.2</v>
      </c>
      <c r="DF19" s="48">
        <v>21.39</v>
      </c>
      <c r="DG19" s="48"/>
      <c r="DH19" s="48"/>
      <c r="DI19" s="104"/>
      <c r="DJ19" s="49">
        <f>DF19-DE19+DO19-DN19</f>
        <v>2.2400000000000011</v>
      </c>
      <c r="DK19" s="85">
        <f>DJ19/DE19</f>
        <v>0.12307692307692314</v>
      </c>
      <c r="DL19" s="85"/>
      <c r="DM19" s="49" t="s">
        <v>250</v>
      </c>
      <c r="DN19" s="49">
        <v>0.95</v>
      </c>
      <c r="DO19" s="49"/>
      <c r="DP19" s="49"/>
      <c r="DQ19" s="153">
        <v>5.5E-2</v>
      </c>
      <c r="DR19" s="105"/>
      <c r="DT19" s="103"/>
      <c r="DU19" s="48">
        <v>18.2</v>
      </c>
      <c r="DV19" s="48">
        <v>21.39</v>
      </c>
      <c r="DW19" s="104"/>
      <c r="DX19" s="49">
        <f>DV19-DU19+EC19-EB19</f>
        <v>2.2400000000000011</v>
      </c>
      <c r="DY19" s="85">
        <f>DX19/DU19</f>
        <v>0.12307692307692314</v>
      </c>
      <c r="DZ19" s="85"/>
      <c r="EA19" s="49" t="s">
        <v>250</v>
      </c>
      <c r="EB19" s="49">
        <v>0.95</v>
      </c>
      <c r="EC19" s="49"/>
      <c r="ED19" s="49"/>
      <c r="EE19" s="153">
        <v>5.5E-2</v>
      </c>
      <c r="EF19" s="105"/>
      <c r="EG19" s="105"/>
      <c r="EH19" s="103"/>
      <c r="EI19" s="48">
        <v>18.2</v>
      </c>
      <c r="EJ19" s="48">
        <v>21.39</v>
      </c>
      <c r="EK19" s="104"/>
      <c r="EL19" s="49">
        <f>EJ19-EI19+EP19-EO19</f>
        <v>2.2400000000000011</v>
      </c>
      <c r="EM19" s="85">
        <f>EL19/EI19</f>
        <v>0.12307692307692314</v>
      </c>
      <c r="EN19" s="49" t="s">
        <v>250</v>
      </c>
      <c r="EO19" s="49">
        <v>0.95</v>
      </c>
      <c r="EP19" s="49"/>
      <c r="EQ19" s="49"/>
      <c r="ER19" s="153">
        <v>5.5E-2</v>
      </c>
      <c r="ES19" s="105"/>
      <c r="EU19" s="103"/>
      <c r="EV19" s="48">
        <v>18.2</v>
      </c>
      <c r="EW19" s="48">
        <v>21.39</v>
      </c>
      <c r="EX19" s="104"/>
      <c r="EY19" s="49">
        <f>EW19-EV19+FC19-FB19</f>
        <v>2.2400000000000011</v>
      </c>
      <c r="EZ19" s="85">
        <f>EY19/EV19</f>
        <v>0.12307692307692314</v>
      </c>
      <c r="FA19" s="49" t="s">
        <v>250</v>
      </c>
      <c r="FB19" s="49">
        <v>0.95</v>
      </c>
      <c r="FC19" s="49"/>
      <c r="FD19" s="49"/>
      <c r="FE19" s="153">
        <v>5.5E-2</v>
      </c>
      <c r="FF19" s="105"/>
      <c r="FH19" s="103"/>
      <c r="FI19" s="48">
        <v>18.2</v>
      </c>
      <c r="FJ19" s="48">
        <v>21.39</v>
      </c>
      <c r="FK19" s="104" t="s">
        <v>62</v>
      </c>
      <c r="FL19" s="49">
        <f>FJ19-FI19+FP19-FO19</f>
        <v>2.2400000000000011</v>
      </c>
      <c r="FM19" s="85">
        <f>FL19/FI19</f>
        <v>0.12307692307692314</v>
      </c>
      <c r="FN19" s="49" t="s">
        <v>250</v>
      </c>
      <c r="FO19" s="49">
        <v>0.95</v>
      </c>
      <c r="FP19" s="49"/>
      <c r="FQ19" s="49"/>
      <c r="FR19" s="153">
        <v>5.5E-2</v>
      </c>
      <c r="FS19" s="105"/>
      <c r="FU19" s="103"/>
      <c r="FV19" s="48">
        <v>18.309999999999999</v>
      </c>
      <c r="FW19" s="48">
        <v>21.39</v>
      </c>
      <c r="FX19" s="48"/>
      <c r="FY19" s="104" t="s">
        <v>62</v>
      </c>
      <c r="FZ19" s="49">
        <f>FW19-FV19+GD19-GC19</f>
        <v>2.1300000000000017</v>
      </c>
      <c r="GA19" s="85">
        <f>FZ19/FV19</f>
        <v>0.11632987438558175</v>
      </c>
      <c r="GB19" s="49" t="s">
        <v>250</v>
      </c>
      <c r="GC19" s="49">
        <v>0.95</v>
      </c>
      <c r="GD19" s="49"/>
      <c r="GE19" s="49"/>
      <c r="GF19" s="153">
        <v>5.5E-2</v>
      </c>
      <c r="GG19" s="105"/>
      <c r="GI19" s="103"/>
      <c r="GJ19" s="48">
        <v>18.309999999999999</v>
      </c>
      <c r="GK19" s="48">
        <v>21.39</v>
      </c>
      <c r="GL19" s="48"/>
      <c r="GM19" s="104" t="s">
        <v>62</v>
      </c>
      <c r="GN19" s="49">
        <f>GK19-GJ19+GR19-GQ19</f>
        <v>2.1300000000000017</v>
      </c>
      <c r="GO19" s="85">
        <f>GN19/GJ19</f>
        <v>0.11632987438558175</v>
      </c>
      <c r="GP19" s="49" t="s">
        <v>250</v>
      </c>
      <c r="GQ19" s="49">
        <v>0.95</v>
      </c>
      <c r="GR19" s="49"/>
      <c r="GS19" s="49"/>
      <c r="GT19" s="276">
        <v>5.5E-2</v>
      </c>
      <c r="GU19" s="105"/>
      <c r="GW19" s="103"/>
      <c r="GX19" s="48">
        <v>18.309999999999999</v>
      </c>
      <c r="GY19" s="48">
        <v>21.39</v>
      </c>
      <c r="GZ19" s="48"/>
      <c r="HA19" s="104" t="s">
        <v>62</v>
      </c>
      <c r="HB19" s="49">
        <f>GY19-GX19+HF19-HE19</f>
        <v>2.1300000000000017</v>
      </c>
      <c r="HC19" s="85">
        <f>HB19/GX19</f>
        <v>0.11632987438558175</v>
      </c>
      <c r="HD19" s="49" t="s">
        <v>250</v>
      </c>
      <c r="HE19" s="49">
        <v>0.95</v>
      </c>
      <c r="HF19" s="49"/>
      <c r="HG19" s="49"/>
      <c r="HH19" s="276">
        <v>5.5E-2</v>
      </c>
      <c r="HI19" s="105"/>
      <c r="HJ19" s="105"/>
      <c r="HK19" s="103"/>
      <c r="HL19" s="48">
        <v>18.309999999999999</v>
      </c>
      <c r="HM19" s="48">
        <v>21.39</v>
      </c>
      <c r="HN19" s="48"/>
      <c r="HO19" s="104" t="s">
        <v>62</v>
      </c>
      <c r="HP19" s="49">
        <f>HM19-HL19+HT19-HS19</f>
        <v>2.1300000000000017</v>
      </c>
      <c r="HQ19" s="85">
        <f>HP19/HL19</f>
        <v>0.11632987438558175</v>
      </c>
      <c r="HR19" s="49" t="s">
        <v>250</v>
      </c>
      <c r="HS19" s="49">
        <v>0.95</v>
      </c>
      <c r="HT19" s="49"/>
      <c r="HU19" s="49"/>
      <c r="HV19" s="276">
        <v>5.5E-2</v>
      </c>
      <c r="HW19" s="105"/>
      <c r="HX19" s="103"/>
      <c r="HY19" s="48">
        <v>18.309999999999999</v>
      </c>
      <c r="HZ19" s="48">
        <v>21.39</v>
      </c>
      <c r="IA19" s="48"/>
      <c r="IB19" s="104" t="s">
        <v>62</v>
      </c>
      <c r="IC19" s="49">
        <f>HZ19-HY19+IJ19-II19</f>
        <v>2.1300000000000017</v>
      </c>
      <c r="ID19" s="85">
        <f>IC19/HY19</f>
        <v>0.11632987438558175</v>
      </c>
      <c r="IE19" s="85"/>
      <c r="IF19" s="85"/>
      <c r="IG19" s="85"/>
      <c r="IH19" s="49" t="s">
        <v>250</v>
      </c>
      <c r="II19" s="49">
        <v>0.95</v>
      </c>
      <c r="IJ19" s="49"/>
      <c r="IK19" s="49"/>
      <c r="IL19" s="276">
        <v>5.5E-2</v>
      </c>
      <c r="IM19" s="105"/>
      <c r="IQ19" s="103"/>
      <c r="IR19" s="48">
        <v>18.309999999999999</v>
      </c>
      <c r="IS19" s="48">
        <v>21.39</v>
      </c>
      <c r="IT19" s="48"/>
      <c r="IU19" s="104" t="s">
        <v>62</v>
      </c>
      <c r="IV19" s="49">
        <f>IS19-IR19+JC19-JB19</f>
        <v>2.1300000000000017</v>
      </c>
      <c r="IW19" s="85">
        <f>IV19/IR19</f>
        <v>0.11632987438558175</v>
      </c>
      <c r="IX19" s="85"/>
      <c r="IY19" s="85"/>
      <c r="IZ19" s="85"/>
      <c r="JA19" s="49" t="s">
        <v>250</v>
      </c>
      <c r="JB19" s="49">
        <v>0.95</v>
      </c>
      <c r="JC19" s="49"/>
      <c r="JD19" s="49"/>
      <c r="JE19" s="276">
        <v>5.5E-2</v>
      </c>
      <c r="JF19" s="105"/>
      <c r="JH19" s="103"/>
      <c r="JI19" s="48">
        <v>18.309999999999999</v>
      </c>
      <c r="JJ19" s="48">
        <v>21.39</v>
      </c>
      <c r="JK19" s="48"/>
      <c r="JL19" s="104" t="s">
        <v>62</v>
      </c>
      <c r="JM19" s="49">
        <f>JJ19-JI19+JT19-JS19</f>
        <v>2.1300000000000017</v>
      </c>
      <c r="JN19" s="85">
        <f>JM19/JI19</f>
        <v>0.11632987438558175</v>
      </c>
      <c r="JO19" s="85"/>
      <c r="JP19" s="85"/>
      <c r="JQ19" s="85"/>
      <c r="JR19" s="49" t="s">
        <v>250</v>
      </c>
      <c r="JS19" s="49">
        <v>0.95</v>
      </c>
      <c r="JT19" s="49"/>
      <c r="JU19" s="49"/>
      <c r="JV19" s="276">
        <v>5.5E-2</v>
      </c>
      <c r="JW19" s="105"/>
      <c r="JZ19" s="103"/>
      <c r="KA19" s="48">
        <v>18.309999999999999</v>
      </c>
      <c r="KB19" s="48">
        <v>21.39</v>
      </c>
      <c r="KC19" s="48"/>
      <c r="KD19" s="104" t="s">
        <v>62</v>
      </c>
      <c r="KE19" s="49">
        <f>KB19-KA19+KL19-KK19</f>
        <v>2.1300000000000017</v>
      </c>
      <c r="KF19" s="85">
        <f>KE19/KA19</f>
        <v>0.11632987438558175</v>
      </c>
      <c r="KG19" s="85"/>
      <c r="KH19" s="85"/>
      <c r="KI19" s="85"/>
      <c r="KJ19" s="49" t="s">
        <v>250</v>
      </c>
      <c r="KK19" s="49">
        <v>0.95</v>
      </c>
      <c r="KL19" s="49"/>
      <c r="KM19" s="49"/>
      <c r="KN19" s="276">
        <v>5.5E-2</v>
      </c>
      <c r="KO19" s="105"/>
      <c r="KQ19" s="103"/>
      <c r="KR19" s="48">
        <v>18.309999999999999</v>
      </c>
      <c r="KS19" s="48">
        <v>21.39</v>
      </c>
      <c r="KT19" s="48"/>
      <c r="KU19" s="311" t="s">
        <v>62</v>
      </c>
      <c r="KV19" s="49">
        <f>KS19-KR19+LC19-LB19</f>
        <v>2.1300000000000017</v>
      </c>
      <c r="KW19" s="85">
        <f>KV19/KR19</f>
        <v>0.11632987438558175</v>
      </c>
      <c r="KX19" s="85"/>
      <c r="KY19" s="85"/>
      <c r="KZ19" s="85"/>
      <c r="LA19" s="49" t="s">
        <v>250</v>
      </c>
      <c r="LB19" s="49">
        <v>0.95</v>
      </c>
      <c r="LC19" s="49"/>
      <c r="LD19" s="49"/>
      <c r="LE19" s="276">
        <v>5.5E-2</v>
      </c>
      <c r="LF19" s="105"/>
      <c r="LI19" s="103"/>
      <c r="LJ19" s="48">
        <v>18.309999999999999</v>
      </c>
      <c r="LK19" s="48">
        <v>21.39</v>
      </c>
      <c r="LL19" s="48"/>
      <c r="LM19" s="311" t="s">
        <v>62</v>
      </c>
      <c r="LN19" s="49">
        <f>LK19-LJ19+LU19-LT19</f>
        <v>2.1300000000000017</v>
      </c>
      <c r="LO19" s="85">
        <f>LN19/LJ19</f>
        <v>0.11632987438558175</v>
      </c>
      <c r="LP19" s="85"/>
      <c r="LQ19" s="85"/>
      <c r="LR19" s="85"/>
      <c r="LS19" s="49" t="s">
        <v>250</v>
      </c>
      <c r="LT19" s="49">
        <v>0.95</v>
      </c>
      <c r="LU19" s="49"/>
      <c r="LV19" s="49"/>
      <c r="LW19" s="276">
        <v>5.5E-2</v>
      </c>
      <c r="LX19" s="105"/>
      <c r="LZ19" s="103"/>
      <c r="MA19" s="48">
        <v>18.309999999999999</v>
      </c>
      <c r="MB19" s="48">
        <v>21.39</v>
      </c>
      <c r="MC19" s="48"/>
      <c r="MD19" s="311" t="s">
        <v>62</v>
      </c>
      <c r="ME19" s="49">
        <f>MB19-MA19+ML19-MK19</f>
        <v>2.1300000000000017</v>
      </c>
      <c r="MF19" s="85">
        <f>ME19/MA19</f>
        <v>0.11632987438558175</v>
      </c>
      <c r="MG19" s="85"/>
      <c r="MH19" s="85"/>
      <c r="MI19" s="85"/>
      <c r="MJ19" s="49" t="s">
        <v>250</v>
      </c>
      <c r="MK19" s="49">
        <v>0.95</v>
      </c>
      <c r="ML19" s="49"/>
      <c r="MM19" s="49"/>
      <c r="MN19" s="276"/>
      <c r="MO19" s="105"/>
      <c r="MQ19" s="103"/>
      <c r="MR19" s="48">
        <v>18.309999999999999</v>
      </c>
      <c r="MS19" s="48">
        <v>21.39</v>
      </c>
      <c r="MT19" s="48"/>
      <c r="MU19" s="311" t="s">
        <v>62</v>
      </c>
      <c r="MV19" s="49">
        <f>MS19-MR19+NC19-NB19</f>
        <v>2.1300000000000017</v>
      </c>
      <c r="MW19" s="85">
        <f>MV19/MR19</f>
        <v>0.11632987438558175</v>
      </c>
      <c r="MX19" s="85"/>
      <c r="MY19" s="85"/>
      <c r="MZ19" s="85"/>
      <c r="NA19" s="49" t="s">
        <v>250</v>
      </c>
      <c r="NB19" s="49">
        <v>0.95</v>
      </c>
      <c r="NC19" s="49"/>
      <c r="ND19" s="49"/>
      <c r="NE19" s="276"/>
      <c r="NF19" s="105"/>
      <c r="NI19" s="103"/>
      <c r="NJ19" s="48">
        <v>18.309999999999999</v>
      </c>
      <c r="NK19" s="48">
        <v>21.39</v>
      </c>
      <c r="NL19" s="48"/>
      <c r="NM19" s="311" t="s">
        <v>62</v>
      </c>
      <c r="NN19" s="49">
        <f>NK19-NJ19+NU19-NT19</f>
        <v>2.1300000000000017</v>
      </c>
      <c r="NO19" s="85">
        <f>NN19/NJ19</f>
        <v>0.11632987438558175</v>
      </c>
      <c r="NP19" s="85"/>
      <c r="NQ19" s="85"/>
      <c r="NR19" s="85"/>
      <c r="NS19" s="49" t="s">
        <v>250</v>
      </c>
      <c r="NT19" s="49">
        <v>0.95</v>
      </c>
      <c r="NU19" s="49"/>
      <c r="NV19" s="49"/>
      <c r="NW19" s="276"/>
      <c r="NX19" s="105"/>
      <c r="OA19" s="103"/>
      <c r="OB19" s="48">
        <v>18.309999999999999</v>
      </c>
      <c r="OC19" s="48">
        <v>21.39</v>
      </c>
      <c r="OD19" s="48"/>
      <c r="OE19" s="311" t="s">
        <v>62</v>
      </c>
      <c r="OF19" s="49">
        <f>OC19-OB19+OM19-OL19</f>
        <v>2.1300000000000017</v>
      </c>
      <c r="OG19" s="85">
        <f>OF19/OB19</f>
        <v>0.11632987438558175</v>
      </c>
      <c r="OH19" s="85"/>
      <c r="OI19" s="85"/>
      <c r="OJ19" s="85"/>
      <c r="OK19" s="49" t="s">
        <v>250</v>
      </c>
      <c r="OL19" s="49">
        <v>0.95</v>
      </c>
      <c r="OM19" s="49"/>
      <c r="ON19" s="105"/>
      <c r="OQ19" s="103"/>
      <c r="OR19" s="48">
        <v>18.309999999999999</v>
      </c>
      <c r="OS19" s="48">
        <v>21.39</v>
      </c>
      <c r="OT19" s="48"/>
      <c r="OU19" s="311" t="s">
        <v>62</v>
      </c>
      <c r="OV19" s="49">
        <f>OS19-OR19+PC19-PB19</f>
        <v>2.1300000000000017</v>
      </c>
      <c r="OW19" s="85">
        <f>OV19/OR19</f>
        <v>0.11632987438558175</v>
      </c>
      <c r="OX19" s="85"/>
      <c r="OY19" s="85"/>
      <c r="OZ19" s="85"/>
      <c r="PA19" s="49" t="s">
        <v>250</v>
      </c>
      <c r="PB19" s="49">
        <v>0.95</v>
      </c>
      <c r="PC19" s="49"/>
      <c r="PD19" s="105"/>
      <c r="PG19" s="103"/>
      <c r="PH19" s="48">
        <v>18.309999999999999</v>
      </c>
      <c r="PI19" s="48">
        <v>21.39</v>
      </c>
      <c r="PJ19" s="48"/>
      <c r="PK19" s="311" t="s">
        <v>62</v>
      </c>
      <c r="PL19" s="49">
        <f>PI19-PH19+PS19-PR19</f>
        <v>2.1300000000000017</v>
      </c>
      <c r="PM19" s="85">
        <f>PL19/PH19</f>
        <v>0.11632987438558175</v>
      </c>
      <c r="PN19" s="85"/>
      <c r="PO19" s="85"/>
      <c r="PP19" s="85"/>
      <c r="PQ19" s="49" t="s">
        <v>250</v>
      </c>
      <c r="PR19" s="49">
        <v>0.95</v>
      </c>
      <c r="PS19" s="49"/>
      <c r="PT19" s="105"/>
      <c r="PV19" s="103"/>
      <c r="PW19" s="48">
        <v>18.309999999999999</v>
      </c>
      <c r="PX19" s="48">
        <v>21.39</v>
      </c>
      <c r="PY19" s="48"/>
      <c r="PZ19" s="311" t="s">
        <v>62</v>
      </c>
      <c r="QA19" s="49">
        <f>PX19-PW19+QH19-QG19</f>
        <v>2.1300000000000017</v>
      </c>
      <c r="QB19" s="85">
        <f>QA19/PW19</f>
        <v>0.11632987438558175</v>
      </c>
      <c r="QC19" s="85"/>
      <c r="QD19" s="85"/>
      <c r="QE19" s="85"/>
      <c r="QF19" s="49" t="s">
        <v>250</v>
      </c>
      <c r="QG19" s="49">
        <v>0.95</v>
      </c>
      <c r="QH19" s="49"/>
      <c r="QI19" s="105"/>
      <c r="QK19" s="103"/>
      <c r="QL19" s="48">
        <v>18.309999999999999</v>
      </c>
      <c r="QM19" s="48">
        <v>21.39</v>
      </c>
      <c r="QN19" s="48"/>
      <c r="QO19" s="311" t="s">
        <v>62</v>
      </c>
      <c r="QP19" s="49">
        <f>QM19-QL19+QW19-QV19</f>
        <v>2.1300000000000017</v>
      </c>
      <c r="QQ19" s="85">
        <f>QP19/QL19</f>
        <v>0.11632987438558175</v>
      </c>
      <c r="QR19" s="85"/>
      <c r="QS19" s="85"/>
      <c r="QT19" s="85"/>
      <c r="QU19" s="49" t="s">
        <v>250</v>
      </c>
      <c r="QV19" s="49">
        <v>0.95</v>
      </c>
      <c r="QW19" s="49"/>
      <c r="QX19" s="105"/>
      <c r="QZ19" s="624"/>
      <c r="RA19" s="48">
        <v>18.309999999999999</v>
      </c>
      <c r="RB19" s="48">
        <v>21.39</v>
      </c>
      <c r="RC19" s="495"/>
      <c r="RD19" s="311" t="s">
        <v>62</v>
      </c>
      <c r="RE19" s="49">
        <f>RB19-RA19+RL19-RK19</f>
        <v>2.1300000000000017</v>
      </c>
      <c r="RF19" s="85">
        <f>RE19/RA19</f>
        <v>0.11632987438558175</v>
      </c>
      <c r="RG19" s="85"/>
      <c r="RH19" s="85"/>
      <c r="RI19" s="85"/>
      <c r="RJ19" s="535" t="s">
        <v>253</v>
      </c>
      <c r="RK19" s="551">
        <v>0.95</v>
      </c>
      <c r="RL19" s="552"/>
      <c r="RM19" s="632"/>
      <c r="RQ19" s="624"/>
      <c r="RR19" s="48">
        <v>18.309999999999999</v>
      </c>
      <c r="RS19" s="48">
        <v>21.39</v>
      </c>
      <c r="RT19" s="495"/>
      <c r="RU19" s="311" t="s">
        <v>62</v>
      </c>
      <c r="RV19" s="49">
        <f>RS19-RR19+SC19-SB19</f>
        <v>2.1300000000000017</v>
      </c>
      <c r="RW19" s="85">
        <f>RV19/RR19</f>
        <v>0.11632987438558175</v>
      </c>
      <c r="RX19" s="85"/>
      <c r="RY19" s="85"/>
      <c r="RZ19" s="85"/>
      <c r="SA19" s="535" t="s">
        <v>253</v>
      </c>
      <c r="SB19" s="551">
        <v>0.95</v>
      </c>
      <c r="SC19" s="552"/>
      <c r="SD19" s="632"/>
    </row>
    <row r="20" spans="1:498 16283:16288">
      <c r="A20" s="23" t="s">
        <v>98</v>
      </c>
      <c r="B20" s="24">
        <v>80</v>
      </c>
      <c r="C20" s="23" t="s">
        <v>47</v>
      </c>
      <c r="D20" s="771">
        <v>1003</v>
      </c>
      <c r="E20" s="25" t="s">
        <v>59</v>
      </c>
      <c r="F20" s="341" t="s">
        <v>60</v>
      </c>
      <c r="G20" s="592" t="s">
        <v>99</v>
      </c>
      <c r="H20" s="23"/>
      <c r="J20" s="13"/>
      <c r="K20" s="59"/>
      <c r="L20" s="59"/>
      <c r="M20" s="59"/>
      <c r="N20" s="57"/>
      <c r="O20" s="88"/>
      <c r="P20" s="88"/>
      <c r="Q20" s="57"/>
      <c r="R20" s="57"/>
      <c r="S20" s="57"/>
      <c r="T20" s="53"/>
      <c r="U20" s="107"/>
      <c r="V20" s="13"/>
      <c r="X20" s="13"/>
      <c r="Y20" s="59">
        <v>11</v>
      </c>
      <c r="Z20" s="59">
        <v>12</v>
      </c>
      <c r="AA20" s="59" t="s">
        <v>298</v>
      </c>
      <c r="AB20" s="57">
        <f>Z20-Y20+AG20</f>
        <v>1</v>
      </c>
      <c r="AC20" s="88">
        <f>AB20/Y20</f>
        <v>9.0909090909090912E-2</v>
      </c>
      <c r="AD20" s="88"/>
      <c r="AE20" s="57" t="s">
        <v>39</v>
      </c>
      <c r="AF20" s="57"/>
      <c r="AG20" s="57"/>
      <c r="AH20" s="53"/>
      <c r="AI20" s="108">
        <v>4.4999999999999998E-2</v>
      </c>
      <c r="AJ20" s="13"/>
      <c r="AL20" s="103"/>
      <c r="AM20" s="152">
        <v>11</v>
      </c>
      <c r="AN20" s="48">
        <v>12.95</v>
      </c>
      <c r="AO20" s="104">
        <f>AN20*11.45</f>
        <v>148.27749999999997</v>
      </c>
      <c r="AP20" s="49">
        <f>AN20-AM20+AU20-AT20</f>
        <v>0.99999999999999933</v>
      </c>
      <c r="AQ20" s="85">
        <f>AP20/AM20</f>
        <v>9.0909090909090842E-2</v>
      </c>
      <c r="AR20" s="49"/>
      <c r="AS20" s="49" t="s">
        <v>250</v>
      </c>
      <c r="AT20" s="49">
        <v>0.95</v>
      </c>
      <c r="AU20" s="49"/>
      <c r="AV20" s="64"/>
      <c r="AW20" s="129">
        <v>3.5000000000000003E-2</v>
      </c>
      <c r="AX20" s="13" t="s">
        <v>299</v>
      </c>
      <c r="AZ20" s="103"/>
      <c r="BA20" s="152">
        <v>11</v>
      </c>
      <c r="BB20" s="48">
        <v>12.95</v>
      </c>
      <c r="BC20" s="104">
        <f>BB20*11.45</f>
        <v>148.27749999999997</v>
      </c>
      <c r="BD20" s="49">
        <f>BB20-BA20+BI20-BH20</f>
        <v>0.99999999999999933</v>
      </c>
      <c r="BE20" s="85">
        <f>BD20/BA20</f>
        <v>9.0909090909090842E-2</v>
      </c>
      <c r="BF20" s="49"/>
      <c r="BG20" s="49" t="s">
        <v>250</v>
      </c>
      <c r="BH20" s="49">
        <v>0.95</v>
      </c>
      <c r="BI20" s="49"/>
      <c r="BJ20" s="64"/>
      <c r="BK20" s="153">
        <v>3.5000000000000003E-2</v>
      </c>
      <c r="BL20" s="13" t="s">
        <v>299</v>
      </c>
      <c r="BN20" s="103"/>
      <c r="BO20" s="152">
        <v>11</v>
      </c>
      <c r="BP20" s="48">
        <v>12.95</v>
      </c>
      <c r="BQ20" s="204">
        <f>BP20-BV20</f>
        <v>12</v>
      </c>
      <c r="BR20" s="49">
        <f>BP20-BO20+BW20-BV20</f>
        <v>0.99999999999999933</v>
      </c>
      <c r="BS20" s="85">
        <f>BR20/BO20</f>
        <v>9.0909090909090842E-2</v>
      </c>
      <c r="BT20" s="49"/>
      <c r="BU20" s="49" t="s">
        <v>250</v>
      </c>
      <c r="BV20" s="49">
        <v>0.95</v>
      </c>
      <c r="BW20" s="49"/>
      <c r="BX20" s="64"/>
      <c r="BY20" s="153">
        <v>3.5000000000000003E-2</v>
      </c>
      <c r="BZ20" s="13" t="s">
        <v>299</v>
      </c>
      <c r="CB20" s="103"/>
      <c r="CC20" s="152">
        <v>11</v>
      </c>
      <c r="CD20" s="48">
        <f>12.6+0.95</f>
        <v>13.549999999999999</v>
      </c>
      <c r="CE20" s="104"/>
      <c r="CF20" s="49">
        <f>CD20-CC20+CK20-CJ20</f>
        <v>1.599999999999999</v>
      </c>
      <c r="CG20" s="85">
        <f>CF20/CC20</f>
        <v>0.14545454545454536</v>
      </c>
      <c r="CH20" s="49"/>
      <c r="CI20" s="49" t="s">
        <v>250</v>
      </c>
      <c r="CJ20" s="49">
        <v>0.95</v>
      </c>
      <c r="CK20" s="49"/>
      <c r="CL20" s="64"/>
      <c r="CM20" s="153">
        <v>0.06</v>
      </c>
      <c r="CN20" s="105">
        <f>CF20*CM20/CG20</f>
        <v>0.65999999999999992</v>
      </c>
      <c r="CP20" s="103"/>
      <c r="CQ20" s="152">
        <v>11</v>
      </c>
      <c r="CR20" s="152">
        <f>12.6+0.95</f>
        <v>13.549999999999999</v>
      </c>
      <c r="CS20" s="104"/>
      <c r="CT20" s="49">
        <f>CR20-CQ20+CY20-CX20</f>
        <v>1.599999999999999</v>
      </c>
      <c r="CU20" s="85">
        <f>CT20/CQ20</f>
        <v>0.14545454545454536</v>
      </c>
      <c r="CV20" s="49"/>
      <c r="CW20" s="49" t="s">
        <v>250</v>
      </c>
      <c r="CX20" s="49">
        <v>0.95</v>
      </c>
      <c r="CY20" s="49"/>
      <c r="CZ20" s="64"/>
      <c r="DA20" s="153">
        <v>0.06</v>
      </c>
      <c r="DB20" s="13"/>
      <c r="DD20" s="103"/>
      <c r="DE20" s="152">
        <v>11</v>
      </c>
      <c r="DF20" s="152">
        <f>12.6+0.95</f>
        <v>13.549999999999999</v>
      </c>
      <c r="DG20" s="152"/>
      <c r="DH20" s="152"/>
      <c r="DI20" s="104"/>
      <c r="DJ20" s="49">
        <f>DF20-DE20+DO20-DN20</f>
        <v>1.599999999999999</v>
      </c>
      <c r="DK20" s="85">
        <f>DJ20/DE20</f>
        <v>0.14545454545454536</v>
      </c>
      <c r="DL20" s="49"/>
      <c r="DM20" s="49" t="s">
        <v>250</v>
      </c>
      <c r="DN20" s="49">
        <v>0.95</v>
      </c>
      <c r="DO20" s="49"/>
      <c r="DP20" s="64"/>
      <c r="DQ20" s="153">
        <v>0.06</v>
      </c>
      <c r="DR20" s="13"/>
      <c r="DT20" s="103"/>
      <c r="DU20" s="152">
        <v>11</v>
      </c>
      <c r="DV20" s="152">
        <f>12.6+0.95</f>
        <v>13.549999999999999</v>
      </c>
      <c r="DW20" s="104"/>
      <c r="DX20" s="49">
        <f>DV20-DU20+EC20-EB20</f>
        <v>1.599999999999999</v>
      </c>
      <c r="DY20" s="85">
        <f>DX20/DU20</f>
        <v>0.14545454545454536</v>
      </c>
      <c r="DZ20" s="49"/>
      <c r="EA20" s="49" t="s">
        <v>250</v>
      </c>
      <c r="EB20" s="49">
        <v>0.95</v>
      </c>
      <c r="EC20" s="49"/>
      <c r="ED20" s="64"/>
      <c r="EE20" s="153">
        <v>0.06</v>
      </c>
      <c r="EF20" s="13"/>
      <c r="EG20" s="13"/>
      <c r="EH20" s="103"/>
      <c r="EI20" s="152">
        <v>11</v>
      </c>
      <c r="EJ20" s="152">
        <f>12.6+0.95</f>
        <v>13.549999999999999</v>
      </c>
      <c r="EK20" s="104"/>
      <c r="EL20" s="49">
        <f>EJ20-EI20+EP20-EO20</f>
        <v>1.599999999999999</v>
      </c>
      <c r="EM20" s="85">
        <f>EL20/EI20</f>
        <v>0.14545454545454536</v>
      </c>
      <c r="EN20" s="49" t="s">
        <v>250</v>
      </c>
      <c r="EO20" s="49">
        <v>0.95</v>
      </c>
      <c r="EP20" s="49"/>
      <c r="EQ20" s="64"/>
      <c r="ER20" s="153">
        <v>0.06</v>
      </c>
      <c r="ES20" s="13"/>
      <c r="EU20" s="103"/>
      <c r="EV20" s="152">
        <v>11</v>
      </c>
      <c r="EW20" s="152">
        <f>12.6+0.95</f>
        <v>13.549999999999999</v>
      </c>
      <c r="EX20" s="104"/>
      <c r="EY20" s="49">
        <f>EW20-EV20+FC20-FB20</f>
        <v>1.599999999999999</v>
      </c>
      <c r="EZ20" s="85">
        <f>EY20/EV20</f>
        <v>0.14545454545454536</v>
      </c>
      <c r="FA20" s="49" t="s">
        <v>250</v>
      </c>
      <c r="FB20" s="49">
        <v>0.95</v>
      </c>
      <c r="FC20" s="49"/>
      <c r="FD20" s="64"/>
      <c r="FE20" s="153">
        <v>0.06</v>
      </c>
      <c r="FF20" s="13"/>
      <c r="FH20" s="103"/>
      <c r="FI20" s="152">
        <v>11</v>
      </c>
      <c r="FJ20" s="152">
        <f>12.6+0.95</f>
        <v>13.549999999999999</v>
      </c>
      <c r="FK20" s="104" t="s">
        <v>62</v>
      </c>
      <c r="FL20" s="49">
        <f>FJ20-FI20+FP20-FO20</f>
        <v>1.599999999999999</v>
      </c>
      <c r="FM20" s="85">
        <f>FL20/FI20</f>
        <v>0.14545454545454536</v>
      </c>
      <c r="FN20" s="49" t="s">
        <v>250</v>
      </c>
      <c r="FO20" s="49">
        <v>0.95</v>
      </c>
      <c r="FP20" s="49"/>
      <c r="FQ20" s="64"/>
      <c r="FR20" s="153">
        <v>0.06</v>
      </c>
      <c r="FS20" s="13"/>
      <c r="FU20" s="103"/>
      <c r="FV20" s="152">
        <v>11</v>
      </c>
      <c r="FW20" s="152">
        <f>12.6+0.95</f>
        <v>13.549999999999999</v>
      </c>
      <c r="FX20" s="152"/>
      <c r="FY20" s="104" t="s">
        <v>62</v>
      </c>
      <c r="FZ20" s="49">
        <f>FW20-FV20+GD20-GC20</f>
        <v>1.599999999999999</v>
      </c>
      <c r="GA20" s="85">
        <f>FZ20/FV20</f>
        <v>0.14545454545454536</v>
      </c>
      <c r="GB20" s="49" t="s">
        <v>250</v>
      </c>
      <c r="GC20" s="49">
        <v>0.95</v>
      </c>
      <c r="GD20" s="49"/>
      <c r="GE20" s="64"/>
      <c r="GF20" s="153">
        <v>0.06</v>
      </c>
      <c r="GG20" s="13"/>
      <c r="GI20" s="103"/>
      <c r="GJ20" s="152">
        <v>11</v>
      </c>
      <c r="GK20" s="152">
        <f>12.6+0.95</f>
        <v>13.549999999999999</v>
      </c>
      <c r="GL20" s="152"/>
      <c r="GM20" s="104" t="s">
        <v>62</v>
      </c>
      <c r="GN20" s="49">
        <f>GK20-GJ20+GR20-GQ20</f>
        <v>1.599999999999999</v>
      </c>
      <c r="GO20" s="85">
        <f>GN20/GJ20</f>
        <v>0.14545454545454536</v>
      </c>
      <c r="GP20" s="49" t="s">
        <v>250</v>
      </c>
      <c r="GQ20" s="49">
        <v>0.95</v>
      </c>
      <c r="GR20" s="49"/>
      <c r="GS20" s="64"/>
      <c r="GT20" s="276">
        <v>0.06</v>
      </c>
      <c r="GU20" s="13"/>
      <c r="GW20" s="103"/>
      <c r="GX20" s="152">
        <v>11</v>
      </c>
      <c r="GY20" s="152">
        <f>12.6+0.95</f>
        <v>13.549999999999999</v>
      </c>
      <c r="GZ20" s="152"/>
      <c r="HA20" s="104" t="s">
        <v>62</v>
      </c>
      <c r="HB20" s="49">
        <f>GY20-GX20+HF20-HE20</f>
        <v>1.599999999999999</v>
      </c>
      <c r="HC20" s="85">
        <f>HB20/GX20</f>
        <v>0.14545454545454536</v>
      </c>
      <c r="HD20" s="49" t="s">
        <v>250</v>
      </c>
      <c r="HE20" s="49">
        <v>0.95</v>
      </c>
      <c r="HF20" s="49"/>
      <c r="HG20" s="64"/>
      <c r="HH20" s="276">
        <v>0.06</v>
      </c>
      <c r="HI20" s="13"/>
      <c r="HJ20" s="13"/>
      <c r="HK20" s="103"/>
      <c r="HL20" s="152">
        <v>11</v>
      </c>
      <c r="HM20" s="152">
        <f>12.6+0.95</f>
        <v>13.549999999999999</v>
      </c>
      <c r="HN20" s="152"/>
      <c r="HO20" s="104" t="s">
        <v>62</v>
      </c>
      <c r="HP20" s="49">
        <f>HM20-HL20+HT20-HS20</f>
        <v>1.599999999999999</v>
      </c>
      <c r="HQ20" s="85">
        <f>HP20/HL20</f>
        <v>0.14545454545454536</v>
      </c>
      <c r="HR20" s="49" t="s">
        <v>250</v>
      </c>
      <c r="HS20" s="49">
        <v>0.95</v>
      </c>
      <c r="HT20" s="49"/>
      <c r="HU20" s="64"/>
      <c r="HV20" s="276">
        <v>0.06</v>
      </c>
      <c r="HW20" s="13"/>
      <c r="HX20" s="103"/>
      <c r="HY20" s="152">
        <v>11</v>
      </c>
      <c r="HZ20" s="152">
        <f>12.6+0.95</f>
        <v>13.549999999999999</v>
      </c>
      <c r="IA20" s="152"/>
      <c r="IB20" s="104" t="s">
        <v>62</v>
      </c>
      <c r="IC20" s="49">
        <f>HZ20-HY20+IJ20-II20</f>
        <v>1.599999999999999</v>
      </c>
      <c r="ID20" s="85">
        <f>IC20/HY20</f>
        <v>0.14545454545454536</v>
      </c>
      <c r="IE20" s="85"/>
      <c r="IF20" s="85"/>
      <c r="IG20" s="85"/>
      <c r="IH20" s="49" t="s">
        <v>250</v>
      </c>
      <c r="II20" s="49">
        <v>0.95</v>
      </c>
      <c r="IJ20" s="49"/>
      <c r="IK20" s="64"/>
      <c r="IL20" s="276">
        <v>0.06</v>
      </c>
      <c r="IM20" s="13"/>
      <c r="IQ20" s="103"/>
      <c r="IR20" s="152">
        <v>11</v>
      </c>
      <c r="IS20" s="152">
        <f>12.6+0.95</f>
        <v>13.549999999999999</v>
      </c>
      <c r="IT20" s="152"/>
      <c r="IU20" s="104" t="s">
        <v>62</v>
      </c>
      <c r="IV20" s="49">
        <f>IS20-IR20+JC20-JB20</f>
        <v>1.599999999999999</v>
      </c>
      <c r="IW20" s="85">
        <f>IV20/IR20</f>
        <v>0.14545454545454536</v>
      </c>
      <c r="IX20" s="85"/>
      <c r="IY20" s="85"/>
      <c r="IZ20" s="85"/>
      <c r="JA20" s="49" t="s">
        <v>250</v>
      </c>
      <c r="JB20" s="49">
        <v>0.95</v>
      </c>
      <c r="JC20" s="49"/>
      <c r="JD20" s="64"/>
      <c r="JE20" s="276">
        <v>0.06</v>
      </c>
      <c r="JF20" s="13"/>
      <c r="JH20" s="103"/>
      <c r="JI20" s="152">
        <v>11</v>
      </c>
      <c r="JJ20" s="152">
        <f>12.6+0.95</f>
        <v>13.549999999999999</v>
      </c>
      <c r="JK20" s="152"/>
      <c r="JL20" s="104" t="s">
        <v>62</v>
      </c>
      <c r="JM20" s="49">
        <f>JJ20-JI20+JT20-JS20</f>
        <v>1.599999999999999</v>
      </c>
      <c r="JN20" s="85">
        <f>JM20/JI20</f>
        <v>0.14545454545454536</v>
      </c>
      <c r="JO20" s="85"/>
      <c r="JP20" s="85"/>
      <c r="JQ20" s="85"/>
      <c r="JR20" s="49" t="s">
        <v>250</v>
      </c>
      <c r="JS20" s="49">
        <v>0.95</v>
      </c>
      <c r="JT20" s="49"/>
      <c r="JU20" s="64"/>
      <c r="JV20" s="276">
        <v>0.06</v>
      </c>
      <c r="JW20" s="13"/>
      <c r="JZ20" s="103"/>
      <c r="KA20" s="152">
        <v>11</v>
      </c>
      <c r="KB20" s="152">
        <f>12.6+0.95</f>
        <v>13.549999999999999</v>
      </c>
      <c r="KC20" s="152"/>
      <c r="KD20" s="104" t="s">
        <v>62</v>
      </c>
      <c r="KE20" s="49">
        <f>KB20-KA20+KL20-KK20</f>
        <v>1.599999999999999</v>
      </c>
      <c r="KF20" s="85">
        <f>KE20/KA20</f>
        <v>0.14545454545454536</v>
      </c>
      <c r="KG20" s="85"/>
      <c r="KH20" s="85"/>
      <c r="KI20" s="85"/>
      <c r="KJ20" s="49" t="s">
        <v>250</v>
      </c>
      <c r="KK20" s="49">
        <v>0.95</v>
      </c>
      <c r="KL20" s="49"/>
      <c r="KM20" s="64"/>
      <c r="KN20" s="276">
        <v>0.06</v>
      </c>
      <c r="KO20" s="13"/>
      <c r="KQ20" s="103"/>
      <c r="KR20" s="152">
        <v>11</v>
      </c>
      <c r="KS20" s="152">
        <f>12.6+0.95</f>
        <v>13.549999999999999</v>
      </c>
      <c r="KT20" s="152"/>
      <c r="KU20" s="311" t="s">
        <v>62</v>
      </c>
      <c r="KV20" s="49">
        <f>KS20-KR20+LC20-LB20</f>
        <v>1.599999999999999</v>
      </c>
      <c r="KW20" s="85">
        <f>KV20/KR20</f>
        <v>0.14545454545454536</v>
      </c>
      <c r="KX20" s="85"/>
      <c r="KY20" s="85"/>
      <c r="KZ20" s="85"/>
      <c r="LA20" s="49" t="s">
        <v>250</v>
      </c>
      <c r="LB20" s="49">
        <v>0.95</v>
      </c>
      <c r="LC20" s="49"/>
      <c r="LD20" s="64"/>
      <c r="LE20" s="276">
        <v>0.06</v>
      </c>
      <c r="LF20" s="13"/>
      <c r="LI20" s="103"/>
      <c r="LJ20" s="152">
        <v>11</v>
      </c>
      <c r="LK20" s="152">
        <f>12.6+0.95</f>
        <v>13.549999999999999</v>
      </c>
      <c r="LL20" s="152"/>
      <c r="LM20" s="311" t="s">
        <v>62</v>
      </c>
      <c r="LN20" s="49">
        <f>LK20-LJ20+LU20-LT20</f>
        <v>1.599999999999999</v>
      </c>
      <c r="LO20" s="85">
        <f>LN20/LJ20</f>
        <v>0.14545454545454536</v>
      </c>
      <c r="LP20" s="85"/>
      <c r="LQ20" s="85"/>
      <c r="LR20" s="85"/>
      <c r="LS20" s="49" t="s">
        <v>250</v>
      </c>
      <c r="LT20" s="49">
        <v>0.95</v>
      </c>
      <c r="LU20" s="49"/>
      <c r="LV20" s="64"/>
      <c r="LW20" s="276">
        <v>0.06</v>
      </c>
      <c r="LX20" s="13"/>
      <c r="LZ20" s="103"/>
      <c r="MA20" s="152">
        <v>11</v>
      </c>
      <c r="MB20" s="152">
        <f>12.6+0.95</f>
        <v>13.549999999999999</v>
      </c>
      <c r="MC20" s="152"/>
      <c r="MD20" s="311" t="s">
        <v>62</v>
      </c>
      <c r="ME20" s="49">
        <f>MB20-MA20+ML20-MK20</f>
        <v>1.599999999999999</v>
      </c>
      <c r="MF20" s="85">
        <f>ME20/MA20</f>
        <v>0.14545454545454536</v>
      </c>
      <c r="MG20" s="85"/>
      <c r="MH20" s="85"/>
      <c r="MI20" s="85"/>
      <c r="MJ20" s="49" t="s">
        <v>250</v>
      </c>
      <c r="MK20" s="49">
        <v>0.95</v>
      </c>
      <c r="ML20" s="49"/>
      <c r="MM20" s="64"/>
      <c r="MN20" s="276"/>
      <c r="MO20" s="13"/>
      <c r="MQ20" s="103"/>
      <c r="MR20" s="152">
        <v>11</v>
      </c>
      <c r="MS20" s="152">
        <f>12.6+0.95</f>
        <v>13.549999999999999</v>
      </c>
      <c r="MT20" s="152"/>
      <c r="MU20" s="311" t="s">
        <v>62</v>
      </c>
      <c r="MV20" s="49">
        <f>MS20-MR20+NC20-NB20</f>
        <v>1.599999999999999</v>
      </c>
      <c r="MW20" s="85">
        <f>MV20/MR20</f>
        <v>0.14545454545454536</v>
      </c>
      <c r="MX20" s="85"/>
      <c r="MY20" s="85"/>
      <c r="MZ20" s="85"/>
      <c r="NA20" s="49" t="s">
        <v>250</v>
      </c>
      <c r="NB20" s="49">
        <v>0.95</v>
      </c>
      <c r="NC20" s="49"/>
      <c r="ND20" s="64"/>
      <c r="NE20" s="276"/>
      <c r="NF20" s="13"/>
      <c r="NI20" s="103"/>
      <c r="NJ20" s="152">
        <v>11</v>
      </c>
      <c r="NK20" s="152">
        <f>12.6+0.95</f>
        <v>13.549999999999999</v>
      </c>
      <c r="NL20" s="152"/>
      <c r="NM20" s="311" t="s">
        <v>62</v>
      </c>
      <c r="NN20" s="49">
        <f>NK20-NJ20+NU20-NT20</f>
        <v>1.599999999999999</v>
      </c>
      <c r="NO20" s="85">
        <f>NN20/NJ20</f>
        <v>0.14545454545454536</v>
      </c>
      <c r="NP20" s="85"/>
      <c r="NQ20" s="85"/>
      <c r="NR20" s="85"/>
      <c r="NS20" s="49" t="s">
        <v>250</v>
      </c>
      <c r="NT20" s="49">
        <v>0.95</v>
      </c>
      <c r="NU20" s="49"/>
      <c r="NV20" s="64"/>
      <c r="NW20" s="276"/>
      <c r="NX20" s="13"/>
      <c r="OA20" s="103"/>
      <c r="OB20" s="152">
        <v>11</v>
      </c>
      <c r="OC20" s="152">
        <f>12.6+0.95</f>
        <v>13.549999999999999</v>
      </c>
      <c r="OD20" s="152"/>
      <c r="OE20" s="311" t="s">
        <v>62</v>
      </c>
      <c r="OF20" s="49">
        <f>OC20-OB20+OM20-OL20</f>
        <v>1.599999999999999</v>
      </c>
      <c r="OG20" s="85">
        <f>OF20/OB20</f>
        <v>0.14545454545454536</v>
      </c>
      <c r="OH20" s="85"/>
      <c r="OI20" s="85"/>
      <c r="OJ20" s="85"/>
      <c r="OK20" s="49" t="s">
        <v>250</v>
      </c>
      <c r="OL20" s="49">
        <v>0.95</v>
      </c>
      <c r="OM20" s="49"/>
      <c r="ON20" s="13"/>
      <c r="OQ20" s="103"/>
      <c r="OR20" s="152">
        <v>11</v>
      </c>
      <c r="OS20" s="152">
        <f>12.6+0.95</f>
        <v>13.549999999999999</v>
      </c>
      <c r="OT20" s="152"/>
      <c r="OU20" s="311" t="s">
        <v>62</v>
      </c>
      <c r="OV20" s="49">
        <f>OS20-OR20+PC20-PB20</f>
        <v>1.599999999999999</v>
      </c>
      <c r="OW20" s="85">
        <f>OV20/OR20</f>
        <v>0.14545454545454536</v>
      </c>
      <c r="OX20" s="85"/>
      <c r="OY20" s="85"/>
      <c r="OZ20" s="85"/>
      <c r="PA20" s="49" t="s">
        <v>250</v>
      </c>
      <c r="PB20" s="49">
        <v>0.95</v>
      </c>
      <c r="PC20" s="49"/>
      <c r="PD20" s="13"/>
      <c r="PG20" s="103"/>
      <c r="PH20" s="152">
        <v>11</v>
      </c>
      <c r="PI20" s="152">
        <f>12.6+0.95</f>
        <v>13.549999999999999</v>
      </c>
      <c r="PJ20" s="152"/>
      <c r="PK20" s="311" t="s">
        <v>62</v>
      </c>
      <c r="PL20" s="49">
        <f>PI20-PH20+PS20-PR20</f>
        <v>1.599999999999999</v>
      </c>
      <c r="PM20" s="85">
        <f>PL20/PH20</f>
        <v>0.14545454545454536</v>
      </c>
      <c r="PN20" s="85"/>
      <c r="PO20" s="85"/>
      <c r="PP20" s="85"/>
      <c r="PQ20" s="49" t="s">
        <v>250</v>
      </c>
      <c r="PR20" s="49">
        <v>0.95</v>
      </c>
      <c r="PS20" s="49"/>
      <c r="PT20" s="13"/>
      <c r="PV20" s="103"/>
      <c r="PW20" s="152">
        <v>11</v>
      </c>
      <c r="PX20" s="152">
        <f>12.6+0.95</f>
        <v>13.549999999999999</v>
      </c>
      <c r="PY20" s="152"/>
      <c r="PZ20" s="311" t="s">
        <v>62</v>
      </c>
      <c r="QA20" s="49">
        <f>PX20-PW20+QH20-QG20</f>
        <v>1.599999999999999</v>
      </c>
      <c r="QB20" s="85">
        <f>QA20/PW20</f>
        <v>0.14545454545454536</v>
      </c>
      <c r="QC20" s="85"/>
      <c r="QD20" s="85"/>
      <c r="QE20" s="85"/>
      <c r="QF20" s="49" t="s">
        <v>250</v>
      </c>
      <c r="QG20" s="49">
        <v>0.95</v>
      </c>
      <c r="QH20" s="49"/>
      <c r="QI20" s="13"/>
      <c r="QK20" s="103"/>
      <c r="QL20" s="152">
        <v>11</v>
      </c>
      <c r="QM20" s="152">
        <f>12.6+0.95</f>
        <v>13.549999999999999</v>
      </c>
      <c r="QN20" s="152"/>
      <c r="QO20" s="311" t="s">
        <v>62</v>
      </c>
      <c r="QP20" s="49">
        <f>QM20-QL20+QW20-QV20</f>
        <v>1.599999999999999</v>
      </c>
      <c r="QQ20" s="85">
        <f>QP20/QL20</f>
        <v>0.14545454545454536</v>
      </c>
      <c r="QR20" s="85"/>
      <c r="QS20" s="85"/>
      <c r="QT20" s="85"/>
      <c r="QU20" s="49" t="s">
        <v>250</v>
      </c>
      <c r="QV20" s="49">
        <v>0.95</v>
      </c>
      <c r="QW20" s="49"/>
      <c r="QX20" s="13"/>
      <c r="QZ20" s="624"/>
      <c r="RA20" s="152">
        <v>11</v>
      </c>
      <c r="RB20" s="152">
        <f>12.6+0.95</f>
        <v>13.549999999999999</v>
      </c>
      <c r="RC20" s="496"/>
      <c r="RD20" s="311" t="s">
        <v>62</v>
      </c>
      <c r="RE20" s="49">
        <f>RB20-RA20+RL20-RK20</f>
        <v>1.599999999999999</v>
      </c>
      <c r="RF20" s="85">
        <f>RE20/RA20</f>
        <v>0.14545454545454536</v>
      </c>
      <c r="RG20" s="85"/>
      <c r="RH20" s="85"/>
      <c r="RI20" s="85"/>
      <c r="RJ20" s="535" t="s">
        <v>253</v>
      </c>
      <c r="RK20" s="551">
        <v>0.95</v>
      </c>
      <c r="RL20" s="552"/>
      <c r="RM20" s="633"/>
      <c r="RQ20" s="624"/>
      <c r="RR20" s="152">
        <v>11</v>
      </c>
      <c r="RS20" s="152">
        <f>12.6+0.95</f>
        <v>13.549999999999999</v>
      </c>
      <c r="RT20" s="496"/>
      <c r="RU20" s="311" t="s">
        <v>62</v>
      </c>
      <c r="RV20" s="49">
        <f>RS20-RR20+SC20-SB20</f>
        <v>1.599999999999999</v>
      </c>
      <c r="RW20" s="85">
        <f>RV20/RR20</f>
        <v>0.14545454545454536</v>
      </c>
      <c r="RX20" s="85"/>
      <c r="RY20" s="85"/>
      <c r="RZ20" s="85"/>
      <c r="SA20" s="535" t="s">
        <v>253</v>
      </c>
      <c r="SB20" s="551">
        <v>0.95</v>
      </c>
      <c r="SC20" s="552"/>
      <c r="SD20" s="633"/>
    </row>
    <row r="21" spans="1:498 16283:16288" ht="15.4" customHeight="1">
      <c r="A21" s="23" t="s">
        <v>100</v>
      </c>
      <c r="B21" s="24" t="str">
        <f>LEFT(A21,2)</f>
        <v>20</v>
      </c>
      <c r="C21" s="23" t="s">
        <v>95</v>
      </c>
      <c r="D21" s="771">
        <v>1003</v>
      </c>
      <c r="E21" s="25" t="s">
        <v>59</v>
      </c>
      <c r="F21" s="341" t="s">
        <v>60</v>
      </c>
      <c r="G21" s="592" t="s">
        <v>101</v>
      </c>
      <c r="H21" s="23" t="s">
        <v>97</v>
      </c>
      <c r="J21" s="13"/>
      <c r="K21" s="59"/>
      <c r="L21" s="59"/>
      <c r="M21" s="59"/>
      <c r="N21" s="57"/>
      <c r="O21" s="88"/>
      <c r="P21" s="88"/>
      <c r="Q21" s="57"/>
      <c r="R21" s="57"/>
      <c r="S21" s="58"/>
      <c r="T21" s="53"/>
      <c r="U21" s="107"/>
      <c r="V21" s="13"/>
      <c r="X21" s="13"/>
      <c r="Y21" s="59">
        <v>11</v>
      </c>
      <c r="Z21" s="59">
        <v>12</v>
      </c>
      <c r="AA21" s="59" t="s">
        <v>298</v>
      </c>
      <c r="AB21" s="57">
        <f>Z21-Y21+AG21</f>
        <v>1</v>
      </c>
      <c r="AC21" s="88">
        <f>AB21/Y21</f>
        <v>9.0909090909090912E-2</v>
      </c>
      <c r="AD21" s="88"/>
      <c r="AE21" s="57" t="s">
        <v>39</v>
      </c>
      <c r="AF21" s="57"/>
      <c r="AG21" s="58"/>
      <c r="AH21" s="53"/>
      <c r="AI21" s="108">
        <v>4.4999999999999998E-2</v>
      </c>
      <c r="AJ21" s="13"/>
      <c r="AL21" s="103"/>
      <c r="AM21" s="152">
        <v>11</v>
      </c>
      <c r="AN21" s="48">
        <v>12.95</v>
      </c>
      <c r="AO21" s="104">
        <f>AN21*11.45</f>
        <v>148.27749999999997</v>
      </c>
      <c r="AP21" s="49">
        <f>AN21-AM21+AU21-AT21</f>
        <v>0.99999999999999933</v>
      </c>
      <c r="AQ21" s="85">
        <f>AP21/AM21</f>
        <v>9.0909090909090842E-2</v>
      </c>
      <c r="AR21" s="49"/>
      <c r="AS21" s="49" t="s">
        <v>250</v>
      </c>
      <c r="AT21" s="49">
        <v>0.95</v>
      </c>
      <c r="AU21" s="65"/>
      <c r="AV21" s="64"/>
      <c r="AW21" s="129">
        <v>3.5000000000000003E-2</v>
      </c>
      <c r="AX21" s="13" t="s">
        <v>299</v>
      </c>
      <c r="AZ21" s="103"/>
      <c r="BA21" s="152">
        <v>11</v>
      </c>
      <c r="BB21" s="48">
        <v>12.95</v>
      </c>
      <c r="BC21" s="104">
        <f>BB21*11.45</f>
        <v>148.27749999999997</v>
      </c>
      <c r="BD21" s="49">
        <f>BB21-BA21+BI21-BH21</f>
        <v>0.99999999999999933</v>
      </c>
      <c r="BE21" s="85">
        <f>BD21/BA21</f>
        <v>9.0909090909090842E-2</v>
      </c>
      <c r="BF21" s="49"/>
      <c r="BG21" s="49" t="s">
        <v>250</v>
      </c>
      <c r="BH21" s="49">
        <v>0.95</v>
      </c>
      <c r="BI21" s="65"/>
      <c r="BJ21" s="64"/>
      <c r="BK21" s="153">
        <v>3.5000000000000003E-2</v>
      </c>
      <c r="BL21" s="13" t="s">
        <v>299</v>
      </c>
      <c r="BN21" s="103"/>
      <c r="BO21" s="152">
        <v>11</v>
      </c>
      <c r="BP21" s="48">
        <v>12.95</v>
      </c>
      <c r="BQ21" s="204">
        <f>BP21-BV21</f>
        <v>12</v>
      </c>
      <c r="BR21" s="49">
        <f>BP21-BO21+BW21-BV21</f>
        <v>0.99999999999999933</v>
      </c>
      <c r="BS21" s="85">
        <f>BR21/BO21</f>
        <v>9.0909090909090842E-2</v>
      </c>
      <c r="BT21" s="49"/>
      <c r="BU21" s="49" t="s">
        <v>250</v>
      </c>
      <c r="BV21" s="49">
        <v>0.95</v>
      </c>
      <c r="BW21" s="65"/>
      <c r="BX21" s="64"/>
      <c r="BY21" s="153">
        <v>3.5000000000000003E-2</v>
      </c>
      <c r="BZ21" s="13" t="s">
        <v>299</v>
      </c>
      <c r="CB21" s="103"/>
      <c r="CC21" s="152">
        <v>2.0550000000000002</v>
      </c>
      <c r="CD21" s="48">
        <v>2.4765000000000006</v>
      </c>
      <c r="CE21" s="104"/>
      <c r="CF21" s="49">
        <f>CD21-CC21-CJ21-CK21</f>
        <v>0.27900000000000047</v>
      </c>
      <c r="CG21" s="85">
        <f>CF21/CC21</f>
        <v>0.13576642335766445</v>
      </c>
      <c r="CH21" s="49"/>
      <c r="CI21" s="49" t="s">
        <v>302</v>
      </c>
      <c r="CJ21" s="49">
        <v>0.14249999999999999</v>
      </c>
      <c r="CK21" s="65"/>
      <c r="CL21" s="64"/>
      <c r="CM21" s="153">
        <v>0.06</v>
      </c>
      <c r="CN21" s="105">
        <f>CF21*CM21/CG21</f>
        <v>0.12330000000000002</v>
      </c>
      <c r="CP21" s="103"/>
      <c r="CQ21" s="152">
        <v>2.0550000000000002</v>
      </c>
      <c r="CR21" s="152">
        <f>12.6+0.95</f>
        <v>13.549999999999999</v>
      </c>
      <c r="CS21" s="104"/>
      <c r="CT21" s="49">
        <f>CR21-CQ21+CY21-CX21</f>
        <v>10.545</v>
      </c>
      <c r="CU21" s="85">
        <f>CT21/CQ21</f>
        <v>5.1313868613138682</v>
      </c>
      <c r="CV21" s="49"/>
      <c r="CW21" s="49" t="s">
        <v>250</v>
      </c>
      <c r="CX21" s="49">
        <v>0.95</v>
      </c>
      <c r="CY21" s="65"/>
      <c r="CZ21" s="64"/>
      <c r="DA21" s="153">
        <v>0.06</v>
      </c>
      <c r="DB21" s="13"/>
      <c r="DD21" s="103"/>
      <c r="DE21" s="152">
        <v>2.0550000000000002</v>
      </c>
      <c r="DF21" s="152">
        <v>2.48</v>
      </c>
      <c r="DG21" s="152"/>
      <c r="DH21" s="152"/>
      <c r="DI21" s="104"/>
      <c r="DJ21" s="49">
        <f>DF21-DE21+DO21-DN21</f>
        <v>0.28249999999999986</v>
      </c>
      <c r="DK21" s="85">
        <f>DJ21/DE21</f>
        <v>0.13746958637469578</v>
      </c>
      <c r="DL21" s="49"/>
      <c r="DM21" s="49" t="s">
        <v>250</v>
      </c>
      <c r="DN21" s="49">
        <v>0.14249999999999999</v>
      </c>
      <c r="DO21" s="65"/>
      <c r="DP21" s="64"/>
      <c r="DQ21" s="153">
        <v>0.06</v>
      </c>
      <c r="DR21" s="13"/>
      <c r="DT21" s="103"/>
      <c r="DU21" s="152">
        <v>2.0550000000000002</v>
      </c>
      <c r="DV21" s="152">
        <v>2.48</v>
      </c>
      <c r="DW21" s="104"/>
      <c r="DX21" s="49">
        <f>DV21-DU21+EC21-EB21</f>
        <v>0.28249999999999986</v>
      </c>
      <c r="DY21" s="85">
        <f>DX21/DU21</f>
        <v>0.13746958637469578</v>
      </c>
      <c r="DZ21" s="49"/>
      <c r="EA21" s="49" t="s">
        <v>250</v>
      </c>
      <c r="EB21" s="49">
        <v>0.14249999999999999</v>
      </c>
      <c r="EC21" s="65"/>
      <c r="ED21" s="64"/>
      <c r="EE21" s="153">
        <v>0.06</v>
      </c>
      <c r="EF21" s="13"/>
      <c r="EG21" s="13"/>
      <c r="EH21" s="103"/>
      <c r="EI21" s="152">
        <v>2.0550000000000002</v>
      </c>
      <c r="EJ21" s="152">
        <v>2.48</v>
      </c>
      <c r="EK21" s="104"/>
      <c r="EL21" s="49">
        <f>EJ21-EI21+EP21-EO21</f>
        <v>0.28249999999999986</v>
      </c>
      <c r="EM21" s="85">
        <f>EL21/EI21</f>
        <v>0.13746958637469578</v>
      </c>
      <c r="EN21" s="49" t="s">
        <v>250</v>
      </c>
      <c r="EO21" s="49">
        <v>0.14249999999999999</v>
      </c>
      <c r="EP21" s="65"/>
      <c r="EQ21" s="64"/>
      <c r="ER21" s="153">
        <v>0.06</v>
      </c>
      <c r="ES21" s="13"/>
      <c r="EU21" s="103"/>
      <c r="EV21" s="152">
        <v>2.0550000000000002</v>
      </c>
      <c r="EW21" s="152">
        <v>2.48</v>
      </c>
      <c r="EX21" s="104"/>
      <c r="EY21" s="49">
        <f>EW21-EV21+FC21-FB21</f>
        <v>0.28249999999999986</v>
      </c>
      <c r="EZ21" s="85">
        <f>EY21/EV21</f>
        <v>0.13746958637469578</v>
      </c>
      <c r="FA21" s="49" t="s">
        <v>250</v>
      </c>
      <c r="FB21" s="49">
        <v>0.14249999999999999</v>
      </c>
      <c r="FC21" s="65"/>
      <c r="FD21" s="64"/>
      <c r="FE21" s="153">
        <v>0.06</v>
      </c>
      <c r="FF21" s="13"/>
      <c r="FH21" s="103"/>
      <c r="FI21" s="152">
        <v>2.0550000000000002</v>
      </c>
      <c r="FJ21" s="152">
        <v>2.48</v>
      </c>
      <c r="FK21" s="104" t="s">
        <v>62</v>
      </c>
      <c r="FL21" s="49">
        <f>FJ21-FI21+FP21-FO21</f>
        <v>0.28249999999999986</v>
      </c>
      <c r="FM21" s="85">
        <f>FL21/FI21</f>
        <v>0.13746958637469578</v>
      </c>
      <c r="FN21" s="49" t="s">
        <v>250</v>
      </c>
      <c r="FO21" s="49">
        <v>0.14249999999999999</v>
      </c>
      <c r="FP21" s="65"/>
      <c r="FQ21" s="64"/>
      <c r="FR21" s="153">
        <v>0.06</v>
      </c>
      <c r="FS21" s="13"/>
      <c r="FU21" s="103"/>
      <c r="FV21" s="152">
        <v>2.0550000000000002</v>
      </c>
      <c r="FW21" s="152">
        <v>2.48</v>
      </c>
      <c r="FX21" s="152"/>
      <c r="FY21" s="104" t="s">
        <v>62</v>
      </c>
      <c r="FZ21" s="49">
        <f>FW21-FV21+GD21-GC21</f>
        <v>0.28249999999999986</v>
      </c>
      <c r="GA21" s="85">
        <f>FZ21/FV21</f>
        <v>0.13746958637469578</v>
      </c>
      <c r="GB21" s="49" t="s">
        <v>250</v>
      </c>
      <c r="GC21" s="49">
        <v>0.14249999999999999</v>
      </c>
      <c r="GD21" s="65"/>
      <c r="GE21" s="64"/>
      <c r="GF21" s="153">
        <v>0.06</v>
      </c>
      <c r="GG21" s="13"/>
      <c r="GI21" s="103"/>
      <c r="GJ21" s="152">
        <v>2.0550000000000002</v>
      </c>
      <c r="GK21" s="152">
        <v>2.48</v>
      </c>
      <c r="GL21" s="152"/>
      <c r="GM21" s="104" t="s">
        <v>62</v>
      </c>
      <c r="GN21" s="49">
        <f>GK21-GJ21+GR21-GQ21</f>
        <v>0.28249999999999986</v>
      </c>
      <c r="GO21" s="85">
        <f>GN21/GJ21</f>
        <v>0.13746958637469578</v>
      </c>
      <c r="GP21" s="49" t="s">
        <v>250</v>
      </c>
      <c r="GQ21" s="49">
        <v>0.14249999999999999</v>
      </c>
      <c r="GR21" s="65"/>
      <c r="GS21" s="64"/>
      <c r="GT21" s="276">
        <v>0.06</v>
      </c>
      <c r="GU21" s="13"/>
      <c r="GW21" s="103"/>
      <c r="GX21" s="152">
        <v>2.0550000000000002</v>
      </c>
      <c r="GY21" s="152">
        <v>2.48</v>
      </c>
      <c r="GZ21" s="152"/>
      <c r="HA21" s="104" t="s">
        <v>62</v>
      </c>
      <c r="HB21" s="49">
        <f>GY21-GX21+HF21-HE21</f>
        <v>0.28249999999999986</v>
      </c>
      <c r="HC21" s="85">
        <f>HB21/GX21</f>
        <v>0.13746958637469578</v>
      </c>
      <c r="HD21" s="49" t="s">
        <v>250</v>
      </c>
      <c r="HE21" s="49">
        <v>0.14249999999999999</v>
      </c>
      <c r="HF21" s="65"/>
      <c r="HG21" s="64"/>
      <c r="HH21" s="276">
        <v>0.06</v>
      </c>
      <c r="HI21" s="13"/>
      <c r="HJ21" s="13"/>
      <c r="HK21" s="103"/>
      <c r="HL21" s="152">
        <v>2.0550000000000002</v>
      </c>
      <c r="HM21" s="152">
        <v>2.48</v>
      </c>
      <c r="HN21" s="152"/>
      <c r="HO21" s="104" t="s">
        <v>62</v>
      </c>
      <c r="HP21" s="49">
        <f>HM21-HL21+HT21-HS21</f>
        <v>0.28249999999999986</v>
      </c>
      <c r="HQ21" s="85">
        <f>HP21/HL21</f>
        <v>0.13746958637469578</v>
      </c>
      <c r="HR21" s="49" t="s">
        <v>250</v>
      </c>
      <c r="HS21" s="49">
        <v>0.14249999999999999</v>
      </c>
      <c r="HT21" s="65"/>
      <c r="HU21" s="64"/>
      <c r="HV21" s="276">
        <v>0.06</v>
      </c>
      <c r="HW21" s="13"/>
      <c r="HX21" s="103" t="s">
        <v>303</v>
      </c>
      <c r="HY21" s="152">
        <v>2.0550000000000002</v>
      </c>
      <c r="HZ21" s="152">
        <v>2.48</v>
      </c>
      <c r="IA21" s="152"/>
      <c r="IB21" s="104" t="s">
        <v>62</v>
      </c>
      <c r="IC21" s="49">
        <f>HZ21-HY21+IJ21-II21</f>
        <v>0.28249999999999986</v>
      </c>
      <c r="ID21" s="85">
        <f>IC21/HY21</f>
        <v>0.13746958637469578</v>
      </c>
      <c r="IE21" s="85"/>
      <c r="IF21" s="85"/>
      <c r="IG21" s="85"/>
      <c r="IH21" s="49" t="s">
        <v>250</v>
      </c>
      <c r="II21" s="49">
        <v>0.14249999999999999</v>
      </c>
      <c r="IJ21" s="65"/>
      <c r="IK21" s="64"/>
      <c r="IL21" s="276">
        <v>0.06</v>
      </c>
      <c r="IM21" s="13"/>
      <c r="IQ21" s="103" t="s">
        <v>303</v>
      </c>
      <c r="IR21" s="152">
        <v>2.0550000000000002</v>
      </c>
      <c r="IS21" s="152">
        <v>2.48</v>
      </c>
      <c r="IT21" s="152"/>
      <c r="IU21" s="104" t="s">
        <v>62</v>
      </c>
      <c r="IV21" s="49">
        <f>IS21-IR21+JC21-JB21</f>
        <v>0.28249999999999986</v>
      </c>
      <c r="IW21" s="85">
        <f>IV21/IR21</f>
        <v>0.13746958637469578</v>
      </c>
      <c r="IX21" s="85"/>
      <c r="IY21" s="85"/>
      <c r="IZ21" s="85"/>
      <c r="JA21" s="49" t="s">
        <v>250</v>
      </c>
      <c r="JB21" s="49">
        <v>0.14249999999999999</v>
      </c>
      <c r="JC21" s="65"/>
      <c r="JD21" s="64"/>
      <c r="JE21" s="276">
        <v>0.06</v>
      </c>
      <c r="JF21" s="13"/>
      <c r="JH21" s="103" t="s">
        <v>303</v>
      </c>
      <c r="JI21" s="152">
        <v>2.0550000000000002</v>
      </c>
      <c r="JJ21" s="152">
        <v>2.48</v>
      </c>
      <c r="JK21" s="152"/>
      <c r="JL21" s="104" t="s">
        <v>62</v>
      </c>
      <c r="JM21" s="49">
        <f>JJ21-JI21+JT21-JS21</f>
        <v>0.28249999999999986</v>
      </c>
      <c r="JN21" s="85">
        <f>JM21/JI21</f>
        <v>0.13746958637469578</v>
      </c>
      <c r="JO21" s="85"/>
      <c r="JP21" s="85"/>
      <c r="JQ21" s="85"/>
      <c r="JR21" s="49" t="s">
        <v>250</v>
      </c>
      <c r="JS21" s="49">
        <v>0.14249999999999999</v>
      </c>
      <c r="JT21" s="65"/>
      <c r="JU21" s="64"/>
      <c r="JV21" s="276">
        <v>0.06</v>
      </c>
      <c r="JW21" s="13"/>
      <c r="JZ21" s="301" t="s">
        <v>284</v>
      </c>
      <c r="KA21" s="152">
        <v>13.7</v>
      </c>
      <c r="KB21" s="152">
        <v>16.53</v>
      </c>
      <c r="KC21" s="152"/>
      <c r="KD21" s="104" t="s">
        <v>62</v>
      </c>
      <c r="KE21" s="49">
        <f>KB21-KA21+KL21-KK21</f>
        <v>2.6875000000000018</v>
      </c>
      <c r="KF21" s="85">
        <f>KE21/KA21</f>
        <v>0.19616788321167897</v>
      </c>
      <c r="KG21" s="85"/>
      <c r="KH21" s="85"/>
      <c r="KI21" s="85"/>
      <c r="KJ21" s="49" t="s">
        <v>250</v>
      </c>
      <c r="KK21" s="49">
        <v>0.14249999999999999</v>
      </c>
      <c r="KL21" s="65"/>
      <c r="KM21" s="64"/>
      <c r="KN21" s="276">
        <v>0.06</v>
      </c>
      <c r="KO21" s="13"/>
      <c r="KQ21" s="301" t="s">
        <v>284</v>
      </c>
      <c r="KR21" s="152">
        <v>13.7</v>
      </c>
      <c r="KS21" s="152">
        <v>16.53</v>
      </c>
      <c r="KT21" s="152"/>
      <c r="KU21" s="311" t="s">
        <v>62</v>
      </c>
      <c r="KV21" s="49">
        <f>KS21-KR21+LC21-LB21</f>
        <v>2.6875000000000018</v>
      </c>
      <c r="KW21" s="85">
        <f>KV21/KR21</f>
        <v>0.19616788321167897</v>
      </c>
      <c r="KX21" s="85"/>
      <c r="KY21" s="85"/>
      <c r="KZ21" s="85"/>
      <c r="LA21" s="49" t="s">
        <v>250</v>
      </c>
      <c r="LB21" s="49">
        <v>0.14249999999999999</v>
      </c>
      <c r="LC21" s="65"/>
      <c r="LD21" s="64"/>
      <c r="LE21" s="276">
        <v>0.06</v>
      </c>
      <c r="LF21" s="13"/>
      <c r="LI21" s="301" t="s">
        <v>284</v>
      </c>
      <c r="LJ21" s="152">
        <v>13.7</v>
      </c>
      <c r="LK21" s="152">
        <v>16.53</v>
      </c>
      <c r="LL21" s="152"/>
      <c r="LM21" s="311" t="s">
        <v>62</v>
      </c>
      <c r="LN21" s="49">
        <f>LK21-LJ21+LU21-LT21</f>
        <v>2.6875000000000018</v>
      </c>
      <c r="LO21" s="85">
        <f>LN21/LJ21</f>
        <v>0.19616788321167897</v>
      </c>
      <c r="LP21" s="85"/>
      <c r="LQ21" s="85"/>
      <c r="LR21" s="85"/>
      <c r="LS21" s="49" t="s">
        <v>250</v>
      </c>
      <c r="LT21" s="49">
        <v>0.14249999999999999</v>
      </c>
      <c r="LU21" s="65"/>
      <c r="LV21" s="64"/>
      <c r="LW21" s="276">
        <v>0.06</v>
      </c>
      <c r="LX21" s="13"/>
      <c r="LZ21" s="301" t="s">
        <v>284</v>
      </c>
      <c r="MA21" s="152">
        <v>13.7</v>
      </c>
      <c r="MB21" s="152">
        <v>16.53</v>
      </c>
      <c r="MC21" s="152"/>
      <c r="MD21" s="311" t="s">
        <v>62</v>
      </c>
      <c r="ME21" s="49">
        <f>MB21-MA21+ML21-MK21</f>
        <v>2.6875000000000018</v>
      </c>
      <c r="MF21" s="85">
        <f>ME21/MA21</f>
        <v>0.19616788321167897</v>
      </c>
      <c r="MG21" s="85"/>
      <c r="MH21" s="85"/>
      <c r="MI21" s="85"/>
      <c r="MJ21" s="49" t="s">
        <v>250</v>
      </c>
      <c r="MK21" s="49">
        <v>0.14249999999999999</v>
      </c>
      <c r="ML21" s="65"/>
      <c r="MM21" s="64"/>
      <c r="MN21" s="276"/>
      <c r="MO21" s="13"/>
      <c r="MQ21" s="29" t="s">
        <v>285</v>
      </c>
      <c r="MR21" s="152">
        <v>13.7</v>
      </c>
      <c r="MS21" s="152">
        <v>16.53</v>
      </c>
      <c r="MT21" s="152"/>
      <c r="MU21" s="311" t="s">
        <v>62</v>
      </c>
      <c r="MV21" s="49">
        <f>MS21-MR21+NC21-NB21</f>
        <v>1.8800000000000019</v>
      </c>
      <c r="MW21" s="85">
        <f>MV21/MR21</f>
        <v>0.13722627737226292</v>
      </c>
      <c r="MX21" s="85"/>
      <c r="MY21" s="85"/>
      <c r="MZ21" s="85"/>
      <c r="NA21" s="49" t="s">
        <v>250</v>
      </c>
      <c r="NB21" s="49">
        <v>0.95</v>
      </c>
      <c r="NC21" s="65"/>
      <c r="ND21" s="64"/>
      <c r="NE21" s="276"/>
      <c r="NF21" s="13"/>
      <c r="NI21" s="29" t="s">
        <v>286</v>
      </c>
      <c r="NJ21" s="152">
        <v>13.7</v>
      </c>
      <c r="NK21" s="152">
        <v>16.53</v>
      </c>
      <c r="NL21" s="152"/>
      <c r="NM21" s="311" t="s">
        <v>62</v>
      </c>
      <c r="NN21" s="49">
        <f>NK21-NJ21+NU21-NT21</f>
        <v>1.8800000000000019</v>
      </c>
      <c r="NO21" s="85">
        <f>NN21/NJ21</f>
        <v>0.13722627737226292</v>
      </c>
      <c r="NP21" s="85"/>
      <c r="NQ21" s="85"/>
      <c r="NR21" s="85"/>
      <c r="NS21" s="49" t="s">
        <v>250</v>
      </c>
      <c r="NT21" s="49">
        <v>0.95</v>
      </c>
      <c r="NU21" s="65"/>
      <c r="NV21" s="64"/>
      <c r="NW21" s="276"/>
      <c r="NX21" s="13"/>
      <c r="OA21" s="29" t="s">
        <v>286</v>
      </c>
      <c r="OB21" s="152">
        <v>13.7</v>
      </c>
      <c r="OC21" s="152">
        <v>16.53</v>
      </c>
      <c r="OD21" s="152"/>
      <c r="OE21" s="311" t="s">
        <v>62</v>
      </c>
      <c r="OF21" s="49">
        <f>OC21-OB21+OM21-OL21</f>
        <v>1.8800000000000019</v>
      </c>
      <c r="OG21" s="85">
        <f>OF21/OB21</f>
        <v>0.13722627737226292</v>
      </c>
      <c r="OH21" s="85"/>
      <c r="OI21" s="85"/>
      <c r="OJ21" s="85"/>
      <c r="OK21" s="49" t="s">
        <v>250</v>
      </c>
      <c r="OL21" s="49">
        <v>0.95</v>
      </c>
      <c r="OM21" s="65"/>
      <c r="ON21" s="13"/>
      <c r="OQ21" s="29" t="s">
        <v>286</v>
      </c>
      <c r="OR21" s="152">
        <v>13.7</v>
      </c>
      <c r="OS21" s="152">
        <v>16.53</v>
      </c>
      <c r="OT21" s="152"/>
      <c r="OU21" s="311" t="s">
        <v>62</v>
      </c>
      <c r="OV21" s="49">
        <f>OS21-OR21+PC21-PB21</f>
        <v>1.8800000000000019</v>
      </c>
      <c r="OW21" s="85">
        <f>OV21/OR21</f>
        <v>0.13722627737226292</v>
      </c>
      <c r="OX21" s="85"/>
      <c r="OY21" s="85"/>
      <c r="OZ21" s="85"/>
      <c r="PA21" s="49" t="s">
        <v>250</v>
      </c>
      <c r="PB21" s="49">
        <v>0.95</v>
      </c>
      <c r="PC21" s="65"/>
      <c r="PD21" s="13"/>
      <c r="PG21" s="29" t="s">
        <v>286</v>
      </c>
      <c r="PH21" s="152">
        <v>13.7</v>
      </c>
      <c r="PI21" s="152">
        <v>16.53</v>
      </c>
      <c r="PJ21" s="152"/>
      <c r="PK21" s="311" t="s">
        <v>62</v>
      </c>
      <c r="PL21" s="49">
        <f>PI21-PH21+PS21-PR21</f>
        <v>1.8800000000000019</v>
      </c>
      <c r="PM21" s="85">
        <f>PL21/PH21</f>
        <v>0.13722627737226292</v>
      </c>
      <c r="PN21" s="85"/>
      <c r="PO21" s="85"/>
      <c r="PP21" s="85"/>
      <c r="PQ21" s="49" t="s">
        <v>250</v>
      </c>
      <c r="PR21" s="49">
        <v>0.95</v>
      </c>
      <c r="PS21" s="65"/>
      <c r="PT21" s="13"/>
      <c r="PV21" s="29" t="s">
        <v>286</v>
      </c>
      <c r="PW21" s="152">
        <v>13.7</v>
      </c>
      <c r="PX21" s="152">
        <v>16.53</v>
      </c>
      <c r="PY21" s="152"/>
      <c r="PZ21" s="311" t="s">
        <v>62</v>
      </c>
      <c r="QA21" s="49">
        <f>PX21-PW21+QH21-QG21</f>
        <v>1.8800000000000019</v>
      </c>
      <c r="QB21" s="85">
        <f>QA21/PW21</f>
        <v>0.13722627737226292</v>
      </c>
      <c r="QC21" s="85"/>
      <c r="QD21" s="85"/>
      <c r="QE21" s="85"/>
      <c r="QF21" s="49" t="s">
        <v>250</v>
      </c>
      <c r="QG21" s="49">
        <v>0.95</v>
      </c>
      <c r="QH21" s="65"/>
      <c r="QI21" s="13"/>
      <c r="QK21" s="29" t="s">
        <v>286</v>
      </c>
      <c r="QL21" s="152">
        <v>13.7</v>
      </c>
      <c r="QM21" s="152">
        <v>16.53</v>
      </c>
      <c r="QN21" s="152"/>
      <c r="QO21" s="311" t="s">
        <v>62</v>
      </c>
      <c r="QP21" s="49">
        <f>QM21-QL21+QW21-QV21</f>
        <v>1.8800000000000019</v>
      </c>
      <c r="QQ21" s="85">
        <f>QP21/QL21</f>
        <v>0.13722627737226292</v>
      </c>
      <c r="QR21" s="85"/>
      <c r="QS21" s="85"/>
      <c r="QT21" s="85"/>
      <c r="QU21" s="49" t="s">
        <v>250</v>
      </c>
      <c r="QV21" s="49">
        <v>0.95</v>
      </c>
      <c r="QW21" s="65"/>
      <c r="QX21" s="13"/>
      <c r="QZ21" s="623" t="s">
        <v>286</v>
      </c>
      <c r="RA21" s="152">
        <v>13.7</v>
      </c>
      <c r="RB21" s="152">
        <v>16.53</v>
      </c>
      <c r="RC21" s="496"/>
      <c r="RD21" s="311" t="s">
        <v>62</v>
      </c>
      <c r="RE21" s="49">
        <f>RB21-RA21+RL21-RK21</f>
        <v>1.8800000000000019</v>
      </c>
      <c r="RF21" s="85">
        <f>RE21/RA21</f>
        <v>0.13722627737226292</v>
      </c>
      <c r="RG21" s="85"/>
      <c r="RH21" s="85"/>
      <c r="RI21" s="85"/>
      <c r="RJ21" s="535" t="s">
        <v>253</v>
      </c>
      <c r="RK21" s="551">
        <v>0.95</v>
      </c>
      <c r="RL21" s="552"/>
      <c r="RM21" s="633"/>
      <c r="RQ21" s="623" t="s">
        <v>286</v>
      </c>
      <c r="RR21" s="152">
        <v>13.7</v>
      </c>
      <c r="RS21" s="152">
        <v>16.53</v>
      </c>
      <c r="RT21" s="496"/>
      <c r="RU21" s="311" t="s">
        <v>62</v>
      </c>
      <c r="RV21" s="49">
        <f>RS21-RR21+SC21-SB21</f>
        <v>1.8800000000000019</v>
      </c>
      <c r="RW21" s="85">
        <f>RV21/RR21</f>
        <v>0.13722627737226292</v>
      </c>
      <c r="RX21" s="85"/>
      <c r="RY21" s="85"/>
      <c r="RZ21" s="85"/>
      <c r="SA21" s="535" t="s">
        <v>253</v>
      </c>
      <c r="SB21" s="551">
        <v>0.95</v>
      </c>
      <c r="SC21" s="552"/>
      <c r="SD21" s="633"/>
    </row>
    <row r="22" spans="1:498 16283:16288">
      <c r="A22" s="23" t="s">
        <v>103</v>
      </c>
      <c r="B22" s="24">
        <v>10</v>
      </c>
      <c r="C22" s="23" t="s">
        <v>104</v>
      </c>
      <c r="D22" s="771">
        <v>1003</v>
      </c>
      <c r="E22" s="25" t="s">
        <v>59</v>
      </c>
      <c r="F22" s="341" t="s">
        <v>60</v>
      </c>
      <c r="G22" s="592" t="s">
        <v>105</v>
      </c>
      <c r="H22" s="23"/>
      <c r="J22" s="13"/>
      <c r="K22" s="59"/>
      <c r="L22" s="59"/>
      <c r="M22" s="59"/>
      <c r="N22" s="57"/>
      <c r="O22" s="88"/>
      <c r="P22" s="88"/>
      <c r="Q22" s="57"/>
      <c r="R22" s="57"/>
      <c r="S22" s="57"/>
      <c r="T22" s="53"/>
      <c r="U22" s="107"/>
      <c r="V22" s="13"/>
      <c r="X22" s="13"/>
      <c r="Y22" s="59"/>
      <c r="Z22" s="59"/>
      <c r="AA22" s="59"/>
      <c r="AB22" s="57"/>
      <c r="AC22" s="88"/>
      <c r="AD22" s="88"/>
      <c r="AE22" s="57"/>
      <c r="AF22" s="57"/>
      <c r="AG22" s="57"/>
      <c r="AH22" s="53"/>
      <c r="AI22" s="108"/>
      <c r="AJ22" s="13"/>
      <c r="AL22" s="103"/>
      <c r="AM22" s="152"/>
      <c r="AN22" s="48"/>
      <c r="AO22" s="104"/>
      <c r="AP22" s="49"/>
      <c r="AQ22" s="85"/>
      <c r="AR22" s="49"/>
      <c r="AS22" s="49"/>
      <c r="AT22" s="49"/>
      <c r="AU22" s="49"/>
      <c r="AV22" s="64"/>
      <c r="AW22" s="129"/>
      <c r="AX22" s="13"/>
      <c r="AZ22" s="103"/>
      <c r="BA22" s="152"/>
      <c r="BB22" s="48"/>
      <c r="BC22" s="104"/>
      <c r="BD22" s="49"/>
      <c r="BE22" s="85"/>
      <c r="BF22" s="49"/>
      <c r="BG22" s="49"/>
      <c r="BH22" s="49"/>
      <c r="BI22" s="49"/>
      <c r="BJ22" s="64"/>
      <c r="BK22" s="153"/>
      <c r="BL22" s="13"/>
      <c r="BN22" s="103"/>
      <c r="BO22" s="152"/>
      <c r="BP22" s="48"/>
      <c r="BQ22" s="204"/>
      <c r="BR22" s="49"/>
      <c r="BS22" s="85"/>
      <c r="BT22" s="49"/>
      <c r="BU22" s="49"/>
      <c r="BV22" s="49"/>
      <c r="BW22" s="49"/>
      <c r="BX22" s="64"/>
      <c r="BY22" s="153"/>
      <c r="BZ22" s="13"/>
      <c r="CB22" s="103"/>
      <c r="CC22" s="152"/>
      <c r="CD22" s="48"/>
      <c r="CE22" s="104"/>
      <c r="CF22" s="49"/>
      <c r="CG22" s="85"/>
      <c r="CH22" s="49"/>
      <c r="CI22" s="49"/>
      <c r="CJ22" s="49"/>
      <c r="CK22" s="49"/>
      <c r="CL22" s="64"/>
      <c r="CM22" s="153"/>
      <c r="CN22" s="105"/>
      <c r="CP22" s="103"/>
      <c r="CQ22" s="152"/>
      <c r="CR22" s="152"/>
      <c r="CS22" s="104"/>
      <c r="CT22" s="49"/>
      <c r="CU22" s="85"/>
      <c r="CV22" s="49"/>
      <c r="CW22" s="49"/>
      <c r="CX22" s="49"/>
      <c r="CY22" s="49"/>
      <c r="CZ22" s="64"/>
      <c r="DA22" s="153"/>
      <c r="DB22" s="13"/>
      <c r="DD22" s="103"/>
      <c r="DE22" s="152"/>
      <c r="DF22" s="152"/>
      <c r="DG22" s="152"/>
      <c r="DH22" s="152"/>
      <c r="DI22" s="104"/>
      <c r="DJ22" s="49"/>
      <c r="DK22" s="85"/>
      <c r="DL22" s="49"/>
      <c r="DM22" s="49"/>
      <c r="DN22" s="49"/>
      <c r="DO22" s="49"/>
      <c r="DP22" s="64"/>
      <c r="DQ22" s="153"/>
      <c r="DR22" s="13"/>
      <c r="DT22" s="103"/>
      <c r="DU22" s="152"/>
      <c r="DV22" s="152"/>
      <c r="DW22" s="104"/>
      <c r="DX22" s="49"/>
      <c r="DY22" s="85"/>
      <c r="DZ22" s="49"/>
      <c r="EA22" s="49"/>
      <c r="EB22" s="49"/>
      <c r="EC22" s="49"/>
      <c r="ED22" s="64"/>
      <c r="EE22" s="153"/>
      <c r="EF22" s="13"/>
      <c r="EG22" s="13"/>
      <c r="EH22" s="103"/>
      <c r="EI22" s="152"/>
      <c r="EJ22" s="152"/>
      <c r="EK22" s="104"/>
      <c r="EL22" s="49"/>
      <c r="EM22" s="85"/>
      <c r="EN22" s="49"/>
      <c r="EO22" s="49"/>
      <c r="EP22" s="49"/>
      <c r="EQ22" s="64"/>
      <c r="ER22" s="153"/>
      <c r="ES22" s="13"/>
      <c r="EU22" s="103"/>
      <c r="EV22" s="152"/>
      <c r="EW22" s="152"/>
      <c r="EX22" s="104"/>
      <c r="EY22" s="49"/>
      <c r="EZ22" s="85"/>
      <c r="FA22" s="49"/>
      <c r="FB22" s="49"/>
      <c r="FC22" s="49"/>
      <c r="FD22" s="64"/>
      <c r="FE22" s="153"/>
      <c r="FF22" s="13"/>
      <c r="FH22" s="103"/>
      <c r="FI22" s="152"/>
      <c r="FJ22" s="152"/>
      <c r="FK22" s="104"/>
      <c r="FL22" s="49"/>
      <c r="FM22" s="85"/>
      <c r="FN22" s="49"/>
      <c r="FO22" s="49"/>
      <c r="FP22" s="49"/>
      <c r="FQ22" s="64"/>
      <c r="FR22" s="153"/>
      <c r="FS22" s="13"/>
      <c r="FU22" s="103"/>
      <c r="FV22" s="152"/>
      <c r="FW22" s="152"/>
      <c r="FX22" s="152"/>
      <c r="FY22" s="104"/>
      <c r="FZ22" s="49"/>
      <c r="GA22" s="85"/>
      <c r="GB22" s="49"/>
      <c r="GC22" s="49"/>
      <c r="GD22" s="49"/>
      <c r="GE22" s="64"/>
      <c r="GF22" s="153"/>
      <c r="GG22" s="13"/>
      <c r="GI22" s="103"/>
      <c r="GJ22" s="152"/>
      <c r="GK22" s="152"/>
      <c r="GL22" s="152"/>
      <c r="GM22" s="104"/>
      <c r="GN22" s="49"/>
      <c r="GO22" s="85"/>
      <c r="GP22" s="49"/>
      <c r="GQ22" s="49"/>
      <c r="GR22" s="49"/>
      <c r="GS22" s="64"/>
      <c r="GT22" s="276"/>
      <c r="GU22" s="13"/>
      <c r="GW22" s="103"/>
      <c r="GX22" s="152"/>
      <c r="GY22" s="152"/>
      <c r="GZ22" s="152"/>
      <c r="HA22" s="104"/>
      <c r="HB22" s="49"/>
      <c r="HC22" s="85"/>
      <c r="HD22" s="49"/>
      <c r="HE22" s="49"/>
      <c r="HF22" s="49"/>
      <c r="HG22" s="64"/>
      <c r="HH22" s="276"/>
      <c r="HI22" s="13"/>
      <c r="HJ22" s="13"/>
      <c r="HK22" s="103"/>
      <c r="HL22" s="152"/>
      <c r="HM22" s="152"/>
      <c r="HN22" s="152"/>
      <c r="HO22" s="104"/>
      <c r="HP22" s="49"/>
      <c r="HQ22" s="85"/>
      <c r="HR22" s="49"/>
      <c r="HS22" s="49"/>
      <c r="HT22" s="49"/>
      <c r="HU22" s="64"/>
      <c r="HV22" s="276"/>
      <c r="HW22" s="13"/>
      <c r="HX22" s="103"/>
      <c r="HY22" s="152"/>
      <c r="HZ22" s="152"/>
      <c r="IA22" s="152"/>
      <c r="IB22" s="104"/>
      <c r="IC22" s="49"/>
      <c r="ID22" s="85"/>
      <c r="IE22" s="85"/>
      <c r="IF22" s="85"/>
      <c r="IG22" s="85"/>
      <c r="IH22" s="49"/>
      <c r="II22" s="49"/>
      <c r="IJ22" s="49"/>
      <c r="IK22" s="64"/>
      <c r="IL22" s="276"/>
      <c r="IM22" s="13"/>
      <c r="IQ22" s="103"/>
      <c r="IR22" s="152"/>
      <c r="IS22" s="152"/>
      <c r="IT22" s="152"/>
      <c r="IU22" s="104"/>
      <c r="IV22" s="49"/>
      <c r="IW22" s="85"/>
      <c r="IX22" s="85"/>
      <c r="IY22" s="85"/>
      <c r="IZ22" s="85"/>
      <c r="JA22" s="49"/>
      <c r="JB22" s="49"/>
      <c r="JC22" s="49"/>
      <c r="JD22" s="64"/>
      <c r="JE22" s="276"/>
      <c r="JF22" s="13"/>
      <c r="JH22" s="103"/>
      <c r="JI22" s="152"/>
      <c r="JJ22" s="152"/>
      <c r="JK22" s="152"/>
      <c r="JL22" s="104"/>
      <c r="JM22" s="49"/>
      <c r="JN22" s="85"/>
      <c r="JO22" s="85"/>
      <c r="JP22" s="85"/>
      <c r="JQ22" s="85"/>
      <c r="JR22" s="49"/>
      <c r="JS22" s="49"/>
      <c r="JT22" s="49"/>
      <c r="JU22" s="64"/>
      <c r="JV22" s="276"/>
      <c r="JW22" s="13"/>
      <c r="JZ22" s="301"/>
      <c r="KA22" s="152"/>
      <c r="KB22" s="152"/>
      <c r="KC22" s="152"/>
      <c r="KD22" s="104"/>
      <c r="KE22" s="49"/>
      <c r="KF22" s="85"/>
      <c r="KG22" s="85"/>
      <c r="KH22" s="85"/>
      <c r="KI22" s="85"/>
      <c r="KJ22" s="49"/>
      <c r="KK22" s="49"/>
      <c r="KL22" s="49"/>
      <c r="KM22" s="64"/>
      <c r="KN22" s="276"/>
      <c r="KO22" s="13"/>
      <c r="KQ22" s="301"/>
      <c r="KR22" s="152"/>
      <c r="KS22" s="152"/>
      <c r="KT22" s="152"/>
      <c r="KU22" s="311"/>
      <c r="KV22" s="49"/>
      <c r="KW22" s="85"/>
      <c r="KX22" s="85"/>
      <c r="KY22" s="85"/>
      <c r="KZ22" s="85"/>
      <c r="LA22" s="49"/>
      <c r="LB22" s="49"/>
      <c r="LC22" s="49"/>
      <c r="LD22" s="64"/>
      <c r="LE22" s="276"/>
      <c r="LF22" s="13"/>
      <c r="LI22" s="301"/>
      <c r="LJ22" s="152"/>
      <c r="LK22" s="152"/>
      <c r="LL22" s="152"/>
      <c r="LM22" s="311"/>
      <c r="LN22" s="49"/>
      <c r="LO22" s="85"/>
      <c r="LP22" s="85"/>
      <c r="LQ22" s="85"/>
      <c r="LR22" s="85"/>
      <c r="LS22" s="49"/>
      <c r="LT22" s="49"/>
      <c r="LU22" s="49"/>
      <c r="LV22" s="64"/>
      <c r="LW22" s="276"/>
      <c r="LX22" s="13"/>
      <c r="LZ22" s="301"/>
      <c r="MA22" s="152">
        <v>13.55</v>
      </c>
      <c r="MB22" s="152">
        <v>16.260000000000002</v>
      </c>
      <c r="MC22" s="152"/>
      <c r="MD22" s="311" t="s">
        <v>62</v>
      </c>
      <c r="ME22" s="49">
        <f>MB22-MA22+ML22-MK22</f>
        <v>1.7600000000000009</v>
      </c>
      <c r="MF22" s="85">
        <f>ME22/MA22</f>
        <v>0.129889298892989</v>
      </c>
      <c r="MG22" s="85"/>
      <c r="MH22" s="85"/>
      <c r="MI22" s="85"/>
      <c r="MJ22" s="49" t="s">
        <v>250</v>
      </c>
      <c r="MK22" s="49">
        <v>0.95</v>
      </c>
      <c r="ML22" s="49"/>
      <c r="MM22" s="64"/>
      <c r="MN22" s="276"/>
      <c r="MO22" s="13"/>
      <c r="MQ22" s="301"/>
      <c r="MR22" s="152">
        <v>13.55</v>
      </c>
      <c r="MS22" s="152">
        <v>16.260000000000002</v>
      </c>
      <c r="MT22" s="152"/>
      <c r="MU22" s="311" t="s">
        <v>62</v>
      </c>
      <c r="MV22" s="49">
        <f>MS22-MR22+NC22-NB22</f>
        <v>1.7600000000000009</v>
      </c>
      <c r="MW22" s="85">
        <f>MV22/MR22</f>
        <v>0.129889298892989</v>
      </c>
      <c r="MX22" s="85"/>
      <c r="MY22" s="85"/>
      <c r="MZ22" s="85"/>
      <c r="NA22" s="49" t="s">
        <v>250</v>
      </c>
      <c r="NB22" s="49">
        <v>0.95</v>
      </c>
      <c r="NC22" s="49"/>
      <c r="ND22" s="64"/>
      <c r="NE22" s="276"/>
      <c r="NF22" s="13"/>
      <c r="NI22" s="301"/>
      <c r="NJ22" s="152">
        <v>13.55</v>
      </c>
      <c r="NK22" s="152">
        <v>16.260000000000002</v>
      </c>
      <c r="NL22" s="152"/>
      <c r="NM22" s="311" t="s">
        <v>62</v>
      </c>
      <c r="NN22" s="49">
        <f>NK22-NJ22+NU22-NT22</f>
        <v>1.7600000000000009</v>
      </c>
      <c r="NO22" s="85">
        <f>NN22/NJ22</f>
        <v>0.129889298892989</v>
      </c>
      <c r="NP22" s="85"/>
      <c r="NQ22" s="85"/>
      <c r="NR22" s="85"/>
      <c r="NS22" s="49" t="s">
        <v>250</v>
      </c>
      <c r="NT22" s="49">
        <v>0.95</v>
      </c>
      <c r="NU22" s="49"/>
      <c r="NV22" s="64"/>
      <c r="NW22" s="276"/>
      <c r="NX22" s="13"/>
      <c r="OA22" s="301"/>
      <c r="OB22" s="152">
        <v>13.55</v>
      </c>
      <c r="OC22" s="152">
        <v>16.260000000000002</v>
      </c>
      <c r="OD22" s="152"/>
      <c r="OE22" s="311" t="s">
        <v>62</v>
      </c>
      <c r="OF22" s="49">
        <f>OC22-OB22+OM22-OL22</f>
        <v>1.7600000000000009</v>
      </c>
      <c r="OG22" s="85">
        <f>OF22/OB22</f>
        <v>0.129889298892989</v>
      </c>
      <c r="OH22" s="85"/>
      <c r="OI22" s="85"/>
      <c r="OJ22" s="85"/>
      <c r="OK22" s="49" t="s">
        <v>250</v>
      </c>
      <c r="OL22" s="49">
        <v>0.95</v>
      </c>
      <c r="OM22" s="49"/>
      <c r="ON22" s="13"/>
      <c r="OQ22" s="301"/>
      <c r="OR22" s="152">
        <v>13.55</v>
      </c>
      <c r="OS22" s="152">
        <v>16.260000000000002</v>
      </c>
      <c r="OT22" s="152"/>
      <c r="OU22" s="311" t="s">
        <v>62</v>
      </c>
      <c r="OV22" s="49">
        <f>OS22-OR22+PC22-PB22</f>
        <v>1.7600000000000009</v>
      </c>
      <c r="OW22" s="85">
        <f>OV22/OR22</f>
        <v>0.129889298892989</v>
      </c>
      <c r="OX22" s="85"/>
      <c r="OY22" s="85"/>
      <c r="OZ22" s="85"/>
      <c r="PA22" s="49" t="s">
        <v>250</v>
      </c>
      <c r="PB22" s="49">
        <v>0.95</v>
      </c>
      <c r="PC22" s="49"/>
      <c r="PD22" s="13"/>
      <c r="PG22" s="301"/>
      <c r="PH22" s="152">
        <v>13.55</v>
      </c>
      <c r="PI22" s="152">
        <v>16.260000000000002</v>
      </c>
      <c r="PJ22" s="152"/>
      <c r="PK22" s="311" t="s">
        <v>62</v>
      </c>
      <c r="PL22" s="49">
        <f>PI22-PH22+PS22-PR22</f>
        <v>1.7600000000000009</v>
      </c>
      <c r="PM22" s="85">
        <f>PL22/PH22</f>
        <v>0.129889298892989</v>
      </c>
      <c r="PN22" s="85"/>
      <c r="PO22" s="85"/>
      <c r="PP22" s="85"/>
      <c r="PQ22" s="49" t="s">
        <v>250</v>
      </c>
      <c r="PR22" s="49">
        <v>0.95</v>
      </c>
      <c r="PS22" s="49"/>
      <c r="PT22" s="13"/>
      <c r="PV22" s="301"/>
      <c r="PW22" s="152">
        <v>13.55</v>
      </c>
      <c r="PX22" s="152">
        <v>16.260000000000002</v>
      </c>
      <c r="PY22" s="152"/>
      <c r="PZ22" s="311" t="s">
        <v>62</v>
      </c>
      <c r="QA22" s="49">
        <f>PX22-PW22+QH22-QG22</f>
        <v>1.7600000000000009</v>
      </c>
      <c r="QB22" s="85">
        <f>QA22/PW22</f>
        <v>0.129889298892989</v>
      </c>
      <c r="QC22" s="85"/>
      <c r="QD22" s="85"/>
      <c r="QE22" s="85"/>
      <c r="QF22" s="49" t="s">
        <v>250</v>
      </c>
      <c r="QG22" s="49">
        <v>0.95</v>
      </c>
      <c r="QH22" s="49"/>
      <c r="QI22" s="13"/>
      <c r="QK22" s="301"/>
      <c r="QL22" s="152">
        <v>13.55</v>
      </c>
      <c r="QM22" s="152">
        <v>16.260000000000002</v>
      </c>
      <c r="QN22" s="152"/>
      <c r="QO22" s="311" t="s">
        <v>62</v>
      </c>
      <c r="QP22" s="49">
        <f>QM22-QL22+QW22-QV22</f>
        <v>1.7600000000000009</v>
      </c>
      <c r="QQ22" s="85">
        <f>QP22/QL22</f>
        <v>0.129889298892989</v>
      </c>
      <c r="QR22" s="85"/>
      <c r="QS22" s="85"/>
      <c r="QT22" s="85"/>
      <c r="QU22" s="49" t="s">
        <v>250</v>
      </c>
      <c r="QV22" s="49">
        <v>0.95</v>
      </c>
      <c r="QW22" s="49"/>
      <c r="QX22" s="13"/>
      <c r="QZ22" s="626"/>
      <c r="RA22" s="152">
        <v>13.55</v>
      </c>
      <c r="RB22" s="152">
        <v>16.260000000000002</v>
      </c>
      <c r="RC22" s="496"/>
      <c r="RD22" s="311" t="s">
        <v>62</v>
      </c>
      <c r="RE22" s="49">
        <f>RB22-RA22+RL22-RK22</f>
        <v>1.7600000000000009</v>
      </c>
      <c r="RF22" s="85">
        <f>RE22/RA22</f>
        <v>0.129889298892989</v>
      </c>
      <c r="RG22" s="85"/>
      <c r="RH22" s="85"/>
      <c r="RI22" s="85"/>
      <c r="RJ22" s="535" t="s">
        <v>253</v>
      </c>
      <c r="RK22" s="551">
        <v>0.95</v>
      </c>
      <c r="RL22" s="552"/>
      <c r="RM22" s="633"/>
      <c r="RQ22" s="626"/>
      <c r="RR22" s="152">
        <v>13.55</v>
      </c>
      <c r="RS22" s="152">
        <v>16.260000000000002</v>
      </c>
      <c r="RT22" s="496"/>
      <c r="RU22" s="311" t="s">
        <v>62</v>
      </c>
      <c r="RV22" s="49">
        <f>RS22-RR22+SC22-SB22</f>
        <v>1.7600000000000009</v>
      </c>
      <c r="RW22" s="85">
        <f>RV22/RR22</f>
        <v>0.129889298892989</v>
      </c>
      <c r="RX22" s="85"/>
      <c r="RY22" s="85"/>
      <c r="RZ22" s="85"/>
      <c r="SA22" s="535" t="s">
        <v>253</v>
      </c>
      <c r="SB22" s="551">
        <v>0.95</v>
      </c>
      <c r="SC22" s="552"/>
      <c r="SD22" s="633"/>
    </row>
    <row r="23" spans="1:498 16283:16288">
      <c r="A23" s="23" t="s">
        <v>107</v>
      </c>
      <c r="B23" s="24">
        <v>10</v>
      </c>
      <c r="C23" s="23" t="s">
        <v>104</v>
      </c>
      <c r="D23" s="771">
        <v>1003</v>
      </c>
      <c r="E23" s="25" t="s">
        <v>59</v>
      </c>
      <c r="F23" s="341" t="s">
        <v>60</v>
      </c>
      <c r="G23" s="592" t="s">
        <v>108</v>
      </c>
      <c r="H23" s="23"/>
      <c r="J23" s="13"/>
      <c r="K23" s="59"/>
      <c r="L23" s="59"/>
      <c r="M23" s="59"/>
      <c r="N23" s="57"/>
      <c r="O23" s="88"/>
      <c r="P23" s="88"/>
      <c r="Q23" s="57"/>
      <c r="R23" s="57"/>
      <c r="S23" s="57"/>
      <c r="T23" s="53"/>
      <c r="U23" s="107"/>
      <c r="V23" s="13"/>
      <c r="X23" s="13"/>
      <c r="Y23" s="59"/>
      <c r="Z23" s="59"/>
      <c r="AA23" s="59"/>
      <c r="AB23" s="57"/>
      <c r="AC23" s="88"/>
      <c r="AD23" s="88"/>
      <c r="AE23" s="57"/>
      <c r="AF23" s="57"/>
      <c r="AG23" s="57"/>
      <c r="AH23" s="53"/>
      <c r="AI23" s="108"/>
      <c r="AJ23" s="13"/>
      <c r="AL23" s="103"/>
      <c r="AM23" s="152"/>
      <c r="AN23" s="48"/>
      <c r="AO23" s="104"/>
      <c r="AP23" s="49"/>
      <c r="AQ23" s="85"/>
      <c r="AR23" s="49"/>
      <c r="AS23" s="49"/>
      <c r="AT23" s="49"/>
      <c r="AU23" s="49"/>
      <c r="AV23" s="64"/>
      <c r="AW23" s="129"/>
      <c r="AX23" s="13"/>
      <c r="AZ23" s="103"/>
      <c r="BA23" s="152"/>
      <c r="BB23" s="48"/>
      <c r="BC23" s="104"/>
      <c r="BD23" s="49"/>
      <c r="BE23" s="85"/>
      <c r="BF23" s="49"/>
      <c r="BG23" s="49"/>
      <c r="BH23" s="49"/>
      <c r="BI23" s="49"/>
      <c r="BJ23" s="64"/>
      <c r="BK23" s="153"/>
      <c r="BL23" s="13"/>
      <c r="BN23" s="103"/>
      <c r="BO23" s="152"/>
      <c r="BP23" s="48"/>
      <c r="BQ23" s="204"/>
      <c r="BR23" s="49"/>
      <c r="BS23" s="85"/>
      <c r="BT23" s="49"/>
      <c r="BU23" s="49"/>
      <c r="BV23" s="49"/>
      <c r="BW23" s="49"/>
      <c r="BX23" s="64"/>
      <c r="BY23" s="153"/>
      <c r="BZ23" s="13"/>
      <c r="CB23" s="103"/>
      <c r="CC23" s="152"/>
      <c r="CD23" s="48"/>
      <c r="CE23" s="104"/>
      <c r="CF23" s="49"/>
      <c r="CG23" s="85"/>
      <c r="CH23" s="49"/>
      <c r="CI23" s="49"/>
      <c r="CJ23" s="49"/>
      <c r="CK23" s="49"/>
      <c r="CL23" s="64"/>
      <c r="CM23" s="153"/>
      <c r="CN23" s="105"/>
      <c r="CP23" s="103"/>
      <c r="CQ23" s="152"/>
      <c r="CR23" s="152"/>
      <c r="CS23" s="104"/>
      <c r="CT23" s="49"/>
      <c r="CU23" s="85"/>
      <c r="CV23" s="49"/>
      <c r="CW23" s="49"/>
      <c r="CX23" s="49"/>
      <c r="CY23" s="49"/>
      <c r="CZ23" s="64"/>
      <c r="DA23" s="153"/>
      <c r="DB23" s="13"/>
      <c r="DD23" s="103"/>
      <c r="DE23" s="152"/>
      <c r="DF23" s="152"/>
      <c r="DG23" s="152"/>
      <c r="DH23" s="152"/>
      <c r="DI23" s="104"/>
      <c r="DJ23" s="49"/>
      <c r="DK23" s="85"/>
      <c r="DL23" s="49"/>
      <c r="DM23" s="49"/>
      <c r="DN23" s="49"/>
      <c r="DO23" s="49"/>
      <c r="DP23" s="64"/>
      <c r="DQ23" s="153"/>
      <c r="DR23" s="13"/>
      <c r="DT23" s="103"/>
      <c r="DU23" s="152"/>
      <c r="DV23" s="152"/>
      <c r="DW23" s="104"/>
      <c r="DX23" s="49"/>
      <c r="DY23" s="85"/>
      <c r="DZ23" s="49"/>
      <c r="EA23" s="49"/>
      <c r="EB23" s="49"/>
      <c r="EC23" s="49"/>
      <c r="ED23" s="64"/>
      <c r="EE23" s="153"/>
      <c r="EF23" s="13"/>
      <c r="EG23" s="13"/>
      <c r="EH23" s="103"/>
      <c r="EI23" s="152"/>
      <c r="EJ23" s="152"/>
      <c r="EK23" s="104"/>
      <c r="EL23" s="49"/>
      <c r="EM23" s="85"/>
      <c r="EN23" s="49"/>
      <c r="EO23" s="49"/>
      <c r="EP23" s="49"/>
      <c r="EQ23" s="64"/>
      <c r="ER23" s="153"/>
      <c r="ES23" s="13"/>
      <c r="EU23" s="103"/>
      <c r="EV23" s="152"/>
      <c r="EW23" s="152"/>
      <c r="EX23" s="104"/>
      <c r="EY23" s="49"/>
      <c r="EZ23" s="85"/>
      <c r="FA23" s="49"/>
      <c r="FB23" s="49"/>
      <c r="FC23" s="49"/>
      <c r="FD23" s="64"/>
      <c r="FE23" s="153"/>
      <c r="FF23" s="13"/>
      <c r="FH23" s="103"/>
      <c r="FI23" s="152"/>
      <c r="FJ23" s="152"/>
      <c r="FK23" s="104"/>
      <c r="FL23" s="49"/>
      <c r="FM23" s="85"/>
      <c r="FN23" s="49"/>
      <c r="FO23" s="49"/>
      <c r="FP23" s="49"/>
      <c r="FQ23" s="64"/>
      <c r="FR23" s="153"/>
      <c r="FS23" s="13"/>
      <c r="FU23" s="103"/>
      <c r="FV23" s="152"/>
      <c r="FW23" s="152"/>
      <c r="FX23" s="152"/>
      <c r="FY23" s="104"/>
      <c r="FZ23" s="49"/>
      <c r="GA23" s="85"/>
      <c r="GB23" s="49"/>
      <c r="GC23" s="49"/>
      <c r="GD23" s="49"/>
      <c r="GE23" s="64"/>
      <c r="GF23" s="153"/>
      <c r="GG23" s="13"/>
      <c r="GI23" s="103"/>
      <c r="GJ23" s="152"/>
      <c r="GK23" s="152"/>
      <c r="GL23" s="152"/>
      <c r="GM23" s="104"/>
      <c r="GN23" s="49"/>
      <c r="GO23" s="85"/>
      <c r="GP23" s="49"/>
      <c r="GQ23" s="49"/>
      <c r="GR23" s="49"/>
      <c r="GS23" s="64"/>
      <c r="GT23" s="276"/>
      <c r="GU23" s="13"/>
      <c r="GW23" s="103"/>
      <c r="GX23" s="152"/>
      <c r="GY23" s="152"/>
      <c r="GZ23" s="152"/>
      <c r="HA23" s="104"/>
      <c r="HB23" s="49"/>
      <c r="HC23" s="85"/>
      <c r="HD23" s="49"/>
      <c r="HE23" s="49"/>
      <c r="HF23" s="49"/>
      <c r="HG23" s="64"/>
      <c r="HH23" s="276"/>
      <c r="HI23" s="13"/>
      <c r="HJ23" s="13"/>
      <c r="HK23" s="103"/>
      <c r="HL23" s="152"/>
      <c r="HM23" s="152"/>
      <c r="HN23" s="152"/>
      <c r="HO23" s="104"/>
      <c r="HP23" s="49"/>
      <c r="HQ23" s="85"/>
      <c r="HR23" s="49"/>
      <c r="HS23" s="49"/>
      <c r="HT23" s="49"/>
      <c r="HU23" s="64"/>
      <c r="HV23" s="276"/>
      <c r="HW23" s="13"/>
      <c r="HX23" s="103"/>
      <c r="HY23" s="152"/>
      <c r="HZ23" s="152"/>
      <c r="IA23" s="152"/>
      <c r="IB23" s="104"/>
      <c r="IC23" s="49"/>
      <c r="ID23" s="85"/>
      <c r="IE23" s="85"/>
      <c r="IF23" s="85"/>
      <c r="IG23" s="85"/>
      <c r="IH23" s="49"/>
      <c r="II23" s="49"/>
      <c r="IJ23" s="49"/>
      <c r="IK23" s="64"/>
      <c r="IL23" s="276"/>
      <c r="IM23" s="13"/>
      <c r="IQ23" s="103"/>
      <c r="IR23" s="152"/>
      <c r="IS23" s="152"/>
      <c r="IT23" s="152"/>
      <c r="IU23" s="104"/>
      <c r="IV23" s="49"/>
      <c r="IW23" s="85"/>
      <c r="IX23" s="85"/>
      <c r="IY23" s="85"/>
      <c r="IZ23" s="85"/>
      <c r="JA23" s="49"/>
      <c r="JB23" s="49"/>
      <c r="JC23" s="49"/>
      <c r="JD23" s="64"/>
      <c r="JE23" s="276"/>
      <c r="JF23" s="13"/>
      <c r="JH23" s="103"/>
      <c r="JI23" s="152"/>
      <c r="JJ23" s="152"/>
      <c r="JK23" s="152"/>
      <c r="JL23" s="104"/>
      <c r="JM23" s="49"/>
      <c r="JN23" s="85"/>
      <c r="JO23" s="85"/>
      <c r="JP23" s="85"/>
      <c r="JQ23" s="85"/>
      <c r="JR23" s="49"/>
      <c r="JS23" s="49"/>
      <c r="JT23" s="49"/>
      <c r="JU23" s="64"/>
      <c r="JV23" s="276"/>
      <c r="JW23" s="13"/>
      <c r="JZ23" s="301"/>
      <c r="KA23" s="152"/>
      <c r="KB23" s="152"/>
      <c r="KC23" s="152"/>
      <c r="KD23" s="104"/>
      <c r="KE23" s="49"/>
      <c r="KF23" s="85"/>
      <c r="KG23" s="85"/>
      <c r="KH23" s="85"/>
      <c r="KI23" s="85"/>
      <c r="KJ23" s="49"/>
      <c r="KK23" s="49"/>
      <c r="KL23" s="49"/>
      <c r="KM23" s="64"/>
      <c r="KN23" s="276"/>
      <c r="KO23" s="13"/>
      <c r="KQ23" s="301"/>
      <c r="KR23" s="152"/>
      <c r="KS23" s="152"/>
      <c r="KT23" s="152"/>
      <c r="KU23" s="311"/>
      <c r="KV23" s="49"/>
      <c r="KW23" s="85"/>
      <c r="KX23" s="85"/>
      <c r="KY23" s="85"/>
      <c r="KZ23" s="85"/>
      <c r="LA23" s="49"/>
      <c r="LB23" s="49"/>
      <c r="LC23" s="49"/>
      <c r="LD23" s="64"/>
      <c r="LE23" s="276"/>
      <c r="LF23" s="13"/>
      <c r="LI23" s="301"/>
      <c r="LJ23" s="152"/>
      <c r="LK23" s="152"/>
      <c r="LL23" s="152"/>
      <c r="LM23" s="311"/>
      <c r="LN23" s="49"/>
      <c r="LO23" s="85"/>
      <c r="LP23" s="85"/>
      <c r="LQ23" s="85"/>
      <c r="LR23" s="85"/>
      <c r="LS23" s="49"/>
      <c r="LT23" s="49"/>
      <c r="LU23" s="49"/>
      <c r="LV23" s="64"/>
      <c r="LW23" s="276"/>
      <c r="LX23" s="13"/>
      <c r="LZ23" s="301"/>
      <c r="MA23" s="152"/>
      <c r="MB23" s="152"/>
      <c r="MC23" s="152"/>
      <c r="MD23" s="311"/>
      <c r="ME23" s="49"/>
      <c r="MF23" s="85"/>
      <c r="MG23" s="85"/>
      <c r="MH23" s="85"/>
      <c r="MI23" s="85"/>
      <c r="MJ23" s="49"/>
      <c r="MK23" s="49"/>
      <c r="ML23" s="49"/>
      <c r="MM23" s="64"/>
      <c r="MN23" s="276"/>
      <c r="MO23" s="13"/>
      <c r="MQ23" s="301"/>
      <c r="MR23" s="152"/>
      <c r="MS23" s="152"/>
      <c r="MT23" s="152"/>
      <c r="MU23" s="311"/>
      <c r="MV23" s="49"/>
      <c r="MW23" s="85"/>
      <c r="MX23" s="85"/>
      <c r="MY23" s="85"/>
      <c r="MZ23" s="85"/>
      <c r="NA23" s="49"/>
      <c r="NB23" s="49"/>
      <c r="NC23" s="49"/>
      <c r="ND23" s="64"/>
      <c r="NE23" s="276"/>
      <c r="NF23" s="13"/>
      <c r="NI23" s="301"/>
      <c r="NJ23" s="152"/>
      <c r="NK23" s="152"/>
      <c r="NL23" s="152"/>
      <c r="NM23" s="311"/>
      <c r="NN23" s="49"/>
      <c r="NO23" s="85"/>
      <c r="NP23" s="85"/>
      <c r="NQ23" s="85"/>
      <c r="NR23" s="85"/>
      <c r="NS23" s="49"/>
      <c r="NT23" s="49"/>
      <c r="NU23" s="49"/>
      <c r="NV23" s="64"/>
      <c r="NW23" s="276"/>
      <c r="NX23" s="13"/>
      <c r="OA23" s="301"/>
      <c r="OB23" s="152"/>
      <c r="OC23" s="152"/>
      <c r="OD23" s="152"/>
      <c r="OE23" s="311"/>
      <c r="OF23" s="49"/>
      <c r="OG23" s="85"/>
      <c r="OH23" s="85"/>
      <c r="OI23" s="85"/>
      <c r="OJ23" s="85"/>
      <c r="OK23" s="49"/>
      <c r="OL23" s="49"/>
      <c r="OM23" s="49"/>
      <c r="ON23" s="13"/>
      <c r="OQ23" s="301"/>
      <c r="OR23" s="152">
        <v>13.8</v>
      </c>
      <c r="OS23" s="152">
        <v>16.71</v>
      </c>
      <c r="OT23" s="152"/>
      <c r="OU23" s="311" t="s">
        <v>62</v>
      </c>
      <c r="OV23" s="49">
        <f>OS23-OR23+PC23-PB23</f>
        <v>1.9600000000000002</v>
      </c>
      <c r="OW23" s="85">
        <f>OV23/OR23</f>
        <v>0.14202898550724638</v>
      </c>
      <c r="OX23" s="85"/>
      <c r="OY23" s="85"/>
      <c r="OZ23" s="85"/>
      <c r="PA23" s="49" t="s">
        <v>250</v>
      </c>
      <c r="PB23" s="49">
        <v>0.95</v>
      </c>
      <c r="PC23" s="49"/>
      <c r="PD23" s="13"/>
      <c r="PG23" s="301"/>
      <c r="PH23" s="152">
        <v>13.8</v>
      </c>
      <c r="PI23" s="152">
        <v>16.71</v>
      </c>
      <c r="PJ23" s="152"/>
      <c r="PK23" s="311" t="s">
        <v>62</v>
      </c>
      <c r="PL23" s="49">
        <f>PI23-PH23+PS23-PR23</f>
        <v>1.9600000000000002</v>
      </c>
      <c r="PM23" s="85">
        <f>PL23/PH23</f>
        <v>0.14202898550724638</v>
      </c>
      <c r="PN23" s="85"/>
      <c r="PO23" s="85"/>
      <c r="PP23" s="85"/>
      <c r="PQ23" s="49" t="s">
        <v>250</v>
      </c>
      <c r="PR23" s="49">
        <v>0.95</v>
      </c>
      <c r="PS23" s="49"/>
      <c r="PT23" s="13"/>
      <c r="PV23" s="301"/>
      <c r="PW23" s="152">
        <v>13.8</v>
      </c>
      <c r="PX23" s="152">
        <v>16.71</v>
      </c>
      <c r="PY23" s="152"/>
      <c r="PZ23" s="311" t="s">
        <v>62</v>
      </c>
      <c r="QA23" s="49">
        <f>PX23-PW23+QH23-QG23</f>
        <v>1.9600000000000002</v>
      </c>
      <c r="QB23" s="85">
        <f>QA23/PW23</f>
        <v>0.14202898550724638</v>
      </c>
      <c r="QC23" s="85"/>
      <c r="QD23" s="85"/>
      <c r="QE23" s="85"/>
      <c r="QF23" s="49" t="s">
        <v>250</v>
      </c>
      <c r="QG23" s="49">
        <v>0.95</v>
      </c>
      <c r="QH23" s="49"/>
      <c r="QI23" s="13"/>
      <c r="QK23" s="301"/>
      <c r="QL23" s="152">
        <v>13.8</v>
      </c>
      <c r="QM23" s="152">
        <v>16.71</v>
      </c>
      <c r="QN23" s="152"/>
      <c r="QO23" s="311" t="s">
        <v>62</v>
      </c>
      <c r="QP23" s="49">
        <f>QM23-QL23+QW23-QV23</f>
        <v>1.9600000000000002</v>
      </c>
      <c r="QQ23" s="85">
        <f>QP23/QL23</f>
        <v>0.14202898550724638</v>
      </c>
      <c r="QR23" s="85"/>
      <c r="QS23" s="85"/>
      <c r="QT23" s="85"/>
      <c r="QU23" s="49" t="s">
        <v>250</v>
      </c>
      <c r="QV23" s="49">
        <v>0.95</v>
      </c>
      <c r="QW23" s="49"/>
      <c r="QX23" s="13"/>
      <c r="QZ23" s="626"/>
      <c r="RA23" s="152">
        <v>13.8</v>
      </c>
      <c r="RB23" s="152">
        <v>16.71</v>
      </c>
      <c r="RC23" s="496"/>
      <c r="RD23" s="311" t="s">
        <v>62</v>
      </c>
      <c r="RE23" s="49">
        <f>RB23-RA23+RL23-RK23</f>
        <v>1.9600000000000002</v>
      </c>
      <c r="RF23" s="85">
        <f>RE23/RA23</f>
        <v>0.14202898550724638</v>
      </c>
      <c r="RG23" s="85"/>
      <c r="RH23" s="85"/>
      <c r="RI23" s="85"/>
      <c r="RJ23" s="535" t="s">
        <v>253</v>
      </c>
      <c r="RK23" s="551">
        <v>0.95</v>
      </c>
      <c r="RL23" s="552"/>
      <c r="RM23" s="633"/>
      <c r="RQ23" s="626"/>
      <c r="RR23" s="152">
        <v>13.8</v>
      </c>
      <c r="RS23" s="152">
        <v>16.71</v>
      </c>
      <c r="RT23" s="496"/>
      <c r="RU23" s="311" t="s">
        <v>62</v>
      </c>
      <c r="RV23" s="49">
        <f>RS23-RR23+SC23-SB23</f>
        <v>1.9600000000000002</v>
      </c>
      <c r="RW23" s="85">
        <f>RV23/RR23</f>
        <v>0.14202898550724638</v>
      </c>
      <c r="RX23" s="85"/>
      <c r="RY23" s="85"/>
      <c r="RZ23" s="85"/>
      <c r="SA23" s="535" t="s">
        <v>253</v>
      </c>
      <c r="SB23" s="551">
        <v>0.95</v>
      </c>
      <c r="SC23" s="552"/>
      <c r="SD23" s="633"/>
    </row>
    <row r="24" spans="1:498 16283:16288">
      <c r="A24" s="23" t="s">
        <v>109</v>
      </c>
      <c r="B24" s="24" t="str">
        <f>LEFT(A24,3)</f>
        <v>110</v>
      </c>
      <c r="C24" s="23" t="s">
        <v>110</v>
      </c>
      <c r="D24" s="771">
        <v>1003</v>
      </c>
      <c r="E24" s="25" t="s">
        <v>59</v>
      </c>
      <c r="F24" s="341" t="s">
        <v>60</v>
      </c>
      <c r="G24" s="592" t="s">
        <v>111</v>
      </c>
      <c r="H24" s="23"/>
      <c r="J24" s="13"/>
      <c r="K24" s="103"/>
      <c r="L24" s="152"/>
      <c r="M24" s="152"/>
      <c r="N24" s="104"/>
      <c r="O24" s="49"/>
      <c r="P24" s="85"/>
      <c r="Q24" s="49"/>
      <c r="R24" s="49"/>
      <c r="S24" s="49"/>
      <c r="T24" s="49"/>
      <c r="U24" s="64"/>
      <c r="V24" s="15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T24" s="103"/>
      <c r="DU24" s="152">
        <v>8.9</v>
      </c>
      <c r="DV24" s="152">
        <v>10.9</v>
      </c>
      <c r="DW24" s="104"/>
      <c r="DX24" s="49">
        <f>DV24-DU24+EC24-EB24</f>
        <v>1.05</v>
      </c>
      <c r="DY24" s="85">
        <f>DX24/DU24</f>
        <v>0.11797752808988764</v>
      </c>
      <c r="DZ24" s="49"/>
      <c r="EA24" s="49" t="s">
        <v>250</v>
      </c>
      <c r="EB24" s="49">
        <v>0.95</v>
      </c>
      <c r="EC24" s="49"/>
      <c r="ED24" s="64"/>
      <c r="EE24" s="153">
        <v>0.05</v>
      </c>
      <c r="EF24" s="13"/>
      <c r="EG24" s="13"/>
      <c r="EH24" s="103"/>
      <c r="EI24" s="152">
        <v>8.9</v>
      </c>
      <c r="EJ24" s="152">
        <v>10.9</v>
      </c>
      <c r="EK24" s="104"/>
      <c r="EL24" s="49">
        <f>EJ24-EI24+EP24-EO24</f>
        <v>1.05</v>
      </c>
      <c r="EM24" s="85">
        <f>EL24/EI24</f>
        <v>0.11797752808988764</v>
      </c>
      <c r="EN24" s="49" t="s">
        <v>250</v>
      </c>
      <c r="EO24" s="49">
        <v>0.95</v>
      </c>
      <c r="EP24" s="49"/>
      <c r="EQ24" s="64"/>
      <c r="ER24" s="153">
        <v>0.05</v>
      </c>
      <c r="ES24" s="13"/>
      <c r="EU24" s="103"/>
      <c r="EV24" s="152">
        <v>8.9</v>
      </c>
      <c r="EW24" s="152">
        <v>10.9</v>
      </c>
      <c r="EX24" s="104"/>
      <c r="EY24" s="49">
        <f>EW24-EV24+FC24-FB24</f>
        <v>1.05</v>
      </c>
      <c r="EZ24" s="85">
        <f>EY24/EV24</f>
        <v>0.11797752808988764</v>
      </c>
      <c r="FA24" s="49" t="s">
        <v>250</v>
      </c>
      <c r="FB24" s="49">
        <v>0.95</v>
      </c>
      <c r="FC24" s="49"/>
      <c r="FD24" s="64"/>
      <c r="FE24" s="153">
        <v>0.05</v>
      </c>
      <c r="FF24" s="13"/>
      <c r="FH24" s="103"/>
      <c r="FI24" s="152">
        <v>8.9</v>
      </c>
      <c r="FJ24" s="152">
        <v>10.9</v>
      </c>
      <c r="FK24" s="104" t="s">
        <v>62</v>
      </c>
      <c r="FL24" s="49">
        <f>FJ24-FI24+FP24-FO24</f>
        <v>1.05</v>
      </c>
      <c r="FM24" s="85">
        <f>FL24/FI24</f>
        <v>0.11797752808988764</v>
      </c>
      <c r="FN24" s="49" t="s">
        <v>250</v>
      </c>
      <c r="FO24" s="49">
        <v>0.95</v>
      </c>
      <c r="FP24" s="49"/>
      <c r="FQ24" s="64"/>
      <c r="FR24" s="153">
        <v>0.05</v>
      </c>
      <c r="FS24" s="13"/>
      <c r="FU24" s="103"/>
      <c r="FV24" s="152">
        <v>8.9</v>
      </c>
      <c r="FW24" s="152">
        <v>10.9</v>
      </c>
      <c r="FX24" s="152"/>
      <c r="FY24" s="104" t="s">
        <v>62</v>
      </c>
      <c r="FZ24" s="49">
        <f>FW24-FV24+GD24-GC24</f>
        <v>1.05</v>
      </c>
      <c r="GA24" s="85">
        <f>FZ24/FV24</f>
        <v>0.11797752808988764</v>
      </c>
      <c r="GB24" s="49" t="s">
        <v>250</v>
      </c>
      <c r="GC24" s="49">
        <v>0.95</v>
      </c>
      <c r="GD24" s="49"/>
      <c r="GE24" s="64"/>
      <c r="GF24" s="153">
        <v>0.05</v>
      </c>
      <c r="GG24" s="13"/>
      <c r="GI24" s="103"/>
      <c r="GJ24" s="152">
        <v>8.9</v>
      </c>
      <c r="GK24" s="152">
        <v>10.9</v>
      </c>
      <c r="GL24" s="152"/>
      <c r="GM24" s="104" t="s">
        <v>62</v>
      </c>
      <c r="GN24" s="49">
        <f>GK24-GJ24+GR24-GQ24</f>
        <v>1.05</v>
      </c>
      <c r="GO24" s="85">
        <f>GN24/GJ24</f>
        <v>0.11797752808988764</v>
      </c>
      <c r="GP24" s="49" t="s">
        <v>250</v>
      </c>
      <c r="GQ24" s="49">
        <v>0.95</v>
      </c>
      <c r="GR24" s="49"/>
      <c r="GS24" s="64"/>
      <c r="GT24" s="276">
        <v>0.05</v>
      </c>
      <c r="GU24" s="13"/>
      <c r="GW24" s="103"/>
      <c r="GX24" s="152">
        <v>8.9</v>
      </c>
      <c r="GY24" s="152">
        <v>10.9</v>
      </c>
      <c r="GZ24" s="152"/>
      <c r="HA24" s="104" t="s">
        <v>62</v>
      </c>
      <c r="HB24" s="49">
        <f>GY24-GX24+HF24-HE24</f>
        <v>1.05</v>
      </c>
      <c r="HC24" s="85">
        <f>HB24/GX24</f>
        <v>0.11797752808988764</v>
      </c>
      <c r="HD24" s="49" t="s">
        <v>250</v>
      </c>
      <c r="HE24" s="49">
        <v>0.95</v>
      </c>
      <c r="HF24" s="49"/>
      <c r="HG24" s="64"/>
      <c r="HH24" s="276">
        <v>0.05</v>
      </c>
      <c r="HI24" s="13"/>
      <c r="HJ24" s="13"/>
      <c r="HK24" s="103"/>
      <c r="HL24" s="152">
        <v>8.9</v>
      </c>
      <c r="HM24" s="152">
        <v>10.9</v>
      </c>
      <c r="HN24" s="152"/>
      <c r="HO24" s="104" t="s">
        <v>62</v>
      </c>
      <c r="HP24" s="49">
        <f>HM24-HL24+HT24-HS24</f>
        <v>1.05</v>
      </c>
      <c r="HQ24" s="85">
        <f>HP24/HL24</f>
        <v>0.11797752808988764</v>
      </c>
      <c r="HR24" s="49" t="s">
        <v>250</v>
      </c>
      <c r="HS24" s="49">
        <v>0.95</v>
      </c>
      <c r="HT24" s="49"/>
      <c r="HU24" s="64"/>
      <c r="HV24" s="276">
        <v>0.05</v>
      </c>
      <c r="HW24" s="13"/>
      <c r="HX24" s="103"/>
      <c r="HY24" s="152">
        <v>8.9</v>
      </c>
      <c r="HZ24" s="152">
        <v>10.9</v>
      </c>
      <c r="IA24" s="152"/>
      <c r="IB24" s="104" t="s">
        <v>62</v>
      </c>
      <c r="IC24" s="49">
        <f>HZ24-HY24+IJ24-II24</f>
        <v>1.05</v>
      </c>
      <c r="ID24" s="85">
        <f>IC24/HY24</f>
        <v>0.11797752808988764</v>
      </c>
      <c r="IE24" s="85"/>
      <c r="IF24" s="85"/>
      <c r="IG24" s="85"/>
      <c r="IH24" s="49" t="s">
        <v>250</v>
      </c>
      <c r="II24" s="49">
        <v>0.95</v>
      </c>
      <c r="IJ24" s="49"/>
      <c r="IK24" s="64"/>
      <c r="IL24" s="276">
        <v>0.05</v>
      </c>
      <c r="IM24" s="13"/>
      <c r="IQ24" s="103"/>
      <c r="IR24" s="152">
        <v>8.9</v>
      </c>
      <c r="IS24" s="152">
        <v>10.9</v>
      </c>
      <c r="IT24" s="152"/>
      <c r="IU24" s="104" t="s">
        <v>62</v>
      </c>
      <c r="IV24" s="49">
        <f>IS24-IR24+JC24-JB24</f>
        <v>1.05</v>
      </c>
      <c r="IW24" s="85">
        <f>IV24/IR24</f>
        <v>0.11797752808988764</v>
      </c>
      <c r="IX24" s="85"/>
      <c r="IY24" s="85"/>
      <c r="IZ24" s="85"/>
      <c r="JA24" s="49" t="s">
        <v>250</v>
      </c>
      <c r="JB24" s="49">
        <v>0.95</v>
      </c>
      <c r="JC24" s="49"/>
      <c r="JD24" s="64"/>
      <c r="JE24" s="276">
        <v>0.05</v>
      </c>
      <c r="JF24" s="13"/>
      <c r="JH24" s="103"/>
      <c r="JI24" s="152">
        <v>8.9</v>
      </c>
      <c r="JJ24" s="152">
        <v>10.9</v>
      </c>
      <c r="JK24" s="152"/>
      <c r="JL24" s="104" t="s">
        <v>62</v>
      </c>
      <c r="JM24" s="49">
        <f>JJ24-JI24+JT24-JS24</f>
        <v>1.05</v>
      </c>
      <c r="JN24" s="85">
        <f>JM24/JI24</f>
        <v>0.11797752808988764</v>
      </c>
      <c r="JO24" s="85"/>
      <c r="JP24" s="85"/>
      <c r="JQ24" s="85"/>
      <c r="JR24" s="49" t="s">
        <v>250</v>
      </c>
      <c r="JS24" s="49">
        <v>0.95</v>
      </c>
      <c r="JT24" s="49"/>
      <c r="JU24" s="64"/>
      <c r="JV24" s="276">
        <v>0.05</v>
      </c>
      <c r="JW24" s="13"/>
      <c r="JZ24" s="103"/>
      <c r="KA24" s="152">
        <v>8.9</v>
      </c>
      <c r="KB24" s="152">
        <v>10.9</v>
      </c>
      <c r="KC24" s="152"/>
      <c r="KD24" s="104" t="s">
        <v>62</v>
      </c>
      <c r="KE24" s="49">
        <f>KB24-KA24+KL24-KK24</f>
        <v>1.05</v>
      </c>
      <c r="KF24" s="85">
        <f>KE24/KA24</f>
        <v>0.11797752808988764</v>
      </c>
      <c r="KG24" s="85"/>
      <c r="KH24" s="85"/>
      <c r="KI24" s="85"/>
      <c r="KJ24" s="49" t="s">
        <v>250</v>
      </c>
      <c r="KK24" s="49">
        <v>0.95</v>
      </c>
      <c r="KL24" s="49"/>
      <c r="KM24" s="64"/>
      <c r="KN24" s="276">
        <v>0.05</v>
      </c>
      <c r="KO24" s="13"/>
      <c r="KQ24" s="103"/>
      <c r="KR24" s="152">
        <v>8.9</v>
      </c>
      <c r="KS24" s="152">
        <v>10.9</v>
      </c>
      <c r="KT24" s="152"/>
      <c r="KU24" s="311" t="s">
        <v>62</v>
      </c>
      <c r="KV24" s="49">
        <f>KS24-KR24+LC24-LB24</f>
        <v>1.05</v>
      </c>
      <c r="KW24" s="85">
        <f>KV24/KR24</f>
        <v>0.11797752808988764</v>
      </c>
      <c r="KX24" s="85"/>
      <c r="KY24" s="85"/>
      <c r="KZ24" s="85"/>
      <c r="LA24" s="49" t="s">
        <v>250</v>
      </c>
      <c r="LB24" s="49">
        <v>0.95</v>
      </c>
      <c r="LC24" s="49"/>
      <c r="LD24" s="64"/>
      <c r="LE24" s="276">
        <v>0.05</v>
      </c>
      <c r="LF24" s="13"/>
      <c r="LI24" s="103">
        <f>1/0.15*0.013</f>
        <v>8.666666666666667E-2</v>
      </c>
      <c r="LJ24" s="152">
        <v>8.9</v>
      </c>
      <c r="LK24" s="152">
        <v>10.9</v>
      </c>
      <c r="LL24" s="152"/>
      <c r="LM24" s="311" t="s">
        <v>62</v>
      </c>
      <c r="LN24" s="49">
        <f>LK24-LJ24+LU24-LT24</f>
        <v>1.05</v>
      </c>
      <c r="LO24" s="85">
        <f>LN24/LJ24</f>
        <v>0.11797752808988764</v>
      </c>
      <c r="LP24" s="85"/>
      <c r="LQ24" s="85"/>
      <c r="LR24" s="85"/>
      <c r="LS24" s="49" t="s">
        <v>250</v>
      </c>
      <c r="LT24" s="49">
        <v>0.95</v>
      </c>
      <c r="LU24" s="49"/>
      <c r="LV24" s="64"/>
      <c r="LW24" s="276">
        <v>0.05</v>
      </c>
      <c r="LX24" s="13"/>
      <c r="LZ24" s="103"/>
      <c r="MA24" s="152">
        <v>8.9</v>
      </c>
      <c r="MB24" s="152">
        <v>10.9</v>
      </c>
      <c r="MC24" s="152"/>
      <c r="MD24" s="311" t="s">
        <v>62</v>
      </c>
      <c r="ME24" s="49">
        <f>MB24-MA24+ML24-MK24</f>
        <v>1.05</v>
      </c>
      <c r="MF24" s="85">
        <f>ME24/MA24</f>
        <v>0.11797752808988764</v>
      </c>
      <c r="MG24" s="85"/>
      <c r="MH24" s="85"/>
      <c r="MI24" s="85"/>
      <c r="MJ24" s="49" t="s">
        <v>250</v>
      </c>
      <c r="MK24" s="49">
        <v>0.95</v>
      </c>
      <c r="ML24" s="49"/>
      <c r="MM24" s="64"/>
      <c r="MN24" s="276"/>
      <c r="MO24" s="13"/>
      <c r="MQ24" s="103"/>
      <c r="MR24" s="152">
        <v>8.9</v>
      </c>
      <c r="MS24" s="152">
        <v>10.9</v>
      </c>
      <c r="MT24" s="152"/>
      <c r="MU24" s="311" t="s">
        <v>62</v>
      </c>
      <c r="MV24" s="49">
        <f>MS24-MR24+NC24-NB24</f>
        <v>1.05</v>
      </c>
      <c r="MW24" s="85">
        <f>MV24/MR24</f>
        <v>0.11797752808988764</v>
      </c>
      <c r="MX24" s="85"/>
      <c r="MY24" s="85"/>
      <c r="MZ24" s="85"/>
      <c r="NA24" s="49" t="s">
        <v>250</v>
      </c>
      <c r="NB24" s="49">
        <v>0.95</v>
      </c>
      <c r="NC24" s="49"/>
      <c r="ND24" s="64"/>
      <c r="NE24" s="276"/>
      <c r="NF24" s="13"/>
      <c r="NI24" s="103"/>
      <c r="NJ24" s="152">
        <v>8.9</v>
      </c>
      <c r="NK24" s="152">
        <v>10.9</v>
      </c>
      <c r="NL24" s="152"/>
      <c r="NM24" s="311" t="s">
        <v>62</v>
      </c>
      <c r="NN24" s="49">
        <f>NK24-NJ24+NU24-NT24</f>
        <v>1.05</v>
      </c>
      <c r="NO24" s="85">
        <f>NN24/NJ24</f>
        <v>0.11797752808988764</v>
      </c>
      <c r="NP24" s="85"/>
      <c r="NQ24" s="85"/>
      <c r="NR24" s="85"/>
      <c r="NS24" s="49" t="s">
        <v>250</v>
      </c>
      <c r="NT24" s="49">
        <v>0.95</v>
      </c>
      <c r="NU24" s="49"/>
      <c r="NV24" s="64"/>
      <c r="NW24" s="276"/>
      <c r="NX24" s="13"/>
      <c r="OA24" s="103"/>
      <c r="OB24" s="152">
        <v>8.9</v>
      </c>
      <c r="OC24" s="152">
        <v>10.9</v>
      </c>
      <c r="OD24" s="152"/>
      <c r="OE24" s="311" t="s">
        <v>62</v>
      </c>
      <c r="OF24" s="49">
        <f>OC24-OB24+OM24-OL24</f>
        <v>1.05</v>
      </c>
      <c r="OG24" s="85">
        <f>OF24/OB24</f>
        <v>0.11797752808988764</v>
      </c>
      <c r="OH24" s="85"/>
      <c r="OI24" s="85"/>
      <c r="OJ24" s="85"/>
      <c r="OK24" s="49" t="s">
        <v>250</v>
      </c>
      <c r="OL24" s="49">
        <v>0.95</v>
      </c>
      <c r="OM24" s="49"/>
      <c r="ON24" s="13"/>
      <c r="OQ24" s="103"/>
      <c r="OR24" s="152">
        <v>8.9</v>
      </c>
      <c r="OS24" s="152">
        <v>10.9</v>
      </c>
      <c r="OT24" s="152"/>
      <c r="OU24" s="311" t="s">
        <v>62</v>
      </c>
      <c r="OV24" s="49">
        <f>OS24-OR24+PC24-PB24</f>
        <v>1.05</v>
      </c>
      <c r="OW24" s="85">
        <f>OV24/OR24</f>
        <v>0.11797752808988764</v>
      </c>
      <c r="OX24" s="85"/>
      <c r="OY24" s="85"/>
      <c r="OZ24" s="85"/>
      <c r="PA24" s="49" t="s">
        <v>250</v>
      </c>
      <c r="PB24" s="49">
        <v>0.95</v>
      </c>
      <c r="PC24" s="49"/>
      <c r="PD24" s="13"/>
      <c r="PG24" s="103"/>
      <c r="PH24" s="152">
        <v>8.9</v>
      </c>
      <c r="PI24" s="152">
        <v>10.9</v>
      </c>
      <c r="PJ24" s="152"/>
      <c r="PK24" s="311" t="s">
        <v>62</v>
      </c>
      <c r="PL24" s="49">
        <f>PI24-PH24+PS24-PR24</f>
        <v>1.05</v>
      </c>
      <c r="PM24" s="85">
        <f>PL24/PH24</f>
        <v>0.11797752808988764</v>
      </c>
      <c r="PN24" s="85"/>
      <c r="PO24" s="85"/>
      <c r="PP24" s="85"/>
      <c r="PQ24" s="49" t="s">
        <v>250</v>
      </c>
      <c r="PR24" s="49">
        <v>0.95</v>
      </c>
      <c r="PS24" s="49"/>
      <c r="PT24" s="13"/>
      <c r="PV24" s="103"/>
      <c r="PW24" s="152">
        <v>8.9</v>
      </c>
      <c r="PX24" s="152">
        <v>10.9</v>
      </c>
      <c r="PY24" s="152"/>
      <c r="PZ24" s="311" t="s">
        <v>62</v>
      </c>
      <c r="QA24" s="49">
        <f>PX24-PW24+QH24-QG24</f>
        <v>1.05</v>
      </c>
      <c r="QB24" s="85">
        <f>QA24/PW24</f>
        <v>0.11797752808988764</v>
      </c>
      <c r="QC24" s="85"/>
      <c r="QD24" s="85"/>
      <c r="QE24" s="85"/>
      <c r="QF24" s="49" t="s">
        <v>250</v>
      </c>
      <c r="QG24" s="49">
        <v>0.95</v>
      </c>
      <c r="QH24" s="49"/>
      <c r="QI24" s="13"/>
      <c r="QK24" s="103"/>
      <c r="QL24" s="152">
        <v>8.9</v>
      </c>
      <c r="QM24" s="152">
        <v>10.9</v>
      </c>
      <c r="QN24" s="152"/>
      <c r="QO24" s="311" t="s">
        <v>62</v>
      </c>
      <c r="QP24" s="49">
        <f>QM24-QL24+QW24-QV24</f>
        <v>1.05</v>
      </c>
      <c r="QQ24" s="85">
        <f>QP24/QL24</f>
        <v>0.11797752808988764</v>
      </c>
      <c r="QR24" s="85"/>
      <c r="QS24" s="85"/>
      <c r="QT24" s="85"/>
      <c r="QU24" s="49" t="s">
        <v>250</v>
      </c>
      <c r="QV24" s="49">
        <v>0.95</v>
      </c>
      <c r="QW24" s="49"/>
      <c r="QX24" s="13"/>
      <c r="QZ24" s="624"/>
      <c r="RA24" s="152">
        <v>8.9</v>
      </c>
      <c r="RB24" s="152">
        <v>10.9</v>
      </c>
      <c r="RC24" s="496"/>
      <c r="RD24" s="311" t="s">
        <v>62</v>
      </c>
      <c r="RE24" s="49">
        <f>RB24-RA24+RL24-RK24</f>
        <v>1.05</v>
      </c>
      <c r="RF24" s="85">
        <f>RE24/RA24</f>
        <v>0.11797752808988764</v>
      </c>
      <c r="RG24" s="85"/>
      <c r="RH24" s="85"/>
      <c r="RI24" s="85"/>
      <c r="RJ24" s="535" t="s">
        <v>253</v>
      </c>
      <c r="RK24" s="551">
        <v>0.95</v>
      </c>
      <c r="RL24" s="552"/>
      <c r="RM24" s="633"/>
      <c r="RQ24" s="624"/>
      <c r="RR24" s="152">
        <v>8.9</v>
      </c>
      <c r="RS24" s="152">
        <v>10.9</v>
      </c>
      <c r="RT24" s="496"/>
      <c r="RU24" s="311" t="s">
        <v>62</v>
      </c>
      <c r="RV24" s="49">
        <f>RS24-RR24+SC24-SB24</f>
        <v>1.05</v>
      </c>
      <c r="RW24" s="85">
        <f>RV24/RR24</f>
        <v>0.11797752808988764</v>
      </c>
      <c r="RX24" s="85"/>
      <c r="RY24" s="85"/>
      <c r="RZ24" s="85"/>
      <c r="SA24" s="535" t="s">
        <v>253</v>
      </c>
      <c r="SB24" s="551">
        <v>0.95</v>
      </c>
      <c r="SC24" s="552"/>
      <c r="SD24" s="633"/>
      <c r="XBG24" s="266"/>
      <c r="XBH24" s="267"/>
      <c r="XBI24" s="266"/>
      <c r="XBJ24" s="268"/>
      <c r="XBK24" s="269"/>
      <c r="XBL24" s="266"/>
    </row>
    <row r="25" spans="1:498 16283:16288">
      <c r="A25" s="23" t="s">
        <v>112</v>
      </c>
      <c r="B25" s="24" t="str">
        <f>LEFT(A25,2)</f>
        <v>20</v>
      </c>
      <c r="C25" s="23" t="s">
        <v>95</v>
      </c>
      <c r="D25" s="771">
        <v>1003</v>
      </c>
      <c r="E25" s="25" t="s">
        <v>59</v>
      </c>
      <c r="F25" s="341" t="s">
        <v>60</v>
      </c>
      <c r="G25" s="592" t="s">
        <v>113</v>
      </c>
      <c r="H25" s="23" t="s">
        <v>97</v>
      </c>
      <c r="J25" s="13"/>
      <c r="K25" s="103"/>
      <c r="L25" s="152"/>
      <c r="M25" s="152"/>
      <c r="N25" s="104"/>
      <c r="O25" s="49"/>
      <c r="P25" s="85"/>
      <c r="Q25" s="49"/>
      <c r="R25" s="49"/>
      <c r="S25" s="49"/>
      <c r="T25" s="49"/>
      <c r="U25" s="64"/>
      <c r="V25" s="15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T25" s="103"/>
      <c r="DU25" s="152"/>
      <c r="DV25" s="152"/>
      <c r="DW25" s="104"/>
      <c r="DX25" s="49"/>
      <c r="DY25" s="85"/>
      <c r="DZ25" s="49"/>
      <c r="EA25" s="49"/>
      <c r="EB25" s="49"/>
      <c r="EC25" s="49"/>
      <c r="ED25" s="64"/>
      <c r="EE25" s="153"/>
      <c r="EF25" s="13"/>
      <c r="EG25" s="13"/>
      <c r="EH25" s="103"/>
      <c r="EI25" s="152"/>
      <c r="EJ25" s="152"/>
      <c r="EK25" s="104"/>
      <c r="EL25" s="49"/>
      <c r="EM25" s="85"/>
      <c r="EN25" s="49"/>
      <c r="EO25" s="49"/>
      <c r="EP25" s="49"/>
      <c r="EQ25" s="64"/>
      <c r="ER25" s="153"/>
      <c r="ES25" s="13"/>
      <c r="EU25" s="103"/>
      <c r="EV25" s="152"/>
      <c r="EW25" s="152"/>
      <c r="EX25" s="104"/>
      <c r="EY25" s="49"/>
      <c r="EZ25" s="85"/>
      <c r="FA25" s="49"/>
      <c r="FB25" s="49"/>
      <c r="FC25" s="49"/>
      <c r="FD25" s="64"/>
      <c r="FE25" s="153"/>
      <c r="FF25" s="13"/>
      <c r="FH25" s="103"/>
      <c r="FI25" s="152"/>
      <c r="FJ25" s="152">
        <v>13.61</v>
      </c>
      <c r="FK25" s="104" t="s">
        <v>62</v>
      </c>
      <c r="FL25" s="49">
        <f>FJ25-FI25+FP25-FO25</f>
        <v>11.66</v>
      </c>
      <c r="FM25" s="85" t="e">
        <f>FL25/FI25</f>
        <v>#DIV/0!</v>
      </c>
      <c r="FN25" s="49" t="s">
        <v>250</v>
      </c>
      <c r="FO25" s="49">
        <v>1.95</v>
      </c>
      <c r="FP25" s="49"/>
      <c r="FQ25" s="64"/>
      <c r="FR25" s="153">
        <v>1.05</v>
      </c>
      <c r="FS25" s="13"/>
      <c r="FU25" s="103"/>
      <c r="FV25" s="152">
        <v>11</v>
      </c>
      <c r="FW25" s="152">
        <v>13.61</v>
      </c>
      <c r="FX25" s="152"/>
      <c r="FY25" s="104" t="s">
        <v>62</v>
      </c>
      <c r="FZ25" s="49">
        <f>FW25-FV25+GD25-GC25</f>
        <v>1.6599999999999995</v>
      </c>
      <c r="GA25" s="85">
        <f>FZ25/FV25</f>
        <v>0.15090909090909085</v>
      </c>
      <c r="GB25" s="49" t="s">
        <v>250</v>
      </c>
      <c r="GC25" s="49">
        <v>0.95</v>
      </c>
      <c r="GD25" s="49"/>
      <c r="GE25" s="64"/>
      <c r="GF25" s="153" t="s">
        <v>313</v>
      </c>
      <c r="GG25" s="13"/>
      <c r="GI25" s="103"/>
      <c r="GJ25" s="152">
        <v>11</v>
      </c>
      <c r="GK25" s="152">
        <v>13.61</v>
      </c>
      <c r="GL25" s="152"/>
      <c r="GM25" s="104" t="s">
        <v>62</v>
      </c>
      <c r="GN25" s="49">
        <f>GK25-GJ25+GR25-GQ25</f>
        <v>1.6599999999999995</v>
      </c>
      <c r="GO25" s="85">
        <f>GN25/GJ25</f>
        <v>0.15090909090909085</v>
      </c>
      <c r="GP25" s="49" t="s">
        <v>250</v>
      </c>
      <c r="GQ25" s="49">
        <v>0.95</v>
      </c>
      <c r="GR25" s="49"/>
      <c r="GS25" s="64"/>
      <c r="GT25" s="276" t="s">
        <v>313</v>
      </c>
      <c r="GU25" s="13"/>
      <c r="GW25" s="103"/>
      <c r="GX25" s="152">
        <v>11</v>
      </c>
      <c r="GY25" s="152">
        <v>13.61</v>
      </c>
      <c r="GZ25" s="152"/>
      <c r="HA25" s="104" t="s">
        <v>62</v>
      </c>
      <c r="HB25" s="49">
        <f>GY25-GX25+HF25-HE25</f>
        <v>1.6599999999999995</v>
      </c>
      <c r="HC25" s="85">
        <f>HB25/GX25</f>
        <v>0.15090909090909085</v>
      </c>
      <c r="HD25" s="49" t="s">
        <v>250</v>
      </c>
      <c r="HE25" s="49">
        <v>0.95</v>
      </c>
      <c r="HF25" s="49"/>
      <c r="HG25" s="64"/>
      <c r="HH25" s="276" t="s">
        <v>313</v>
      </c>
      <c r="HI25" s="13"/>
      <c r="HJ25" s="13"/>
      <c r="HK25" s="103"/>
      <c r="HL25" s="152">
        <v>11</v>
      </c>
      <c r="HM25" s="152">
        <v>13.61</v>
      </c>
      <c r="HN25" s="152"/>
      <c r="HO25" s="104" t="s">
        <v>62</v>
      </c>
      <c r="HP25" s="49">
        <f>HM25-HL25+HT25-HS25</f>
        <v>1.6599999999999995</v>
      </c>
      <c r="HQ25" s="85">
        <f>HP25/HL25</f>
        <v>0.15090909090909085</v>
      </c>
      <c r="HR25" s="49" t="s">
        <v>250</v>
      </c>
      <c r="HS25" s="49">
        <v>0.95</v>
      </c>
      <c r="HT25" s="49"/>
      <c r="HU25" s="64"/>
      <c r="HV25" s="276" t="s">
        <v>313</v>
      </c>
      <c r="HW25" s="13"/>
      <c r="HX25" s="103"/>
      <c r="HY25" s="152">
        <v>11</v>
      </c>
      <c r="HZ25" s="152">
        <v>13.61</v>
      </c>
      <c r="IA25" s="152"/>
      <c r="IB25" s="104" t="s">
        <v>62</v>
      </c>
      <c r="IC25" s="49">
        <f>HZ25-HY25+IJ25-II25</f>
        <v>1.6599999999999995</v>
      </c>
      <c r="ID25" s="85">
        <f>IC25/HY25</f>
        <v>0.15090909090909085</v>
      </c>
      <c r="IE25" s="85"/>
      <c r="IF25" s="85"/>
      <c r="IG25" s="85"/>
      <c r="IH25" s="49" t="s">
        <v>250</v>
      </c>
      <c r="II25" s="49">
        <v>0.95</v>
      </c>
      <c r="IJ25" s="49"/>
      <c r="IK25" s="64"/>
      <c r="IL25" s="276" t="s">
        <v>313</v>
      </c>
      <c r="IM25" s="13"/>
      <c r="IQ25" s="103"/>
      <c r="IR25" s="152">
        <v>11</v>
      </c>
      <c r="IS25" s="152">
        <v>13.61</v>
      </c>
      <c r="IT25" s="152"/>
      <c r="IU25" s="104" t="s">
        <v>62</v>
      </c>
      <c r="IV25" s="49">
        <f>IS25-IR25+JC25-JB25</f>
        <v>1.6599999999999995</v>
      </c>
      <c r="IW25" s="85">
        <f>IV25/IR25</f>
        <v>0.15090909090909085</v>
      </c>
      <c r="IX25" s="85"/>
      <c r="IY25" s="85"/>
      <c r="IZ25" s="85"/>
      <c r="JA25" s="49" t="s">
        <v>250</v>
      </c>
      <c r="JB25" s="49">
        <v>0.95</v>
      </c>
      <c r="JC25" s="49"/>
      <c r="JD25" s="64"/>
      <c r="JE25" s="276" t="s">
        <v>313</v>
      </c>
      <c r="JF25" s="13"/>
      <c r="JH25" s="103"/>
      <c r="JI25" s="152">
        <v>11</v>
      </c>
      <c r="JJ25" s="152">
        <v>13.61</v>
      </c>
      <c r="JK25" s="152"/>
      <c r="JL25" s="104" t="s">
        <v>62</v>
      </c>
      <c r="JM25" s="49">
        <f>JJ25-JI25+JT25-JS25</f>
        <v>1.6599999999999995</v>
      </c>
      <c r="JN25" s="85">
        <f>JM25/JI25</f>
        <v>0.15090909090909085</v>
      </c>
      <c r="JO25" s="85"/>
      <c r="JP25" s="85"/>
      <c r="JQ25" s="85"/>
      <c r="JR25" s="49" t="s">
        <v>250</v>
      </c>
      <c r="JS25" s="49">
        <v>0.95</v>
      </c>
      <c r="JT25" s="49"/>
      <c r="JU25" s="64"/>
      <c r="JV25" s="276" t="s">
        <v>313</v>
      </c>
      <c r="JW25" s="13"/>
      <c r="JZ25" s="103"/>
      <c r="KA25" s="152">
        <v>11</v>
      </c>
      <c r="KB25" s="152">
        <v>13.61</v>
      </c>
      <c r="KC25" s="152"/>
      <c r="KD25" s="104" t="s">
        <v>62</v>
      </c>
      <c r="KE25" s="49">
        <f>KB25-KA25+KL25-KK25</f>
        <v>1.6599999999999995</v>
      </c>
      <c r="KF25" s="85">
        <f>KE25/KA25</f>
        <v>0.15090909090909085</v>
      </c>
      <c r="KG25" s="85"/>
      <c r="KH25" s="85"/>
      <c r="KI25" s="85"/>
      <c r="KJ25" s="49" t="s">
        <v>250</v>
      </c>
      <c r="KK25" s="49">
        <v>0.95</v>
      </c>
      <c r="KL25" s="49"/>
      <c r="KM25" s="64"/>
      <c r="KN25" s="276" t="s">
        <v>313</v>
      </c>
      <c r="KO25" s="13"/>
      <c r="KQ25" s="103"/>
      <c r="KR25" s="152">
        <v>11</v>
      </c>
      <c r="KS25" s="152">
        <v>13.61</v>
      </c>
      <c r="KT25" s="152"/>
      <c r="KU25" s="311" t="s">
        <v>62</v>
      </c>
      <c r="KV25" s="49">
        <f>KS25-KR25+LC25-LB25</f>
        <v>1.6599999999999995</v>
      </c>
      <c r="KW25" s="85">
        <f>KV25/KR25</f>
        <v>0.15090909090909085</v>
      </c>
      <c r="KX25" s="85"/>
      <c r="KY25" s="85"/>
      <c r="KZ25" s="85"/>
      <c r="LA25" s="49" t="s">
        <v>250</v>
      </c>
      <c r="LB25" s="49">
        <v>0.95</v>
      </c>
      <c r="LC25" s="49"/>
      <c r="LD25" s="64"/>
      <c r="LE25" s="276" t="s">
        <v>313</v>
      </c>
      <c r="LF25" s="13"/>
      <c r="LI25" s="103">
        <f>13.7*1.09</f>
        <v>14.933</v>
      </c>
      <c r="LJ25" s="152">
        <v>11</v>
      </c>
      <c r="LK25" s="152">
        <v>13.61</v>
      </c>
      <c r="LL25" s="152"/>
      <c r="LM25" s="311" t="s">
        <v>62</v>
      </c>
      <c r="LN25" s="49">
        <f>LK25-LJ25+LU25-LT25</f>
        <v>1.6599999999999995</v>
      </c>
      <c r="LO25" s="85">
        <f>LN25/LJ25</f>
        <v>0.15090909090909085</v>
      </c>
      <c r="LP25" s="85"/>
      <c r="LQ25" s="85"/>
      <c r="LR25" s="85"/>
      <c r="LS25" s="49" t="s">
        <v>250</v>
      </c>
      <c r="LT25" s="49">
        <v>0.95</v>
      </c>
      <c r="LU25" s="49"/>
      <c r="LV25" s="64"/>
      <c r="LW25" s="276" t="s">
        <v>313</v>
      </c>
      <c r="LX25" s="13"/>
      <c r="LZ25" s="103"/>
      <c r="MA25" s="152">
        <v>11</v>
      </c>
      <c r="MB25" s="152">
        <v>13.61</v>
      </c>
      <c r="MC25" s="152"/>
      <c r="MD25" s="311" t="s">
        <v>62</v>
      </c>
      <c r="ME25" s="49">
        <f>MB25-MA25+ML25-MK25</f>
        <v>1.6599999999999995</v>
      </c>
      <c r="MF25" s="85">
        <f>ME25/MA25</f>
        <v>0.15090909090909085</v>
      </c>
      <c r="MG25" s="85"/>
      <c r="MH25" s="85"/>
      <c r="MI25" s="85"/>
      <c r="MJ25" s="49" t="s">
        <v>250</v>
      </c>
      <c r="MK25" s="49">
        <v>0.95</v>
      </c>
      <c r="ML25" s="49"/>
      <c r="MM25" s="64"/>
      <c r="MN25" s="276"/>
      <c r="MO25" s="13"/>
      <c r="MQ25" s="103"/>
      <c r="MR25" s="152">
        <v>11</v>
      </c>
      <c r="MS25" s="152">
        <v>13.61</v>
      </c>
      <c r="MT25" s="152"/>
      <c r="MU25" s="311" t="s">
        <v>62</v>
      </c>
      <c r="MV25" s="49">
        <f>MS25-MR25+NC25-NB25</f>
        <v>1.6599999999999995</v>
      </c>
      <c r="MW25" s="85">
        <f>MV25/MR25</f>
        <v>0.15090909090909085</v>
      </c>
      <c r="MX25" s="85"/>
      <c r="MY25" s="85"/>
      <c r="MZ25" s="85"/>
      <c r="NA25" s="49" t="s">
        <v>250</v>
      </c>
      <c r="NB25" s="49">
        <v>0.95</v>
      </c>
      <c r="NC25" s="49"/>
      <c r="ND25" s="64"/>
      <c r="NE25" s="276"/>
      <c r="NF25" s="13"/>
      <c r="NI25" s="103"/>
      <c r="NJ25" s="152">
        <v>11</v>
      </c>
      <c r="NK25" s="152">
        <v>13.61</v>
      </c>
      <c r="NL25" s="152"/>
      <c r="NM25" s="311" t="s">
        <v>62</v>
      </c>
      <c r="NN25" s="49">
        <f>NK25-NJ25+NU25-NT25</f>
        <v>1.6599999999999995</v>
      </c>
      <c r="NO25" s="85">
        <f>NN25/NJ25</f>
        <v>0.15090909090909085</v>
      </c>
      <c r="NP25" s="85"/>
      <c r="NQ25" s="85"/>
      <c r="NR25" s="85"/>
      <c r="NS25" s="49" t="s">
        <v>250</v>
      </c>
      <c r="NT25" s="49">
        <v>0.95</v>
      </c>
      <c r="NU25" s="49"/>
      <c r="NV25" s="64"/>
      <c r="NW25" s="276"/>
      <c r="NX25" s="13"/>
      <c r="OA25" s="103"/>
      <c r="OB25" s="152">
        <v>11</v>
      </c>
      <c r="OC25" s="152">
        <v>13.61</v>
      </c>
      <c r="OD25" s="152"/>
      <c r="OE25" s="311" t="s">
        <v>62</v>
      </c>
      <c r="OF25" s="49">
        <f>OC25-OB25+OM25-OL25</f>
        <v>1.6599999999999995</v>
      </c>
      <c r="OG25" s="85">
        <f>OF25/OB25</f>
        <v>0.15090909090909085</v>
      </c>
      <c r="OH25" s="85"/>
      <c r="OI25" s="85"/>
      <c r="OJ25" s="85"/>
      <c r="OK25" s="49" t="s">
        <v>250</v>
      </c>
      <c r="OL25" s="49">
        <v>0.95</v>
      </c>
      <c r="OM25" s="49"/>
      <c r="ON25" s="13"/>
      <c r="OQ25" s="103"/>
      <c r="OR25" s="152">
        <v>11</v>
      </c>
      <c r="OS25" s="152">
        <v>13.61</v>
      </c>
      <c r="OT25" s="152"/>
      <c r="OU25" s="311" t="s">
        <v>62</v>
      </c>
      <c r="OV25" s="49">
        <f>OS25-OR25+PC25-PB25</f>
        <v>1.6599999999999995</v>
      </c>
      <c r="OW25" s="85">
        <f>OV25/OR25</f>
        <v>0.15090909090909085</v>
      </c>
      <c r="OX25" s="85"/>
      <c r="OY25" s="85"/>
      <c r="OZ25" s="85"/>
      <c r="PA25" s="49" t="s">
        <v>250</v>
      </c>
      <c r="PB25" s="49">
        <v>0.95</v>
      </c>
      <c r="PC25" s="49"/>
      <c r="PD25" s="13"/>
      <c r="PG25" s="103"/>
      <c r="PH25" s="152">
        <v>11</v>
      </c>
      <c r="PI25" s="152">
        <v>13.61</v>
      </c>
      <c r="PJ25" s="152"/>
      <c r="PK25" s="311" t="s">
        <v>62</v>
      </c>
      <c r="PL25" s="49">
        <f>PI25-PH25+PS25-PR25</f>
        <v>1.6599999999999995</v>
      </c>
      <c r="PM25" s="85">
        <f>PL25/PH25</f>
        <v>0.15090909090909085</v>
      </c>
      <c r="PN25" s="85"/>
      <c r="PO25" s="85"/>
      <c r="PP25" s="85"/>
      <c r="PQ25" s="49" t="s">
        <v>250</v>
      </c>
      <c r="PR25" s="49">
        <v>0.95</v>
      </c>
      <c r="PS25" s="49"/>
      <c r="PT25" s="13"/>
      <c r="PV25" s="103"/>
      <c r="PW25" s="152">
        <v>11</v>
      </c>
      <c r="PX25" s="152">
        <v>13.61</v>
      </c>
      <c r="PY25" s="152"/>
      <c r="PZ25" s="311" t="s">
        <v>62</v>
      </c>
      <c r="QA25" s="49">
        <f>PX25-PW25+QH25-QG25</f>
        <v>1.6599999999999995</v>
      </c>
      <c r="QB25" s="85">
        <f>QA25/PW25</f>
        <v>0.15090909090909085</v>
      </c>
      <c r="QC25" s="85"/>
      <c r="QD25" s="85"/>
      <c r="QE25" s="85"/>
      <c r="QF25" s="49" t="s">
        <v>250</v>
      </c>
      <c r="QG25" s="49">
        <v>0.95</v>
      </c>
      <c r="QH25" s="49"/>
      <c r="QI25" s="13"/>
      <c r="QK25" s="103"/>
      <c r="QL25" s="152">
        <v>11</v>
      </c>
      <c r="QM25" s="152">
        <v>13.61</v>
      </c>
      <c r="QN25" s="152"/>
      <c r="QO25" s="311" t="s">
        <v>62</v>
      </c>
      <c r="QP25" s="49">
        <f>QM25-QL25+QW25-QV25</f>
        <v>1.6599999999999995</v>
      </c>
      <c r="QQ25" s="85">
        <f>QP25/QL25</f>
        <v>0.15090909090909085</v>
      </c>
      <c r="QR25" s="85"/>
      <c r="QS25" s="85"/>
      <c r="QT25" s="85"/>
      <c r="QU25" s="49" t="s">
        <v>250</v>
      </c>
      <c r="QV25" s="49">
        <v>0.95</v>
      </c>
      <c r="QW25" s="49"/>
      <c r="QX25" s="13"/>
      <c r="QZ25" s="624"/>
      <c r="RA25" s="152">
        <v>11</v>
      </c>
      <c r="RB25" s="152">
        <v>13.61</v>
      </c>
      <c r="RC25" s="496"/>
      <c r="RD25" s="311" t="s">
        <v>62</v>
      </c>
      <c r="RE25" s="49">
        <f>RB25-RA25+RL25-RK25</f>
        <v>1.6599999999999995</v>
      </c>
      <c r="RF25" s="85">
        <f>RE25/RA25</f>
        <v>0.15090909090909085</v>
      </c>
      <c r="RG25" s="85"/>
      <c r="RH25" s="85"/>
      <c r="RI25" s="85"/>
      <c r="RJ25" s="535" t="s">
        <v>253</v>
      </c>
      <c r="RK25" s="551">
        <v>0.95</v>
      </c>
      <c r="RL25" s="552"/>
      <c r="RM25" s="633"/>
      <c r="RQ25" s="624"/>
      <c r="RR25" s="152">
        <v>11</v>
      </c>
      <c r="RS25" s="152">
        <v>13.61</v>
      </c>
      <c r="RT25" s="496"/>
      <c r="RU25" s="311" t="s">
        <v>62</v>
      </c>
      <c r="RV25" s="49">
        <f>RS25-RR25+SC25-SB25</f>
        <v>1.6599999999999995</v>
      </c>
      <c r="RW25" s="85">
        <f>RV25/RR25</f>
        <v>0.15090909090909085</v>
      </c>
      <c r="RX25" s="85"/>
      <c r="RY25" s="85"/>
      <c r="RZ25" s="85"/>
      <c r="SA25" s="535" t="s">
        <v>253</v>
      </c>
      <c r="SB25" s="551">
        <v>0.95</v>
      </c>
      <c r="SC25" s="552"/>
      <c r="SD25" s="633"/>
      <c r="XBG25" s="266"/>
      <c r="XBH25" s="267"/>
      <c r="XBI25" s="266"/>
      <c r="XBJ25" s="268"/>
      <c r="XBK25" s="269"/>
      <c r="XBL25" s="266"/>
    </row>
    <row r="26" spans="1:498 16283:16288">
      <c r="A26" s="23" t="s">
        <v>118</v>
      </c>
      <c r="B26" s="24" t="str">
        <f>LEFT(A26,2)</f>
        <v>80</v>
      </c>
      <c r="C26" s="23" t="s">
        <v>47</v>
      </c>
      <c r="D26" s="771">
        <v>1003</v>
      </c>
      <c r="E26" s="25" t="s">
        <v>59</v>
      </c>
      <c r="F26" s="341" t="s">
        <v>60</v>
      </c>
      <c r="G26" s="592" t="s">
        <v>119</v>
      </c>
      <c r="H26" s="23"/>
      <c r="J26" s="13"/>
      <c r="K26" s="103"/>
      <c r="L26" s="152"/>
      <c r="M26" s="152"/>
      <c r="N26" s="104"/>
      <c r="O26" s="49"/>
      <c r="P26" s="85"/>
      <c r="Q26" s="49"/>
      <c r="R26" s="49"/>
      <c r="S26" s="49"/>
      <c r="T26" s="49"/>
      <c r="U26" s="64"/>
      <c r="V26" s="15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T26" s="103"/>
      <c r="DU26" s="152"/>
      <c r="DV26" s="152"/>
      <c r="DW26" s="104"/>
      <c r="DX26" s="49"/>
      <c r="DY26" s="85"/>
      <c r="DZ26" s="49"/>
      <c r="EA26" s="49"/>
      <c r="EB26" s="49"/>
      <c r="EC26" s="49"/>
      <c r="ED26" s="64"/>
      <c r="EE26" s="153"/>
      <c r="EF26" s="13"/>
      <c r="EG26" s="13"/>
      <c r="EH26" s="103"/>
      <c r="EI26" s="152"/>
      <c r="EJ26" s="152"/>
      <c r="EK26" s="104"/>
      <c r="EL26" s="49"/>
      <c r="EM26" s="85"/>
      <c r="EN26" s="49"/>
      <c r="EO26" s="49"/>
      <c r="EP26" s="49"/>
      <c r="EQ26" s="64"/>
      <c r="ER26" s="153"/>
      <c r="ES26" s="13"/>
      <c r="EU26" s="103"/>
      <c r="EV26" s="152"/>
      <c r="EW26" s="152"/>
      <c r="EX26" s="104"/>
      <c r="EY26" s="49"/>
      <c r="EZ26" s="85"/>
      <c r="FA26" s="49"/>
      <c r="FB26" s="49"/>
      <c r="FC26" s="49"/>
      <c r="FD26" s="64"/>
      <c r="FE26" s="153"/>
      <c r="FF26" s="13"/>
      <c r="FH26" s="103"/>
      <c r="FI26" s="152"/>
      <c r="FJ26" s="152"/>
      <c r="FK26" s="104"/>
      <c r="FL26" s="49"/>
      <c r="FM26" s="85"/>
      <c r="FN26" s="49"/>
      <c r="FO26" s="49"/>
      <c r="FP26" s="49"/>
      <c r="FQ26" s="64"/>
      <c r="FR26" s="153"/>
      <c r="FS26" s="13"/>
      <c r="FU26" s="103"/>
      <c r="FV26" s="152"/>
      <c r="FW26" s="152"/>
      <c r="FX26" s="152"/>
      <c r="FY26" s="104"/>
      <c r="FZ26" s="49"/>
      <c r="GA26" s="85"/>
      <c r="GB26" s="49"/>
      <c r="GC26" s="49"/>
      <c r="GD26" s="49"/>
      <c r="GE26" s="64"/>
      <c r="GF26" s="153"/>
      <c r="GG26" s="13"/>
      <c r="GI26" s="103"/>
      <c r="GJ26" s="152"/>
      <c r="GK26" s="152"/>
      <c r="GL26" s="152"/>
      <c r="GM26" s="104"/>
      <c r="GN26" s="49"/>
      <c r="GO26" s="85"/>
      <c r="GP26" s="49"/>
      <c r="GQ26" s="49"/>
      <c r="GR26" s="49"/>
      <c r="GS26" s="64"/>
      <c r="GT26" s="276"/>
      <c r="GU26" s="13"/>
      <c r="GW26" s="103"/>
      <c r="GX26" s="152"/>
      <c r="GY26" s="152"/>
      <c r="GZ26" s="152"/>
      <c r="HA26" s="104"/>
      <c r="HB26" s="49"/>
      <c r="HC26" s="85"/>
      <c r="HD26" s="49"/>
      <c r="HE26" s="49"/>
      <c r="HF26" s="49"/>
      <c r="HG26" s="64"/>
      <c r="HH26" s="276"/>
      <c r="HI26" s="13"/>
      <c r="HJ26" s="13"/>
      <c r="HK26" s="103"/>
      <c r="HL26" s="152"/>
      <c r="HM26" s="152"/>
      <c r="HN26" s="152"/>
      <c r="HO26" s="104"/>
      <c r="HP26" s="49"/>
      <c r="HQ26" s="85"/>
      <c r="HR26" s="49"/>
      <c r="HS26" s="49"/>
      <c r="HT26" s="49"/>
      <c r="HU26" s="64"/>
      <c r="HV26" s="276"/>
      <c r="HW26" s="13"/>
      <c r="HX26" s="103"/>
      <c r="HY26" s="152"/>
      <c r="HZ26" s="152"/>
      <c r="IA26" s="152"/>
      <c r="IB26" s="104"/>
      <c r="IC26" s="49"/>
      <c r="ID26" s="85"/>
      <c r="IE26" s="85"/>
      <c r="IF26" s="85"/>
      <c r="IG26" s="85"/>
      <c r="IH26" s="49"/>
      <c r="II26" s="49"/>
      <c r="IJ26" s="49"/>
      <c r="IK26" s="64"/>
      <c r="IL26" s="276"/>
      <c r="IM26" s="13"/>
      <c r="IQ26" s="103"/>
      <c r="IR26" s="152"/>
      <c r="IS26" s="152"/>
      <c r="IT26" s="152"/>
      <c r="IU26" s="104"/>
      <c r="IV26" s="49"/>
      <c r="IW26" s="85"/>
      <c r="IX26" s="85"/>
      <c r="IY26" s="85"/>
      <c r="IZ26" s="85"/>
      <c r="JA26" s="49"/>
      <c r="JB26" s="49"/>
      <c r="JC26" s="49"/>
      <c r="JD26" s="64"/>
      <c r="JE26" s="276"/>
      <c r="JF26" s="13"/>
      <c r="JH26" s="103"/>
      <c r="JI26" s="152"/>
      <c r="JJ26" s="152"/>
      <c r="JK26" s="152"/>
      <c r="JL26" s="104"/>
      <c r="JM26" s="49"/>
      <c r="JN26" s="85"/>
      <c r="JO26" s="85"/>
      <c r="JP26" s="85"/>
      <c r="JQ26" s="85"/>
      <c r="JR26" s="49"/>
      <c r="JS26" s="49"/>
      <c r="JT26" s="49"/>
      <c r="JU26" s="64"/>
      <c r="JV26" s="276"/>
      <c r="JW26" s="13"/>
      <c r="JZ26" s="103"/>
      <c r="KA26" s="152"/>
      <c r="KB26" s="152"/>
      <c r="KC26" s="152"/>
      <c r="KD26" s="104"/>
      <c r="KE26" s="49"/>
      <c r="KF26" s="85"/>
      <c r="KG26" s="85"/>
      <c r="KH26" s="85"/>
      <c r="KI26" s="85"/>
      <c r="KJ26" s="49"/>
      <c r="KK26" s="49"/>
      <c r="KL26" s="49"/>
      <c r="KM26" s="64"/>
      <c r="KN26" s="276"/>
      <c r="KO26" s="13"/>
      <c r="KQ26" s="103"/>
      <c r="KR26" s="152"/>
      <c r="KS26" s="152"/>
      <c r="KT26" s="152"/>
      <c r="KU26" s="311"/>
      <c r="KV26" s="49"/>
      <c r="KW26" s="85"/>
      <c r="KX26" s="85"/>
      <c r="KY26" s="85"/>
      <c r="KZ26" s="85"/>
      <c r="LA26" s="49"/>
      <c r="LB26" s="49"/>
      <c r="LC26" s="49"/>
      <c r="LD26" s="64"/>
      <c r="LE26" s="276"/>
      <c r="LF26" s="13"/>
      <c r="LI26" s="103"/>
      <c r="LJ26" s="152"/>
      <c r="LK26" s="152"/>
      <c r="LL26" s="152"/>
      <c r="LM26" s="311"/>
      <c r="LN26" s="49"/>
      <c r="LO26" s="85"/>
      <c r="LP26" s="85"/>
      <c r="LQ26" s="85"/>
      <c r="LR26" s="85"/>
      <c r="LS26" s="49"/>
      <c r="LT26" s="49"/>
      <c r="LU26" s="49"/>
      <c r="LV26" s="64"/>
      <c r="LW26" s="276"/>
      <c r="LX26" s="13"/>
      <c r="LZ26" s="103"/>
      <c r="MA26" s="152">
        <v>17</v>
      </c>
      <c r="MB26" s="152">
        <v>20.18</v>
      </c>
      <c r="MC26" s="152"/>
      <c r="MD26" s="311" t="s">
        <v>62</v>
      </c>
      <c r="ME26" s="49">
        <f>MB26-MA26+ML26-MK26</f>
        <v>2.2299999999999995</v>
      </c>
      <c r="MF26" s="85">
        <f>ME26/MA26</f>
        <v>0.13117647058823526</v>
      </c>
      <c r="MG26" s="85"/>
      <c r="MH26" s="85"/>
      <c r="MI26" s="85"/>
      <c r="MJ26" s="49" t="s">
        <v>250</v>
      </c>
      <c r="MK26" s="49">
        <v>0.95</v>
      </c>
      <c r="ML26" s="49"/>
      <c r="MM26" s="64"/>
      <c r="MN26" s="276"/>
      <c r="MO26" s="13"/>
      <c r="MQ26" s="103"/>
      <c r="MR26" s="152">
        <v>17</v>
      </c>
      <c r="MS26" s="152">
        <v>20.18</v>
      </c>
      <c r="MT26" s="152"/>
      <c r="MU26" s="311" t="s">
        <v>62</v>
      </c>
      <c r="MV26" s="49">
        <f>MS26-MR26+NC26-NB26</f>
        <v>2.2299999999999995</v>
      </c>
      <c r="MW26" s="85">
        <f>MV26/MR26</f>
        <v>0.13117647058823526</v>
      </c>
      <c r="MX26" s="85"/>
      <c r="MY26" s="85"/>
      <c r="MZ26" s="85"/>
      <c r="NA26" s="49" t="s">
        <v>250</v>
      </c>
      <c r="NB26" s="49">
        <v>0.95</v>
      </c>
      <c r="NC26" s="49"/>
      <c r="ND26" s="64"/>
      <c r="NE26" s="276"/>
      <c r="NF26" s="13"/>
      <c r="NI26" s="103"/>
      <c r="NJ26" s="152">
        <v>17</v>
      </c>
      <c r="NK26" s="152">
        <v>20.18</v>
      </c>
      <c r="NL26" s="152"/>
      <c r="NM26" s="311" t="s">
        <v>62</v>
      </c>
      <c r="NN26" s="49">
        <f>NK26-NJ26+NU26-NT26</f>
        <v>2.2299999999999995</v>
      </c>
      <c r="NO26" s="85">
        <f>NN26/NJ26</f>
        <v>0.13117647058823526</v>
      </c>
      <c r="NP26" s="85"/>
      <c r="NQ26" s="85"/>
      <c r="NR26" s="85"/>
      <c r="NS26" s="49" t="s">
        <v>250</v>
      </c>
      <c r="NT26" s="49">
        <v>0.95</v>
      </c>
      <c r="NU26" s="49"/>
      <c r="NV26" s="64"/>
      <c r="NW26" s="276"/>
      <c r="NX26" s="13"/>
      <c r="OA26" s="103"/>
      <c r="OB26" s="152">
        <v>17</v>
      </c>
      <c r="OC26" s="152">
        <v>20.18</v>
      </c>
      <c r="OD26" s="152"/>
      <c r="OE26" s="311" t="s">
        <v>62</v>
      </c>
      <c r="OF26" s="49">
        <f>OC26-OB26+OM26-OL26</f>
        <v>2.2299999999999995</v>
      </c>
      <c r="OG26" s="85">
        <f>OF26/OB26</f>
        <v>0.13117647058823526</v>
      </c>
      <c r="OH26" s="85"/>
      <c r="OI26" s="85"/>
      <c r="OJ26" s="85"/>
      <c r="OK26" s="49" t="s">
        <v>250</v>
      </c>
      <c r="OL26" s="49">
        <v>0.95</v>
      </c>
      <c r="OM26" s="49"/>
      <c r="ON26" s="13"/>
      <c r="OQ26" s="103"/>
      <c r="OR26" s="152">
        <v>17</v>
      </c>
      <c r="OS26" s="152">
        <v>20.18</v>
      </c>
      <c r="OT26" s="152"/>
      <c r="OU26" s="311" t="s">
        <v>62</v>
      </c>
      <c r="OV26" s="49">
        <f>OS26-OR26+PC26-PB26</f>
        <v>2.2299999999999995</v>
      </c>
      <c r="OW26" s="85">
        <f>OV26/OR26</f>
        <v>0.13117647058823526</v>
      </c>
      <c r="OX26" s="85"/>
      <c r="OY26" s="85"/>
      <c r="OZ26" s="85"/>
      <c r="PA26" s="49" t="s">
        <v>250</v>
      </c>
      <c r="PB26" s="49">
        <v>0.95</v>
      </c>
      <c r="PC26" s="49"/>
      <c r="PD26" s="13"/>
      <c r="PG26" s="103"/>
      <c r="PH26" s="152">
        <v>17</v>
      </c>
      <c r="PI26" s="152">
        <v>20.18</v>
      </c>
      <c r="PJ26" s="152"/>
      <c r="PK26" s="311" t="s">
        <v>62</v>
      </c>
      <c r="PL26" s="49">
        <f>PI26-PH26+PS26-PR26</f>
        <v>2.2299999999999995</v>
      </c>
      <c r="PM26" s="85">
        <f>PL26/PH26</f>
        <v>0.13117647058823526</v>
      </c>
      <c r="PN26" s="85"/>
      <c r="PO26" s="85"/>
      <c r="PP26" s="85"/>
      <c r="PQ26" s="49" t="s">
        <v>250</v>
      </c>
      <c r="PR26" s="49">
        <v>0.95</v>
      </c>
      <c r="PS26" s="49"/>
      <c r="PT26" s="13"/>
      <c r="PV26" s="103"/>
      <c r="PW26" s="152">
        <v>17</v>
      </c>
      <c r="PX26" s="152">
        <v>20.18</v>
      </c>
      <c r="PY26" s="152"/>
      <c r="PZ26" s="311" t="s">
        <v>62</v>
      </c>
      <c r="QA26" s="49">
        <f>PX26-PW26+QH26-QG26</f>
        <v>2.2299999999999995</v>
      </c>
      <c r="QB26" s="85">
        <f>QA26/PW26</f>
        <v>0.13117647058823526</v>
      </c>
      <c r="QC26" s="85"/>
      <c r="QD26" s="85"/>
      <c r="QE26" s="85"/>
      <c r="QF26" s="49" t="s">
        <v>250</v>
      </c>
      <c r="QG26" s="49">
        <v>0.95</v>
      </c>
      <c r="QH26" s="49"/>
      <c r="QI26" s="13"/>
      <c r="QK26" s="103"/>
      <c r="QL26" s="152">
        <v>17</v>
      </c>
      <c r="QM26" s="152">
        <v>20.18</v>
      </c>
      <c r="QN26" s="152"/>
      <c r="QO26" s="311" t="s">
        <v>62</v>
      </c>
      <c r="QP26" s="49">
        <f>QM26-QL26+QW26-QV26</f>
        <v>2.2299999999999995</v>
      </c>
      <c r="QQ26" s="85">
        <f>QP26/QL26</f>
        <v>0.13117647058823526</v>
      </c>
      <c r="QR26" s="85"/>
      <c r="QS26" s="85"/>
      <c r="QT26" s="85"/>
      <c r="QU26" s="49" t="s">
        <v>250</v>
      </c>
      <c r="QV26" s="49">
        <v>0.95</v>
      </c>
      <c r="QW26" s="49"/>
      <c r="QX26" s="13"/>
      <c r="QZ26" s="624"/>
      <c r="RA26" s="152">
        <v>17</v>
      </c>
      <c r="RB26" s="152">
        <v>20.18</v>
      </c>
      <c r="RC26" s="496"/>
      <c r="RD26" s="311" t="s">
        <v>62</v>
      </c>
      <c r="RE26" s="49">
        <f>RB26-RA26+RL26-RK26</f>
        <v>2.2299999999999995</v>
      </c>
      <c r="RF26" s="85">
        <f>RE26/RA26</f>
        <v>0.13117647058823526</v>
      </c>
      <c r="RG26" s="85"/>
      <c r="RH26" s="85"/>
      <c r="RI26" s="85"/>
      <c r="RJ26" s="535" t="s">
        <v>253</v>
      </c>
      <c r="RK26" s="551">
        <v>0.95</v>
      </c>
      <c r="RL26" s="552"/>
      <c r="RM26" s="633"/>
      <c r="RQ26" s="624"/>
      <c r="RR26" s="152">
        <v>17</v>
      </c>
      <c r="RS26" s="152">
        <v>20.18</v>
      </c>
      <c r="RT26" s="496"/>
      <c r="RU26" s="311" t="s">
        <v>62</v>
      </c>
      <c r="RV26" s="49">
        <f>RS26-RR26+SC26-SB26</f>
        <v>2.2299999999999995</v>
      </c>
      <c r="RW26" s="85">
        <f>RV26/RR26</f>
        <v>0.13117647058823526</v>
      </c>
      <c r="RX26" s="85"/>
      <c r="RY26" s="85"/>
      <c r="RZ26" s="85"/>
      <c r="SA26" s="535" t="s">
        <v>253</v>
      </c>
      <c r="SB26" s="551">
        <v>0.95</v>
      </c>
      <c r="SC26" s="552"/>
      <c r="SD26" s="633"/>
      <c r="XBG26" s="266"/>
      <c r="XBH26" s="267"/>
      <c r="XBI26" s="266"/>
      <c r="XBJ26" s="268"/>
      <c r="XBK26" s="269"/>
      <c r="XBL26" s="266"/>
    </row>
    <row r="27" spans="1:498 16283:16288">
      <c r="A27" s="23" t="s">
        <v>120</v>
      </c>
      <c r="B27" s="24">
        <v>20</v>
      </c>
      <c r="C27" s="23" t="s">
        <v>95</v>
      </c>
      <c r="D27" s="771">
        <v>1003</v>
      </c>
      <c r="E27" s="25" t="s">
        <v>59</v>
      </c>
      <c r="F27" s="341" t="s">
        <v>60</v>
      </c>
      <c r="G27" s="592" t="s">
        <v>121</v>
      </c>
      <c r="H27" s="23" t="s">
        <v>122</v>
      </c>
      <c r="J27" s="13"/>
      <c r="K27" s="103"/>
      <c r="L27" s="152"/>
      <c r="M27" s="152"/>
      <c r="N27" s="104"/>
      <c r="O27" s="49"/>
      <c r="P27" s="85"/>
      <c r="Q27" s="49"/>
      <c r="R27" s="49"/>
      <c r="S27" s="49"/>
      <c r="T27" s="49"/>
      <c r="U27" s="64"/>
      <c r="V27" s="15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T27" s="103"/>
      <c r="DU27" s="152"/>
      <c r="DV27" s="152"/>
      <c r="DW27" s="104"/>
      <c r="DX27" s="49"/>
      <c r="DY27" s="85"/>
      <c r="DZ27" s="49"/>
      <c r="EA27" s="49"/>
      <c r="EB27" s="49"/>
      <c r="EC27" s="49"/>
      <c r="ED27" s="64"/>
      <c r="EE27" s="153"/>
      <c r="EF27" s="13"/>
      <c r="EG27" s="13"/>
      <c r="EH27" s="103"/>
      <c r="EI27" s="152"/>
      <c r="EJ27" s="152"/>
      <c r="EK27" s="104"/>
      <c r="EL27" s="49"/>
      <c r="EM27" s="85"/>
      <c r="EN27" s="49"/>
      <c r="EO27" s="49"/>
      <c r="EP27" s="49"/>
      <c r="EQ27" s="64"/>
      <c r="ER27" s="153"/>
      <c r="ES27" s="13"/>
      <c r="EU27" s="103"/>
      <c r="EV27" s="152"/>
      <c r="EW27" s="152"/>
      <c r="EX27" s="104"/>
      <c r="EY27" s="49"/>
      <c r="EZ27" s="85"/>
      <c r="FA27" s="49"/>
      <c r="FB27" s="49"/>
      <c r="FC27" s="49"/>
      <c r="FD27" s="64"/>
      <c r="FE27" s="153"/>
      <c r="FF27" s="13"/>
      <c r="FH27" s="103"/>
      <c r="FI27" s="152"/>
      <c r="FJ27" s="152"/>
      <c r="FK27" s="104"/>
      <c r="FL27" s="49"/>
      <c r="FM27" s="85"/>
      <c r="FN27" s="49"/>
      <c r="FO27" s="49"/>
      <c r="FP27" s="49"/>
      <c r="FQ27" s="64"/>
      <c r="FR27" s="153"/>
      <c r="FS27" s="13"/>
      <c r="FU27" s="103"/>
      <c r="FV27" s="152"/>
      <c r="FW27" s="152"/>
      <c r="FX27" s="152"/>
      <c r="FY27" s="104"/>
      <c r="FZ27" s="49"/>
      <c r="GA27" s="85"/>
      <c r="GB27" s="49"/>
      <c r="GC27" s="49"/>
      <c r="GD27" s="49"/>
      <c r="GE27" s="64"/>
      <c r="GF27" s="153"/>
      <c r="GG27" s="13"/>
      <c r="GI27" s="103"/>
      <c r="GJ27" s="152"/>
      <c r="GK27" s="152"/>
      <c r="GL27" s="152"/>
      <c r="GM27" s="104"/>
      <c r="GN27" s="49"/>
      <c r="GO27" s="85"/>
      <c r="GP27" s="49"/>
      <c r="GQ27" s="49"/>
      <c r="GR27" s="49"/>
      <c r="GS27" s="64"/>
      <c r="GT27" s="276"/>
      <c r="GU27" s="13"/>
      <c r="GW27" s="103"/>
      <c r="GX27" s="152"/>
      <c r="GY27" s="152"/>
      <c r="GZ27" s="152"/>
      <c r="HA27" s="104"/>
      <c r="HB27" s="49"/>
      <c r="HC27" s="85"/>
      <c r="HD27" s="49"/>
      <c r="HE27" s="49"/>
      <c r="HF27" s="49"/>
      <c r="HG27" s="64"/>
      <c r="HH27" s="276"/>
      <c r="HI27" s="13"/>
      <c r="HJ27" s="13"/>
      <c r="HK27" s="103"/>
      <c r="HL27" s="152"/>
      <c r="HM27" s="152"/>
      <c r="HN27" s="152"/>
      <c r="HO27" s="104"/>
      <c r="HP27" s="49"/>
      <c r="HQ27" s="85"/>
      <c r="HR27" s="49"/>
      <c r="HS27" s="49"/>
      <c r="HT27" s="49"/>
      <c r="HU27" s="64"/>
      <c r="HV27" s="276"/>
      <c r="HW27" s="13"/>
      <c r="HX27" s="103"/>
      <c r="HY27" s="152"/>
      <c r="HZ27" s="152"/>
      <c r="IA27" s="152"/>
      <c r="IB27" s="104"/>
      <c r="IC27" s="49"/>
      <c r="ID27" s="85"/>
      <c r="IE27" s="85"/>
      <c r="IF27" s="85"/>
      <c r="IG27" s="85"/>
      <c r="IH27" s="49"/>
      <c r="II27" s="49"/>
      <c r="IJ27" s="49"/>
      <c r="IK27" s="64"/>
      <c r="IL27" s="276"/>
      <c r="IM27" s="13"/>
      <c r="IQ27" s="103"/>
      <c r="IR27" s="152"/>
      <c r="IS27" s="152"/>
      <c r="IT27" s="152"/>
      <c r="IU27" s="104"/>
      <c r="IV27" s="49"/>
      <c r="IW27" s="85"/>
      <c r="IX27" s="85"/>
      <c r="IY27" s="85"/>
      <c r="IZ27" s="85"/>
      <c r="JA27" s="49"/>
      <c r="JB27" s="49"/>
      <c r="JC27" s="49"/>
      <c r="JD27" s="64"/>
      <c r="JE27" s="276"/>
      <c r="JF27" s="13"/>
      <c r="JH27" s="103"/>
      <c r="JI27" s="152"/>
      <c r="JJ27" s="152"/>
      <c r="JK27" s="152"/>
      <c r="JL27" s="104"/>
      <c r="JM27" s="49"/>
      <c r="JN27" s="85"/>
      <c r="JO27" s="85"/>
      <c r="JP27" s="85"/>
      <c r="JQ27" s="85"/>
      <c r="JR27" s="49"/>
      <c r="JS27" s="49"/>
      <c r="JT27" s="49"/>
      <c r="JU27" s="64"/>
      <c r="JV27" s="276"/>
      <c r="JW27" s="13"/>
      <c r="JZ27" s="103"/>
      <c r="KA27" s="152"/>
      <c r="KB27" s="152"/>
      <c r="KC27" s="152"/>
      <c r="KD27" s="104"/>
      <c r="KE27" s="49"/>
      <c r="KF27" s="85"/>
      <c r="KG27" s="85"/>
      <c r="KH27" s="85"/>
      <c r="KI27" s="85"/>
      <c r="KJ27" s="49"/>
      <c r="KK27" s="49"/>
      <c r="KL27" s="49"/>
      <c r="KM27" s="64"/>
      <c r="KN27" s="276"/>
      <c r="KO27" s="13"/>
      <c r="KQ27" s="103"/>
      <c r="KR27" s="152"/>
      <c r="KS27" s="152"/>
      <c r="KT27" s="152"/>
      <c r="KU27" s="311"/>
      <c r="KV27" s="49"/>
      <c r="KW27" s="85"/>
      <c r="KX27" s="85"/>
      <c r="KY27" s="85"/>
      <c r="KZ27" s="85"/>
      <c r="LA27" s="49"/>
      <c r="LB27" s="49"/>
      <c r="LC27" s="49"/>
      <c r="LD27" s="64"/>
      <c r="LE27" s="276"/>
      <c r="LF27" s="13"/>
      <c r="LI27" s="103"/>
      <c r="LJ27" s="152"/>
      <c r="LK27" s="152"/>
      <c r="LL27" s="152"/>
      <c r="LM27" s="311"/>
      <c r="LN27" s="49"/>
      <c r="LO27" s="85"/>
      <c r="LP27" s="85"/>
      <c r="LQ27" s="85"/>
      <c r="LR27" s="85"/>
      <c r="LS27" s="49"/>
      <c r="LT27" s="49"/>
      <c r="LU27" s="49"/>
      <c r="LV27" s="64"/>
      <c r="LW27" s="276"/>
      <c r="LX27" s="13"/>
      <c r="LZ27" s="103"/>
      <c r="MA27" s="152">
        <v>17</v>
      </c>
      <c r="MB27" s="152">
        <v>20.18</v>
      </c>
      <c r="MC27" s="152"/>
      <c r="MD27" s="311" t="s">
        <v>62</v>
      </c>
      <c r="ME27" s="49">
        <f>MB27-MA27+ML27-MK27</f>
        <v>1.2299999999999998</v>
      </c>
      <c r="MF27" s="85">
        <f>ME27/MA27</f>
        <v>7.2352941176470578E-2</v>
      </c>
      <c r="MG27" s="85"/>
      <c r="MH27" s="85"/>
      <c r="MI27" s="85"/>
      <c r="MJ27" s="49" t="s">
        <v>250</v>
      </c>
      <c r="MK27" s="49">
        <v>1.95</v>
      </c>
      <c r="ML27" s="49"/>
      <c r="MM27" s="64"/>
      <c r="MN27" s="276"/>
      <c r="MO27" s="13"/>
      <c r="MQ27" s="103"/>
      <c r="MR27" s="152">
        <v>17</v>
      </c>
      <c r="MS27" s="152">
        <v>20.18</v>
      </c>
      <c r="MT27" s="152"/>
      <c r="MU27" s="311" t="s">
        <v>62</v>
      </c>
      <c r="MV27" s="49">
        <f>MS27-MR27+NC27-NB27</f>
        <v>1.2299999999999998</v>
      </c>
      <c r="MW27" s="85">
        <f>MV27/MR27</f>
        <v>7.2352941176470578E-2</v>
      </c>
      <c r="MX27" s="85"/>
      <c r="MY27" s="85"/>
      <c r="MZ27" s="85"/>
      <c r="NA27" s="49" t="s">
        <v>250</v>
      </c>
      <c r="NB27" s="49">
        <v>1.95</v>
      </c>
      <c r="NC27" s="49"/>
      <c r="ND27" s="64"/>
      <c r="NE27" s="276"/>
      <c r="NF27" s="13"/>
      <c r="NI27" s="103"/>
      <c r="NJ27" s="152">
        <v>17</v>
      </c>
      <c r="NK27" s="152">
        <v>20.18</v>
      </c>
      <c r="NL27" s="152"/>
      <c r="NM27" s="311" t="s">
        <v>62</v>
      </c>
      <c r="NN27" s="49">
        <f>NK27-NJ27+NU27-NT27</f>
        <v>1.2299999999999998</v>
      </c>
      <c r="NO27" s="85">
        <f>NN27/NJ27</f>
        <v>7.2352941176470578E-2</v>
      </c>
      <c r="NP27" s="85"/>
      <c r="NQ27" s="85"/>
      <c r="NR27" s="85"/>
      <c r="NS27" s="49" t="s">
        <v>250</v>
      </c>
      <c r="NT27" s="49">
        <v>1.95</v>
      </c>
      <c r="NU27" s="49"/>
      <c r="NV27" s="64"/>
      <c r="NW27" s="276"/>
      <c r="NX27" s="13"/>
      <c r="OA27" s="103"/>
      <c r="OB27" s="152">
        <v>17</v>
      </c>
      <c r="OC27" s="152">
        <v>20.18</v>
      </c>
      <c r="OD27" s="152"/>
      <c r="OE27" s="311" t="s">
        <v>62</v>
      </c>
      <c r="OF27" s="49">
        <f>OC27-OB27+OM27-OL27</f>
        <v>1.2299999999999998</v>
      </c>
      <c r="OG27" s="85">
        <f>OF27/OB27</f>
        <v>7.2352941176470578E-2</v>
      </c>
      <c r="OH27" s="85"/>
      <c r="OI27" s="85"/>
      <c r="OJ27" s="85"/>
      <c r="OK27" s="49" t="s">
        <v>250</v>
      </c>
      <c r="OL27" s="49">
        <v>1.95</v>
      </c>
      <c r="OM27" s="49"/>
      <c r="ON27" s="13"/>
      <c r="OQ27" s="103"/>
      <c r="OR27" s="152">
        <v>17</v>
      </c>
      <c r="OS27" s="152">
        <v>20.18</v>
      </c>
      <c r="OT27" s="152"/>
      <c r="OU27" s="311" t="s">
        <v>62</v>
      </c>
      <c r="OV27" s="49">
        <f>OS27-OR27+PC27-PB27</f>
        <v>1.2299999999999998</v>
      </c>
      <c r="OW27" s="85">
        <f>OV27/OR27</f>
        <v>7.2352941176470578E-2</v>
      </c>
      <c r="OX27" s="85"/>
      <c r="OY27" s="85"/>
      <c r="OZ27" s="85"/>
      <c r="PA27" s="49" t="s">
        <v>250</v>
      </c>
      <c r="PB27" s="49">
        <v>1.95</v>
      </c>
      <c r="PC27" s="49"/>
      <c r="PD27" s="13"/>
      <c r="PG27" s="103"/>
      <c r="PH27" s="152">
        <v>17</v>
      </c>
      <c r="PI27" s="152">
        <v>20.18</v>
      </c>
      <c r="PJ27" s="152"/>
      <c r="PK27" s="311" t="s">
        <v>62</v>
      </c>
      <c r="PL27" s="49">
        <f>PI27-PH27+PS27-PR27</f>
        <v>1.2299999999999998</v>
      </c>
      <c r="PM27" s="85">
        <f>PL27/PH27</f>
        <v>7.2352941176470578E-2</v>
      </c>
      <c r="PN27" s="85"/>
      <c r="PO27" s="85"/>
      <c r="PP27" s="85"/>
      <c r="PQ27" s="49" t="s">
        <v>250</v>
      </c>
      <c r="PR27" s="49">
        <v>1.95</v>
      </c>
      <c r="PS27" s="49"/>
      <c r="PT27" s="13"/>
      <c r="PV27" s="103"/>
      <c r="PW27" s="152">
        <v>17</v>
      </c>
      <c r="PX27" s="152">
        <v>20.18</v>
      </c>
      <c r="PY27" s="152"/>
      <c r="PZ27" s="311" t="s">
        <v>62</v>
      </c>
      <c r="QA27" s="49">
        <f>PX27-PW27+QH27-QG27</f>
        <v>1.2299999999999998</v>
      </c>
      <c r="QB27" s="85">
        <f>QA27/PW27</f>
        <v>7.2352941176470578E-2</v>
      </c>
      <c r="QC27" s="85"/>
      <c r="QD27" s="85"/>
      <c r="QE27" s="85"/>
      <c r="QF27" s="49" t="s">
        <v>250</v>
      </c>
      <c r="QG27" s="49">
        <v>1.95</v>
      </c>
      <c r="QH27" s="49"/>
      <c r="QI27" s="13"/>
      <c r="QK27" s="103"/>
      <c r="QL27" s="152">
        <v>17</v>
      </c>
      <c r="QM27" s="152">
        <v>20.18</v>
      </c>
      <c r="QN27" s="152"/>
      <c r="QO27" s="311" t="s">
        <v>62</v>
      </c>
      <c r="QP27" s="49">
        <f>QM27-QL27+QW27-QV27</f>
        <v>1.2299999999999998</v>
      </c>
      <c r="QQ27" s="85">
        <f>QP27/QL27</f>
        <v>7.2352941176470578E-2</v>
      </c>
      <c r="QR27" s="85"/>
      <c r="QS27" s="85"/>
      <c r="QT27" s="85"/>
      <c r="QU27" s="49" t="s">
        <v>250</v>
      </c>
      <c r="QV27" s="49">
        <v>1.95</v>
      </c>
      <c r="QW27" s="49"/>
      <c r="QX27" s="13"/>
      <c r="QZ27" s="624"/>
      <c r="RA27" s="152">
        <v>13.8</v>
      </c>
      <c r="RB27" s="152">
        <v>16.71</v>
      </c>
      <c r="RC27" s="496"/>
      <c r="RD27" s="311" t="s">
        <v>62</v>
      </c>
      <c r="RE27" s="49">
        <f>RB27-RA27+RL27-RK27</f>
        <v>1.9600000000000002</v>
      </c>
      <c r="RF27" s="85">
        <f>RE27/RA27</f>
        <v>0.14202898550724638</v>
      </c>
      <c r="RG27" s="85"/>
      <c r="RH27" s="85"/>
      <c r="RI27" s="85"/>
      <c r="RJ27" s="535" t="s">
        <v>253</v>
      </c>
      <c r="RK27" s="551">
        <v>0.95</v>
      </c>
      <c r="RL27" s="552"/>
      <c r="RM27" s="633"/>
      <c r="RQ27" s="624"/>
      <c r="RR27" s="152">
        <v>13.8</v>
      </c>
      <c r="RS27" s="152">
        <v>16.71</v>
      </c>
      <c r="RT27" s="496"/>
      <c r="RU27" s="311" t="s">
        <v>62</v>
      </c>
      <c r="RV27" s="49">
        <f>RS27-RR27+SC27-SB27</f>
        <v>1.9600000000000002</v>
      </c>
      <c r="RW27" s="85">
        <f>RV27/RR27</f>
        <v>0.14202898550724638</v>
      </c>
      <c r="RX27" s="85"/>
      <c r="RY27" s="85"/>
      <c r="RZ27" s="85"/>
      <c r="SA27" s="535" t="s">
        <v>253</v>
      </c>
      <c r="SB27" s="551">
        <v>0.95</v>
      </c>
      <c r="SC27" s="552"/>
      <c r="SD27" s="633"/>
      <c r="XBG27" s="266"/>
      <c r="XBH27" s="267"/>
      <c r="XBI27" s="266"/>
      <c r="XBJ27" s="268"/>
      <c r="XBK27" s="269"/>
      <c r="XBL27" s="266"/>
    </row>
    <row r="28" spans="1:498 16283:16288">
      <c r="A28" s="23" t="s">
        <v>123</v>
      </c>
      <c r="B28" s="24">
        <v>20</v>
      </c>
      <c r="C28" s="23" t="s">
        <v>95</v>
      </c>
      <c r="D28" s="771">
        <v>1003</v>
      </c>
      <c r="E28" s="25" t="s">
        <v>59</v>
      </c>
      <c r="F28" s="341" t="s">
        <v>60</v>
      </c>
      <c r="G28" s="592" t="s">
        <v>124</v>
      </c>
      <c r="H28" s="23" t="s">
        <v>125</v>
      </c>
      <c r="J28" s="13"/>
      <c r="K28" s="103"/>
      <c r="L28" s="152"/>
      <c r="M28" s="152"/>
      <c r="N28" s="104"/>
      <c r="O28" s="49"/>
      <c r="P28" s="85"/>
      <c r="Q28" s="49"/>
      <c r="R28" s="49"/>
      <c r="S28" s="49"/>
      <c r="T28" s="49"/>
      <c r="U28" s="64"/>
      <c r="V28" s="15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T28" s="103"/>
      <c r="DU28" s="152"/>
      <c r="DV28" s="152"/>
      <c r="DW28" s="104"/>
      <c r="DX28" s="49"/>
      <c r="DY28" s="85"/>
      <c r="DZ28" s="49"/>
      <c r="EA28" s="49"/>
      <c r="EB28" s="49"/>
      <c r="EC28" s="49"/>
      <c r="ED28" s="64"/>
      <c r="EE28" s="153"/>
      <c r="EF28" s="13"/>
      <c r="EG28" s="13"/>
      <c r="EH28" s="103"/>
      <c r="EI28" s="152"/>
      <c r="EJ28" s="152"/>
      <c r="EK28" s="104"/>
      <c r="EL28" s="49"/>
      <c r="EM28" s="85"/>
      <c r="EN28" s="49"/>
      <c r="EO28" s="49"/>
      <c r="EP28" s="49"/>
      <c r="EQ28" s="64"/>
      <c r="ER28" s="153"/>
      <c r="ES28" s="13"/>
      <c r="EU28" s="103"/>
      <c r="EV28" s="152"/>
      <c r="EW28" s="152"/>
      <c r="EX28" s="104"/>
      <c r="EY28" s="49"/>
      <c r="EZ28" s="85"/>
      <c r="FA28" s="49"/>
      <c r="FB28" s="49"/>
      <c r="FC28" s="49"/>
      <c r="FD28" s="64"/>
      <c r="FE28" s="153"/>
      <c r="FF28" s="13"/>
      <c r="FH28" s="103"/>
      <c r="FI28" s="152"/>
      <c r="FJ28" s="152"/>
      <c r="FK28" s="104"/>
      <c r="FL28" s="49"/>
      <c r="FM28" s="85"/>
      <c r="FN28" s="49"/>
      <c r="FO28" s="49"/>
      <c r="FP28" s="49"/>
      <c r="FQ28" s="64"/>
      <c r="FR28" s="153"/>
      <c r="FS28" s="13"/>
      <c r="FU28" s="103"/>
      <c r="FV28" s="152"/>
      <c r="FW28" s="152"/>
      <c r="FX28" s="152"/>
      <c r="FY28" s="104"/>
      <c r="FZ28" s="49"/>
      <c r="GA28" s="85"/>
      <c r="GB28" s="49"/>
      <c r="GC28" s="49"/>
      <c r="GD28" s="49"/>
      <c r="GE28" s="64"/>
      <c r="GF28" s="153"/>
      <c r="GG28" s="13"/>
      <c r="GI28" s="103"/>
      <c r="GJ28" s="152"/>
      <c r="GK28" s="152"/>
      <c r="GL28" s="152"/>
      <c r="GM28" s="104"/>
      <c r="GN28" s="49"/>
      <c r="GO28" s="85"/>
      <c r="GP28" s="49"/>
      <c r="GQ28" s="49"/>
      <c r="GR28" s="49"/>
      <c r="GS28" s="64"/>
      <c r="GT28" s="276"/>
      <c r="GU28" s="13"/>
      <c r="GW28" s="103"/>
      <c r="GX28" s="152"/>
      <c r="GY28" s="152"/>
      <c r="GZ28" s="152"/>
      <c r="HA28" s="104"/>
      <c r="HB28" s="49"/>
      <c r="HC28" s="85"/>
      <c r="HD28" s="49"/>
      <c r="HE28" s="49"/>
      <c r="HF28" s="49"/>
      <c r="HG28" s="64"/>
      <c r="HH28" s="276"/>
      <c r="HI28" s="13"/>
      <c r="HJ28" s="13"/>
      <c r="HK28" s="103"/>
      <c r="HL28" s="152"/>
      <c r="HM28" s="152"/>
      <c r="HN28" s="152"/>
      <c r="HO28" s="104"/>
      <c r="HP28" s="49"/>
      <c r="HQ28" s="85"/>
      <c r="HR28" s="49"/>
      <c r="HS28" s="49"/>
      <c r="HT28" s="49"/>
      <c r="HU28" s="64"/>
      <c r="HV28" s="276"/>
      <c r="HW28" s="13"/>
      <c r="HX28" s="103"/>
      <c r="HY28" s="152"/>
      <c r="HZ28" s="152"/>
      <c r="IA28" s="152"/>
      <c r="IB28" s="104"/>
      <c r="IC28" s="49"/>
      <c r="ID28" s="85"/>
      <c r="IE28" s="85"/>
      <c r="IF28" s="85"/>
      <c r="IG28" s="85"/>
      <c r="IH28" s="49"/>
      <c r="II28" s="49"/>
      <c r="IJ28" s="49"/>
      <c r="IK28" s="64"/>
      <c r="IL28" s="276"/>
      <c r="IM28" s="13"/>
      <c r="IQ28" s="103"/>
      <c r="IR28" s="152"/>
      <c r="IS28" s="152"/>
      <c r="IT28" s="152"/>
      <c r="IU28" s="104"/>
      <c r="IV28" s="49"/>
      <c r="IW28" s="85"/>
      <c r="IX28" s="85"/>
      <c r="IY28" s="85"/>
      <c r="IZ28" s="85"/>
      <c r="JA28" s="49"/>
      <c r="JB28" s="49"/>
      <c r="JC28" s="49"/>
      <c r="JD28" s="64"/>
      <c r="JE28" s="276"/>
      <c r="JF28" s="13"/>
      <c r="JH28" s="103"/>
      <c r="JI28" s="152"/>
      <c r="JJ28" s="152"/>
      <c r="JK28" s="152"/>
      <c r="JL28" s="104"/>
      <c r="JM28" s="49"/>
      <c r="JN28" s="85"/>
      <c r="JO28" s="85"/>
      <c r="JP28" s="85"/>
      <c r="JQ28" s="85"/>
      <c r="JR28" s="49"/>
      <c r="JS28" s="49"/>
      <c r="JT28" s="49"/>
      <c r="JU28" s="64"/>
      <c r="JV28" s="276"/>
      <c r="JW28" s="13"/>
      <c r="JZ28" s="103"/>
      <c r="KA28" s="152"/>
      <c r="KB28" s="152"/>
      <c r="KC28" s="152"/>
      <c r="KD28" s="104"/>
      <c r="KE28" s="49"/>
      <c r="KF28" s="85"/>
      <c r="KG28" s="85"/>
      <c r="KH28" s="85"/>
      <c r="KI28" s="85"/>
      <c r="KJ28" s="49"/>
      <c r="KK28" s="49"/>
      <c r="KL28" s="49"/>
      <c r="KM28" s="64"/>
      <c r="KN28" s="276"/>
      <c r="KO28" s="13"/>
      <c r="KQ28" s="103"/>
      <c r="KR28" s="152"/>
      <c r="KS28" s="152"/>
      <c r="KT28" s="152"/>
      <c r="KU28" s="311"/>
      <c r="KV28" s="49"/>
      <c r="KW28" s="85"/>
      <c r="KX28" s="85"/>
      <c r="KY28" s="85"/>
      <c r="KZ28" s="85"/>
      <c r="LA28" s="49"/>
      <c r="LB28" s="49"/>
      <c r="LC28" s="49"/>
      <c r="LD28" s="64"/>
      <c r="LE28" s="276"/>
      <c r="LF28" s="13"/>
      <c r="LI28" s="103"/>
      <c r="LJ28" s="152"/>
      <c r="LK28" s="152"/>
      <c r="LL28" s="152"/>
      <c r="LM28" s="311"/>
      <c r="LN28" s="49"/>
      <c r="LO28" s="85"/>
      <c r="LP28" s="85"/>
      <c r="LQ28" s="85"/>
      <c r="LR28" s="85"/>
      <c r="LS28" s="49"/>
      <c r="LT28" s="49"/>
      <c r="LU28" s="49"/>
      <c r="LV28" s="64"/>
      <c r="LW28" s="276"/>
      <c r="LX28" s="13"/>
      <c r="LZ28" s="103"/>
      <c r="MA28" s="152">
        <v>17</v>
      </c>
      <c r="MB28" s="152">
        <v>20.18</v>
      </c>
      <c r="MC28" s="152"/>
      <c r="MD28" s="311" t="s">
        <v>62</v>
      </c>
      <c r="ME28" s="49">
        <f>MB28-MA28+ML28-MK28</f>
        <v>0.22999999999999954</v>
      </c>
      <c r="MF28" s="85">
        <f>ME28/MA28</f>
        <v>1.3529411764705856E-2</v>
      </c>
      <c r="MG28" s="85"/>
      <c r="MH28" s="85"/>
      <c r="MI28" s="85"/>
      <c r="MJ28" s="49" t="s">
        <v>250</v>
      </c>
      <c r="MK28" s="49">
        <v>2.95</v>
      </c>
      <c r="ML28" s="49"/>
      <c r="MM28" s="64"/>
      <c r="MN28" s="276"/>
      <c r="MO28" s="13"/>
      <c r="MQ28" s="103"/>
      <c r="MR28" s="152">
        <v>17</v>
      </c>
      <c r="MS28" s="152">
        <v>20.18</v>
      </c>
      <c r="MT28" s="152"/>
      <c r="MU28" s="311" t="s">
        <v>62</v>
      </c>
      <c r="MV28" s="49">
        <f>MS28-MR28+NC28-NB28</f>
        <v>0.22999999999999954</v>
      </c>
      <c r="MW28" s="85">
        <f>MV28/MR28</f>
        <v>1.3529411764705856E-2</v>
      </c>
      <c r="MX28" s="85"/>
      <c r="MY28" s="85"/>
      <c r="MZ28" s="85"/>
      <c r="NA28" s="49" t="s">
        <v>250</v>
      </c>
      <c r="NB28" s="49">
        <v>2.95</v>
      </c>
      <c r="NC28" s="49"/>
      <c r="ND28" s="64"/>
      <c r="NE28" s="276"/>
      <c r="NF28" s="13"/>
      <c r="NI28" s="103"/>
      <c r="NJ28" s="152">
        <v>17</v>
      </c>
      <c r="NK28" s="152">
        <v>20.18</v>
      </c>
      <c r="NL28" s="152"/>
      <c r="NM28" s="311" t="s">
        <v>62</v>
      </c>
      <c r="NN28" s="49">
        <f>NK28-NJ28+NU28-NT28</f>
        <v>0.22999999999999954</v>
      </c>
      <c r="NO28" s="85">
        <f>NN28/NJ28</f>
        <v>1.3529411764705856E-2</v>
      </c>
      <c r="NP28" s="85"/>
      <c r="NQ28" s="85"/>
      <c r="NR28" s="85"/>
      <c r="NS28" s="49" t="s">
        <v>250</v>
      </c>
      <c r="NT28" s="49">
        <v>2.95</v>
      </c>
      <c r="NU28" s="49"/>
      <c r="NV28" s="64"/>
      <c r="NW28" s="276"/>
      <c r="NX28" s="13"/>
      <c r="OA28" s="103"/>
      <c r="OB28" s="152">
        <v>17</v>
      </c>
      <c r="OC28" s="152">
        <v>20.18</v>
      </c>
      <c r="OD28" s="152"/>
      <c r="OE28" s="311" t="s">
        <v>62</v>
      </c>
      <c r="OF28" s="49">
        <f>OC28-OB28+OM28-OL28</f>
        <v>0.22999999999999954</v>
      </c>
      <c r="OG28" s="85">
        <f>OF28/OB28</f>
        <v>1.3529411764705856E-2</v>
      </c>
      <c r="OH28" s="85"/>
      <c r="OI28" s="85"/>
      <c r="OJ28" s="85"/>
      <c r="OK28" s="49" t="s">
        <v>250</v>
      </c>
      <c r="OL28" s="49">
        <v>2.95</v>
      </c>
      <c r="OM28" s="49"/>
      <c r="ON28" s="13"/>
      <c r="OQ28" s="103"/>
      <c r="OR28" s="152">
        <v>17</v>
      </c>
      <c r="OS28" s="152">
        <v>20.18</v>
      </c>
      <c r="OT28" s="152"/>
      <c r="OU28" s="311" t="s">
        <v>62</v>
      </c>
      <c r="OV28" s="49">
        <f>OS28-OR28+PC28-PB28</f>
        <v>0.22999999999999954</v>
      </c>
      <c r="OW28" s="85">
        <f>OV28/OR28</f>
        <v>1.3529411764705856E-2</v>
      </c>
      <c r="OX28" s="85"/>
      <c r="OY28" s="85"/>
      <c r="OZ28" s="85"/>
      <c r="PA28" s="49" t="s">
        <v>250</v>
      </c>
      <c r="PB28" s="49">
        <v>2.95</v>
      </c>
      <c r="PC28" s="49"/>
      <c r="PD28" s="13"/>
      <c r="PG28" s="103"/>
      <c r="PH28" s="152">
        <v>17</v>
      </c>
      <c r="PI28" s="152">
        <v>20.18</v>
      </c>
      <c r="PJ28" s="152"/>
      <c r="PK28" s="311" t="s">
        <v>62</v>
      </c>
      <c r="PL28" s="49">
        <f>PI28-PH28+PS28-PR28</f>
        <v>0.22999999999999954</v>
      </c>
      <c r="PM28" s="85">
        <f>PL28/PH28</f>
        <v>1.3529411764705856E-2</v>
      </c>
      <c r="PN28" s="85"/>
      <c r="PO28" s="85"/>
      <c r="PP28" s="85"/>
      <c r="PQ28" s="49" t="s">
        <v>250</v>
      </c>
      <c r="PR28" s="49">
        <v>2.95</v>
      </c>
      <c r="PS28" s="49"/>
      <c r="PT28" s="13"/>
      <c r="PV28" s="103"/>
      <c r="PW28" s="152">
        <v>17</v>
      </c>
      <c r="PX28" s="152">
        <v>20.18</v>
      </c>
      <c r="PY28" s="152"/>
      <c r="PZ28" s="311" t="s">
        <v>62</v>
      </c>
      <c r="QA28" s="49">
        <f>PX28-PW28+QH28-QG28</f>
        <v>0.22999999999999954</v>
      </c>
      <c r="QB28" s="85">
        <f>QA28/PW28</f>
        <v>1.3529411764705856E-2</v>
      </c>
      <c r="QC28" s="85"/>
      <c r="QD28" s="85"/>
      <c r="QE28" s="85"/>
      <c r="QF28" s="49" t="s">
        <v>250</v>
      </c>
      <c r="QG28" s="49">
        <v>2.95</v>
      </c>
      <c r="QH28" s="49"/>
      <c r="QI28" s="13"/>
      <c r="QK28" s="103"/>
      <c r="QL28" s="152">
        <v>17</v>
      </c>
      <c r="QM28" s="152">
        <v>20.18</v>
      </c>
      <c r="QN28" s="152"/>
      <c r="QO28" s="311" t="s">
        <v>62</v>
      </c>
      <c r="QP28" s="49">
        <f>QM28-QL28+QW28-QV28</f>
        <v>0.22999999999999954</v>
      </c>
      <c r="QQ28" s="85">
        <f>QP28/QL28</f>
        <v>1.3529411764705856E-2</v>
      </c>
      <c r="QR28" s="85"/>
      <c r="QS28" s="85"/>
      <c r="QT28" s="85"/>
      <c r="QU28" s="49" t="s">
        <v>250</v>
      </c>
      <c r="QV28" s="49">
        <v>2.95</v>
      </c>
      <c r="QW28" s="49"/>
      <c r="QX28" s="13"/>
      <c r="QZ28" s="624"/>
      <c r="RA28" s="152">
        <v>8.4</v>
      </c>
      <c r="RB28" s="152">
        <v>10.72</v>
      </c>
      <c r="RC28" s="496"/>
      <c r="RD28" s="311" t="s">
        <v>62</v>
      </c>
      <c r="RE28" s="49">
        <f>RB28-RA28+RL28-RK28</f>
        <v>1.3700000000000003</v>
      </c>
      <c r="RF28" s="85">
        <f>RE28/RA28</f>
        <v>0.16309523809523813</v>
      </c>
      <c r="RG28" s="85"/>
      <c r="RH28" s="85"/>
      <c r="RI28" s="85"/>
      <c r="RJ28" s="535" t="s">
        <v>253</v>
      </c>
      <c r="RK28" s="551">
        <v>0.95</v>
      </c>
      <c r="RL28" s="552"/>
      <c r="RM28" s="633"/>
      <c r="RQ28" s="624"/>
      <c r="RR28" s="152">
        <v>8.4</v>
      </c>
      <c r="RS28" s="152">
        <v>10.72</v>
      </c>
      <c r="RT28" s="496"/>
      <c r="RU28" s="311" t="s">
        <v>62</v>
      </c>
      <c r="RV28" s="49">
        <f>RS28-RR28+SC28-SB28</f>
        <v>1.3700000000000003</v>
      </c>
      <c r="RW28" s="85">
        <f>RV28/RR28</f>
        <v>0.16309523809523813</v>
      </c>
      <c r="RX28" s="85"/>
      <c r="RY28" s="85"/>
      <c r="RZ28" s="85"/>
      <c r="SA28" s="535" t="s">
        <v>253</v>
      </c>
      <c r="SB28" s="551">
        <v>0.95</v>
      </c>
      <c r="SC28" s="552"/>
      <c r="SD28" s="633"/>
      <c r="XBG28" s="266"/>
      <c r="XBH28" s="267"/>
      <c r="XBI28" s="266"/>
      <c r="XBJ28" s="268"/>
      <c r="XBK28" s="269"/>
      <c r="XBL28" s="266"/>
    </row>
    <row r="29" spans="1:498 16283:16288">
      <c r="A29" s="30" t="s">
        <v>139</v>
      </c>
      <c r="B29" s="31">
        <v>110</v>
      </c>
      <c r="C29" s="30" t="s">
        <v>110</v>
      </c>
      <c r="D29" s="772">
        <v>1005</v>
      </c>
      <c r="E29" s="32" t="s">
        <v>128</v>
      </c>
      <c r="F29" s="342" t="s">
        <v>34</v>
      </c>
      <c r="G29" s="593" t="s">
        <v>140</v>
      </c>
      <c r="H29" s="30"/>
      <c r="J29" s="13"/>
      <c r="K29" s="103"/>
      <c r="L29" s="152"/>
      <c r="M29" s="152"/>
      <c r="N29" s="104"/>
      <c r="O29" s="49"/>
      <c r="P29" s="85"/>
      <c r="Q29" s="49"/>
      <c r="R29" s="49"/>
      <c r="S29" s="49"/>
      <c r="T29" s="49"/>
      <c r="U29" s="64"/>
      <c r="V29" s="15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T29" s="103"/>
      <c r="DU29" s="152"/>
      <c r="DV29" s="152"/>
      <c r="DW29" s="104"/>
      <c r="DX29" s="49"/>
      <c r="DY29" s="85"/>
      <c r="DZ29" s="49"/>
      <c r="EA29" s="49"/>
      <c r="EB29" s="49"/>
      <c r="EC29" s="49"/>
      <c r="ED29" s="64"/>
      <c r="EE29" s="153"/>
      <c r="EF29" s="13"/>
      <c r="EG29" s="13"/>
      <c r="EH29" s="103"/>
      <c r="EI29" s="152"/>
      <c r="EJ29" s="152"/>
      <c r="EK29" s="104"/>
      <c r="EL29" s="49"/>
      <c r="EM29" s="85"/>
      <c r="EN29" s="49"/>
      <c r="EO29" s="49"/>
      <c r="EP29" s="49"/>
      <c r="EQ29" s="64"/>
      <c r="ER29" s="153"/>
      <c r="ES29" s="13"/>
      <c r="EU29" s="103"/>
      <c r="EV29" s="152"/>
      <c r="EW29" s="152"/>
      <c r="EX29" s="104"/>
      <c r="EY29" s="49"/>
      <c r="EZ29" s="85"/>
      <c r="FA29" s="49"/>
      <c r="FB29" s="49"/>
      <c r="FC29" s="49"/>
      <c r="FD29" s="64"/>
      <c r="FE29" s="153"/>
      <c r="FF29" s="13"/>
      <c r="FH29" s="103"/>
      <c r="FI29" s="152"/>
      <c r="FJ29" s="152"/>
      <c r="FK29" s="104"/>
      <c r="FL29" s="49"/>
      <c r="FM29" s="85"/>
      <c r="FN29" s="49"/>
      <c r="FO29" s="49"/>
      <c r="FP29" s="49"/>
      <c r="FQ29" s="64"/>
      <c r="FR29" s="153"/>
      <c r="FS29" s="13"/>
      <c r="FU29" s="103"/>
      <c r="FV29" s="152"/>
      <c r="FW29" s="152"/>
      <c r="FX29" s="152"/>
      <c r="FY29" s="104"/>
      <c r="FZ29" s="49"/>
      <c r="GA29" s="85"/>
      <c r="GB29" s="49"/>
      <c r="GC29" s="49"/>
      <c r="GD29" s="49"/>
      <c r="GE29" s="64"/>
      <c r="GF29" s="153"/>
      <c r="GG29" s="13"/>
      <c r="GI29" s="103"/>
      <c r="GJ29" s="152"/>
      <c r="GK29" s="152"/>
      <c r="GL29" s="152"/>
      <c r="GM29" s="104"/>
      <c r="GN29" s="49"/>
      <c r="GO29" s="85"/>
      <c r="GP29" s="49"/>
      <c r="GQ29" s="49"/>
      <c r="GR29" s="49"/>
      <c r="GS29" s="64"/>
      <c r="GT29" s="276"/>
      <c r="GU29" s="13"/>
      <c r="GW29" s="103"/>
      <c r="GX29" s="152"/>
      <c r="GY29" s="152"/>
      <c r="GZ29" s="152"/>
      <c r="HA29" s="104"/>
      <c r="HB29" s="49"/>
      <c r="HC29" s="85"/>
      <c r="HD29" s="49"/>
      <c r="HE29" s="49"/>
      <c r="HF29" s="49"/>
      <c r="HG29" s="64"/>
      <c r="HH29" s="276"/>
      <c r="HI29" s="13"/>
      <c r="HJ29" s="13"/>
      <c r="HK29" s="103"/>
      <c r="HL29" s="152"/>
      <c r="HM29" s="152"/>
      <c r="HN29" s="152"/>
      <c r="HO29" s="104"/>
      <c r="HP29" s="49"/>
      <c r="HQ29" s="85"/>
      <c r="HR29" s="49"/>
      <c r="HS29" s="49"/>
      <c r="HT29" s="49"/>
      <c r="HU29" s="64"/>
      <c r="HV29" s="276"/>
      <c r="HW29" s="13"/>
      <c r="HX29" s="103"/>
      <c r="HY29" s="152"/>
      <c r="HZ29" s="152"/>
      <c r="IA29" s="152"/>
      <c r="IB29" s="104"/>
      <c r="IC29" s="49"/>
      <c r="ID29" s="85"/>
      <c r="IE29" s="85"/>
      <c r="IF29" s="85"/>
      <c r="IG29" s="85"/>
      <c r="IH29" s="49"/>
      <c r="II29" s="49"/>
      <c r="IJ29" s="49"/>
      <c r="IK29" s="64"/>
      <c r="IL29" s="276"/>
      <c r="IM29" s="13"/>
      <c r="IQ29" s="103"/>
      <c r="IR29" s="152"/>
      <c r="IS29" s="152"/>
      <c r="IT29" s="152"/>
      <c r="IU29" s="104"/>
      <c r="IV29" s="49"/>
      <c r="IW29" s="85"/>
      <c r="IX29" s="85"/>
      <c r="IY29" s="85"/>
      <c r="IZ29" s="85"/>
      <c r="JA29" s="49"/>
      <c r="JB29" s="49"/>
      <c r="JC29" s="49"/>
      <c r="JD29" s="64"/>
      <c r="JE29" s="276"/>
      <c r="JF29" s="13"/>
      <c r="JH29" s="103"/>
      <c r="JI29" s="152"/>
      <c r="JJ29" s="152"/>
      <c r="JK29" s="152"/>
      <c r="JL29" s="104"/>
      <c r="JM29" s="49"/>
      <c r="JN29" s="85"/>
      <c r="JO29" s="85"/>
      <c r="JP29" s="85"/>
      <c r="JQ29" s="85"/>
      <c r="JR29" s="49"/>
      <c r="JS29" s="49"/>
      <c r="JT29" s="49"/>
      <c r="JU29" s="64"/>
      <c r="JV29" s="276"/>
      <c r="JW29" s="13"/>
      <c r="JZ29" s="103"/>
      <c r="KA29" s="152"/>
      <c r="KB29" s="152"/>
      <c r="KC29" s="152"/>
      <c r="KD29" s="104"/>
      <c r="KE29" s="49"/>
      <c r="KF29" s="85"/>
      <c r="KG29" s="85"/>
      <c r="KH29" s="85"/>
      <c r="KI29" s="85"/>
      <c r="KJ29" s="49"/>
      <c r="KK29" s="49"/>
      <c r="KL29" s="49"/>
      <c r="KM29" s="64"/>
      <c r="KN29" s="276"/>
      <c r="KO29" s="13"/>
      <c r="KQ29" s="103"/>
      <c r="KR29" s="152"/>
      <c r="KS29" s="152"/>
      <c r="KT29" s="152"/>
      <c r="KU29" s="311"/>
      <c r="KV29" s="49"/>
      <c r="KW29" s="85"/>
      <c r="KX29" s="85"/>
      <c r="KY29" s="85"/>
      <c r="KZ29" s="85"/>
      <c r="LA29" s="49"/>
      <c r="LB29" s="49"/>
      <c r="LC29" s="49"/>
      <c r="LD29" s="64"/>
      <c r="LE29" s="276"/>
      <c r="LF29" s="13"/>
      <c r="LI29" s="103"/>
      <c r="LJ29" s="152"/>
      <c r="LK29" s="152"/>
      <c r="LL29" s="152"/>
      <c r="LM29" s="311"/>
      <c r="LN29" s="49"/>
      <c r="LO29" s="85"/>
      <c r="LP29" s="85"/>
      <c r="LQ29" s="85"/>
      <c r="LR29" s="85"/>
      <c r="LS29" s="49"/>
      <c r="LT29" s="49"/>
      <c r="LU29" s="49"/>
      <c r="LV29" s="64"/>
      <c r="LW29" s="276"/>
      <c r="LX29" s="13"/>
      <c r="LZ29" s="103"/>
      <c r="MA29" s="152">
        <v>17</v>
      </c>
      <c r="MB29" s="152">
        <v>20.18</v>
      </c>
      <c r="MC29" s="152"/>
      <c r="MD29" s="311" t="s">
        <v>62</v>
      </c>
      <c r="ME29" s="49">
        <f>MB29-MA29+ML29-MK29</f>
        <v>-0.77000000000000046</v>
      </c>
      <c r="MF29" s="85">
        <f>ME29/MA29</f>
        <v>-4.5294117647058853E-2</v>
      </c>
      <c r="MG29" s="85"/>
      <c r="MH29" s="85"/>
      <c r="MI29" s="85"/>
      <c r="MJ29" s="49" t="s">
        <v>250</v>
      </c>
      <c r="MK29" s="49">
        <v>3.95</v>
      </c>
      <c r="ML29" s="49"/>
      <c r="MM29" s="64"/>
      <c r="MN29" s="276"/>
      <c r="MO29" s="13"/>
      <c r="MQ29" s="103"/>
      <c r="MR29" s="152">
        <v>17</v>
      </c>
      <c r="MS29" s="152">
        <v>20.18</v>
      </c>
      <c r="MT29" s="152"/>
      <c r="MU29" s="311" t="s">
        <v>62</v>
      </c>
      <c r="MV29" s="49">
        <f>MS29-MR29+NC29-NB29</f>
        <v>-0.77000000000000046</v>
      </c>
      <c r="MW29" s="85">
        <f>MV29/MR29</f>
        <v>-4.5294117647058853E-2</v>
      </c>
      <c r="MX29" s="85"/>
      <c r="MY29" s="85"/>
      <c r="MZ29" s="85"/>
      <c r="NA29" s="49" t="s">
        <v>250</v>
      </c>
      <c r="NB29" s="49">
        <v>3.95</v>
      </c>
      <c r="NC29" s="49"/>
      <c r="ND29" s="64"/>
      <c r="NE29" s="276"/>
      <c r="NF29" s="13"/>
      <c r="NI29" s="103"/>
      <c r="NJ29" s="152">
        <v>17</v>
      </c>
      <c r="NK29" s="152">
        <v>20.18</v>
      </c>
      <c r="NL29" s="152"/>
      <c r="NM29" s="311" t="s">
        <v>62</v>
      </c>
      <c r="NN29" s="49">
        <f>NK29-NJ29+NU29-NT29</f>
        <v>-0.77000000000000046</v>
      </c>
      <c r="NO29" s="85">
        <f>NN29/NJ29</f>
        <v>-4.5294117647058853E-2</v>
      </c>
      <c r="NP29" s="85"/>
      <c r="NQ29" s="85"/>
      <c r="NR29" s="85"/>
      <c r="NS29" s="49" t="s">
        <v>250</v>
      </c>
      <c r="NT29" s="49">
        <v>3.95</v>
      </c>
      <c r="NU29" s="49"/>
      <c r="NV29" s="64"/>
      <c r="NW29" s="276"/>
      <c r="NX29" s="13"/>
      <c r="OA29" s="103"/>
      <c r="OB29" s="152">
        <v>17</v>
      </c>
      <c r="OC29" s="152">
        <v>20.18</v>
      </c>
      <c r="OD29" s="152"/>
      <c r="OE29" s="311" t="s">
        <v>62</v>
      </c>
      <c r="OF29" s="49">
        <f>OC29-OB29+OM29-OL29</f>
        <v>-0.77000000000000046</v>
      </c>
      <c r="OG29" s="85">
        <f>OF29/OB29</f>
        <v>-4.5294117647058853E-2</v>
      </c>
      <c r="OH29" s="85"/>
      <c r="OI29" s="85"/>
      <c r="OJ29" s="85"/>
      <c r="OK29" s="49" t="s">
        <v>250</v>
      </c>
      <c r="OL29" s="49">
        <v>3.95</v>
      </c>
      <c r="OM29" s="49"/>
      <c r="ON29" s="13"/>
      <c r="OQ29" s="103"/>
      <c r="OR29" s="152">
        <v>17</v>
      </c>
      <c r="OS29" s="152">
        <v>20.18</v>
      </c>
      <c r="OT29" s="152"/>
      <c r="OU29" s="311" t="s">
        <v>62</v>
      </c>
      <c r="OV29" s="49">
        <f>OS29-OR29+PC29-PB29</f>
        <v>-0.77000000000000046</v>
      </c>
      <c r="OW29" s="85">
        <f>OV29/OR29</f>
        <v>-4.5294117647058853E-2</v>
      </c>
      <c r="OX29" s="85"/>
      <c r="OY29" s="85"/>
      <c r="OZ29" s="85"/>
      <c r="PA29" s="49" t="s">
        <v>250</v>
      </c>
      <c r="PB29" s="49">
        <v>3.95</v>
      </c>
      <c r="PC29" s="49"/>
      <c r="PD29" s="13"/>
      <c r="PG29" s="103"/>
      <c r="PH29" s="152">
        <v>17</v>
      </c>
      <c r="PI29" s="152">
        <v>20.18</v>
      </c>
      <c r="PJ29" s="152"/>
      <c r="PK29" s="311" t="s">
        <v>62</v>
      </c>
      <c r="PL29" s="49">
        <f>PI29-PH29+PS29-PR29</f>
        <v>-0.77000000000000046</v>
      </c>
      <c r="PM29" s="85">
        <f>PL29/PH29</f>
        <v>-4.5294117647058853E-2</v>
      </c>
      <c r="PN29" s="85"/>
      <c r="PO29" s="85"/>
      <c r="PP29" s="85"/>
      <c r="PQ29" s="49" t="s">
        <v>250</v>
      </c>
      <c r="PR29" s="49">
        <v>3.95</v>
      </c>
      <c r="PS29" s="49"/>
      <c r="PT29" s="13"/>
      <c r="PV29" s="103"/>
      <c r="PW29" s="152">
        <v>17</v>
      </c>
      <c r="PX29" s="152">
        <v>20.18</v>
      </c>
      <c r="PY29" s="152"/>
      <c r="PZ29" s="311" t="s">
        <v>62</v>
      </c>
      <c r="QA29" s="49">
        <f>PX29-PW29+QH29-QG29</f>
        <v>-0.77000000000000046</v>
      </c>
      <c r="QB29" s="85">
        <f>QA29/PW29</f>
        <v>-4.5294117647058853E-2</v>
      </c>
      <c r="QC29" s="85"/>
      <c r="QD29" s="85"/>
      <c r="QE29" s="85"/>
      <c r="QF29" s="49" t="s">
        <v>250</v>
      </c>
      <c r="QG29" s="49">
        <v>3.95</v>
      </c>
      <c r="QH29" s="49"/>
      <c r="QI29" s="13"/>
      <c r="QK29" s="103"/>
      <c r="QL29" s="152">
        <v>17</v>
      </c>
      <c r="QM29" s="152">
        <v>20.18</v>
      </c>
      <c r="QN29" s="152"/>
      <c r="QO29" s="311" t="s">
        <v>62</v>
      </c>
      <c r="QP29" s="49">
        <f>QM29-QL29+QW29-QV29</f>
        <v>-0.77000000000000046</v>
      </c>
      <c r="QQ29" s="85">
        <f>QP29/QL29</f>
        <v>-4.5294117647058853E-2</v>
      </c>
      <c r="QR29" s="85"/>
      <c r="QS29" s="85"/>
      <c r="QT29" s="85"/>
      <c r="QU29" s="49" t="s">
        <v>250</v>
      </c>
      <c r="QV29" s="49">
        <v>3.95</v>
      </c>
      <c r="QW29" s="49"/>
      <c r="QX29" s="13"/>
      <c r="QZ29" s="624"/>
      <c r="RA29" s="152">
        <v>10.58</v>
      </c>
      <c r="RB29" s="152">
        <v>13.22</v>
      </c>
      <c r="RC29" s="496"/>
      <c r="RD29" s="311" t="s">
        <v>62</v>
      </c>
      <c r="RE29" s="49">
        <f>RB29-RA29+RL29-RK29</f>
        <v>1.6900000000000006</v>
      </c>
      <c r="RF29" s="85">
        <f>RE29/RA29</f>
        <v>0.15973534971644618</v>
      </c>
      <c r="RG29" s="85"/>
      <c r="RH29" s="85"/>
      <c r="RI29" s="85"/>
      <c r="RJ29" s="535" t="s">
        <v>253</v>
      </c>
      <c r="RK29" s="551">
        <v>0.95</v>
      </c>
      <c r="RL29" s="552"/>
      <c r="RM29" s="633"/>
      <c r="RQ29" s="624"/>
      <c r="RR29" s="152">
        <v>10.58</v>
      </c>
      <c r="RS29" s="152">
        <v>13.22</v>
      </c>
      <c r="RT29" s="496"/>
      <c r="RU29" s="311" t="s">
        <v>62</v>
      </c>
      <c r="RV29" s="49">
        <f>RS29-RR29+SC29-SB29</f>
        <v>1.6900000000000006</v>
      </c>
      <c r="RW29" s="85">
        <f>RV29/RR29</f>
        <v>0.15973534971644618</v>
      </c>
      <c r="RX29" s="85"/>
      <c r="RY29" s="85"/>
      <c r="RZ29" s="85"/>
      <c r="SA29" s="535" t="s">
        <v>253</v>
      </c>
      <c r="SB29" s="551">
        <v>0.95</v>
      </c>
      <c r="SC29" s="552"/>
      <c r="SD29" s="633"/>
      <c r="XBG29" s="266"/>
      <c r="XBH29" s="267"/>
      <c r="XBI29" s="266"/>
      <c r="XBJ29" s="268"/>
      <c r="XBK29" s="269"/>
      <c r="XBL29" s="266"/>
    </row>
    <row r="30" spans="1:498 16283:16288">
      <c r="A30" s="30" t="s">
        <v>126</v>
      </c>
      <c r="B30" s="31" t="str">
        <f>LEFT(A30,3)</f>
        <v>150</v>
      </c>
      <c r="C30" s="30" t="s">
        <v>127</v>
      </c>
      <c r="D30" s="772">
        <v>1005</v>
      </c>
      <c r="E30" s="32" t="s">
        <v>128</v>
      </c>
      <c r="F30" s="342" t="s">
        <v>34</v>
      </c>
      <c r="G30" s="593" t="s">
        <v>129</v>
      </c>
      <c r="H30" s="30"/>
      <c r="J30" s="13"/>
      <c r="K30" s="33">
        <v>3.1</v>
      </c>
      <c r="L30" s="33">
        <v>4.45</v>
      </c>
      <c r="M30" s="33"/>
      <c r="N30" s="34">
        <f>L30-K30</f>
        <v>1.35</v>
      </c>
      <c r="O30" s="34"/>
      <c r="P30" s="34"/>
      <c r="Q30" s="34"/>
      <c r="R30" s="34"/>
      <c r="S30" s="34"/>
      <c r="T30" s="34"/>
      <c r="U30" s="34"/>
      <c r="V30" s="105"/>
      <c r="X30" s="13"/>
      <c r="Y30" s="33">
        <v>3.1</v>
      </c>
      <c r="Z30" s="33">
        <v>4.45</v>
      </c>
      <c r="AA30" s="33"/>
      <c r="AB30" s="34">
        <f>Z30-Y30</f>
        <v>1.35</v>
      </c>
      <c r="AC30" s="34"/>
      <c r="AD30" s="34"/>
      <c r="AE30" s="34"/>
      <c r="AF30" s="34"/>
      <c r="AG30" s="34"/>
      <c r="AH30" s="34"/>
      <c r="AI30" s="34"/>
      <c r="AJ30" s="105"/>
      <c r="AL30" s="13"/>
      <c r="AM30" s="33">
        <v>3.1</v>
      </c>
      <c r="AN30" s="33">
        <v>4.45</v>
      </c>
      <c r="AO30" s="33"/>
      <c r="AP30" s="34">
        <f>AN30-AM30</f>
        <v>1.35</v>
      </c>
      <c r="AQ30" s="34"/>
      <c r="AR30" s="34"/>
      <c r="AS30" s="34"/>
      <c r="AT30" s="34"/>
      <c r="AU30" s="34"/>
      <c r="AV30" s="34"/>
      <c r="AW30" s="34"/>
      <c r="AX30" s="105"/>
      <c r="AZ30" s="13"/>
      <c r="BA30" s="33">
        <v>3.1</v>
      </c>
      <c r="BB30" s="33">
        <v>4.45</v>
      </c>
      <c r="BC30" s="33"/>
      <c r="BD30" s="34">
        <f>BB30-BA30</f>
        <v>1.35</v>
      </c>
      <c r="BE30" s="34"/>
      <c r="BF30" s="34"/>
      <c r="BG30" s="34"/>
      <c r="BH30" s="34"/>
      <c r="BI30" s="34"/>
      <c r="BJ30" s="34"/>
      <c r="BK30" s="34"/>
      <c r="BL30" s="105"/>
      <c r="BN30" s="13"/>
      <c r="BO30" s="33">
        <v>3.1</v>
      </c>
      <c r="BP30" s="33">
        <v>4.45</v>
      </c>
      <c r="BQ30" s="33"/>
      <c r="BR30" s="34">
        <f>BP30-BO30</f>
        <v>1.35</v>
      </c>
      <c r="BS30" s="34"/>
      <c r="BT30" s="34"/>
      <c r="BU30" s="34"/>
      <c r="BV30" s="34"/>
      <c r="BW30" s="34"/>
      <c r="BX30" s="34"/>
      <c r="BY30" s="34"/>
      <c r="BZ30" s="105"/>
      <c r="CB30" s="13"/>
      <c r="CC30" s="33">
        <v>3.1</v>
      </c>
      <c r="CD30" s="33">
        <v>4.45</v>
      </c>
      <c r="CE30" s="33"/>
      <c r="CF30" s="34">
        <f>CD30-CC30</f>
        <v>1.35</v>
      </c>
      <c r="CG30" s="34"/>
      <c r="CH30" s="34"/>
      <c r="CI30" s="34"/>
      <c r="CJ30" s="34"/>
      <c r="CK30" s="34"/>
      <c r="CL30" s="34"/>
      <c r="CM30" s="34"/>
      <c r="CN30" s="105"/>
      <c r="CP30" s="13"/>
      <c r="CQ30" s="33">
        <v>3.1</v>
      </c>
      <c r="CR30" s="33">
        <v>4.45</v>
      </c>
      <c r="CS30" s="33"/>
      <c r="CT30" s="34">
        <f>CR30-CQ30</f>
        <v>1.35</v>
      </c>
      <c r="CU30" s="34"/>
      <c r="CV30" s="34"/>
      <c r="CW30" s="34"/>
      <c r="CX30" s="34"/>
      <c r="CY30" s="34"/>
      <c r="CZ30" s="34"/>
      <c r="DA30" s="34"/>
      <c r="DB30" s="105"/>
      <c r="DD30" s="13"/>
      <c r="DE30" s="33">
        <v>3.1</v>
      </c>
      <c r="DF30" s="33">
        <v>4.45</v>
      </c>
      <c r="DG30" s="33"/>
      <c r="DH30" s="33"/>
      <c r="DI30" s="33"/>
      <c r="DJ30" s="34">
        <f>DF30-DE30</f>
        <v>1.35</v>
      </c>
      <c r="DK30" s="34"/>
      <c r="DL30" s="34"/>
      <c r="DM30" s="34"/>
      <c r="DN30" s="34"/>
      <c r="DO30" s="34"/>
      <c r="DP30" s="34"/>
      <c r="DQ30" s="34"/>
      <c r="DR30" s="105"/>
      <c r="DT30" s="13"/>
      <c r="DU30" s="33">
        <v>3.1</v>
      </c>
      <c r="DV30" s="33">
        <v>4.45</v>
      </c>
      <c r="DW30" s="33"/>
      <c r="DX30" s="34">
        <f>DV30-DU30</f>
        <v>1.35</v>
      </c>
      <c r="DY30" s="34"/>
      <c r="DZ30" s="34"/>
      <c r="EA30" s="34"/>
      <c r="EB30" s="34"/>
      <c r="EC30" s="34"/>
      <c r="ED30" s="34"/>
      <c r="EE30" s="34"/>
      <c r="EF30" s="105"/>
      <c r="EG30" s="105"/>
      <c r="EH30" s="13"/>
      <c r="EI30" s="33">
        <v>3.1</v>
      </c>
      <c r="EJ30" s="33">
        <v>4.45</v>
      </c>
      <c r="EK30" s="33"/>
      <c r="EL30" s="34">
        <f>EJ30-EI30</f>
        <v>1.35</v>
      </c>
      <c r="EM30" s="34"/>
      <c r="EN30" s="34"/>
      <c r="EO30" s="34"/>
      <c r="EP30" s="34"/>
      <c r="EQ30" s="34"/>
      <c r="ER30" s="34"/>
      <c r="ES30" s="105"/>
      <c r="EU30" s="13"/>
      <c r="EV30" s="33">
        <v>3.1</v>
      </c>
      <c r="EW30" s="33">
        <v>4.45</v>
      </c>
      <c r="EX30" s="33"/>
      <c r="EY30" s="34">
        <f>EW30-EV30</f>
        <v>1.35</v>
      </c>
      <c r="EZ30" s="34"/>
      <c r="FA30" s="34"/>
      <c r="FB30" s="34"/>
      <c r="FC30" s="34"/>
      <c r="FD30" s="34"/>
      <c r="FE30" s="34"/>
      <c r="FF30" s="105"/>
      <c r="FH30" s="13"/>
      <c r="FI30" s="33">
        <v>3.27</v>
      </c>
      <c r="FJ30" s="33">
        <v>4.45</v>
      </c>
      <c r="FK30" s="33"/>
      <c r="FL30" s="34">
        <f>FJ30-FI30</f>
        <v>1.1800000000000002</v>
      </c>
      <c r="FM30" s="34"/>
      <c r="FN30" s="34"/>
      <c r="FO30" s="34"/>
      <c r="FP30" s="34"/>
      <c r="FQ30" s="34"/>
      <c r="FR30" s="34"/>
      <c r="FS30" s="105"/>
      <c r="FU30" s="13"/>
      <c r="FV30" s="33">
        <v>3.2</v>
      </c>
      <c r="FW30" s="33">
        <v>4.45</v>
      </c>
      <c r="FX30" s="33"/>
      <c r="FY30" s="33"/>
      <c r="FZ30" s="34">
        <f>FW30-FV30</f>
        <v>1.25</v>
      </c>
      <c r="GA30" s="34"/>
      <c r="GB30" s="34"/>
      <c r="GC30" s="34"/>
      <c r="GD30" s="34"/>
      <c r="GE30" s="34"/>
      <c r="GF30" s="34"/>
      <c r="GG30" s="105"/>
      <c r="GI30" s="13"/>
      <c r="GJ30" s="33">
        <v>3.2</v>
      </c>
      <c r="GK30" s="33">
        <v>4.45</v>
      </c>
      <c r="GL30" s="33"/>
      <c r="GM30" s="33"/>
      <c r="GN30" s="34">
        <f>GK30-GJ30</f>
        <v>1.25</v>
      </c>
      <c r="GO30" s="34"/>
      <c r="GP30" s="34"/>
      <c r="GQ30" s="34"/>
      <c r="GR30" s="34"/>
      <c r="GS30" s="34"/>
      <c r="GT30" s="34"/>
      <c r="GU30" s="105"/>
      <c r="GW30" s="13"/>
      <c r="GX30" s="33">
        <v>3.2</v>
      </c>
      <c r="GY30" s="33">
        <v>4.45</v>
      </c>
      <c r="GZ30" s="33"/>
      <c r="HA30" s="33"/>
      <c r="HB30" s="34">
        <f>GY30-GX30</f>
        <v>1.25</v>
      </c>
      <c r="HC30" s="34"/>
      <c r="HD30" s="34"/>
      <c r="HE30" s="34"/>
      <c r="HF30" s="34"/>
      <c r="HG30" s="34"/>
      <c r="HH30" s="34"/>
      <c r="HI30" s="105"/>
      <c r="HJ30" s="105"/>
      <c r="HK30" s="13"/>
      <c r="HL30" s="33">
        <v>3.2</v>
      </c>
      <c r="HM30" s="33">
        <v>4.45</v>
      </c>
      <c r="HN30" s="33"/>
      <c r="HO30" s="33"/>
      <c r="HP30" s="34">
        <f>HM30-HL30</f>
        <v>1.25</v>
      </c>
      <c r="HQ30" s="34"/>
      <c r="HR30" s="34"/>
      <c r="HS30" s="34"/>
      <c r="HT30" s="34"/>
      <c r="HU30" s="34"/>
      <c r="HV30" s="34"/>
      <c r="HW30" s="105"/>
      <c r="HX30" s="13"/>
      <c r="HY30" s="33">
        <v>3.2</v>
      </c>
      <c r="HZ30" s="33">
        <v>4.45</v>
      </c>
      <c r="IA30" s="33"/>
      <c r="IB30" s="33"/>
      <c r="IC30" s="34">
        <f>HZ30-HY30</f>
        <v>1.25</v>
      </c>
      <c r="ID30" s="34"/>
      <c r="IE30" s="34"/>
      <c r="IF30" s="34"/>
      <c r="IG30" s="34"/>
      <c r="IH30" s="34"/>
      <c r="II30" s="34"/>
      <c r="IJ30" s="34"/>
      <c r="IK30" s="34"/>
      <c r="IL30" s="34"/>
      <c r="IM30" s="105"/>
      <c r="IQ30" s="13"/>
      <c r="IR30" s="33">
        <v>3.2</v>
      </c>
      <c r="IS30" s="33">
        <v>4.45</v>
      </c>
      <c r="IT30" s="33"/>
      <c r="IU30" s="33"/>
      <c r="IV30" s="34">
        <f>IS30-IR30</f>
        <v>1.25</v>
      </c>
      <c r="IW30" s="34"/>
      <c r="IX30" s="34"/>
      <c r="IY30" s="34"/>
      <c r="IZ30" s="34"/>
      <c r="JA30" s="34"/>
      <c r="JB30" s="34"/>
      <c r="JC30" s="34"/>
      <c r="JD30" s="34"/>
      <c r="JE30" s="34"/>
      <c r="JF30" s="105"/>
      <c r="JH30" s="13"/>
      <c r="JI30" s="33">
        <v>3.2</v>
      </c>
      <c r="JJ30" s="33">
        <v>4.45</v>
      </c>
      <c r="JK30" s="33"/>
      <c r="JL30" s="33"/>
      <c r="JM30" s="34">
        <f>JJ30-JI30</f>
        <v>1.25</v>
      </c>
      <c r="JN30" s="34"/>
      <c r="JO30" s="34"/>
      <c r="JP30" s="34"/>
      <c r="JQ30" s="34"/>
      <c r="JR30" s="34"/>
      <c r="JS30" s="34"/>
      <c r="JT30" s="34"/>
      <c r="JU30" s="34"/>
      <c r="JV30" s="34"/>
      <c r="JW30" s="105"/>
      <c r="JZ30" s="13"/>
      <c r="KA30" s="33">
        <v>3.2</v>
      </c>
      <c r="KB30" s="33">
        <v>4.45</v>
      </c>
      <c r="KC30" s="33"/>
      <c r="KD30" s="33"/>
      <c r="KE30" s="34">
        <f>KB30-KA30</f>
        <v>1.25</v>
      </c>
      <c r="KF30" s="34"/>
      <c r="KG30" s="34"/>
      <c r="KH30" s="34"/>
      <c r="KI30" s="34"/>
      <c r="KJ30" s="34"/>
      <c r="KK30" s="34"/>
      <c r="KL30" s="34"/>
      <c r="KM30" s="34"/>
      <c r="KN30" s="34"/>
      <c r="KO30" s="105"/>
      <c r="KQ30" s="13" t="s">
        <v>130</v>
      </c>
      <c r="KR30" s="33">
        <v>3.2</v>
      </c>
      <c r="KS30" s="33">
        <v>4.45</v>
      </c>
      <c r="KT30" s="33"/>
      <c r="KU30" s="308"/>
      <c r="KV30" s="34">
        <f>KS30-KR30</f>
        <v>1.25</v>
      </c>
      <c r="KW30" s="34"/>
      <c r="KX30" s="34"/>
      <c r="KY30" s="34"/>
      <c r="KZ30" s="34"/>
      <c r="LA30" s="34"/>
      <c r="LB30" s="34"/>
      <c r="LC30" s="34"/>
      <c r="LD30" s="34"/>
      <c r="LE30" s="34"/>
      <c r="LF30" s="105"/>
      <c r="LI30" s="13" t="s">
        <v>130</v>
      </c>
      <c r="LJ30" s="33">
        <v>3.2</v>
      </c>
      <c r="LK30" s="33">
        <v>4.45</v>
      </c>
      <c r="LL30" s="33"/>
      <c r="LM30" s="308"/>
      <c r="LN30" s="34">
        <f>LK30-LJ30</f>
        <v>1.25</v>
      </c>
      <c r="LO30" s="34"/>
      <c r="LP30" s="34"/>
      <c r="LQ30" s="34"/>
      <c r="LR30" s="34"/>
      <c r="LS30" s="34"/>
      <c r="LT30" s="34"/>
      <c r="LU30" s="34"/>
      <c r="LV30" s="34"/>
      <c r="LW30" s="34"/>
      <c r="LX30" s="105"/>
      <c r="LZ30" s="13" t="s">
        <v>130</v>
      </c>
      <c r="MA30" s="33">
        <v>3.2</v>
      </c>
      <c r="MB30" s="33">
        <v>4.45</v>
      </c>
      <c r="MC30" s="33"/>
      <c r="MD30" s="308"/>
      <c r="ME30" s="34">
        <f>MB30-MA30</f>
        <v>1.25</v>
      </c>
      <c r="MF30" s="34"/>
      <c r="MG30" s="34"/>
      <c r="MH30" s="34"/>
      <c r="MI30" s="34"/>
      <c r="MJ30" s="34"/>
      <c r="MK30" s="34"/>
      <c r="ML30" s="34"/>
      <c r="MM30" s="34"/>
      <c r="MN30" s="34"/>
      <c r="MO30" s="105"/>
      <c r="MQ30" s="13" t="s">
        <v>130</v>
      </c>
      <c r="MR30" s="33">
        <v>3.2</v>
      </c>
      <c r="MS30" s="33">
        <v>4.45</v>
      </c>
      <c r="MT30" s="33"/>
      <c r="MU30" s="308"/>
      <c r="MV30" s="34">
        <f>MS30-MR30</f>
        <v>1.25</v>
      </c>
      <c r="MW30" s="34"/>
      <c r="MX30" s="34"/>
      <c r="MY30" s="34"/>
      <c r="MZ30" s="34"/>
      <c r="NA30" s="34"/>
      <c r="NB30" s="34"/>
      <c r="NC30" s="34"/>
      <c r="ND30" s="34"/>
      <c r="NE30" s="34"/>
      <c r="NF30" s="105"/>
      <c r="NI30" s="13" t="s">
        <v>130</v>
      </c>
      <c r="NJ30" s="33">
        <v>3.2</v>
      </c>
      <c r="NK30" s="33">
        <v>4.45</v>
      </c>
      <c r="NL30" s="33"/>
      <c r="NM30" s="308"/>
      <c r="NN30" s="34">
        <f>NK30-NJ30</f>
        <v>1.25</v>
      </c>
      <c r="NO30" s="34"/>
      <c r="NP30" s="34"/>
      <c r="NQ30" s="34"/>
      <c r="NR30" s="34"/>
      <c r="NS30" s="34"/>
      <c r="NT30" s="34"/>
      <c r="NU30" s="34"/>
      <c r="NV30" s="34"/>
      <c r="NW30" s="34"/>
      <c r="NX30" s="105"/>
      <c r="OA30" s="13" t="s">
        <v>130</v>
      </c>
      <c r="OB30" s="33">
        <v>3.2</v>
      </c>
      <c r="OC30" s="33">
        <v>4.45</v>
      </c>
      <c r="OD30" s="33"/>
      <c r="OE30" s="308"/>
      <c r="OF30" s="34">
        <f>OC30-OB30</f>
        <v>1.25</v>
      </c>
      <c r="OG30" s="34"/>
      <c r="OH30" s="34"/>
      <c r="OI30" s="34"/>
      <c r="OJ30" s="34"/>
      <c r="OK30" s="34"/>
      <c r="OL30" s="34"/>
      <c r="OM30" s="34"/>
      <c r="ON30" s="105"/>
      <c r="OQ30" s="13" t="s">
        <v>130</v>
      </c>
      <c r="OR30" s="33">
        <v>3.2</v>
      </c>
      <c r="OS30" s="33">
        <v>4.45</v>
      </c>
      <c r="OT30" s="33"/>
      <c r="OU30" s="308"/>
      <c r="OV30" s="34">
        <f>OS30-OR30</f>
        <v>1.25</v>
      </c>
      <c r="OW30" s="34"/>
      <c r="OX30" s="34"/>
      <c r="OY30" s="34"/>
      <c r="OZ30" s="34"/>
      <c r="PA30" s="34"/>
      <c r="PB30" s="34"/>
      <c r="PC30" s="34"/>
      <c r="PD30" s="105"/>
      <c r="PG30" s="13" t="s">
        <v>130</v>
      </c>
      <c r="PH30" s="33">
        <v>3.2</v>
      </c>
      <c r="PI30" s="33">
        <v>4.45</v>
      </c>
      <c r="PJ30" s="33"/>
      <c r="PK30" s="308"/>
      <c r="PL30" s="34">
        <f>PI30-PH30</f>
        <v>1.25</v>
      </c>
      <c r="PM30" s="34"/>
      <c r="PN30" s="34"/>
      <c r="PO30" s="34"/>
      <c r="PP30" s="34"/>
      <c r="PQ30" s="34"/>
      <c r="PR30" s="34"/>
      <c r="PS30" s="34"/>
      <c r="PT30" s="105"/>
      <c r="PV30" s="13" t="s">
        <v>130</v>
      </c>
      <c r="PW30" s="33">
        <v>3.2</v>
      </c>
      <c r="PX30" s="33">
        <v>4.45</v>
      </c>
      <c r="PY30" s="33"/>
      <c r="PZ30" s="308"/>
      <c r="QA30" s="34">
        <f>PX30-PW30</f>
        <v>1.25</v>
      </c>
      <c r="QB30" s="34"/>
      <c r="QC30" s="34"/>
      <c r="QD30" s="34"/>
      <c r="QE30" s="34"/>
      <c r="QF30" s="34"/>
      <c r="QG30" s="34"/>
      <c r="QH30" s="34"/>
      <c r="QI30" s="105"/>
      <c r="QK30" s="13" t="s">
        <v>130</v>
      </c>
      <c r="QL30" s="33">
        <v>3.2</v>
      </c>
      <c r="QM30" s="33">
        <v>4.45</v>
      </c>
      <c r="QN30" s="33"/>
      <c r="QO30" s="308"/>
      <c r="QP30" s="34">
        <f>QM30-QL30</f>
        <v>1.25</v>
      </c>
      <c r="QQ30" s="34"/>
      <c r="QR30" s="34"/>
      <c r="QS30" s="34"/>
      <c r="QT30" s="34"/>
      <c r="QU30" s="34"/>
      <c r="QV30" s="34"/>
      <c r="QW30" s="34"/>
      <c r="QX30" s="105"/>
      <c r="QZ30" s="618" t="s">
        <v>53</v>
      </c>
      <c r="RA30" s="33">
        <v>3.2</v>
      </c>
      <c r="RB30" s="33">
        <v>4.45</v>
      </c>
      <c r="RC30" s="492"/>
      <c r="RD30" s="308" t="s">
        <v>131</v>
      </c>
      <c r="RE30" s="34">
        <f>RB30-RA30</f>
        <v>1.25</v>
      </c>
      <c r="RF30" s="34"/>
      <c r="RG30" s="34"/>
      <c r="RH30" s="34"/>
      <c r="RI30" s="34"/>
      <c r="RJ30" s="533"/>
      <c r="RK30" s="547"/>
      <c r="RL30" s="548"/>
      <c r="RM30" s="632"/>
      <c r="RQ30" s="618" t="s">
        <v>53</v>
      </c>
      <c r="RR30" s="33">
        <v>3.2</v>
      </c>
      <c r="RS30" s="33">
        <v>4.45</v>
      </c>
      <c r="RT30" s="492"/>
      <c r="RU30" s="308" t="s">
        <v>131</v>
      </c>
      <c r="RV30" s="34">
        <f>RS30-RR30</f>
        <v>1.25</v>
      </c>
      <c r="RW30" s="34"/>
      <c r="RX30" s="34"/>
      <c r="RY30" s="34"/>
      <c r="RZ30" s="34"/>
      <c r="SA30" s="533"/>
      <c r="SB30" s="547"/>
      <c r="SC30" s="548"/>
      <c r="SD30" s="632"/>
    </row>
    <row r="31" spans="1:498 16283:16288">
      <c r="A31" s="30" t="s">
        <v>132</v>
      </c>
      <c r="B31" s="31" t="str">
        <f>LEFT(A31,3)</f>
        <v>150</v>
      </c>
      <c r="C31" s="30" t="s">
        <v>127</v>
      </c>
      <c r="D31" s="772">
        <v>1005</v>
      </c>
      <c r="E31" s="32" t="s">
        <v>128</v>
      </c>
      <c r="F31" s="342" t="s">
        <v>34</v>
      </c>
      <c r="G31" s="593" t="s">
        <v>133</v>
      </c>
      <c r="H31" s="30"/>
      <c r="J31" s="13"/>
      <c r="K31" s="33">
        <v>3.1</v>
      </c>
      <c r="L31" s="33">
        <v>4.45</v>
      </c>
      <c r="M31" s="33"/>
      <c r="N31" s="34">
        <f>L31-K31</f>
        <v>1.35</v>
      </c>
      <c r="O31" s="34"/>
      <c r="P31" s="34"/>
      <c r="Q31" s="34"/>
      <c r="R31" s="34"/>
      <c r="S31" s="34"/>
      <c r="T31" s="34"/>
      <c r="U31" s="34"/>
      <c r="V31" s="105"/>
      <c r="X31" s="13"/>
      <c r="Y31" s="33">
        <v>3.1</v>
      </c>
      <c r="Z31" s="33">
        <v>4.45</v>
      </c>
      <c r="AA31" s="33"/>
      <c r="AB31" s="34">
        <f>Z31-Y31</f>
        <v>1.35</v>
      </c>
      <c r="AC31" s="34"/>
      <c r="AD31" s="34"/>
      <c r="AE31" s="34"/>
      <c r="AF31" s="34"/>
      <c r="AG31" s="34"/>
      <c r="AH31" s="34"/>
      <c r="AI31" s="34"/>
      <c r="AJ31" s="105"/>
      <c r="AL31" s="13"/>
      <c r="AM31" s="33">
        <v>3.1</v>
      </c>
      <c r="AN31" s="33">
        <v>4.45</v>
      </c>
      <c r="AO31" s="33"/>
      <c r="AP31" s="34">
        <f>AN31-AM31</f>
        <v>1.35</v>
      </c>
      <c r="AQ31" s="34"/>
      <c r="AR31" s="34"/>
      <c r="AS31" s="34"/>
      <c r="AT31" s="34"/>
      <c r="AU31" s="34"/>
      <c r="AV31" s="34"/>
      <c r="AW31" s="34"/>
      <c r="AX31" s="105"/>
      <c r="AZ31" s="13"/>
      <c r="BA31" s="33">
        <v>3.1</v>
      </c>
      <c r="BB31" s="33">
        <v>4.45</v>
      </c>
      <c r="BC31" s="33"/>
      <c r="BD31" s="34">
        <f>BB31-BA31</f>
        <v>1.35</v>
      </c>
      <c r="BE31" s="34"/>
      <c r="BF31" s="34"/>
      <c r="BG31" s="34"/>
      <c r="BH31" s="34"/>
      <c r="BI31" s="34"/>
      <c r="BJ31" s="34"/>
      <c r="BK31" s="34"/>
      <c r="BL31" s="105"/>
      <c r="BN31" s="13"/>
      <c r="BO31" s="33">
        <v>3.1</v>
      </c>
      <c r="BP31" s="33">
        <v>4.45</v>
      </c>
      <c r="BQ31" s="33"/>
      <c r="BR31" s="34">
        <f>BP31-BO31</f>
        <v>1.35</v>
      </c>
      <c r="BS31" s="34"/>
      <c r="BT31" s="34"/>
      <c r="BU31" s="34"/>
      <c r="BV31" s="34"/>
      <c r="BW31" s="34"/>
      <c r="BX31" s="34"/>
      <c r="BY31" s="34"/>
      <c r="BZ31" s="105"/>
      <c r="CB31" s="13"/>
      <c r="CC31" s="33">
        <v>3.1</v>
      </c>
      <c r="CD31" s="33">
        <v>4.45</v>
      </c>
      <c r="CE31" s="33"/>
      <c r="CF31" s="34">
        <f>CD31-CC31</f>
        <v>1.35</v>
      </c>
      <c r="CG31" s="34"/>
      <c r="CH31" s="34"/>
      <c r="CI31" s="34"/>
      <c r="CJ31" s="34"/>
      <c r="CK31" s="34"/>
      <c r="CL31" s="34"/>
      <c r="CM31" s="34"/>
      <c r="CN31" s="105"/>
      <c r="CP31" s="13"/>
      <c r="CQ31" s="33">
        <v>3.1</v>
      </c>
      <c r="CR31" s="33">
        <v>4.45</v>
      </c>
      <c r="CS31" s="33"/>
      <c r="CT31" s="34">
        <f>CR31-CQ31</f>
        <v>1.35</v>
      </c>
      <c r="CU31" s="34"/>
      <c r="CV31" s="34"/>
      <c r="CW31" s="34"/>
      <c r="CX31" s="34"/>
      <c r="CY31" s="34"/>
      <c r="CZ31" s="34"/>
      <c r="DA31" s="34"/>
      <c r="DB31" s="105"/>
      <c r="DD31" s="13"/>
      <c r="DE31" s="33">
        <v>3.1</v>
      </c>
      <c r="DF31" s="33">
        <v>4.45</v>
      </c>
      <c r="DG31" s="33"/>
      <c r="DH31" s="33"/>
      <c r="DI31" s="33"/>
      <c r="DJ31" s="34">
        <f>DF31-DE31</f>
        <v>1.35</v>
      </c>
      <c r="DK31" s="34"/>
      <c r="DL31" s="34"/>
      <c r="DM31" s="34"/>
      <c r="DN31" s="34"/>
      <c r="DO31" s="34"/>
      <c r="DP31" s="34"/>
      <c r="DQ31" s="34"/>
      <c r="DR31" s="105"/>
      <c r="DT31" s="13"/>
      <c r="DU31" s="33">
        <v>3.1</v>
      </c>
      <c r="DV31" s="33">
        <v>4.45</v>
      </c>
      <c r="DW31" s="33"/>
      <c r="DX31" s="34">
        <f>DV31-DU31</f>
        <v>1.35</v>
      </c>
      <c r="DY31" s="34"/>
      <c r="DZ31" s="34"/>
      <c r="EA31" s="34"/>
      <c r="EB31" s="34"/>
      <c r="EC31" s="34"/>
      <c r="ED31" s="34"/>
      <c r="EE31" s="34"/>
      <c r="EF31" s="105"/>
      <c r="EG31" s="105"/>
      <c r="EH31" s="13"/>
      <c r="EI31" s="33">
        <v>3.1</v>
      </c>
      <c r="EJ31" s="33">
        <v>4.45</v>
      </c>
      <c r="EK31" s="33"/>
      <c r="EL31" s="34">
        <f>EJ31-EI31</f>
        <v>1.35</v>
      </c>
      <c r="EM31" s="34"/>
      <c r="EN31" s="34"/>
      <c r="EO31" s="34"/>
      <c r="EP31" s="34"/>
      <c r="EQ31" s="34"/>
      <c r="ER31" s="34"/>
      <c r="ES31" s="105"/>
      <c r="EU31" s="13"/>
      <c r="EV31" s="33">
        <v>3.1</v>
      </c>
      <c r="EW31" s="33">
        <v>4.45</v>
      </c>
      <c r="EX31" s="33"/>
      <c r="EY31" s="34">
        <f>EW31-EV31</f>
        <v>1.35</v>
      </c>
      <c r="EZ31" s="34"/>
      <c r="FA31" s="34"/>
      <c r="FB31" s="34"/>
      <c r="FC31" s="34"/>
      <c r="FD31" s="34"/>
      <c r="FE31" s="34"/>
      <c r="FF31" s="105"/>
      <c r="FH31" s="13"/>
      <c r="FI31" s="33">
        <v>3.27</v>
      </c>
      <c r="FJ31" s="33">
        <v>4.45</v>
      </c>
      <c r="FK31" s="33"/>
      <c r="FL31" s="34">
        <f>FJ31-FI31</f>
        <v>1.1800000000000002</v>
      </c>
      <c r="FM31" s="34"/>
      <c r="FN31" s="34"/>
      <c r="FO31" s="34"/>
      <c r="FP31" s="34"/>
      <c r="FQ31" s="34"/>
      <c r="FR31" s="34"/>
      <c r="FS31" s="105"/>
      <c r="FU31" s="13"/>
      <c r="FV31" s="33">
        <v>3.2</v>
      </c>
      <c r="FW31" s="33">
        <v>4.45</v>
      </c>
      <c r="FX31" s="33"/>
      <c r="FY31" s="33"/>
      <c r="FZ31" s="34">
        <f>FW31-FV31</f>
        <v>1.25</v>
      </c>
      <c r="GA31" s="34"/>
      <c r="GB31" s="34"/>
      <c r="GC31" s="34"/>
      <c r="GD31" s="34"/>
      <c r="GE31" s="34"/>
      <c r="GF31" s="34"/>
      <c r="GG31" s="105"/>
      <c r="GI31" s="13"/>
      <c r="GJ31" s="33">
        <v>3.2</v>
      </c>
      <c r="GK31" s="33">
        <v>4.45</v>
      </c>
      <c r="GL31" s="33"/>
      <c r="GM31" s="33"/>
      <c r="GN31" s="34">
        <f>GK31-GJ31</f>
        <v>1.25</v>
      </c>
      <c r="GO31" s="34"/>
      <c r="GP31" s="34"/>
      <c r="GQ31" s="34"/>
      <c r="GR31" s="34"/>
      <c r="GS31" s="34"/>
      <c r="GT31" s="34"/>
      <c r="GU31" s="105"/>
      <c r="GW31" s="13"/>
      <c r="GX31" s="33">
        <v>3.2</v>
      </c>
      <c r="GY31" s="33">
        <v>4.45</v>
      </c>
      <c r="GZ31" s="33"/>
      <c r="HA31" s="33"/>
      <c r="HB31" s="34">
        <f>GY31-GX31</f>
        <v>1.25</v>
      </c>
      <c r="HC31" s="34"/>
      <c r="HD31" s="34"/>
      <c r="HE31" s="34"/>
      <c r="HF31" s="34"/>
      <c r="HG31" s="34"/>
      <c r="HH31" s="34"/>
      <c r="HI31" s="105"/>
      <c r="HJ31" s="105"/>
      <c r="HK31" s="13"/>
      <c r="HL31" s="33">
        <v>3.2</v>
      </c>
      <c r="HM31" s="33">
        <v>4.45</v>
      </c>
      <c r="HN31" s="33"/>
      <c r="HO31" s="33"/>
      <c r="HP31" s="34">
        <f>HM31-HL31</f>
        <v>1.25</v>
      </c>
      <c r="HQ31" s="34"/>
      <c r="HR31" s="34"/>
      <c r="HS31" s="34"/>
      <c r="HT31" s="34"/>
      <c r="HU31" s="34"/>
      <c r="HV31" s="34"/>
      <c r="HW31" s="105"/>
      <c r="HX31" s="13"/>
      <c r="HY31" s="33">
        <v>3.2</v>
      </c>
      <c r="HZ31" s="33">
        <v>4.45</v>
      </c>
      <c r="IA31" s="33"/>
      <c r="IB31" s="33"/>
      <c r="IC31" s="34">
        <f>HZ31-HY31</f>
        <v>1.25</v>
      </c>
      <c r="ID31" s="34"/>
      <c r="IE31" s="34"/>
      <c r="IF31" s="34"/>
      <c r="IG31" s="34"/>
      <c r="IH31" s="34"/>
      <c r="II31" s="34"/>
      <c r="IJ31" s="34"/>
      <c r="IK31" s="34"/>
      <c r="IL31" s="34"/>
      <c r="IM31" s="105"/>
      <c r="IQ31" s="13"/>
      <c r="IR31" s="33">
        <v>3.2</v>
      </c>
      <c r="IS31" s="33">
        <v>4.45</v>
      </c>
      <c r="IT31" s="33"/>
      <c r="IU31" s="33"/>
      <c r="IV31" s="34">
        <f>IS31-IR31</f>
        <v>1.25</v>
      </c>
      <c r="IW31" s="34"/>
      <c r="IX31" s="34"/>
      <c r="IY31" s="34"/>
      <c r="IZ31" s="34"/>
      <c r="JA31" s="34"/>
      <c r="JB31" s="34"/>
      <c r="JC31" s="34"/>
      <c r="JD31" s="34"/>
      <c r="JE31" s="34"/>
      <c r="JF31" s="105"/>
      <c r="JH31" s="13"/>
      <c r="JI31" s="33">
        <v>3.2</v>
      </c>
      <c r="JJ31" s="33">
        <v>4.45</v>
      </c>
      <c r="JK31" s="33"/>
      <c r="JL31" s="33"/>
      <c r="JM31" s="34">
        <f>JJ31-JI31</f>
        <v>1.25</v>
      </c>
      <c r="JN31" s="34"/>
      <c r="JO31" s="34"/>
      <c r="JP31" s="34"/>
      <c r="JQ31" s="34"/>
      <c r="JR31" s="34"/>
      <c r="JS31" s="34"/>
      <c r="JT31" s="34"/>
      <c r="JU31" s="34"/>
      <c r="JV31" s="34"/>
      <c r="JW31" s="105"/>
      <c r="JZ31" s="13"/>
      <c r="KA31" s="33">
        <v>3.2</v>
      </c>
      <c r="KB31" s="33">
        <v>4.45</v>
      </c>
      <c r="KC31" s="33"/>
      <c r="KD31" s="33"/>
      <c r="KE31" s="34">
        <f>KB31-KA31</f>
        <v>1.25</v>
      </c>
      <c r="KF31" s="34"/>
      <c r="KG31" s="34"/>
      <c r="KH31" s="34"/>
      <c r="KI31" s="34"/>
      <c r="KJ31" s="34"/>
      <c r="KK31" s="34"/>
      <c r="KL31" s="34"/>
      <c r="KM31" s="34"/>
      <c r="KN31" s="34"/>
      <c r="KO31" s="105"/>
      <c r="KQ31" s="13" t="s">
        <v>130</v>
      </c>
      <c r="KR31" s="33">
        <v>3.2</v>
      </c>
      <c r="KS31" s="33">
        <v>4.45</v>
      </c>
      <c r="KT31" s="33"/>
      <c r="KU31" s="308"/>
      <c r="KV31" s="34">
        <f>KS31-KR31</f>
        <v>1.25</v>
      </c>
      <c r="KW31" s="34"/>
      <c r="KX31" s="34"/>
      <c r="KY31" s="34"/>
      <c r="KZ31" s="34"/>
      <c r="LA31" s="34"/>
      <c r="LB31" s="34"/>
      <c r="LC31" s="34"/>
      <c r="LD31" s="34"/>
      <c r="LE31" s="34"/>
      <c r="LF31" s="105"/>
      <c r="LI31" s="13" t="s">
        <v>130</v>
      </c>
      <c r="LJ31" s="33">
        <v>3.2</v>
      </c>
      <c r="LK31" s="33">
        <v>4.45</v>
      </c>
      <c r="LL31" s="33"/>
      <c r="LM31" s="308"/>
      <c r="LN31" s="34">
        <f>LK31-LJ31</f>
        <v>1.25</v>
      </c>
      <c r="LO31" s="34"/>
      <c r="LP31" s="34"/>
      <c r="LQ31" s="34"/>
      <c r="LR31" s="34"/>
      <c r="LS31" s="34"/>
      <c r="LT31" s="34"/>
      <c r="LU31" s="34"/>
      <c r="LV31" s="34"/>
      <c r="LW31" s="34"/>
      <c r="LX31" s="105"/>
      <c r="LZ31" s="13" t="s">
        <v>130</v>
      </c>
      <c r="MA31" s="33">
        <v>3.2</v>
      </c>
      <c r="MB31" s="33">
        <v>4.45</v>
      </c>
      <c r="MC31" s="33"/>
      <c r="MD31" s="308"/>
      <c r="ME31" s="34">
        <f>MB31-MA31</f>
        <v>1.25</v>
      </c>
      <c r="MF31" s="34"/>
      <c r="MG31" s="34"/>
      <c r="MH31" s="34"/>
      <c r="MI31" s="34"/>
      <c r="MJ31" s="34"/>
      <c r="MK31" s="34"/>
      <c r="ML31" s="34"/>
      <c r="MM31" s="34"/>
      <c r="MN31" s="34"/>
      <c r="MO31" s="105"/>
      <c r="MQ31" s="13" t="s">
        <v>130</v>
      </c>
      <c r="MR31" s="33">
        <v>3.2</v>
      </c>
      <c r="MS31" s="33">
        <v>4.45</v>
      </c>
      <c r="MT31" s="33"/>
      <c r="MU31" s="308"/>
      <c r="MV31" s="34">
        <f>MS31-MR31</f>
        <v>1.25</v>
      </c>
      <c r="MW31" s="34"/>
      <c r="MX31" s="34"/>
      <c r="MY31" s="34"/>
      <c r="MZ31" s="34"/>
      <c r="NA31" s="34"/>
      <c r="NB31" s="34"/>
      <c r="NC31" s="34"/>
      <c r="ND31" s="34"/>
      <c r="NE31" s="34"/>
      <c r="NF31" s="105"/>
      <c r="NI31" s="13" t="s">
        <v>130</v>
      </c>
      <c r="NJ31" s="33">
        <v>3.2</v>
      </c>
      <c r="NK31" s="33">
        <v>4.45</v>
      </c>
      <c r="NL31" s="33"/>
      <c r="NM31" s="308"/>
      <c r="NN31" s="34">
        <f>NK31-NJ31</f>
        <v>1.25</v>
      </c>
      <c r="NO31" s="34"/>
      <c r="NP31" s="34"/>
      <c r="NQ31" s="34"/>
      <c r="NR31" s="34"/>
      <c r="NS31" s="34"/>
      <c r="NT31" s="34"/>
      <c r="NU31" s="34"/>
      <c r="NV31" s="34"/>
      <c r="NW31" s="34"/>
      <c r="NX31" s="105"/>
      <c r="OA31" s="13" t="s">
        <v>130</v>
      </c>
      <c r="OB31" s="33">
        <v>3.2</v>
      </c>
      <c r="OC31" s="33">
        <v>4.45</v>
      </c>
      <c r="OD31" s="33"/>
      <c r="OE31" s="308"/>
      <c r="OF31" s="34">
        <f>OC31-OB31</f>
        <v>1.25</v>
      </c>
      <c r="OG31" s="34"/>
      <c r="OH31" s="34"/>
      <c r="OI31" s="34"/>
      <c r="OJ31" s="34"/>
      <c r="OK31" s="34"/>
      <c r="OL31" s="34"/>
      <c r="OM31" s="34"/>
      <c r="ON31" s="105"/>
      <c r="OQ31" s="13" t="s">
        <v>130</v>
      </c>
      <c r="OR31" s="33">
        <v>3.2</v>
      </c>
      <c r="OS31" s="33">
        <v>4.45</v>
      </c>
      <c r="OT31" s="33"/>
      <c r="OU31" s="308"/>
      <c r="OV31" s="34">
        <f>OS31-OR31</f>
        <v>1.25</v>
      </c>
      <c r="OW31" s="34"/>
      <c r="OX31" s="34"/>
      <c r="OY31" s="34"/>
      <c r="OZ31" s="34"/>
      <c r="PA31" s="34"/>
      <c r="PB31" s="34"/>
      <c r="PC31" s="34"/>
      <c r="PD31" s="105"/>
      <c r="PG31" s="13" t="s">
        <v>130</v>
      </c>
      <c r="PH31" s="33">
        <v>3.2</v>
      </c>
      <c r="PI31" s="33">
        <v>4.45</v>
      </c>
      <c r="PJ31" s="33"/>
      <c r="PK31" s="308"/>
      <c r="PL31" s="34">
        <f>PI31-PH31</f>
        <v>1.25</v>
      </c>
      <c r="PM31" s="34"/>
      <c r="PN31" s="34"/>
      <c r="PO31" s="34"/>
      <c r="PP31" s="34"/>
      <c r="PQ31" s="34"/>
      <c r="PR31" s="34"/>
      <c r="PS31" s="34"/>
      <c r="PT31" s="105"/>
      <c r="PV31" s="13" t="s">
        <v>130</v>
      </c>
      <c r="PW31" s="33">
        <v>3.2</v>
      </c>
      <c r="PX31" s="33">
        <v>4.45</v>
      </c>
      <c r="PY31" s="33"/>
      <c r="PZ31" s="308"/>
      <c r="QA31" s="34">
        <f>PX31-PW31</f>
        <v>1.25</v>
      </c>
      <c r="QB31" s="34"/>
      <c r="QC31" s="34"/>
      <c r="QD31" s="34"/>
      <c r="QE31" s="34"/>
      <c r="QF31" s="34"/>
      <c r="QG31" s="34"/>
      <c r="QH31" s="34"/>
      <c r="QI31" s="105"/>
      <c r="QK31" s="13" t="s">
        <v>130</v>
      </c>
      <c r="QL31" s="33">
        <v>3.2</v>
      </c>
      <c r="QM31" s="33">
        <v>4.45</v>
      </c>
      <c r="QN31" s="33"/>
      <c r="QO31" s="308"/>
      <c r="QP31" s="34">
        <f>QM31-QL31</f>
        <v>1.25</v>
      </c>
      <c r="QQ31" s="34"/>
      <c r="QR31" s="34"/>
      <c r="QS31" s="34"/>
      <c r="QT31" s="34"/>
      <c r="QU31" s="34"/>
      <c r="QV31" s="34"/>
      <c r="QW31" s="34"/>
      <c r="QX31" s="105"/>
      <c r="QZ31" s="618" t="s">
        <v>53</v>
      </c>
      <c r="RA31" s="33">
        <v>3.2</v>
      </c>
      <c r="RB31" s="33">
        <v>4.45</v>
      </c>
      <c r="RC31" s="492"/>
      <c r="RD31" s="308" t="s">
        <v>131</v>
      </c>
      <c r="RE31" s="34">
        <f>RB31-RA31</f>
        <v>1.25</v>
      </c>
      <c r="RF31" s="34"/>
      <c r="RG31" s="34"/>
      <c r="RH31" s="34"/>
      <c r="RI31" s="34"/>
      <c r="RJ31" s="533"/>
      <c r="RK31" s="547"/>
      <c r="RL31" s="548"/>
      <c r="RM31" s="632"/>
      <c r="RQ31" s="618" t="s">
        <v>53</v>
      </c>
      <c r="RR31" s="33">
        <v>3.2</v>
      </c>
      <c r="RS31" s="33">
        <v>4.45</v>
      </c>
      <c r="RT31" s="492"/>
      <c r="RU31" s="308" t="s">
        <v>131</v>
      </c>
      <c r="RV31" s="34">
        <f>RS31-RR31</f>
        <v>1.25</v>
      </c>
      <c r="RW31" s="34"/>
      <c r="RX31" s="34"/>
      <c r="RY31" s="34"/>
      <c r="RZ31" s="34"/>
      <c r="SA31" s="533"/>
      <c r="SB31" s="547"/>
      <c r="SC31" s="548"/>
      <c r="SD31" s="632"/>
    </row>
    <row r="32" spans="1:498 16283:16288">
      <c r="A32" s="30" t="s">
        <v>134</v>
      </c>
      <c r="B32" s="31" t="str">
        <f>LEFT(A32,2)</f>
        <v>80</v>
      </c>
      <c r="C32" s="30" t="s">
        <v>47</v>
      </c>
      <c r="D32" s="772">
        <v>1005</v>
      </c>
      <c r="E32" s="32" t="s">
        <v>128</v>
      </c>
      <c r="F32" s="342" t="s">
        <v>34</v>
      </c>
      <c r="G32" s="593" t="s">
        <v>135</v>
      </c>
      <c r="H32" s="30"/>
      <c r="J32" s="13"/>
      <c r="K32" s="33">
        <v>15.45</v>
      </c>
      <c r="L32" s="33">
        <v>14.45</v>
      </c>
      <c r="M32" s="33"/>
      <c r="N32" s="34">
        <f>L32-K32</f>
        <v>-1</v>
      </c>
      <c r="O32" s="34"/>
      <c r="P32" s="34"/>
      <c r="Q32" s="34"/>
      <c r="R32" s="34"/>
      <c r="S32" s="34"/>
      <c r="T32" s="34"/>
      <c r="U32" s="34"/>
      <c r="V32" s="105"/>
      <c r="X32" s="13"/>
      <c r="Y32" s="33">
        <v>15.45</v>
      </c>
      <c r="Z32" s="33">
        <v>14.45</v>
      </c>
      <c r="AA32" s="33"/>
      <c r="AB32" s="34">
        <f>Z32-Y32</f>
        <v>-1</v>
      </c>
      <c r="AC32" s="34"/>
      <c r="AD32" s="34"/>
      <c r="AE32" s="34"/>
      <c r="AF32" s="34"/>
      <c r="AG32" s="34"/>
      <c r="AH32" s="34"/>
      <c r="AI32" s="34"/>
      <c r="AJ32" s="105"/>
      <c r="AL32" s="13"/>
      <c r="AM32" s="33">
        <v>15.45</v>
      </c>
      <c r="AN32" s="33">
        <v>14.45</v>
      </c>
      <c r="AO32" s="33"/>
      <c r="AP32" s="34">
        <f>AN32-AM32</f>
        <v>-1</v>
      </c>
      <c r="AQ32" s="34"/>
      <c r="AR32" s="34"/>
      <c r="AS32" s="34"/>
      <c r="AT32" s="34"/>
      <c r="AU32" s="34"/>
      <c r="AV32" s="34"/>
      <c r="AW32" s="34"/>
      <c r="AX32" s="105"/>
      <c r="AZ32" s="13"/>
      <c r="BA32" s="33">
        <v>15.45</v>
      </c>
      <c r="BB32" s="33">
        <v>14.45</v>
      </c>
      <c r="BC32" s="33"/>
      <c r="BD32" s="34">
        <f>BB32-BA32</f>
        <v>-1</v>
      </c>
      <c r="BE32" s="34"/>
      <c r="BF32" s="34"/>
      <c r="BG32" s="34"/>
      <c r="BH32" s="34"/>
      <c r="BI32" s="34"/>
      <c r="BJ32" s="34"/>
      <c r="BK32" s="34"/>
      <c r="BL32" s="105"/>
      <c r="BN32" s="13"/>
      <c r="BO32" s="33">
        <v>15.45</v>
      </c>
      <c r="BP32" s="33">
        <v>14.45</v>
      </c>
      <c r="BQ32" s="33"/>
      <c r="BR32" s="34">
        <f>BP32-BO32</f>
        <v>-1</v>
      </c>
      <c r="BS32" s="34"/>
      <c r="BT32" s="34"/>
      <c r="BU32" s="34"/>
      <c r="BV32" s="34"/>
      <c r="BW32" s="34"/>
      <c r="BX32" s="34"/>
      <c r="BY32" s="34"/>
      <c r="BZ32" s="105"/>
      <c r="CB32" s="13"/>
      <c r="CC32" s="33">
        <v>15.45</v>
      </c>
      <c r="CD32" s="33">
        <v>14.45</v>
      </c>
      <c r="CE32" s="33"/>
      <c r="CF32" s="34">
        <f>CD32-CC32</f>
        <v>-1</v>
      </c>
      <c r="CG32" s="34"/>
      <c r="CH32" s="34"/>
      <c r="CI32" s="34"/>
      <c r="CJ32" s="34"/>
      <c r="CK32" s="34"/>
      <c r="CL32" s="34"/>
      <c r="CM32" s="34"/>
      <c r="CN32" s="105"/>
      <c r="CP32" s="13"/>
      <c r="CQ32" s="33">
        <v>15.45</v>
      </c>
      <c r="CR32" s="33">
        <v>14.45</v>
      </c>
      <c r="CS32" s="33"/>
      <c r="CT32" s="34">
        <f>CR32-CQ32</f>
        <v>-1</v>
      </c>
      <c r="CU32" s="34"/>
      <c r="CV32" s="34"/>
      <c r="CW32" s="34"/>
      <c r="CX32" s="34"/>
      <c r="CY32" s="34"/>
      <c r="CZ32" s="34"/>
      <c r="DA32" s="34"/>
      <c r="DB32" s="105"/>
      <c r="DD32" s="13"/>
      <c r="DE32" s="33">
        <v>15.45</v>
      </c>
      <c r="DF32" s="33">
        <v>14.45</v>
      </c>
      <c r="DG32" s="33"/>
      <c r="DH32" s="33"/>
      <c r="DI32" s="33"/>
      <c r="DJ32" s="34">
        <f>DF32-DE32</f>
        <v>-1</v>
      </c>
      <c r="DK32" s="34"/>
      <c r="DL32" s="34"/>
      <c r="DM32" s="34"/>
      <c r="DN32" s="34"/>
      <c r="DO32" s="34"/>
      <c r="DP32" s="34"/>
      <c r="DQ32" s="34"/>
      <c r="DR32" s="105"/>
      <c r="DT32" s="13"/>
      <c r="DU32" s="33">
        <v>15.45</v>
      </c>
      <c r="DV32" s="33">
        <v>14.45</v>
      </c>
      <c r="DW32" s="33"/>
      <c r="DX32" s="34">
        <f>DV32-DU32</f>
        <v>-1</v>
      </c>
      <c r="DY32" s="34"/>
      <c r="DZ32" s="34"/>
      <c r="EA32" s="34"/>
      <c r="EB32" s="34"/>
      <c r="EC32" s="34"/>
      <c r="ED32" s="34"/>
      <c r="EE32" s="34"/>
      <c r="EF32" s="105"/>
      <c r="EG32" s="105"/>
      <c r="EH32" s="13"/>
      <c r="EI32" s="33">
        <v>15.45</v>
      </c>
      <c r="EJ32" s="33">
        <v>14.45</v>
      </c>
      <c r="EK32" s="33"/>
      <c r="EL32" s="34">
        <f>EJ32-EI32</f>
        <v>-1</v>
      </c>
      <c r="EM32" s="34"/>
      <c r="EN32" s="34"/>
      <c r="EO32" s="34"/>
      <c r="EP32" s="34"/>
      <c r="EQ32" s="34"/>
      <c r="ER32" s="34"/>
      <c r="ES32" s="105"/>
      <c r="EU32" s="13"/>
      <c r="EV32" s="33">
        <v>15.45</v>
      </c>
      <c r="EW32" s="33">
        <v>14.45</v>
      </c>
      <c r="EX32" s="33"/>
      <c r="EY32" s="34">
        <f>EW32-EV32</f>
        <v>-1</v>
      </c>
      <c r="EZ32" s="34"/>
      <c r="FA32" s="34"/>
      <c r="FB32" s="34"/>
      <c r="FC32" s="34"/>
      <c r="FD32" s="34"/>
      <c r="FE32" s="34"/>
      <c r="FF32" s="105"/>
      <c r="FH32" s="13"/>
      <c r="FI32" s="33">
        <v>15.45</v>
      </c>
      <c r="FJ32" s="33">
        <v>14.45</v>
      </c>
      <c r="FK32" s="33"/>
      <c r="FL32" s="34">
        <f>FJ32-FI32</f>
        <v>-1</v>
      </c>
      <c r="FM32" s="34"/>
      <c r="FN32" s="34"/>
      <c r="FO32" s="34"/>
      <c r="FP32" s="34"/>
      <c r="FQ32" s="34"/>
      <c r="FR32" s="34"/>
      <c r="FS32" s="105"/>
      <c r="FU32" s="13"/>
      <c r="FV32" s="33">
        <v>15.45</v>
      </c>
      <c r="FW32" s="33">
        <v>14.45</v>
      </c>
      <c r="FX32" s="33"/>
      <c r="FY32" s="33"/>
      <c r="FZ32" s="34">
        <f>FW32-FV32</f>
        <v>-1</v>
      </c>
      <c r="GA32" s="34"/>
      <c r="GB32" s="34"/>
      <c r="GC32" s="34"/>
      <c r="GD32" s="34"/>
      <c r="GE32" s="34"/>
      <c r="GF32" s="34"/>
      <c r="GG32" s="105"/>
      <c r="GI32" s="13"/>
      <c r="GJ32" s="33">
        <v>15.45</v>
      </c>
      <c r="GK32" s="33">
        <v>14.45</v>
      </c>
      <c r="GL32" s="33"/>
      <c r="GM32" s="33"/>
      <c r="GN32" s="34">
        <f>GK32-GJ32</f>
        <v>-1</v>
      </c>
      <c r="GO32" s="34"/>
      <c r="GP32" s="34"/>
      <c r="GQ32" s="34"/>
      <c r="GR32" s="34"/>
      <c r="GS32" s="34"/>
      <c r="GT32" s="34"/>
      <c r="GU32" s="105"/>
      <c r="GW32" s="13"/>
      <c r="GX32" s="33">
        <v>15.45</v>
      </c>
      <c r="GY32" s="33">
        <v>14.45</v>
      </c>
      <c r="GZ32" s="33"/>
      <c r="HA32" s="33"/>
      <c r="HB32" s="34">
        <f>GY32-GX32</f>
        <v>-1</v>
      </c>
      <c r="HC32" s="34"/>
      <c r="HD32" s="34"/>
      <c r="HE32" s="34"/>
      <c r="HF32" s="34"/>
      <c r="HG32" s="34"/>
      <c r="HH32" s="34"/>
      <c r="HI32" s="105"/>
      <c r="HJ32" s="105"/>
      <c r="HK32" s="13"/>
      <c r="HL32" s="33">
        <v>15.45</v>
      </c>
      <c r="HM32" s="33">
        <v>14.45</v>
      </c>
      <c r="HN32" s="33"/>
      <c r="HO32" s="33"/>
      <c r="HP32" s="34">
        <f>HM32-HL32</f>
        <v>-1</v>
      </c>
      <c r="HQ32" s="34"/>
      <c r="HR32" s="34"/>
      <c r="HS32" s="34"/>
      <c r="HT32" s="34"/>
      <c r="HU32" s="34"/>
      <c r="HV32" s="34"/>
      <c r="HW32" s="105"/>
      <c r="HX32" s="13"/>
      <c r="HY32" s="33">
        <v>15.45</v>
      </c>
      <c r="HZ32" s="33">
        <v>14.45</v>
      </c>
      <c r="IA32" s="33"/>
      <c r="IB32" s="33"/>
      <c r="IC32" s="34">
        <f>HZ32-HY32</f>
        <v>-1</v>
      </c>
      <c r="ID32" s="34"/>
      <c r="IE32" s="34"/>
      <c r="IF32" s="34"/>
      <c r="IG32" s="34"/>
      <c r="IH32" s="34"/>
      <c r="II32" s="34"/>
      <c r="IJ32" s="34"/>
      <c r="IK32" s="34"/>
      <c r="IL32" s="34"/>
      <c r="IM32" s="105"/>
      <c r="IQ32" s="13"/>
      <c r="IR32" s="33">
        <v>15.45</v>
      </c>
      <c r="IS32" s="33">
        <v>14.45</v>
      </c>
      <c r="IT32" s="33"/>
      <c r="IU32" s="33"/>
      <c r="IV32" s="34">
        <f>IS32-IR32</f>
        <v>-1</v>
      </c>
      <c r="IW32" s="34"/>
      <c r="IX32" s="34"/>
      <c r="IY32" s="34"/>
      <c r="IZ32" s="34"/>
      <c r="JA32" s="34"/>
      <c r="JB32" s="34"/>
      <c r="JC32" s="34"/>
      <c r="JD32" s="34"/>
      <c r="JE32" s="34"/>
      <c r="JF32" s="105"/>
      <c r="JH32" s="13"/>
      <c r="JI32" s="33">
        <v>15.45</v>
      </c>
      <c r="JJ32" s="33">
        <v>14.45</v>
      </c>
      <c r="JK32" s="33"/>
      <c r="JL32" s="33"/>
      <c r="JM32" s="34">
        <f>JJ32-JI32</f>
        <v>-1</v>
      </c>
      <c r="JN32" s="34"/>
      <c r="JO32" s="34"/>
      <c r="JP32" s="34"/>
      <c r="JQ32" s="34"/>
      <c r="JR32" s="34"/>
      <c r="JS32" s="34"/>
      <c r="JT32" s="34"/>
      <c r="JU32" s="34"/>
      <c r="JV32" s="34"/>
      <c r="JW32" s="105"/>
      <c r="JZ32" s="13"/>
      <c r="KA32" s="33">
        <v>15.45</v>
      </c>
      <c r="KB32" s="33">
        <v>14.45</v>
      </c>
      <c r="KC32" s="33"/>
      <c r="KD32" s="33"/>
      <c r="KE32" s="34">
        <f>KB32-KA32</f>
        <v>-1</v>
      </c>
      <c r="KF32" s="34"/>
      <c r="KG32" s="34"/>
      <c r="KH32" s="34"/>
      <c r="KI32" s="34"/>
      <c r="KJ32" s="34"/>
      <c r="KK32" s="34"/>
      <c r="KL32" s="34"/>
      <c r="KM32" s="34"/>
      <c r="KN32" s="34"/>
      <c r="KO32" s="105"/>
      <c r="KQ32" s="13" t="s">
        <v>130</v>
      </c>
      <c r="KR32" s="33">
        <v>15.45</v>
      </c>
      <c r="KS32" s="33">
        <v>14.45</v>
      </c>
      <c r="KT32" s="33"/>
      <c r="KU32" s="308"/>
      <c r="KV32" s="34">
        <f>KS32-KR32</f>
        <v>-1</v>
      </c>
      <c r="KW32" s="34"/>
      <c r="KX32" s="34"/>
      <c r="KY32" s="34"/>
      <c r="KZ32" s="34"/>
      <c r="LA32" s="34"/>
      <c r="LB32" s="34"/>
      <c r="LC32" s="34"/>
      <c r="LD32" s="34"/>
      <c r="LE32" s="34"/>
      <c r="LF32" s="105"/>
      <c r="LI32" s="13" t="s">
        <v>130</v>
      </c>
      <c r="LJ32" s="33">
        <v>15.45</v>
      </c>
      <c r="LK32" s="33">
        <v>14.45</v>
      </c>
      <c r="LL32" s="33"/>
      <c r="LM32" s="308"/>
      <c r="LN32" s="34">
        <f>LK32-LJ32</f>
        <v>-1</v>
      </c>
      <c r="LO32" s="34"/>
      <c r="LP32" s="34"/>
      <c r="LQ32" s="34"/>
      <c r="LR32" s="34"/>
      <c r="LS32" s="34"/>
      <c r="LT32" s="34"/>
      <c r="LU32" s="34"/>
      <c r="LV32" s="34"/>
      <c r="LW32" s="34"/>
      <c r="LX32" s="105"/>
      <c r="LZ32" s="13" t="s">
        <v>130</v>
      </c>
      <c r="MA32" s="33">
        <v>15.45</v>
      </c>
      <c r="MB32" s="33">
        <v>14.45</v>
      </c>
      <c r="MC32" s="33"/>
      <c r="MD32" s="308"/>
      <c r="ME32" s="34">
        <f>MB32-MA32</f>
        <v>-1</v>
      </c>
      <c r="MF32" s="34"/>
      <c r="MG32" s="34"/>
      <c r="MH32" s="34"/>
      <c r="MI32" s="34"/>
      <c r="MJ32" s="34"/>
      <c r="MK32" s="34"/>
      <c r="ML32" s="34"/>
      <c r="MM32" s="34"/>
      <c r="MN32" s="34"/>
      <c r="MO32" s="105"/>
      <c r="MQ32" s="13" t="s">
        <v>130</v>
      </c>
      <c r="MR32" s="33">
        <v>15.45</v>
      </c>
      <c r="MS32" s="33">
        <v>14.45</v>
      </c>
      <c r="MT32" s="33"/>
      <c r="MU32" s="308"/>
      <c r="MV32" s="34">
        <f>MS32-MR32</f>
        <v>-1</v>
      </c>
      <c r="MW32" s="34"/>
      <c r="MX32" s="34"/>
      <c r="MY32" s="34"/>
      <c r="MZ32" s="34"/>
      <c r="NA32" s="34"/>
      <c r="NB32" s="34"/>
      <c r="NC32" s="34"/>
      <c r="ND32" s="34"/>
      <c r="NE32" s="34"/>
      <c r="NF32" s="105"/>
      <c r="NI32" s="13" t="s">
        <v>130</v>
      </c>
      <c r="NJ32" s="33">
        <v>15.45</v>
      </c>
      <c r="NK32" s="33">
        <v>14.45</v>
      </c>
      <c r="NL32" s="33"/>
      <c r="NM32" s="308"/>
      <c r="NN32" s="34">
        <f>NK32-NJ32</f>
        <v>-1</v>
      </c>
      <c r="NO32" s="34"/>
      <c r="NP32" s="34"/>
      <c r="NQ32" s="34"/>
      <c r="NR32" s="34"/>
      <c r="NS32" s="34"/>
      <c r="NT32" s="34"/>
      <c r="NU32" s="34"/>
      <c r="NV32" s="34"/>
      <c r="NW32" s="34"/>
      <c r="NX32" s="105"/>
      <c r="OA32" s="13" t="s">
        <v>130</v>
      </c>
      <c r="OB32" s="33">
        <v>15.45</v>
      </c>
      <c r="OC32" s="33">
        <v>14.45</v>
      </c>
      <c r="OD32" s="33"/>
      <c r="OE32" s="308"/>
      <c r="OF32" s="34">
        <f>OC32-OB32</f>
        <v>-1</v>
      </c>
      <c r="OG32" s="34"/>
      <c r="OH32" s="34"/>
      <c r="OI32" s="34"/>
      <c r="OJ32" s="34"/>
      <c r="OK32" s="34"/>
      <c r="OL32" s="34"/>
      <c r="OM32" s="34"/>
      <c r="ON32" s="105"/>
      <c r="OQ32" s="13" t="s">
        <v>130</v>
      </c>
      <c r="OR32" s="33">
        <v>15.45</v>
      </c>
      <c r="OS32" s="33">
        <v>14.45</v>
      </c>
      <c r="OT32" s="33"/>
      <c r="OU32" s="308"/>
      <c r="OV32" s="34">
        <f>OS32-OR32</f>
        <v>-1</v>
      </c>
      <c r="OW32" s="34"/>
      <c r="OX32" s="34"/>
      <c r="OY32" s="34"/>
      <c r="OZ32" s="34"/>
      <c r="PA32" s="34"/>
      <c r="PB32" s="34"/>
      <c r="PC32" s="34"/>
      <c r="PD32" s="105"/>
      <c r="PG32" s="13" t="s">
        <v>130</v>
      </c>
      <c r="PH32" s="33">
        <v>15.45</v>
      </c>
      <c r="PI32" s="33">
        <v>14.45</v>
      </c>
      <c r="PJ32" s="33"/>
      <c r="PK32" s="308"/>
      <c r="PL32" s="34">
        <f>PI32-PH32</f>
        <v>-1</v>
      </c>
      <c r="PM32" s="34"/>
      <c r="PN32" s="34"/>
      <c r="PO32" s="34"/>
      <c r="PP32" s="34"/>
      <c r="PQ32" s="34"/>
      <c r="PR32" s="34"/>
      <c r="PS32" s="34"/>
      <c r="PT32" s="105"/>
      <c r="PV32" s="13" t="s">
        <v>130</v>
      </c>
      <c r="PW32" s="33">
        <v>15.45</v>
      </c>
      <c r="PX32" s="33">
        <v>14.45</v>
      </c>
      <c r="PY32" s="33"/>
      <c r="PZ32" s="308"/>
      <c r="QA32" s="34">
        <f>PX32-PW32</f>
        <v>-1</v>
      </c>
      <c r="QB32" s="34"/>
      <c r="QC32" s="34"/>
      <c r="QD32" s="34"/>
      <c r="QE32" s="34"/>
      <c r="QF32" s="34"/>
      <c r="QG32" s="34"/>
      <c r="QH32" s="34"/>
      <c r="QI32" s="105"/>
      <c r="QK32" s="13" t="s">
        <v>130</v>
      </c>
      <c r="QL32" s="33">
        <v>15.45</v>
      </c>
      <c r="QM32" s="33">
        <v>14.45</v>
      </c>
      <c r="QN32" s="33"/>
      <c r="QO32" s="308"/>
      <c r="QP32" s="34">
        <f>QM32-QL32</f>
        <v>-1</v>
      </c>
      <c r="QQ32" s="34"/>
      <c r="QR32" s="34"/>
      <c r="QS32" s="34"/>
      <c r="QT32" s="34"/>
      <c r="QU32" s="34"/>
      <c r="QV32" s="34"/>
      <c r="QW32" s="34"/>
      <c r="QX32" s="105"/>
      <c r="QZ32" s="618" t="s">
        <v>53</v>
      </c>
      <c r="RA32" s="33">
        <v>15.45</v>
      </c>
      <c r="RB32" s="33">
        <v>14.45</v>
      </c>
      <c r="RC32" s="492"/>
      <c r="RD32" s="308" t="s">
        <v>131</v>
      </c>
      <c r="RE32" s="34">
        <f>RB32-RA32</f>
        <v>-1</v>
      </c>
      <c r="RF32" s="34"/>
      <c r="RG32" s="34"/>
      <c r="RH32" s="34"/>
      <c r="RI32" s="34"/>
      <c r="RJ32" s="533"/>
      <c r="RK32" s="547"/>
      <c r="RL32" s="548"/>
      <c r="RM32" s="632"/>
      <c r="RQ32" s="618" t="s">
        <v>53</v>
      </c>
      <c r="RR32" s="33">
        <v>15.45</v>
      </c>
      <c r="RS32" s="33">
        <v>14.45</v>
      </c>
      <c r="RT32" s="492"/>
      <c r="RU32" s="308" t="s">
        <v>131</v>
      </c>
      <c r="RV32" s="34">
        <f>RS32-RR32</f>
        <v>-1</v>
      </c>
      <c r="RW32" s="34"/>
      <c r="RX32" s="34"/>
      <c r="RY32" s="34"/>
      <c r="RZ32" s="34"/>
      <c r="SA32" s="533"/>
      <c r="SB32" s="547"/>
      <c r="SC32" s="548"/>
      <c r="SD32" s="632"/>
    </row>
    <row r="33" spans="1:16349">
      <c r="A33" s="30" t="s">
        <v>136</v>
      </c>
      <c r="B33" s="31" t="str">
        <f>LEFT(A33,2)</f>
        <v>80</v>
      </c>
      <c r="C33" s="30" t="s">
        <v>47</v>
      </c>
      <c r="D33" s="772">
        <v>1005</v>
      </c>
      <c r="E33" s="32" t="s">
        <v>128</v>
      </c>
      <c r="F33" s="342" t="s">
        <v>34</v>
      </c>
      <c r="G33" s="593" t="s">
        <v>137</v>
      </c>
      <c r="H33" s="30"/>
      <c r="J33" s="13"/>
      <c r="K33" s="33">
        <v>14.95</v>
      </c>
      <c r="L33" s="33">
        <v>13.96</v>
      </c>
      <c r="M33" s="33"/>
      <c r="N33" s="34">
        <f>L33-K33</f>
        <v>-0.98999999999999844</v>
      </c>
      <c r="O33" s="34"/>
      <c r="P33" s="34"/>
      <c r="Q33" s="34"/>
      <c r="R33" s="34"/>
      <c r="S33" s="34"/>
      <c r="T33" s="34"/>
      <c r="U33" s="34"/>
      <c r="V33" s="105"/>
      <c r="X33" s="13"/>
      <c r="Y33" s="33">
        <v>14.95</v>
      </c>
      <c r="Z33" s="33">
        <v>13.96</v>
      </c>
      <c r="AA33" s="33"/>
      <c r="AB33" s="34">
        <f>Z33-Y33</f>
        <v>-0.98999999999999844</v>
      </c>
      <c r="AC33" s="34"/>
      <c r="AD33" s="34"/>
      <c r="AE33" s="34"/>
      <c r="AF33" s="34"/>
      <c r="AG33" s="34"/>
      <c r="AH33" s="34"/>
      <c r="AI33" s="34"/>
      <c r="AJ33" s="105"/>
      <c r="AL33" s="13"/>
      <c r="AM33" s="33">
        <v>14.95</v>
      </c>
      <c r="AN33" s="33">
        <v>13.96</v>
      </c>
      <c r="AO33" s="33"/>
      <c r="AP33" s="34">
        <f>AN33-AM33</f>
        <v>-0.98999999999999844</v>
      </c>
      <c r="AQ33" s="34"/>
      <c r="AR33" s="34"/>
      <c r="AS33" s="34"/>
      <c r="AT33" s="34"/>
      <c r="AU33" s="34"/>
      <c r="AV33" s="34"/>
      <c r="AW33" s="34"/>
      <c r="AX33" s="105"/>
      <c r="AZ33" s="13"/>
      <c r="BA33" s="33">
        <v>14.95</v>
      </c>
      <c r="BB33" s="33">
        <v>13.96</v>
      </c>
      <c r="BC33" s="33"/>
      <c r="BD33" s="34">
        <f>BB33-BA33</f>
        <v>-0.98999999999999844</v>
      </c>
      <c r="BE33" s="34"/>
      <c r="BF33" s="34"/>
      <c r="BG33" s="34"/>
      <c r="BH33" s="34"/>
      <c r="BI33" s="34"/>
      <c r="BJ33" s="34"/>
      <c r="BK33" s="34"/>
      <c r="BL33" s="105"/>
      <c r="BN33" s="13"/>
      <c r="BO33" s="33">
        <v>14.95</v>
      </c>
      <c r="BP33" s="33">
        <v>13.96</v>
      </c>
      <c r="BQ33" s="33"/>
      <c r="BR33" s="34">
        <f>BP33-BO33</f>
        <v>-0.98999999999999844</v>
      </c>
      <c r="BS33" s="34"/>
      <c r="BT33" s="34"/>
      <c r="BU33" s="34"/>
      <c r="BV33" s="34"/>
      <c r="BW33" s="34"/>
      <c r="BX33" s="34"/>
      <c r="BY33" s="34"/>
      <c r="BZ33" s="105"/>
      <c r="CB33" s="13"/>
      <c r="CC33" s="33">
        <v>14.95</v>
      </c>
      <c r="CD33" s="33">
        <v>13.96</v>
      </c>
      <c r="CE33" s="33"/>
      <c r="CF33" s="34">
        <f>CD33-CC33</f>
        <v>-0.98999999999999844</v>
      </c>
      <c r="CG33" s="34"/>
      <c r="CH33" s="34"/>
      <c r="CI33" s="34"/>
      <c r="CJ33" s="34"/>
      <c r="CK33" s="34"/>
      <c r="CL33" s="34"/>
      <c r="CM33" s="34"/>
      <c r="CN33" s="105"/>
      <c r="CP33" s="13"/>
      <c r="CQ33" s="33">
        <v>14.95</v>
      </c>
      <c r="CR33" s="33">
        <v>13.96</v>
      </c>
      <c r="CS33" s="33"/>
      <c r="CT33" s="34">
        <f>CR33-CQ33</f>
        <v>-0.98999999999999844</v>
      </c>
      <c r="CU33" s="34"/>
      <c r="CV33" s="34"/>
      <c r="CW33" s="34"/>
      <c r="CX33" s="34"/>
      <c r="CY33" s="34"/>
      <c r="CZ33" s="34"/>
      <c r="DA33" s="34"/>
      <c r="DB33" s="105"/>
      <c r="DD33" s="13"/>
      <c r="DE33" s="33">
        <v>14.95</v>
      </c>
      <c r="DF33" s="33">
        <v>13.96</v>
      </c>
      <c r="DG33" s="33"/>
      <c r="DH33" s="33"/>
      <c r="DI33" s="33"/>
      <c r="DJ33" s="34">
        <f>DF33-DE33</f>
        <v>-0.98999999999999844</v>
      </c>
      <c r="DK33" s="34"/>
      <c r="DL33" s="34"/>
      <c r="DM33" s="34"/>
      <c r="DN33" s="34"/>
      <c r="DO33" s="34"/>
      <c r="DP33" s="34"/>
      <c r="DQ33" s="34"/>
      <c r="DR33" s="105"/>
      <c r="DT33" s="13"/>
      <c r="DU33" s="33">
        <v>14.95</v>
      </c>
      <c r="DV33" s="33">
        <v>13.96</v>
      </c>
      <c r="DW33" s="33"/>
      <c r="DX33" s="34">
        <f>DV33-DU33</f>
        <v>-0.98999999999999844</v>
      </c>
      <c r="DY33" s="34"/>
      <c r="DZ33" s="34"/>
      <c r="EA33" s="34"/>
      <c r="EB33" s="34"/>
      <c r="EC33" s="34"/>
      <c r="ED33" s="34"/>
      <c r="EE33" s="34"/>
      <c r="EF33" s="105"/>
      <c r="EG33" s="105"/>
      <c r="EH33" s="13"/>
      <c r="EI33" s="33">
        <v>14.95</v>
      </c>
      <c r="EJ33" s="33">
        <v>13.96</v>
      </c>
      <c r="EK33" s="33"/>
      <c r="EL33" s="34">
        <f>EJ33-EI33</f>
        <v>-0.98999999999999844</v>
      </c>
      <c r="EM33" s="34"/>
      <c r="EN33" s="34"/>
      <c r="EO33" s="34"/>
      <c r="EP33" s="34"/>
      <c r="EQ33" s="34"/>
      <c r="ER33" s="34"/>
      <c r="ES33" s="105"/>
      <c r="EU33" s="13"/>
      <c r="EV33" s="33">
        <v>14.95</v>
      </c>
      <c r="EW33" s="33">
        <v>13.96</v>
      </c>
      <c r="EX33" s="33"/>
      <c r="EY33" s="34">
        <f>EW33-EV33</f>
        <v>-0.98999999999999844</v>
      </c>
      <c r="EZ33" s="34"/>
      <c r="FA33" s="34"/>
      <c r="FB33" s="34"/>
      <c r="FC33" s="34"/>
      <c r="FD33" s="34"/>
      <c r="FE33" s="34"/>
      <c r="FF33" s="105"/>
      <c r="FH33" s="13"/>
      <c r="FI33" s="33">
        <v>14.95</v>
      </c>
      <c r="FJ33" s="33">
        <v>13.96</v>
      </c>
      <c r="FK33" s="33"/>
      <c r="FL33" s="34">
        <f>FJ33-FI33</f>
        <v>-0.98999999999999844</v>
      </c>
      <c r="FM33" s="34"/>
      <c r="FN33" s="34"/>
      <c r="FO33" s="34"/>
      <c r="FP33" s="34"/>
      <c r="FQ33" s="34"/>
      <c r="FR33" s="34"/>
      <c r="FS33" s="105"/>
      <c r="FU33" s="13"/>
      <c r="FV33" s="33">
        <v>14.95</v>
      </c>
      <c r="FW33" s="33">
        <v>13.96</v>
      </c>
      <c r="FX33" s="33"/>
      <c r="FY33" s="33"/>
      <c r="FZ33" s="34">
        <f>FW33-FV33</f>
        <v>-0.98999999999999844</v>
      </c>
      <c r="GA33" s="34"/>
      <c r="GB33" s="34"/>
      <c r="GC33" s="34"/>
      <c r="GD33" s="34"/>
      <c r="GE33" s="34"/>
      <c r="GF33" s="34"/>
      <c r="GG33" s="105"/>
      <c r="GI33" s="13"/>
      <c r="GJ33" s="33">
        <v>14.95</v>
      </c>
      <c r="GK33" s="33">
        <v>13.96</v>
      </c>
      <c r="GL33" s="33"/>
      <c r="GM33" s="33"/>
      <c r="GN33" s="34">
        <f>GK33-GJ33</f>
        <v>-0.98999999999999844</v>
      </c>
      <c r="GO33" s="34"/>
      <c r="GP33" s="34"/>
      <c r="GQ33" s="34"/>
      <c r="GR33" s="34"/>
      <c r="GS33" s="34"/>
      <c r="GT33" s="34"/>
      <c r="GU33" s="105"/>
      <c r="GW33" s="13"/>
      <c r="GX33" s="33">
        <v>14.95</v>
      </c>
      <c r="GY33" s="33">
        <v>13.96</v>
      </c>
      <c r="GZ33" s="33"/>
      <c r="HA33" s="33"/>
      <c r="HB33" s="34">
        <f>GY33-GX33</f>
        <v>-0.98999999999999844</v>
      </c>
      <c r="HC33" s="34"/>
      <c r="HD33" s="34"/>
      <c r="HE33" s="34"/>
      <c r="HF33" s="34"/>
      <c r="HG33" s="34"/>
      <c r="HH33" s="34"/>
      <c r="HI33" s="105"/>
      <c r="HJ33" s="105"/>
      <c r="HK33" s="13"/>
      <c r="HL33" s="33">
        <v>14.95</v>
      </c>
      <c r="HM33" s="33">
        <v>13.96</v>
      </c>
      <c r="HN33" s="33"/>
      <c r="HO33" s="33"/>
      <c r="HP33" s="34">
        <f>HM33-HL33</f>
        <v>-0.98999999999999844</v>
      </c>
      <c r="HQ33" s="34"/>
      <c r="HR33" s="34"/>
      <c r="HS33" s="34"/>
      <c r="HT33" s="34"/>
      <c r="HU33" s="34"/>
      <c r="HV33" s="34"/>
      <c r="HW33" s="105"/>
      <c r="HX33" s="13"/>
      <c r="HY33" s="33">
        <v>14.95</v>
      </c>
      <c r="HZ33" s="33">
        <v>13.96</v>
      </c>
      <c r="IA33" s="33"/>
      <c r="IB33" s="33"/>
      <c r="IC33" s="34">
        <f>HZ33-HY33</f>
        <v>-0.98999999999999844</v>
      </c>
      <c r="ID33" s="34"/>
      <c r="IE33" s="34"/>
      <c r="IF33" s="34"/>
      <c r="IG33" s="34"/>
      <c r="IH33" s="34"/>
      <c r="II33" s="34"/>
      <c r="IJ33" s="34"/>
      <c r="IK33" s="34"/>
      <c r="IL33" s="34"/>
      <c r="IM33" s="105"/>
      <c r="IQ33" s="13"/>
      <c r="IR33" s="33">
        <v>14.95</v>
      </c>
      <c r="IS33" s="33">
        <v>13.96</v>
      </c>
      <c r="IT33" s="33"/>
      <c r="IU33" s="33"/>
      <c r="IV33" s="34">
        <f>IS33-IR33</f>
        <v>-0.98999999999999844</v>
      </c>
      <c r="IW33" s="34"/>
      <c r="IX33" s="34"/>
      <c r="IY33" s="34"/>
      <c r="IZ33" s="34"/>
      <c r="JA33" s="34"/>
      <c r="JB33" s="34"/>
      <c r="JC33" s="34"/>
      <c r="JD33" s="34"/>
      <c r="JE33" s="34"/>
      <c r="JF33" s="105"/>
      <c r="JH33" s="13"/>
      <c r="JI33" s="33">
        <v>14.95</v>
      </c>
      <c r="JJ33" s="33">
        <v>13.96</v>
      </c>
      <c r="JK33" s="33"/>
      <c r="JL33" s="33"/>
      <c r="JM33" s="34">
        <f>JJ33-JI33</f>
        <v>-0.98999999999999844</v>
      </c>
      <c r="JN33" s="34"/>
      <c r="JO33" s="34"/>
      <c r="JP33" s="34"/>
      <c r="JQ33" s="34"/>
      <c r="JR33" s="34"/>
      <c r="JS33" s="34"/>
      <c r="JT33" s="34"/>
      <c r="JU33" s="34"/>
      <c r="JV33" s="34"/>
      <c r="JW33" s="105"/>
      <c r="JZ33" s="13"/>
      <c r="KA33" s="33">
        <v>14.95</v>
      </c>
      <c r="KB33" s="33">
        <v>13.96</v>
      </c>
      <c r="KC33" s="33"/>
      <c r="KD33" s="33"/>
      <c r="KE33" s="34">
        <f>KB33-KA33</f>
        <v>-0.98999999999999844</v>
      </c>
      <c r="KF33" s="34"/>
      <c r="KG33" s="34"/>
      <c r="KH33" s="34"/>
      <c r="KI33" s="34"/>
      <c r="KJ33" s="34"/>
      <c r="KK33" s="34"/>
      <c r="KL33" s="34"/>
      <c r="KM33" s="34"/>
      <c r="KN33" s="34"/>
      <c r="KO33" s="105"/>
      <c r="KQ33" s="13" t="s">
        <v>130</v>
      </c>
      <c r="KR33" s="33">
        <v>14.95</v>
      </c>
      <c r="KS33" s="33">
        <v>13.96</v>
      </c>
      <c r="KT33" s="33"/>
      <c r="KU33" s="308"/>
      <c r="KV33" s="34">
        <f>KS33-KR33</f>
        <v>-0.98999999999999844</v>
      </c>
      <c r="KW33" s="34"/>
      <c r="KX33" s="34"/>
      <c r="KY33" s="34"/>
      <c r="KZ33" s="34"/>
      <c r="LA33" s="34"/>
      <c r="LB33" s="34"/>
      <c r="LC33" s="34"/>
      <c r="LD33" s="34"/>
      <c r="LE33" s="34"/>
      <c r="LF33" s="105"/>
      <c r="LI33" s="13" t="s">
        <v>130</v>
      </c>
      <c r="LJ33" s="33">
        <v>14.95</v>
      </c>
      <c r="LK33" s="33">
        <v>13.96</v>
      </c>
      <c r="LL33" s="33"/>
      <c r="LM33" s="308"/>
      <c r="LN33" s="34">
        <f>LK33-LJ33</f>
        <v>-0.98999999999999844</v>
      </c>
      <c r="LO33" s="34"/>
      <c r="LP33" s="34"/>
      <c r="LQ33" s="34"/>
      <c r="LR33" s="34"/>
      <c r="LS33" s="34"/>
      <c r="LT33" s="34"/>
      <c r="LU33" s="34"/>
      <c r="LV33" s="34"/>
      <c r="LW33" s="34"/>
      <c r="LX33" s="105"/>
      <c r="LZ33" s="13" t="s">
        <v>130</v>
      </c>
      <c r="MA33" s="33">
        <v>14.95</v>
      </c>
      <c r="MB33" s="33">
        <v>13.96</v>
      </c>
      <c r="MC33" s="33"/>
      <c r="MD33" s="308"/>
      <c r="ME33" s="34">
        <f>MB33-MA33</f>
        <v>-0.98999999999999844</v>
      </c>
      <c r="MF33" s="34"/>
      <c r="MG33" s="34"/>
      <c r="MH33" s="34"/>
      <c r="MI33" s="34"/>
      <c r="MJ33" s="34"/>
      <c r="MK33" s="34"/>
      <c r="ML33" s="34"/>
      <c r="MM33" s="34"/>
      <c r="MN33" s="34"/>
      <c r="MO33" s="105"/>
      <c r="MQ33" s="13" t="s">
        <v>130</v>
      </c>
      <c r="MR33" s="33">
        <v>14.95</v>
      </c>
      <c r="MS33" s="33">
        <v>13.96</v>
      </c>
      <c r="MT33" s="33"/>
      <c r="MU33" s="308"/>
      <c r="MV33" s="34">
        <f>MS33-MR33</f>
        <v>-0.98999999999999844</v>
      </c>
      <c r="MW33" s="34"/>
      <c r="MX33" s="34"/>
      <c r="MY33" s="34"/>
      <c r="MZ33" s="34"/>
      <c r="NA33" s="34"/>
      <c r="NB33" s="34"/>
      <c r="NC33" s="34"/>
      <c r="ND33" s="34"/>
      <c r="NE33" s="34"/>
      <c r="NF33" s="105"/>
      <c r="NI33" s="13" t="s">
        <v>130</v>
      </c>
      <c r="NJ33" s="33">
        <v>14.95</v>
      </c>
      <c r="NK33" s="33">
        <v>13.96</v>
      </c>
      <c r="NL33" s="33"/>
      <c r="NM33" s="308"/>
      <c r="NN33" s="34">
        <f>NK33-NJ33</f>
        <v>-0.98999999999999844</v>
      </c>
      <c r="NO33" s="34"/>
      <c r="NP33" s="34"/>
      <c r="NQ33" s="34"/>
      <c r="NR33" s="34"/>
      <c r="NS33" s="34"/>
      <c r="NT33" s="34"/>
      <c r="NU33" s="34"/>
      <c r="NV33" s="34"/>
      <c r="NW33" s="34"/>
      <c r="NX33" s="105"/>
      <c r="OA33" s="13" t="s">
        <v>130</v>
      </c>
      <c r="OB33" s="33">
        <v>14.95</v>
      </c>
      <c r="OC33" s="33">
        <v>13.96</v>
      </c>
      <c r="OD33" s="33"/>
      <c r="OE33" s="308"/>
      <c r="OF33" s="34">
        <f>OC33-OB33</f>
        <v>-0.98999999999999844</v>
      </c>
      <c r="OG33" s="34"/>
      <c r="OH33" s="34"/>
      <c r="OI33" s="34"/>
      <c r="OJ33" s="34"/>
      <c r="OK33" s="34"/>
      <c r="OL33" s="34"/>
      <c r="OM33" s="34"/>
      <c r="ON33" s="105"/>
      <c r="OQ33" s="13" t="s">
        <v>130</v>
      </c>
      <c r="OR33" s="33">
        <v>14.95</v>
      </c>
      <c r="OS33" s="33">
        <v>13.96</v>
      </c>
      <c r="OT33" s="33"/>
      <c r="OU33" s="308"/>
      <c r="OV33" s="34">
        <f>OS33-OR33</f>
        <v>-0.98999999999999844</v>
      </c>
      <c r="OW33" s="34"/>
      <c r="OX33" s="34"/>
      <c r="OY33" s="34"/>
      <c r="OZ33" s="34"/>
      <c r="PA33" s="34"/>
      <c r="PB33" s="34"/>
      <c r="PC33" s="34"/>
      <c r="PD33" s="105"/>
      <c r="PG33" s="13" t="s">
        <v>130</v>
      </c>
      <c r="PH33" s="33">
        <v>14.95</v>
      </c>
      <c r="PI33" s="33">
        <v>13.96</v>
      </c>
      <c r="PJ33" s="33"/>
      <c r="PK33" s="308"/>
      <c r="PL33" s="34">
        <f>PI33-PH33</f>
        <v>-0.98999999999999844</v>
      </c>
      <c r="PM33" s="34"/>
      <c r="PN33" s="34"/>
      <c r="PO33" s="34"/>
      <c r="PP33" s="34"/>
      <c r="PQ33" s="34"/>
      <c r="PR33" s="34"/>
      <c r="PS33" s="34"/>
      <c r="PT33" s="105"/>
      <c r="PV33" s="13" t="s">
        <v>130</v>
      </c>
      <c r="PW33" s="33">
        <v>14.95</v>
      </c>
      <c r="PX33" s="33">
        <v>13.96</v>
      </c>
      <c r="PY33" s="33"/>
      <c r="PZ33" s="308"/>
      <c r="QA33" s="34">
        <f>PX33-PW33</f>
        <v>-0.98999999999999844</v>
      </c>
      <c r="QB33" s="34"/>
      <c r="QC33" s="34"/>
      <c r="QD33" s="34"/>
      <c r="QE33" s="34"/>
      <c r="QF33" s="34"/>
      <c r="QG33" s="34"/>
      <c r="QH33" s="34"/>
      <c r="QI33" s="105"/>
      <c r="QK33" s="13" t="s">
        <v>130</v>
      </c>
      <c r="QL33" s="33">
        <v>14.95</v>
      </c>
      <c r="QM33" s="33">
        <v>13.96</v>
      </c>
      <c r="QN33" s="33"/>
      <c r="QO33" s="308"/>
      <c r="QP33" s="34">
        <f>QM33-QL33</f>
        <v>-0.98999999999999844</v>
      </c>
      <c r="QQ33" s="34"/>
      <c r="QR33" s="34"/>
      <c r="QS33" s="34"/>
      <c r="QT33" s="34"/>
      <c r="QU33" s="34"/>
      <c r="QV33" s="34"/>
      <c r="QW33" s="34"/>
      <c r="QX33" s="105"/>
      <c r="QZ33" s="618" t="s">
        <v>53</v>
      </c>
      <c r="RA33" s="33">
        <v>14.95</v>
      </c>
      <c r="RB33" s="33">
        <v>13.96</v>
      </c>
      <c r="RC33" s="492"/>
      <c r="RD33" s="308" t="s">
        <v>131</v>
      </c>
      <c r="RE33" s="34">
        <f>RB33-RA33</f>
        <v>-0.98999999999999844</v>
      </c>
      <c r="RF33" s="34"/>
      <c r="RG33" s="34"/>
      <c r="RH33" s="34"/>
      <c r="RI33" s="34"/>
      <c r="RJ33" s="533"/>
      <c r="RK33" s="547"/>
      <c r="RL33" s="548"/>
      <c r="RM33" s="632"/>
      <c r="RQ33" s="618" t="s">
        <v>53</v>
      </c>
      <c r="RR33" s="33">
        <v>14.95</v>
      </c>
      <c r="RS33" s="33">
        <v>13.96</v>
      </c>
      <c r="RT33" s="492"/>
      <c r="RU33" s="308" t="s">
        <v>131</v>
      </c>
      <c r="RV33" s="34">
        <f>RS33-RR33</f>
        <v>-0.98999999999999844</v>
      </c>
      <c r="RW33" s="34"/>
      <c r="RX33" s="34"/>
      <c r="RY33" s="34"/>
      <c r="RZ33" s="34"/>
      <c r="SA33" s="533"/>
      <c r="SB33" s="547"/>
      <c r="SC33" s="548"/>
      <c r="SD33" s="632"/>
    </row>
    <row r="34" spans="1:16349">
      <c r="A34" s="30" t="s">
        <v>138</v>
      </c>
      <c r="B34" s="31" t="str">
        <f>LEFT(A34,2)</f>
        <v>80</v>
      </c>
      <c r="C34" s="30" t="s">
        <v>47</v>
      </c>
      <c r="D34" s="772">
        <v>1005</v>
      </c>
      <c r="E34" s="32" t="s">
        <v>128</v>
      </c>
      <c r="F34" s="342" t="s">
        <v>34</v>
      </c>
      <c r="G34" s="593" t="s">
        <v>82</v>
      </c>
      <c r="H34" s="30"/>
      <c r="J34" s="692"/>
      <c r="K34" s="699">
        <v>13.7</v>
      </c>
      <c r="L34" s="699">
        <v>13.99</v>
      </c>
      <c r="M34" s="699"/>
      <c r="N34" s="711">
        <f>L34-K34</f>
        <v>0.29000000000000092</v>
      </c>
      <c r="O34" s="711"/>
      <c r="P34" s="711"/>
      <c r="Q34" s="711"/>
      <c r="R34" s="711"/>
      <c r="S34" s="711"/>
      <c r="T34" s="711"/>
      <c r="U34" s="711"/>
      <c r="V34" s="736"/>
      <c r="X34" s="692"/>
      <c r="Y34" s="699">
        <v>13.7</v>
      </c>
      <c r="Z34" s="699">
        <v>13.99</v>
      </c>
      <c r="AA34" s="699"/>
      <c r="AB34" s="711">
        <f>Z34-Y34</f>
        <v>0.29000000000000092</v>
      </c>
      <c r="AC34" s="711"/>
      <c r="AD34" s="711"/>
      <c r="AE34" s="711"/>
      <c r="AF34" s="711"/>
      <c r="AG34" s="711"/>
      <c r="AH34" s="711"/>
      <c r="AI34" s="711"/>
      <c r="AJ34" s="736"/>
      <c r="AL34" s="692"/>
      <c r="AM34" s="699">
        <v>13.7</v>
      </c>
      <c r="AN34" s="699">
        <v>13.99</v>
      </c>
      <c r="AO34" s="699"/>
      <c r="AP34" s="711">
        <f>AN34-AM34</f>
        <v>0.29000000000000092</v>
      </c>
      <c r="AQ34" s="711"/>
      <c r="AR34" s="711"/>
      <c r="AS34" s="711"/>
      <c r="AT34" s="711"/>
      <c r="AU34" s="711"/>
      <c r="AV34" s="711"/>
      <c r="AW34" s="711"/>
      <c r="AX34" s="736"/>
      <c r="AZ34" s="692"/>
      <c r="BA34" s="699">
        <v>13.7</v>
      </c>
      <c r="BB34" s="699">
        <v>13.99</v>
      </c>
      <c r="BC34" s="699"/>
      <c r="BD34" s="711">
        <f>BB34-BA34</f>
        <v>0.29000000000000092</v>
      </c>
      <c r="BE34" s="711"/>
      <c r="BF34" s="711"/>
      <c r="BG34" s="711"/>
      <c r="BH34" s="711"/>
      <c r="BI34" s="711"/>
      <c r="BJ34" s="711"/>
      <c r="BK34" s="711"/>
      <c r="BL34" s="736"/>
      <c r="BN34" s="13"/>
      <c r="BO34" s="33">
        <v>13.7</v>
      </c>
      <c r="BP34" s="33">
        <v>13.99</v>
      </c>
      <c r="BQ34" s="33"/>
      <c r="BR34" s="34">
        <f>BP34-BO34</f>
        <v>0.29000000000000092</v>
      </c>
      <c r="BS34" s="34"/>
      <c r="BT34" s="34"/>
      <c r="BU34" s="34"/>
      <c r="BV34" s="34"/>
      <c r="BW34" s="34"/>
      <c r="BX34" s="34"/>
      <c r="BY34" s="34"/>
      <c r="BZ34" s="736"/>
      <c r="CB34" s="13"/>
      <c r="CC34" s="33">
        <v>13.7</v>
      </c>
      <c r="CD34" s="33">
        <v>13.99</v>
      </c>
      <c r="CE34" s="33"/>
      <c r="CF34" s="34">
        <f>CD34-CC34</f>
        <v>0.29000000000000092</v>
      </c>
      <c r="CG34" s="34"/>
      <c r="CH34" s="34"/>
      <c r="CI34" s="34"/>
      <c r="CJ34" s="34"/>
      <c r="CK34" s="34"/>
      <c r="CL34" s="34"/>
      <c r="CM34" s="34"/>
      <c r="CN34" s="736"/>
      <c r="CP34" s="13"/>
      <c r="CQ34" s="33">
        <v>13.7</v>
      </c>
      <c r="CR34" s="33">
        <v>13.99</v>
      </c>
      <c r="CS34" s="33"/>
      <c r="CT34" s="34">
        <f>CR34-CQ34</f>
        <v>0.29000000000000092</v>
      </c>
      <c r="CU34" s="34"/>
      <c r="CV34" s="34"/>
      <c r="CW34" s="34"/>
      <c r="CX34" s="34"/>
      <c r="CY34" s="34"/>
      <c r="CZ34" s="34"/>
      <c r="DA34" s="34"/>
      <c r="DB34" s="736"/>
      <c r="DD34" s="13"/>
      <c r="DE34" s="33">
        <v>13.7</v>
      </c>
      <c r="DF34" s="33">
        <v>13.99</v>
      </c>
      <c r="DG34" s="33"/>
      <c r="DH34" s="33"/>
      <c r="DI34" s="33"/>
      <c r="DJ34" s="34">
        <f>DF34-DE34</f>
        <v>0.29000000000000092</v>
      </c>
      <c r="DK34" s="34"/>
      <c r="DL34" s="34"/>
      <c r="DM34" s="34"/>
      <c r="DN34" s="34"/>
      <c r="DO34" s="34"/>
      <c r="DP34" s="34"/>
      <c r="DQ34" s="34"/>
      <c r="DR34" s="736"/>
      <c r="DT34" s="13"/>
      <c r="DU34" s="33">
        <v>13.7</v>
      </c>
      <c r="DV34" s="33">
        <v>13.99</v>
      </c>
      <c r="DW34" s="33"/>
      <c r="DX34" s="34">
        <f>DV34-DU34</f>
        <v>0.29000000000000092</v>
      </c>
      <c r="DY34" s="34"/>
      <c r="DZ34" s="34"/>
      <c r="EA34" s="34"/>
      <c r="EB34" s="34"/>
      <c r="EC34" s="34"/>
      <c r="ED34" s="34"/>
      <c r="EE34" s="34"/>
      <c r="EF34" s="736"/>
      <c r="EG34" s="105"/>
      <c r="EH34" s="13"/>
      <c r="EI34" s="33">
        <v>13.7</v>
      </c>
      <c r="EJ34" s="33">
        <v>13.99</v>
      </c>
      <c r="EK34" s="33"/>
      <c r="EL34" s="34">
        <f>EJ34-EI34</f>
        <v>0.29000000000000092</v>
      </c>
      <c r="EM34" s="34"/>
      <c r="EN34" s="34"/>
      <c r="EO34" s="34"/>
      <c r="EP34" s="34"/>
      <c r="EQ34" s="34"/>
      <c r="ER34" s="34"/>
      <c r="ES34" s="736"/>
      <c r="EU34" s="13"/>
      <c r="EV34" s="33">
        <v>13.7</v>
      </c>
      <c r="EW34" s="33">
        <v>13.99</v>
      </c>
      <c r="EX34" s="33"/>
      <c r="EY34" s="34">
        <f>EW34-EV34</f>
        <v>0.29000000000000092</v>
      </c>
      <c r="EZ34" s="34"/>
      <c r="FA34" s="34"/>
      <c r="FB34" s="34"/>
      <c r="FC34" s="34"/>
      <c r="FD34" s="34"/>
      <c r="FE34" s="34"/>
      <c r="FF34" s="736"/>
      <c r="FH34" s="13"/>
      <c r="FI34" s="33">
        <v>13.7</v>
      </c>
      <c r="FJ34" s="33">
        <v>13.99</v>
      </c>
      <c r="FK34" s="33"/>
      <c r="FL34" s="34">
        <f>FJ34-FI34</f>
        <v>0.29000000000000092</v>
      </c>
      <c r="FM34" s="34"/>
      <c r="FN34" s="34"/>
      <c r="FO34" s="34"/>
      <c r="FP34" s="34"/>
      <c r="FQ34" s="34"/>
      <c r="FR34" s="34"/>
      <c r="FS34" s="736"/>
      <c r="FU34" s="13"/>
      <c r="FV34" s="33">
        <v>13.7</v>
      </c>
      <c r="FW34" s="33">
        <v>13.99</v>
      </c>
      <c r="FX34" s="33"/>
      <c r="FY34" s="33"/>
      <c r="FZ34" s="34">
        <f>FW34-FV34</f>
        <v>0.29000000000000092</v>
      </c>
      <c r="GA34" s="34"/>
      <c r="GB34" s="34"/>
      <c r="GC34" s="34"/>
      <c r="GD34" s="34"/>
      <c r="GE34" s="34"/>
      <c r="GF34" s="34"/>
      <c r="GG34" s="736"/>
      <c r="GI34" s="13"/>
      <c r="GJ34" s="33">
        <v>13.7</v>
      </c>
      <c r="GK34" s="33">
        <v>13.99</v>
      </c>
      <c r="GL34" s="33"/>
      <c r="GM34" s="33"/>
      <c r="GN34" s="34">
        <f>GK34-GJ34</f>
        <v>0.29000000000000092</v>
      </c>
      <c r="GO34" s="34"/>
      <c r="GP34" s="34"/>
      <c r="GQ34" s="34"/>
      <c r="GR34" s="34"/>
      <c r="GS34" s="34"/>
      <c r="GT34" s="34"/>
      <c r="GU34" s="105"/>
      <c r="GW34" s="13"/>
      <c r="GX34" s="33">
        <v>13.7</v>
      </c>
      <c r="GY34" s="33">
        <v>13.99</v>
      </c>
      <c r="GZ34" s="33"/>
      <c r="HA34" s="33"/>
      <c r="HB34" s="34">
        <f>GY34-GX34</f>
        <v>0.29000000000000092</v>
      </c>
      <c r="HC34" s="34"/>
      <c r="HD34" s="34"/>
      <c r="HE34" s="34"/>
      <c r="HF34" s="34"/>
      <c r="HG34" s="34"/>
      <c r="HH34" s="34"/>
      <c r="HI34" s="105"/>
      <c r="HJ34" s="105"/>
      <c r="HK34" s="13"/>
      <c r="HL34" s="33">
        <v>13.7</v>
      </c>
      <c r="HM34" s="33">
        <v>13.99</v>
      </c>
      <c r="HN34" s="33"/>
      <c r="HO34" s="33"/>
      <c r="HP34" s="34">
        <f>HM34-HL34</f>
        <v>0.29000000000000092</v>
      </c>
      <c r="HQ34" s="34"/>
      <c r="HR34" s="34"/>
      <c r="HS34" s="34"/>
      <c r="HT34" s="34"/>
      <c r="HU34" s="34"/>
      <c r="HV34" s="34"/>
      <c r="HW34" s="105"/>
      <c r="HX34" s="13"/>
      <c r="HY34" s="33">
        <v>13.7</v>
      </c>
      <c r="HZ34" s="33">
        <v>13.99</v>
      </c>
      <c r="IA34" s="33"/>
      <c r="IB34" s="33"/>
      <c r="IC34" s="34">
        <f>HZ34-HY34</f>
        <v>0.29000000000000092</v>
      </c>
      <c r="ID34" s="34"/>
      <c r="IE34" s="34"/>
      <c r="IF34" s="34"/>
      <c r="IG34" s="34"/>
      <c r="IH34" s="34"/>
      <c r="II34" s="34"/>
      <c r="IJ34" s="34"/>
      <c r="IK34" s="34"/>
      <c r="IL34" s="34"/>
      <c r="IM34" s="105"/>
      <c r="IQ34" s="13"/>
      <c r="IR34" s="33">
        <v>13.7</v>
      </c>
      <c r="IS34" s="33">
        <v>13.99</v>
      </c>
      <c r="IT34" s="33"/>
      <c r="IU34" s="33"/>
      <c r="IV34" s="34">
        <f>IS34-IR34</f>
        <v>0.29000000000000092</v>
      </c>
      <c r="IW34" s="34"/>
      <c r="IX34" s="34"/>
      <c r="IY34" s="34"/>
      <c r="IZ34" s="34"/>
      <c r="JA34" s="34"/>
      <c r="JB34" s="34"/>
      <c r="JC34" s="34"/>
      <c r="JD34" s="34"/>
      <c r="JE34" s="34"/>
      <c r="JF34" s="105"/>
      <c r="JH34" s="13"/>
      <c r="JI34" s="33">
        <v>13.7</v>
      </c>
      <c r="JJ34" s="33">
        <v>13.99</v>
      </c>
      <c r="JK34" s="33"/>
      <c r="JL34" s="33"/>
      <c r="JM34" s="34">
        <f>JJ34-JI34</f>
        <v>0.29000000000000092</v>
      </c>
      <c r="JN34" s="34"/>
      <c r="JO34" s="34"/>
      <c r="JP34" s="34"/>
      <c r="JQ34" s="34"/>
      <c r="JR34" s="34"/>
      <c r="JS34" s="34"/>
      <c r="JT34" s="34"/>
      <c r="JU34" s="34"/>
      <c r="JV34" s="34"/>
      <c r="JW34" s="105"/>
      <c r="JZ34" s="13"/>
      <c r="KA34" s="33">
        <v>13.7</v>
      </c>
      <c r="KB34" s="33">
        <v>13.99</v>
      </c>
      <c r="KC34" s="33"/>
      <c r="KD34" s="33"/>
      <c r="KE34" s="34">
        <f>KB34-KA34</f>
        <v>0.29000000000000092</v>
      </c>
      <c r="KF34" s="34"/>
      <c r="KG34" s="34"/>
      <c r="KH34" s="34"/>
      <c r="KI34" s="34"/>
      <c r="KJ34" s="34"/>
      <c r="KK34" s="34"/>
      <c r="KL34" s="34"/>
      <c r="KM34" s="34"/>
      <c r="KN34" s="34"/>
      <c r="KO34" s="105"/>
      <c r="KQ34" s="13" t="s">
        <v>130</v>
      </c>
      <c r="KR34" s="33">
        <v>13.7</v>
      </c>
      <c r="KS34" s="33">
        <v>13.99</v>
      </c>
      <c r="KT34" s="33"/>
      <c r="KU34" s="308"/>
      <c r="KV34" s="34">
        <f>KS34-KR34</f>
        <v>0.29000000000000092</v>
      </c>
      <c r="KW34" s="34"/>
      <c r="KX34" s="34"/>
      <c r="KY34" s="34"/>
      <c r="KZ34" s="34"/>
      <c r="LA34" s="34"/>
      <c r="LB34" s="34"/>
      <c r="LC34" s="34"/>
      <c r="LD34" s="34"/>
      <c r="LE34" s="34"/>
      <c r="LF34" s="105"/>
      <c r="LI34" s="13" t="s">
        <v>130</v>
      </c>
      <c r="LJ34" s="33">
        <v>13.7</v>
      </c>
      <c r="LK34" s="33">
        <v>13.99</v>
      </c>
      <c r="LL34" s="33"/>
      <c r="LM34" s="308"/>
      <c r="LN34" s="34">
        <f>LK34-LJ34</f>
        <v>0.29000000000000092</v>
      </c>
      <c r="LO34" s="34"/>
      <c r="LP34" s="34"/>
      <c r="LQ34" s="34"/>
      <c r="LR34" s="34"/>
      <c r="LS34" s="34"/>
      <c r="LT34" s="34"/>
      <c r="LU34" s="34"/>
      <c r="LV34" s="34"/>
      <c r="LW34" s="34"/>
      <c r="LX34" s="105"/>
      <c r="LZ34" s="13" t="s">
        <v>130</v>
      </c>
      <c r="MA34" s="33">
        <v>13.7</v>
      </c>
      <c r="MB34" s="33">
        <v>13.99</v>
      </c>
      <c r="MC34" s="33"/>
      <c r="MD34" s="308"/>
      <c r="ME34" s="34">
        <f>MB34-MA34</f>
        <v>0.29000000000000092</v>
      </c>
      <c r="MF34" s="34"/>
      <c r="MG34" s="34"/>
      <c r="MH34" s="34"/>
      <c r="MI34" s="34"/>
      <c r="MJ34" s="34"/>
      <c r="MK34" s="34"/>
      <c r="ML34" s="34"/>
      <c r="MM34" s="34"/>
      <c r="MN34" s="34"/>
      <c r="MO34" s="105"/>
      <c r="MQ34" s="13" t="s">
        <v>130</v>
      </c>
      <c r="MR34" s="33">
        <v>13.7</v>
      </c>
      <c r="MS34" s="33">
        <v>13.99</v>
      </c>
      <c r="MT34" s="33"/>
      <c r="MU34" s="308"/>
      <c r="MV34" s="34">
        <f>MS34-MR34</f>
        <v>0.29000000000000092</v>
      </c>
      <c r="MW34" s="34"/>
      <c r="MX34" s="34"/>
      <c r="MY34" s="34"/>
      <c r="MZ34" s="34"/>
      <c r="NA34" s="34"/>
      <c r="NB34" s="34"/>
      <c r="NC34" s="34"/>
      <c r="ND34" s="34"/>
      <c r="NE34" s="34"/>
      <c r="NF34" s="105"/>
      <c r="NI34" s="13" t="s">
        <v>130</v>
      </c>
      <c r="NJ34" s="33">
        <v>13.7</v>
      </c>
      <c r="NK34" s="33">
        <v>13.99</v>
      </c>
      <c r="NL34" s="33"/>
      <c r="NM34" s="308"/>
      <c r="NN34" s="34">
        <f>NK34-NJ34</f>
        <v>0.29000000000000092</v>
      </c>
      <c r="NO34" s="34"/>
      <c r="NP34" s="34"/>
      <c r="NQ34" s="34"/>
      <c r="NR34" s="34"/>
      <c r="NS34" s="34"/>
      <c r="NT34" s="34"/>
      <c r="NU34" s="34"/>
      <c r="NV34" s="34"/>
      <c r="NW34" s="34"/>
      <c r="NX34" s="105"/>
      <c r="OA34" s="13" t="s">
        <v>130</v>
      </c>
      <c r="OB34" s="33">
        <v>13.7</v>
      </c>
      <c r="OC34" s="33">
        <v>13.99</v>
      </c>
      <c r="OD34" s="33"/>
      <c r="OE34" s="308"/>
      <c r="OF34" s="34">
        <f>OC34-OB34</f>
        <v>0.29000000000000092</v>
      </c>
      <c r="OG34" s="34"/>
      <c r="OH34" s="34"/>
      <c r="OI34" s="34"/>
      <c r="OJ34" s="34"/>
      <c r="OK34" s="34"/>
      <c r="OL34" s="34"/>
      <c r="OM34" s="34"/>
      <c r="ON34" s="105"/>
      <c r="OQ34" s="13" t="s">
        <v>130</v>
      </c>
      <c r="OR34" s="33">
        <v>13.7</v>
      </c>
      <c r="OS34" s="33">
        <v>13.99</v>
      </c>
      <c r="OT34" s="33"/>
      <c r="OU34" s="308"/>
      <c r="OV34" s="34">
        <f>OS34-OR34</f>
        <v>0.29000000000000092</v>
      </c>
      <c r="OW34" s="34"/>
      <c r="OX34" s="34"/>
      <c r="OY34" s="34"/>
      <c r="OZ34" s="34"/>
      <c r="PA34" s="34"/>
      <c r="PB34" s="34"/>
      <c r="PC34" s="34"/>
      <c r="PD34" s="105"/>
      <c r="PG34" s="13" t="s">
        <v>130</v>
      </c>
      <c r="PH34" s="33">
        <v>13.7</v>
      </c>
      <c r="PI34" s="33">
        <v>13.99</v>
      </c>
      <c r="PJ34" s="33"/>
      <c r="PK34" s="308"/>
      <c r="PL34" s="34">
        <f>PI34-PH34</f>
        <v>0.29000000000000092</v>
      </c>
      <c r="PM34" s="34"/>
      <c r="PN34" s="34"/>
      <c r="PO34" s="34"/>
      <c r="PP34" s="34"/>
      <c r="PQ34" s="34"/>
      <c r="PR34" s="34"/>
      <c r="PS34" s="34"/>
      <c r="PT34" s="105"/>
      <c r="PV34" s="13" t="s">
        <v>130</v>
      </c>
      <c r="PW34" s="33">
        <v>13.7</v>
      </c>
      <c r="PX34" s="33">
        <v>13.99</v>
      </c>
      <c r="PY34" s="33"/>
      <c r="PZ34" s="308"/>
      <c r="QA34" s="34">
        <f>PX34-PW34</f>
        <v>0.29000000000000092</v>
      </c>
      <c r="QB34" s="34"/>
      <c r="QC34" s="34"/>
      <c r="QD34" s="34"/>
      <c r="QE34" s="34"/>
      <c r="QF34" s="34"/>
      <c r="QG34" s="34"/>
      <c r="QH34" s="34"/>
      <c r="QI34" s="105"/>
      <c r="QK34" s="13" t="s">
        <v>130</v>
      </c>
      <c r="QL34" s="33">
        <v>13.7</v>
      </c>
      <c r="QM34" s="33">
        <v>13.99</v>
      </c>
      <c r="QN34" s="33"/>
      <c r="QO34" s="308"/>
      <c r="QP34" s="34">
        <f>QM34-QL34</f>
        <v>0.29000000000000092</v>
      </c>
      <c r="QQ34" s="34"/>
      <c r="QR34" s="34"/>
      <c r="QS34" s="34"/>
      <c r="QT34" s="34"/>
      <c r="QU34" s="34"/>
      <c r="QV34" s="34"/>
      <c r="QW34" s="34"/>
      <c r="QX34" s="105"/>
      <c r="QZ34" s="618" t="s">
        <v>53</v>
      </c>
      <c r="RA34" s="33">
        <v>13.7</v>
      </c>
      <c r="RB34" s="33">
        <v>13.99</v>
      </c>
      <c r="RC34" s="492"/>
      <c r="RD34" s="308" t="s">
        <v>131</v>
      </c>
      <c r="RE34" s="34">
        <f>RB34-RA34</f>
        <v>0.29000000000000092</v>
      </c>
      <c r="RF34" s="34"/>
      <c r="RG34" s="34"/>
      <c r="RH34" s="34"/>
      <c r="RI34" s="34"/>
      <c r="RJ34" s="533"/>
      <c r="RK34" s="547"/>
      <c r="RL34" s="548"/>
      <c r="RM34" s="632"/>
      <c r="RQ34" s="618" t="s">
        <v>53</v>
      </c>
      <c r="RR34" s="33">
        <v>13.7</v>
      </c>
      <c r="RS34" s="33">
        <v>13.99</v>
      </c>
      <c r="RT34" s="492"/>
      <c r="RU34" s="308" t="s">
        <v>131</v>
      </c>
      <c r="RV34" s="34">
        <f>RS34-RR34</f>
        <v>0.29000000000000092</v>
      </c>
      <c r="RW34" s="34"/>
      <c r="RX34" s="34"/>
      <c r="RY34" s="34"/>
      <c r="RZ34" s="34"/>
      <c r="SA34" s="533"/>
      <c r="SB34" s="547"/>
      <c r="SC34" s="548"/>
      <c r="SD34" s="632"/>
    </row>
    <row r="35" spans="1:16349">
      <c r="A35" s="30" t="s">
        <v>142</v>
      </c>
      <c r="B35" s="31" t="str">
        <f>LEFT(A35,3)</f>
        <v>100</v>
      </c>
      <c r="C35" s="30" t="s">
        <v>143</v>
      </c>
      <c r="D35" s="772">
        <v>1005</v>
      </c>
      <c r="E35" s="32" t="s">
        <v>128</v>
      </c>
      <c r="F35" s="342" t="s">
        <v>34</v>
      </c>
      <c r="G35" s="593" t="s">
        <v>144</v>
      </c>
      <c r="H35" s="30"/>
      <c r="J35" s="692"/>
      <c r="K35" s="699">
        <v>10.199999999999999</v>
      </c>
      <c r="L35" s="699">
        <v>13.99</v>
      </c>
      <c r="M35" s="699"/>
      <c r="N35" s="711">
        <f>L35-K35</f>
        <v>3.7900000000000009</v>
      </c>
      <c r="O35" s="711"/>
      <c r="P35" s="711"/>
      <c r="Q35" s="711"/>
      <c r="R35" s="711"/>
      <c r="S35" s="711"/>
      <c r="T35" s="711"/>
      <c r="U35" s="711"/>
      <c r="V35" s="736"/>
      <c r="X35" s="692"/>
      <c r="Y35" s="699">
        <v>10.199999999999999</v>
      </c>
      <c r="Z35" s="699">
        <v>13.99</v>
      </c>
      <c r="AA35" s="699"/>
      <c r="AB35" s="711">
        <f>Z35-Y35</f>
        <v>3.7900000000000009</v>
      </c>
      <c r="AC35" s="711"/>
      <c r="AD35" s="711"/>
      <c r="AE35" s="711"/>
      <c r="AF35" s="711"/>
      <c r="AG35" s="711"/>
      <c r="AH35" s="711"/>
      <c r="AI35" s="711"/>
      <c r="AJ35" s="736"/>
      <c r="AL35" s="692"/>
      <c r="AM35" s="699">
        <v>10.199999999999999</v>
      </c>
      <c r="AN35" s="699">
        <v>13.99</v>
      </c>
      <c r="AO35" s="699"/>
      <c r="AP35" s="711">
        <f>AN35-AM35</f>
        <v>3.7900000000000009</v>
      </c>
      <c r="AQ35" s="711"/>
      <c r="AR35" s="711"/>
      <c r="AS35" s="711"/>
      <c r="AT35" s="711"/>
      <c r="AU35" s="711"/>
      <c r="AV35" s="711"/>
      <c r="AW35" s="711"/>
      <c r="AX35" s="736"/>
      <c r="AZ35" s="692"/>
      <c r="BA35" s="699">
        <v>10.199999999999999</v>
      </c>
      <c r="BB35" s="699">
        <v>13.99</v>
      </c>
      <c r="BC35" s="699"/>
      <c r="BD35" s="711">
        <f>BB35-BA35</f>
        <v>3.7900000000000009</v>
      </c>
      <c r="BE35" s="711"/>
      <c r="BF35" s="711"/>
      <c r="BG35" s="711"/>
      <c r="BH35" s="711"/>
      <c r="BI35" s="711"/>
      <c r="BJ35" s="711"/>
      <c r="BK35" s="711"/>
      <c r="BL35" s="736"/>
      <c r="BN35" s="13"/>
      <c r="BO35" s="33">
        <v>10.199999999999999</v>
      </c>
      <c r="BP35" s="33">
        <v>13.99</v>
      </c>
      <c r="BQ35" s="33"/>
      <c r="BR35" s="34">
        <f>BP35-BO35</f>
        <v>3.7900000000000009</v>
      </c>
      <c r="BS35" s="34"/>
      <c r="BT35" s="34"/>
      <c r="BU35" s="34"/>
      <c r="BV35" s="34"/>
      <c r="BW35" s="34"/>
      <c r="BX35" s="34"/>
      <c r="BY35" s="34"/>
      <c r="BZ35" s="736"/>
      <c r="CB35" s="13"/>
      <c r="CC35" s="33">
        <v>10.199999999999999</v>
      </c>
      <c r="CD35" s="33">
        <v>13.99</v>
      </c>
      <c r="CE35" s="33"/>
      <c r="CF35" s="34">
        <f>CD35-CC35</f>
        <v>3.7900000000000009</v>
      </c>
      <c r="CG35" s="34"/>
      <c r="CH35" s="34"/>
      <c r="CI35" s="34"/>
      <c r="CJ35" s="34"/>
      <c r="CK35" s="34"/>
      <c r="CL35" s="34"/>
      <c r="CM35" s="34"/>
      <c r="CN35" s="736"/>
      <c r="CP35" s="13"/>
      <c r="CQ35" s="33">
        <v>10.199999999999999</v>
      </c>
      <c r="CR35" s="33">
        <v>13.99</v>
      </c>
      <c r="CS35" s="33"/>
      <c r="CT35" s="34">
        <f>CR35-CQ35</f>
        <v>3.7900000000000009</v>
      </c>
      <c r="CU35" s="34"/>
      <c r="CV35" s="34"/>
      <c r="CW35" s="34"/>
      <c r="CX35" s="34"/>
      <c r="CY35" s="34"/>
      <c r="CZ35" s="34"/>
      <c r="DA35" s="34"/>
      <c r="DB35" s="736"/>
      <c r="DD35" s="13"/>
      <c r="DE35" s="33">
        <v>10.199999999999999</v>
      </c>
      <c r="DF35" s="33">
        <v>13.99</v>
      </c>
      <c r="DG35" s="33"/>
      <c r="DH35" s="33"/>
      <c r="DI35" s="33"/>
      <c r="DJ35" s="34">
        <f>DF35-DE35</f>
        <v>3.7900000000000009</v>
      </c>
      <c r="DK35" s="34"/>
      <c r="DL35" s="34"/>
      <c r="DM35" s="34"/>
      <c r="DN35" s="34"/>
      <c r="DO35" s="34"/>
      <c r="DP35" s="34"/>
      <c r="DQ35" s="34"/>
      <c r="DR35" s="736"/>
      <c r="DT35" s="13"/>
      <c r="DU35" s="33">
        <v>10.199999999999999</v>
      </c>
      <c r="DV35" s="33">
        <v>13.99</v>
      </c>
      <c r="DW35" s="33"/>
      <c r="DX35" s="34">
        <f>DV35-DU35</f>
        <v>3.7900000000000009</v>
      </c>
      <c r="DY35" s="34"/>
      <c r="DZ35" s="34"/>
      <c r="EA35" s="34"/>
      <c r="EB35" s="34"/>
      <c r="EC35" s="34"/>
      <c r="ED35" s="34"/>
      <c r="EE35" s="34"/>
      <c r="EF35" s="736"/>
      <c r="EG35" s="105"/>
      <c r="EH35" s="13"/>
      <c r="EI35" s="33">
        <v>10.199999999999999</v>
      </c>
      <c r="EJ35" s="33">
        <v>13.99</v>
      </c>
      <c r="EK35" s="33"/>
      <c r="EL35" s="34">
        <f>EJ35-EI35</f>
        <v>3.7900000000000009</v>
      </c>
      <c r="EM35" s="34"/>
      <c r="EN35" s="34"/>
      <c r="EO35" s="34"/>
      <c r="EP35" s="34"/>
      <c r="EQ35" s="34"/>
      <c r="ER35" s="34"/>
      <c r="ES35" s="736"/>
      <c r="EU35" s="13"/>
      <c r="EV35" s="33">
        <v>10.199999999999999</v>
      </c>
      <c r="EW35" s="33">
        <v>13.99</v>
      </c>
      <c r="EX35" s="33"/>
      <c r="EY35" s="34">
        <f>EW35-EV35</f>
        <v>3.7900000000000009</v>
      </c>
      <c r="EZ35" s="34"/>
      <c r="FA35" s="34"/>
      <c r="FB35" s="34"/>
      <c r="FC35" s="34"/>
      <c r="FD35" s="34"/>
      <c r="FE35" s="34"/>
      <c r="FF35" s="736"/>
      <c r="FH35" s="13"/>
      <c r="FI35" s="33">
        <v>10.199999999999999</v>
      </c>
      <c r="FJ35" s="33">
        <v>13.99</v>
      </c>
      <c r="FK35" s="33"/>
      <c r="FL35" s="34">
        <f>FJ35-FI35</f>
        <v>3.7900000000000009</v>
      </c>
      <c r="FM35" s="34"/>
      <c r="FN35" s="34"/>
      <c r="FO35" s="34"/>
      <c r="FP35" s="34"/>
      <c r="FQ35" s="34"/>
      <c r="FR35" s="34"/>
      <c r="FS35" s="736"/>
      <c r="FU35" s="13"/>
      <c r="FV35" s="33">
        <v>10.199999999999999</v>
      </c>
      <c r="FW35" s="33">
        <v>13.99</v>
      </c>
      <c r="FX35" s="33"/>
      <c r="FY35" s="33"/>
      <c r="FZ35" s="34">
        <f>FW35-FV35</f>
        <v>3.7900000000000009</v>
      </c>
      <c r="GA35" s="34"/>
      <c r="GB35" s="34"/>
      <c r="GC35" s="34"/>
      <c r="GD35" s="34"/>
      <c r="GE35" s="34"/>
      <c r="GF35" s="34"/>
      <c r="GG35" s="736"/>
      <c r="GI35" s="13"/>
      <c r="GJ35" s="33">
        <v>10.199999999999999</v>
      </c>
      <c r="GK35" s="33">
        <v>13.99</v>
      </c>
      <c r="GL35" s="33"/>
      <c r="GM35" s="33"/>
      <c r="GN35" s="34">
        <f>GK35-GJ35</f>
        <v>3.7900000000000009</v>
      </c>
      <c r="GO35" s="34"/>
      <c r="GP35" s="34"/>
      <c r="GQ35" s="34"/>
      <c r="GR35" s="34"/>
      <c r="GS35" s="34"/>
      <c r="GT35" s="34"/>
      <c r="GU35" s="16"/>
      <c r="GW35" s="13"/>
      <c r="GX35" s="33">
        <v>10.199999999999999</v>
      </c>
      <c r="GY35" s="33">
        <v>13.99</v>
      </c>
      <c r="GZ35" s="33"/>
      <c r="HA35" s="33"/>
      <c r="HB35" s="34">
        <f>GY35-GX35</f>
        <v>3.7900000000000009</v>
      </c>
      <c r="HC35" s="34"/>
      <c r="HD35" s="34"/>
      <c r="HE35" s="34"/>
      <c r="HF35" s="34"/>
      <c r="HG35" s="34"/>
      <c r="HH35" s="34"/>
      <c r="HI35" s="16"/>
      <c r="HJ35" s="16"/>
      <c r="HK35" s="13"/>
      <c r="HL35" s="33">
        <v>10.199999999999999</v>
      </c>
      <c r="HM35" s="33">
        <v>13.99</v>
      </c>
      <c r="HN35" s="33"/>
      <c r="HO35" s="33"/>
      <c r="HP35" s="34">
        <f>HM35-HL35</f>
        <v>3.7900000000000009</v>
      </c>
      <c r="HQ35" s="34"/>
      <c r="HR35" s="34"/>
      <c r="HS35" s="34"/>
      <c r="HT35" s="34"/>
      <c r="HU35" s="34"/>
      <c r="HV35" s="34"/>
      <c r="HW35" s="16"/>
      <c r="HX35" s="13"/>
      <c r="HY35" s="33">
        <v>10.199999999999999</v>
      </c>
      <c r="HZ35" s="33">
        <v>13.99</v>
      </c>
      <c r="IA35" s="33"/>
      <c r="IB35" s="33"/>
      <c r="IC35" s="34">
        <f>HZ35-HY35</f>
        <v>3.7900000000000009</v>
      </c>
      <c r="ID35" s="34"/>
      <c r="IE35" s="34"/>
      <c r="IF35" s="34"/>
      <c r="IG35" s="34"/>
      <c r="IH35" s="34"/>
      <c r="II35" s="34"/>
      <c r="IJ35" s="34"/>
      <c r="IK35" s="34"/>
      <c r="IL35" s="34"/>
      <c r="IM35" s="16"/>
      <c r="IQ35" s="13"/>
      <c r="IR35" s="33">
        <v>10.199999999999999</v>
      </c>
      <c r="IS35" s="33">
        <v>13.99</v>
      </c>
      <c r="IT35" s="33"/>
      <c r="IU35" s="33"/>
      <c r="IV35" s="34">
        <f>IS35-IR35</f>
        <v>3.7900000000000009</v>
      </c>
      <c r="IW35" s="34"/>
      <c r="IX35" s="34"/>
      <c r="IY35" s="34"/>
      <c r="IZ35" s="34"/>
      <c r="JA35" s="34"/>
      <c r="JB35" s="34"/>
      <c r="JC35" s="34"/>
      <c r="JD35" s="34"/>
      <c r="JE35" s="34"/>
      <c r="JF35" s="16"/>
      <c r="JH35" s="13"/>
      <c r="JI35" s="33">
        <v>10.199999999999999</v>
      </c>
      <c r="JJ35" s="33">
        <v>13.99</v>
      </c>
      <c r="JK35" s="33"/>
      <c r="JL35" s="33"/>
      <c r="JM35" s="34">
        <f>JJ35-JI35</f>
        <v>3.7900000000000009</v>
      </c>
      <c r="JN35" s="34"/>
      <c r="JO35" s="34"/>
      <c r="JP35" s="34"/>
      <c r="JQ35" s="34"/>
      <c r="JR35" s="34"/>
      <c r="JS35" s="34"/>
      <c r="JT35" s="34"/>
      <c r="JU35" s="34"/>
      <c r="JV35" s="34"/>
      <c r="JW35" s="16"/>
      <c r="JZ35" s="13"/>
      <c r="KA35" s="33">
        <v>10.199999999999999</v>
      </c>
      <c r="KB35" s="33">
        <v>13.99</v>
      </c>
      <c r="KC35" s="33"/>
      <c r="KD35" s="33"/>
      <c r="KE35" s="34">
        <f>KB35-KA35</f>
        <v>3.7900000000000009</v>
      </c>
      <c r="KF35" s="34"/>
      <c r="KG35" s="34"/>
      <c r="KH35" s="34"/>
      <c r="KI35" s="34"/>
      <c r="KJ35" s="34"/>
      <c r="KK35" s="34"/>
      <c r="KL35" s="34"/>
      <c r="KM35" s="34"/>
      <c r="KN35" s="34"/>
      <c r="KO35" s="16"/>
      <c r="KQ35" s="13" t="s">
        <v>130</v>
      </c>
      <c r="KR35" s="33">
        <v>10.199999999999999</v>
      </c>
      <c r="KS35" s="33">
        <v>13.99</v>
      </c>
      <c r="KT35" s="33"/>
      <c r="KU35" s="308"/>
      <c r="KV35" s="34">
        <f>KS35-KR35</f>
        <v>3.7900000000000009</v>
      </c>
      <c r="KW35" s="34"/>
      <c r="KX35" s="34"/>
      <c r="KY35" s="34"/>
      <c r="KZ35" s="34"/>
      <c r="LA35" s="34"/>
      <c r="LB35" s="34"/>
      <c r="LC35" s="34"/>
      <c r="LD35" s="34"/>
      <c r="LE35" s="34"/>
      <c r="LF35" s="16"/>
      <c r="LI35" s="13" t="s">
        <v>130</v>
      </c>
      <c r="LJ35" s="33">
        <v>10.199999999999999</v>
      </c>
      <c r="LK35" s="33">
        <v>13.99</v>
      </c>
      <c r="LL35" s="33"/>
      <c r="LM35" s="308"/>
      <c r="LN35" s="34">
        <f>LK35-LJ35</f>
        <v>3.7900000000000009</v>
      </c>
      <c r="LO35" s="34"/>
      <c r="LP35" s="34"/>
      <c r="LQ35" s="34"/>
      <c r="LR35" s="34"/>
      <c r="LS35" s="34"/>
      <c r="LT35" s="34"/>
      <c r="LU35" s="34"/>
      <c r="LV35" s="34"/>
      <c r="LW35" s="34"/>
      <c r="LX35" s="16"/>
      <c r="LZ35" s="13" t="s">
        <v>130</v>
      </c>
      <c r="MA35" s="33">
        <v>10.199999999999999</v>
      </c>
      <c r="MB35" s="33">
        <v>13.99</v>
      </c>
      <c r="MC35" s="33"/>
      <c r="MD35" s="308"/>
      <c r="ME35" s="34">
        <f>MB35-MA35</f>
        <v>3.7900000000000009</v>
      </c>
      <c r="MF35" s="34"/>
      <c r="MG35" s="34"/>
      <c r="MH35" s="34"/>
      <c r="MI35" s="34"/>
      <c r="MJ35" s="34"/>
      <c r="MK35" s="34"/>
      <c r="ML35" s="34"/>
      <c r="MM35" s="34"/>
      <c r="MN35" s="34"/>
      <c r="MO35" s="16"/>
      <c r="MQ35" s="13" t="s">
        <v>130</v>
      </c>
      <c r="MR35" s="33">
        <v>10.199999999999999</v>
      </c>
      <c r="MS35" s="33">
        <v>13.99</v>
      </c>
      <c r="MT35" s="33"/>
      <c r="MU35" s="308"/>
      <c r="MV35" s="34">
        <f>MS35-MR35</f>
        <v>3.7900000000000009</v>
      </c>
      <c r="MW35" s="34"/>
      <c r="MX35" s="34"/>
      <c r="MY35" s="34"/>
      <c r="MZ35" s="34"/>
      <c r="NA35" s="34"/>
      <c r="NB35" s="34"/>
      <c r="NC35" s="34"/>
      <c r="ND35" s="34"/>
      <c r="NE35" s="34"/>
      <c r="NF35" s="16"/>
      <c r="NI35" s="13" t="s">
        <v>130</v>
      </c>
      <c r="NJ35" s="33">
        <v>10.199999999999999</v>
      </c>
      <c r="NK35" s="33">
        <v>13.99</v>
      </c>
      <c r="NL35" s="33"/>
      <c r="NM35" s="308"/>
      <c r="NN35" s="34">
        <f>NK35-NJ35</f>
        <v>3.7900000000000009</v>
      </c>
      <c r="NO35" s="34"/>
      <c r="NP35" s="34"/>
      <c r="NQ35" s="34"/>
      <c r="NR35" s="34"/>
      <c r="NS35" s="34"/>
      <c r="NT35" s="34"/>
      <c r="NU35" s="34"/>
      <c r="NV35" s="34"/>
      <c r="NW35" s="34"/>
      <c r="NX35" s="16"/>
      <c r="OA35" s="13" t="s">
        <v>130</v>
      </c>
      <c r="OB35" s="33">
        <v>10.199999999999999</v>
      </c>
      <c r="OC35" s="33">
        <v>13.99</v>
      </c>
      <c r="OD35" s="33"/>
      <c r="OE35" s="308"/>
      <c r="OF35" s="34">
        <f>OC35-OB35</f>
        <v>3.7900000000000009</v>
      </c>
      <c r="OG35" s="34"/>
      <c r="OH35" s="34"/>
      <c r="OI35" s="34"/>
      <c r="OJ35" s="34"/>
      <c r="OK35" s="34"/>
      <c r="OL35" s="34"/>
      <c r="OM35" s="34"/>
      <c r="ON35" s="16"/>
      <c r="OQ35" s="13" t="s">
        <v>130</v>
      </c>
      <c r="OR35" s="33">
        <v>10.199999999999999</v>
      </c>
      <c r="OS35" s="33">
        <v>13.99</v>
      </c>
      <c r="OT35" s="33"/>
      <c r="OU35" s="308"/>
      <c r="OV35" s="34">
        <f>OS35-OR35</f>
        <v>3.7900000000000009</v>
      </c>
      <c r="OW35" s="34"/>
      <c r="OX35" s="34"/>
      <c r="OY35" s="34"/>
      <c r="OZ35" s="34"/>
      <c r="PA35" s="34"/>
      <c r="PB35" s="34"/>
      <c r="PC35" s="34"/>
      <c r="PD35" s="16"/>
      <c r="PG35" s="13" t="s">
        <v>130</v>
      </c>
      <c r="PH35" s="33">
        <v>10.199999999999999</v>
      </c>
      <c r="PI35" s="33">
        <v>13.99</v>
      </c>
      <c r="PJ35" s="33"/>
      <c r="PK35" s="308"/>
      <c r="PL35" s="34">
        <f>PI35-PH35</f>
        <v>3.7900000000000009</v>
      </c>
      <c r="PM35" s="34"/>
      <c r="PN35" s="34"/>
      <c r="PO35" s="34"/>
      <c r="PP35" s="34"/>
      <c r="PQ35" s="34"/>
      <c r="PR35" s="34"/>
      <c r="PS35" s="34"/>
      <c r="PT35" s="16"/>
      <c r="PV35" s="13" t="s">
        <v>130</v>
      </c>
      <c r="PW35" s="33">
        <v>10.199999999999999</v>
      </c>
      <c r="PX35" s="33">
        <v>13.99</v>
      </c>
      <c r="PY35" s="33"/>
      <c r="PZ35" s="308"/>
      <c r="QA35" s="34">
        <f>PX35-PW35</f>
        <v>3.7900000000000009</v>
      </c>
      <c r="QB35" s="34"/>
      <c r="QC35" s="34"/>
      <c r="QD35" s="34"/>
      <c r="QE35" s="34"/>
      <c r="QF35" s="34"/>
      <c r="QG35" s="34"/>
      <c r="QH35" s="34"/>
      <c r="QI35" s="16"/>
      <c r="QK35" s="13" t="s">
        <v>130</v>
      </c>
      <c r="QL35" s="33">
        <v>10.199999999999999</v>
      </c>
      <c r="QM35" s="33">
        <v>13.99</v>
      </c>
      <c r="QN35" s="33"/>
      <c r="QO35" s="308"/>
      <c r="QP35" s="34">
        <f>QM35-QL35</f>
        <v>3.7900000000000009</v>
      </c>
      <c r="QQ35" s="34"/>
      <c r="QR35" s="34"/>
      <c r="QS35" s="34"/>
      <c r="QT35" s="34"/>
      <c r="QU35" s="34"/>
      <c r="QV35" s="34"/>
      <c r="QW35" s="34"/>
      <c r="QX35" s="16"/>
      <c r="QZ35" s="618" t="s">
        <v>53</v>
      </c>
      <c r="RA35" s="33">
        <v>10.199999999999999</v>
      </c>
      <c r="RB35" s="33">
        <v>13.99</v>
      </c>
      <c r="RC35" s="492"/>
      <c r="RD35" s="308" t="s">
        <v>131</v>
      </c>
      <c r="RE35" s="34">
        <f>RB35-RA35</f>
        <v>3.7900000000000009</v>
      </c>
      <c r="RF35" s="34"/>
      <c r="RG35" s="34"/>
      <c r="RH35" s="34"/>
      <c r="RI35" s="34"/>
      <c r="RJ35" s="533"/>
      <c r="RK35" s="547"/>
      <c r="RL35" s="548"/>
      <c r="RM35" s="632"/>
      <c r="RQ35" s="618" t="s">
        <v>53</v>
      </c>
      <c r="RR35" s="33">
        <v>10.199999999999999</v>
      </c>
      <c r="RS35" s="33">
        <v>13.99</v>
      </c>
      <c r="RT35" s="492"/>
      <c r="RU35" s="308" t="s">
        <v>131</v>
      </c>
      <c r="RV35" s="34">
        <f>RS35-RR35</f>
        <v>3.7900000000000009</v>
      </c>
      <c r="RW35" s="34"/>
      <c r="RX35" s="34"/>
      <c r="RY35" s="34"/>
      <c r="RZ35" s="34"/>
      <c r="SA35" s="533"/>
      <c r="SB35" s="547"/>
      <c r="SC35" s="548"/>
      <c r="SD35" s="632"/>
    </row>
    <row r="36" spans="1:16349" s="82" customFormat="1">
      <c r="A36" s="35" t="s">
        <v>158</v>
      </c>
      <c r="B36" s="36">
        <v>80</v>
      </c>
      <c r="C36" s="35" t="s">
        <v>47</v>
      </c>
      <c r="D36" s="773">
        <v>1006</v>
      </c>
      <c r="E36" s="37" t="s">
        <v>146</v>
      </c>
      <c r="F36" s="343" t="s">
        <v>147</v>
      </c>
      <c r="G36" s="337" t="s">
        <v>159</v>
      </c>
      <c r="H36" s="35"/>
      <c r="I36"/>
      <c r="J36" s="13"/>
      <c r="K36" s="700">
        <v>14.95</v>
      </c>
      <c r="L36" s="700">
        <v>15.3</v>
      </c>
      <c r="M36" s="700" t="s">
        <v>62</v>
      </c>
      <c r="N36" s="712">
        <f>L36-K36+S36</f>
        <v>0.4500000000000014</v>
      </c>
      <c r="O36" s="244">
        <f>N36/L36</f>
        <v>2.9411764705882443E-2</v>
      </c>
      <c r="P36" s="244"/>
      <c r="Q36" s="712" t="s">
        <v>39</v>
      </c>
      <c r="R36" s="712"/>
      <c r="S36" s="712">
        <v>0.1</v>
      </c>
      <c r="T36" s="712"/>
      <c r="U36" s="712"/>
      <c r="V36" s="692"/>
      <c r="W36"/>
      <c r="X36" s="692"/>
      <c r="Y36" s="700">
        <v>14.95</v>
      </c>
      <c r="Z36" s="700">
        <v>15.3</v>
      </c>
      <c r="AA36" s="700" t="s">
        <v>62</v>
      </c>
      <c r="AB36" s="712">
        <f>Z36-Y36+AG36</f>
        <v>0.4500000000000014</v>
      </c>
      <c r="AC36" s="244">
        <f>AB36/Z36</f>
        <v>2.9411764705882443E-2</v>
      </c>
      <c r="AD36" s="244"/>
      <c r="AE36" s="712" t="s">
        <v>39</v>
      </c>
      <c r="AF36" s="712"/>
      <c r="AG36" s="712">
        <v>0.1</v>
      </c>
      <c r="AH36" s="712"/>
      <c r="AI36" s="712"/>
      <c r="AJ36" s="692"/>
      <c r="AK36"/>
      <c r="AL36" s="87"/>
      <c r="AM36" s="14">
        <v>14.95</v>
      </c>
      <c r="AN36" s="14">
        <v>15.3</v>
      </c>
      <c r="AO36" s="14" t="s">
        <v>62</v>
      </c>
      <c r="AP36" s="15">
        <f>AN36-AM36+AU36</f>
        <v>0.4500000000000014</v>
      </c>
      <c r="AQ36" s="81">
        <f>AP36/AN36</f>
        <v>2.9411764705882443E-2</v>
      </c>
      <c r="AR36" s="81"/>
      <c r="AS36" s="15" t="s">
        <v>39</v>
      </c>
      <c r="AT36" s="15"/>
      <c r="AU36" s="15">
        <v>0.1</v>
      </c>
      <c r="AV36" s="15"/>
      <c r="AW36" s="15"/>
      <c r="AX36" s="692"/>
      <c r="AY36"/>
      <c r="AZ36" s="13"/>
      <c r="BA36" s="14">
        <v>14.95</v>
      </c>
      <c r="BB36" s="14">
        <v>15.3</v>
      </c>
      <c r="BC36" s="14" t="s">
        <v>62</v>
      </c>
      <c r="BD36" s="15">
        <f>BB36-BA36+BI36</f>
        <v>0.4500000000000014</v>
      </c>
      <c r="BE36" s="81">
        <f>BD36/BB36</f>
        <v>2.9411764705882443E-2</v>
      </c>
      <c r="BF36" s="81"/>
      <c r="BG36" s="15" t="s">
        <v>39</v>
      </c>
      <c r="BH36" s="15"/>
      <c r="BI36" s="15">
        <v>0.1</v>
      </c>
      <c r="BJ36" s="15"/>
      <c r="BK36" s="15"/>
      <c r="BL36" s="692"/>
      <c r="BM36"/>
      <c r="BN36" s="103"/>
      <c r="BO36" s="14">
        <v>14.95</v>
      </c>
      <c r="BP36" s="14">
        <v>15.3</v>
      </c>
      <c r="BQ36" s="14" t="s">
        <v>62</v>
      </c>
      <c r="BR36" s="15">
        <f>BP36-BO36+BW36</f>
        <v>0.4500000000000014</v>
      </c>
      <c r="BS36" s="81">
        <f>BR36/BP36</f>
        <v>2.9411764705882443E-2</v>
      </c>
      <c r="BT36" s="81"/>
      <c r="BU36" s="15" t="s">
        <v>39</v>
      </c>
      <c r="BV36" s="15"/>
      <c r="BW36" s="15">
        <v>0.1</v>
      </c>
      <c r="BX36" s="15"/>
      <c r="BY36" s="15"/>
      <c r="BZ36" s="692"/>
      <c r="CA36"/>
      <c r="CB36" s="13"/>
      <c r="CC36" s="14">
        <v>14.95</v>
      </c>
      <c r="CD36" s="14">
        <v>15.3</v>
      </c>
      <c r="CE36" s="14" t="s">
        <v>62</v>
      </c>
      <c r="CF36" s="15">
        <f>CD36-CC36+CK36</f>
        <v>0.4500000000000014</v>
      </c>
      <c r="CG36" s="81">
        <f>CF36/CD36</f>
        <v>2.9411764705882443E-2</v>
      </c>
      <c r="CH36" s="81"/>
      <c r="CI36" s="15" t="s">
        <v>39</v>
      </c>
      <c r="CJ36" s="15"/>
      <c r="CK36" s="15">
        <v>0.1</v>
      </c>
      <c r="CL36" s="15"/>
      <c r="CM36" s="15"/>
      <c r="CN36" s="692"/>
      <c r="CO36"/>
      <c r="CP36" s="226">
        <f>2/CR36</f>
        <v>0.13071895424836602</v>
      </c>
      <c r="CQ36" s="14">
        <v>14.95</v>
      </c>
      <c r="CR36" s="14">
        <v>15.3</v>
      </c>
      <c r="CS36" s="14" t="s">
        <v>62</v>
      </c>
      <c r="CT36" s="15">
        <f>CR36-CQ36+CY36</f>
        <v>0.4500000000000014</v>
      </c>
      <c r="CU36" s="81">
        <f>CT36/CR36</f>
        <v>2.9411764705882443E-2</v>
      </c>
      <c r="CV36" s="81"/>
      <c r="CW36" s="15" t="s">
        <v>39</v>
      </c>
      <c r="CX36" s="15"/>
      <c r="CY36" s="15">
        <v>0.1</v>
      </c>
      <c r="CZ36" s="15"/>
      <c r="DA36" s="15"/>
      <c r="DB36" s="692"/>
      <c r="DC36"/>
      <c r="DD36" s="13" t="s">
        <v>330</v>
      </c>
      <c r="DE36" s="14">
        <v>14.95</v>
      </c>
      <c r="DF36" s="14">
        <v>15.3</v>
      </c>
      <c r="DG36" s="209">
        <f>DE36-2</f>
        <v>12.95</v>
      </c>
      <c r="DH36" s="209">
        <f>DF36-DL36</f>
        <v>13.77</v>
      </c>
      <c r="DI36" s="14" t="s">
        <v>62</v>
      </c>
      <c r="DJ36" s="15">
        <f>DF36-DE36+DO36</f>
        <v>0.4500000000000014</v>
      </c>
      <c r="DK36" s="81">
        <f>DJ36/DF36</f>
        <v>2.9411764705882443E-2</v>
      </c>
      <c r="DL36" s="676">
        <f>DF36*0.1</f>
        <v>1.5300000000000002</v>
      </c>
      <c r="DM36" s="15" t="s">
        <v>39</v>
      </c>
      <c r="DN36" s="15"/>
      <c r="DO36" s="15">
        <v>0.1</v>
      </c>
      <c r="DP36" s="15"/>
      <c r="DQ36" s="15"/>
      <c r="DR36" s="692"/>
      <c r="DS36"/>
      <c r="DT36" s="13"/>
      <c r="DU36" s="14">
        <v>14.95</v>
      </c>
      <c r="DV36" s="14">
        <v>15.3</v>
      </c>
      <c r="DW36" s="14" t="s">
        <v>62</v>
      </c>
      <c r="DX36" s="15">
        <f>DV36-DU36+EC36</f>
        <v>0.4500000000000014</v>
      </c>
      <c r="DY36" s="81">
        <f>DX36/DV36</f>
        <v>2.9411764705882443E-2</v>
      </c>
      <c r="DZ36" s="81"/>
      <c r="EA36" s="15" t="s">
        <v>39</v>
      </c>
      <c r="EB36" s="15"/>
      <c r="EC36" s="15">
        <v>0.1</v>
      </c>
      <c r="ED36" s="15"/>
      <c r="EE36" s="15"/>
      <c r="EF36" s="692"/>
      <c r="EG36" s="13"/>
      <c r="EH36" s="13"/>
      <c r="EI36" s="14">
        <v>14.95</v>
      </c>
      <c r="EJ36" s="14">
        <v>15.3</v>
      </c>
      <c r="EK36" s="14" t="s">
        <v>62</v>
      </c>
      <c r="EL36" s="15">
        <f>EJ36-EI36+EP36</f>
        <v>0.4500000000000014</v>
      </c>
      <c r="EM36" s="81">
        <f>EL36/EJ36</f>
        <v>2.9411764705882443E-2</v>
      </c>
      <c r="EN36" s="15" t="s">
        <v>39</v>
      </c>
      <c r="EO36" s="15"/>
      <c r="EP36" s="15">
        <v>0.1</v>
      </c>
      <c r="EQ36" s="15"/>
      <c r="ER36" s="15"/>
      <c r="ES36" s="692"/>
      <c r="ET36"/>
      <c r="EU36" s="13"/>
      <c r="EV36" s="14">
        <v>14.95</v>
      </c>
      <c r="EW36" s="14">
        <v>15.3</v>
      </c>
      <c r="EX36" s="14" t="s">
        <v>62</v>
      </c>
      <c r="EY36" s="15">
        <f>EW36-EV36+FC36</f>
        <v>0.4500000000000014</v>
      </c>
      <c r="EZ36" s="81">
        <f>EY36/EW36</f>
        <v>2.9411764705882443E-2</v>
      </c>
      <c r="FA36" s="15" t="s">
        <v>39</v>
      </c>
      <c r="FB36" s="15"/>
      <c r="FC36" s="15">
        <v>0.1</v>
      </c>
      <c r="FD36" s="15"/>
      <c r="FE36" s="15"/>
      <c r="FF36" s="692"/>
      <c r="FG36"/>
      <c r="FH36" s="13"/>
      <c r="FI36" s="14">
        <v>14.95</v>
      </c>
      <c r="FJ36" s="14">
        <v>15.3</v>
      </c>
      <c r="FK36" s="14" t="s">
        <v>62</v>
      </c>
      <c r="FL36" s="15">
        <f>FJ36-FI36+FP36</f>
        <v>0.4500000000000014</v>
      </c>
      <c r="FM36" s="81">
        <f>FL36/FJ36</f>
        <v>2.9411764705882443E-2</v>
      </c>
      <c r="FN36" s="15" t="s">
        <v>39</v>
      </c>
      <c r="FO36" s="15"/>
      <c r="FP36" s="15">
        <v>0.1</v>
      </c>
      <c r="FQ36" s="15"/>
      <c r="FR36" s="15"/>
      <c r="FS36" s="692"/>
      <c r="FT36"/>
      <c r="FU36" s="13"/>
      <c r="FV36" s="14">
        <v>14.95</v>
      </c>
      <c r="FW36" s="14">
        <v>15.3</v>
      </c>
      <c r="FX36" s="14"/>
      <c r="FY36" s="14" t="s">
        <v>62</v>
      </c>
      <c r="FZ36" s="15">
        <f>FW36-FV36+GD36</f>
        <v>0.4500000000000014</v>
      </c>
      <c r="GA36" s="81">
        <f>FZ36/FW36</f>
        <v>2.9411764705882443E-2</v>
      </c>
      <c r="GB36" s="15" t="s">
        <v>39</v>
      </c>
      <c r="GC36" s="15"/>
      <c r="GD36" s="15">
        <v>0.1</v>
      </c>
      <c r="GE36" s="15"/>
      <c r="GF36" s="15"/>
      <c r="GG36" s="692"/>
      <c r="GH36"/>
      <c r="GI36" s="13"/>
      <c r="GJ36" s="14">
        <v>14.95</v>
      </c>
      <c r="GK36" s="14">
        <v>15.3</v>
      </c>
      <c r="GL36" s="14"/>
      <c r="GM36" s="14" t="s">
        <v>62</v>
      </c>
      <c r="GN36" s="15">
        <f>GK36-GJ36+GR36</f>
        <v>0.4500000000000014</v>
      </c>
      <c r="GO36" s="81">
        <f>GN36/GK36</f>
        <v>2.9411764705882443E-2</v>
      </c>
      <c r="GP36" s="15" t="s">
        <v>39</v>
      </c>
      <c r="GQ36" s="15"/>
      <c r="GR36" s="15">
        <v>0.1</v>
      </c>
      <c r="GS36" s="15"/>
      <c r="GT36" s="15"/>
      <c r="GU36" s="13"/>
      <c r="GV36"/>
      <c r="GW36" s="13"/>
      <c r="GX36" s="14">
        <v>14.95</v>
      </c>
      <c r="GY36" s="14">
        <v>15.3</v>
      </c>
      <c r="GZ36" s="14"/>
      <c r="HA36" s="14" t="s">
        <v>62</v>
      </c>
      <c r="HB36" s="15">
        <f>GY36-GX36+HF36</f>
        <v>0.4500000000000014</v>
      </c>
      <c r="HC36" s="81">
        <f>HB36/GY36</f>
        <v>2.9411764705882443E-2</v>
      </c>
      <c r="HD36" s="15" t="s">
        <v>39</v>
      </c>
      <c r="HE36" s="15"/>
      <c r="HF36" s="15">
        <v>0.1</v>
      </c>
      <c r="HG36" s="15"/>
      <c r="HH36" s="15"/>
      <c r="HI36" s="13"/>
      <c r="HJ36" s="13"/>
      <c r="HK36" s="13"/>
      <c r="HL36" s="14">
        <v>14.95</v>
      </c>
      <c r="HM36" s="14">
        <v>15.3</v>
      </c>
      <c r="HN36" s="14"/>
      <c r="HO36" s="14" t="s">
        <v>62</v>
      </c>
      <c r="HP36" s="15">
        <f>HM36-HL36+HT36</f>
        <v>0.4500000000000014</v>
      </c>
      <c r="HQ36" s="81">
        <f>HP36/HM36</f>
        <v>2.9411764705882443E-2</v>
      </c>
      <c r="HR36" s="15" t="s">
        <v>39</v>
      </c>
      <c r="HS36" s="15"/>
      <c r="HT36" s="15">
        <v>0.1</v>
      </c>
      <c r="HU36" s="15"/>
      <c r="HV36" s="15"/>
      <c r="HW36" s="13"/>
      <c r="HX36" s="13"/>
      <c r="HY36" s="14">
        <v>14.95</v>
      </c>
      <c r="HZ36" s="14">
        <v>15.3</v>
      </c>
      <c r="IA36" s="14"/>
      <c r="IB36" s="14" t="s">
        <v>62</v>
      </c>
      <c r="IC36" s="15">
        <f>HZ36-HY36+IJ36</f>
        <v>0.4500000000000014</v>
      </c>
      <c r="ID36" s="81">
        <f>IC36/HZ36</f>
        <v>2.9411764705882443E-2</v>
      </c>
      <c r="IE36" s="81"/>
      <c r="IF36" s="81"/>
      <c r="IG36" s="81"/>
      <c r="IH36" s="15" t="s">
        <v>39</v>
      </c>
      <c r="II36" s="15"/>
      <c r="IJ36" s="15">
        <v>0.1</v>
      </c>
      <c r="IK36" s="15"/>
      <c r="IL36" s="15"/>
      <c r="IM36" s="13"/>
      <c r="IN36"/>
      <c r="IO36"/>
      <c r="IP36"/>
      <c r="IQ36" s="13"/>
      <c r="IR36" s="14">
        <v>14.95</v>
      </c>
      <c r="IS36" s="14">
        <v>15.3</v>
      </c>
      <c r="IT36" s="14"/>
      <c r="IU36" s="14" t="s">
        <v>62</v>
      </c>
      <c r="IV36" s="15">
        <f>IS36-IR36+JC36</f>
        <v>0.4500000000000014</v>
      </c>
      <c r="IW36" s="81">
        <f>IV36/IS36</f>
        <v>2.9411764705882443E-2</v>
      </c>
      <c r="IX36" s="81"/>
      <c r="IY36" s="81"/>
      <c r="IZ36" s="81"/>
      <c r="JA36" s="15" t="s">
        <v>39</v>
      </c>
      <c r="JB36" s="15"/>
      <c r="JC36" s="15">
        <v>0.1</v>
      </c>
      <c r="JD36" s="15"/>
      <c r="JE36" s="15"/>
      <c r="JF36" s="13"/>
      <c r="JG36"/>
      <c r="JH36" s="13"/>
      <c r="JI36" s="14">
        <v>14.95</v>
      </c>
      <c r="JJ36" s="14">
        <v>15.3</v>
      </c>
      <c r="JK36" s="14"/>
      <c r="JL36" s="14" t="s">
        <v>62</v>
      </c>
      <c r="JM36" s="15">
        <f>JJ36-JI36+JT36</f>
        <v>0.4500000000000014</v>
      </c>
      <c r="JN36" s="81">
        <f>JM36/JJ36</f>
        <v>2.9411764705882443E-2</v>
      </c>
      <c r="JO36" s="81"/>
      <c r="JP36" s="81"/>
      <c r="JQ36" s="81"/>
      <c r="JR36" s="15" t="s">
        <v>39</v>
      </c>
      <c r="JS36" s="15"/>
      <c r="JT36" s="15">
        <v>0.1</v>
      </c>
      <c r="JU36" s="15"/>
      <c r="JV36" s="15"/>
      <c r="JW36" s="13"/>
      <c r="JX36"/>
      <c r="JY36"/>
      <c r="JZ36" s="13"/>
      <c r="KA36" s="14">
        <v>14.95</v>
      </c>
      <c r="KB36" s="14">
        <v>15.3</v>
      </c>
      <c r="KC36" s="14"/>
      <c r="KD36" s="14" t="s">
        <v>62</v>
      </c>
      <c r="KE36" s="15">
        <f>KB36-KA36+KL36</f>
        <v>0.4500000000000014</v>
      </c>
      <c r="KF36" s="81">
        <f>KE36/KB36</f>
        <v>2.9411764705882443E-2</v>
      </c>
      <c r="KG36" s="81"/>
      <c r="KH36" s="81"/>
      <c r="KI36" s="81"/>
      <c r="KJ36" s="15" t="s">
        <v>39</v>
      </c>
      <c r="KK36" s="15"/>
      <c r="KL36" s="15">
        <v>0.1</v>
      </c>
      <c r="KM36" s="15"/>
      <c r="KN36" s="15"/>
      <c r="KO36" s="13"/>
      <c r="KP36"/>
      <c r="KQ36" s="13"/>
      <c r="KR36" s="14">
        <v>14.95</v>
      </c>
      <c r="KS36" s="14">
        <v>15.3</v>
      </c>
      <c r="KT36" s="14"/>
      <c r="KU36" s="312" t="s">
        <v>62</v>
      </c>
      <c r="KV36" s="15">
        <f>KS36-KR36+LC36</f>
        <v>0.4500000000000014</v>
      </c>
      <c r="KW36" s="81">
        <f>KV36/KR36</f>
        <v>3.010033444816063E-2</v>
      </c>
      <c r="KX36" s="81"/>
      <c r="KY36" s="81"/>
      <c r="KZ36" s="81"/>
      <c r="LA36" s="15" t="s">
        <v>39</v>
      </c>
      <c r="LB36" s="15"/>
      <c r="LC36" s="15">
        <v>0.1</v>
      </c>
      <c r="LD36" s="15"/>
      <c r="LE36" s="15"/>
      <c r="LF36" s="13"/>
      <c r="LG36"/>
      <c r="LH36"/>
      <c r="LI36" s="29"/>
      <c r="LJ36" s="14">
        <v>14.95</v>
      </c>
      <c r="LK36" s="14">
        <v>15.3</v>
      </c>
      <c r="LL36" s="14"/>
      <c r="LM36" s="312" t="s">
        <v>62</v>
      </c>
      <c r="LN36" s="15">
        <f>LK36-LJ36+LU36</f>
        <v>0.4500000000000014</v>
      </c>
      <c r="LO36" s="81">
        <f>LN36/LJ36</f>
        <v>3.010033444816063E-2</v>
      </c>
      <c r="LP36" s="81"/>
      <c r="LQ36" s="81"/>
      <c r="LR36" s="81"/>
      <c r="LS36" s="15" t="s">
        <v>39</v>
      </c>
      <c r="LT36" s="15"/>
      <c r="LU36" s="15">
        <v>0.1</v>
      </c>
      <c r="LV36" s="15"/>
      <c r="LW36" s="15"/>
      <c r="LX36" s="13"/>
      <c r="LY36"/>
      <c r="LZ36" s="29"/>
      <c r="MA36" s="14">
        <v>14.95</v>
      </c>
      <c r="MB36" s="14">
        <v>15.3</v>
      </c>
      <c r="MC36" s="14"/>
      <c r="MD36" s="312" t="s">
        <v>62</v>
      </c>
      <c r="ME36" s="15">
        <f>MB36-MA36+ML36</f>
        <v>0.4500000000000014</v>
      </c>
      <c r="MF36" s="81">
        <f>ME36/MA36</f>
        <v>3.010033444816063E-2</v>
      </c>
      <c r="MG36" s="81"/>
      <c r="MH36" s="81"/>
      <c r="MI36" s="81"/>
      <c r="MJ36" s="15" t="s">
        <v>39</v>
      </c>
      <c r="MK36" s="15"/>
      <c r="ML36" s="15">
        <v>0.1</v>
      </c>
      <c r="MM36" s="15"/>
      <c r="MN36" s="15"/>
      <c r="MO36" s="13"/>
      <c r="MP36"/>
      <c r="MQ36" s="29"/>
      <c r="MR36" s="14">
        <v>14.95</v>
      </c>
      <c r="MS36" s="14">
        <v>15.3</v>
      </c>
      <c r="MT36" s="14"/>
      <c r="MU36" s="312" t="s">
        <v>62</v>
      </c>
      <c r="MV36" s="15">
        <f>MS36-MR36+NC36</f>
        <v>0.4500000000000014</v>
      </c>
      <c r="MW36" s="81">
        <f>MV36/MR36</f>
        <v>3.010033444816063E-2</v>
      </c>
      <c r="MX36" s="81"/>
      <c r="MY36" s="81"/>
      <c r="MZ36" s="81"/>
      <c r="NA36" s="15" t="s">
        <v>39</v>
      </c>
      <c r="NB36" s="15"/>
      <c r="NC36" s="15">
        <v>0.1</v>
      </c>
      <c r="ND36" s="15"/>
      <c r="NE36" s="15"/>
      <c r="NF36" s="13"/>
      <c r="NG36"/>
      <c r="NH36"/>
      <c r="NI36" s="29"/>
      <c r="NJ36" s="14">
        <v>14.95</v>
      </c>
      <c r="NK36" s="14">
        <v>15.3</v>
      </c>
      <c r="NL36" s="14"/>
      <c r="NM36" s="312" t="s">
        <v>62</v>
      </c>
      <c r="NN36" s="15">
        <f>NK36-NJ36+NU36</f>
        <v>0.4500000000000014</v>
      </c>
      <c r="NO36" s="81">
        <f>NN36/NJ36</f>
        <v>3.010033444816063E-2</v>
      </c>
      <c r="NP36" s="81"/>
      <c r="NQ36" s="81"/>
      <c r="NR36" s="81"/>
      <c r="NS36" s="15" t="s">
        <v>39</v>
      </c>
      <c r="NT36" s="15"/>
      <c r="NU36" s="15">
        <v>0.1</v>
      </c>
      <c r="NV36" s="15"/>
      <c r="NW36" s="15"/>
      <c r="NX36" s="13"/>
      <c r="NY36"/>
      <c r="NZ36"/>
      <c r="OA36" s="29"/>
      <c r="OB36" s="14">
        <v>14.95</v>
      </c>
      <c r="OC36" s="14">
        <v>15.3</v>
      </c>
      <c r="OD36" s="14"/>
      <c r="OE36" s="312" t="s">
        <v>62</v>
      </c>
      <c r="OF36" s="15">
        <f>OC36-OB36+OM36</f>
        <v>0.4500000000000014</v>
      </c>
      <c r="OG36" s="81">
        <f>OF36/OB36</f>
        <v>3.010033444816063E-2</v>
      </c>
      <c r="OH36" s="81"/>
      <c r="OI36" s="81"/>
      <c r="OJ36" s="81"/>
      <c r="OK36" s="15" t="s">
        <v>39</v>
      </c>
      <c r="OL36" s="15"/>
      <c r="OM36" s="15">
        <v>0.1</v>
      </c>
      <c r="ON36" s="13"/>
      <c r="OO36"/>
      <c r="OP36"/>
      <c r="OQ36" s="29"/>
      <c r="OR36" s="14">
        <v>14.95</v>
      </c>
      <c r="OS36" s="14">
        <v>15.3</v>
      </c>
      <c r="OT36" s="14"/>
      <c r="OU36" s="312" t="s">
        <v>62</v>
      </c>
      <c r="OV36" s="15">
        <f>OS36-OR36+PC36</f>
        <v>0.4500000000000014</v>
      </c>
      <c r="OW36" s="81">
        <f>OV36/OR36</f>
        <v>3.010033444816063E-2</v>
      </c>
      <c r="OX36" s="81"/>
      <c r="OY36" s="81"/>
      <c r="OZ36" s="81"/>
      <c r="PA36" s="15" t="s">
        <v>39</v>
      </c>
      <c r="PB36" s="15"/>
      <c r="PC36" s="15">
        <v>0.1</v>
      </c>
      <c r="PD36" s="13"/>
      <c r="PE36"/>
      <c r="PF36"/>
      <c r="PG36" s="29"/>
      <c r="PH36" s="14">
        <v>14.95</v>
      </c>
      <c r="PI36" s="14">
        <v>15.3</v>
      </c>
      <c r="PJ36" s="14"/>
      <c r="PK36" s="312" t="s">
        <v>62</v>
      </c>
      <c r="PL36" s="15">
        <f>PI36-PH36+PS36</f>
        <v>0.4500000000000014</v>
      </c>
      <c r="PM36" s="81">
        <f>PL36/PH36</f>
        <v>3.010033444816063E-2</v>
      </c>
      <c r="PN36" s="81"/>
      <c r="PO36" s="81"/>
      <c r="PP36" s="81"/>
      <c r="PQ36" s="15" t="s">
        <v>39</v>
      </c>
      <c r="PR36" s="15"/>
      <c r="PS36" s="15">
        <v>0.1</v>
      </c>
      <c r="PT36" s="13"/>
      <c r="PU36"/>
      <c r="PV36" s="29"/>
      <c r="PW36" s="14">
        <v>14.95</v>
      </c>
      <c r="PX36" s="14">
        <v>15.3</v>
      </c>
      <c r="PY36" s="14"/>
      <c r="PZ36" s="312" t="s">
        <v>62</v>
      </c>
      <c r="QA36" s="15">
        <f>PX36-PW36+QH36</f>
        <v>0.4500000000000014</v>
      </c>
      <c r="QB36" s="81">
        <f>QA36/PW36</f>
        <v>3.010033444816063E-2</v>
      </c>
      <c r="QC36" s="81"/>
      <c r="QD36" s="81"/>
      <c r="QE36" s="81"/>
      <c r="QF36" s="15" t="s">
        <v>39</v>
      </c>
      <c r="QG36" s="15"/>
      <c r="QH36" s="15">
        <v>0.1</v>
      </c>
      <c r="QI36" s="13"/>
      <c r="QJ36"/>
      <c r="QK36" s="29"/>
      <c r="QL36" s="14">
        <v>14.95</v>
      </c>
      <c r="QM36" s="14">
        <v>15.3</v>
      </c>
      <c r="QN36" s="14"/>
      <c r="QO36" s="312" t="s">
        <v>62</v>
      </c>
      <c r="QP36" s="15">
        <f>QM36-QL36+QW36</f>
        <v>0.4500000000000014</v>
      </c>
      <c r="QQ36" s="81">
        <f>QP36/QL36</f>
        <v>3.010033444816063E-2</v>
      </c>
      <c r="QR36" s="81"/>
      <c r="QS36" s="81"/>
      <c r="QT36" s="81"/>
      <c r="QU36" s="15" t="s">
        <v>39</v>
      </c>
      <c r="QV36" s="15"/>
      <c r="QW36" s="15">
        <v>0.1</v>
      </c>
      <c r="QX36" s="13"/>
      <c r="QY36"/>
      <c r="QZ36" s="623"/>
      <c r="RA36" s="14">
        <v>14.95</v>
      </c>
      <c r="RB36" s="14">
        <v>15.3</v>
      </c>
      <c r="RC36" s="497"/>
      <c r="RD36" s="312" t="s">
        <v>62</v>
      </c>
      <c r="RE36" s="15">
        <f>RB36-RA36+RL36</f>
        <v>0.4500000000000014</v>
      </c>
      <c r="RF36" s="81">
        <f>RE36/RA36</f>
        <v>3.010033444816063E-2</v>
      </c>
      <c r="RG36" s="81"/>
      <c r="RH36" s="81"/>
      <c r="RI36" s="81"/>
      <c r="RJ36" s="536" t="s">
        <v>39</v>
      </c>
      <c r="RK36" s="553"/>
      <c r="RL36" s="554">
        <v>0.1</v>
      </c>
      <c r="RM36" s="633" t="s">
        <v>331</v>
      </c>
      <c r="RN36"/>
      <c r="RO36"/>
      <c r="RP36"/>
      <c r="RQ36" s="623"/>
      <c r="RR36" s="14">
        <v>14.95</v>
      </c>
      <c r="RS36" s="14">
        <v>15.3</v>
      </c>
      <c r="RT36" s="497"/>
      <c r="RU36" s="312" t="s">
        <v>62</v>
      </c>
      <c r="RV36" s="15">
        <f>RS36-RR36+SC36</f>
        <v>0.4500000000000014</v>
      </c>
      <c r="RW36" s="81">
        <f>RV36/RR36</f>
        <v>3.010033444816063E-2</v>
      </c>
      <c r="RX36" s="81"/>
      <c r="RY36" s="81"/>
      <c r="RZ36" s="81"/>
      <c r="SA36" s="536" t="s">
        <v>39</v>
      </c>
      <c r="SB36" s="553"/>
      <c r="SC36" s="554">
        <v>0.1</v>
      </c>
      <c r="SD36" s="633" t="s">
        <v>331</v>
      </c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/>
      <c r="WLJ36"/>
      <c r="WLK36"/>
      <c r="WLL36"/>
      <c r="WLM36"/>
      <c r="WLN36"/>
      <c r="WLO36"/>
      <c r="WLP36"/>
      <c r="WLQ36"/>
      <c r="WLR36"/>
      <c r="WLS36"/>
      <c r="WLT36"/>
      <c r="WLU36"/>
      <c r="WLV36"/>
      <c r="WLW36"/>
      <c r="WLX36"/>
      <c r="WLY36"/>
      <c r="WLZ36"/>
      <c r="WMA36"/>
      <c r="WMB36"/>
      <c r="WMC36"/>
      <c r="WMD36"/>
      <c r="WME36"/>
      <c r="WMF36"/>
      <c r="WMG36"/>
      <c r="WMH36"/>
      <c r="WMI36"/>
      <c r="WMJ36"/>
      <c r="WMK36"/>
      <c r="WML36"/>
      <c r="WMM36"/>
      <c r="WMN36"/>
      <c r="WMO36"/>
      <c r="WMP36"/>
      <c r="WMQ36"/>
      <c r="WMR36"/>
      <c r="WMS36"/>
      <c r="WMT36"/>
      <c r="WMU36"/>
      <c r="WMV36"/>
      <c r="WMW36"/>
      <c r="WMX36"/>
      <c r="WMY36"/>
      <c r="WMZ36"/>
      <c r="WNA36"/>
      <c r="WNB36"/>
      <c r="WNC36"/>
      <c r="WND36"/>
      <c r="WNE36"/>
      <c r="WNF36"/>
      <c r="WNG36"/>
      <c r="WNH36"/>
      <c r="WNI36"/>
      <c r="WNJ36"/>
      <c r="WNK36"/>
      <c r="WNL36"/>
      <c r="WNM36"/>
      <c r="WNN36"/>
      <c r="WNO36"/>
      <c r="WNP36"/>
      <c r="WNQ36"/>
      <c r="WNR36"/>
      <c r="WNS36"/>
      <c r="WNT36"/>
      <c r="WNU36"/>
      <c r="WNV36"/>
      <c r="WNW36"/>
      <c r="WNX36"/>
      <c r="WNY36"/>
      <c r="WNZ36"/>
      <c r="WOA36"/>
      <c r="WOB36"/>
      <c r="WOC36"/>
      <c r="WOD36"/>
      <c r="WOE36"/>
      <c r="WOF36"/>
      <c r="WOG36"/>
      <c r="WOH36"/>
      <c r="WOI36"/>
      <c r="WOJ36"/>
      <c r="WOK36"/>
      <c r="WOL36"/>
      <c r="WOM36"/>
      <c r="WON36"/>
      <c r="WOO36"/>
      <c r="WOP36"/>
      <c r="WOQ36"/>
      <c r="WOR36"/>
      <c r="WOS36"/>
      <c r="WOT36"/>
      <c r="WOU36"/>
      <c r="WOV36"/>
      <c r="WOW36"/>
      <c r="WOX36"/>
      <c r="WOY36"/>
      <c r="WOZ36"/>
      <c r="WPA36"/>
      <c r="WPB36"/>
      <c r="WPC36"/>
      <c r="WPD36"/>
      <c r="WPE36"/>
      <c r="WPF36"/>
      <c r="WPG36"/>
      <c r="WPH36"/>
      <c r="WPI36"/>
      <c r="WPJ36"/>
      <c r="WPK36"/>
      <c r="WPL36"/>
      <c r="WPM36"/>
      <c r="WPN36"/>
      <c r="WPO36"/>
      <c r="WPP36"/>
      <c r="WPQ36"/>
      <c r="WPR36"/>
      <c r="WPS36"/>
      <c r="WPT36"/>
      <c r="WPU36"/>
      <c r="WPV36"/>
      <c r="WPW36"/>
      <c r="WPX36"/>
      <c r="WPY36"/>
      <c r="WPZ36"/>
      <c r="WQA36"/>
      <c r="WQB36"/>
      <c r="WQC36"/>
      <c r="WQD36"/>
      <c r="WQE36"/>
      <c r="WQF36"/>
      <c r="WQG36"/>
      <c r="WQH36"/>
      <c r="WQI36"/>
      <c r="WQJ36"/>
      <c r="WQK36"/>
      <c r="WQL36"/>
      <c r="WQM36"/>
      <c r="WQN36"/>
      <c r="WQO36"/>
      <c r="WQP36"/>
      <c r="WQQ36"/>
      <c r="WQR36"/>
      <c r="WQS36"/>
      <c r="WQT36"/>
      <c r="WQU36"/>
      <c r="WQV36"/>
      <c r="WQW36"/>
      <c r="WQX36"/>
      <c r="WQY36"/>
      <c r="WQZ36"/>
      <c r="WRA36"/>
      <c r="WRB36"/>
      <c r="WRC36"/>
      <c r="WRD36"/>
      <c r="WRE36"/>
      <c r="WRF36"/>
      <c r="WRG36"/>
      <c r="WRH36"/>
      <c r="WRI36"/>
      <c r="WRJ36"/>
      <c r="WRK36"/>
      <c r="WRL36"/>
      <c r="WRM36"/>
      <c r="WRN36"/>
      <c r="WRO36"/>
      <c r="WRP36"/>
      <c r="WRQ36"/>
      <c r="WRR36"/>
      <c r="WRS36"/>
      <c r="WRT36"/>
      <c r="WRU36"/>
      <c r="WRV36"/>
      <c r="WRW36"/>
      <c r="WRX36"/>
      <c r="WRY36"/>
      <c r="WRZ36"/>
      <c r="WSA36"/>
      <c r="WSB36"/>
      <c r="WSC36"/>
      <c r="WSD36"/>
      <c r="WSE36"/>
      <c r="WSF36"/>
      <c r="WSG36"/>
      <c r="WSH36"/>
      <c r="WSI36"/>
      <c r="WSJ36"/>
      <c r="WSK36"/>
      <c r="WSL36"/>
      <c r="WSM36"/>
      <c r="WSN36"/>
      <c r="WSO36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 s="13"/>
      <c r="XDP36" s="13"/>
      <c r="XDQ36" s="13"/>
      <c r="XDR36" s="13"/>
      <c r="XDS36" s="13"/>
      <c r="XDT36" s="13"/>
      <c r="XDU36"/>
    </row>
    <row r="37" spans="1:16349">
      <c r="A37" s="35" t="s">
        <v>160</v>
      </c>
      <c r="B37" s="36" t="str">
        <f>LEFT(A37,2)</f>
        <v>40</v>
      </c>
      <c r="C37" s="35" t="s">
        <v>161</v>
      </c>
      <c r="D37" s="773">
        <v>1006</v>
      </c>
      <c r="E37" s="37" t="s">
        <v>146</v>
      </c>
      <c r="F37" s="343" t="s">
        <v>147</v>
      </c>
      <c r="G37" s="337" t="s">
        <v>162</v>
      </c>
      <c r="H37" s="35"/>
      <c r="J37" s="13"/>
      <c r="K37" s="14">
        <v>13.9</v>
      </c>
      <c r="L37" s="14">
        <v>14.5</v>
      </c>
      <c r="M37" s="14" t="s">
        <v>62</v>
      </c>
      <c r="N37" s="15">
        <f>L37-K37+S37</f>
        <v>0.69999999999999962</v>
      </c>
      <c r="O37" s="81">
        <f>N37/L37</f>
        <v>4.8275862068965489E-2</v>
      </c>
      <c r="P37" s="81"/>
      <c r="Q37" s="15" t="s">
        <v>39</v>
      </c>
      <c r="R37" s="15"/>
      <c r="S37" s="15">
        <v>0.1</v>
      </c>
      <c r="T37" s="15"/>
      <c r="U37" s="15"/>
      <c r="V37" s="13"/>
      <c r="X37" s="13"/>
      <c r="Y37" s="14">
        <v>13.9</v>
      </c>
      <c r="Z37" s="14">
        <v>14.5</v>
      </c>
      <c r="AA37" s="14" t="s">
        <v>62</v>
      </c>
      <c r="AB37" s="15">
        <f>Z37-Y37+AG37</f>
        <v>0.69999999999999962</v>
      </c>
      <c r="AC37" s="81">
        <f>AB37/Z37</f>
        <v>4.8275862068965489E-2</v>
      </c>
      <c r="AD37" s="81"/>
      <c r="AE37" s="15" t="s">
        <v>39</v>
      </c>
      <c r="AF37" s="15"/>
      <c r="AG37" s="15">
        <v>0.1</v>
      </c>
      <c r="AH37" s="15"/>
      <c r="AI37" s="15"/>
      <c r="AJ37" s="13"/>
      <c r="AL37" s="87"/>
      <c r="AM37" s="14">
        <v>13.9</v>
      </c>
      <c r="AN37" s="14">
        <v>14.5</v>
      </c>
      <c r="AO37" s="14" t="s">
        <v>62</v>
      </c>
      <c r="AP37" s="15">
        <f>AN37-AM37+AU37</f>
        <v>0.69999999999999962</v>
      </c>
      <c r="AQ37" s="81">
        <f>AP37/AN37</f>
        <v>4.8275862068965489E-2</v>
      </c>
      <c r="AR37" s="81"/>
      <c r="AS37" s="15" t="s">
        <v>39</v>
      </c>
      <c r="AT37" s="15"/>
      <c r="AU37" s="15">
        <v>0.1</v>
      </c>
      <c r="AV37" s="15"/>
      <c r="AW37" s="15"/>
      <c r="AX37" s="13"/>
      <c r="AZ37" s="13"/>
      <c r="BA37" s="14">
        <v>13.9</v>
      </c>
      <c r="BB37" s="14">
        <v>14.5</v>
      </c>
      <c r="BC37" s="14" t="s">
        <v>62</v>
      </c>
      <c r="BD37" s="15">
        <f>BB37-BA37+BI37</f>
        <v>0.69999999999999962</v>
      </c>
      <c r="BE37" s="81">
        <f>BD37/BB37</f>
        <v>4.8275862068965489E-2</v>
      </c>
      <c r="BF37" s="81"/>
      <c r="BG37" s="15" t="s">
        <v>39</v>
      </c>
      <c r="BH37" s="15"/>
      <c r="BI37" s="15">
        <v>0.1</v>
      </c>
      <c r="BJ37" s="15"/>
      <c r="BK37" s="15"/>
      <c r="BL37" s="13"/>
      <c r="BN37" s="103"/>
      <c r="BO37" s="14">
        <v>13.9</v>
      </c>
      <c r="BP37" s="14">
        <v>14.5</v>
      </c>
      <c r="BQ37" s="14" t="s">
        <v>62</v>
      </c>
      <c r="BR37" s="15">
        <f>BP37-BO37+BW37</f>
        <v>0.69999999999999962</v>
      </c>
      <c r="BS37" s="81">
        <f>BR37/BP37</f>
        <v>4.8275862068965489E-2</v>
      </c>
      <c r="BT37" s="81"/>
      <c r="BU37" s="15" t="s">
        <v>39</v>
      </c>
      <c r="BV37" s="15"/>
      <c r="BW37" s="15">
        <v>0.1</v>
      </c>
      <c r="BX37" s="15"/>
      <c r="BY37" s="15"/>
      <c r="BZ37" s="13"/>
      <c r="CB37" s="13"/>
      <c r="CC37" s="14">
        <v>13.9</v>
      </c>
      <c r="CD37" s="14">
        <v>14.5</v>
      </c>
      <c r="CE37" s="14" t="s">
        <v>62</v>
      </c>
      <c r="CF37" s="15">
        <f>CD37-CC37+CK37</f>
        <v>0.69999999999999962</v>
      </c>
      <c r="CG37" s="81">
        <f>CF37/CD37</f>
        <v>4.8275862068965489E-2</v>
      </c>
      <c r="CH37" s="81"/>
      <c r="CI37" s="15" t="s">
        <v>39</v>
      </c>
      <c r="CJ37" s="15"/>
      <c r="CK37" s="15">
        <v>0.1</v>
      </c>
      <c r="CL37" s="15"/>
      <c r="CM37" s="15"/>
      <c r="CN37" s="13"/>
      <c r="CP37" s="226">
        <f>2/CR37</f>
        <v>0.13793103448275862</v>
      </c>
      <c r="CQ37" s="14">
        <v>13.9</v>
      </c>
      <c r="CR37" s="14">
        <v>14.5</v>
      </c>
      <c r="CS37" s="14" t="s">
        <v>62</v>
      </c>
      <c r="CT37" s="15">
        <f>CR37-CQ37+CY37</f>
        <v>0.69999999999999962</v>
      </c>
      <c r="CU37" s="81">
        <f>CT37/CR37</f>
        <v>4.8275862068965489E-2</v>
      </c>
      <c r="CV37" s="81"/>
      <c r="CW37" s="15" t="s">
        <v>39</v>
      </c>
      <c r="CX37" s="15"/>
      <c r="CY37" s="15">
        <v>0.1</v>
      </c>
      <c r="CZ37" s="15"/>
      <c r="DA37" s="15"/>
      <c r="DB37" s="13"/>
      <c r="DD37" s="13" t="s">
        <v>330</v>
      </c>
      <c r="DE37" s="14">
        <v>13.9</v>
      </c>
      <c r="DF37" s="14">
        <v>14.5</v>
      </c>
      <c r="DG37" s="209">
        <f>DE37-2</f>
        <v>11.9</v>
      </c>
      <c r="DH37" s="209">
        <f>DF37-DL37</f>
        <v>13.05</v>
      </c>
      <c r="DI37" s="14" t="s">
        <v>62</v>
      </c>
      <c r="DJ37" s="15">
        <f>DF37-DE37+DO37</f>
        <v>0.69999999999999962</v>
      </c>
      <c r="DK37" s="81">
        <f>DJ37/DF37</f>
        <v>4.8275862068965489E-2</v>
      </c>
      <c r="DL37" s="676">
        <f>DF37*0.1</f>
        <v>1.4500000000000002</v>
      </c>
      <c r="DM37" s="15" t="s">
        <v>39</v>
      </c>
      <c r="DN37" s="15"/>
      <c r="DO37" s="15">
        <v>0.1</v>
      </c>
      <c r="DP37" s="15"/>
      <c r="DQ37" s="15"/>
      <c r="DR37" s="13"/>
      <c r="DT37" s="13"/>
      <c r="DU37" s="14">
        <v>13.9</v>
      </c>
      <c r="DV37" s="14">
        <v>14.5</v>
      </c>
      <c r="DW37" s="14" t="s">
        <v>62</v>
      </c>
      <c r="DX37" s="15">
        <f>DV37-DU37+EC37</f>
        <v>0.69999999999999962</v>
      </c>
      <c r="DY37" s="81">
        <f>DX37/DV37</f>
        <v>4.8275862068965489E-2</v>
      </c>
      <c r="DZ37" s="81"/>
      <c r="EA37" s="15" t="s">
        <v>39</v>
      </c>
      <c r="EB37" s="15"/>
      <c r="EC37" s="15">
        <v>0.1</v>
      </c>
      <c r="ED37" s="15"/>
      <c r="EE37" s="15"/>
      <c r="EF37" s="13"/>
      <c r="EG37" s="13"/>
      <c r="EH37" s="13"/>
      <c r="EI37" s="14">
        <v>13.9</v>
      </c>
      <c r="EJ37" s="14">
        <v>14.5</v>
      </c>
      <c r="EK37" s="14" t="s">
        <v>62</v>
      </c>
      <c r="EL37" s="15">
        <f>EJ37-EI37+EP37</f>
        <v>0.69999999999999962</v>
      </c>
      <c r="EM37" s="81">
        <f>EL37/EJ37</f>
        <v>4.8275862068965489E-2</v>
      </c>
      <c r="EN37" s="15" t="s">
        <v>39</v>
      </c>
      <c r="EO37" s="15"/>
      <c r="EP37" s="15">
        <v>0.1</v>
      </c>
      <c r="EQ37" s="15"/>
      <c r="ER37" s="15"/>
      <c r="ES37" s="13"/>
      <c r="EU37" s="13"/>
      <c r="EV37" s="14">
        <v>13.9</v>
      </c>
      <c r="EW37" s="14">
        <v>14.5</v>
      </c>
      <c r="EX37" s="14" t="s">
        <v>62</v>
      </c>
      <c r="EY37" s="15">
        <f>EW37-EV37+FC37</f>
        <v>0.69999999999999962</v>
      </c>
      <c r="EZ37" s="81">
        <f>EY37/EW37</f>
        <v>4.8275862068965489E-2</v>
      </c>
      <c r="FA37" s="15" t="s">
        <v>39</v>
      </c>
      <c r="FB37" s="15"/>
      <c r="FC37" s="15">
        <v>0.1</v>
      </c>
      <c r="FD37" s="15"/>
      <c r="FE37" s="15"/>
      <c r="FF37" s="13"/>
      <c r="FH37" s="13"/>
      <c r="FI37" s="14">
        <v>13.9</v>
      </c>
      <c r="FJ37" s="14">
        <v>14.5</v>
      </c>
      <c r="FK37" s="14" t="s">
        <v>62</v>
      </c>
      <c r="FL37" s="15">
        <f>FJ37-FI37+FP37</f>
        <v>0.69999999999999962</v>
      </c>
      <c r="FM37" s="81">
        <f>FL37/FJ37</f>
        <v>4.8275862068965489E-2</v>
      </c>
      <c r="FN37" s="15" t="s">
        <v>39</v>
      </c>
      <c r="FO37" s="15"/>
      <c r="FP37" s="15">
        <v>0.1</v>
      </c>
      <c r="FQ37" s="15"/>
      <c r="FR37" s="15"/>
      <c r="FS37" s="13"/>
      <c r="FU37" s="13"/>
      <c r="FV37" s="14">
        <v>13.9</v>
      </c>
      <c r="FW37" s="14">
        <v>14.5</v>
      </c>
      <c r="FX37" s="14"/>
      <c r="FY37" s="14" t="s">
        <v>62</v>
      </c>
      <c r="FZ37" s="15">
        <f>FW37-FV37+GD37</f>
        <v>0.69999999999999962</v>
      </c>
      <c r="GA37" s="81">
        <f>FZ37/FW37</f>
        <v>4.8275862068965489E-2</v>
      </c>
      <c r="GB37" s="15" t="s">
        <v>39</v>
      </c>
      <c r="GC37" s="15"/>
      <c r="GD37" s="15">
        <v>0.1</v>
      </c>
      <c r="GE37" s="15"/>
      <c r="GF37" s="15"/>
      <c r="GG37" s="13"/>
      <c r="GI37" s="13"/>
      <c r="GJ37" s="14">
        <v>13.9</v>
      </c>
      <c r="GK37" s="14">
        <v>14.5</v>
      </c>
      <c r="GL37" s="14"/>
      <c r="GM37" s="14" t="s">
        <v>62</v>
      </c>
      <c r="GN37" s="15">
        <f>GK37-GJ37+GR37</f>
        <v>0.69999999999999962</v>
      </c>
      <c r="GO37" s="81">
        <f>GN37/GK37</f>
        <v>4.8275862068965489E-2</v>
      </c>
      <c r="GP37" s="15" t="s">
        <v>39</v>
      </c>
      <c r="GQ37" s="15"/>
      <c r="GR37" s="15">
        <v>0.1</v>
      </c>
      <c r="GS37" s="15"/>
      <c r="GT37" s="15"/>
      <c r="GU37" s="13"/>
      <c r="GW37" s="13"/>
      <c r="GX37" s="14">
        <v>13.9</v>
      </c>
      <c r="GY37" s="14">
        <v>14.5</v>
      </c>
      <c r="GZ37" s="14"/>
      <c r="HA37" s="14" t="s">
        <v>62</v>
      </c>
      <c r="HB37" s="15">
        <f>GY37-GX37+HF37</f>
        <v>0.69999999999999962</v>
      </c>
      <c r="HC37" s="81">
        <f>HB37/GY37</f>
        <v>4.8275862068965489E-2</v>
      </c>
      <c r="HD37" s="15" t="s">
        <v>39</v>
      </c>
      <c r="HE37" s="15"/>
      <c r="HF37" s="15">
        <v>0.1</v>
      </c>
      <c r="HG37" s="15"/>
      <c r="HH37" s="15"/>
      <c r="HI37" s="13"/>
      <c r="HJ37" s="13"/>
      <c r="HK37" s="13"/>
      <c r="HL37" s="14">
        <v>13.9</v>
      </c>
      <c r="HM37" s="14">
        <v>14.5</v>
      </c>
      <c r="HN37" s="14"/>
      <c r="HO37" s="14" t="s">
        <v>62</v>
      </c>
      <c r="HP37" s="15">
        <f>HM37-HL37+HT37</f>
        <v>0.69999999999999962</v>
      </c>
      <c r="HQ37" s="81">
        <f>HP37/HM37</f>
        <v>4.8275862068965489E-2</v>
      </c>
      <c r="HR37" s="15" t="s">
        <v>39</v>
      </c>
      <c r="HS37" s="15"/>
      <c r="HT37" s="15">
        <v>0.1</v>
      </c>
      <c r="HU37" s="15"/>
      <c r="HV37" s="15"/>
      <c r="HW37" s="13"/>
      <c r="HX37" s="13"/>
      <c r="HY37" s="14">
        <v>13.9</v>
      </c>
      <c r="HZ37" s="14">
        <v>14.5</v>
      </c>
      <c r="IA37" s="14"/>
      <c r="IB37" s="14" t="s">
        <v>62</v>
      </c>
      <c r="IC37" s="15">
        <f>HZ37-HY37+IJ37</f>
        <v>0.69999999999999962</v>
      </c>
      <c r="ID37" s="81">
        <f>IC37/HZ37</f>
        <v>4.8275862068965489E-2</v>
      </c>
      <c r="IE37" s="81"/>
      <c r="IF37" s="81"/>
      <c r="IG37" s="81"/>
      <c r="IH37" s="15" t="s">
        <v>39</v>
      </c>
      <c r="II37" s="15"/>
      <c r="IJ37" s="15">
        <v>0.1</v>
      </c>
      <c r="IK37" s="15"/>
      <c r="IL37" s="15"/>
      <c r="IM37" s="13"/>
      <c r="IQ37" s="13"/>
      <c r="IR37" s="14">
        <v>13.9</v>
      </c>
      <c r="IS37" s="14">
        <v>14.5</v>
      </c>
      <c r="IT37" s="14"/>
      <c r="IU37" s="14" t="s">
        <v>62</v>
      </c>
      <c r="IV37" s="15">
        <f>IS37-IR37+JC37</f>
        <v>0.69999999999999962</v>
      </c>
      <c r="IW37" s="81">
        <f>IV37/IS37</f>
        <v>4.8275862068965489E-2</v>
      </c>
      <c r="IX37" s="81"/>
      <c r="IY37" s="81"/>
      <c r="IZ37" s="81"/>
      <c r="JA37" s="15" t="s">
        <v>39</v>
      </c>
      <c r="JB37" s="15"/>
      <c r="JC37" s="15">
        <v>0.1</v>
      </c>
      <c r="JD37" s="15"/>
      <c r="JE37" s="15"/>
      <c r="JF37" s="13"/>
      <c r="JH37" s="13"/>
      <c r="JI37" s="14">
        <v>13.9</v>
      </c>
      <c r="JJ37" s="14">
        <v>14.5</v>
      </c>
      <c r="JK37" s="14"/>
      <c r="JL37" s="14" t="s">
        <v>62</v>
      </c>
      <c r="JM37" s="15">
        <f>JJ37-JI37+JT37</f>
        <v>0.69999999999999962</v>
      </c>
      <c r="JN37" s="81">
        <f>JM37/JJ37</f>
        <v>4.8275862068965489E-2</v>
      </c>
      <c r="JO37" s="81"/>
      <c r="JP37" s="81"/>
      <c r="JQ37" s="81"/>
      <c r="JR37" s="15" t="s">
        <v>39</v>
      </c>
      <c r="JS37" s="15"/>
      <c r="JT37" s="15">
        <v>0.1</v>
      </c>
      <c r="JU37" s="15"/>
      <c r="JV37" s="15"/>
      <c r="JW37" s="13"/>
      <c r="JZ37" s="13"/>
      <c r="KA37" s="14">
        <v>13.9</v>
      </c>
      <c r="KB37" s="14">
        <v>14.5</v>
      </c>
      <c r="KC37" s="14"/>
      <c r="KD37" s="14" t="s">
        <v>62</v>
      </c>
      <c r="KE37" s="15">
        <f>KB37-KA37+KL37</f>
        <v>0.69999999999999962</v>
      </c>
      <c r="KF37" s="81">
        <f>KE37/KB37</f>
        <v>4.8275862068965489E-2</v>
      </c>
      <c r="KG37" s="81"/>
      <c r="KH37" s="81"/>
      <c r="KI37" s="81"/>
      <c r="KJ37" s="15" t="s">
        <v>39</v>
      </c>
      <c r="KK37" s="15"/>
      <c r="KL37" s="15">
        <v>0.1</v>
      </c>
      <c r="KM37" s="15"/>
      <c r="KN37" s="15"/>
      <c r="KO37" s="13"/>
      <c r="KQ37" s="13"/>
      <c r="KR37" s="14">
        <v>13.9</v>
      </c>
      <c r="KS37" s="14">
        <v>14.5</v>
      </c>
      <c r="KT37" s="14"/>
      <c r="KU37" s="312" t="s">
        <v>62</v>
      </c>
      <c r="KV37" s="15">
        <f>KS37-KR37+LC37</f>
        <v>0.69999999999999962</v>
      </c>
      <c r="KW37" s="81">
        <f>KV37/KR37</f>
        <v>5.0359712230215799E-2</v>
      </c>
      <c r="KX37" s="81"/>
      <c r="KY37" s="81"/>
      <c r="KZ37" s="81"/>
      <c r="LA37" s="15" t="s">
        <v>39</v>
      </c>
      <c r="LB37" s="15"/>
      <c r="LC37" s="15">
        <v>0.1</v>
      </c>
      <c r="LD37" s="15"/>
      <c r="LE37" s="15"/>
      <c r="LF37" s="13"/>
      <c r="LI37" s="13"/>
      <c r="LJ37" s="14">
        <v>13.9</v>
      </c>
      <c r="LK37" s="14">
        <v>14.5</v>
      </c>
      <c r="LL37" s="14"/>
      <c r="LM37" s="312" t="s">
        <v>62</v>
      </c>
      <c r="LN37" s="15">
        <f>LK37-LJ37+LU37</f>
        <v>0.69999999999999962</v>
      </c>
      <c r="LO37" s="81">
        <f>LN37/LJ37</f>
        <v>5.0359712230215799E-2</v>
      </c>
      <c r="LP37" s="81"/>
      <c r="LQ37" s="81"/>
      <c r="LR37" s="81"/>
      <c r="LS37" s="15" t="s">
        <v>39</v>
      </c>
      <c r="LT37" s="15"/>
      <c r="LU37" s="15">
        <v>0.1</v>
      </c>
      <c r="LV37" s="15"/>
      <c r="LW37" s="15"/>
      <c r="LX37" s="13"/>
      <c r="LZ37" s="13"/>
      <c r="MA37" s="14">
        <v>13.9</v>
      </c>
      <c r="MB37" s="14">
        <v>14.5</v>
      </c>
      <c r="MC37" s="14"/>
      <c r="MD37" s="312" t="s">
        <v>62</v>
      </c>
      <c r="ME37" s="15">
        <f>MB37-MA37+ML37</f>
        <v>0.69999999999999962</v>
      </c>
      <c r="MF37" s="81">
        <f>ME37/MA37</f>
        <v>5.0359712230215799E-2</v>
      </c>
      <c r="MG37" s="81"/>
      <c r="MH37" s="81"/>
      <c r="MI37" s="81"/>
      <c r="MJ37" s="15" t="s">
        <v>39</v>
      </c>
      <c r="MK37" s="15"/>
      <c r="ML37" s="15">
        <v>0.1</v>
      </c>
      <c r="MM37" s="15"/>
      <c r="MN37" s="15"/>
      <c r="MO37" s="13"/>
      <c r="MQ37" s="13"/>
      <c r="MR37" s="14">
        <v>13.9</v>
      </c>
      <c r="MS37" s="14">
        <v>14.5</v>
      </c>
      <c r="MT37" s="14"/>
      <c r="MU37" s="312" t="s">
        <v>62</v>
      </c>
      <c r="MV37" s="15">
        <f>MS37-MR37+NC37</f>
        <v>0.69999999999999962</v>
      </c>
      <c r="MW37" s="81">
        <f>MV37/MR37</f>
        <v>5.0359712230215799E-2</v>
      </c>
      <c r="MX37" s="81"/>
      <c r="MY37" s="81"/>
      <c r="MZ37" s="81"/>
      <c r="NA37" s="15" t="s">
        <v>39</v>
      </c>
      <c r="NB37" s="15"/>
      <c r="NC37" s="15">
        <v>0.1</v>
      </c>
      <c r="ND37" s="15"/>
      <c r="NE37" s="15"/>
      <c r="NF37" s="13"/>
      <c r="NI37" s="13"/>
      <c r="NJ37" s="14">
        <v>13.9</v>
      </c>
      <c r="NK37" s="14">
        <v>14.5</v>
      </c>
      <c r="NL37" s="14"/>
      <c r="NM37" s="312" t="s">
        <v>62</v>
      </c>
      <c r="NN37" s="15">
        <f>NK37-NJ37+NU37</f>
        <v>0.69999999999999962</v>
      </c>
      <c r="NO37" s="81">
        <f>NN37/NJ37</f>
        <v>5.0359712230215799E-2</v>
      </c>
      <c r="NP37" s="81"/>
      <c r="NQ37" s="81"/>
      <c r="NR37" s="81"/>
      <c r="NS37" s="15" t="s">
        <v>39</v>
      </c>
      <c r="NT37" s="15"/>
      <c r="NU37" s="15">
        <v>0.1</v>
      </c>
      <c r="NV37" s="15"/>
      <c r="NW37" s="15"/>
      <c r="NX37" s="13"/>
      <c r="OA37" s="13"/>
      <c r="OB37" s="14">
        <v>13.9</v>
      </c>
      <c r="OC37" s="14">
        <v>14.5</v>
      </c>
      <c r="OD37" s="14"/>
      <c r="OE37" s="312" t="s">
        <v>62</v>
      </c>
      <c r="OF37" s="15">
        <f>OC37-OB37+OM37</f>
        <v>0.69999999999999962</v>
      </c>
      <c r="OG37" s="81">
        <f>OF37/OB37</f>
        <v>5.0359712230215799E-2</v>
      </c>
      <c r="OH37" s="81"/>
      <c r="OI37" s="81"/>
      <c r="OJ37" s="81"/>
      <c r="OK37" s="15" t="s">
        <v>39</v>
      </c>
      <c r="OL37" s="15"/>
      <c r="OM37" s="15">
        <v>0.1</v>
      </c>
      <c r="ON37" s="13"/>
      <c r="OQ37" s="13"/>
      <c r="OR37" s="14">
        <v>13.9</v>
      </c>
      <c r="OS37" s="14">
        <v>14.5</v>
      </c>
      <c r="OT37" s="14"/>
      <c r="OU37" s="312" t="s">
        <v>62</v>
      </c>
      <c r="OV37" s="15">
        <f>OS37-OR37+PC37</f>
        <v>0.69999999999999962</v>
      </c>
      <c r="OW37" s="81">
        <f>OV37/OR37</f>
        <v>5.0359712230215799E-2</v>
      </c>
      <c r="OX37" s="81"/>
      <c r="OY37" s="81"/>
      <c r="OZ37" s="81"/>
      <c r="PA37" s="15" t="s">
        <v>39</v>
      </c>
      <c r="PB37" s="15"/>
      <c r="PC37" s="15">
        <v>0.1</v>
      </c>
      <c r="PD37" s="13"/>
      <c r="PG37" s="13"/>
      <c r="PH37" s="14">
        <v>13.9</v>
      </c>
      <c r="PI37" s="14">
        <v>14.5</v>
      </c>
      <c r="PJ37" s="14"/>
      <c r="PK37" s="312" t="s">
        <v>62</v>
      </c>
      <c r="PL37" s="15">
        <f>PI37-PH37+PS37</f>
        <v>0.69999999999999962</v>
      </c>
      <c r="PM37" s="81">
        <f>PL37/PH37</f>
        <v>5.0359712230215799E-2</v>
      </c>
      <c r="PN37" s="81"/>
      <c r="PO37" s="81"/>
      <c r="PP37" s="81"/>
      <c r="PQ37" s="15" t="s">
        <v>39</v>
      </c>
      <c r="PR37" s="15"/>
      <c r="PS37" s="15">
        <v>0.1</v>
      </c>
      <c r="PT37" s="13"/>
      <c r="PV37" s="13"/>
      <c r="PW37" s="14">
        <v>13.9</v>
      </c>
      <c r="PX37" s="14">
        <v>14.5</v>
      </c>
      <c r="PY37" s="14"/>
      <c r="PZ37" s="312" t="s">
        <v>62</v>
      </c>
      <c r="QA37" s="15">
        <f>PX37-PW37+QH37</f>
        <v>0.69999999999999962</v>
      </c>
      <c r="QB37" s="81">
        <f>QA37/PW37</f>
        <v>5.0359712230215799E-2</v>
      </c>
      <c r="QC37" s="81"/>
      <c r="QD37" s="81"/>
      <c r="QE37" s="81"/>
      <c r="QF37" s="15" t="s">
        <v>39</v>
      </c>
      <c r="QG37" s="15"/>
      <c r="QH37" s="15">
        <v>0.1</v>
      </c>
      <c r="QI37" s="13"/>
      <c r="QK37" s="13"/>
      <c r="QL37" s="14">
        <v>13.9</v>
      </c>
      <c r="QM37" s="14">
        <v>14.5</v>
      </c>
      <c r="QN37" s="14"/>
      <c r="QO37" s="312" t="s">
        <v>62</v>
      </c>
      <c r="QP37" s="15">
        <f>QM37-QL37+QW37</f>
        <v>0.69999999999999962</v>
      </c>
      <c r="QQ37" s="81">
        <f>QP37/QL37</f>
        <v>5.0359712230215799E-2</v>
      </c>
      <c r="QR37" s="81"/>
      <c r="QS37" s="81"/>
      <c r="QT37" s="81"/>
      <c r="QU37" s="15" t="s">
        <v>39</v>
      </c>
      <c r="QV37" s="15"/>
      <c r="QW37" s="15">
        <v>0.1</v>
      </c>
      <c r="QX37" s="13"/>
      <c r="QZ37" s="622"/>
      <c r="RA37" s="14">
        <v>13.9</v>
      </c>
      <c r="RB37" s="14">
        <v>14.5</v>
      </c>
      <c r="RC37" s="497"/>
      <c r="RD37" s="312" t="s">
        <v>62</v>
      </c>
      <c r="RE37" s="15">
        <f>RB37-RA37+RL37</f>
        <v>0.69999999999999962</v>
      </c>
      <c r="RF37" s="81">
        <f>RE37/RA37</f>
        <v>5.0359712230215799E-2</v>
      </c>
      <c r="RG37" s="81"/>
      <c r="RH37" s="81"/>
      <c r="RI37" s="81"/>
      <c r="RJ37" s="536" t="s">
        <v>39</v>
      </c>
      <c r="RK37" s="553"/>
      <c r="RL37" s="554">
        <v>0.1</v>
      </c>
      <c r="RM37" s="633"/>
      <c r="RQ37" s="622"/>
      <c r="RR37" s="14">
        <v>13.9</v>
      </c>
      <c r="RS37" s="14">
        <v>14.5</v>
      </c>
      <c r="RT37" s="497"/>
      <c r="RU37" s="312" t="s">
        <v>62</v>
      </c>
      <c r="RV37" s="15">
        <f>RS37-RR37+SC37</f>
        <v>0.69999999999999962</v>
      </c>
      <c r="RW37" s="81">
        <f>RV37/RR37</f>
        <v>5.0359712230215799E-2</v>
      </c>
      <c r="RX37" s="81"/>
      <c r="RY37" s="81"/>
      <c r="RZ37" s="81"/>
      <c r="SA37" s="536" t="s">
        <v>39</v>
      </c>
      <c r="SB37" s="553"/>
      <c r="SC37" s="554">
        <v>0.1</v>
      </c>
      <c r="SD37" s="633"/>
    </row>
    <row r="38" spans="1:16349">
      <c r="A38" s="35" t="s">
        <v>164</v>
      </c>
      <c r="B38" s="36" t="str">
        <f>LEFT(A38,2)</f>
        <v>40</v>
      </c>
      <c r="C38" s="35" t="s">
        <v>161</v>
      </c>
      <c r="D38" s="773">
        <v>1006</v>
      </c>
      <c r="E38" s="37" t="s">
        <v>146</v>
      </c>
      <c r="F38" s="343" t="s">
        <v>147</v>
      </c>
      <c r="G38" s="337" t="s">
        <v>165</v>
      </c>
      <c r="H38" s="35"/>
      <c r="J38" s="13"/>
      <c r="K38" s="700">
        <v>13.7</v>
      </c>
      <c r="L38" s="14">
        <v>14.25</v>
      </c>
      <c r="M38" s="14" t="s">
        <v>62</v>
      </c>
      <c r="N38" s="15">
        <f>L38-K38+S38</f>
        <v>0.65000000000000069</v>
      </c>
      <c r="O38" s="81">
        <f>N38/L38</f>
        <v>4.561403508771935E-2</v>
      </c>
      <c r="P38" s="81"/>
      <c r="Q38" s="15" t="s">
        <v>39</v>
      </c>
      <c r="R38" s="15"/>
      <c r="S38" s="15">
        <v>0.1</v>
      </c>
      <c r="T38" s="15"/>
      <c r="U38" s="15"/>
      <c r="V38" s="13"/>
      <c r="X38" s="13"/>
      <c r="Y38" s="14">
        <v>13.7</v>
      </c>
      <c r="Z38" s="14">
        <v>14.25</v>
      </c>
      <c r="AA38" s="14" t="s">
        <v>62</v>
      </c>
      <c r="AB38" s="15">
        <f>Z38-Y38+AG38</f>
        <v>0.65000000000000069</v>
      </c>
      <c r="AC38" s="81">
        <f>AB38/Z38</f>
        <v>4.561403508771935E-2</v>
      </c>
      <c r="AD38" s="81"/>
      <c r="AE38" s="15" t="s">
        <v>39</v>
      </c>
      <c r="AF38" s="15"/>
      <c r="AG38" s="15">
        <v>0.1</v>
      </c>
      <c r="AH38" s="15"/>
      <c r="AI38" s="15"/>
      <c r="AJ38" s="13"/>
      <c r="AL38" s="87"/>
      <c r="AM38" s="14">
        <v>13.7</v>
      </c>
      <c r="AN38" s="14">
        <v>14.25</v>
      </c>
      <c r="AO38" s="14" t="s">
        <v>62</v>
      </c>
      <c r="AP38" s="15">
        <f>AN38-AM38+AU38</f>
        <v>0.65000000000000069</v>
      </c>
      <c r="AQ38" s="81">
        <f>AP38/AN38</f>
        <v>4.561403508771935E-2</v>
      </c>
      <c r="AR38" s="81"/>
      <c r="AS38" s="15" t="s">
        <v>39</v>
      </c>
      <c r="AT38" s="15"/>
      <c r="AU38" s="15">
        <v>0.1</v>
      </c>
      <c r="AV38" s="15"/>
      <c r="AW38" s="15"/>
      <c r="AX38" s="13"/>
      <c r="AZ38" s="13"/>
      <c r="BA38" s="14">
        <v>13.7</v>
      </c>
      <c r="BB38" s="14">
        <v>14.25</v>
      </c>
      <c r="BC38" s="14" t="s">
        <v>62</v>
      </c>
      <c r="BD38" s="15">
        <f>BB38-BA38+BI38</f>
        <v>0.65000000000000069</v>
      </c>
      <c r="BE38" s="81">
        <f>BD38/BB38</f>
        <v>4.561403508771935E-2</v>
      </c>
      <c r="BF38" s="81"/>
      <c r="BG38" s="15" t="s">
        <v>39</v>
      </c>
      <c r="BH38" s="15"/>
      <c r="BI38" s="15">
        <v>0.1</v>
      </c>
      <c r="BJ38" s="15"/>
      <c r="BK38" s="15"/>
      <c r="BL38" s="13"/>
      <c r="BN38" s="13"/>
      <c r="BO38" s="14">
        <v>13.7</v>
      </c>
      <c r="BP38" s="14">
        <v>14.25</v>
      </c>
      <c r="BQ38" s="14" t="s">
        <v>62</v>
      </c>
      <c r="BR38" s="15">
        <f>BP38-BO38+BW38</f>
        <v>0.65000000000000069</v>
      </c>
      <c r="BS38" s="81">
        <f>BR38/BP38</f>
        <v>4.561403508771935E-2</v>
      </c>
      <c r="BT38" s="81"/>
      <c r="BU38" s="15" t="s">
        <v>39</v>
      </c>
      <c r="BV38" s="15"/>
      <c r="BW38" s="15">
        <v>0.1</v>
      </c>
      <c r="BX38" s="15"/>
      <c r="BY38" s="15"/>
      <c r="BZ38" s="13"/>
      <c r="CB38" s="13"/>
      <c r="CC38" s="14">
        <v>13.7</v>
      </c>
      <c r="CD38" s="14">
        <v>14.25</v>
      </c>
      <c r="CE38" s="14" t="s">
        <v>62</v>
      </c>
      <c r="CF38" s="15">
        <f>CD38-CC38+CK38</f>
        <v>0.65000000000000069</v>
      </c>
      <c r="CG38" s="81">
        <f>CF38/CD38</f>
        <v>4.561403508771935E-2</v>
      </c>
      <c r="CH38" s="81"/>
      <c r="CI38" s="15" t="s">
        <v>39</v>
      </c>
      <c r="CJ38" s="15"/>
      <c r="CK38" s="15">
        <v>0.1</v>
      </c>
      <c r="CL38" s="15"/>
      <c r="CM38" s="15"/>
      <c r="CN38" s="13"/>
      <c r="CP38" s="226">
        <f>2/CR38</f>
        <v>0.14035087719298245</v>
      </c>
      <c r="CQ38" s="14">
        <v>13.7</v>
      </c>
      <c r="CR38" s="14">
        <v>14.25</v>
      </c>
      <c r="CS38" s="14" t="s">
        <v>62</v>
      </c>
      <c r="CT38" s="15">
        <f>CR38-CQ38+CY38</f>
        <v>0.65000000000000069</v>
      </c>
      <c r="CU38" s="81">
        <f>CT38/CR38</f>
        <v>4.561403508771935E-2</v>
      </c>
      <c r="CV38" s="81"/>
      <c r="CW38" s="15" t="s">
        <v>39</v>
      </c>
      <c r="CX38" s="15"/>
      <c r="CY38" s="15">
        <v>0.1</v>
      </c>
      <c r="CZ38" s="15"/>
      <c r="DA38" s="15"/>
      <c r="DB38" s="13"/>
      <c r="DD38" s="13" t="s">
        <v>330</v>
      </c>
      <c r="DE38" s="14">
        <v>13.7</v>
      </c>
      <c r="DF38" s="14">
        <v>14.25</v>
      </c>
      <c r="DG38" s="209">
        <f>DE38-2</f>
        <v>11.7</v>
      </c>
      <c r="DH38" s="209">
        <f>DF38-DL38</f>
        <v>12.824999999999999</v>
      </c>
      <c r="DI38" s="14" t="s">
        <v>62</v>
      </c>
      <c r="DJ38" s="15">
        <f>DF38-DE38+DO38</f>
        <v>0.65000000000000069</v>
      </c>
      <c r="DK38" s="81">
        <f>DJ38/DF38</f>
        <v>4.561403508771935E-2</v>
      </c>
      <c r="DL38" s="676">
        <f>DF38*0.1</f>
        <v>1.425</v>
      </c>
      <c r="DM38" s="15" t="s">
        <v>39</v>
      </c>
      <c r="DN38" s="15"/>
      <c r="DO38" s="15">
        <v>0.1</v>
      </c>
      <c r="DP38" s="15"/>
      <c r="DQ38" s="15"/>
      <c r="DR38" s="13"/>
      <c r="DT38" s="13"/>
      <c r="DU38" s="14">
        <v>13.7</v>
      </c>
      <c r="DV38" s="14">
        <v>14.25</v>
      </c>
      <c r="DW38" s="14" t="s">
        <v>62</v>
      </c>
      <c r="DX38" s="15">
        <f>DV38-DU38+EC38</f>
        <v>0.65000000000000069</v>
      </c>
      <c r="DY38" s="81">
        <f>DX38/DV38</f>
        <v>4.561403508771935E-2</v>
      </c>
      <c r="DZ38" s="81"/>
      <c r="EA38" s="15" t="s">
        <v>39</v>
      </c>
      <c r="EB38" s="15"/>
      <c r="EC38" s="15">
        <v>0.1</v>
      </c>
      <c r="ED38" s="15"/>
      <c r="EE38" s="15"/>
      <c r="EF38" s="13"/>
      <c r="EG38" s="13"/>
      <c r="EH38" s="13"/>
      <c r="EI38" s="14">
        <v>13.7</v>
      </c>
      <c r="EJ38" s="14">
        <v>14.25</v>
      </c>
      <c r="EK38" s="14" t="s">
        <v>62</v>
      </c>
      <c r="EL38" s="15">
        <f>EJ38-EI38+EP38</f>
        <v>0.65000000000000069</v>
      </c>
      <c r="EM38" s="81">
        <f>EL38/EJ38</f>
        <v>4.561403508771935E-2</v>
      </c>
      <c r="EN38" s="15" t="s">
        <v>39</v>
      </c>
      <c r="EO38" s="15"/>
      <c r="EP38" s="15">
        <v>0.1</v>
      </c>
      <c r="EQ38" s="15"/>
      <c r="ER38" s="15"/>
      <c r="ES38" s="13"/>
      <c r="EU38" s="13"/>
      <c r="EV38" s="14">
        <v>13.7</v>
      </c>
      <c r="EW38" s="14">
        <v>14.25</v>
      </c>
      <c r="EX38" s="14" t="s">
        <v>62</v>
      </c>
      <c r="EY38" s="15">
        <f>EW38-EV38+FC38</f>
        <v>0.65000000000000069</v>
      </c>
      <c r="EZ38" s="81">
        <f>EY38/EW38</f>
        <v>4.561403508771935E-2</v>
      </c>
      <c r="FA38" s="15" t="s">
        <v>39</v>
      </c>
      <c r="FB38" s="15"/>
      <c r="FC38" s="15">
        <v>0.1</v>
      </c>
      <c r="FD38" s="15"/>
      <c r="FE38" s="15"/>
      <c r="FF38" s="13"/>
      <c r="FH38" s="13"/>
      <c r="FI38" s="14">
        <v>13.7</v>
      </c>
      <c r="FJ38" s="14">
        <v>14.25</v>
      </c>
      <c r="FK38" s="14" t="s">
        <v>62</v>
      </c>
      <c r="FL38" s="15">
        <f>FJ38-FI38+FP38</f>
        <v>0.65000000000000069</v>
      </c>
      <c r="FM38" s="81">
        <f>FL38/FJ38</f>
        <v>4.561403508771935E-2</v>
      </c>
      <c r="FN38" s="15" t="s">
        <v>39</v>
      </c>
      <c r="FO38" s="15"/>
      <c r="FP38" s="15">
        <v>0.1</v>
      </c>
      <c r="FQ38" s="15"/>
      <c r="FR38" s="15"/>
      <c r="FS38" s="13"/>
      <c r="FU38" s="13"/>
      <c r="FV38" s="14">
        <v>13.7</v>
      </c>
      <c r="FW38" s="14">
        <v>14.25</v>
      </c>
      <c r="FX38" s="14"/>
      <c r="FY38" s="14" t="s">
        <v>62</v>
      </c>
      <c r="FZ38" s="15">
        <f>FW38-FV38+GD38</f>
        <v>0.65000000000000069</v>
      </c>
      <c r="GA38" s="81">
        <f>FZ38/FW38</f>
        <v>4.561403508771935E-2</v>
      </c>
      <c r="GB38" s="15" t="s">
        <v>39</v>
      </c>
      <c r="GC38" s="15"/>
      <c r="GD38" s="15">
        <v>0.1</v>
      </c>
      <c r="GE38" s="15"/>
      <c r="GF38" s="15"/>
      <c r="GG38" s="13"/>
      <c r="GI38" s="13"/>
      <c r="GJ38" s="14">
        <v>13.7</v>
      </c>
      <c r="GK38" s="14">
        <v>14.25</v>
      </c>
      <c r="GL38" s="14"/>
      <c r="GM38" s="14" t="s">
        <v>62</v>
      </c>
      <c r="GN38" s="15">
        <f>GK38-GJ38+GR38</f>
        <v>0.65000000000000069</v>
      </c>
      <c r="GO38" s="81">
        <f>GN38/GK38</f>
        <v>4.561403508771935E-2</v>
      </c>
      <c r="GP38" s="15" t="s">
        <v>39</v>
      </c>
      <c r="GQ38" s="15"/>
      <c r="GR38" s="15">
        <v>0.1</v>
      </c>
      <c r="GS38" s="15"/>
      <c r="GT38" s="15"/>
      <c r="GU38" s="13"/>
      <c r="GW38" s="13"/>
      <c r="GX38" s="14">
        <v>13.7</v>
      </c>
      <c r="GY38" s="14">
        <v>14.25</v>
      </c>
      <c r="GZ38" s="14"/>
      <c r="HA38" s="14" t="s">
        <v>62</v>
      </c>
      <c r="HB38" s="15">
        <f>GY38-GX38+HF38</f>
        <v>0.65000000000000069</v>
      </c>
      <c r="HC38" s="81">
        <f>HB38/GY38</f>
        <v>4.561403508771935E-2</v>
      </c>
      <c r="HD38" s="15" t="s">
        <v>39</v>
      </c>
      <c r="HE38" s="15"/>
      <c r="HF38" s="15">
        <v>0.1</v>
      </c>
      <c r="HG38" s="15"/>
      <c r="HH38" s="15"/>
      <c r="HI38" s="13"/>
      <c r="HJ38" s="13"/>
      <c r="HK38" s="13"/>
      <c r="HL38" s="14">
        <v>13.7</v>
      </c>
      <c r="HM38" s="14">
        <v>14.25</v>
      </c>
      <c r="HN38" s="14"/>
      <c r="HO38" s="14" t="s">
        <v>62</v>
      </c>
      <c r="HP38" s="15">
        <f>HM38-HL38+HT38</f>
        <v>0.65000000000000069</v>
      </c>
      <c r="HQ38" s="81">
        <f>HP38/HM38</f>
        <v>4.561403508771935E-2</v>
      </c>
      <c r="HR38" s="15" t="s">
        <v>39</v>
      </c>
      <c r="HS38" s="15"/>
      <c r="HT38" s="15">
        <v>0.1</v>
      </c>
      <c r="HU38" s="15"/>
      <c r="HV38" s="15"/>
      <c r="HW38" s="13"/>
      <c r="HX38" s="13"/>
      <c r="HY38" s="14">
        <v>13.7</v>
      </c>
      <c r="HZ38" s="14">
        <v>14.25</v>
      </c>
      <c r="IA38" s="14"/>
      <c r="IB38" s="14" t="s">
        <v>62</v>
      </c>
      <c r="IC38" s="15">
        <f>HZ38-HY38+IJ38</f>
        <v>0.65000000000000069</v>
      </c>
      <c r="ID38" s="81">
        <f>IC38/HZ38</f>
        <v>4.561403508771935E-2</v>
      </c>
      <c r="IE38" s="81"/>
      <c r="IF38" s="81"/>
      <c r="IG38" s="81"/>
      <c r="IH38" s="15" t="s">
        <v>39</v>
      </c>
      <c r="II38" s="15"/>
      <c r="IJ38" s="15">
        <v>0.1</v>
      </c>
      <c r="IK38" s="15"/>
      <c r="IL38" s="15"/>
      <c r="IM38" s="13"/>
      <c r="IQ38" s="13"/>
      <c r="IR38" s="14">
        <v>13.7</v>
      </c>
      <c r="IS38" s="14">
        <v>14.25</v>
      </c>
      <c r="IT38" s="14"/>
      <c r="IU38" s="14" t="s">
        <v>62</v>
      </c>
      <c r="IV38" s="15">
        <f>IS38-IR38+JC38</f>
        <v>0.65000000000000069</v>
      </c>
      <c r="IW38" s="81">
        <f>IV38/IS38</f>
        <v>4.561403508771935E-2</v>
      </c>
      <c r="IX38" s="81"/>
      <c r="IY38" s="81"/>
      <c r="IZ38" s="81"/>
      <c r="JA38" s="15" t="s">
        <v>39</v>
      </c>
      <c r="JB38" s="15"/>
      <c r="JC38" s="15">
        <v>0.1</v>
      </c>
      <c r="JD38" s="15"/>
      <c r="JE38" s="15"/>
      <c r="JF38" s="13"/>
      <c r="JH38" s="13"/>
      <c r="JI38" s="14">
        <v>13.7</v>
      </c>
      <c r="JJ38" s="14">
        <v>14.25</v>
      </c>
      <c r="JK38" s="14"/>
      <c r="JL38" s="14" t="s">
        <v>62</v>
      </c>
      <c r="JM38" s="15">
        <f>JJ38-JI38+JT38</f>
        <v>0.65000000000000069</v>
      </c>
      <c r="JN38" s="81">
        <f>JM38/JJ38</f>
        <v>4.561403508771935E-2</v>
      </c>
      <c r="JO38" s="81"/>
      <c r="JP38" s="81"/>
      <c r="JQ38" s="81"/>
      <c r="JR38" s="15" t="s">
        <v>39</v>
      </c>
      <c r="JS38" s="15"/>
      <c r="JT38" s="15">
        <v>0.1</v>
      </c>
      <c r="JU38" s="15"/>
      <c r="JV38" s="15"/>
      <c r="JW38" s="13"/>
      <c r="JZ38" s="13"/>
      <c r="KA38" s="14">
        <v>13.7</v>
      </c>
      <c r="KB38" s="14">
        <v>14.25</v>
      </c>
      <c r="KC38" s="14"/>
      <c r="KD38" s="14" t="s">
        <v>62</v>
      </c>
      <c r="KE38" s="15">
        <f>KB38-KA38+KL38</f>
        <v>0.65000000000000069</v>
      </c>
      <c r="KF38" s="81">
        <f>KE38/KB38</f>
        <v>4.561403508771935E-2</v>
      </c>
      <c r="KG38" s="81"/>
      <c r="KH38" s="81"/>
      <c r="KI38" s="81"/>
      <c r="KJ38" s="15" t="s">
        <v>39</v>
      </c>
      <c r="KK38" s="15"/>
      <c r="KL38" s="15">
        <v>0.1</v>
      </c>
      <c r="KM38" s="15"/>
      <c r="KN38" s="15"/>
      <c r="KO38" s="13"/>
      <c r="KQ38" s="13"/>
      <c r="KR38" s="14">
        <v>13.7</v>
      </c>
      <c r="KS38" s="14">
        <v>14.25</v>
      </c>
      <c r="KT38" s="14"/>
      <c r="KU38" s="312" t="s">
        <v>62</v>
      </c>
      <c r="KV38" s="15">
        <f>KS38-KR38+LC38</f>
        <v>0.65000000000000069</v>
      </c>
      <c r="KW38" s="81">
        <f>KV38/KR38</f>
        <v>4.7445255474452608E-2</v>
      </c>
      <c r="KX38" s="81"/>
      <c r="KY38" s="81"/>
      <c r="KZ38" s="81"/>
      <c r="LA38" s="15" t="s">
        <v>39</v>
      </c>
      <c r="LB38" s="15"/>
      <c r="LC38" s="15">
        <v>0.1</v>
      </c>
      <c r="LD38" s="15"/>
      <c r="LE38" s="15"/>
      <c r="LF38" s="13"/>
      <c r="LI38" s="13"/>
      <c r="LJ38" s="14">
        <v>13.7</v>
      </c>
      <c r="LK38" s="14">
        <v>14.25</v>
      </c>
      <c r="LL38" s="14"/>
      <c r="LM38" s="312" t="s">
        <v>62</v>
      </c>
      <c r="LN38" s="15">
        <f>LK38-LJ38+LU38</f>
        <v>0.65000000000000069</v>
      </c>
      <c r="LO38" s="81">
        <f>LN38/LJ38</f>
        <v>4.7445255474452608E-2</v>
      </c>
      <c r="LP38" s="81"/>
      <c r="LQ38" s="81"/>
      <c r="LR38" s="81"/>
      <c r="LS38" s="15" t="s">
        <v>39</v>
      </c>
      <c r="LT38" s="15"/>
      <c r="LU38" s="15">
        <v>0.1</v>
      </c>
      <c r="LV38" s="15"/>
      <c r="LW38" s="15"/>
      <c r="LX38" s="13"/>
      <c r="LZ38" s="13"/>
      <c r="MA38" s="14">
        <v>13.7</v>
      </c>
      <c r="MB38" s="14">
        <v>14.25</v>
      </c>
      <c r="MC38" s="14"/>
      <c r="MD38" s="312" t="s">
        <v>62</v>
      </c>
      <c r="ME38" s="15">
        <f>MB38-MA38+ML38</f>
        <v>0.65000000000000069</v>
      </c>
      <c r="MF38" s="81">
        <f>ME38/MA38</f>
        <v>4.7445255474452608E-2</v>
      </c>
      <c r="MG38" s="81"/>
      <c r="MH38" s="81"/>
      <c r="MI38" s="81"/>
      <c r="MJ38" s="15" t="s">
        <v>39</v>
      </c>
      <c r="MK38" s="15"/>
      <c r="ML38" s="15">
        <v>0.1</v>
      </c>
      <c r="MM38" s="15"/>
      <c r="MN38" s="15"/>
      <c r="MO38" s="13"/>
      <c r="MQ38" s="13"/>
      <c r="MR38" s="14">
        <v>13.7</v>
      </c>
      <c r="MS38" s="14">
        <v>14.25</v>
      </c>
      <c r="MT38" s="14"/>
      <c r="MU38" s="312" t="s">
        <v>62</v>
      </c>
      <c r="MV38" s="15">
        <f>MS38-MR38+NC38</f>
        <v>0.65000000000000069</v>
      </c>
      <c r="MW38" s="81">
        <f>MV38/MR38</f>
        <v>4.7445255474452608E-2</v>
      </c>
      <c r="MX38" s="81"/>
      <c r="MY38" s="81"/>
      <c r="MZ38" s="81"/>
      <c r="NA38" s="15" t="s">
        <v>39</v>
      </c>
      <c r="NB38" s="15"/>
      <c r="NC38" s="15">
        <v>0.1</v>
      </c>
      <c r="ND38" s="15"/>
      <c r="NE38" s="15"/>
      <c r="NF38" s="13"/>
      <c r="NI38" s="13"/>
      <c r="NJ38" s="14">
        <v>13.7</v>
      </c>
      <c r="NK38" s="14">
        <v>14.25</v>
      </c>
      <c r="NL38" s="14"/>
      <c r="NM38" s="312" t="s">
        <v>62</v>
      </c>
      <c r="NN38" s="15">
        <f>NK38-NJ38+NU38</f>
        <v>0.65000000000000069</v>
      </c>
      <c r="NO38" s="81">
        <f>NN38/NJ38</f>
        <v>4.7445255474452608E-2</v>
      </c>
      <c r="NP38" s="81"/>
      <c r="NQ38" s="81"/>
      <c r="NR38" s="81"/>
      <c r="NS38" s="15" t="s">
        <v>39</v>
      </c>
      <c r="NT38" s="15"/>
      <c r="NU38" s="15">
        <v>0.1</v>
      </c>
      <c r="NV38" s="15"/>
      <c r="NW38" s="15"/>
      <c r="NX38" s="13"/>
      <c r="OA38" s="13"/>
      <c r="OB38" s="14">
        <v>13.7</v>
      </c>
      <c r="OC38" s="14">
        <v>14.25</v>
      </c>
      <c r="OD38" s="14"/>
      <c r="OE38" s="312" t="s">
        <v>62</v>
      </c>
      <c r="OF38" s="15">
        <f>OC38-OB38+OM38</f>
        <v>0.65000000000000069</v>
      </c>
      <c r="OG38" s="81">
        <f>OF38/OB38</f>
        <v>4.7445255474452608E-2</v>
      </c>
      <c r="OH38" s="81"/>
      <c r="OI38" s="81"/>
      <c r="OJ38" s="81"/>
      <c r="OK38" s="15" t="s">
        <v>39</v>
      </c>
      <c r="OL38" s="15"/>
      <c r="OM38" s="15">
        <v>0.1</v>
      </c>
      <c r="ON38" s="13"/>
      <c r="OQ38" s="13"/>
      <c r="OR38" s="14">
        <v>13.7</v>
      </c>
      <c r="OS38" s="14">
        <v>14.25</v>
      </c>
      <c r="OT38" s="14"/>
      <c r="OU38" s="312" t="s">
        <v>62</v>
      </c>
      <c r="OV38" s="15">
        <f>OS38-OR38+PC38</f>
        <v>0.65000000000000069</v>
      </c>
      <c r="OW38" s="81">
        <f>OV38/OR38</f>
        <v>4.7445255474452608E-2</v>
      </c>
      <c r="OX38" s="81"/>
      <c r="OY38" s="81"/>
      <c r="OZ38" s="81"/>
      <c r="PA38" s="15" t="s">
        <v>39</v>
      </c>
      <c r="PB38" s="15"/>
      <c r="PC38" s="15">
        <v>0.1</v>
      </c>
      <c r="PD38" s="13"/>
      <c r="PG38" s="13"/>
      <c r="PH38" s="14">
        <v>13.7</v>
      </c>
      <c r="PI38" s="14">
        <v>14.25</v>
      </c>
      <c r="PJ38" s="14"/>
      <c r="PK38" s="312" t="s">
        <v>62</v>
      </c>
      <c r="PL38" s="15">
        <f>PI38-PH38+PS38</f>
        <v>0.65000000000000069</v>
      </c>
      <c r="PM38" s="81">
        <f>PL38/PH38</f>
        <v>4.7445255474452608E-2</v>
      </c>
      <c r="PN38" s="81"/>
      <c r="PO38" s="81"/>
      <c r="PP38" s="81"/>
      <c r="PQ38" s="15" t="s">
        <v>39</v>
      </c>
      <c r="PR38" s="15"/>
      <c r="PS38" s="15">
        <v>0.1</v>
      </c>
      <c r="PT38" s="13"/>
      <c r="PV38" s="13"/>
      <c r="PW38" s="14">
        <v>13.7</v>
      </c>
      <c r="PX38" s="14">
        <v>14.25</v>
      </c>
      <c r="PY38" s="14"/>
      <c r="PZ38" s="312" t="s">
        <v>62</v>
      </c>
      <c r="QA38" s="15">
        <f>PX38-PW38+QH38</f>
        <v>0.65000000000000069</v>
      </c>
      <c r="QB38" s="81">
        <f>QA38/PW38</f>
        <v>4.7445255474452608E-2</v>
      </c>
      <c r="QC38" s="81"/>
      <c r="QD38" s="81"/>
      <c r="QE38" s="81"/>
      <c r="QF38" s="15" t="s">
        <v>39</v>
      </c>
      <c r="QG38" s="15"/>
      <c r="QH38" s="15">
        <v>0.1</v>
      </c>
      <c r="QI38" s="13"/>
      <c r="QK38" s="13"/>
      <c r="QL38" s="14">
        <v>13.7</v>
      </c>
      <c r="QM38" s="14">
        <v>14.25</v>
      </c>
      <c r="QN38" s="14"/>
      <c r="QO38" s="312" t="s">
        <v>62</v>
      </c>
      <c r="QP38" s="15">
        <f>QM38-QL38+QW38</f>
        <v>0.65000000000000069</v>
      </c>
      <c r="QQ38" s="81">
        <f>QP38/QL38</f>
        <v>4.7445255474452608E-2</v>
      </c>
      <c r="QR38" s="81"/>
      <c r="QS38" s="81"/>
      <c r="QT38" s="81"/>
      <c r="QU38" s="15" t="s">
        <v>39</v>
      </c>
      <c r="QV38" s="15"/>
      <c r="QW38" s="15">
        <v>0.1</v>
      </c>
      <c r="QX38" s="13"/>
      <c r="QZ38" s="622"/>
      <c r="RA38" s="14">
        <v>13.7</v>
      </c>
      <c r="RB38" s="14">
        <v>14.25</v>
      </c>
      <c r="RC38" s="497"/>
      <c r="RD38" s="312" t="s">
        <v>62</v>
      </c>
      <c r="RE38" s="15">
        <f>RB38-RA38+RL38</f>
        <v>0.65000000000000069</v>
      </c>
      <c r="RF38" s="81">
        <f>RE38/RA38</f>
        <v>4.7445255474452608E-2</v>
      </c>
      <c r="RG38" s="81"/>
      <c r="RH38" s="81"/>
      <c r="RI38" s="81"/>
      <c r="RJ38" s="536" t="s">
        <v>39</v>
      </c>
      <c r="RK38" s="553"/>
      <c r="RL38" s="554">
        <v>0.1</v>
      </c>
      <c r="RM38" s="633"/>
      <c r="RQ38" s="622"/>
      <c r="RR38" s="14">
        <v>13.7</v>
      </c>
      <c r="RS38" s="14">
        <v>14.25</v>
      </c>
      <c r="RT38" s="497"/>
      <c r="RU38" s="312" t="s">
        <v>62</v>
      </c>
      <c r="RV38" s="15">
        <f>RS38-RR38+SC38</f>
        <v>0.65000000000000069</v>
      </c>
      <c r="RW38" s="81">
        <f>RV38/RR38</f>
        <v>4.7445255474452608E-2</v>
      </c>
      <c r="RX38" s="81"/>
      <c r="RY38" s="81"/>
      <c r="RZ38" s="81"/>
      <c r="SA38" s="536" t="s">
        <v>39</v>
      </c>
      <c r="SB38" s="553"/>
      <c r="SC38" s="554">
        <v>0.1</v>
      </c>
      <c r="SD38" s="633"/>
    </row>
    <row r="39" spans="1:16349">
      <c r="A39" s="35" t="s">
        <v>195</v>
      </c>
      <c r="B39" s="36">
        <v>50</v>
      </c>
      <c r="C39" s="35" t="s">
        <v>32</v>
      </c>
      <c r="D39" s="773">
        <v>1006</v>
      </c>
      <c r="E39" s="37" t="s">
        <v>146</v>
      </c>
      <c r="F39" s="343" t="s">
        <v>147</v>
      </c>
      <c r="G39" s="337" t="s">
        <v>196</v>
      </c>
      <c r="H39" s="35"/>
      <c r="J39" s="13"/>
      <c r="K39" s="700">
        <v>6.88</v>
      </c>
      <c r="L39" s="14">
        <v>7.48</v>
      </c>
      <c r="M39" s="14" t="s">
        <v>62</v>
      </c>
      <c r="N39" s="15">
        <f>L39-K39+S39</f>
        <v>0.60000000000000053</v>
      </c>
      <c r="O39" s="81">
        <f>N39/L39</f>
        <v>8.0213903743315579E-2</v>
      </c>
      <c r="P39" s="81"/>
      <c r="Q39" s="15" t="s">
        <v>39</v>
      </c>
      <c r="R39" s="15"/>
      <c r="S39" s="15"/>
      <c r="T39" s="15"/>
      <c r="U39" s="15"/>
      <c r="V39" s="13"/>
      <c r="X39" s="13"/>
      <c r="Y39" s="14">
        <v>6.88</v>
      </c>
      <c r="Z39" s="14">
        <v>7.48</v>
      </c>
      <c r="AA39" s="14" t="s">
        <v>62</v>
      </c>
      <c r="AB39" s="15">
        <f>Z39-Y39+AG39</f>
        <v>0.60000000000000053</v>
      </c>
      <c r="AC39" s="81">
        <f>AB39/Z39</f>
        <v>8.0213903743315579E-2</v>
      </c>
      <c r="AD39" s="81"/>
      <c r="AE39" s="15" t="s">
        <v>39</v>
      </c>
      <c r="AF39" s="15"/>
      <c r="AG39" s="15"/>
      <c r="AH39" s="15"/>
      <c r="AI39" s="15"/>
      <c r="AJ39" s="13"/>
      <c r="AL39" s="87"/>
      <c r="AM39" s="14">
        <v>6.88</v>
      </c>
      <c r="AN39" s="14">
        <v>7.48</v>
      </c>
      <c r="AO39" s="14" t="s">
        <v>62</v>
      </c>
      <c r="AP39" s="15">
        <f>AN39-AM39+AU39</f>
        <v>0.60000000000000053</v>
      </c>
      <c r="AQ39" s="81">
        <f>AP39/AN39</f>
        <v>8.0213903743315579E-2</v>
      </c>
      <c r="AR39" s="81"/>
      <c r="AS39" s="15" t="s">
        <v>39</v>
      </c>
      <c r="AT39" s="15"/>
      <c r="AU39" s="15"/>
      <c r="AV39" s="15"/>
      <c r="AW39" s="15"/>
      <c r="AX39" s="13"/>
      <c r="AZ39" s="13"/>
      <c r="BA39" s="14">
        <v>6.88</v>
      </c>
      <c r="BB39" s="14">
        <v>7.48</v>
      </c>
      <c r="BC39" s="14" t="s">
        <v>62</v>
      </c>
      <c r="BD39" s="15">
        <f>BB39-BA39+BI39</f>
        <v>0.60000000000000053</v>
      </c>
      <c r="BE39" s="81">
        <f>BD39/BB39</f>
        <v>8.0213903743315579E-2</v>
      </c>
      <c r="BF39" s="81"/>
      <c r="BG39" s="15" t="s">
        <v>39</v>
      </c>
      <c r="BH39" s="15"/>
      <c r="BI39" s="15"/>
      <c r="BJ39" s="15"/>
      <c r="BK39" s="15"/>
      <c r="BL39" s="13"/>
      <c r="BN39" s="13"/>
      <c r="BO39" s="14">
        <v>6.88</v>
      </c>
      <c r="BP39" s="14">
        <v>7.48</v>
      </c>
      <c r="BQ39" s="14" t="s">
        <v>62</v>
      </c>
      <c r="BR39" s="15">
        <f>BP39-BO39+BW39</f>
        <v>0.60000000000000053</v>
      </c>
      <c r="BS39" s="81">
        <f>BR39/BP39</f>
        <v>8.0213903743315579E-2</v>
      </c>
      <c r="BT39" s="81"/>
      <c r="BU39" s="15" t="s">
        <v>39</v>
      </c>
      <c r="BV39" s="15"/>
      <c r="BW39" s="15"/>
      <c r="BX39" s="15"/>
      <c r="BY39" s="15"/>
      <c r="BZ39" s="13"/>
      <c r="CB39" s="13"/>
      <c r="CC39" s="14">
        <v>6.88</v>
      </c>
      <c r="CD39" s="14">
        <v>7.48</v>
      </c>
      <c r="CE39" s="14" t="s">
        <v>62</v>
      </c>
      <c r="CF39" s="15">
        <f>CD39-CC39+CK39</f>
        <v>0.60000000000000053</v>
      </c>
      <c r="CG39" s="81">
        <f>CF39/CD39</f>
        <v>8.0213903743315579E-2</v>
      </c>
      <c r="CH39" s="81"/>
      <c r="CI39" s="15" t="s">
        <v>39</v>
      </c>
      <c r="CJ39" s="15"/>
      <c r="CK39" s="15"/>
      <c r="CL39" s="15"/>
      <c r="CM39" s="15"/>
      <c r="CN39" s="13"/>
      <c r="CP39" s="13"/>
      <c r="CQ39" s="14">
        <v>6.88</v>
      </c>
      <c r="CR39" s="14">
        <v>7.48</v>
      </c>
      <c r="CS39" s="14" t="s">
        <v>62</v>
      </c>
      <c r="CT39" s="15">
        <f>CR39-CQ39+CY39</f>
        <v>0.60000000000000053</v>
      </c>
      <c r="CU39" s="81">
        <f>CT39/CR39</f>
        <v>8.0213903743315579E-2</v>
      </c>
      <c r="CV39" s="81"/>
      <c r="CW39" s="15" t="s">
        <v>39</v>
      </c>
      <c r="CX39" s="15"/>
      <c r="CY39" s="15"/>
      <c r="CZ39" s="15"/>
      <c r="DA39" s="15"/>
      <c r="DB39" s="13"/>
      <c r="DD39" s="13"/>
      <c r="DE39" s="14">
        <v>6.88</v>
      </c>
      <c r="DF39" s="14">
        <v>7.48</v>
      </c>
      <c r="DG39" s="209"/>
      <c r="DH39" s="209"/>
      <c r="DI39" s="14" t="s">
        <v>62</v>
      </c>
      <c r="DJ39" s="15">
        <f>DF39-DE39+DO39</f>
        <v>0.60000000000000053</v>
      </c>
      <c r="DK39" s="81">
        <f>DJ39/DF39</f>
        <v>8.0213903743315579E-2</v>
      </c>
      <c r="DL39" s="81"/>
      <c r="DM39" s="15" t="s">
        <v>39</v>
      </c>
      <c r="DN39" s="15"/>
      <c r="DO39" s="15"/>
      <c r="DP39" s="15"/>
      <c r="DQ39" s="15"/>
      <c r="DR39" s="13"/>
      <c r="DT39" s="13"/>
      <c r="DU39" s="14">
        <v>6.88</v>
      </c>
      <c r="DV39" s="14">
        <v>7.48</v>
      </c>
      <c r="DW39" s="14" t="s">
        <v>62</v>
      </c>
      <c r="DX39" s="15">
        <f>DV39-DU39+EC39</f>
        <v>0.60000000000000053</v>
      </c>
      <c r="DY39" s="81">
        <f>DX39/DV39</f>
        <v>8.0213903743315579E-2</v>
      </c>
      <c r="DZ39" s="81"/>
      <c r="EA39" s="15" t="s">
        <v>39</v>
      </c>
      <c r="EB39" s="15"/>
      <c r="EC39" s="15"/>
      <c r="ED39" s="15"/>
      <c r="EE39" s="15"/>
      <c r="EF39" s="13"/>
      <c r="EG39" s="13"/>
      <c r="EH39" s="13"/>
      <c r="EI39" s="14">
        <v>6.88</v>
      </c>
      <c r="EJ39" s="14">
        <v>7.48</v>
      </c>
      <c r="EK39" s="14" t="s">
        <v>62</v>
      </c>
      <c r="EL39" s="15">
        <f>EJ39-EI39+EP39</f>
        <v>0.60000000000000053</v>
      </c>
      <c r="EM39" s="81">
        <f>EL39/EJ39</f>
        <v>8.0213903743315579E-2</v>
      </c>
      <c r="EN39" s="15" t="s">
        <v>39</v>
      </c>
      <c r="EO39" s="15"/>
      <c r="EP39" s="15"/>
      <c r="EQ39" s="15"/>
      <c r="ER39" s="15"/>
      <c r="ES39" s="13"/>
      <c r="EU39" s="13"/>
      <c r="EV39" s="14">
        <v>6.88</v>
      </c>
      <c r="EW39" s="14">
        <v>7.48</v>
      </c>
      <c r="EX39" s="14" t="s">
        <v>62</v>
      </c>
      <c r="EY39" s="15">
        <f>EW39-EV39+FC39</f>
        <v>0.60000000000000053</v>
      </c>
      <c r="EZ39" s="81">
        <f>EY39/EW39</f>
        <v>8.0213903743315579E-2</v>
      </c>
      <c r="FA39" s="15" t="s">
        <v>39</v>
      </c>
      <c r="FB39" s="15"/>
      <c r="FC39" s="15"/>
      <c r="FD39" s="15"/>
      <c r="FE39" s="15"/>
      <c r="FF39" s="13"/>
      <c r="FH39" s="13"/>
      <c r="FI39" s="14">
        <v>6.88</v>
      </c>
      <c r="FJ39" s="14">
        <v>7.48</v>
      </c>
      <c r="FK39" s="14" t="s">
        <v>62</v>
      </c>
      <c r="FL39" s="15">
        <f>FJ39-FI39+FP39</f>
        <v>0.60000000000000053</v>
      </c>
      <c r="FM39" s="81">
        <f>FL39/FJ39</f>
        <v>8.0213903743315579E-2</v>
      </c>
      <c r="FN39" s="15" t="s">
        <v>39</v>
      </c>
      <c r="FO39" s="15"/>
      <c r="FP39" s="15"/>
      <c r="FQ39" s="15"/>
      <c r="FR39" s="15"/>
      <c r="FS39" s="13"/>
      <c r="FU39" s="13"/>
      <c r="FV39" s="14">
        <v>6.88</v>
      </c>
      <c r="FW39" s="14">
        <v>7.48</v>
      </c>
      <c r="FX39" s="14"/>
      <c r="FY39" s="14" t="s">
        <v>62</v>
      </c>
      <c r="FZ39" s="15">
        <f>FW39-FV39+GD39</f>
        <v>0.60000000000000053</v>
      </c>
      <c r="GA39" s="81">
        <f>FZ39/FW39</f>
        <v>8.0213903743315579E-2</v>
      </c>
      <c r="GB39" s="15" t="s">
        <v>39</v>
      </c>
      <c r="GC39" s="15"/>
      <c r="GD39" s="15"/>
      <c r="GE39" s="15"/>
      <c r="GF39" s="15"/>
      <c r="GG39" s="13"/>
      <c r="GI39" s="13"/>
      <c r="GJ39" s="14">
        <v>6.88</v>
      </c>
      <c r="GK39" s="14">
        <v>7.48</v>
      </c>
      <c r="GL39" s="14"/>
      <c r="GM39" s="14" t="s">
        <v>62</v>
      </c>
      <c r="GN39" s="15">
        <f>GK39-GJ39+GR39</f>
        <v>0.60000000000000053</v>
      </c>
      <c r="GO39" s="81">
        <f>GN39/GK39</f>
        <v>8.0213903743315579E-2</v>
      </c>
      <c r="GP39" s="15" t="s">
        <v>39</v>
      </c>
      <c r="GQ39" s="15"/>
      <c r="GR39" s="15"/>
      <c r="GS39" s="15"/>
      <c r="GT39" s="15"/>
      <c r="GU39" s="13"/>
      <c r="GW39" s="13"/>
      <c r="GX39" s="14">
        <v>6.88</v>
      </c>
      <c r="GY39" s="14">
        <v>7.48</v>
      </c>
      <c r="GZ39" s="14"/>
      <c r="HA39" s="14" t="s">
        <v>62</v>
      </c>
      <c r="HB39" s="15">
        <f>GY39-GX39+HF39</f>
        <v>0.60000000000000053</v>
      </c>
      <c r="HC39" s="81">
        <f>HB39/GY39</f>
        <v>8.0213903743315579E-2</v>
      </c>
      <c r="HD39" s="15" t="s">
        <v>39</v>
      </c>
      <c r="HE39" s="15"/>
      <c r="HF39" s="15"/>
      <c r="HG39" s="15"/>
      <c r="HH39" s="15"/>
      <c r="HI39" s="13"/>
      <c r="HJ39" s="13"/>
      <c r="HK39" s="13"/>
      <c r="HL39" s="14">
        <v>6.88</v>
      </c>
      <c r="HM39" s="14">
        <v>7.48</v>
      </c>
      <c r="HN39" s="14"/>
      <c r="HO39" s="14" t="s">
        <v>62</v>
      </c>
      <c r="HP39" s="15">
        <f>HM39-HL39+HT39</f>
        <v>0.60000000000000053</v>
      </c>
      <c r="HQ39" s="81">
        <f>HP39/HM39</f>
        <v>8.0213903743315579E-2</v>
      </c>
      <c r="HR39" s="15" t="s">
        <v>39</v>
      </c>
      <c r="HS39" s="15"/>
      <c r="HT39" s="15"/>
      <c r="HU39" s="15"/>
      <c r="HV39" s="15"/>
      <c r="HW39" s="13"/>
      <c r="HX39" s="13"/>
      <c r="HY39" s="14">
        <v>6.88</v>
      </c>
      <c r="HZ39" s="14">
        <v>7.48</v>
      </c>
      <c r="IA39" s="14"/>
      <c r="IB39" s="14" t="s">
        <v>62</v>
      </c>
      <c r="IC39" s="15">
        <f>HZ39-HY39+IJ39</f>
        <v>0.60000000000000053</v>
      </c>
      <c r="ID39" s="81">
        <f>IC39/HZ39</f>
        <v>8.0213903743315579E-2</v>
      </c>
      <c r="IE39" s="81"/>
      <c r="IF39" s="81"/>
      <c r="IG39" s="81"/>
      <c r="IH39" s="15" t="s">
        <v>39</v>
      </c>
      <c r="II39" s="15"/>
      <c r="IJ39" s="15"/>
      <c r="IK39" s="15"/>
      <c r="IL39" s="15"/>
      <c r="IM39" s="13"/>
      <c r="IQ39" s="13"/>
      <c r="IR39" s="14">
        <v>6.88</v>
      </c>
      <c r="IS39" s="14">
        <v>7.48</v>
      </c>
      <c r="IT39" s="14"/>
      <c r="IU39" s="14" t="s">
        <v>62</v>
      </c>
      <c r="IV39" s="15">
        <f>IS39-IR39+JC39</f>
        <v>0.60000000000000053</v>
      </c>
      <c r="IW39" s="81">
        <f>IV39/IS39</f>
        <v>8.0213903743315579E-2</v>
      </c>
      <c r="IX39" s="81"/>
      <c r="IY39" s="81"/>
      <c r="IZ39" s="81"/>
      <c r="JA39" s="15" t="s">
        <v>39</v>
      </c>
      <c r="JB39" s="15"/>
      <c r="JC39" s="15"/>
      <c r="JD39" s="15"/>
      <c r="JE39" s="15"/>
      <c r="JF39" s="13"/>
      <c r="JH39" s="13"/>
      <c r="JI39" s="14">
        <v>6.88</v>
      </c>
      <c r="JJ39" s="14">
        <v>7.48</v>
      </c>
      <c r="JK39" s="14"/>
      <c r="JL39" s="14" t="s">
        <v>62</v>
      </c>
      <c r="JM39" s="15">
        <f>JJ39-JI39+JT39</f>
        <v>0.60000000000000053</v>
      </c>
      <c r="JN39" s="81">
        <f>JM39/JJ39</f>
        <v>8.0213903743315579E-2</v>
      </c>
      <c r="JO39" s="81"/>
      <c r="JP39" s="81"/>
      <c r="JQ39" s="81"/>
      <c r="JR39" s="15" t="s">
        <v>39</v>
      </c>
      <c r="JS39" s="15"/>
      <c r="JT39" s="15"/>
      <c r="JU39" s="15"/>
      <c r="JV39" s="15"/>
      <c r="JW39" s="13"/>
      <c r="JZ39" s="13"/>
      <c r="KA39" s="14">
        <v>6.88</v>
      </c>
      <c r="KB39" s="14">
        <v>7.48</v>
      </c>
      <c r="KC39" s="14"/>
      <c r="KD39" s="14" t="s">
        <v>62</v>
      </c>
      <c r="KE39" s="15">
        <f>KB39-KA39+KL39</f>
        <v>0.60000000000000053</v>
      </c>
      <c r="KF39" s="81">
        <f>KE39/KB39</f>
        <v>8.0213903743315579E-2</v>
      </c>
      <c r="KG39" s="81"/>
      <c r="KH39" s="81"/>
      <c r="KI39" s="81"/>
      <c r="KJ39" s="15" t="s">
        <v>39</v>
      </c>
      <c r="KK39" s="15"/>
      <c r="KL39" s="15"/>
      <c r="KM39" s="15"/>
      <c r="KN39" s="15"/>
      <c r="KO39" s="13"/>
      <c r="KQ39" s="13" t="s">
        <v>106</v>
      </c>
      <c r="KR39" s="293">
        <v>7.15</v>
      </c>
      <c r="KS39" s="14">
        <v>7.72</v>
      </c>
      <c r="KT39" s="14"/>
      <c r="KU39" s="312" t="s">
        <v>62</v>
      </c>
      <c r="KV39" s="15">
        <f>KS39-KR39+LC39</f>
        <v>0.5699999999999994</v>
      </c>
      <c r="KW39" s="81">
        <f>KV39/KR39</f>
        <v>7.9720279720279633E-2</v>
      </c>
      <c r="KX39" s="81"/>
      <c r="KY39" s="81"/>
      <c r="KZ39" s="81"/>
      <c r="LA39" s="15" t="s">
        <v>39</v>
      </c>
      <c r="LB39" s="15"/>
      <c r="LC39" s="15"/>
      <c r="LD39" s="15"/>
      <c r="LE39" s="15"/>
      <c r="LF39" s="13"/>
      <c r="LI39" s="13" t="s">
        <v>106</v>
      </c>
      <c r="LJ39" s="293">
        <v>7.15</v>
      </c>
      <c r="LK39" s="14">
        <v>7.72</v>
      </c>
      <c r="LL39" s="14"/>
      <c r="LM39" s="312" t="s">
        <v>62</v>
      </c>
      <c r="LN39" s="15">
        <f>LK39-LJ39+LU39</f>
        <v>0.5699999999999994</v>
      </c>
      <c r="LO39" s="81">
        <f>LN39/LJ39</f>
        <v>7.9720279720279633E-2</v>
      </c>
      <c r="LP39" s="81"/>
      <c r="LQ39" s="81"/>
      <c r="LR39" s="81"/>
      <c r="LS39" s="15" t="s">
        <v>39</v>
      </c>
      <c r="LT39" s="15"/>
      <c r="LU39" s="15"/>
      <c r="LV39" s="15"/>
      <c r="LW39" s="15"/>
      <c r="LX39" s="13"/>
      <c r="LZ39" s="13"/>
      <c r="MA39" s="332">
        <v>7.15</v>
      </c>
      <c r="MB39" s="14">
        <v>7.72</v>
      </c>
      <c r="MC39" s="14"/>
      <c r="MD39" s="312" t="s">
        <v>62</v>
      </c>
      <c r="ME39" s="15">
        <f>MB39-MA39+ML39</f>
        <v>0.5699999999999994</v>
      </c>
      <c r="MF39" s="81">
        <f>ME39/MA39</f>
        <v>7.9720279720279633E-2</v>
      </c>
      <c r="MG39" s="81"/>
      <c r="MH39" s="81"/>
      <c r="MI39" s="81"/>
      <c r="MJ39" s="15" t="s">
        <v>39</v>
      </c>
      <c r="MK39" s="15"/>
      <c r="ML39" s="15"/>
      <c r="MM39" s="15"/>
      <c r="MN39" s="15"/>
      <c r="MO39" s="13"/>
      <c r="MQ39" s="13"/>
      <c r="MR39" s="332">
        <v>7.15</v>
      </c>
      <c r="MS39" s="14">
        <v>7.72</v>
      </c>
      <c r="MT39" s="14"/>
      <c r="MU39" s="312" t="s">
        <v>62</v>
      </c>
      <c r="MV39" s="15">
        <f>MS39-MR39+NC39</f>
        <v>0.5699999999999994</v>
      </c>
      <c r="MW39" s="81">
        <f>MV39/MR39</f>
        <v>7.9720279720279633E-2</v>
      </c>
      <c r="MX39" s="81"/>
      <c r="MY39" s="81"/>
      <c r="MZ39" s="81"/>
      <c r="NA39" s="15" t="s">
        <v>39</v>
      </c>
      <c r="NB39" s="15"/>
      <c r="NC39" s="15"/>
      <c r="ND39" s="15"/>
      <c r="NE39" s="15"/>
      <c r="NF39" s="13"/>
      <c r="NI39" s="13"/>
      <c r="NJ39" s="332">
        <v>7.15</v>
      </c>
      <c r="NK39" s="14">
        <v>7.72</v>
      </c>
      <c r="NL39" s="14"/>
      <c r="NM39" s="312" t="s">
        <v>62</v>
      </c>
      <c r="NN39" s="15">
        <f>NK39-NJ39+NU39</f>
        <v>0.5699999999999994</v>
      </c>
      <c r="NO39" s="81">
        <f>NN39/NJ39</f>
        <v>7.9720279720279633E-2</v>
      </c>
      <c r="NP39" s="81"/>
      <c r="NQ39" s="81"/>
      <c r="NR39" s="81"/>
      <c r="NS39" s="15" t="s">
        <v>39</v>
      </c>
      <c r="NT39" s="15"/>
      <c r="NU39" s="15"/>
      <c r="NV39" s="15"/>
      <c r="NW39" s="15"/>
      <c r="NX39" s="13"/>
      <c r="OA39" s="13"/>
      <c r="OB39" s="332">
        <v>7.15</v>
      </c>
      <c r="OC39" s="14">
        <v>7.72</v>
      </c>
      <c r="OD39" s="14"/>
      <c r="OE39" s="312" t="s">
        <v>62</v>
      </c>
      <c r="OF39" s="15">
        <f>OC39-OB39+OM39</f>
        <v>0.5699999999999994</v>
      </c>
      <c r="OG39" s="81">
        <f>OF39/OB39</f>
        <v>7.9720279720279633E-2</v>
      </c>
      <c r="OH39" s="81"/>
      <c r="OI39" s="81"/>
      <c r="OJ39" s="81"/>
      <c r="OK39" s="15" t="s">
        <v>39</v>
      </c>
      <c r="OL39" s="15"/>
      <c r="OM39" s="15"/>
      <c r="ON39" s="13"/>
      <c r="OQ39" s="13"/>
      <c r="OR39" s="332">
        <v>7.15</v>
      </c>
      <c r="OS39" s="14">
        <v>7.72</v>
      </c>
      <c r="OT39" s="14"/>
      <c r="OU39" s="312" t="s">
        <v>62</v>
      </c>
      <c r="OV39" s="15">
        <f>OS39-OR39+PC39</f>
        <v>0.5699999999999994</v>
      </c>
      <c r="OW39" s="81">
        <f>OV39/OR39</f>
        <v>7.9720279720279633E-2</v>
      </c>
      <c r="OX39" s="81"/>
      <c r="OY39" s="81"/>
      <c r="OZ39" s="81"/>
      <c r="PA39" s="15" t="s">
        <v>39</v>
      </c>
      <c r="PB39" s="15"/>
      <c r="PC39" s="15"/>
      <c r="PD39" s="13"/>
      <c r="PG39" s="13"/>
      <c r="PH39" s="332">
        <v>7.15</v>
      </c>
      <c r="PI39" s="14">
        <v>7.72</v>
      </c>
      <c r="PJ39" s="14"/>
      <c r="PK39" s="312" t="s">
        <v>62</v>
      </c>
      <c r="PL39" s="15">
        <f>PI39-PH39+PS39</f>
        <v>0.5699999999999994</v>
      </c>
      <c r="PM39" s="81">
        <f>PL39/PH39</f>
        <v>7.9720279720279633E-2</v>
      </c>
      <c r="PN39" s="81"/>
      <c r="PO39" s="81"/>
      <c r="PP39" s="81"/>
      <c r="PQ39" s="15" t="s">
        <v>39</v>
      </c>
      <c r="PR39" s="15"/>
      <c r="PS39" s="15"/>
      <c r="PT39" s="13"/>
      <c r="PV39" s="13"/>
      <c r="PW39" s="332">
        <v>7.15</v>
      </c>
      <c r="PX39" s="14">
        <v>7.72</v>
      </c>
      <c r="PY39" s="14"/>
      <c r="PZ39" s="312" t="s">
        <v>62</v>
      </c>
      <c r="QA39" s="15">
        <f>PX39-PW39+QH39</f>
        <v>0.5699999999999994</v>
      </c>
      <c r="QB39" s="81">
        <f>QA39/PW39</f>
        <v>7.9720279720279633E-2</v>
      </c>
      <c r="QC39" s="81"/>
      <c r="QD39" s="81"/>
      <c r="QE39" s="81"/>
      <c r="QF39" s="15" t="s">
        <v>39</v>
      </c>
      <c r="QG39" s="15"/>
      <c r="QH39" s="15"/>
      <c r="QI39" s="13"/>
      <c r="QK39" s="13"/>
      <c r="QL39" s="332">
        <v>7.15</v>
      </c>
      <c r="QM39" s="14">
        <v>7.72</v>
      </c>
      <c r="QN39" s="14"/>
      <c r="QO39" s="312" t="s">
        <v>62</v>
      </c>
      <c r="QP39" s="15">
        <f>QM39-QL39+QW39</f>
        <v>0.5699999999999994</v>
      </c>
      <c r="QQ39" s="81">
        <f>QP39/QL39</f>
        <v>7.9720279720279633E-2</v>
      </c>
      <c r="QR39" s="81"/>
      <c r="QS39" s="81"/>
      <c r="QT39" s="81"/>
      <c r="QU39" s="15" t="s">
        <v>39</v>
      </c>
      <c r="QV39" s="15"/>
      <c r="QW39" s="15"/>
      <c r="QX39" s="13"/>
      <c r="QZ39" s="622"/>
      <c r="RA39" s="332">
        <v>7.15</v>
      </c>
      <c r="RB39" s="14">
        <v>7.72</v>
      </c>
      <c r="RC39" s="497"/>
      <c r="RD39" s="312" t="s">
        <v>62</v>
      </c>
      <c r="RE39" s="15">
        <f>RB39-RA39+RL39</f>
        <v>0.5699999999999994</v>
      </c>
      <c r="RF39" s="81">
        <f>RE39/RA39</f>
        <v>7.9720279720279633E-2</v>
      </c>
      <c r="RG39" s="81"/>
      <c r="RH39" s="81"/>
      <c r="RI39" s="81"/>
      <c r="RJ39" s="536" t="s">
        <v>39</v>
      </c>
      <c r="RK39" s="553"/>
      <c r="RL39" s="554"/>
      <c r="RM39" s="633"/>
      <c r="RQ39" s="622"/>
      <c r="RR39" s="332">
        <v>7.15</v>
      </c>
      <c r="RS39" s="14">
        <v>7.72</v>
      </c>
      <c r="RT39" s="497"/>
      <c r="RU39" s="312" t="s">
        <v>62</v>
      </c>
      <c r="RV39" s="15">
        <f>RS39-RR39+SC39</f>
        <v>0.5699999999999994</v>
      </c>
      <c r="RW39" s="81">
        <f>RV39/RR39</f>
        <v>7.9720279720279633E-2</v>
      </c>
      <c r="RX39" s="81"/>
      <c r="RY39" s="81"/>
      <c r="RZ39" s="81"/>
      <c r="SA39" s="536" t="s">
        <v>39</v>
      </c>
      <c r="SB39" s="553"/>
      <c r="SC39" s="554"/>
      <c r="SD39" s="633"/>
    </row>
    <row r="40" spans="1:16349">
      <c r="A40" s="35" t="s">
        <v>198</v>
      </c>
      <c r="B40" s="36">
        <v>50</v>
      </c>
      <c r="C40" s="35" t="s">
        <v>32</v>
      </c>
      <c r="D40" s="773">
        <v>1006</v>
      </c>
      <c r="E40" s="37" t="s">
        <v>146</v>
      </c>
      <c r="F40" s="343" t="s">
        <v>147</v>
      </c>
      <c r="G40" s="337" t="s">
        <v>199</v>
      </c>
      <c r="H40" s="35"/>
      <c r="J40" s="13"/>
      <c r="K40" s="14">
        <v>10.88</v>
      </c>
      <c r="L40" s="14">
        <v>12.15</v>
      </c>
      <c r="M40" s="14" t="s">
        <v>62</v>
      </c>
      <c r="N40" s="15">
        <f>L40-K40+S40</f>
        <v>1.2699999999999996</v>
      </c>
      <c r="O40" s="81">
        <f>N40/L40</f>
        <v>0.10452674897119338</v>
      </c>
      <c r="P40" s="81"/>
      <c r="Q40" s="15" t="s">
        <v>39</v>
      </c>
      <c r="R40" s="15"/>
      <c r="S40" s="15"/>
      <c r="T40" s="15"/>
      <c r="U40" s="15"/>
      <c r="V40" s="13"/>
      <c r="X40" s="13"/>
      <c r="Y40" s="14">
        <v>10.88</v>
      </c>
      <c r="Z40" s="14">
        <v>12.15</v>
      </c>
      <c r="AA40" s="14" t="s">
        <v>62</v>
      </c>
      <c r="AB40" s="15">
        <f>Z40-Y40+AG40</f>
        <v>1.2699999999999996</v>
      </c>
      <c r="AC40" s="81">
        <f>AB40/Z40</f>
        <v>0.10452674897119338</v>
      </c>
      <c r="AD40" s="81"/>
      <c r="AE40" s="15" t="s">
        <v>39</v>
      </c>
      <c r="AF40" s="15"/>
      <c r="AG40" s="15"/>
      <c r="AH40" s="15"/>
      <c r="AI40" s="15"/>
      <c r="AJ40" s="13"/>
      <c r="AL40" s="13"/>
      <c r="AM40" s="14">
        <v>10.88</v>
      </c>
      <c r="AN40" s="14">
        <v>12.15</v>
      </c>
      <c r="AO40" s="14" t="s">
        <v>62</v>
      </c>
      <c r="AP40" s="15" t="s">
        <v>339</v>
      </c>
      <c r="AQ40" s="81" t="e">
        <f>AP40/AN40</f>
        <v>#VALUE!</v>
      </c>
      <c r="AR40" s="81"/>
      <c r="AS40" s="15" t="s">
        <v>39</v>
      </c>
      <c r="AT40" s="15"/>
      <c r="AU40" s="15"/>
      <c r="AV40" s="15"/>
      <c r="AW40" s="15"/>
      <c r="AX40" s="13"/>
      <c r="AZ40" s="13"/>
      <c r="BA40" s="14">
        <v>10.88</v>
      </c>
      <c r="BB40" s="14">
        <v>12.15</v>
      </c>
      <c r="BC40" s="14" t="s">
        <v>62</v>
      </c>
      <c r="BD40" s="15">
        <f>BB40-BA40+BI40</f>
        <v>1.2699999999999996</v>
      </c>
      <c r="BE40" s="81">
        <f>BD40/BB40</f>
        <v>0.10452674897119338</v>
      </c>
      <c r="BF40" s="81"/>
      <c r="BG40" s="15" t="s">
        <v>39</v>
      </c>
      <c r="BH40" s="15"/>
      <c r="BI40" s="15"/>
      <c r="BJ40" s="15"/>
      <c r="BK40" s="15"/>
      <c r="BL40" s="13"/>
      <c r="BN40" s="13"/>
      <c r="BO40" s="14">
        <v>10.88</v>
      </c>
      <c r="BP40" s="14">
        <v>12.15</v>
      </c>
      <c r="BQ40" s="14" t="s">
        <v>62</v>
      </c>
      <c r="BR40" s="15">
        <f>BP40-BO40+BW40</f>
        <v>1.2699999999999996</v>
      </c>
      <c r="BS40" s="81">
        <f>BR40/BP40</f>
        <v>0.10452674897119338</v>
      </c>
      <c r="BT40" s="81"/>
      <c r="BU40" s="15" t="s">
        <v>39</v>
      </c>
      <c r="BV40" s="15"/>
      <c r="BW40" s="15"/>
      <c r="BX40" s="15"/>
      <c r="BY40" s="15"/>
      <c r="BZ40" s="13"/>
      <c r="CB40" s="13"/>
      <c r="CC40" s="14">
        <v>10.88</v>
      </c>
      <c r="CD40" s="14">
        <v>12.15</v>
      </c>
      <c r="CE40" s="14" t="s">
        <v>62</v>
      </c>
      <c r="CF40" s="15">
        <f>CD40-CC40+CK40</f>
        <v>1.2699999999999996</v>
      </c>
      <c r="CG40" s="81">
        <f>CF40/CD40</f>
        <v>0.10452674897119338</v>
      </c>
      <c r="CH40" s="81"/>
      <c r="CI40" s="15" t="s">
        <v>39</v>
      </c>
      <c r="CJ40" s="15"/>
      <c r="CK40" s="15"/>
      <c r="CL40" s="15"/>
      <c r="CM40" s="15"/>
      <c r="CN40" s="13"/>
      <c r="CP40" s="13"/>
      <c r="CQ40" s="14">
        <v>10.88</v>
      </c>
      <c r="CR40" s="14">
        <v>12.15</v>
      </c>
      <c r="CS40" s="14" t="s">
        <v>62</v>
      </c>
      <c r="CT40" s="15">
        <f>CR40-CQ40+CY40</f>
        <v>1.2699999999999996</v>
      </c>
      <c r="CU40" s="81">
        <f>CT40/CR40</f>
        <v>0.10452674897119338</v>
      </c>
      <c r="CV40" s="81"/>
      <c r="CW40" s="15" t="s">
        <v>39</v>
      </c>
      <c r="CX40" s="15"/>
      <c r="CY40" s="15"/>
      <c r="CZ40" s="15"/>
      <c r="DA40" s="15"/>
      <c r="DB40" s="13"/>
      <c r="DD40" s="13"/>
      <c r="DE40" s="14">
        <v>10.88</v>
      </c>
      <c r="DF40" s="14">
        <v>12.15</v>
      </c>
      <c r="DG40" s="209"/>
      <c r="DH40" s="209"/>
      <c r="DI40" s="14" t="s">
        <v>62</v>
      </c>
      <c r="DJ40" s="15">
        <f>DF40-DE40+DO40</f>
        <v>1.2699999999999996</v>
      </c>
      <c r="DK40" s="81">
        <f>DJ40/DF40</f>
        <v>0.10452674897119338</v>
      </c>
      <c r="DL40" s="81"/>
      <c r="DM40" s="15" t="s">
        <v>39</v>
      </c>
      <c r="DN40" s="15"/>
      <c r="DO40" s="15"/>
      <c r="DP40" s="15"/>
      <c r="DQ40" s="15"/>
      <c r="DR40" s="13"/>
      <c r="DT40" s="13"/>
      <c r="DU40" s="14">
        <v>10.88</v>
      </c>
      <c r="DV40" s="14">
        <v>12.15</v>
      </c>
      <c r="DW40" s="14" t="s">
        <v>62</v>
      </c>
      <c r="DX40" s="15">
        <f>DV40-DU40+EC40</f>
        <v>1.2699999999999996</v>
      </c>
      <c r="DY40" s="81">
        <f>DX40/DV40</f>
        <v>0.10452674897119338</v>
      </c>
      <c r="DZ40" s="81"/>
      <c r="EA40" s="15" t="s">
        <v>39</v>
      </c>
      <c r="EB40" s="15"/>
      <c r="EC40" s="15"/>
      <c r="ED40" s="15"/>
      <c r="EE40" s="15"/>
      <c r="EF40" s="13"/>
      <c r="EG40" s="13"/>
      <c r="EH40" s="13"/>
      <c r="EI40" s="14">
        <v>10.88</v>
      </c>
      <c r="EJ40" s="14">
        <v>12.15</v>
      </c>
      <c r="EK40" s="14" t="s">
        <v>62</v>
      </c>
      <c r="EL40" s="15">
        <f>EJ40-EI40+EP40</f>
        <v>1.2699999999999996</v>
      </c>
      <c r="EM40" s="81">
        <f>EL40/EJ40</f>
        <v>0.10452674897119338</v>
      </c>
      <c r="EN40" s="15" t="s">
        <v>39</v>
      </c>
      <c r="EO40" s="15"/>
      <c r="EP40" s="15"/>
      <c r="EQ40" s="15"/>
      <c r="ER40" s="15"/>
      <c r="ES40" s="13"/>
      <c r="EU40" s="13"/>
      <c r="EV40" s="14">
        <v>10.88</v>
      </c>
      <c r="EW40" s="14">
        <v>12.15</v>
      </c>
      <c r="EX40" s="14" t="s">
        <v>62</v>
      </c>
      <c r="EY40" s="15">
        <f>EW40-EV40+FC40</f>
        <v>1.2699999999999996</v>
      </c>
      <c r="EZ40" s="81">
        <f>EY40/EW40</f>
        <v>0.10452674897119338</v>
      </c>
      <c r="FA40" s="15" t="s">
        <v>39</v>
      </c>
      <c r="FB40" s="15"/>
      <c r="FC40" s="15"/>
      <c r="FD40" s="15"/>
      <c r="FE40" s="15"/>
      <c r="FF40" s="13"/>
      <c r="FH40" s="13"/>
      <c r="FI40" s="14">
        <v>10.88</v>
      </c>
      <c r="FJ40" s="14">
        <v>12.15</v>
      </c>
      <c r="FK40" s="14" t="s">
        <v>62</v>
      </c>
      <c r="FL40" s="15">
        <f>FJ40-FI40+FP40</f>
        <v>1.2699999999999996</v>
      </c>
      <c r="FM40" s="81">
        <f>FL40/FJ40</f>
        <v>0.10452674897119338</v>
      </c>
      <c r="FN40" s="15" t="s">
        <v>39</v>
      </c>
      <c r="FO40" s="15"/>
      <c r="FP40" s="15"/>
      <c r="FQ40" s="15"/>
      <c r="FR40" s="15"/>
      <c r="FS40" s="13"/>
      <c r="FU40" s="13"/>
      <c r="FV40" s="14">
        <v>10.88</v>
      </c>
      <c r="FW40" s="14">
        <v>12.15</v>
      </c>
      <c r="FX40" s="14"/>
      <c r="FY40" s="14" t="s">
        <v>62</v>
      </c>
      <c r="FZ40" s="15">
        <f>FW40-FV40+GD40</f>
        <v>1.2699999999999996</v>
      </c>
      <c r="GA40" s="81">
        <f>FZ40/FW40</f>
        <v>0.10452674897119338</v>
      </c>
      <c r="GB40" s="15" t="s">
        <v>39</v>
      </c>
      <c r="GC40" s="15"/>
      <c r="GD40" s="15"/>
      <c r="GE40" s="15"/>
      <c r="GF40" s="15"/>
      <c r="GG40" s="13"/>
      <c r="GI40" s="13"/>
      <c r="GJ40" s="14">
        <v>10.88</v>
      </c>
      <c r="GK40" s="14">
        <v>12.15</v>
      </c>
      <c r="GL40" s="14"/>
      <c r="GM40" s="14" t="s">
        <v>62</v>
      </c>
      <c r="GN40" s="15">
        <f>GK40-GJ40+GR40</f>
        <v>1.2699999999999996</v>
      </c>
      <c r="GO40" s="81">
        <f>GN40/GK40</f>
        <v>0.10452674897119338</v>
      </c>
      <c r="GP40" s="15" t="s">
        <v>39</v>
      </c>
      <c r="GQ40" s="15"/>
      <c r="GR40" s="15"/>
      <c r="GS40" s="15"/>
      <c r="GT40" s="15"/>
      <c r="GU40" s="13"/>
      <c r="GW40" s="13"/>
      <c r="GX40" s="14">
        <v>10.88</v>
      </c>
      <c r="GY40" s="14">
        <v>12.15</v>
      </c>
      <c r="GZ40" s="14"/>
      <c r="HA40" s="14" t="s">
        <v>62</v>
      </c>
      <c r="HB40" s="15">
        <f>GY40-GX40+HF40</f>
        <v>1.2699999999999996</v>
      </c>
      <c r="HC40" s="81">
        <f>HB40/GY40</f>
        <v>0.10452674897119338</v>
      </c>
      <c r="HD40" s="15" t="s">
        <v>39</v>
      </c>
      <c r="HE40" s="15"/>
      <c r="HF40" s="15"/>
      <c r="HG40" s="15"/>
      <c r="HH40" s="15"/>
      <c r="HI40" s="13"/>
      <c r="HJ40" s="13"/>
      <c r="HK40" s="13"/>
      <c r="HL40" s="14">
        <v>10.88</v>
      </c>
      <c r="HM40" s="14">
        <v>12.15</v>
      </c>
      <c r="HN40" s="14"/>
      <c r="HO40" s="14" t="s">
        <v>62</v>
      </c>
      <c r="HP40" s="15">
        <f>HM40-HL40+HT40</f>
        <v>1.2699999999999996</v>
      </c>
      <c r="HQ40" s="81">
        <f>HP40/HM40</f>
        <v>0.10452674897119338</v>
      </c>
      <c r="HR40" s="15" t="s">
        <v>39</v>
      </c>
      <c r="HS40" s="15"/>
      <c r="HT40" s="15"/>
      <c r="HU40" s="15"/>
      <c r="HV40" s="15"/>
      <c r="HW40" s="13"/>
      <c r="HX40" s="13"/>
      <c r="HY40" s="14">
        <v>10.88</v>
      </c>
      <c r="HZ40" s="14">
        <v>12.15</v>
      </c>
      <c r="IA40" s="14"/>
      <c r="IB40" s="14" t="s">
        <v>62</v>
      </c>
      <c r="IC40" s="15">
        <f>HZ40-HY40+IJ40</f>
        <v>1.2699999999999996</v>
      </c>
      <c r="ID40" s="81">
        <f>IC40/HZ40</f>
        <v>0.10452674897119338</v>
      </c>
      <c r="IE40" s="81"/>
      <c r="IF40" s="81"/>
      <c r="IG40" s="81"/>
      <c r="IH40" s="15" t="s">
        <v>39</v>
      </c>
      <c r="II40" s="15"/>
      <c r="IJ40" s="15"/>
      <c r="IK40" s="15"/>
      <c r="IL40" s="15"/>
      <c r="IM40" s="13"/>
      <c r="IQ40" s="13"/>
      <c r="IR40" s="14">
        <v>10.88</v>
      </c>
      <c r="IS40" s="14">
        <v>12.15</v>
      </c>
      <c r="IT40" s="14"/>
      <c r="IU40" s="14" t="s">
        <v>62</v>
      </c>
      <c r="IV40" s="15">
        <f>IS40-IR40+JC40</f>
        <v>1.2699999999999996</v>
      </c>
      <c r="IW40" s="81">
        <f>IV40/IS40</f>
        <v>0.10452674897119338</v>
      </c>
      <c r="IX40" s="81"/>
      <c r="IY40" s="81"/>
      <c r="IZ40" s="81"/>
      <c r="JA40" s="15" t="s">
        <v>39</v>
      </c>
      <c r="JB40" s="15"/>
      <c r="JC40" s="15"/>
      <c r="JD40" s="15"/>
      <c r="JE40" s="15"/>
      <c r="JF40" s="13"/>
      <c r="JH40" s="13"/>
      <c r="JI40" s="14">
        <v>10.88</v>
      </c>
      <c r="JJ40" s="14">
        <v>12.15</v>
      </c>
      <c r="JK40" s="14"/>
      <c r="JL40" s="14" t="s">
        <v>62</v>
      </c>
      <c r="JM40" s="15">
        <f>JJ40-JI40+JT40</f>
        <v>1.2699999999999996</v>
      </c>
      <c r="JN40" s="81">
        <f>JM40/JJ40</f>
        <v>0.10452674897119338</v>
      </c>
      <c r="JO40" s="81"/>
      <c r="JP40" s="81"/>
      <c r="JQ40" s="81"/>
      <c r="JR40" s="15" t="s">
        <v>39</v>
      </c>
      <c r="JS40" s="15"/>
      <c r="JT40" s="15"/>
      <c r="JU40" s="15"/>
      <c r="JV40" s="15"/>
      <c r="JW40" s="13"/>
      <c r="JZ40" s="13"/>
      <c r="KA40" s="14">
        <v>10.88</v>
      </c>
      <c r="KB40" s="14">
        <v>12.15</v>
      </c>
      <c r="KC40" s="14"/>
      <c r="KD40" s="14" t="s">
        <v>62</v>
      </c>
      <c r="KE40" s="15">
        <f>KB40-KA40+KL40</f>
        <v>1.2699999999999996</v>
      </c>
      <c r="KF40" s="81">
        <f>KE40/KB40</f>
        <v>0.10452674897119338</v>
      </c>
      <c r="KG40" s="81"/>
      <c r="KH40" s="81"/>
      <c r="KI40" s="81"/>
      <c r="KJ40" s="15" t="s">
        <v>39</v>
      </c>
      <c r="KK40" s="15"/>
      <c r="KL40" s="15"/>
      <c r="KM40" s="15"/>
      <c r="KN40" s="15"/>
      <c r="KO40" s="13"/>
      <c r="KQ40" s="13" t="s">
        <v>106</v>
      </c>
      <c r="KR40" s="293">
        <v>11.03</v>
      </c>
      <c r="KS40" s="14">
        <v>12.15</v>
      </c>
      <c r="KT40" s="14"/>
      <c r="KU40" s="312" t="s">
        <v>62</v>
      </c>
      <c r="KV40" s="15">
        <f>KS40-KR40+LC40</f>
        <v>1.120000000000001</v>
      </c>
      <c r="KW40" s="81">
        <f>KV40/KR40</f>
        <v>0.10154125113327299</v>
      </c>
      <c r="KX40" s="81"/>
      <c r="KY40" s="81"/>
      <c r="KZ40" s="81"/>
      <c r="LA40" s="15" t="s">
        <v>39</v>
      </c>
      <c r="LB40" s="15"/>
      <c r="LC40" s="15"/>
      <c r="LD40" s="15"/>
      <c r="LE40" s="15"/>
      <c r="LF40" s="13"/>
      <c r="LI40" s="13" t="s">
        <v>106</v>
      </c>
      <c r="LJ40" s="293">
        <v>11.03</v>
      </c>
      <c r="LK40" s="14">
        <v>12.15</v>
      </c>
      <c r="LL40" s="14"/>
      <c r="LM40" s="312" t="s">
        <v>62</v>
      </c>
      <c r="LN40" s="15">
        <f>LK40-LJ40+LU40</f>
        <v>1.120000000000001</v>
      </c>
      <c r="LO40" s="81">
        <f>LN40/LJ40</f>
        <v>0.10154125113327299</v>
      </c>
      <c r="LP40" s="81"/>
      <c r="LQ40" s="81"/>
      <c r="LR40" s="81"/>
      <c r="LS40" s="15" t="s">
        <v>39</v>
      </c>
      <c r="LT40" s="15"/>
      <c r="LU40" s="15"/>
      <c r="LV40" s="15"/>
      <c r="LW40" s="15"/>
      <c r="LX40" s="13"/>
      <c r="LZ40" s="13"/>
      <c r="MA40" s="332">
        <v>11.03</v>
      </c>
      <c r="MB40" s="14">
        <v>12.15</v>
      </c>
      <c r="MC40" s="14"/>
      <c r="MD40" s="312" t="s">
        <v>62</v>
      </c>
      <c r="ME40" s="15">
        <f>MB40-MA40+ML40</f>
        <v>1.120000000000001</v>
      </c>
      <c r="MF40" s="81">
        <f>ME40/MA40</f>
        <v>0.10154125113327299</v>
      </c>
      <c r="MG40" s="81"/>
      <c r="MH40" s="81"/>
      <c r="MI40" s="81"/>
      <c r="MJ40" s="15" t="s">
        <v>39</v>
      </c>
      <c r="MK40" s="15"/>
      <c r="ML40" s="15"/>
      <c r="MM40" s="15"/>
      <c r="MN40" s="15"/>
      <c r="MO40" s="13"/>
      <c r="MQ40" s="13"/>
      <c r="MR40" s="332">
        <v>11.03</v>
      </c>
      <c r="MS40" s="14">
        <v>12.15</v>
      </c>
      <c r="MT40" s="14"/>
      <c r="MU40" s="312" t="s">
        <v>62</v>
      </c>
      <c r="MV40" s="15">
        <f>MS40-MR40+NC40</f>
        <v>1.120000000000001</v>
      </c>
      <c r="MW40" s="81">
        <f>MV40/MR40</f>
        <v>0.10154125113327299</v>
      </c>
      <c r="MX40" s="81"/>
      <c r="MY40" s="81"/>
      <c r="MZ40" s="81"/>
      <c r="NA40" s="15" t="s">
        <v>39</v>
      </c>
      <c r="NB40" s="15"/>
      <c r="NC40" s="15"/>
      <c r="ND40" s="15"/>
      <c r="NE40" s="15"/>
      <c r="NF40" s="13"/>
      <c r="NI40" s="13"/>
      <c r="NJ40" s="332">
        <v>11.03</v>
      </c>
      <c r="NK40" s="14">
        <v>12.15</v>
      </c>
      <c r="NL40" s="14"/>
      <c r="NM40" s="312" t="s">
        <v>62</v>
      </c>
      <c r="NN40" s="15">
        <f>NK40-NJ40+NU40</f>
        <v>1.120000000000001</v>
      </c>
      <c r="NO40" s="81">
        <f>NN40/NJ40</f>
        <v>0.10154125113327299</v>
      </c>
      <c r="NP40" s="81"/>
      <c r="NQ40" s="81"/>
      <c r="NR40" s="81"/>
      <c r="NS40" s="15" t="s">
        <v>39</v>
      </c>
      <c r="NT40" s="15"/>
      <c r="NU40" s="15"/>
      <c r="NV40" s="15"/>
      <c r="NW40" s="15"/>
      <c r="NX40" s="13"/>
      <c r="OA40" s="13"/>
      <c r="OB40" s="332">
        <v>11.03</v>
      </c>
      <c r="OC40" s="14">
        <v>12.15</v>
      </c>
      <c r="OD40" s="14"/>
      <c r="OE40" s="312" t="s">
        <v>62</v>
      </c>
      <c r="OF40" s="15">
        <f>OC40-OB40+OM40</f>
        <v>1.120000000000001</v>
      </c>
      <c r="OG40" s="81">
        <f>OF40/OB40</f>
        <v>0.10154125113327299</v>
      </c>
      <c r="OH40" s="81"/>
      <c r="OI40" s="81"/>
      <c r="OJ40" s="81"/>
      <c r="OK40" s="15" t="s">
        <v>39</v>
      </c>
      <c r="OL40" s="15"/>
      <c r="OM40" s="15"/>
      <c r="ON40" s="13"/>
      <c r="OQ40" s="13"/>
      <c r="OR40" s="332">
        <v>11.03</v>
      </c>
      <c r="OS40" s="14">
        <v>12.15</v>
      </c>
      <c r="OT40" s="14"/>
      <c r="OU40" s="312" t="s">
        <v>62</v>
      </c>
      <c r="OV40" s="15">
        <f>OS40-OR40+PC40</f>
        <v>1.120000000000001</v>
      </c>
      <c r="OW40" s="81">
        <f>OV40/OR40</f>
        <v>0.10154125113327299</v>
      </c>
      <c r="OX40" s="81"/>
      <c r="OY40" s="81"/>
      <c r="OZ40" s="81"/>
      <c r="PA40" s="15" t="s">
        <v>39</v>
      </c>
      <c r="PB40" s="15"/>
      <c r="PC40" s="15"/>
      <c r="PD40" s="13"/>
      <c r="PG40" s="13"/>
      <c r="PH40" s="332">
        <v>11.03</v>
      </c>
      <c r="PI40" s="14">
        <v>12.15</v>
      </c>
      <c r="PJ40" s="14"/>
      <c r="PK40" s="312" t="s">
        <v>62</v>
      </c>
      <c r="PL40" s="15">
        <f>PI40-PH40+PS40</f>
        <v>1.120000000000001</v>
      </c>
      <c r="PM40" s="81">
        <f>PL40/PH40</f>
        <v>0.10154125113327299</v>
      </c>
      <c r="PN40" s="81"/>
      <c r="PO40" s="81"/>
      <c r="PP40" s="81"/>
      <c r="PQ40" s="15" t="s">
        <v>39</v>
      </c>
      <c r="PR40" s="15"/>
      <c r="PS40" s="15"/>
      <c r="PT40" s="13"/>
      <c r="PV40" s="13"/>
      <c r="PW40" s="332">
        <v>11.03</v>
      </c>
      <c r="PX40" s="14">
        <v>12.15</v>
      </c>
      <c r="PY40" s="14"/>
      <c r="PZ40" s="312" t="s">
        <v>62</v>
      </c>
      <c r="QA40" s="15">
        <f>PX40-PW40+QH40</f>
        <v>1.120000000000001</v>
      </c>
      <c r="QB40" s="81">
        <f>QA40/PW40</f>
        <v>0.10154125113327299</v>
      </c>
      <c r="QC40" s="81"/>
      <c r="QD40" s="81"/>
      <c r="QE40" s="81"/>
      <c r="QF40" s="15" t="s">
        <v>39</v>
      </c>
      <c r="QG40" s="15"/>
      <c r="QH40" s="15"/>
      <c r="QI40" s="13"/>
      <c r="QK40" s="13"/>
      <c r="QL40" s="332">
        <v>11.03</v>
      </c>
      <c r="QM40" s="14">
        <v>12.15</v>
      </c>
      <c r="QN40" s="14"/>
      <c r="QO40" s="312" t="s">
        <v>62</v>
      </c>
      <c r="QP40" s="15">
        <f>QM40-QL40+QW40</f>
        <v>1.120000000000001</v>
      </c>
      <c r="QQ40" s="81">
        <f>QP40/QL40</f>
        <v>0.10154125113327299</v>
      </c>
      <c r="QR40" s="81"/>
      <c r="QS40" s="81"/>
      <c r="QT40" s="81"/>
      <c r="QU40" s="15" t="s">
        <v>39</v>
      </c>
      <c r="QV40" s="15"/>
      <c r="QW40" s="15"/>
      <c r="QX40" s="13"/>
      <c r="QZ40" s="622"/>
      <c r="RA40" s="332">
        <v>11.03</v>
      </c>
      <c r="RB40" s="14">
        <v>12.15</v>
      </c>
      <c r="RC40" s="497"/>
      <c r="RD40" s="312" t="s">
        <v>62</v>
      </c>
      <c r="RE40" s="15">
        <f>RB40-RA40+RL40</f>
        <v>1.120000000000001</v>
      </c>
      <c r="RF40" s="81">
        <f>RE40/RA40</f>
        <v>0.10154125113327299</v>
      </c>
      <c r="RG40" s="81"/>
      <c r="RH40" s="81"/>
      <c r="RI40" s="81"/>
      <c r="RJ40" s="536" t="s">
        <v>39</v>
      </c>
      <c r="RK40" s="553"/>
      <c r="RL40" s="554"/>
      <c r="RM40" s="633"/>
      <c r="RQ40" s="622"/>
      <c r="RR40" s="332">
        <v>11.03</v>
      </c>
      <c r="RS40" s="14">
        <v>12.15</v>
      </c>
      <c r="RT40" s="497"/>
      <c r="RU40" s="312" t="s">
        <v>62</v>
      </c>
      <c r="RV40" s="15">
        <f>RS40-RR40+SC40</f>
        <v>1.120000000000001</v>
      </c>
      <c r="RW40" s="81">
        <f>RV40/RR40</f>
        <v>0.10154125113327299</v>
      </c>
      <c r="RX40" s="81"/>
      <c r="RY40" s="81"/>
      <c r="RZ40" s="81"/>
      <c r="SA40" s="536" t="s">
        <v>39</v>
      </c>
      <c r="SB40" s="553"/>
      <c r="SC40" s="554"/>
      <c r="SD40" s="633"/>
    </row>
    <row r="41" spans="1:16349">
      <c r="A41" s="35" t="s">
        <v>207</v>
      </c>
      <c r="B41" s="36">
        <v>20</v>
      </c>
      <c r="C41" s="35" t="s">
        <v>95</v>
      </c>
      <c r="D41" s="773">
        <v>1006</v>
      </c>
      <c r="E41" s="37" t="s">
        <v>146</v>
      </c>
      <c r="F41" s="343" t="s">
        <v>147</v>
      </c>
      <c r="G41" s="337" t="s">
        <v>208</v>
      </c>
      <c r="H41" s="35" t="s">
        <v>209</v>
      </c>
      <c r="J41" s="13"/>
      <c r="K41" s="14">
        <v>12.8</v>
      </c>
      <c r="L41" s="14">
        <v>13.31</v>
      </c>
      <c r="M41" s="14" t="s">
        <v>62</v>
      </c>
      <c r="N41" s="15">
        <f>L41-K41+S41</f>
        <v>0.90999999999999981</v>
      </c>
      <c r="O41" s="81">
        <f>N41/L41</f>
        <v>6.8369646882043555E-2</v>
      </c>
      <c r="P41" s="81"/>
      <c r="Q41" s="15" t="s">
        <v>39</v>
      </c>
      <c r="R41" s="15"/>
      <c r="S41" s="15">
        <v>0.4</v>
      </c>
      <c r="T41" s="15"/>
      <c r="U41" s="15"/>
      <c r="V41" s="13"/>
      <c r="X41" s="13"/>
      <c r="Y41" s="14">
        <v>12.8</v>
      </c>
      <c r="Z41" s="14">
        <v>13.31</v>
      </c>
      <c r="AA41" s="14" t="s">
        <v>62</v>
      </c>
      <c r="AB41" s="15">
        <f>Z41-Y41+AG41</f>
        <v>0.90999999999999981</v>
      </c>
      <c r="AC41" s="81">
        <f>AB41/Z41</f>
        <v>6.8369646882043555E-2</v>
      </c>
      <c r="AD41" s="81"/>
      <c r="AE41" s="15" t="s">
        <v>39</v>
      </c>
      <c r="AF41" s="15"/>
      <c r="AG41" s="15">
        <v>0.4</v>
      </c>
      <c r="AH41" s="15"/>
      <c r="AI41" s="15"/>
      <c r="AJ41" s="13"/>
      <c r="AL41" s="13"/>
      <c r="AM41" s="14">
        <v>12.8</v>
      </c>
      <c r="AN41" s="14">
        <v>13.31</v>
      </c>
      <c r="AO41" s="14" t="s">
        <v>62</v>
      </c>
      <c r="AP41" s="15">
        <f>AN41-AM41+AU41</f>
        <v>0.90999999999999981</v>
      </c>
      <c r="AQ41" s="81">
        <f>AP41/AN41</f>
        <v>6.8369646882043555E-2</v>
      </c>
      <c r="AR41" s="81"/>
      <c r="AS41" s="15" t="s">
        <v>39</v>
      </c>
      <c r="AT41" s="15"/>
      <c r="AU41" s="15">
        <v>0.4</v>
      </c>
      <c r="AV41" s="15"/>
      <c r="AW41" s="15"/>
      <c r="AX41" s="13"/>
      <c r="AZ41" s="13"/>
      <c r="BA41" s="14">
        <v>12.8</v>
      </c>
      <c r="BB41" s="14">
        <v>13.31</v>
      </c>
      <c r="BC41" s="14" t="s">
        <v>62</v>
      </c>
      <c r="BD41" s="15">
        <f>BB41-BA41+BI41</f>
        <v>0.90999999999999981</v>
      </c>
      <c r="BE41" s="81">
        <f>BD41/BB41</f>
        <v>6.8369646882043555E-2</v>
      </c>
      <c r="BF41" s="81"/>
      <c r="BG41" s="15" t="s">
        <v>39</v>
      </c>
      <c r="BH41" s="15"/>
      <c r="BI41" s="15">
        <v>0.4</v>
      </c>
      <c r="BJ41" s="15"/>
      <c r="BK41" s="15"/>
      <c r="BL41" s="13"/>
      <c r="BN41" s="13"/>
      <c r="BO41" s="14">
        <v>12.8</v>
      </c>
      <c r="BP41" s="14">
        <v>13.31</v>
      </c>
      <c r="BQ41" s="14" t="s">
        <v>62</v>
      </c>
      <c r="BR41" s="15">
        <f>BP41-BO41+BW41</f>
        <v>0.90999999999999981</v>
      </c>
      <c r="BS41" s="81">
        <f>BR41/BP41</f>
        <v>6.8369646882043555E-2</v>
      </c>
      <c r="BT41" s="81"/>
      <c r="BU41" s="15" t="s">
        <v>39</v>
      </c>
      <c r="BV41" s="15"/>
      <c r="BW41" s="15">
        <v>0.4</v>
      </c>
      <c r="BX41" s="15"/>
      <c r="BY41" s="15"/>
      <c r="BZ41" s="13"/>
      <c r="CB41" s="13"/>
      <c r="CC41" s="14">
        <v>12.8</v>
      </c>
      <c r="CD41" s="14">
        <v>13.31</v>
      </c>
      <c r="CE41" s="14" t="s">
        <v>62</v>
      </c>
      <c r="CF41" s="15">
        <f>CD41-CC41+CK41</f>
        <v>0.90999999999999981</v>
      </c>
      <c r="CG41" s="81">
        <f>CF41/CD41</f>
        <v>6.8369646882043555E-2</v>
      </c>
      <c r="CH41" s="81"/>
      <c r="CI41" s="15" t="s">
        <v>39</v>
      </c>
      <c r="CJ41" s="15"/>
      <c r="CK41" s="15">
        <v>0.4</v>
      </c>
      <c r="CL41" s="15"/>
      <c r="CM41" s="15"/>
      <c r="CN41" s="13"/>
      <c r="CP41" s="13"/>
      <c r="CQ41" s="14">
        <v>12.8</v>
      </c>
      <c r="CR41" s="14">
        <v>13.31</v>
      </c>
      <c r="CS41" s="14" t="s">
        <v>62</v>
      </c>
      <c r="CT41" s="15">
        <f>CR41-CQ41+CY41</f>
        <v>0.90999999999999981</v>
      </c>
      <c r="CU41" s="81">
        <f>CT41/CR41</f>
        <v>6.8369646882043555E-2</v>
      </c>
      <c r="CV41" s="81"/>
      <c r="CW41" s="15" t="s">
        <v>39</v>
      </c>
      <c r="CX41" s="15"/>
      <c r="CY41" s="15">
        <v>0.4</v>
      </c>
      <c r="CZ41" s="15"/>
      <c r="DA41" s="15"/>
      <c r="DB41" s="13"/>
      <c r="DD41" s="13"/>
      <c r="DE41" s="14">
        <v>12.8</v>
      </c>
      <c r="DF41" s="14">
        <v>13.31</v>
      </c>
      <c r="DG41" s="209"/>
      <c r="DH41" s="209"/>
      <c r="DI41" s="14" t="s">
        <v>62</v>
      </c>
      <c r="DJ41" s="15">
        <f>DF41-DE41+DO41</f>
        <v>0.90999999999999981</v>
      </c>
      <c r="DK41" s="81">
        <f>DJ41/DF41</f>
        <v>6.8369646882043555E-2</v>
      </c>
      <c r="DL41" s="81"/>
      <c r="DM41" s="15" t="s">
        <v>39</v>
      </c>
      <c r="DN41" s="15"/>
      <c r="DO41" s="15">
        <v>0.4</v>
      </c>
      <c r="DP41" s="15"/>
      <c r="DQ41" s="15"/>
      <c r="DR41" s="13"/>
      <c r="DT41" s="13"/>
      <c r="DU41" s="14">
        <v>12.8</v>
      </c>
      <c r="DV41" s="14">
        <v>13.31</v>
      </c>
      <c r="DW41" s="14" t="s">
        <v>62</v>
      </c>
      <c r="DX41" s="15">
        <f>DV41-DU41+EC41</f>
        <v>0.90999999999999981</v>
      </c>
      <c r="DY41" s="81">
        <f>DX41/DV41</f>
        <v>6.8369646882043555E-2</v>
      </c>
      <c r="DZ41" s="81"/>
      <c r="EA41" s="15" t="s">
        <v>39</v>
      </c>
      <c r="EB41" s="15"/>
      <c r="EC41" s="15">
        <v>0.4</v>
      </c>
      <c r="ED41" s="15"/>
      <c r="EE41" s="15"/>
      <c r="EF41" s="13"/>
      <c r="EG41" s="13"/>
      <c r="EH41" s="13"/>
      <c r="EI41" s="14">
        <v>12.8</v>
      </c>
      <c r="EJ41" s="14">
        <v>13.31</v>
      </c>
      <c r="EK41" s="14" t="s">
        <v>62</v>
      </c>
      <c r="EL41" s="15">
        <f>EJ41-EI41+EP41</f>
        <v>0.90999999999999981</v>
      </c>
      <c r="EM41" s="81">
        <f>EL41/EJ41</f>
        <v>6.8369646882043555E-2</v>
      </c>
      <c r="EN41" s="15" t="s">
        <v>39</v>
      </c>
      <c r="EO41" s="15"/>
      <c r="EP41" s="15">
        <v>0.4</v>
      </c>
      <c r="EQ41" s="15"/>
      <c r="ER41" s="15"/>
      <c r="ES41" s="13"/>
      <c r="EU41" s="13"/>
      <c r="EV41" s="14">
        <v>12.8</v>
      </c>
      <c r="EW41" s="14">
        <v>13.31</v>
      </c>
      <c r="EX41" s="14" t="s">
        <v>62</v>
      </c>
      <c r="EY41" s="15">
        <f>EW41-EV41+FC41</f>
        <v>0.90999999999999981</v>
      </c>
      <c r="EZ41" s="81">
        <f>EY41/EW41</f>
        <v>6.8369646882043555E-2</v>
      </c>
      <c r="FA41" s="15" t="s">
        <v>39</v>
      </c>
      <c r="FB41" s="15"/>
      <c r="FC41" s="15">
        <v>0.4</v>
      </c>
      <c r="FD41" s="15"/>
      <c r="FE41" s="15"/>
      <c r="FF41" s="13"/>
      <c r="FH41" s="13"/>
      <c r="FI41" s="14">
        <v>12.8</v>
      </c>
      <c r="FJ41" s="14">
        <v>13.31</v>
      </c>
      <c r="FK41" s="14" t="s">
        <v>62</v>
      </c>
      <c r="FL41" s="15">
        <f>FJ41-FI41+FP41</f>
        <v>0.90999999999999981</v>
      </c>
      <c r="FM41" s="81">
        <f>FL41/FJ41</f>
        <v>6.8369646882043555E-2</v>
      </c>
      <c r="FN41" s="15" t="s">
        <v>39</v>
      </c>
      <c r="FO41" s="15"/>
      <c r="FP41" s="15">
        <v>0.4</v>
      </c>
      <c r="FQ41" s="15"/>
      <c r="FR41" s="15"/>
      <c r="FS41" s="13"/>
      <c r="FU41" s="13"/>
      <c r="FV41" s="14">
        <v>12.8</v>
      </c>
      <c r="FW41" s="14">
        <v>13.31</v>
      </c>
      <c r="FX41" s="14"/>
      <c r="FY41" s="14" t="s">
        <v>62</v>
      </c>
      <c r="FZ41" s="15">
        <f>FW41-FV41+GD41</f>
        <v>0.90999999999999981</v>
      </c>
      <c r="GA41" s="81">
        <f>FZ41/FW41</f>
        <v>6.8369646882043555E-2</v>
      </c>
      <c r="GB41" s="15" t="s">
        <v>39</v>
      </c>
      <c r="GC41" s="15"/>
      <c r="GD41" s="15">
        <v>0.4</v>
      </c>
      <c r="GE41" s="15"/>
      <c r="GF41" s="15"/>
      <c r="GG41" s="13"/>
      <c r="GI41" s="13"/>
      <c r="GJ41" s="14">
        <v>12.8</v>
      </c>
      <c r="GK41" s="14">
        <v>13.31</v>
      </c>
      <c r="GL41" s="14"/>
      <c r="GM41" s="14" t="s">
        <v>62</v>
      </c>
      <c r="GN41" s="15">
        <f>GK41-GJ41+GR41</f>
        <v>0.90999999999999981</v>
      </c>
      <c r="GO41" s="81">
        <f>GN41/GK41</f>
        <v>6.8369646882043555E-2</v>
      </c>
      <c r="GP41" s="15" t="s">
        <v>39</v>
      </c>
      <c r="GQ41" s="15"/>
      <c r="GR41" s="15">
        <v>0.4</v>
      </c>
      <c r="GS41" s="15"/>
      <c r="GT41" s="15"/>
      <c r="GU41" s="13"/>
      <c r="GW41" s="13"/>
      <c r="GX41" s="14">
        <v>12.8</v>
      </c>
      <c r="GY41" s="14">
        <v>13.31</v>
      </c>
      <c r="GZ41" s="14"/>
      <c r="HA41" s="14" t="s">
        <v>62</v>
      </c>
      <c r="HB41" s="15">
        <f>GY41-GX41+HF41</f>
        <v>0.90999999999999981</v>
      </c>
      <c r="HC41" s="81">
        <f>HB41/GY41</f>
        <v>6.8369646882043555E-2</v>
      </c>
      <c r="HD41" s="15" t="s">
        <v>39</v>
      </c>
      <c r="HE41" s="15"/>
      <c r="HF41" s="15">
        <v>0.4</v>
      </c>
      <c r="HG41" s="15"/>
      <c r="HH41" s="15"/>
      <c r="HI41" s="13"/>
      <c r="HJ41" s="13"/>
      <c r="HK41" s="13"/>
      <c r="HL41" s="14">
        <v>12.8</v>
      </c>
      <c r="HM41" s="14">
        <v>13.31</v>
      </c>
      <c r="HN41" s="14"/>
      <c r="HO41" s="14" t="s">
        <v>62</v>
      </c>
      <c r="HP41" s="15">
        <f>HM41-HL41+HT41</f>
        <v>0.90999999999999981</v>
      </c>
      <c r="HQ41" s="81">
        <f>HP41/HM41</f>
        <v>6.8369646882043555E-2</v>
      </c>
      <c r="HR41" s="15" t="s">
        <v>39</v>
      </c>
      <c r="HS41" s="15"/>
      <c r="HT41" s="15">
        <v>0.4</v>
      </c>
      <c r="HU41" s="15"/>
      <c r="HV41" s="15"/>
      <c r="HW41" s="13"/>
      <c r="HX41" s="13"/>
      <c r="HY41" s="14">
        <v>12.8</v>
      </c>
      <c r="HZ41" s="14">
        <v>13.31</v>
      </c>
      <c r="IA41" s="14"/>
      <c r="IB41" s="14" t="s">
        <v>62</v>
      </c>
      <c r="IC41" s="15">
        <f>HZ41-HY41+IJ41</f>
        <v>0.90999999999999981</v>
      </c>
      <c r="ID41" s="81">
        <f>IC41/HZ41</f>
        <v>6.8369646882043555E-2</v>
      </c>
      <c r="IE41" s="81"/>
      <c r="IF41" s="81"/>
      <c r="IG41" s="81"/>
      <c r="IH41" s="15" t="s">
        <v>39</v>
      </c>
      <c r="II41" s="15"/>
      <c r="IJ41" s="15">
        <v>0.4</v>
      </c>
      <c r="IK41" s="15"/>
      <c r="IL41" s="15"/>
      <c r="IM41" s="13"/>
      <c r="IQ41" s="13"/>
      <c r="IR41" s="14">
        <v>12.8</v>
      </c>
      <c r="IS41" s="14">
        <v>13.31</v>
      </c>
      <c r="IT41" s="14"/>
      <c r="IU41" s="14" t="s">
        <v>62</v>
      </c>
      <c r="IV41" s="15">
        <f>IS41-IR41+JC41</f>
        <v>0.90999999999999981</v>
      </c>
      <c r="IW41" s="81">
        <f>IV41/IS41</f>
        <v>6.8369646882043555E-2</v>
      </c>
      <c r="IX41" s="81"/>
      <c r="IY41" s="81"/>
      <c r="IZ41" s="81"/>
      <c r="JA41" s="15" t="s">
        <v>39</v>
      </c>
      <c r="JB41" s="15"/>
      <c r="JC41" s="15">
        <v>0.4</v>
      </c>
      <c r="JD41" s="15"/>
      <c r="JE41" s="15"/>
      <c r="JF41" s="13"/>
      <c r="JH41" s="13"/>
      <c r="JI41" s="14">
        <v>12.8</v>
      </c>
      <c r="JJ41" s="14">
        <v>13.31</v>
      </c>
      <c r="JK41" s="14"/>
      <c r="JL41" s="14" t="s">
        <v>62</v>
      </c>
      <c r="JM41" s="15">
        <f>JJ41-JI41+JT41</f>
        <v>0.90999999999999981</v>
      </c>
      <c r="JN41" s="81">
        <f>JM41/JJ41</f>
        <v>6.8369646882043555E-2</v>
      </c>
      <c r="JO41" s="81"/>
      <c r="JP41" s="81"/>
      <c r="JQ41" s="81"/>
      <c r="JR41" s="15" t="s">
        <v>39</v>
      </c>
      <c r="JS41" s="15"/>
      <c r="JT41" s="15">
        <v>0.4</v>
      </c>
      <c r="JU41" s="15"/>
      <c r="JV41" s="15"/>
      <c r="JW41" s="13"/>
      <c r="JZ41" s="13"/>
      <c r="KA41" s="14">
        <v>12.8</v>
      </c>
      <c r="KB41" s="14">
        <v>13.31</v>
      </c>
      <c r="KC41" s="14"/>
      <c r="KD41" s="14" t="s">
        <v>62</v>
      </c>
      <c r="KE41" s="15">
        <f>KB41-KA41+KL41</f>
        <v>0.90999999999999981</v>
      </c>
      <c r="KF41" s="81">
        <f>KE41/KB41</f>
        <v>6.8369646882043555E-2</v>
      </c>
      <c r="KG41" s="81"/>
      <c r="KH41" s="81"/>
      <c r="KI41" s="81"/>
      <c r="KJ41" s="15" t="s">
        <v>39</v>
      </c>
      <c r="KK41" s="15"/>
      <c r="KL41" s="15">
        <v>0.4</v>
      </c>
      <c r="KM41" s="15"/>
      <c r="KN41" s="15"/>
      <c r="KO41" s="13"/>
      <c r="KQ41" s="13"/>
      <c r="KR41" s="14">
        <v>12.8</v>
      </c>
      <c r="KS41" s="14">
        <v>13.31</v>
      </c>
      <c r="KT41" s="14"/>
      <c r="KU41" s="312" t="s">
        <v>62</v>
      </c>
      <c r="KV41" s="15">
        <f>KS41-KR41+LC41</f>
        <v>0.90999999999999981</v>
      </c>
      <c r="KW41" s="81">
        <f>KV41/KR41</f>
        <v>7.1093749999999983E-2</v>
      </c>
      <c r="KX41" s="81"/>
      <c r="KY41" s="81"/>
      <c r="KZ41" s="81"/>
      <c r="LA41" s="15" t="s">
        <v>39</v>
      </c>
      <c r="LB41" s="15"/>
      <c r="LC41" s="15">
        <v>0.4</v>
      </c>
      <c r="LD41" s="15"/>
      <c r="LE41" s="15"/>
      <c r="LF41" s="13"/>
      <c r="LI41" s="13"/>
      <c r="LJ41" s="14">
        <v>12.8</v>
      </c>
      <c r="LK41" s="14">
        <v>13.31</v>
      </c>
      <c r="LL41" s="14"/>
      <c r="LM41" s="312" t="s">
        <v>62</v>
      </c>
      <c r="LN41" s="15">
        <f>LK41-LJ41+LU41</f>
        <v>0.90999999999999981</v>
      </c>
      <c r="LO41" s="81">
        <f>LN41/LJ41</f>
        <v>7.1093749999999983E-2</v>
      </c>
      <c r="LP41" s="81"/>
      <c r="LQ41" s="81"/>
      <c r="LR41" s="81"/>
      <c r="LS41" s="15" t="s">
        <v>39</v>
      </c>
      <c r="LT41" s="15"/>
      <c r="LU41" s="15">
        <v>0.4</v>
      </c>
      <c r="LV41" s="15"/>
      <c r="LW41" s="15"/>
      <c r="LX41" s="13"/>
      <c r="LZ41" s="13"/>
      <c r="MA41" s="14">
        <v>12.8</v>
      </c>
      <c r="MB41" s="14">
        <v>13.31</v>
      </c>
      <c r="MC41" s="14"/>
      <c r="MD41" s="312" t="s">
        <v>62</v>
      </c>
      <c r="ME41" s="15">
        <f>MB41-MA41+ML41</f>
        <v>0.90999999999999981</v>
      </c>
      <c r="MF41" s="81">
        <f>ME41/MA41</f>
        <v>7.1093749999999983E-2</v>
      </c>
      <c r="MG41" s="81"/>
      <c r="MH41" s="81"/>
      <c r="MI41" s="81"/>
      <c r="MJ41" s="15" t="s">
        <v>39</v>
      </c>
      <c r="MK41" s="15"/>
      <c r="ML41" s="15">
        <v>0.4</v>
      </c>
      <c r="MM41" s="15"/>
      <c r="MN41" s="15"/>
      <c r="MO41" s="13"/>
      <c r="MQ41" s="13"/>
      <c r="MR41" s="14">
        <v>12.8</v>
      </c>
      <c r="MS41" s="14">
        <v>13.31</v>
      </c>
      <c r="MT41" s="14"/>
      <c r="MU41" s="312" t="s">
        <v>62</v>
      </c>
      <c r="MV41" s="15">
        <f>MS41-MR41+NC41</f>
        <v>0.90999999999999981</v>
      </c>
      <c r="MW41" s="81">
        <f>MV41/MR41</f>
        <v>7.1093749999999983E-2</v>
      </c>
      <c r="MX41" s="81"/>
      <c r="MY41" s="81"/>
      <c r="MZ41" s="81"/>
      <c r="NA41" s="15" t="s">
        <v>39</v>
      </c>
      <c r="NB41" s="15"/>
      <c r="NC41" s="15">
        <v>0.4</v>
      </c>
      <c r="ND41" s="15"/>
      <c r="NE41" s="15"/>
      <c r="NF41" s="13"/>
      <c r="NI41" s="13"/>
      <c r="NJ41" s="14">
        <v>12.8</v>
      </c>
      <c r="NK41" s="14">
        <v>13.31</v>
      </c>
      <c r="NL41" s="14"/>
      <c r="NM41" s="312" t="s">
        <v>62</v>
      </c>
      <c r="NN41" s="15">
        <f>NK41-NJ41+NU41</f>
        <v>0.90999999999999981</v>
      </c>
      <c r="NO41" s="81">
        <f>NN41/NJ41</f>
        <v>7.1093749999999983E-2</v>
      </c>
      <c r="NP41" s="81"/>
      <c r="NQ41" s="81"/>
      <c r="NR41" s="81"/>
      <c r="NS41" s="15" t="s">
        <v>39</v>
      </c>
      <c r="NT41" s="15"/>
      <c r="NU41" s="15">
        <v>0.4</v>
      </c>
      <c r="NV41" s="15"/>
      <c r="NW41" s="15"/>
      <c r="NX41" s="13"/>
      <c r="OA41" s="13"/>
      <c r="OB41" s="14">
        <v>12.8</v>
      </c>
      <c r="OC41" s="14">
        <v>13.31</v>
      </c>
      <c r="OD41" s="14"/>
      <c r="OE41" s="312" t="s">
        <v>62</v>
      </c>
      <c r="OF41" s="15">
        <f>OC41-OB41+OM41</f>
        <v>0.90999999999999981</v>
      </c>
      <c r="OG41" s="81">
        <f>OF41/OB41</f>
        <v>7.1093749999999983E-2</v>
      </c>
      <c r="OH41" s="81"/>
      <c r="OI41" s="81"/>
      <c r="OJ41" s="81"/>
      <c r="OK41" s="15" t="s">
        <v>39</v>
      </c>
      <c r="OL41" s="15"/>
      <c r="OM41" s="15">
        <v>0.4</v>
      </c>
      <c r="ON41" s="13"/>
      <c r="OQ41" s="13"/>
      <c r="OR41" s="14">
        <v>12.8</v>
      </c>
      <c r="OS41" s="14">
        <v>13.31</v>
      </c>
      <c r="OT41" s="14"/>
      <c r="OU41" s="312" t="s">
        <v>62</v>
      </c>
      <c r="OV41" s="15">
        <f>OS41-OR41+PC41</f>
        <v>0.90999999999999981</v>
      </c>
      <c r="OW41" s="81">
        <f>OV41/OR41</f>
        <v>7.1093749999999983E-2</v>
      </c>
      <c r="OX41" s="81"/>
      <c r="OY41" s="81"/>
      <c r="OZ41" s="81"/>
      <c r="PA41" s="15" t="s">
        <v>39</v>
      </c>
      <c r="PB41" s="15"/>
      <c r="PC41" s="15">
        <v>0.4</v>
      </c>
      <c r="PD41" s="13"/>
      <c r="PG41" s="13"/>
      <c r="PH41" s="14">
        <v>12.8</v>
      </c>
      <c r="PI41" s="14">
        <v>13.31</v>
      </c>
      <c r="PJ41" s="14"/>
      <c r="PK41" s="312" t="s">
        <v>62</v>
      </c>
      <c r="PL41" s="15">
        <f>PI41-PH41+PS41</f>
        <v>0.90999999999999981</v>
      </c>
      <c r="PM41" s="81">
        <f>PL41/PH41</f>
        <v>7.1093749999999983E-2</v>
      </c>
      <c r="PN41" s="81"/>
      <c r="PO41" s="81"/>
      <c r="PP41" s="81"/>
      <c r="PQ41" s="15" t="s">
        <v>39</v>
      </c>
      <c r="PR41" s="15"/>
      <c r="PS41" s="15">
        <v>0.4</v>
      </c>
      <c r="PT41" s="13"/>
      <c r="PV41" s="13"/>
      <c r="PW41" s="14">
        <v>12.8</v>
      </c>
      <c r="PX41" s="14">
        <v>13.31</v>
      </c>
      <c r="PY41" s="14"/>
      <c r="PZ41" s="312" t="s">
        <v>62</v>
      </c>
      <c r="QA41" s="15">
        <f>PX41-PW41+QH41</f>
        <v>0.90999999999999981</v>
      </c>
      <c r="QB41" s="81">
        <f>QA41/PW41</f>
        <v>7.1093749999999983E-2</v>
      </c>
      <c r="QC41" s="81"/>
      <c r="QD41" s="81"/>
      <c r="QE41" s="81"/>
      <c r="QF41" s="15" t="s">
        <v>39</v>
      </c>
      <c r="QG41" s="15"/>
      <c r="QH41" s="15">
        <v>0.4</v>
      </c>
      <c r="QI41" s="13"/>
      <c r="QK41" s="13"/>
      <c r="QL41" s="14">
        <v>12.8</v>
      </c>
      <c r="QM41" s="14">
        <v>13.31</v>
      </c>
      <c r="QN41" s="14"/>
      <c r="QO41" s="312" t="s">
        <v>62</v>
      </c>
      <c r="QP41" s="15">
        <f>QM41-QL41+QW41</f>
        <v>0.90999999999999981</v>
      </c>
      <c r="QQ41" s="81">
        <f>QP41/QL41</f>
        <v>7.1093749999999983E-2</v>
      </c>
      <c r="QR41" s="81"/>
      <c r="QS41" s="81"/>
      <c r="QT41" s="81"/>
      <c r="QU41" s="15" t="s">
        <v>39</v>
      </c>
      <c r="QV41" s="15"/>
      <c r="QW41" s="15">
        <v>0.4</v>
      </c>
      <c r="QX41" s="13"/>
      <c r="QZ41" s="622"/>
      <c r="RA41" s="14">
        <v>12.8</v>
      </c>
      <c r="RB41" s="14">
        <v>13.31</v>
      </c>
      <c r="RC41" s="497"/>
      <c r="RD41" s="312" t="s">
        <v>62</v>
      </c>
      <c r="RE41" s="15">
        <f>RB41-RA41+RL41</f>
        <v>0.90999999999999981</v>
      </c>
      <c r="RF41" s="81">
        <f>RE41/RA41</f>
        <v>7.1093749999999983E-2</v>
      </c>
      <c r="RG41" s="81"/>
      <c r="RH41" s="81"/>
      <c r="RI41" s="81"/>
      <c r="RJ41" s="536" t="s">
        <v>39</v>
      </c>
      <c r="RK41" s="553"/>
      <c r="RL41" s="554">
        <v>0.4</v>
      </c>
      <c r="RM41" s="633"/>
      <c r="RQ41" s="622"/>
      <c r="RR41" s="14">
        <v>12.8</v>
      </c>
      <c r="RS41" s="14">
        <v>13.31</v>
      </c>
      <c r="RT41" s="497"/>
      <c r="RU41" s="312" t="s">
        <v>62</v>
      </c>
      <c r="RV41" s="15">
        <f>RS41-RR41+SC41</f>
        <v>0.90999999999999981</v>
      </c>
      <c r="RW41" s="81">
        <f>RV41/RR41</f>
        <v>7.1093749999999983E-2</v>
      </c>
      <c r="RX41" s="81"/>
      <c r="RY41" s="81"/>
      <c r="RZ41" s="81"/>
      <c r="SA41" s="536" t="s">
        <v>39</v>
      </c>
      <c r="SB41" s="553"/>
      <c r="SC41" s="554">
        <v>0.4</v>
      </c>
      <c r="SD41" s="633"/>
    </row>
    <row r="42" spans="1:16349" ht="15" customHeight="1">
      <c r="A42" s="35" t="s">
        <v>211</v>
      </c>
      <c r="B42" s="36">
        <v>50</v>
      </c>
      <c r="C42" s="35" t="s">
        <v>32</v>
      </c>
      <c r="D42" s="773">
        <v>1006</v>
      </c>
      <c r="E42" s="37" t="s">
        <v>146</v>
      </c>
      <c r="F42" s="343" t="s">
        <v>147</v>
      </c>
      <c r="G42" s="337" t="s">
        <v>212</v>
      </c>
      <c r="H42" s="35"/>
      <c r="J42" s="13"/>
      <c r="K42" s="14">
        <v>16.350000000000001</v>
      </c>
      <c r="L42" s="14">
        <v>17.48</v>
      </c>
      <c r="M42" s="14" t="s">
        <v>62</v>
      </c>
      <c r="N42" s="15">
        <f>L42-K42+S42</f>
        <v>1.129999999999999</v>
      </c>
      <c r="O42" s="81">
        <f>N42/L42</f>
        <v>6.464530892448507E-2</v>
      </c>
      <c r="P42" s="81"/>
      <c r="Q42" s="15" t="s">
        <v>39</v>
      </c>
      <c r="R42" s="15"/>
      <c r="S42" s="15"/>
      <c r="T42" s="15"/>
      <c r="U42" s="15"/>
      <c r="V42" s="13"/>
      <c r="X42" s="13"/>
      <c r="Y42" s="14">
        <v>16.350000000000001</v>
      </c>
      <c r="Z42" s="14">
        <v>17.48</v>
      </c>
      <c r="AA42" s="14" t="s">
        <v>62</v>
      </c>
      <c r="AB42" s="15">
        <f>Z42-Y42+AG42</f>
        <v>1.129999999999999</v>
      </c>
      <c r="AC42" s="81">
        <f>AB42/Z42</f>
        <v>6.464530892448507E-2</v>
      </c>
      <c r="AD42" s="81"/>
      <c r="AE42" s="15" t="s">
        <v>39</v>
      </c>
      <c r="AF42" s="15"/>
      <c r="AG42" s="15"/>
      <c r="AH42" s="15"/>
      <c r="AI42" s="15"/>
      <c r="AJ42" s="13"/>
      <c r="AL42" s="13"/>
      <c r="AM42" s="14">
        <v>16.350000000000001</v>
      </c>
      <c r="AN42" s="14">
        <v>17.48</v>
      </c>
      <c r="AO42" s="14" t="s">
        <v>62</v>
      </c>
      <c r="AP42" s="15">
        <f>AN42-AM42+AU42</f>
        <v>1.129999999999999</v>
      </c>
      <c r="AQ42" s="81">
        <f>AP42/AN42</f>
        <v>6.464530892448507E-2</v>
      </c>
      <c r="AR42" s="81"/>
      <c r="AS42" s="15" t="s">
        <v>39</v>
      </c>
      <c r="AT42" s="15"/>
      <c r="AU42" s="15"/>
      <c r="AV42" s="15"/>
      <c r="AW42" s="15"/>
      <c r="AX42" s="13"/>
      <c r="AZ42" s="13"/>
      <c r="BA42" s="14">
        <v>16.350000000000001</v>
      </c>
      <c r="BB42" s="14">
        <v>17.48</v>
      </c>
      <c r="BC42" s="14" t="s">
        <v>62</v>
      </c>
      <c r="BD42" s="15">
        <f>BB42-BA42+BI42</f>
        <v>1.129999999999999</v>
      </c>
      <c r="BE42" s="81">
        <f>BD42/BB42</f>
        <v>6.464530892448507E-2</v>
      </c>
      <c r="BF42" s="81"/>
      <c r="BG42" s="15" t="s">
        <v>39</v>
      </c>
      <c r="BH42" s="15"/>
      <c r="BI42" s="15"/>
      <c r="BJ42" s="15"/>
      <c r="BK42" s="15"/>
      <c r="BL42" s="13"/>
      <c r="BN42" s="13"/>
      <c r="BO42" s="14">
        <v>16.350000000000001</v>
      </c>
      <c r="BP42" s="14">
        <v>17.48</v>
      </c>
      <c r="BQ42" s="14" t="s">
        <v>62</v>
      </c>
      <c r="BR42" s="15">
        <f>BP42-BO42+BW42</f>
        <v>1.129999999999999</v>
      </c>
      <c r="BS42" s="81">
        <f>BR42/BP42</f>
        <v>6.464530892448507E-2</v>
      </c>
      <c r="BT42" s="81"/>
      <c r="BU42" s="15" t="s">
        <v>39</v>
      </c>
      <c r="BV42" s="15"/>
      <c r="BW42" s="15"/>
      <c r="BX42" s="15"/>
      <c r="BY42" s="15"/>
      <c r="BZ42" s="13"/>
      <c r="CB42" s="13"/>
      <c r="CC42" s="14">
        <v>16.350000000000001</v>
      </c>
      <c r="CD42" s="14">
        <v>17.25</v>
      </c>
      <c r="CE42" s="14" t="s">
        <v>62</v>
      </c>
      <c r="CF42" s="15">
        <f>CD42-CC42+CK42</f>
        <v>0.89999999999999858</v>
      </c>
      <c r="CG42" s="81">
        <f>CF42/CD42</f>
        <v>5.2173913043478182E-2</v>
      </c>
      <c r="CH42" s="81"/>
      <c r="CI42" s="15" t="s">
        <v>39</v>
      </c>
      <c r="CJ42" s="15"/>
      <c r="CK42" s="15"/>
      <c r="CL42" s="15"/>
      <c r="CM42" s="15"/>
      <c r="CN42" s="13"/>
      <c r="CP42" s="13"/>
      <c r="CQ42" s="14">
        <v>16.350000000000001</v>
      </c>
      <c r="CR42" s="14">
        <v>17.25</v>
      </c>
      <c r="CS42" s="14" t="s">
        <v>62</v>
      </c>
      <c r="CT42" s="15">
        <f>CR42-CQ42+CY42</f>
        <v>0.89999999999999858</v>
      </c>
      <c r="CU42" s="81">
        <f>CT42/CR42</f>
        <v>5.2173913043478182E-2</v>
      </c>
      <c r="CV42" s="81"/>
      <c r="CW42" s="15" t="s">
        <v>39</v>
      </c>
      <c r="CX42" s="15"/>
      <c r="CY42" s="15"/>
      <c r="CZ42" s="15"/>
      <c r="DA42" s="15"/>
      <c r="DB42" s="13"/>
      <c r="DD42" s="13"/>
      <c r="DE42" s="14">
        <v>16.350000000000001</v>
      </c>
      <c r="DF42" s="14">
        <v>17.25</v>
      </c>
      <c r="DG42" s="209"/>
      <c r="DH42" s="209"/>
      <c r="DI42" s="14" t="s">
        <v>62</v>
      </c>
      <c r="DJ42" s="15">
        <f>DF42-DE42+DO42</f>
        <v>0.89999999999999858</v>
      </c>
      <c r="DK42" s="81">
        <f>DJ42/DF42</f>
        <v>5.2173913043478182E-2</v>
      </c>
      <c r="DL42" s="81"/>
      <c r="DM42" s="15" t="s">
        <v>39</v>
      </c>
      <c r="DN42" s="15"/>
      <c r="DO42" s="15"/>
      <c r="DP42" s="15"/>
      <c r="DQ42" s="15"/>
      <c r="DR42" s="13"/>
      <c r="DT42" s="13"/>
      <c r="DU42" s="14">
        <v>16.350000000000001</v>
      </c>
      <c r="DV42" s="14">
        <v>17.25</v>
      </c>
      <c r="DW42" s="14" t="s">
        <v>62</v>
      </c>
      <c r="DX42" s="15">
        <f>DV42-DU42+EC42</f>
        <v>0.89999999999999858</v>
      </c>
      <c r="DY42" s="81">
        <f>DX42/DV42</f>
        <v>5.2173913043478182E-2</v>
      </c>
      <c r="DZ42" s="81"/>
      <c r="EA42" s="15" t="s">
        <v>39</v>
      </c>
      <c r="EB42" s="15"/>
      <c r="EC42" s="15"/>
      <c r="ED42" s="15"/>
      <c r="EE42" s="15"/>
      <c r="EF42" s="13"/>
      <c r="EG42" s="13"/>
      <c r="EH42" s="13"/>
      <c r="EI42" s="14">
        <v>16.350000000000001</v>
      </c>
      <c r="EJ42" s="14">
        <v>17.25</v>
      </c>
      <c r="EK42" s="14" t="s">
        <v>62</v>
      </c>
      <c r="EL42" s="15">
        <f>EJ42-EI42+EP42</f>
        <v>0.89999999999999858</v>
      </c>
      <c r="EM42" s="81">
        <f>EL42/EJ42</f>
        <v>5.2173913043478182E-2</v>
      </c>
      <c r="EN42" s="15" t="s">
        <v>39</v>
      </c>
      <c r="EO42" s="15"/>
      <c r="EP42" s="15"/>
      <c r="EQ42" s="15"/>
      <c r="ER42" s="15"/>
      <c r="ES42" s="13"/>
      <c r="EU42" s="13"/>
      <c r="EV42" s="14">
        <v>16.350000000000001</v>
      </c>
      <c r="EW42" s="14">
        <v>17.25</v>
      </c>
      <c r="EX42" s="14" t="s">
        <v>62</v>
      </c>
      <c r="EY42" s="15">
        <f>EW42-EV42+FC42</f>
        <v>0.89999999999999858</v>
      </c>
      <c r="EZ42" s="81">
        <f>EY42/EW42</f>
        <v>5.2173913043478182E-2</v>
      </c>
      <c r="FA42" s="15" t="s">
        <v>39</v>
      </c>
      <c r="FB42" s="15"/>
      <c r="FC42" s="15"/>
      <c r="FD42" s="15"/>
      <c r="FE42" s="15"/>
      <c r="FF42" s="13"/>
      <c r="FH42" s="13"/>
      <c r="FI42" s="14">
        <v>16.350000000000001</v>
      </c>
      <c r="FJ42" s="14">
        <v>17.25</v>
      </c>
      <c r="FK42" s="14" t="s">
        <v>62</v>
      </c>
      <c r="FL42" s="15">
        <f>FJ42-FI42+FP42</f>
        <v>0.89999999999999858</v>
      </c>
      <c r="FM42" s="81">
        <f>FL42/FJ42</f>
        <v>5.2173913043478182E-2</v>
      </c>
      <c r="FN42" s="15" t="s">
        <v>39</v>
      </c>
      <c r="FO42" s="15"/>
      <c r="FP42" s="15"/>
      <c r="FQ42" s="15"/>
      <c r="FR42" s="15"/>
      <c r="FS42" s="13"/>
      <c r="FU42" s="13"/>
      <c r="FV42" s="14">
        <v>16.350000000000001</v>
      </c>
      <c r="FW42" s="14">
        <v>17.25</v>
      </c>
      <c r="FX42" s="14"/>
      <c r="FY42" s="14" t="s">
        <v>62</v>
      </c>
      <c r="FZ42" s="15">
        <f>FW42-FV42+GD42</f>
        <v>0.89999999999999858</v>
      </c>
      <c r="GA42" s="81">
        <f>FZ42/FW42</f>
        <v>5.2173913043478182E-2</v>
      </c>
      <c r="GB42" s="15" t="s">
        <v>39</v>
      </c>
      <c r="GC42" s="15"/>
      <c r="GD42" s="15"/>
      <c r="GE42" s="15"/>
      <c r="GF42" s="15"/>
      <c r="GG42" s="13"/>
      <c r="GI42" s="13"/>
      <c r="GJ42" s="14">
        <v>16.350000000000001</v>
      </c>
      <c r="GK42" s="14">
        <v>17.25</v>
      </c>
      <c r="GL42" s="14"/>
      <c r="GM42" s="14" t="s">
        <v>62</v>
      </c>
      <c r="GN42" s="15">
        <f>GK42-GJ42+GR42</f>
        <v>0.89999999999999858</v>
      </c>
      <c r="GO42" s="81">
        <f>GN42/GK42</f>
        <v>5.2173913043478182E-2</v>
      </c>
      <c r="GP42" s="15" t="s">
        <v>39</v>
      </c>
      <c r="GQ42" s="15"/>
      <c r="GR42" s="15"/>
      <c r="GS42" s="15"/>
      <c r="GT42" s="15"/>
      <c r="GU42" s="13"/>
      <c r="GW42" s="13"/>
      <c r="GX42" s="14">
        <v>16.350000000000001</v>
      </c>
      <c r="GY42" s="14">
        <v>17.25</v>
      </c>
      <c r="GZ42" s="14"/>
      <c r="HA42" s="14" t="s">
        <v>62</v>
      </c>
      <c r="HB42" s="15">
        <f>GY42-GX42+HF42</f>
        <v>0.89999999999999858</v>
      </c>
      <c r="HC42" s="81">
        <f>HB42/GY42</f>
        <v>5.2173913043478182E-2</v>
      </c>
      <c r="HD42" s="15" t="s">
        <v>39</v>
      </c>
      <c r="HE42" s="15"/>
      <c r="HF42" s="15"/>
      <c r="HG42" s="15"/>
      <c r="HH42" s="15"/>
      <c r="HI42" s="13"/>
      <c r="HJ42" s="13"/>
      <c r="HK42" s="13"/>
      <c r="HL42" s="14">
        <v>16.350000000000001</v>
      </c>
      <c r="HM42" s="14">
        <v>17.25</v>
      </c>
      <c r="HN42" s="14"/>
      <c r="HO42" s="14" t="s">
        <v>62</v>
      </c>
      <c r="HP42" s="15">
        <f>HM42-HL42+HT42</f>
        <v>0.89999999999999858</v>
      </c>
      <c r="HQ42" s="81">
        <f>HP42/HM42</f>
        <v>5.2173913043478182E-2</v>
      </c>
      <c r="HR42" s="15" t="s">
        <v>39</v>
      </c>
      <c r="HS42" s="15"/>
      <c r="HT42" s="15"/>
      <c r="HU42" s="15"/>
      <c r="HV42" s="15"/>
      <c r="HW42" s="13"/>
      <c r="HX42" s="13"/>
      <c r="HY42" s="14">
        <v>16.350000000000001</v>
      </c>
      <c r="HZ42" s="14">
        <v>17.25</v>
      </c>
      <c r="IA42" s="14"/>
      <c r="IB42" s="14" t="s">
        <v>62</v>
      </c>
      <c r="IC42" s="15">
        <f>HZ42-HY42+IJ42</f>
        <v>0.89999999999999858</v>
      </c>
      <c r="ID42" s="81">
        <f>IC42/HZ42</f>
        <v>5.2173913043478182E-2</v>
      </c>
      <c r="IE42" s="81"/>
      <c r="IF42" s="81"/>
      <c r="IG42" s="81"/>
      <c r="IH42" s="15" t="s">
        <v>39</v>
      </c>
      <c r="II42" s="15"/>
      <c r="IJ42" s="15"/>
      <c r="IK42" s="15"/>
      <c r="IL42" s="15"/>
      <c r="IM42" s="13"/>
      <c r="IQ42" s="13"/>
      <c r="IR42" s="14">
        <v>16.350000000000001</v>
      </c>
      <c r="IS42" s="14">
        <v>17.25</v>
      </c>
      <c r="IT42" s="14"/>
      <c r="IU42" s="14" t="s">
        <v>62</v>
      </c>
      <c r="IV42" s="15">
        <f>IS42-IR42+JC42</f>
        <v>0.89999999999999858</v>
      </c>
      <c r="IW42" s="81">
        <f>IV42/IS42</f>
        <v>5.2173913043478182E-2</v>
      </c>
      <c r="IX42" s="81"/>
      <c r="IY42" s="81"/>
      <c r="IZ42" s="81"/>
      <c r="JA42" s="15" t="s">
        <v>39</v>
      </c>
      <c r="JB42" s="15"/>
      <c r="JC42" s="15"/>
      <c r="JD42" s="15"/>
      <c r="JE42" s="15"/>
      <c r="JF42" s="13"/>
      <c r="JH42" s="13"/>
      <c r="JI42" s="14">
        <v>16.350000000000001</v>
      </c>
      <c r="JJ42" s="14">
        <v>17.25</v>
      </c>
      <c r="JK42" s="14"/>
      <c r="JL42" s="14" t="s">
        <v>62</v>
      </c>
      <c r="JM42" s="15">
        <f>JJ42-JI42+JT42</f>
        <v>0.89999999999999858</v>
      </c>
      <c r="JN42" s="81">
        <f>JM42/JJ42</f>
        <v>5.2173913043478182E-2</v>
      </c>
      <c r="JO42" s="81"/>
      <c r="JP42" s="81"/>
      <c r="JQ42" s="81"/>
      <c r="JR42" s="15" t="s">
        <v>39</v>
      </c>
      <c r="JS42" s="15"/>
      <c r="JT42" s="15"/>
      <c r="JU42" s="15"/>
      <c r="JV42" s="15"/>
      <c r="JW42" s="13"/>
      <c r="JZ42" s="13"/>
      <c r="KA42" s="14">
        <v>16.350000000000001</v>
      </c>
      <c r="KB42" s="14">
        <v>17.25</v>
      </c>
      <c r="KC42" s="14"/>
      <c r="KD42" s="14" t="s">
        <v>62</v>
      </c>
      <c r="KE42" s="15">
        <f>KB42-KA42+KL42</f>
        <v>0.89999999999999858</v>
      </c>
      <c r="KF42" s="81">
        <f>KE42/KB42</f>
        <v>5.2173913043478182E-2</v>
      </c>
      <c r="KG42" s="81"/>
      <c r="KH42" s="81"/>
      <c r="KI42" s="81"/>
      <c r="KJ42" s="15" t="s">
        <v>39</v>
      </c>
      <c r="KK42" s="15"/>
      <c r="KL42" s="15"/>
      <c r="KM42" s="15"/>
      <c r="KN42" s="15"/>
      <c r="KO42" s="13"/>
      <c r="KQ42" s="13"/>
      <c r="KR42" s="14">
        <v>16.350000000000001</v>
      </c>
      <c r="KS42" s="14">
        <v>17.25</v>
      </c>
      <c r="KT42" s="14"/>
      <c r="KU42" s="312" t="s">
        <v>62</v>
      </c>
      <c r="KV42" s="15">
        <f>KS42-KR42+LC42</f>
        <v>0.89999999999999858</v>
      </c>
      <c r="KW42" s="81">
        <f>KV42/KR42</f>
        <v>5.5045871559632933E-2</v>
      </c>
      <c r="KX42" s="81"/>
      <c r="KY42" s="81"/>
      <c r="KZ42" s="81"/>
      <c r="LA42" s="15" t="s">
        <v>39</v>
      </c>
      <c r="LB42" s="15"/>
      <c r="LC42" s="15"/>
      <c r="LD42" s="15"/>
      <c r="LE42" s="15"/>
      <c r="LF42" s="13"/>
      <c r="LI42" s="13"/>
      <c r="LJ42" s="14">
        <v>16.350000000000001</v>
      </c>
      <c r="LK42" s="14">
        <v>17.25</v>
      </c>
      <c r="LL42" s="14"/>
      <c r="LM42" s="312" t="s">
        <v>62</v>
      </c>
      <c r="LN42" s="15">
        <f>LK42-LJ42+LU42</f>
        <v>0.89999999999999858</v>
      </c>
      <c r="LO42" s="81">
        <f>LN42/LJ42</f>
        <v>5.5045871559632933E-2</v>
      </c>
      <c r="LP42" s="81"/>
      <c r="LQ42" s="81"/>
      <c r="LR42" s="81"/>
      <c r="LS42" s="15" t="s">
        <v>39</v>
      </c>
      <c r="LT42" s="15"/>
      <c r="LU42" s="15"/>
      <c r="LV42" s="15"/>
      <c r="LW42" s="15"/>
      <c r="LX42" s="13"/>
      <c r="LZ42" s="13"/>
      <c r="MA42" s="14">
        <v>16.350000000000001</v>
      </c>
      <c r="MB42" s="14">
        <v>17.25</v>
      </c>
      <c r="MC42" s="14"/>
      <c r="MD42" s="312" t="s">
        <v>62</v>
      </c>
      <c r="ME42" s="15">
        <f>MB42-MA42+ML42</f>
        <v>0.89999999999999858</v>
      </c>
      <c r="MF42" s="81">
        <f>ME42/MA42</f>
        <v>5.5045871559632933E-2</v>
      </c>
      <c r="MG42" s="81"/>
      <c r="MH42" s="81"/>
      <c r="MI42" s="81"/>
      <c r="MJ42" s="15" t="s">
        <v>39</v>
      </c>
      <c r="MK42" s="15"/>
      <c r="ML42" s="15"/>
      <c r="MM42" s="15"/>
      <c r="MN42" s="15"/>
      <c r="MO42" s="13"/>
      <c r="MQ42" s="13"/>
      <c r="MR42" s="14">
        <v>16.350000000000001</v>
      </c>
      <c r="MS42" s="14">
        <v>17.25</v>
      </c>
      <c r="MT42" s="14"/>
      <c r="MU42" s="312" t="s">
        <v>62</v>
      </c>
      <c r="MV42" s="15">
        <f>MS42-MR42+NC42</f>
        <v>0.89999999999999858</v>
      </c>
      <c r="MW42" s="81">
        <f>MV42/MR42</f>
        <v>5.5045871559632933E-2</v>
      </c>
      <c r="MX42" s="81"/>
      <c r="MY42" s="81"/>
      <c r="MZ42" s="81"/>
      <c r="NA42" s="15" t="s">
        <v>39</v>
      </c>
      <c r="NB42" s="15"/>
      <c r="NC42" s="15"/>
      <c r="ND42" s="15"/>
      <c r="NE42" s="15"/>
      <c r="NF42" s="13"/>
      <c r="NI42" s="13"/>
      <c r="NJ42" s="14">
        <v>16.350000000000001</v>
      </c>
      <c r="NK42" s="14">
        <v>17.25</v>
      </c>
      <c r="NL42" s="14"/>
      <c r="NM42" s="312" t="s">
        <v>62</v>
      </c>
      <c r="NN42" s="15">
        <f>NK42-NJ42+NU42</f>
        <v>0.89999999999999858</v>
      </c>
      <c r="NO42" s="81">
        <f>NN42/NJ42</f>
        <v>5.5045871559632933E-2</v>
      </c>
      <c r="NP42" s="81"/>
      <c r="NQ42" s="81"/>
      <c r="NR42" s="81"/>
      <c r="NS42" s="15" t="s">
        <v>39</v>
      </c>
      <c r="NT42" s="15"/>
      <c r="NU42" s="15"/>
      <c r="NV42" s="15"/>
      <c r="NW42" s="15"/>
      <c r="NX42" s="13"/>
      <c r="OA42" s="13"/>
      <c r="OB42" s="14">
        <v>16.350000000000001</v>
      </c>
      <c r="OC42" s="14">
        <v>17.25</v>
      </c>
      <c r="OD42" s="14"/>
      <c r="OE42" s="312" t="s">
        <v>62</v>
      </c>
      <c r="OF42" s="15">
        <f>OC42-OB42+OM42</f>
        <v>0.89999999999999858</v>
      </c>
      <c r="OG42" s="81">
        <f>OF42/OB42</f>
        <v>5.5045871559632933E-2</v>
      </c>
      <c r="OH42" s="81"/>
      <c r="OI42" s="81"/>
      <c r="OJ42" s="81"/>
      <c r="OK42" s="15" t="s">
        <v>39</v>
      </c>
      <c r="OL42" s="15"/>
      <c r="OM42" s="15"/>
      <c r="ON42" s="13"/>
      <c r="OQ42" s="13"/>
      <c r="OR42" s="14">
        <v>16.350000000000001</v>
      </c>
      <c r="OS42" s="14">
        <v>17.25</v>
      </c>
      <c r="OT42" s="14"/>
      <c r="OU42" s="312" t="s">
        <v>62</v>
      </c>
      <c r="OV42" s="15">
        <f>OS42-OR42+PC42</f>
        <v>0.89999999999999858</v>
      </c>
      <c r="OW42" s="81">
        <f>OV42/OR42</f>
        <v>5.5045871559632933E-2</v>
      </c>
      <c r="OX42" s="81"/>
      <c r="OY42" s="81"/>
      <c r="OZ42" s="81"/>
      <c r="PA42" s="15" t="s">
        <v>39</v>
      </c>
      <c r="PB42" s="15"/>
      <c r="PC42" s="15"/>
      <c r="PD42" s="13"/>
      <c r="PG42" s="13"/>
      <c r="PH42" s="14">
        <v>16.350000000000001</v>
      </c>
      <c r="PI42" s="14">
        <v>17.25</v>
      </c>
      <c r="PJ42" s="14"/>
      <c r="PK42" s="312" t="s">
        <v>62</v>
      </c>
      <c r="PL42" s="15">
        <f>PI42-PH42+PS42</f>
        <v>0.89999999999999858</v>
      </c>
      <c r="PM42" s="81">
        <f>PL42/PH42</f>
        <v>5.5045871559632933E-2</v>
      </c>
      <c r="PN42" s="81"/>
      <c r="PO42" s="81"/>
      <c r="PP42" s="81"/>
      <c r="PQ42" s="15" t="s">
        <v>39</v>
      </c>
      <c r="PR42" s="15"/>
      <c r="PS42" s="15"/>
      <c r="PT42" s="13"/>
      <c r="PV42" s="13"/>
      <c r="PW42" s="14">
        <v>16.350000000000001</v>
      </c>
      <c r="PX42" s="14">
        <v>17.25</v>
      </c>
      <c r="PY42" s="14"/>
      <c r="PZ42" s="312" t="s">
        <v>62</v>
      </c>
      <c r="QA42" s="15">
        <f>PX42-PW42+QH42</f>
        <v>0.89999999999999858</v>
      </c>
      <c r="QB42" s="81">
        <f>QA42/PW42</f>
        <v>5.5045871559632933E-2</v>
      </c>
      <c r="QC42" s="81"/>
      <c r="QD42" s="81"/>
      <c r="QE42" s="81"/>
      <c r="QF42" s="15" t="s">
        <v>39</v>
      </c>
      <c r="QG42" s="15"/>
      <c r="QH42" s="15"/>
      <c r="QI42" s="13"/>
      <c r="QK42" s="13"/>
      <c r="QL42" s="14">
        <v>16.350000000000001</v>
      </c>
      <c r="QM42" s="14">
        <v>17.25</v>
      </c>
      <c r="QN42" s="14"/>
      <c r="QO42" s="312" t="s">
        <v>62</v>
      </c>
      <c r="QP42" s="15">
        <f>QM42-QL42+QW42</f>
        <v>0.89999999999999858</v>
      </c>
      <c r="QQ42" s="81">
        <f>QP42/QL42</f>
        <v>5.5045871559632933E-2</v>
      </c>
      <c r="QR42" s="81"/>
      <c r="QS42" s="81"/>
      <c r="QT42" s="81"/>
      <c r="QU42" s="15" t="s">
        <v>39</v>
      </c>
      <c r="QV42" s="15"/>
      <c r="QW42" s="15"/>
      <c r="QX42" s="13"/>
      <c r="QZ42" s="622"/>
      <c r="RA42" s="14">
        <v>16.350000000000001</v>
      </c>
      <c r="RB42" s="14">
        <v>17.25</v>
      </c>
      <c r="RC42" s="497"/>
      <c r="RD42" s="312" t="s">
        <v>62</v>
      </c>
      <c r="RE42" s="15">
        <f>RB42-RA42+RL42</f>
        <v>0.89999999999999858</v>
      </c>
      <c r="RF42" s="81">
        <f>RE42/RA42</f>
        <v>5.5045871559632933E-2</v>
      </c>
      <c r="RG42" s="81"/>
      <c r="RH42" s="81"/>
      <c r="RI42" s="81"/>
      <c r="RJ42" s="536" t="s">
        <v>39</v>
      </c>
      <c r="RK42" s="553"/>
      <c r="RL42" s="554"/>
      <c r="RM42" s="633"/>
      <c r="RQ42" s="622"/>
      <c r="RR42" s="14">
        <v>16.350000000000001</v>
      </c>
      <c r="RS42" s="14">
        <v>17.25</v>
      </c>
      <c r="RT42" s="497"/>
      <c r="RU42" s="312" t="s">
        <v>62</v>
      </c>
      <c r="RV42" s="15">
        <f>RS42-RR42+SC42</f>
        <v>0.89999999999999858</v>
      </c>
      <c r="RW42" s="81">
        <f>RV42/RR42</f>
        <v>5.5045871559632933E-2</v>
      </c>
      <c r="RX42" s="81"/>
      <c r="RY42" s="81"/>
      <c r="RZ42" s="81"/>
      <c r="SA42" s="536" t="s">
        <v>39</v>
      </c>
      <c r="SB42" s="553"/>
      <c r="SC42" s="554"/>
      <c r="SD42" s="633"/>
      <c r="XDO42" s="692"/>
      <c r="XDP42" s="692"/>
      <c r="XDQ42" s="692"/>
      <c r="XDR42" s="692"/>
      <c r="XDS42" s="692"/>
      <c r="XDT42" s="692"/>
    </row>
    <row r="43" spans="1:16349" ht="15" customHeight="1">
      <c r="A43" s="35" t="s">
        <v>219</v>
      </c>
      <c r="B43" s="36">
        <v>50</v>
      </c>
      <c r="C43" s="35" t="s">
        <v>32</v>
      </c>
      <c r="D43" s="773">
        <v>1006</v>
      </c>
      <c r="E43" s="37" t="s">
        <v>146</v>
      </c>
      <c r="F43" s="343" t="s">
        <v>147</v>
      </c>
      <c r="G43" s="337" t="s">
        <v>220</v>
      </c>
      <c r="H43" s="35"/>
      <c r="J43" s="13"/>
      <c r="K43" s="14">
        <v>8.73</v>
      </c>
      <c r="L43" s="14">
        <v>10.8</v>
      </c>
      <c r="M43" s="14" t="s">
        <v>62</v>
      </c>
      <c r="N43" s="15">
        <f>L43-K43+S43</f>
        <v>2.0700000000000003</v>
      </c>
      <c r="O43" s="81">
        <f>N43/L43</f>
        <v>0.19166666666666668</v>
      </c>
      <c r="P43" s="81"/>
      <c r="Q43" s="15" t="s">
        <v>39</v>
      </c>
      <c r="R43" s="15"/>
      <c r="S43" s="15"/>
      <c r="T43" s="15"/>
      <c r="U43" s="15"/>
      <c r="V43" s="13"/>
      <c r="X43" s="13"/>
      <c r="Y43" s="14">
        <v>8.73</v>
      </c>
      <c r="Z43" s="14">
        <v>10.8</v>
      </c>
      <c r="AA43" s="14" t="s">
        <v>62</v>
      </c>
      <c r="AB43" s="15">
        <f>Z43-Y43+AG43</f>
        <v>2.0700000000000003</v>
      </c>
      <c r="AC43" s="81">
        <f>AB43/Z43</f>
        <v>0.19166666666666668</v>
      </c>
      <c r="AD43" s="81"/>
      <c r="AE43" s="15" t="s">
        <v>39</v>
      </c>
      <c r="AF43" s="15"/>
      <c r="AG43" s="15"/>
      <c r="AH43" s="15"/>
      <c r="AI43" s="15"/>
      <c r="AJ43" s="13"/>
      <c r="AL43" s="13"/>
      <c r="AM43" s="14">
        <v>8.73</v>
      </c>
      <c r="AN43" s="14">
        <v>10.8</v>
      </c>
      <c r="AO43" s="14" t="s">
        <v>62</v>
      </c>
      <c r="AP43" s="15">
        <f>AN43-AM43+AU43</f>
        <v>2.0700000000000003</v>
      </c>
      <c r="AQ43" s="81">
        <f>AP43/AN43</f>
        <v>0.19166666666666668</v>
      </c>
      <c r="AR43" s="81"/>
      <c r="AS43" s="15" t="s">
        <v>39</v>
      </c>
      <c r="AT43" s="15"/>
      <c r="AU43" s="15"/>
      <c r="AV43" s="15"/>
      <c r="AW43" s="15"/>
      <c r="AX43" s="13"/>
      <c r="AZ43" s="13"/>
      <c r="BA43" s="14">
        <v>8.73</v>
      </c>
      <c r="BB43" s="14">
        <v>10.8</v>
      </c>
      <c r="BC43" s="14" t="s">
        <v>62</v>
      </c>
      <c r="BD43" s="15">
        <f>BB43-BA43+BI43</f>
        <v>2.0700000000000003</v>
      </c>
      <c r="BE43" s="81">
        <f>BD43/BB43</f>
        <v>0.19166666666666668</v>
      </c>
      <c r="BF43" s="81"/>
      <c r="BG43" s="15" t="s">
        <v>39</v>
      </c>
      <c r="BH43" s="15"/>
      <c r="BI43" s="15"/>
      <c r="BJ43" s="15"/>
      <c r="BK43" s="15"/>
      <c r="BL43" s="13"/>
      <c r="BN43" s="13"/>
      <c r="BO43" s="14">
        <v>8.73</v>
      </c>
      <c r="BP43" s="14">
        <v>10.8</v>
      </c>
      <c r="BQ43" s="14" t="s">
        <v>62</v>
      </c>
      <c r="BR43" s="15">
        <f>BP43-BO43+BW43</f>
        <v>2.0700000000000003</v>
      </c>
      <c r="BS43" s="81">
        <f>BR43/BP43</f>
        <v>0.19166666666666668</v>
      </c>
      <c r="BT43" s="81"/>
      <c r="BU43" s="15" t="s">
        <v>39</v>
      </c>
      <c r="BV43" s="15"/>
      <c r="BW43" s="15"/>
      <c r="BX43" s="15"/>
      <c r="BY43" s="15"/>
      <c r="BZ43" s="13"/>
      <c r="CB43" s="13"/>
      <c r="CC43" s="14">
        <v>8.73</v>
      </c>
      <c r="CD43" s="14">
        <v>10.8</v>
      </c>
      <c r="CE43" s="14" t="s">
        <v>62</v>
      </c>
      <c r="CF43" s="15">
        <f>CD43-CC43+CK43</f>
        <v>2.0700000000000003</v>
      </c>
      <c r="CG43" s="81">
        <f>CF43/CD43</f>
        <v>0.19166666666666668</v>
      </c>
      <c r="CH43" s="81"/>
      <c r="CI43" s="15" t="s">
        <v>39</v>
      </c>
      <c r="CJ43" s="15"/>
      <c r="CK43" s="15"/>
      <c r="CL43" s="15"/>
      <c r="CM43" s="15"/>
      <c r="CN43" s="13"/>
      <c r="CP43" s="13"/>
      <c r="CQ43" s="14">
        <v>8.73</v>
      </c>
      <c r="CR43" s="14">
        <v>10.8</v>
      </c>
      <c r="CS43" s="14" t="s">
        <v>62</v>
      </c>
      <c r="CT43" s="15">
        <f>CR43-CQ43+CY43</f>
        <v>2.0700000000000003</v>
      </c>
      <c r="CU43" s="81">
        <f>CT43/CR43</f>
        <v>0.19166666666666668</v>
      </c>
      <c r="CV43" s="81"/>
      <c r="CW43" s="15" t="s">
        <v>39</v>
      </c>
      <c r="CX43" s="15"/>
      <c r="CY43" s="15"/>
      <c r="CZ43" s="15"/>
      <c r="DA43" s="15"/>
      <c r="DB43" s="13"/>
      <c r="DD43" s="13"/>
      <c r="DE43" s="14">
        <v>8.73</v>
      </c>
      <c r="DF43" s="14">
        <v>10.8</v>
      </c>
      <c r="DG43" s="209"/>
      <c r="DH43" s="209"/>
      <c r="DI43" s="14" t="s">
        <v>62</v>
      </c>
      <c r="DJ43" s="15">
        <f>DF43-DE43+DO43</f>
        <v>2.0700000000000003</v>
      </c>
      <c r="DK43" s="81">
        <f>DJ43/DF43</f>
        <v>0.19166666666666668</v>
      </c>
      <c r="DL43" s="81"/>
      <c r="DM43" s="15" t="s">
        <v>39</v>
      </c>
      <c r="DN43" s="15"/>
      <c r="DO43" s="15"/>
      <c r="DP43" s="15"/>
      <c r="DQ43" s="15"/>
      <c r="DR43" s="13"/>
      <c r="DT43" s="13"/>
      <c r="DU43" s="14">
        <v>8.73</v>
      </c>
      <c r="DV43" s="14">
        <v>10.8</v>
      </c>
      <c r="DW43" s="14" t="s">
        <v>62</v>
      </c>
      <c r="DX43" s="15">
        <f>DV43-DU43+EC43</f>
        <v>2.0700000000000003</v>
      </c>
      <c r="DY43" s="81">
        <f>DX43/DV43</f>
        <v>0.19166666666666668</v>
      </c>
      <c r="DZ43" s="81"/>
      <c r="EA43" s="15" t="s">
        <v>39</v>
      </c>
      <c r="EB43" s="15"/>
      <c r="EC43" s="15"/>
      <c r="ED43" s="15"/>
      <c r="EE43" s="15"/>
      <c r="EF43" s="13"/>
      <c r="EG43" s="13"/>
      <c r="EH43" s="13"/>
      <c r="EI43" s="14">
        <v>8.73</v>
      </c>
      <c r="EJ43" s="14">
        <v>10.8</v>
      </c>
      <c r="EK43" s="14" t="s">
        <v>62</v>
      </c>
      <c r="EL43" s="15">
        <f>EJ43-EI43+EP43</f>
        <v>2.0700000000000003</v>
      </c>
      <c r="EM43" s="81">
        <f>EL43/EJ43</f>
        <v>0.19166666666666668</v>
      </c>
      <c r="EN43" s="15" t="s">
        <v>39</v>
      </c>
      <c r="EO43" s="15"/>
      <c r="EP43" s="15"/>
      <c r="EQ43" s="15"/>
      <c r="ER43" s="15"/>
      <c r="ES43" s="13"/>
      <c r="EU43" s="13"/>
      <c r="EV43" s="14">
        <v>9.4</v>
      </c>
      <c r="EW43" s="14">
        <v>10.8</v>
      </c>
      <c r="EX43" s="14" t="s">
        <v>62</v>
      </c>
      <c r="EY43" s="15">
        <f>EW43-EV43+FC43</f>
        <v>1.4000000000000004</v>
      </c>
      <c r="EZ43" s="81">
        <f>EY43/EW43</f>
        <v>0.12962962962962965</v>
      </c>
      <c r="FA43" s="15" t="s">
        <v>39</v>
      </c>
      <c r="FB43" s="15"/>
      <c r="FC43" s="15"/>
      <c r="FD43" s="15"/>
      <c r="FE43" s="15"/>
      <c r="FF43" s="13"/>
      <c r="FH43" s="13"/>
      <c r="FI43" s="14">
        <v>9.4</v>
      </c>
      <c r="FJ43" s="14">
        <v>10.8</v>
      </c>
      <c r="FK43" s="14" t="s">
        <v>62</v>
      </c>
      <c r="FL43" s="15">
        <f>FJ43-FI43+FP43</f>
        <v>1.4000000000000004</v>
      </c>
      <c r="FM43" s="81">
        <f>FL43/FJ43</f>
        <v>0.12962962962962965</v>
      </c>
      <c r="FN43" s="15" t="s">
        <v>39</v>
      </c>
      <c r="FO43" s="15"/>
      <c r="FP43" s="15"/>
      <c r="FQ43" s="15"/>
      <c r="FR43" s="15"/>
      <c r="FS43" s="13"/>
      <c r="FU43" s="13"/>
      <c r="FV43" s="14">
        <v>9.4</v>
      </c>
      <c r="FW43" s="14">
        <v>10.8</v>
      </c>
      <c r="FX43" s="14"/>
      <c r="FY43" s="14" t="s">
        <v>62</v>
      </c>
      <c r="FZ43" s="15">
        <f>FW43-FV43+GD43</f>
        <v>1.4000000000000004</v>
      </c>
      <c r="GA43" s="81">
        <f>FZ43/FW43</f>
        <v>0.12962962962962965</v>
      </c>
      <c r="GB43" s="15" t="s">
        <v>39</v>
      </c>
      <c r="GC43" s="15"/>
      <c r="GD43" s="15"/>
      <c r="GE43" s="15"/>
      <c r="GF43" s="15"/>
      <c r="GG43" s="13"/>
      <c r="GI43" s="13"/>
      <c r="GJ43" s="14">
        <v>9.4</v>
      </c>
      <c r="GK43" s="14">
        <v>10.8</v>
      </c>
      <c r="GL43" s="14"/>
      <c r="GM43" s="14" t="s">
        <v>62</v>
      </c>
      <c r="GN43" s="15">
        <f>GK43-GJ43+GR43</f>
        <v>1.4000000000000004</v>
      </c>
      <c r="GO43" s="81">
        <f>GN43/GK43</f>
        <v>0.12962962962962965</v>
      </c>
      <c r="GP43" s="15" t="s">
        <v>39</v>
      </c>
      <c r="GQ43" s="15"/>
      <c r="GR43" s="15"/>
      <c r="GS43" s="15"/>
      <c r="GT43" s="15"/>
      <c r="GU43" s="13"/>
      <c r="GW43" s="13"/>
      <c r="GX43" s="14">
        <v>9.4</v>
      </c>
      <c r="GY43" s="14">
        <v>10.8</v>
      </c>
      <c r="GZ43" s="14"/>
      <c r="HA43" s="14" t="s">
        <v>62</v>
      </c>
      <c r="HB43" s="15">
        <f>GY43-GX43+HF43</f>
        <v>1.4000000000000004</v>
      </c>
      <c r="HC43" s="81">
        <f>HB43/GY43</f>
        <v>0.12962962962962965</v>
      </c>
      <c r="HD43" s="15" t="s">
        <v>39</v>
      </c>
      <c r="HE43" s="15"/>
      <c r="HF43" s="15"/>
      <c r="HG43" s="15"/>
      <c r="HH43" s="15"/>
      <c r="HI43" s="13"/>
      <c r="HJ43" s="13"/>
      <c r="HK43" s="13"/>
      <c r="HL43" s="14">
        <v>9.4</v>
      </c>
      <c r="HM43" s="14">
        <v>10.8</v>
      </c>
      <c r="HN43" s="14"/>
      <c r="HO43" s="14" t="s">
        <v>62</v>
      </c>
      <c r="HP43" s="15">
        <f>HM43-HL43+HT43</f>
        <v>1.4000000000000004</v>
      </c>
      <c r="HQ43" s="81">
        <f>HP43/HM43</f>
        <v>0.12962962962962965</v>
      </c>
      <c r="HR43" s="15" t="s">
        <v>39</v>
      </c>
      <c r="HS43" s="15"/>
      <c r="HT43" s="15"/>
      <c r="HU43" s="15"/>
      <c r="HV43" s="15"/>
      <c r="HW43" s="13"/>
      <c r="HX43" s="13"/>
      <c r="HY43" s="14">
        <v>9.4</v>
      </c>
      <c r="HZ43" s="14">
        <v>10.8</v>
      </c>
      <c r="IA43" s="14"/>
      <c r="IB43" s="14" t="s">
        <v>62</v>
      </c>
      <c r="IC43" s="15">
        <f>HZ43-HY43+IJ43</f>
        <v>1.4000000000000004</v>
      </c>
      <c r="ID43" s="81">
        <f>IC43/HZ43</f>
        <v>0.12962962962962965</v>
      </c>
      <c r="IE43" s="81"/>
      <c r="IF43" s="81"/>
      <c r="IG43" s="81"/>
      <c r="IH43" s="15" t="s">
        <v>39</v>
      </c>
      <c r="II43" s="15"/>
      <c r="IJ43" s="15"/>
      <c r="IK43" s="15"/>
      <c r="IL43" s="15"/>
      <c r="IM43" s="13"/>
      <c r="IQ43" s="13"/>
      <c r="IR43" s="14">
        <v>9.4</v>
      </c>
      <c r="IS43" s="14">
        <v>10.8</v>
      </c>
      <c r="IT43" s="14"/>
      <c r="IU43" s="14" t="s">
        <v>62</v>
      </c>
      <c r="IV43" s="15">
        <f>IS43-IR43+JC43</f>
        <v>1.4000000000000004</v>
      </c>
      <c r="IW43" s="81">
        <f>IV43/IS43</f>
        <v>0.12962962962962965</v>
      </c>
      <c r="IX43" s="81"/>
      <c r="IY43" s="81"/>
      <c r="IZ43" s="81"/>
      <c r="JA43" s="15" t="s">
        <v>39</v>
      </c>
      <c r="JB43" s="15"/>
      <c r="JC43" s="15"/>
      <c r="JD43" s="15"/>
      <c r="JE43" s="15"/>
      <c r="JF43" s="13"/>
      <c r="JH43" s="13"/>
      <c r="JI43" s="14">
        <v>9.4</v>
      </c>
      <c r="JJ43" s="14">
        <v>10.8</v>
      </c>
      <c r="JK43" s="14"/>
      <c r="JL43" s="14" t="s">
        <v>62</v>
      </c>
      <c r="JM43" s="15">
        <f>JJ43-JI43+JT43</f>
        <v>1.4000000000000004</v>
      </c>
      <c r="JN43" s="81">
        <f>JM43/JJ43</f>
        <v>0.12962962962962965</v>
      </c>
      <c r="JO43" s="81"/>
      <c r="JP43" s="81"/>
      <c r="JQ43" s="81"/>
      <c r="JR43" s="15" t="s">
        <v>39</v>
      </c>
      <c r="JS43" s="15"/>
      <c r="JT43" s="15"/>
      <c r="JU43" s="15"/>
      <c r="JV43" s="15"/>
      <c r="JW43" s="13"/>
      <c r="JZ43" s="13"/>
      <c r="KA43" s="14">
        <v>9.4</v>
      </c>
      <c r="KB43" s="14">
        <v>10.8</v>
      </c>
      <c r="KC43" s="14"/>
      <c r="KD43" s="14" t="s">
        <v>62</v>
      </c>
      <c r="KE43" s="15">
        <f>KB43-KA43+KL43</f>
        <v>1.4000000000000004</v>
      </c>
      <c r="KF43" s="81">
        <f>KE43/KB43</f>
        <v>0.12962962962962965</v>
      </c>
      <c r="KG43" s="81"/>
      <c r="KH43" s="81"/>
      <c r="KI43" s="81"/>
      <c r="KJ43" s="15" t="s">
        <v>39</v>
      </c>
      <c r="KK43" s="15"/>
      <c r="KL43" s="15"/>
      <c r="KM43" s="15"/>
      <c r="KN43" s="15"/>
      <c r="KO43" s="13"/>
      <c r="KQ43" s="13" t="s">
        <v>106</v>
      </c>
      <c r="KR43" s="293">
        <v>9.5299999999999994</v>
      </c>
      <c r="KS43" s="14">
        <v>10.8</v>
      </c>
      <c r="KT43" s="14"/>
      <c r="KU43" s="312" t="s">
        <v>62</v>
      </c>
      <c r="KV43" s="15">
        <f>KS43-KR43+LC43</f>
        <v>1.2700000000000014</v>
      </c>
      <c r="KW43" s="81">
        <f>KV43/KR43</f>
        <v>0.1332633788037777</v>
      </c>
      <c r="KX43" s="81"/>
      <c r="KY43" s="81"/>
      <c r="KZ43" s="81"/>
      <c r="LA43" s="15" t="s">
        <v>39</v>
      </c>
      <c r="LB43" s="15"/>
      <c r="LC43" s="15"/>
      <c r="LD43" s="15"/>
      <c r="LE43" s="15"/>
      <c r="LF43" s="13"/>
      <c r="LI43" s="13" t="s">
        <v>106</v>
      </c>
      <c r="LJ43" s="293">
        <v>9.5299999999999994</v>
      </c>
      <c r="LK43" s="14">
        <v>10.8</v>
      </c>
      <c r="LL43" s="14"/>
      <c r="LM43" s="312" t="s">
        <v>62</v>
      </c>
      <c r="LN43" s="15">
        <f>LK43-LJ43+LU43</f>
        <v>1.2700000000000014</v>
      </c>
      <c r="LO43" s="81">
        <f>LN43/LJ43</f>
        <v>0.1332633788037777</v>
      </c>
      <c r="LP43" s="81"/>
      <c r="LQ43" s="81"/>
      <c r="LR43" s="81"/>
      <c r="LS43" s="15" t="s">
        <v>39</v>
      </c>
      <c r="LT43" s="15"/>
      <c r="LU43" s="15"/>
      <c r="LV43" s="15"/>
      <c r="LW43" s="15"/>
      <c r="LX43" s="13"/>
      <c r="LZ43" s="13"/>
      <c r="MA43" s="332">
        <v>9.5299999999999994</v>
      </c>
      <c r="MB43" s="14">
        <v>10.8</v>
      </c>
      <c r="MC43" s="14"/>
      <c r="MD43" s="312" t="s">
        <v>62</v>
      </c>
      <c r="ME43" s="15">
        <f>MB43-MA43+ML43</f>
        <v>1.2700000000000014</v>
      </c>
      <c r="MF43" s="81">
        <f>ME43/MA43</f>
        <v>0.1332633788037777</v>
      </c>
      <c r="MG43" s="81"/>
      <c r="MH43" s="81"/>
      <c r="MI43" s="81"/>
      <c r="MJ43" s="15" t="s">
        <v>39</v>
      </c>
      <c r="MK43" s="15"/>
      <c r="ML43" s="15"/>
      <c r="MM43" s="15"/>
      <c r="MN43" s="15"/>
      <c r="MO43" s="13"/>
      <c r="MQ43" s="13"/>
      <c r="MR43" s="332">
        <v>9.5299999999999994</v>
      </c>
      <c r="MS43" s="14">
        <v>10.8</v>
      </c>
      <c r="MT43" s="14"/>
      <c r="MU43" s="312" t="s">
        <v>62</v>
      </c>
      <c r="MV43" s="15">
        <f>MS43-MR43+NC43</f>
        <v>1.2700000000000014</v>
      </c>
      <c r="MW43" s="81">
        <f>MV43/MR43</f>
        <v>0.1332633788037777</v>
      </c>
      <c r="MX43" s="81"/>
      <c r="MY43" s="81"/>
      <c r="MZ43" s="81"/>
      <c r="NA43" s="15" t="s">
        <v>39</v>
      </c>
      <c r="NB43" s="15"/>
      <c r="NC43" s="15"/>
      <c r="ND43" s="15"/>
      <c r="NE43" s="15"/>
      <c r="NF43" s="13"/>
      <c r="NI43" s="13"/>
      <c r="NJ43" s="332">
        <v>9.5299999999999994</v>
      </c>
      <c r="NK43" s="14">
        <v>10.8</v>
      </c>
      <c r="NL43" s="14"/>
      <c r="NM43" s="312" t="s">
        <v>62</v>
      </c>
      <c r="NN43" s="15">
        <f>NK43-NJ43+NU43</f>
        <v>1.2700000000000014</v>
      </c>
      <c r="NO43" s="81">
        <f>NN43/NJ43</f>
        <v>0.1332633788037777</v>
      </c>
      <c r="NP43" s="81"/>
      <c r="NQ43" s="81"/>
      <c r="NR43" s="81"/>
      <c r="NS43" s="15" t="s">
        <v>39</v>
      </c>
      <c r="NT43" s="15"/>
      <c r="NU43" s="15"/>
      <c r="NV43" s="15"/>
      <c r="NW43" s="15"/>
      <c r="NX43" s="13"/>
      <c r="OA43" s="13"/>
      <c r="OB43" s="332">
        <v>9.5299999999999994</v>
      </c>
      <c r="OC43" s="14">
        <v>10.8</v>
      </c>
      <c r="OD43" s="14"/>
      <c r="OE43" s="312" t="s">
        <v>62</v>
      </c>
      <c r="OF43" s="15">
        <f>OC43-OB43+OM43</f>
        <v>1.2700000000000014</v>
      </c>
      <c r="OG43" s="81">
        <f>OF43/OB43</f>
        <v>0.1332633788037777</v>
      </c>
      <c r="OH43" s="81"/>
      <c r="OI43" s="81"/>
      <c r="OJ43" s="81"/>
      <c r="OK43" s="15" t="s">
        <v>39</v>
      </c>
      <c r="OL43" s="15"/>
      <c r="OM43" s="15"/>
      <c r="ON43" s="13"/>
      <c r="OQ43" s="13"/>
      <c r="OR43" s="332">
        <v>9.5299999999999994</v>
      </c>
      <c r="OS43" s="14">
        <v>10.8</v>
      </c>
      <c r="OT43" s="14"/>
      <c r="OU43" s="312" t="s">
        <v>62</v>
      </c>
      <c r="OV43" s="15">
        <f>OS43-OR43+PC43</f>
        <v>1.2700000000000014</v>
      </c>
      <c r="OW43" s="81">
        <f>OV43/OR43</f>
        <v>0.1332633788037777</v>
      </c>
      <c r="OX43" s="81"/>
      <c r="OY43" s="81"/>
      <c r="OZ43" s="81"/>
      <c r="PA43" s="15" t="s">
        <v>39</v>
      </c>
      <c r="PB43" s="15"/>
      <c r="PC43" s="15"/>
      <c r="PD43" s="13"/>
      <c r="PG43" s="13"/>
      <c r="PH43" s="332">
        <v>9.5299999999999994</v>
      </c>
      <c r="PI43" s="14">
        <v>10.8</v>
      </c>
      <c r="PJ43" s="14"/>
      <c r="PK43" s="312" t="s">
        <v>62</v>
      </c>
      <c r="PL43" s="15">
        <f>PI43-PH43+PS43</f>
        <v>1.2700000000000014</v>
      </c>
      <c r="PM43" s="81">
        <f>PL43/PH43</f>
        <v>0.1332633788037777</v>
      </c>
      <c r="PN43" s="81"/>
      <c r="PO43" s="81"/>
      <c r="PP43" s="81"/>
      <c r="PQ43" s="15" t="s">
        <v>39</v>
      </c>
      <c r="PR43" s="15"/>
      <c r="PS43" s="15"/>
      <c r="PT43" s="13"/>
      <c r="PV43" s="13"/>
      <c r="PW43" s="332">
        <v>9.5299999999999994</v>
      </c>
      <c r="PX43" s="14">
        <v>10.8</v>
      </c>
      <c r="PY43" s="14"/>
      <c r="PZ43" s="312" t="s">
        <v>62</v>
      </c>
      <c r="QA43" s="15">
        <f>PX43-PW43+QH43</f>
        <v>1.2700000000000014</v>
      </c>
      <c r="QB43" s="81">
        <f>QA43/PW43</f>
        <v>0.1332633788037777</v>
      </c>
      <c r="QC43" s="81"/>
      <c r="QD43" s="81"/>
      <c r="QE43" s="81"/>
      <c r="QF43" s="15" t="s">
        <v>39</v>
      </c>
      <c r="QG43" s="15"/>
      <c r="QH43" s="15"/>
      <c r="QI43" s="13"/>
      <c r="QK43" s="13"/>
      <c r="QL43" s="332">
        <v>9.5299999999999994</v>
      </c>
      <c r="QM43" s="14">
        <v>10.8</v>
      </c>
      <c r="QN43" s="14"/>
      <c r="QO43" s="312" t="s">
        <v>62</v>
      </c>
      <c r="QP43" s="15">
        <f>QM43-QL43+QW43</f>
        <v>1.2700000000000014</v>
      </c>
      <c r="QQ43" s="81">
        <f>QP43/QL43</f>
        <v>0.1332633788037777</v>
      </c>
      <c r="QR43" s="81"/>
      <c r="QS43" s="81"/>
      <c r="QT43" s="81"/>
      <c r="QU43" s="15" t="s">
        <v>39</v>
      </c>
      <c r="QV43" s="15"/>
      <c r="QW43" s="15"/>
      <c r="QX43" s="13"/>
      <c r="QZ43" s="622"/>
      <c r="RA43" s="332">
        <v>9.5299999999999994</v>
      </c>
      <c r="RB43" s="14">
        <v>10.8</v>
      </c>
      <c r="RC43" s="497"/>
      <c r="RD43" s="312" t="s">
        <v>62</v>
      </c>
      <c r="RE43" s="15">
        <f>RB43-RA43+RL43</f>
        <v>1.2700000000000014</v>
      </c>
      <c r="RF43" s="81">
        <f>RE43/RA43</f>
        <v>0.1332633788037777</v>
      </c>
      <c r="RG43" s="81"/>
      <c r="RH43" s="81"/>
      <c r="RI43" s="81"/>
      <c r="RJ43" s="536" t="s">
        <v>39</v>
      </c>
      <c r="RK43" s="553"/>
      <c r="RL43" s="554"/>
      <c r="RM43" s="633"/>
      <c r="RQ43" s="622"/>
      <c r="RR43" s="332">
        <v>9.5299999999999994</v>
      </c>
      <c r="RS43" s="14">
        <v>10.8</v>
      </c>
      <c r="RT43" s="497"/>
      <c r="RU43" s="312" t="s">
        <v>62</v>
      </c>
      <c r="RV43" s="15">
        <f>RS43-RR43+SC43</f>
        <v>1.2700000000000014</v>
      </c>
      <c r="RW43" s="81">
        <f>RV43/RR43</f>
        <v>0.1332633788037777</v>
      </c>
      <c r="RX43" s="81"/>
      <c r="RY43" s="81"/>
      <c r="RZ43" s="81"/>
      <c r="SA43" s="536" t="s">
        <v>39</v>
      </c>
      <c r="SB43" s="553"/>
      <c r="SC43" s="554"/>
      <c r="SD43" s="633"/>
    </row>
    <row r="44" spans="1:16349">
      <c r="A44" s="35" t="s">
        <v>222</v>
      </c>
      <c r="B44" s="36">
        <v>50</v>
      </c>
      <c r="C44" s="35" t="s">
        <v>32</v>
      </c>
      <c r="D44" s="773">
        <v>1006</v>
      </c>
      <c r="E44" s="37" t="s">
        <v>146</v>
      </c>
      <c r="F44" s="343" t="s">
        <v>147</v>
      </c>
      <c r="G44" s="337" t="s">
        <v>223</v>
      </c>
      <c r="H44" s="35"/>
      <c r="J44" s="13"/>
      <c r="K44" s="14"/>
      <c r="L44" s="14"/>
      <c r="M44" s="14"/>
      <c r="N44" s="15"/>
      <c r="O44" s="81"/>
      <c r="P44" s="81"/>
      <c r="Q44" s="15"/>
      <c r="R44" s="15"/>
      <c r="S44" s="15"/>
      <c r="T44" s="15"/>
      <c r="U44" s="15"/>
      <c r="V44" s="13"/>
      <c r="X44" s="13"/>
      <c r="Y44" s="14"/>
      <c r="Z44" s="14"/>
      <c r="AA44" s="14"/>
      <c r="AB44" s="15"/>
      <c r="AC44" s="81"/>
      <c r="AD44" s="81"/>
      <c r="AE44" s="15"/>
      <c r="AF44" s="15"/>
      <c r="AG44" s="15"/>
      <c r="AH44" s="15"/>
      <c r="AI44" s="15"/>
      <c r="AJ44" s="13"/>
      <c r="AL44" s="13"/>
      <c r="AM44" s="14"/>
      <c r="AN44" s="14"/>
      <c r="AO44" s="14"/>
      <c r="AP44" s="15"/>
      <c r="AQ44" s="81"/>
      <c r="AR44" s="81"/>
      <c r="AS44" s="15"/>
      <c r="AT44" s="15"/>
      <c r="AU44" s="15"/>
      <c r="AV44" s="15"/>
      <c r="AW44" s="15"/>
      <c r="AX44" s="13"/>
      <c r="AZ44" s="13"/>
      <c r="BA44" s="14"/>
      <c r="BB44" s="14"/>
      <c r="BC44" s="14"/>
      <c r="BD44" s="15"/>
      <c r="BE44" s="81"/>
      <c r="BF44" s="81"/>
      <c r="BG44" s="15"/>
      <c r="BH44" s="15"/>
      <c r="BI44" s="15"/>
      <c r="BJ44" s="15"/>
      <c r="BK44" s="15"/>
      <c r="BL44" s="13"/>
      <c r="BN44" s="13"/>
      <c r="BO44" s="14"/>
      <c r="BP44" s="14"/>
      <c r="BQ44" s="14"/>
      <c r="BR44" s="15"/>
      <c r="BS44" s="81"/>
      <c r="BT44" s="81"/>
      <c r="BU44" s="15"/>
      <c r="BV44" s="15"/>
      <c r="BW44" s="15"/>
      <c r="BX44" s="15"/>
      <c r="BY44" s="15"/>
      <c r="BZ44" s="13"/>
      <c r="CB44" s="13" t="s">
        <v>348</v>
      </c>
      <c r="CC44" s="14">
        <v>10.5</v>
      </c>
      <c r="CD44" s="14">
        <v>11</v>
      </c>
      <c r="CE44" s="14" t="s">
        <v>62</v>
      </c>
      <c r="CF44" s="15">
        <f>CD44-CC44+CK44</f>
        <v>0.5</v>
      </c>
      <c r="CG44" s="81">
        <f>CF44/CD44</f>
        <v>4.5454545454545456E-2</v>
      </c>
      <c r="CH44" s="81"/>
      <c r="CI44" s="15" t="s">
        <v>39</v>
      </c>
      <c r="CJ44" s="15"/>
      <c r="CK44" s="15"/>
      <c r="CL44" s="15"/>
      <c r="CM44" s="15"/>
      <c r="CN44" s="13"/>
      <c r="CP44" s="13"/>
      <c r="CQ44" s="14">
        <v>11.2</v>
      </c>
      <c r="CR44" s="14">
        <v>12.2</v>
      </c>
      <c r="CS44" s="14" t="s">
        <v>62</v>
      </c>
      <c r="CT44" s="15">
        <f>CR44-CQ44+CY44</f>
        <v>1</v>
      </c>
      <c r="CU44" s="81">
        <f>CT44/CR44</f>
        <v>8.1967213114754106E-2</v>
      </c>
      <c r="CV44" s="81"/>
      <c r="CW44" s="15" t="s">
        <v>39</v>
      </c>
      <c r="CX44" s="15"/>
      <c r="CY44" s="15"/>
      <c r="CZ44" s="15"/>
      <c r="DA44" s="15"/>
      <c r="DB44" s="13"/>
      <c r="DD44" s="13"/>
      <c r="DE44" s="14">
        <v>11.2</v>
      </c>
      <c r="DF44" s="14">
        <v>12.2</v>
      </c>
      <c r="DG44" s="209"/>
      <c r="DH44" s="209"/>
      <c r="DI44" s="14" t="s">
        <v>62</v>
      </c>
      <c r="DJ44" s="15">
        <f>DF44-DE44+DO44</f>
        <v>1</v>
      </c>
      <c r="DK44" s="81">
        <f>DJ44/DF44</f>
        <v>8.1967213114754106E-2</v>
      </c>
      <c r="DL44" s="81"/>
      <c r="DM44" s="15" t="s">
        <v>39</v>
      </c>
      <c r="DN44" s="15"/>
      <c r="DO44" s="15"/>
      <c r="DP44" s="15"/>
      <c r="DQ44" s="15"/>
      <c r="DR44" s="13"/>
      <c r="DT44" s="13"/>
      <c r="DU44" s="14">
        <v>10.5</v>
      </c>
      <c r="DV44" s="14">
        <v>12.2</v>
      </c>
      <c r="DW44" s="14" t="s">
        <v>62</v>
      </c>
      <c r="DX44" s="15">
        <f>DV44-DU44+EC44</f>
        <v>1.6999999999999993</v>
      </c>
      <c r="DY44" s="81">
        <f>DX44/DV44</f>
        <v>0.13934426229508193</v>
      </c>
      <c r="DZ44" s="81"/>
      <c r="EA44" s="15" t="s">
        <v>39</v>
      </c>
      <c r="EB44" s="15"/>
      <c r="EC44" s="15"/>
      <c r="ED44" s="15"/>
      <c r="EE44" s="15"/>
      <c r="EF44" s="13"/>
      <c r="EG44" s="13"/>
      <c r="EH44" s="13"/>
      <c r="EI44" s="14">
        <v>10.5</v>
      </c>
      <c r="EJ44" s="14">
        <v>12.2</v>
      </c>
      <c r="EK44" s="14" t="s">
        <v>62</v>
      </c>
      <c r="EL44" s="15">
        <f>EJ44-EI44+EP44</f>
        <v>1.6999999999999993</v>
      </c>
      <c r="EM44" s="81">
        <f>EL44/EJ44</f>
        <v>0.13934426229508193</v>
      </c>
      <c r="EN44" s="15" t="s">
        <v>39</v>
      </c>
      <c r="EO44" s="15"/>
      <c r="EP44" s="15"/>
      <c r="EQ44" s="15"/>
      <c r="ER44" s="15"/>
      <c r="ES44" s="13"/>
      <c r="EU44" s="13"/>
      <c r="EV44" s="14">
        <v>10.5</v>
      </c>
      <c r="EW44" s="14">
        <v>12.2</v>
      </c>
      <c r="EX44" s="14" t="s">
        <v>62</v>
      </c>
      <c r="EY44" s="15">
        <f>EW44-EV44+FC44</f>
        <v>1.6999999999999993</v>
      </c>
      <c r="EZ44" s="81">
        <f>EY44/EW44</f>
        <v>0.13934426229508193</v>
      </c>
      <c r="FA44" s="15" t="s">
        <v>39</v>
      </c>
      <c r="FB44" s="15"/>
      <c r="FC44" s="15"/>
      <c r="FD44" s="15"/>
      <c r="FE44" s="15"/>
      <c r="FF44" s="13"/>
      <c r="FH44" s="13"/>
      <c r="FI44" s="14">
        <v>10.5</v>
      </c>
      <c r="FJ44" s="14">
        <v>12.2</v>
      </c>
      <c r="FK44" s="14" t="s">
        <v>62</v>
      </c>
      <c r="FL44" s="15">
        <f>FJ44-FI44+FP44</f>
        <v>1.6999999999999993</v>
      </c>
      <c r="FM44" s="81">
        <f>FL44/FJ44</f>
        <v>0.13934426229508193</v>
      </c>
      <c r="FN44" s="15" t="s">
        <v>39</v>
      </c>
      <c r="FO44" s="15"/>
      <c r="FP44" s="15"/>
      <c r="FQ44" s="15"/>
      <c r="FR44" s="15"/>
      <c r="FS44" s="13"/>
      <c r="FU44" s="13"/>
      <c r="FV44" s="14">
        <v>10.5</v>
      </c>
      <c r="FW44" s="14">
        <v>12.2</v>
      </c>
      <c r="FX44" s="14"/>
      <c r="FY44" s="14" t="s">
        <v>62</v>
      </c>
      <c r="FZ44" s="15">
        <f>FW44-FV44+GD44</f>
        <v>1.6999999999999993</v>
      </c>
      <c r="GA44" s="81">
        <f>FZ44/FW44</f>
        <v>0.13934426229508193</v>
      </c>
      <c r="GB44" s="15" t="s">
        <v>39</v>
      </c>
      <c r="GC44" s="15"/>
      <c r="GD44" s="15"/>
      <c r="GE44" s="15"/>
      <c r="GF44" s="15"/>
      <c r="GG44" s="13"/>
      <c r="GI44" s="13"/>
      <c r="GJ44" s="14">
        <v>10.5</v>
      </c>
      <c r="GK44" s="14">
        <v>12.2</v>
      </c>
      <c r="GL44" s="14"/>
      <c r="GM44" s="14" t="s">
        <v>62</v>
      </c>
      <c r="GN44" s="15">
        <f>GK44-GJ44+GR44</f>
        <v>1.6999999999999993</v>
      </c>
      <c r="GO44" s="81">
        <f>GN44/GK44</f>
        <v>0.13934426229508193</v>
      </c>
      <c r="GP44" s="15" t="s">
        <v>39</v>
      </c>
      <c r="GQ44" s="15"/>
      <c r="GR44" s="15"/>
      <c r="GS44" s="15"/>
      <c r="GT44" s="15"/>
      <c r="GU44" s="13"/>
      <c r="GW44" s="13"/>
      <c r="GX44" s="14">
        <v>10.5</v>
      </c>
      <c r="GY44" s="14">
        <v>12.2</v>
      </c>
      <c r="GZ44" s="14"/>
      <c r="HA44" s="14" t="s">
        <v>62</v>
      </c>
      <c r="HB44" s="15">
        <f>GY44-GX44+HF44</f>
        <v>1.6999999999999993</v>
      </c>
      <c r="HC44" s="81">
        <f>HB44/GY44</f>
        <v>0.13934426229508193</v>
      </c>
      <c r="HD44" s="15" t="s">
        <v>39</v>
      </c>
      <c r="HE44" s="15"/>
      <c r="HF44" s="15"/>
      <c r="HG44" s="15"/>
      <c r="HH44" s="15"/>
      <c r="HI44" s="13"/>
      <c r="HJ44" s="13"/>
      <c r="HK44" s="13"/>
      <c r="HL44" s="14">
        <v>10.5</v>
      </c>
      <c r="HM44" s="14">
        <v>12.2</v>
      </c>
      <c r="HN44" s="14"/>
      <c r="HO44" s="14" t="s">
        <v>62</v>
      </c>
      <c r="HP44" s="15">
        <f>HM44-HL44+HT44</f>
        <v>1.6999999999999993</v>
      </c>
      <c r="HQ44" s="81">
        <f>HP44/HM44</f>
        <v>0.13934426229508193</v>
      </c>
      <c r="HR44" s="15" t="s">
        <v>39</v>
      </c>
      <c r="HS44" s="15"/>
      <c r="HT44" s="15"/>
      <c r="HU44" s="15"/>
      <c r="HV44" s="15"/>
      <c r="HW44" s="13"/>
      <c r="HX44" s="13"/>
      <c r="HY44" s="14">
        <v>10.5</v>
      </c>
      <c r="HZ44" s="14">
        <v>12.2</v>
      </c>
      <c r="IA44" s="14"/>
      <c r="IB44" s="14" t="s">
        <v>62</v>
      </c>
      <c r="IC44" s="15">
        <f>HZ44-HY44+IJ44</f>
        <v>1.6999999999999993</v>
      </c>
      <c r="ID44" s="81">
        <f>IC44/HZ44</f>
        <v>0.13934426229508193</v>
      </c>
      <c r="IE44" s="81"/>
      <c r="IF44" s="81"/>
      <c r="IG44" s="81"/>
      <c r="IH44" s="15" t="s">
        <v>39</v>
      </c>
      <c r="II44" s="15"/>
      <c r="IJ44" s="15"/>
      <c r="IK44" s="15"/>
      <c r="IL44" s="15"/>
      <c r="IM44" s="13"/>
      <c r="IQ44" s="13"/>
      <c r="IR44" s="14">
        <v>10.5</v>
      </c>
      <c r="IS44" s="14">
        <v>12.2</v>
      </c>
      <c r="IT44" s="14"/>
      <c r="IU44" s="14" t="s">
        <v>62</v>
      </c>
      <c r="IV44" s="15">
        <f>IS44-IR44+JC44</f>
        <v>1.6999999999999993</v>
      </c>
      <c r="IW44" s="81">
        <f>IV44/IS44</f>
        <v>0.13934426229508193</v>
      </c>
      <c r="IX44" s="81"/>
      <c r="IY44" s="81"/>
      <c r="IZ44" s="81"/>
      <c r="JA44" s="15" t="s">
        <v>39</v>
      </c>
      <c r="JB44" s="15"/>
      <c r="JC44" s="15"/>
      <c r="JD44" s="15"/>
      <c r="JE44" s="15"/>
      <c r="JF44" s="13"/>
      <c r="JH44" s="13"/>
      <c r="JI44" s="14">
        <v>10.5</v>
      </c>
      <c r="JJ44" s="14">
        <v>12.2</v>
      </c>
      <c r="JK44" s="14"/>
      <c r="JL44" s="14" t="s">
        <v>62</v>
      </c>
      <c r="JM44" s="15">
        <f>JJ44-JI44+JT44</f>
        <v>1.6999999999999993</v>
      </c>
      <c r="JN44" s="81">
        <f>JM44/JJ44</f>
        <v>0.13934426229508193</v>
      </c>
      <c r="JO44" s="81"/>
      <c r="JP44" s="81"/>
      <c r="JQ44" s="81"/>
      <c r="JR44" s="15" t="s">
        <v>39</v>
      </c>
      <c r="JS44" s="15"/>
      <c r="JT44" s="15"/>
      <c r="JU44" s="15"/>
      <c r="JV44" s="15"/>
      <c r="JW44" s="13"/>
      <c r="JZ44" s="13"/>
      <c r="KA44" s="14">
        <v>10.78</v>
      </c>
      <c r="KB44" s="14">
        <v>12.2</v>
      </c>
      <c r="KC44" s="14"/>
      <c r="KD44" s="14" t="s">
        <v>62</v>
      </c>
      <c r="KE44" s="15">
        <f>KB44-KA44+KL44</f>
        <v>1.42</v>
      </c>
      <c r="KF44" s="81">
        <f>KE44/KB44</f>
        <v>0.11639344262295082</v>
      </c>
      <c r="KG44" s="81"/>
      <c r="KH44" s="81"/>
      <c r="KI44" s="81"/>
      <c r="KJ44" s="15" t="s">
        <v>39</v>
      </c>
      <c r="KK44" s="15"/>
      <c r="KL44" s="15"/>
      <c r="KM44" s="15"/>
      <c r="KN44" s="15"/>
      <c r="KO44" s="13"/>
      <c r="KQ44" s="13"/>
      <c r="KR44" s="14">
        <v>10.78</v>
      </c>
      <c r="KS44" s="14">
        <v>12.2</v>
      </c>
      <c r="KT44" s="14"/>
      <c r="KU44" s="312" t="s">
        <v>62</v>
      </c>
      <c r="KV44" s="15">
        <f>KS44-KR44+LC44</f>
        <v>1.42</v>
      </c>
      <c r="KW44" s="81">
        <f>KV44/KR44</f>
        <v>0.13172541743970315</v>
      </c>
      <c r="KX44" s="81"/>
      <c r="KY44" s="81"/>
      <c r="KZ44" s="81"/>
      <c r="LA44" s="15" t="s">
        <v>39</v>
      </c>
      <c r="LB44" s="15"/>
      <c r="LC44" s="15"/>
      <c r="LD44" s="15"/>
      <c r="LE44" s="15"/>
      <c r="LF44" s="13"/>
      <c r="LI44" s="13"/>
      <c r="LJ44" s="14">
        <v>10.78</v>
      </c>
      <c r="LK44" s="14">
        <v>12.2</v>
      </c>
      <c r="LL44" s="14"/>
      <c r="LM44" s="312" t="s">
        <v>62</v>
      </c>
      <c r="LN44" s="15">
        <f>LK44-LJ44+LU44</f>
        <v>1.42</v>
      </c>
      <c r="LO44" s="81">
        <f>LN44/LJ44</f>
        <v>0.13172541743970315</v>
      </c>
      <c r="LP44" s="81"/>
      <c r="LQ44" s="81"/>
      <c r="LR44" s="81"/>
      <c r="LS44" s="15" t="s">
        <v>39</v>
      </c>
      <c r="LT44" s="15"/>
      <c r="LU44" s="15"/>
      <c r="LV44" s="15"/>
      <c r="LW44" s="15"/>
      <c r="LX44" s="13"/>
      <c r="LZ44" s="13"/>
      <c r="MA44" s="14">
        <v>10.78</v>
      </c>
      <c r="MB44" s="14">
        <v>12.2</v>
      </c>
      <c r="MC44" s="14"/>
      <c r="MD44" s="312" t="s">
        <v>62</v>
      </c>
      <c r="ME44" s="15">
        <f>MB44-MA44+ML44</f>
        <v>1.42</v>
      </c>
      <c r="MF44" s="81">
        <f>ME44/MA44</f>
        <v>0.13172541743970315</v>
      </c>
      <c r="MG44" s="81"/>
      <c r="MH44" s="81"/>
      <c r="MI44" s="81"/>
      <c r="MJ44" s="15" t="s">
        <v>39</v>
      </c>
      <c r="MK44" s="15"/>
      <c r="ML44" s="15"/>
      <c r="MM44" s="15"/>
      <c r="MN44" s="15"/>
      <c r="MO44" s="13"/>
      <c r="MQ44" s="13"/>
      <c r="MR44" s="14">
        <v>10.78</v>
      </c>
      <c r="MS44" s="14">
        <v>12.2</v>
      </c>
      <c r="MT44" s="14"/>
      <c r="MU44" s="312" t="s">
        <v>62</v>
      </c>
      <c r="MV44" s="15">
        <f>MS44-MR44+NC44</f>
        <v>1.42</v>
      </c>
      <c r="MW44" s="81">
        <f>MV44/MR44</f>
        <v>0.13172541743970315</v>
      </c>
      <c r="MX44" s="81"/>
      <c r="MY44" s="81"/>
      <c r="MZ44" s="81"/>
      <c r="NA44" s="15" t="s">
        <v>39</v>
      </c>
      <c r="NB44" s="15"/>
      <c r="NC44" s="15"/>
      <c r="ND44" s="15"/>
      <c r="NE44" s="15"/>
      <c r="NF44" s="13"/>
      <c r="NI44" s="13"/>
      <c r="NJ44" s="14">
        <v>10.78</v>
      </c>
      <c r="NK44" s="14">
        <v>12.2</v>
      </c>
      <c r="NL44" s="14"/>
      <c r="NM44" s="312" t="s">
        <v>62</v>
      </c>
      <c r="NN44" s="15">
        <f>NK44-NJ44+NU44</f>
        <v>1.42</v>
      </c>
      <c r="NO44" s="81">
        <f>NN44/NJ44</f>
        <v>0.13172541743970315</v>
      </c>
      <c r="NP44" s="81"/>
      <c r="NQ44" s="81"/>
      <c r="NR44" s="81"/>
      <c r="NS44" s="15" t="s">
        <v>39</v>
      </c>
      <c r="NT44" s="15"/>
      <c r="NU44" s="15"/>
      <c r="NV44" s="15"/>
      <c r="NW44" s="15"/>
      <c r="NX44" s="13"/>
      <c r="OA44" s="13"/>
      <c r="OB44" s="14">
        <v>10.78</v>
      </c>
      <c r="OC44" s="14">
        <v>12.2</v>
      </c>
      <c r="OD44" s="14"/>
      <c r="OE44" s="312" t="s">
        <v>62</v>
      </c>
      <c r="OF44" s="15">
        <f>OC44-OB44+OM44</f>
        <v>1.42</v>
      </c>
      <c r="OG44" s="81">
        <f>OF44/OB44</f>
        <v>0.13172541743970315</v>
      </c>
      <c r="OH44" s="81"/>
      <c r="OI44" s="81"/>
      <c r="OJ44" s="81"/>
      <c r="OK44" s="15" t="s">
        <v>39</v>
      </c>
      <c r="OL44" s="15"/>
      <c r="OM44" s="15"/>
      <c r="ON44" s="13"/>
      <c r="OQ44" s="13"/>
      <c r="OR44" s="14">
        <v>10.78</v>
      </c>
      <c r="OS44" s="14">
        <v>12.2</v>
      </c>
      <c r="OT44" s="14"/>
      <c r="OU44" s="312" t="s">
        <v>62</v>
      </c>
      <c r="OV44" s="15">
        <f>OS44-OR44+PC44</f>
        <v>1.42</v>
      </c>
      <c r="OW44" s="81">
        <f>OV44/OR44</f>
        <v>0.13172541743970315</v>
      </c>
      <c r="OX44" s="81"/>
      <c r="OY44" s="81"/>
      <c r="OZ44" s="81"/>
      <c r="PA44" s="15" t="s">
        <v>39</v>
      </c>
      <c r="PB44" s="15"/>
      <c r="PC44" s="15"/>
      <c r="PD44" s="13"/>
      <c r="PG44" s="13"/>
      <c r="PH44" s="14">
        <v>10.78</v>
      </c>
      <c r="PI44" s="14">
        <v>12.2</v>
      </c>
      <c r="PJ44" s="14"/>
      <c r="PK44" s="312" t="s">
        <v>62</v>
      </c>
      <c r="PL44" s="15">
        <f>PI44-PH44+PS44</f>
        <v>1.42</v>
      </c>
      <c r="PM44" s="81">
        <f>PL44/PH44</f>
        <v>0.13172541743970315</v>
      </c>
      <c r="PN44" s="81"/>
      <c r="PO44" s="81"/>
      <c r="PP44" s="81"/>
      <c r="PQ44" s="15" t="s">
        <v>39</v>
      </c>
      <c r="PR44" s="15"/>
      <c r="PS44" s="15"/>
      <c r="PT44" s="13"/>
      <c r="PV44" s="13"/>
      <c r="PW44" s="14">
        <v>10.78</v>
      </c>
      <c r="PX44" s="14">
        <v>12.2</v>
      </c>
      <c r="PY44" s="14"/>
      <c r="PZ44" s="312" t="s">
        <v>62</v>
      </c>
      <c r="QA44" s="15">
        <f>PX44-PW44+QH44</f>
        <v>1.42</v>
      </c>
      <c r="QB44" s="81">
        <f>QA44/PW44</f>
        <v>0.13172541743970315</v>
      </c>
      <c r="QC44" s="81"/>
      <c r="QD44" s="81"/>
      <c r="QE44" s="81"/>
      <c r="QF44" s="15" t="s">
        <v>39</v>
      </c>
      <c r="QG44" s="15"/>
      <c r="QH44" s="15"/>
      <c r="QI44" s="13"/>
      <c r="QK44" s="13"/>
      <c r="QL44" s="14">
        <v>10.78</v>
      </c>
      <c r="QM44" s="14">
        <v>12.2</v>
      </c>
      <c r="QN44" s="14"/>
      <c r="QO44" s="312" t="s">
        <v>62</v>
      </c>
      <c r="QP44" s="15">
        <f>QM44-QL44+QW44</f>
        <v>1.42</v>
      </c>
      <c r="QQ44" s="81">
        <f>QP44/QL44</f>
        <v>0.13172541743970315</v>
      </c>
      <c r="QR44" s="81"/>
      <c r="QS44" s="81"/>
      <c r="QT44" s="81"/>
      <c r="QU44" s="15" t="s">
        <v>39</v>
      </c>
      <c r="QV44" s="15"/>
      <c r="QW44" s="15"/>
      <c r="QX44" s="13"/>
      <c r="QZ44" s="622"/>
      <c r="RA44" s="14">
        <v>10.78</v>
      </c>
      <c r="RB44" s="14">
        <v>12.2</v>
      </c>
      <c r="RC44" s="497"/>
      <c r="RD44" s="312" t="s">
        <v>62</v>
      </c>
      <c r="RE44" s="15">
        <f>RB44-RA44+RL44</f>
        <v>1.42</v>
      </c>
      <c r="RF44" s="81">
        <f>RE44/RA44</f>
        <v>0.13172541743970315</v>
      </c>
      <c r="RG44" s="81"/>
      <c r="RH44" s="81"/>
      <c r="RI44" s="81"/>
      <c r="RJ44" s="536" t="s">
        <v>39</v>
      </c>
      <c r="RK44" s="553"/>
      <c r="RL44" s="554"/>
      <c r="RM44" s="633"/>
      <c r="RQ44" s="622"/>
      <c r="RR44" s="14">
        <v>10.78</v>
      </c>
      <c r="RS44" s="14">
        <v>12.2</v>
      </c>
      <c r="RT44" s="497"/>
      <c r="RU44" s="312" t="s">
        <v>62</v>
      </c>
      <c r="RV44" s="15">
        <f>RS44-RR44+SC44</f>
        <v>1.42</v>
      </c>
      <c r="RW44" s="81">
        <f>RV44/RR44</f>
        <v>0.13172541743970315</v>
      </c>
      <c r="RX44" s="81"/>
      <c r="RY44" s="81"/>
      <c r="RZ44" s="81"/>
      <c r="SA44" s="536" t="s">
        <v>39</v>
      </c>
      <c r="SB44" s="553"/>
      <c r="SC44" s="554"/>
      <c r="SD44" s="633"/>
    </row>
    <row r="45" spans="1:16349">
      <c r="A45" s="35" t="s">
        <v>145</v>
      </c>
      <c r="B45" s="36" t="str">
        <f>LEFT(A45,3)</f>
        <v>120</v>
      </c>
      <c r="C45" s="35" t="s">
        <v>58</v>
      </c>
      <c r="D45" s="773">
        <v>1006</v>
      </c>
      <c r="E45" s="37" t="s">
        <v>146</v>
      </c>
      <c r="F45" s="343" t="s">
        <v>147</v>
      </c>
      <c r="G45" s="337" t="s">
        <v>148</v>
      </c>
      <c r="H45" s="35"/>
      <c r="J45" s="16"/>
      <c r="K45" s="13">
        <v>14.2</v>
      </c>
      <c r="L45" s="13">
        <v>13.7</v>
      </c>
      <c r="M45" s="13" t="s">
        <v>149</v>
      </c>
      <c r="N45" s="13">
        <f>L45-K45+S45</f>
        <v>-0.5</v>
      </c>
      <c r="O45" s="13">
        <f>L45*10.0154</f>
        <v>137.21097999999998</v>
      </c>
      <c r="P45" s="13"/>
      <c r="Q45" s="13"/>
      <c r="R45" s="13"/>
      <c r="S45" s="13"/>
      <c r="T45" s="13"/>
      <c r="U45" s="13"/>
      <c r="V45" s="13" t="s">
        <v>150</v>
      </c>
      <c r="X45" s="13"/>
      <c r="Y45" s="13">
        <v>14.2</v>
      </c>
      <c r="Z45" s="13">
        <v>13.7</v>
      </c>
      <c r="AA45" s="13" t="s">
        <v>149</v>
      </c>
      <c r="AB45" s="13">
        <f>Z45-Y45+AG45</f>
        <v>-0.5</v>
      </c>
      <c r="AC45" s="13">
        <f>Z45*10.0154</f>
        <v>137.21097999999998</v>
      </c>
      <c r="AD45" s="13"/>
      <c r="AE45" s="13"/>
      <c r="AF45" s="13"/>
      <c r="AG45" s="13"/>
      <c r="AH45" s="13"/>
      <c r="AI45" s="13"/>
      <c r="AJ45" s="13" t="s">
        <v>150</v>
      </c>
      <c r="AL45" s="29"/>
      <c r="AM45" s="38">
        <v>14.2</v>
      </c>
      <c r="AN45" s="38">
        <v>14.7</v>
      </c>
      <c r="AO45" s="38" t="s">
        <v>151</v>
      </c>
      <c r="AP45" s="39">
        <f>AN45-AM45+AU45</f>
        <v>0.9</v>
      </c>
      <c r="AQ45" s="83">
        <f>AP45/AM45</f>
        <v>6.3380281690140844E-2</v>
      </c>
      <c r="AR45" s="83"/>
      <c r="AS45" s="39">
        <f>AN45*11.56</f>
        <v>169.93199999999999</v>
      </c>
      <c r="AT45" s="39"/>
      <c r="AU45" s="39">
        <v>0.4</v>
      </c>
      <c r="AV45" s="39"/>
      <c r="AW45" s="39"/>
      <c r="AX45" s="13" t="s">
        <v>150</v>
      </c>
      <c r="AZ45" s="29"/>
      <c r="BA45" s="38">
        <v>14.2</v>
      </c>
      <c r="BB45" s="38">
        <v>14.7</v>
      </c>
      <c r="BC45" s="38" t="s">
        <v>151</v>
      </c>
      <c r="BD45" s="39">
        <f>BB45-BA45+BI45</f>
        <v>0.9</v>
      </c>
      <c r="BE45" s="83">
        <f>BD45/BA45</f>
        <v>6.3380281690140844E-2</v>
      </c>
      <c r="BF45" s="83"/>
      <c r="BG45" s="39"/>
      <c r="BH45" s="39"/>
      <c r="BI45" s="39">
        <v>0.4</v>
      </c>
      <c r="BJ45" s="39"/>
      <c r="BK45" s="39"/>
      <c r="BL45" s="13" t="s">
        <v>150</v>
      </c>
      <c r="BN45" s="29">
        <f>BP45*11.95</f>
        <v>175.66499999999999</v>
      </c>
      <c r="BO45" s="38">
        <v>14.2</v>
      </c>
      <c r="BP45" s="38">
        <v>14.7</v>
      </c>
      <c r="BQ45" s="38" t="s">
        <v>151</v>
      </c>
      <c r="BR45" s="39">
        <f>BP45-BO45+BW45</f>
        <v>0.9</v>
      </c>
      <c r="BS45" s="83">
        <f>BR45/BO45</f>
        <v>6.3380281690140844E-2</v>
      </c>
      <c r="BT45" s="83"/>
      <c r="BU45" s="39"/>
      <c r="BV45" s="39"/>
      <c r="BW45" s="39">
        <v>0.4</v>
      </c>
      <c r="BX45" s="39"/>
      <c r="BY45" s="39"/>
      <c r="BZ45" s="13" t="s">
        <v>150</v>
      </c>
      <c r="CB45" s="29"/>
      <c r="CC45" s="38">
        <v>14.2</v>
      </c>
      <c r="CD45" s="38">
        <v>14.7</v>
      </c>
      <c r="CE45" s="38" t="s">
        <v>151</v>
      </c>
      <c r="CF45" s="39">
        <f>CD45-CC45+CK45</f>
        <v>0.9</v>
      </c>
      <c r="CG45" s="83">
        <f>CF45/CC45</f>
        <v>6.3380281690140844E-2</v>
      </c>
      <c r="CH45" s="83"/>
      <c r="CI45" s="39"/>
      <c r="CJ45" s="39"/>
      <c r="CK45" s="39">
        <v>0.4</v>
      </c>
      <c r="CL45" s="39"/>
      <c r="CM45" s="39"/>
      <c r="CN45" s="13" t="s">
        <v>150</v>
      </c>
      <c r="CP45" s="29"/>
      <c r="CQ45" s="38">
        <v>14.2</v>
      </c>
      <c r="CR45" s="38">
        <v>14.7</v>
      </c>
      <c r="CS45" s="38" t="s">
        <v>151</v>
      </c>
      <c r="CT45" s="39">
        <f>CR45-CQ45+CY45</f>
        <v>0.9</v>
      </c>
      <c r="CU45" s="83">
        <f>CT45/CQ45</f>
        <v>6.3380281690140844E-2</v>
      </c>
      <c r="CV45" s="83"/>
      <c r="CW45" s="39"/>
      <c r="CX45" s="39"/>
      <c r="CY45" s="39">
        <v>0.4</v>
      </c>
      <c r="CZ45" s="39"/>
      <c r="DA45" s="39"/>
      <c r="DB45" s="13" t="s">
        <v>150</v>
      </c>
      <c r="DD45" s="29"/>
      <c r="DE45" s="38">
        <v>14.2</v>
      </c>
      <c r="DF45" s="38">
        <v>14.7</v>
      </c>
      <c r="DG45" s="38"/>
      <c r="DH45" s="38"/>
      <c r="DI45" s="38" t="s">
        <v>151</v>
      </c>
      <c r="DJ45" s="39">
        <f>DF45-DE45+DO45</f>
        <v>0.9</v>
      </c>
      <c r="DK45" s="83">
        <f>DJ45/DE45</f>
        <v>6.3380281690140844E-2</v>
      </c>
      <c r="DL45" s="83"/>
      <c r="DM45" s="39"/>
      <c r="DN45" s="39"/>
      <c r="DO45" s="39">
        <v>0.4</v>
      </c>
      <c r="DP45" s="39"/>
      <c r="DQ45" s="39"/>
      <c r="DR45" s="13" t="s">
        <v>150</v>
      </c>
      <c r="DT45" s="29"/>
      <c r="DU45" s="38">
        <v>14.2</v>
      </c>
      <c r="DV45" s="38">
        <v>14.7</v>
      </c>
      <c r="DW45" s="38" t="s">
        <v>151</v>
      </c>
      <c r="DX45" s="39">
        <f>DV45-DU45+EC45</f>
        <v>0.9</v>
      </c>
      <c r="DY45" s="83">
        <f>DX45/DU45</f>
        <v>6.3380281690140844E-2</v>
      </c>
      <c r="DZ45" s="83"/>
      <c r="EA45" s="39"/>
      <c r="EB45" s="39"/>
      <c r="EC45" s="39">
        <v>0.4</v>
      </c>
      <c r="ED45" s="39"/>
      <c r="EE45" s="39"/>
      <c r="EF45" s="13" t="s">
        <v>150</v>
      </c>
      <c r="EG45" s="105"/>
      <c r="EH45" s="29"/>
      <c r="EI45" s="38">
        <v>14.2</v>
      </c>
      <c r="EJ45" s="38">
        <v>14.7</v>
      </c>
      <c r="EK45" s="38" t="s">
        <v>151</v>
      </c>
      <c r="EL45" s="39">
        <f>EJ45-EI45+EP45</f>
        <v>0.9</v>
      </c>
      <c r="EM45" s="83">
        <f>EL45/EI45</f>
        <v>6.3380281690140844E-2</v>
      </c>
      <c r="EN45" s="39"/>
      <c r="EO45" s="39"/>
      <c r="EP45" s="39">
        <v>0.4</v>
      </c>
      <c r="EQ45" s="39"/>
      <c r="ER45" s="39"/>
      <c r="ES45" s="13" t="s">
        <v>150</v>
      </c>
      <c r="EU45" s="29"/>
      <c r="EV45" s="38">
        <v>14.2</v>
      </c>
      <c r="EW45" s="38">
        <v>14.7</v>
      </c>
      <c r="EX45" s="38" t="s">
        <v>151</v>
      </c>
      <c r="EY45" s="39">
        <f>EW45-EV45+FC45</f>
        <v>0.9</v>
      </c>
      <c r="EZ45" s="83">
        <f>EY45/EV45</f>
        <v>6.3380281690140844E-2</v>
      </c>
      <c r="FA45" s="39"/>
      <c r="FB45" s="39"/>
      <c r="FC45" s="39">
        <v>0.4</v>
      </c>
      <c r="FD45" s="39"/>
      <c r="FE45" s="39"/>
      <c r="FF45" s="13" t="s">
        <v>150</v>
      </c>
      <c r="FH45" s="29"/>
      <c r="FI45" s="38">
        <v>14.2</v>
      </c>
      <c r="FJ45" s="38">
        <v>14.7</v>
      </c>
      <c r="FK45" s="38" t="s">
        <v>151</v>
      </c>
      <c r="FL45" s="39">
        <f>FJ45-FI45+FP45</f>
        <v>0.9</v>
      </c>
      <c r="FM45" s="83">
        <f>FL45/FI45</f>
        <v>6.3380281690140844E-2</v>
      </c>
      <c r="FN45" s="39"/>
      <c r="FO45" s="39"/>
      <c r="FP45" s="39">
        <v>0.4</v>
      </c>
      <c r="FQ45" s="39"/>
      <c r="FR45" s="39"/>
      <c r="FS45" s="13" t="s">
        <v>150</v>
      </c>
      <c r="FU45" s="29"/>
      <c r="FV45" s="38">
        <v>14.2</v>
      </c>
      <c r="FW45" s="38">
        <v>14.7</v>
      </c>
      <c r="FX45" s="38">
        <f>FW45*12.15</f>
        <v>178.60499999999999</v>
      </c>
      <c r="FY45" s="38" t="s">
        <v>151</v>
      </c>
      <c r="FZ45" s="39">
        <f>FW45-FV45+GD45</f>
        <v>0.9</v>
      </c>
      <c r="GA45" s="83">
        <f>FZ45/FV45</f>
        <v>6.3380281690140844E-2</v>
      </c>
      <c r="GB45" s="39"/>
      <c r="GC45" s="39"/>
      <c r="GD45" s="39">
        <v>0.4</v>
      </c>
      <c r="GE45" s="39"/>
      <c r="GF45" s="39"/>
      <c r="GG45" s="13" t="s">
        <v>150</v>
      </c>
      <c r="GI45" s="29"/>
      <c r="GJ45" s="38">
        <v>14.2</v>
      </c>
      <c r="GK45" s="38">
        <v>14.7</v>
      </c>
      <c r="GL45" s="38">
        <f>GK45*11.99</f>
        <v>176.25299999999999</v>
      </c>
      <c r="GM45" s="38" t="s">
        <v>151</v>
      </c>
      <c r="GN45" s="39">
        <f>GK45-GJ45+GR45</f>
        <v>0.9</v>
      </c>
      <c r="GO45" s="83">
        <f>GN45/GJ45</f>
        <v>6.3380281690140844E-2</v>
      </c>
      <c r="GP45" s="39"/>
      <c r="GQ45" s="39"/>
      <c r="GR45" s="39">
        <v>0.4</v>
      </c>
      <c r="GS45" s="39"/>
      <c r="GT45" s="39"/>
      <c r="GU45" s="16"/>
      <c r="GW45" s="29"/>
      <c r="GX45" s="38">
        <v>14.2</v>
      </c>
      <c r="GY45" s="38">
        <v>14.7</v>
      </c>
      <c r="GZ45" s="38">
        <f>GY45*11.88</f>
        <v>174.636</v>
      </c>
      <c r="HA45" s="38" t="s">
        <v>151</v>
      </c>
      <c r="HB45" s="39">
        <f>GY45-GX45+HF45</f>
        <v>0.9</v>
      </c>
      <c r="HC45" s="83">
        <f>HB45/GX45</f>
        <v>6.3380281690140844E-2</v>
      </c>
      <c r="HD45" s="39"/>
      <c r="HE45" s="39"/>
      <c r="HF45" s="39">
        <v>0.4</v>
      </c>
      <c r="HG45" s="39"/>
      <c r="HH45" s="39"/>
      <c r="HI45" s="16"/>
      <c r="HJ45" s="16"/>
      <c r="HK45" s="29"/>
      <c r="HL45" s="38">
        <v>14.2</v>
      </c>
      <c r="HM45" s="38">
        <v>14.7</v>
      </c>
      <c r="HN45" s="38">
        <f>HM45*11.9</f>
        <v>174.93</v>
      </c>
      <c r="HO45" s="38" t="s">
        <v>151</v>
      </c>
      <c r="HP45" s="39">
        <f>HM45-HL45+HT45</f>
        <v>0.9</v>
      </c>
      <c r="HQ45" s="83">
        <f>HP45/HL45</f>
        <v>6.3380281690140844E-2</v>
      </c>
      <c r="HR45" s="39"/>
      <c r="HS45" s="39"/>
      <c r="HT45" s="39">
        <v>0.4</v>
      </c>
      <c r="HU45" s="39"/>
      <c r="HV45" s="39"/>
      <c r="HW45" s="16"/>
      <c r="HX45" s="29"/>
      <c r="HY45" s="38">
        <v>14.2</v>
      </c>
      <c r="HZ45" s="38">
        <v>14.7</v>
      </c>
      <c r="IA45" s="38">
        <f>HZ45*11.96</f>
        <v>175.81200000000001</v>
      </c>
      <c r="IB45" s="38" t="s">
        <v>151</v>
      </c>
      <c r="IC45" s="39">
        <f>HZ45-HY45+IJ45</f>
        <v>0.9</v>
      </c>
      <c r="ID45" s="83">
        <f>IC45/HY45</f>
        <v>6.3380281690140844E-2</v>
      </c>
      <c r="IE45" s="83"/>
      <c r="IF45" s="83"/>
      <c r="IG45" s="83"/>
      <c r="IH45" s="39"/>
      <c r="II45" s="39"/>
      <c r="IJ45" s="39">
        <v>0.4</v>
      </c>
      <c r="IK45" s="39"/>
      <c r="IL45" s="39"/>
      <c r="IM45" s="16"/>
      <c r="IQ45" s="29"/>
      <c r="IR45" s="38">
        <v>14.05</v>
      </c>
      <c r="IS45" s="38">
        <v>14.7</v>
      </c>
      <c r="IT45" s="38">
        <f>IS45*12.02</f>
        <v>176.69399999999999</v>
      </c>
      <c r="IU45" s="38" t="s">
        <v>151</v>
      </c>
      <c r="IV45" s="39">
        <f>IS45-IR45+JC45</f>
        <v>1.0499999999999985</v>
      </c>
      <c r="IW45" s="83">
        <f>IV45/IR45</f>
        <v>7.4733096085409137E-2</v>
      </c>
      <c r="IX45" s="83"/>
      <c r="IY45" s="83"/>
      <c r="IZ45" s="83"/>
      <c r="JA45" s="39"/>
      <c r="JB45" s="39"/>
      <c r="JC45" s="39">
        <v>0.4</v>
      </c>
      <c r="JD45" s="39"/>
      <c r="JE45" s="39"/>
      <c r="JF45" s="16"/>
      <c r="JH45" s="29"/>
      <c r="JI45" s="38">
        <v>14.05</v>
      </c>
      <c r="JJ45" s="38">
        <v>14.7</v>
      </c>
      <c r="JK45" s="38">
        <f>JJ45*12.4</f>
        <v>182.28</v>
      </c>
      <c r="JL45" s="38" t="s">
        <v>151</v>
      </c>
      <c r="JM45" s="39">
        <f>JJ45-JI45+JT45</f>
        <v>1.0499999999999985</v>
      </c>
      <c r="JN45" s="83">
        <f>JM45/JI45</f>
        <v>7.4733096085409137E-2</v>
      </c>
      <c r="JO45" s="83"/>
      <c r="JP45" s="83"/>
      <c r="JQ45" s="83"/>
      <c r="JR45" s="39"/>
      <c r="JS45" s="39"/>
      <c r="JT45" s="39">
        <v>0.4</v>
      </c>
      <c r="JU45" s="39"/>
      <c r="JV45" s="39"/>
      <c r="JW45" s="16"/>
      <c r="JZ45" s="29"/>
      <c r="KA45" s="38">
        <v>14.05</v>
      </c>
      <c r="KB45" s="38">
        <v>14.7</v>
      </c>
      <c r="KC45" s="38">
        <f>KB45*12.36</f>
        <v>181.69199999999998</v>
      </c>
      <c r="KD45" s="38" t="s">
        <v>151</v>
      </c>
      <c r="KE45" s="39">
        <f>KB45-KA45+KL45</f>
        <v>1.0499999999999985</v>
      </c>
      <c r="KF45" s="83">
        <f>KE45/KA45</f>
        <v>7.4733096085409137E-2</v>
      </c>
      <c r="KG45" s="83"/>
      <c r="KH45" s="83"/>
      <c r="KI45" s="83"/>
      <c r="KJ45" s="39"/>
      <c r="KK45" s="39"/>
      <c r="KL45" s="39">
        <v>0.4</v>
      </c>
      <c r="KM45" s="39"/>
      <c r="KN45" s="39"/>
      <c r="KO45" s="16"/>
      <c r="KQ45" s="29"/>
      <c r="KR45" s="38">
        <v>14.05</v>
      </c>
      <c r="KS45" s="38">
        <v>14.7</v>
      </c>
      <c r="KT45" s="302">
        <f>12.39*KS45</f>
        <v>182.13300000000001</v>
      </c>
      <c r="KU45" s="309" t="s">
        <v>151</v>
      </c>
      <c r="KV45" s="39">
        <f>KS45-KR45+LC45</f>
        <v>1.0499999999999985</v>
      </c>
      <c r="KW45" s="83">
        <f>KV45/KR45</f>
        <v>7.4733096085409137E-2</v>
      </c>
      <c r="KX45" s="83"/>
      <c r="KY45" s="83"/>
      <c r="KZ45" s="83"/>
      <c r="LA45" s="39"/>
      <c r="LB45" s="39"/>
      <c r="LC45" s="39">
        <v>0.4</v>
      </c>
      <c r="LD45" s="39"/>
      <c r="LE45" s="39"/>
      <c r="LF45" s="16"/>
      <c r="LI45" s="29"/>
      <c r="LJ45" s="38">
        <v>14.05</v>
      </c>
      <c r="LK45" s="38">
        <v>14.7</v>
      </c>
      <c r="LL45" s="302">
        <f>12.4*LK45</f>
        <v>182.28</v>
      </c>
      <c r="LM45" s="309" t="s">
        <v>151</v>
      </c>
      <c r="LN45" s="39">
        <f>LK45-LJ45+LU45</f>
        <v>1.0499999999999985</v>
      </c>
      <c r="LO45" s="83">
        <f>LN45/LJ45</f>
        <v>7.4733096085409137E-2</v>
      </c>
      <c r="LP45" s="83"/>
      <c r="LQ45" s="83"/>
      <c r="LR45" s="83"/>
      <c r="LS45" s="39"/>
      <c r="LT45" s="39"/>
      <c r="LU45" s="39">
        <v>0.4</v>
      </c>
      <c r="LV45" s="39"/>
      <c r="LW45" s="39"/>
      <c r="LX45" s="16"/>
      <c r="LZ45" s="29"/>
      <c r="MA45" s="38">
        <v>14.05</v>
      </c>
      <c r="MB45" s="38">
        <v>14.7</v>
      </c>
      <c r="MC45" s="302">
        <f>12.55*MB45</f>
        <v>184.48500000000001</v>
      </c>
      <c r="MD45" s="309" t="s">
        <v>151</v>
      </c>
      <c r="ME45" s="39">
        <f>MB45-MA45+ML45</f>
        <v>1.0499999999999985</v>
      </c>
      <c r="MF45" s="83">
        <f>ME45/MA45</f>
        <v>7.4733096085409137E-2</v>
      </c>
      <c r="MG45" s="83"/>
      <c r="MH45" s="83"/>
      <c r="MI45" s="83"/>
      <c r="MJ45" s="39"/>
      <c r="MK45" s="39"/>
      <c r="ML45" s="39">
        <v>0.4</v>
      </c>
      <c r="MM45" s="39"/>
      <c r="MN45" s="39"/>
      <c r="MO45" s="16"/>
      <c r="MQ45" s="29"/>
      <c r="MR45" s="38">
        <v>14.05</v>
      </c>
      <c r="MS45" s="38">
        <v>14.7</v>
      </c>
      <c r="MT45" s="302">
        <f>12.64*MS45</f>
        <v>185.80799999999999</v>
      </c>
      <c r="MU45" s="309" t="s">
        <v>151</v>
      </c>
      <c r="MV45" s="39">
        <f>MS45-MR45+NC45</f>
        <v>1.0499999999999985</v>
      </c>
      <c r="MW45" s="83">
        <f>MV45/MR45</f>
        <v>7.4733096085409137E-2</v>
      </c>
      <c r="MX45" s="83"/>
      <c r="MY45" s="83"/>
      <c r="MZ45" s="83"/>
      <c r="NA45" s="39"/>
      <c r="NB45" s="39"/>
      <c r="NC45" s="39">
        <v>0.4</v>
      </c>
      <c r="ND45" s="39"/>
      <c r="NE45" s="39"/>
      <c r="NF45" s="16"/>
      <c r="NI45" s="29"/>
      <c r="NJ45" s="38">
        <v>14.05</v>
      </c>
      <c r="NK45" s="38">
        <v>14.7</v>
      </c>
      <c r="NL45" s="302">
        <f>NK45*12.14</f>
        <v>178.458</v>
      </c>
      <c r="NM45" s="309" t="s">
        <v>151</v>
      </c>
      <c r="NN45" s="39">
        <f>NK45-NJ45+NU45</f>
        <v>1.0499999999999985</v>
      </c>
      <c r="NO45" s="83">
        <f>NN45/NJ45</f>
        <v>7.4733096085409137E-2</v>
      </c>
      <c r="NP45" s="83"/>
      <c r="NQ45" s="83"/>
      <c r="NR45" s="83"/>
      <c r="NS45" s="39"/>
      <c r="NT45" s="39"/>
      <c r="NU45" s="39">
        <v>0.4</v>
      </c>
      <c r="NV45" s="39"/>
      <c r="NW45" s="39"/>
      <c r="NX45" s="16"/>
      <c r="OA45" s="29"/>
      <c r="OB45" s="38">
        <v>14.05</v>
      </c>
      <c r="OC45" s="38">
        <v>14.7</v>
      </c>
      <c r="OD45" s="302">
        <f>12.11*OC45</f>
        <v>178.017</v>
      </c>
      <c r="OE45" s="309" t="s">
        <v>151</v>
      </c>
      <c r="OF45" s="39">
        <f>OC45-OB45+OM45</f>
        <v>1.0499999999999985</v>
      </c>
      <c r="OG45" s="83">
        <f>OF45/OB45</f>
        <v>7.4733096085409137E-2</v>
      </c>
      <c r="OH45" s="83"/>
      <c r="OI45" s="83"/>
      <c r="OJ45" s="83"/>
      <c r="OK45" s="39"/>
      <c r="OL45" s="39"/>
      <c r="OM45" s="39">
        <v>0.4</v>
      </c>
      <c r="ON45" s="16"/>
      <c r="OQ45" s="29"/>
      <c r="OR45" s="38">
        <v>14.05</v>
      </c>
      <c r="OS45" s="38">
        <v>14.7</v>
      </c>
      <c r="OT45" s="302">
        <f>11.59*OS45</f>
        <v>170.37299999999999</v>
      </c>
      <c r="OU45" s="309" t="s">
        <v>151</v>
      </c>
      <c r="OV45" s="39">
        <f>OS45-OR45+PC45</f>
        <v>1.0499999999999985</v>
      </c>
      <c r="OW45" s="83">
        <f>OV45/OR45</f>
        <v>7.4733096085409137E-2</v>
      </c>
      <c r="OX45" s="83"/>
      <c r="OY45" s="83"/>
      <c r="OZ45" s="83"/>
      <c r="PA45" s="39"/>
      <c r="PB45" s="39"/>
      <c r="PC45" s="39">
        <v>0.4</v>
      </c>
      <c r="PD45" s="16"/>
      <c r="PG45" s="29"/>
      <c r="PH45" s="38">
        <v>14.05</v>
      </c>
      <c r="PI45" s="38">
        <v>14.7</v>
      </c>
      <c r="PJ45" s="302"/>
      <c r="PK45" s="309" t="s">
        <v>62</v>
      </c>
      <c r="PL45" s="39">
        <f>PI45-PH45+PS45</f>
        <v>1.0499999999999985</v>
      </c>
      <c r="PM45" s="83">
        <f>PL45/PH45</f>
        <v>7.4733096085409137E-2</v>
      </c>
      <c r="PN45" s="83"/>
      <c r="PO45" s="83"/>
      <c r="PP45" s="83"/>
      <c r="PQ45" s="39"/>
      <c r="PR45" s="39"/>
      <c r="PS45" s="39">
        <v>0.4</v>
      </c>
      <c r="PT45" s="16"/>
      <c r="PV45" s="29"/>
      <c r="PW45" s="38">
        <v>14.05</v>
      </c>
      <c r="PX45" s="38">
        <v>14.7</v>
      </c>
      <c r="PY45" s="302"/>
      <c r="PZ45" s="309" t="s">
        <v>62</v>
      </c>
      <c r="QA45" s="39">
        <f>PX45-PW45+QH45</f>
        <v>1.0499999999999985</v>
      </c>
      <c r="QB45" s="83">
        <f>QA45/PW45</f>
        <v>7.4733096085409137E-2</v>
      </c>
      <c r="QC45" s="83"/>
      <c r="QD45" s="83"/>
      <c r="QE45" s="83"/>
      <c r="QF45" s="39"/>
      <c r="QG45" s="39"/>
      <c r="QH45" s="39">
        <v>0.4</v>
      </c>
      <c r="QI45" s="16"/>
      <c r="QK45" s="29"/>
      <c r="QL45" s="38">
        <v>14.05</v>
      </c>
      <c r="QM45" s="38">
        <v>14.7</v>
      </c>
      <c r="QN45" s="302"/>
      <c r="QO45" s="309" t="s">
        <v>62</v>
      </c>
      <c r="QP45" s="39">
        <f>QM45-QL45+QW45</f>
        <v>1.0499999999999985</v>
      </c>
      <c r="QQ45" s="83">
        <f>QP45/QL45</f>
        <v>7.4733096085409137E-2</v>
      </c>
      <c r="QR45" s="83"/>
      <c r="QS45" s="83"/>
      <c r="QT45" s="83"/>
      <c r="QU45" s="39"/>
      <c r="QV45" s="39"/>
      <c r="QW45" s="39">
        <v>0.4</v>
      </c>
      <c r="QX45" s="16"/>
      <c r="QZ45" s="623"/>
      <c r="RA45" s="38">
        <v>14.05</v>
      </c>
      <c r="RB45" s="38">
        <v>14.7</v>
      </c>
      <c r="RC45" s="493"/>
      <c r="RD45" s="309" t="s">
        <v>62</v>
      </c>
      <c r="RE45" s="39">
        <f>RB45-RA45+RL45</f>
        <v>1.0499999999999985</v>
      </c>
      <c r="RF45" s="83">
        <f>RE45/RA45</f>
        <v>7.4733096085409137E-2</v>
      </c>
      <c r="RG45" s="83"/>
      <c r="RH45" s="83"/>
      <c r="RI45" s="83"/>
      <c r="RJ45" s="529" t="s">
        <v>39</v>
      </c>
      <c r="RK45" s="288"/>
      <c r="RL45" s="519">
        <v>0.4</v>
      </c>
      <c r="RM45" s="632"/>
      <c r="RQ45" s="623"/>
      <c r="RR45" s="38">
        <v>14.05</v>
      </c>
      <c r="RS45" s="38">
        <v>14.7</v>
      </c>
      <c r="RT45" s="493"/>
      <c r="RU45" s="309" t="s">
        <v>62</v>
      </c>
      <c r="RV45" s="39">
        <f>RS45-RR45+SC45</f>
        <v>1.0499999999999985</v>
      </c>
      <c r="RW45" s="83">
        <f>RV45/RR45</f>
        <v>7.4733096085409137E-2</v>
      </c>
      <c r="RX45" s="83"/>
      <c r="RY45" s="83"/>
      <c r="RZ45" s="83"/>
      <c r="SA45" s="529" t="s">
        <v>39</v>
      </c>
      <c r="SB45" s="288"/>
      <c r="SC45" s="519">
        <v>0.4</v>
      </c>
      <c r="SD45" s="632"/>
      <c r="XDO45" s="638"/>
      <c r="XDP45" s="672"/>
      <c r="XDQ45" s="638"/>
      <c r="XDR45" s="672"/>
      <c r="XDS45" s="673"/>
      <c r="XDT45" s="638"/>
    </row>
    <row r="46" spans="1:16349">
      <c r="A46" s="35" t="s">
        <v>152</v>
      </c>
      <c r="B46" s="36" t="str">
        <f>LEFT(A46,2)</f>
        <v>20</v>
      </c>
      <c r="C46" s="35" t="s">
        <v>95</v>
      </c>
      <c r="D46" s="773">
        <v>1006</v>
      </c>
      <c r="E46" s="37" t="s">
        <v>146</v>
      </c>
      <c r="F46" s="343" t="s">
        <v>147</v>
      </c>
      <c r="G46" s="337" t="s">
        <v>153</v>
      </c>
      <c r="H46" s="35" t="s">
        <v>122</v>
      </c>
      <c r="J46" s="13"/>
      <c r="K46" s="38">
        <v>14.7</v>
      </c>
      <c r="L46" s="38">
        <v>14.7</v>
      </c>
      <c r="M46" s="38" t="s">
        <v>151</v>
      </c>
      <c r="N46" s="39">
        <f>L46-K46+S46</f>
        <v>0.4</v>
      </c>
      <c r="O46" s="83">
        <f>N46/L46</f>
        <v>2.7210884353741499E-2</v>
      </c>
      <c r="P46" s="83"/>
      <c r="Q46" s="39"/>
      <c r="R46" s="39"/>
      <c r="S46" s="39">
        <v>0.4</v>
      </c>
      <c r="T46" s="39"/>
      <c r="U46" s="39"/>
      <c r="V46" s="16" t="s">
        <v>150</v>
      </c>
      <c r="X46" s="13"/>
      <c r="Y46" s="38">
        <v>14.7</v>
      </c>
      <c r="Z46" s="38">
        <v>14.7</v>
      </c>
      <c r="AA46" s="38" t="s">
        <v>151</v>
      </c>
      <c r="AB46" s="39">
        <f>Z46-Y46+AG46</f>
        <v>0.4</v>
      </c>
      <c r="AC46" s="83">
        <f>AB46/Z46</f>
        <v>2.7210884353741499E-2</v>
      </c>
      <c r="AD46" s="83"/>
      <c r="AE46" s="39"/>
      <c r="AF46" s="39"/>
      <c r="AG46" s="39">
        <v>0.4</v>
      </c>
      <c r="AH46" s="39"/>
      <c r="AI46" s="39"/>
      <c r="AJ46" s="16" t="s">
        <v>150</v>
      </c>
      <c r="AL46" s="29"/>
      <c r="AM46" s="38">
        <v>15.3</v>
      </c>
      <c r="AN46" s="38">
        <v>15.8</v>
      </c>
      <c r="AO46" s="38" t="s">
        <v>151</v>
      </c>
      <c r="AP46" s="39">
        <f>AN46-AM46+AU46</f>
        <v>0.9</v>
      </c>
      <c r="AQ46" s="83">
        <f>AP46/AM46</f>
        <v>5.8823529411764705E-2</v>
      </c>
      <c r="AR46" s="83"/>
      <c r="AS46" s="39">
        <f>AN46*11.56</f>
        <v>182.64800000000002</v>
      </c>
      <c r="AT46" s="39"/>
      <c r="AU46" s="39">
        <v>0.4</v>
      </c>
      <c r="AV46" s="39"/>
      <c r="AW46" s="39"/>
      <c r="AX46" s="16" t="s">
        <v>150</v>
      </c>
      <c r="AZ46" s="29" t="s">
        <v>64</v>
      </c>
      <c r="BA46" s="38">
        <v>15.3</v>
      </c>
      <c r="BB46" s="38">
        <v>15.8</v>
      </c>
      <c r="BC46" s="38" t="s">
        <v>151</v>
      </c>
      <c r="BD46" s="39">
        <f>BB46-BA46+BI46</f>
        <v>0.9</v>
      </c>
      <c r="BE46" s="83">
        <f>BD46/BA46</f>
        <v>5.8823529411764705E-2</v>
      </c>
      <c r="BF46" s="83"/>
      <c r="BG46" s="39"/>
      <c r="BH46" s="39"/>
      <c r="BI46" s="39">
        <v>0.4</v>
      </c>
      <c r="BJ46" s="39"/>
      <c r="BK46" s="39"/>
      <c r="BL46" s="16" t="s">
        <v>150</v>
      </c>
      <c r="BN46" s="29"/>
      <c r="BO46" s="38">
        <v>15.3</v>
      </c>
      <c r="BP46" s="38">
        <v>15.8</v>
      </c>
      <c r="BQ46" s="38" t="s">
        <v>151</v>
      </c>
      <c r="BR46" s="39">
        <f>BP46-BO46+BW46</f>
        <v>0.9</v>
      </c>
      <c r="BS46" s="83">
        <f>BR46/BO46</f>
        <v>5.8823529411764705E-2</v>
      </c>
      <c r="BT46" s="83"/>
      <c r="BU46" s="39"/>
      <c r="BV46" s="39"/>
      <c r="BW46" s="39">
        <v>0.4</v>
      </c>
      <c r="BX46" s="39"/>
      <c r="BY46" s="39"/>
      <c r="BZ46" s="16" t="s">
        <v>150</v>
      </c>
      <c r="CB46" s="29"/>
      <c r="CC46" s="38">
        <v>15.15</v>
      </c>
      <c r="CD46" s="38">
        <v>15.8</v>
      </c>
      <c r="CE46" s="38" t="s">
        <v>151</v>
      </c>
      <c r="CF46" s="39">
        <f>CD46-CC46+CK46</f>
        <v>1.0500000000000003</v>
      </c>
      <c r="CG46" s="83">
        <f>CF46/CC46</f>
        <v>6.9306930693069327E-2</v>
      </c>
      <c r="CH46" s="83"/>
      <c r="CI46" s="39"/>
      <c r="CJ46" s="39"/>
      <c r="CK46" s="39">
        <v>0.4</v>
      </c>
      <c r="CL46" s="39"/>
      <c r="CM46" s="39"/>
      <c r="CN46" s="16" t="s">
        <v>150</v>
      </c>
      <c r="CP46" s="29"/>
      <c r="CQ46" s="38">
        <v>15.15</v>
      </c>
      <c r="CR46" s="38">
        <v>15.8</v>
      </c>
      <c r="CS46" s="38" t="s">
        <v>151</v>
      </c>
      <c r="CT46" s="39">
        <f>CR46-CQ46+CY46</f>
        <v>1.0500000000000003</v>
      </c>
      <c r="CU46" s="83">
        <f>CT46/CQ46</f>
        <v>6.9306930693069327E-2</v>
      </c>
      <c r="CV46" s="83"/>
      <c r="CW46" s="39"/>
      <c r="CX46" s="39"/>
      <c r="CY46" s="39">
        <v>0.4</v>
      </c>
      <c r="CZ46" s="39"/>
      <c r="DA46" s="39"/>
      <c r="DB46" s="16" t="s">
        <v>150</v>
      </c>
      <c r="DD46" s="29"/>
      <c r="DE46" s="38">
        <v>15.15</v>
      </c>
      <c r="DF46" s="38">
        <v>15.8</v>
      </c>
      <c r="DG46" s="38"/>
      <c r="DH46" s="38"/>
      <c r="DI46" s="38" t="s">
        <v>151</v>
      </c>
      <c r="DJ46" s="39">
        <f>DF46-DE46+DO46</f>
        <v>1.0500000000000003</v>
      </c>
      <c r="DK46" s="83">
        <f>DJ46/DE46</f>
        <v>6.9306930693069327E-2</v>
      </c>
      <c r="DL46" s="83"/>
      <c r="DM46" s="39"/>
      <c r="DN46" s="39"/>
      <c r="DO46" s="39">
        <v>0.4</v>
      </c>
      <c r="DP46" s="39"/>
      <c r="DQ46" s="39"/>
      <c r="DR46" s="16" t="s">
        <v>150</v>
      </c>
      <c r="DT46" s="29"/>
      <c r="DU46" s="38">
        <v>15.15</v>
      </c>
      <c r="DV46" s="38">
        <v>15.8</v>
      </c>
      <c r="DW46" s="38" t="s">
        <v>151</v>
      </c>
      <c r="DX46" s="39">
        <f>DV46-DU46+EC46</f>
        <v>1.0500000000000003</v>
      </c>
      <c r="DY46" s="83">
        <f>DX46/DU46</f>
        <v>6.9306930693069327E-2</v>
      </c>
      <c r="DZ46" s="83"/>
      <c r="EA46" s="39"/>
      <c r="EB46" s="39"/>
      <c r="EC46" s="39">
        <v>0.4</v>
      </c>
      <c r="ED46" s="39"/>
      <c r="EE46" s="39"/>
      <c r="EF46" s="16" t="s">
        <v>150</v>
      </c>
      <c r="EG46" s="16"/>
      <c r="EH46" s="29"/>
      <c r="EI46" s="38">
        <v>15.15</v>
      </c>
      <c r="EJ46" s="38">
        <v>15.8</v>
      </c>
      <c r="EK46" s="38" t="s">
        <v>151</v>
      </c>
      <c r="EL46" s="39">
        <f>EJ46-EI46+EP46</f>
        <v>1.0500000000000003</v>
      </c>
      <c r="EM46" s="83">
        <f>EL46/EI46</f>
        <v>6.9306930693069327E-2</v>
      </c>
      <c r="EN46" s="39"/>
      <c r="EO46" s="39"/>
      <c r="EP46" s="39">
        <v>0.4</v>
      </c>
      <c r="EQ46" s="39"/>
      <c r="ER46" s="39"/>
      <c r="ES46" s="16" t="s">
        <v>150</v>
      </c>
      <c r="EU46" s="29"/>
      <c r="EV46" s="38">
        <v>15.15</v>
      </c>
      <c r="EW46" s="38">
        <v>15.8</v>
      </c>
      <c r="EX46" s="38" t="s">
        <v>151</v>
      </c>
      <c r="EY46" s="39">
        <f>EW46-EV46+FC46</f>
        <v>1.0500000000000003</v>
      </c>
      <c r="EZ46" s="83">
        <f>EY46/EV46</f>
        <v>6.9306930693069327E-2</v>
      </c>
      <c r="FA46" s="39"/>
      <c r="FB46" s="39"/>
      <c r="FC46" s="39">
        <v>0.4</v>
      </c>
      <c r="FD46" s="39"/>
      <c r="FE46" s="39"/>
      <c r="FF46" s="16" t="s">
        <v>150</v>
      </c>
      <c r="FH46" s="29"/>
      <c r="FI46" s="38">
        <v>15.15</v>
      </c>
      <c r="FJ46" s="38">
        <v>15.8</v>
      </c>
      <c r="FK46" s="38" t="s">
        <v>151</v>
      </c>
      <c r="FL46" s="39">
        <f>FJ46-FI46+FP46</f>
        <v>1.0500000000000003</v>
      </c>
      <c r="FM46" s="83">
        <f>FL46/FI46</f>
        <v>6.9306930693069327E-2</v>
      </c>
      <c r="FN46" s="39"/>
      <c r="FO46" s="39"/>
      <c r="FP46" s="39">
        <v>0.4</v>
      </c>
      <c r="FQ46" s="39"/>
      <c r="FR46" s="39"/>
      <c r="FS46" s="16" t="s">
        <v>150</v>
      </c>
      <c r="FU46" s="29"/>
      <c r="FV46" s="38">
        <v>15.15</v>
      </c>
      <c r="FW46" s="38">
        <v>15.8</v>
      </c>
      <c r="FX46" s="38">
        <f>FW46*12.15</f>
        <v>191.97000000000003</v>
      </c>
      <c r="FY46" s="38" t="s">
        <v>151</v>
      </c>
      <c r="FZ46" s="39">
        <f>FW46-FV46+GD46</f>
        <v>1.0500000000000003</v>
      </c>
      <c r="GA46" s="83">
        <f>FZ46/FV46</f>
        <v>6.9306930693069327E-2</v>
      </c>
      <c r="GB46" s="39"/>
      <c r="GC46" s="39"/>
      <c r="GD46" s="39">
        <v>0.4</v>
      </c>
      <c r="GE46" s="39"/>
      <c r="GF46" s="39"/>
      <c r="GG46" s="16" t="s">
        <v>150</v>
      </c>
      <c r="GI46" s="29"/>
      <c r="GJ46" s="38">
        <v>15.15</v>
      </c>
      <c r="GK46" s="38">
        <v>15.8</v>
      </c>
      <c r="GL46" s="38">
        <f>GK46*11.99</f>
        <v>189.44200000000001</v>
      </c>
      <c r="GM46" s="38" t="s">
        <v>151</v>
      </c>
      <c r="GN46" s="39">
        <f>GK46-GJ46+GR46</f>
        <v>1.0500000000000003</v>
      </c>
      <c r="GO46" s="83">
        <f>GN46/GJ46</f>
        <v>6.9306930693069327E-2</v>
      </c>
      <c r="GP46" s="39"/>
      <c r="GQ46" s="39"/>
      <c r="GR46" s="39">
        <v>0.4</v>
      </c>
      <c r="GS46" s="39"/>
      <c r="GT46" s="39"/>
      <c r="GU46" s="16"/>
      <c r="GW46" s="29"/>
      <c r="GX46" s="38">
        <v>15.15</v>
      </c>
      <c r="GY46" s="38">
        <v>15.8</v>
      </c>
      <c r="GZ46" s="38">
        <f>GY46*11.88</f>
        <v>187.70400000000001</v>
      </c>
      <c r="HA46" s="38" t="s">
        <v>151</v>
      </c>
      <c r="HB46" s="39">
        <f>GY46-GX46+HF46</f>
        <v>1.0500000000000003</v>
      </c>
      <c r="HC46" s="83">
        <f>HB46/GX46</f>
        <v>6.9306930693069327E-2</v>
      </c>
      <c r="HD46" s="39"/>
      <c r="HE46" s="39"/>
      <c r="HF46" s="39">
        <v>0.4</v>
      </c>
      <c r="HG46" s="39"/>
      <c r="HH46" s="39"/>
      <c r="HI46" s="16"/>
      <c r="HJ46" s="16"/>
      <c r="HK46" s="29"/>
      <c r="HL46" s="38">
        <v>15.15</v>
      </c>
      <c r="HM46" s="38">
        <v>15.8</v>
      </c>
      <c r="HN46" s="38">
        <f>HM46*11.9</f>
        <v>188.02</v>
      </c>
      <c r="HO46" s="38" t="s">
        <v>151</v>
      </c>
      <c r="HP46" s="39">
        <f>HM46-HL46+HT46</f>
        <v>1.0500000000000003</v>
      </c>
      <c r="HQ46" s="83">
        <f>HP46/HL46</f>
        <v>6.9306930693069327E-2</v>
      </c>
      <c r="HR46" s="39"/>
      <c r="HS46" s="39"/>
      <c r="HT46" s="39">
        <v>0.4</v>
      </c>
      <c r="HU46" s="39"/>
      <c r="HV46" s="39"/>
      <c r="HW46" s="16"/>
      <c r="HX46" s="29"/>
      <c r="HY46" s="38">
        <v>15.15</v>
      </c>
      <c r="HZ46" s="38">
        <v>15.8</v>
      </c>
      <c r="IA46" s="38">
        <f>HZ46*11.96</f>
        <v>188.96800000000002</v>
      </c>
      <c r="IB46" s="38" t="s">
        <v>151</v>
      </c>
      <c r="IC46" s="39">
        <f>HZ46-HY46+IJ46</f>
        <v>1.0500000000000003</v>
      </c>
      <c r="ID46" s="83">
        <f>IC46/HY46</f>
        <v>6.9306930693069327E-2</v>
      </c>
      <c r="IE46" s="83"/>
      <c r="IF46" s="83"/>
      <c r="IG46" s="83"/>
      <c r="IH46" s="39"/>
      <c r="II46" s="39"/>
      <c r="IJ46" s="39">
        <v>0.4</v>
      </c>
      <c r="IK46" s="39"/>
      <c r="IL46" s="39"/>
      <c r="IM46" s="16"/>
      <c r="IQ46" s="29"/>
      <c r="IR46" s="38">
        <v>15.15</v>
      </c>
      <c r="IS46" s="38">
        <v>15.8</v>
      </c>
      <c r="IT46" s="38">
        <f>IS46*12.02</f>
        <v>189.916</v>
      </c>
      <c r="IU46" s="38" t="s">
        <v>151</v>
      </c>
      <c r="IV46" s="39">
        <f>IS46-IR46+JC46</f>
        <v>1.0500000000000003</v>
      </c>
      <c r="IW46" s="83">
        <f>IV46/IR46</f>
        <v>6.9306930693069327E-2</v>
      </c>
      <c r="IX46" s="83"/>
      <c r="IY46" s="83"/>
      <c r="IZ46" s="83"/>
      <c r="JA46" s="39"/>
      <c r="JB46" s="39"/>
      <c r="JC46" s="39">
        <v>0.4</v>
      </c>
      <c r="JD46" s="39"/>
      <c r="JE46" s="39"/>
      <c r="JF46" s="16"/>
      <c r="JH46" s="29"/>
      <c r="JI46" s="38">
        <v>15.15</v>
      </c>
      <c r="JJ46" s="38">
        <v>15.8</v>
      </c>
      <c r="JK46" s="38">
        <f>JJ46*12.4</f>
        <v>195.92000000000002</v>
      </c>
      <c r="JL46" s="38" t="s">
        <v>151</v>
      </c>
      <c r="JM46" s="39">
        <f>JJ46-JI46+JT46</f>
        <v>1.0500000000000003</v>
      </c>
      <c r="JN46" s="83">
        <f>JM46/JI46</f>
        <v>6.9306930693069327E-2</v>
      </c>
      <c r="JO46" s="83"/>
      <c r="JP46" s="83"/>
      <c r="JQ46" s="83"/>
      <c r="JR46" s="39"/>
      <c r="JS46" s="39"/>
      <c r="JT46" s="39">
        <v>0.4</v>
      </c>
      <c r="JU46" s="39"/>
      <c r="JV46" s="39"/>
      <c r="JW46" s="16"/>
      <c r="JZ46" s="29"/>
      <c r="KA46" s="38">
        <v>15.15</v>
      </c>
      <c r="KB46" s="38">
        <v>15.8</v>
      </c>
      <c r="KC46" s="38">
        <f>KB46*12.36</f>
        <v>195.28800000000001</v>
      </c>
      <c r="KD46" s="38" t="s">
        <v>151</v>
      </c>
      <c r="KE46" s="39">
        <f>KB46-KA46+KL46</f>
        <v>1.0500000000000003</v>
      </c>
      <c r="KF46" s="83">
        <f>KE46/KA46</f>
        <v>6.9306930693069327E-2</v>
      </c>
      <c r="KG46" s="83"/>
      <c r="KH46" s="83"/>
      <c r="KI46" s="83"/>
      <c r="KJ46" s="39"/>
      <c r="KK46" s="39"/>
      <c r="KL46" s="39">
        <v>0.4</v>
      </c>
      <c r="KM46" s="39"/>
      <c r="KN46" s="39"/>
      <c r="KO46" s="16"/>
      <c r="KQ46" s="29"/>
      <c r="KR46" s="38">
        <v>15.15</v>
      </c>
      <c r="KS46" s="38">
        <v>15.8</v>
      </c>
      <c r="KT46" s="302">
        <f>12.39*KS46</f>
        <v>195.76200000000003</v>
      </c>
      <c r="KU46" s="309" t="s">
        <v>151</v>
      </c>
      <c r="KV46" s="39">
        <f>KS46-KR46+LC46</f>
        <v>1.0500000000000003</v>
      </c>
      <c r="KW46" s="83">
        <f>KV46/KR46</f>
        <v>6.9306930693069327E-2</v>
      </c>
      <c r="KX46" s="83"/>
      <c r="KY46" s="83"/>
      <c r="KZ46" s="83"/>
      <c r="LA46" s="39"/>
      <c r="LB46" s="39"/>
      <c r="LC46" s="39">
        <v>0.4</v>
      </c>
      <c r="LD46" s="39"/>
      <c r="LE46" s="39"/>
      <c r="LF46" s="16"/>
      <c r="LI46" s="29"/>
      <c r="LJ46" s="38">
        <v>15.15</v>
      </c>
      <c r="LK46" s="38">
        <v>15.8</v>
      </c>
      <c r="LL46" s="302">
        <f>12.4*LK46</f>
        <v>195.92000000000002</v>
      </c>
      <c r="LM46" s="309" t="s">
        <v>151</v>
      </c>
      <c r="LN46" s="39">
        <f>LK46-LJ46+LU46</f>
        <v>1.0500000000000003</v>
      </c>
      <c r="LO46" s="83">
        <f>LN46/LJ46</f>
        <v>6.9306930693069327E-2</v>
      </c>
      <c r="LP46" s="83"/>
      <c r="LQ46" s="83"/>
      <c r="LR46" s="83"/>
      <c r="LS46" s="39"/>
      <c r="LT46" s="39"/>
      <c r="LU46" s="39">
        <v>0.4</v>
      </c>
      <c r="LV46" s="39"/>
      <c r="LW46" s="39"/>
      <c r="LX46" s="16"/>
      <c r="LZ46" s="29"/>
      <c r="MA46" s="38">
        <v>15.15</v>
      </c>
      <c r="MB46" s="38">
        <v>15.8</v>
      </c>
      <c r="MC46" s="302">
        <f>12.55*MB46</f>
        <v>198.29000000000002</v>
      </c>
      <c r="MD46" s="309" t="s">
        <v>151</v>
      </c>
      <c r="ME46" s="39">
        <f>MB46-MA46+ML46</f>
        <v>1.0500000000000003</v>
      </c>
      <c r="MF46" s="83">
        <f>ME46/MA46</f>
        <v>6.9306930693069327E-2</v>
      </c>
      <c r="MG46" s="83"/>
      <c r="MH46" s="83"/>
      <c r="MI46" s="83"/>
      <c r="MJ46" s="39"/>
      <c r="MK46" s="39"/>
      <c r="ML46" s="39">
        <v>0.4</v>
      </c>
      <c r="MM46" s="39"/>
      <c r="MN46" s="39"/>
      <c r="MO46" s="16"/>
      <c r="MQ46" s="29"/>
      <c r="MR46" s="38">
        <v>15.15</v>
      </c>
      <c r="MS46" s="38">
        <v>15.8</v>
      </c>
      <c r="MT46" s="302">
        <f>12.64*MS46</f>
        <v>199.71200000000002</v>
      </c>
      <c r="MU46" s="309" t="s">
        <v>151</v>
      </c>
      <c r="MV46" s="39">
        <f>MS46-MR46+NC46</f>
        <v>1.0500000000000003</v>
      </c>
      <c r="MW46" s="83">
        <f>MV46/MR46</f>
        <v>6.9306930693069327E-2</v>
      </c>
      <c r="MX46" s="83"/>
      <c r="MY46" s="83"/>
      <c r="MZ46" s="83"/>
      <c r="NA46" s="39"/>
      <c r="NB46" s="39"/>
      <c r="NC46" s="39">
        <v>0.4</v>
      </c>
      <c r="ND46" s="39"/>
      <c r="NE46" s="39"/>
      <c r="NF46" s="16"/>
      <c r="NI46" s="29"/>
      <c r="NJ46" s="38">
        <v>15.15</v>
      </c>
      <c r="NK46" s="38">
        <v>15.8</v>
      </c>
      <c r="NL46" s="302">
        <f>NK46*12.14</f>
        <v>191.81200000000001</v>
      </c>
      <c r="NM46" s="309" t="s">
        <v>151</v>
      </c>
      <c r="NN46" s="39">
        <f>NK46-NJ46+NU46</f>
        <v>1.0500000000000003</v>
      </c>
      <c r="NO46" s="83">
        <f>NN46/NJ46</f>
        <v>6.9306930693069327E-2</v>
      </c>
      <c r="NP46" s="83"/>
      <c r="NQ46" s="83"/>
      <c r="NR46" s="83"/>
      <c r="NS46" s="39"/>
      <c r="NT46" s="39"/>
      <c r="NU46" s="39">
        <v>0.4</v>
      </c>
      <c r="NV46" s="39"/>
      <c r="NW46" s="39"/>
      <c r="NX46" s="16"/>
      <c r="OA46" s="29"/>
      <c r="OB46" s="38">
        <v>15.15</v>
      </c>
      <c r="OC46" s="38">
        <v>15.8</v>
      </c>
      <c r="OD46" s="302">
        <f>12.11*OC46</f>
        <v>191.33799999999999</v>
      </c>
      <c r="OE46" s="309" t="s">
        <v>151</v>
      </c>
      <c r="OF46" s="39">
        <f>OC46-OB46+OM46</f>
        <v>1.0500000000000003</v>
      </c>
      <c r="OG46" s="83">
        <f>OF46/OB46</f>
        <v>6.9306930693069327E-2</v>
      </c>
      <c r="OH46" s="83"/>
      <c r="OI46" s="83"/>
      <c r="OJ46" s="83"/>
      <c r="OK46" s="39"/>
      <c r="OL46" s="39"/>
      <c r="OM46" s="39">
        <v>0.4</v>
      </c>
      <c r="ON46" s="16"/>
      <c r="OQ46" s="29"/>
      <c r="OR46" s="38">
        <v>15.15</v>
      </c>
      <c r="OS46" s="38">
        <v>15.8</v>
      </c>
      <c r="OT46" s="302">
        <f>11.59*OS46</f>
        <v>183.12200000000001</v>
      </c>
      <c r="OU46" s="309" t="s">
        <v>151</v>
      </c>
      <c r="OV46" s="39">
        <f>OS46-OR46+PC46</f>
        <v>1.0500000000000003</v>
      </c>
      <c r="OW46" s="83">
        <f>OV46/OR46</f>
        <v>6.9306930693069327E-2</v>
      </c>
      <c r="OX46" s="83"/>
      <c r="OY46" s="83"/>
      <c r="OZ46" s="83"/>
      <c r="PA46" s="39"/>
      <c r="PB46" s="39"/>
      <c r="PC46" s="39">
        <v>0.4</v>
      </c>
      <c r="PD46" s="16"/>
      <c r="PG46" s="29"/>
      <c r="PH46" s="38">
        <v>15.15</v>
      </c>
      <c r="PI46" s="38">
        <v>15.8</v>
      </c>
      <c r="PJ46" s="302"/>
      <c r="PK46" s="309" t="s">
        <v>62</v>
      </c>
      <c r="PL46" s="39">
        <f>PI46-PH46+PS46</f>
        <v>1.0500000000000003</v>
      </c>
      <c r="PM46" s="83">
        <f>PL46/PH46</f>
        <v>6.9306930693069327E-2</v>
      </c>
      <c r="PN46" s="83"/>
      <c r="PO46" s="83"/>
      <c r="PP46" s="83"/>
      <c r="PQ46" s="39"/>
      <c r="PR46" s="39"/>
      <c r="PS46" s="39">
        <v>0.4</v>
      </c>
      <c r="PT46" s="16"/>
      <c r="PV46" s="29"/>
      <c r="PW46" s="38">
        <v>15.15</v>
      </c>
      <c r="PX46" s="38">
        <v>15.8</v>
      </c>
      <c r="PY46" s="302"/>
      <c r="PZ46" s="309" t="s">
        <v>62</v>
      </c>
      <c r="QA46" s="39">
        <f>PX46-PW46+QH46</f>
        <v>1.0500000000000003</v>
      </c>
      <c r="QB46" s="83">
        <f>QA46/PW46</f>
        <v>6.9306930693069327E-2</v>
      </c>
      <c r="QC46" s="83"/>
      <c r="QD46" s="83"/>
      <c r="QE46" s="83"/>
      <c r="QF46" s="39"/>
      <c r="QG46" s="39"/>
      <c r="QH46" s="39">
        <v>0.4</v>
      </c>
      <c r="QI46" s="16"/>
      <c r="QK46" s="29"/>
      <c r="QL46" s="38">
        <v>15.15</v>
      </c>
      <c r="QM46" s="38">
        <v>15.8</v>
      </c>
      <c r="QN46" s="302"/>
      <c r="QO46" s="309" t="s">
        <v>62</v>
      </c>
      <c r="QP46" s="39">
        <f>QM46-QL46+QW46</f>
        <v>1.0500000000000003</v>
      </c>
      <c r="QQ46" s="83">
        <f>QP46/QL46</f>
        <v>6.9306930693069327E-2</v>
      </c>
      <c r="QR46" s="83"/>
      <c r="QS46" s="83"/>
      <c r="QT46" s="83"/>
      <c r="QU46" s="39"/>
      <c r="QV46" s="39"/>
      <c r="QW46" s="39">
        <v>0.4</v>
      </c>
      <c r="QX46" s="16"/>
      <c r="QZ46" s="623"/>
      <c r="RA46" s="38">
        <v>15.15</v>
      </c>
      <c r="RB46" s="38">
        <v>15.8</v>
      </c>
      <c r="RC46" s="493"/>
      <c r="RD46" s="309" t="s">
        <v>62</v>
      </c>
      <c r="RE46" s="39">
        <f>RB46-RA46+RL46</f>
        <v>1.0500000000000003</v>
      </c>
      <c r="RF46" s="83">
        <f>RE46/RA46</f>
        <v>6.9306930693069327E-2</v>
      </c>
      <c r="RG46" s="83"/>
      <c r="RH46" s="83"/>
      <c r="RI46" s="83"/>
      <c r="RJ46" s="529" t="s">
        <v>39</v>
      </c>
      <c r="RK46" s="288"/>
      <c r="RL46" s="519">
        <v>0.4</v>
      </c>
      <c r="RM46" s="632"/>
      <c r="RQ46" s="623"/>
      <c r="RR46" s="38">
        <v>15.15</v>
      </c>
      <c r="RS46" s="38">
        <v>15.8</v>
      </c>
      <c r="RT46" s="493"/>
      <c r="RU46" s="309" t="s">
        <v>62</v>
      </c>
      <c r="RV46" s="39">
        <f>RS46-RR46+SC46</f>
        <v>1.0500000000000003</v>
      </c>
      <c r="RW46" s="83">
        <f>RV46/RR46</f>
        <v>6.9306930693069327E-2</v>
      </c>
      <c r="RX46" s="83"/>
      <c r="RY46" s="83"/>
      <c r="RZ46" s="83"/>
      <c r="SA46" s="529" t="s">
        <v>39</v>
      </c>
      <c r="SB46" s="288"/>
      <c r="SC46" s="519">
        <v>0.4</v>
      </c>
      <c r="SD46" s="632"/>
    </row>
    <row r="47" spans="1:16349">
      <c r="A47" s="35" t="s">
        <v>154</v>
      </c>
      <c r="B47" s="36">
        <v>120</v>
      </c>
      <c r="C47" s="35" t="s">
        <v>58</v>
      </c>
      <c r="D47" s="773">
        <v>1006</v>
      </c>
      <c r="E47" s="37" t="s">
        <v>146</v>
      </c>
      <c r="F47" s="343" t="s">
        <v>147</v>
      </c>
      <c r="G47" s="337" t="s">
        <v>155</v>
      </c>
      <c r="H47" s="35"/>
      <c r="J47" s="16"/>
      <c r="K47" s="13"/>
      <c r="L47" s="29"/>
      <c r="M47" s="38"/>
      <c r="N47" s="38"/>
      <c r="O47" s="38"/>
      <c r="P47" s="39"/>
      <c r="Q47" s="83"/>
      <c r="R47" s="39"/>
      <c r="S47" s="39"/>
      <c r="T47" s="39"/>
      <c r="U47" s="39"/>
      <c r="V47" s="16"/>
      <c r="X47" s="13"/>
      <c r="Y47" s="38"/>
      <c r="Z47" s="38"/>
      <c r="AA47" s="38"/>
      <c r="AB47" s="39"/>
      <c r="AC47" s="83"/>
      <c r="AD47" s="83"/>
      <c r="AE47" s="39"/>
      <c r="AF47" s="39"/>
      <c r="AG47" s="39"/>
      <c r="AH47" s="39"/>
      <c r="AI47" s="39"/>
      <c r="AJ47" s="16"/>
      <c r="AL47" s="29"/>
      <c r="AM47" s="38"/>
      <c r="AN47" s="38"/>
      <c r="AO47" s="38"/>
      <c r="AP47" s="39"/>
      <c r="AQ47" s="83"/>
      <c r="AR47" s="83"/>
      <c r="AS47" s="39"/>
      <c r="AT47" s="39"/>
      <c r="AU47" s="39"/>
      <c r="AV47" s="39"/>
      <c r="AW47" s="39"/>
      <c r="AX47" s="16"/>
      <c r="AZ47" s="29"/>
      <c r="BA47" s="38"/>
      <c r="BB47" s="38"/>
      <c r="BC47" s="38"/>
      <c r="BD47" s="39"/>
      <c r="BE47" s="83"/>
      <c r="BF47" s="83"/>
      <c r="BG47" s="39"/>
      <c r="BH47" s="39"/>
      <c r="BI47" s="39"/>
      <c r="BJ47" s="39"/>
      <c r="BK47" s="39"/>
      <c r="BL47" s="16"/>
      <c r="BN47" s="29"/>
      <c r="BO47" s="38"/>
      <c r="BP47" s="38"/>
      <c r="BQ47" s="38"/>
      <c r="BR47" s="39"/>
      <c r="BS47" s="83"/>
      <c r="BT47" s="83"/>
      <c r="BU47" s="39"/>
      <c r="BV47" s="39"/>
      <c r="BW47" s="39"/>
      <c r="BX47" s="39"/>
      <c r="BY47" s="39"/>
      <c r="BZ47" s="16"/>
      <c r="CB47" s="29"/>
      <c r="CC47" s="38"/>
      <c r="CD47" s="38"/>
      <c r="CE47" s="38"/>
      <c r="CF47" s="39"/>
      <c r="CG47" s="83"/>
      <c r="CH47" s="83"/>
      <c r="CI47" s="39"/>
      <c r="CJ47" s="39"/>
      <c r="CK47" s="39"/>
      <c r="CL47" s="39"/>
      <c r="CM47" s="39"/>
      <c r="CN47" s="16"/>
      <c r="CP47" s="29"/>
      <c r="CQ47" s="38"/>
      <c r="CR47" s="38"/>
      <c r="CS47" s="38"/>
      <c r="CT47" s="39"/>
      <c r="CU47" s="83"/>
      <c r="CV47" s="83"/>
      <c r="CW47" s="39"/>
      <c r="CX47" s="39"/>
      <c r="CY47" s="39"/>
      <c r="CZ47" s="39"/>
      <c r="DA47" s="39"/>
      <c r="DB47" s="16"/>
      <c r="DD47" s="29"/>
      <c r="DE47" s="38"/>
      <c r="DF47" s="38"/>
      <c r="DG47" s="38"/>
      <c r="DH47" s="38"/>
      <c r="DI47" s="38"/>
      <c r="DJ47" s="39"/>
      <c r="DK47" s="83"/>
      <c r="DL47" s="83"/>
      <c r="DM47" s="39"/>
      <c r="DN47" s="39"/>
      <c r="DO47" s="39"/>
      <c r="DP47" s="39"/>
      <c r="DQ47" s="39"/>
      <c r="DR47" s="16"/>
      <c r="DT47" s="29"/>
      <c r="DU47" s="38"/>
      <c r="DV47" s="38"/>
      <c r="DW47" s="38"/>
      <c r="DX47" s="39"/>
      <c r="DY47" s="83"/>
      <c r="DZ47" s="83"/>
      <c r="EA47" s="39"/>
      <c r="EB47" s="39"/>
      <c r="EC47" s="39"/>
      <c r="ED47" s="39"/>
      <c r="EE47" s="39"/>
      <c r="EF47" s="16"/>
      <c r="EG47" s="16"/>
      <c r="EH47" s="29"/>
      <c r="EI47" s="38"/>
      <c r="EJ47" s="38"/>
      <c r="EK47" s="38"/>
      <c r="EL47" s="39"/>
      <c r="EM47" s="83"/>
      <c r="EN47" s="39"/>
      <c r="EO47" s="39"/>
      <c r="EP47" s="39"/>
      <c r="EQ47" s="39"/>
      <c r="ER47" s="39"/>
      <c r="ES47" s="16"/>
      <c r="EU47" s="29"/>
      <c r="EV47" s="38"/>
      <c r="EW47" s="38"/>
      <c r="EX47" s="38"/>
      <c r="EY47" s="39"/>
      <c r="EZ47" s="83"/>
      <c r="FA47" s="39"/>
      <c r="FB47" s="39"/>
      <c r="FC47" s="39"/>
      <c r="FD47" s="39"/>
      <c r="FE47" s="39"/>
      <c r="FF47" s="16"/>
      <c r="FH47" s="29"/>
      <c r="FI47" s="38"/>
      <c r="FJ47" s="38"/>
      <c r="FK47" s="38"/>
      <c r="FL47" s="39"/>
      <c r="FM47" s="83"/>
      <c r="FN47" s="39"/>
      <c r="FO47" s="39"/>
      <c r="FP47" s="39"/>
      <c r="FQ47" s="39"/>
      <c r="FR47" s="39"/>
      <c r="FS47" s="16"/>
      <c r="FU47" s="29"/>
      <c r="FV47" s="38"/>
      <c r="FW47" s="38"/>
      <c r="FX47" s="38"/>
      <c r="FY47" s="38"/>
      <c r="FZ47" s="39"/>
      <c r="GA47" s="83"/>
      <c r="GB47" s="39"/>
      <c r="GC47" s="39"/>
      <c r="GD47" s="39"/>
      <c r="GE47" s="39"/>
      <c r="GF47" s="39"/>
      <c r="GG47" s="16"/>
      <c r="GI47" s="29"/>
      <c r="GJ47" s="38"/>
      <c r="GK47" s="38"/>
      <c r="GL47" s="38"/>
      <c r="GM47" s="38"/>
      <c r="GN47" s="39"/>
      <c r="GO47" s="83"/>
      <c r="GP47" s="39"/>
      <c r="GQ47" s="39"/>
      <c r="GR47" s="39"/>
      <c r="GS47" s="39"/>
      <c r="GT47" s="39"/>
      <c r="GU47" s="16"/>
      <c r="GW47" s="29"/>
      <c r="GX47" s="38"/>
      <c r="GY47" s="38"/>
      <c r="GZ47" s="38"/>
      <c r="HA47" s="38"/>
      <c r="HB47" s="39"/>
      <c r="HC47" s="83"/>
      <c r="HD47" s="39"/>
      <c r="HE47" s="39"/>
      <c r="HF47" s="39"/>
      <c r="HG47" s="39"/>
      <c r="HH47" s="39"/>
      <c r="HI47" s="16"/>
      <c r="HJ47" s="16"/>
      <c r="HK47" s="29"/>
      <c r="HL47" s="38"/>
      <c r="HM47" s="38"/>
      <c r="HN47" s="38"/>
      <c r="HO47" s="38"/>
      <c r="HP47" s="39"/>
      <c r="HQ47" s="83"/>
      <c r="HR47" s="39"/>
      <c r="HS47" s="39"/>
      <c r="HT47" s="39"/>
      <c r="HU47" s="39"/>
      <c r="HV47" s="39"/>
      <c r="HW47" s="16"/>
      <c r="HX47" s="29"/>
      <c r="HY47" s="38"/>
      <c r="HZ47" s="38"/>
      <c r="IA47" s="38"/>
      <c r="IB47" s="38"/>
      <c r="IC47" s="39"/>
      <c r="ID47" s="83"/>
      <c r="IE47" s="83"/>
      <c r="IF47" s="83"/>
      <c r="IG47" s="83"/>
      <c r="IH47" s="39"/>
      <c r="II47" s="39"/>
      <c r="IJ47" s="39"/>
      <c r="IK47" s="39"/>
      <c r="IL47" s="39"/>
      <c r="IM47" s="16"/>
      <c r="IQ47" s="29"/>
      <c r="IR47" s="38"/>
      <c r="IS47" s="38"/>
      <c r="IT47" s="38"/>
      <c r="IU47" s="38"/>
      <c r="IV47" s="39"/>
      <c r="IW47" s="83"/>
      <c r="IX47" s="83"/>
      <c r="IY47" s="83"/>
      <c r="IZ47" s="83"/>
      <c r="JA47" s="39"/>
      <c r="JB47" s="39"/>
      <c r="JC47" s="39"/>
      <c r="JD47" s="39"/>
      <c r="JE47" s="39"/>
      <c r="JF47" s="16"/>
      <c r="JH47" s="29"/>
      <c r="JI47" s="38"/>
      <c r="JJ47" s="38"/>
      <c r="JK47" s="38"/>
      <c r="JL47" s="38"/>
      <c r="JM47" s="39"/>
      <c r="JN47" s="83"/>
      <c r="JO47" s="83"/>
      <c r="JP47" s="83"/>
      <c r="JQ47" s="83"/>
      <c r="JR47" s="39"/>
      <c r="JS47" s="39"/>
      <c r="JT47" s="39"/>
      <c r="JU47" s="39"/>
      <c r="JV47" s="39"/>
      <c r="JW47" s="16"/>
      <c r="JZ47" s="29"/>
      <c r="KA47" s="38">
        <v>17.899999999999999</v>
      </c>
      <c r="KB47" s="38">
        <v>19.29</v>
      </c>
      <c r="KC47" s="38">
        <f>KB47*12.36</f>
        <v>238.42439999999999</v>
      </c>
      <c r="KD47" s="38" t="s">
        <v>151</v>
      </c>
      <c r="KE47" s="39">
        <f>KB47-KA47+KL47</f>
        <v>1.7900000000000005</v>
      </c>
      <c r="KF47" s="83">
        <f>KE47/KA47</f>
        <v>0.10000000000000003</v>
      </c>
      <c r="KG47" s="83"/>
      <c r="KH47" s="83"/>
      <c r="KI47" s="83"/>
      <c r="KJ47" s="39"/>
      <c r="KK47" s="39"/>
      <c r="KL47" s="39">
        <v>0.4</v>
      </c>
      <c r="KM47" s="39"/>
      <c r="KN47" s="39"/>
      <c r="KO47" s="16"/>
      <c r="KQ47" s="29"/>
      <c r="KR47" s="38">
        <v>17.899999999999999</v>
      </c>
      <c r="KS47" s="38">
        <v>19.29</v>
      </c>
      <c r="KT47" s="302">
        <f>12.39*KS47</f>
        <v>239.00309999999999</v>
      </c>
      <c r="KU47" s="309" t="s">
        <v>151</v>
      </c>
      <c r="KV47" s="39">
        <f>KS47-KR47+LC47</f>
        <v>1.7900000000000005</v>
      </c>
      <c r="KW47" s="83">
        <f>KV47/KR47</f>
        <v>0.10000000000000003</v>
      </c>
      <c r="KX47" s="83"/>
      <c r="KY47" s="83"/>
      <c r="KZ47" s="83"/>
      <c r="LA47" s="39"/>
      <c r="LB47" s="39"/>
      <c r="LC47" s="39">
        <v>0.4</v>
      </c>
      <c r="LD47" s="39"/>
      <c r="LE47" s="39"/>
      <c r="LF47" s="16"/>
      <c r="LI47" s="29"/>
      <c r="LJ47" s="38">
        <v>17.899999999999999</v>
      </c>
      <c r="LK47" s="38">
        <v>19.29</v>
      </c>
      <c r="LL47" s="302">
        <f>12.4*LK47</f>
        <v>239.196</v>
      </c>
      <c r="LM47" s="309" t="s">
        <v>151</v>
      </c>
      <c r="LN47" s="39">
        <f>LK47-LJ47+LU47</f>
        <v>1.7900000000000005</v>
      </c>
      <c r="LO47" s="83">
        <f>LN47/LJ47</f>
        <v>0.10000000000000003</v>
      </c>
      <c r="LP47" s="83"/>
      <c r="LQ47" s="83"/>
      <c r="LR47" s="83"/>
      <c r="LS47" s="39"/>
      <c r="LT47" s="39"/>
      <c r="LU47" s="39">
        <v>0.4</v>
      </c>
      <c r="LV47" s="39"/>
      <c r="LW47" s="39"/>
      <c r="LX47" s="16"/>
      <c r="LZ47" s="29"/>
      <c r="MA47" s="38">
        <v>17.899999999999999</v>
      </c>
      <c r="MB47" s="38">
        <v>19.29</v>
      </c>
      <c r="MC47" s="302">
        <f>12.55*MB47</f>
        <v>242.08950000000002</v>
      </c>
      <c r="MD47" s="309" t="s">
        <v>151</v>
      </c>
      <c r="ME47" s="39">
        <f>MB47-MA47+ML47</f>
        <v>1.7900000000000005</v>
      </c>
      <c r="MF47" s="83">
        <f>ME47/MA47</f>
        <v>0.10000000000000003</v>
      </c>
      <c r="MG47" s="83"/>
      <c r="MH47" s="83"/>
      <c r="MI47" s="83"/>
      <c r="MJ47" s="39"/>
      <c r="MK47" s="39"/>
      <c r="ML47" s="39">
        <v>0.4</v>
      </c>
      <c r="MM47" s="39"/>
      <c r="MN47" s="39"/>
      <c r="MO47" s="16"/>
      <c r="MQ47" s="29"/>
      <c r="MR47" s="38">
        <v>17.899999999999999</v>
      </c>
      <c r="MS47" s="38">
        <v>19.29</v>
      </c>
      <c r="MT47" s="302">
        <f>12.64*MS47</f>
        <v>243.82560000000001</v>
      </c>
      <c r="MU47" s="309" t="s">
        <v>151</v>
      </c>
      <c r="MV47" s="39">
        <f>MS47-MR47+NC47</f>
        <v>1.7900000000000005</v>
      </c>
      <c r="MW47" s="83">
        <f>MV47/MR47</f>
        <v>0.10000000000000003</v>
      </c>
      <c r="MX47" s="83"/>
      <c r="MY47" s="83"/>
      <c r="MZ47" s="83"/>
      <c r="NA47" s="39"/>
      <c r="NB47" s="39"/>
      <c r="NC47" s="39">
        <v>0.4</v>
      </c>
      <c r="ND47" s="39"/>
      <c r="NE47" s="39"/>
      <c r="NF47" s="16"/>
      <c r="NI47" s="29"/>
      <c r="NJ47" s="38">
        <v>17.899999999999999</v>
      </c>
      <c r="NK47" s="38">
        <v>19.29</v>
      </c>
      <c r="NL47" s="302">
        <f>NK47*13.91</f>
        <v>268.32389999999998</v>
      </c>
      <c r="NM47" s="309" t="s">
        <v>151</v>
      </c>
      <c r="NN47" s="39">
        <f>NK47-NJ47+NU47</f>
        <v>1.7900000000000005</v>
      </c>
      <c r="NO47" s="83">
        <f>NN47/NJ47</f>
        <v>0.10000000000000003</v>
      </c>
      <c r="NP47" s="83"/>
      <c r="NQ47" s="83"/>
      <c r="NR47" s="83"/>
      <c r="NS47" s="39"/>
      <c r="NT47" s="39"/>
      <c r="NU47" s="39">
        <v>0.4</v>
      </c>
      <c r="NV47" s="39"/>
      <c r="NW47" s="39"/>
      <c r="NX47" s="16"/>
      <c r="OA47" s="29"/>
      <c r="OB47" s="38">
        <v>17.899999999999999</v>
      </c>
      <c r="OC47" s="38">
        <v>19.29</v>
      </c>
      <c r="OD47" s="302">
        <f>12.11*OC47</f>
        <v>233.60189999999997</v>
      </c>
      <c r="OE47" s="309" t="s">
        <v>151</v>
      </c>
      <c r="OF47" s="39">
        <f>OC47-OB47+OM47</f>
        <v>1.7900000000000005</v>
      </c>
      <c r="OG47" s="83">
        <f>OF47/OB47</f>
        <v>0.10000000000000003</v>
      </c>
      <c r="OH47" s="83"/>
      <c r="OI47" s="83"/>
      <c r="OJ47" s="83"/>
      <c r="OK47" s="39"/>
      <c r="OL47" s="39"/>
      <c r="OM47" s="39">
        <v>0.4</v>
      </c>
      <c r="ON47" s="16"/>
      <c r="OQ47" s="29"/>
      <c r="OR47" s="38">
        <v>17.899999999999999</v>
      </c>
      <c r="OS47" s="38">
        <v>19.29</v>
      </c>
      <c r="OT47" s="302">
        <f>11.59*OS47</f>
        <v>223.5711</v>
      </c>
      <c r="OU47" s="309" t="s">
        <v>151</v>
      </c>
      <c r="OV47" s="39">
        <f>OS47-OR47+PC47</f>
        <v>1.7900000000000005</v>
      </c>
      <c r="OW47" s="83">
        <f>OV47/OR47</f>
        <v>0.10000000000000003</v>
      </c>
      <c r="OX47" s="83"/>
      <c r="OY47" s="83"/>
      <c r="OZ47" s="83"/>
      <c r="PA47" s="39"/>
      <c r="PB47" s="39"/>
      <c r="PC47" s="39">
        <v>0.4</v>
      </c>
      <c r="PD47" s="16"/>
      <c r="PG47" s="29"/>
      <c r="PH47" s="38">
        <v>17.899999999999999</v>
      </c>
      <c r="PI47" s="38">
        <v>19.29</v>
      </c>
      <c r="PJ47" s="302"/>
      <c r="PK47" s="309" t="s">
        <v>62</v>
      </c>
      <c r="PL47" s="39">
        <f>PI47-PH47+PS47</f>
        <v>1.7900000000000005</v>
      </c>
      <c r="PM47" s="83">
        <f>PL47/PH47</f>
        <v>0.10000000000000003</v>
      </c>
      <c r="PN47" s="83"/>
      <c r="PO47" s="83"/>
      <c r="PP47" s="83"/>
      <c r="PQ47" s="39"/>
      <c r="PR47" s="39"/>
      <c r="PS47" s="39">
        <v>0.4</v>
      </c>
      <c r="PT47" s="16"/>
      <c r="PV47" s="29"/>
      <c r="PW47" s="38">
        <v>17.899999999999999</v>
      </c>
      <c r="PX47" s="38">
        <v>19.29</v>
      </c>
      <c r="PY47" s="302"/>
      <c r="PZ47" s="309" t="s">
        <v>62</v>
      </c>
      <c r="QA47" s="39">
        <f>PX47-PW47+QH47</f>
        <v>1.7900000000000005</v>
      </c>
      <c r="QB47" s="83">
        <f>QA47/PW47</f>
        <v>0.10000000000000003</v>
      </c>
      <c r="QC47" s="83"/>
      <c r="QD47" s="83"/>
      <c r="QE47" s="83"/>
      <c r="QF47" s="39"/>
      <c r="QG47" s="39"/>
      <c r="QH47" s="39">
        <v>0.4</v>
      </c>
      <c r="QI47" s="16"/>
      <c r="QK47" s="29"/>
      <c r="QL47" s="38">
        <v>17.899999999999999</v>
      </c>
      <c r="QM47" s="38">
        <v>19.29</v>
      </c>
      <c r="QN47" s="302"/>
      <c r="QO47" s="309" t="s">
        <v>62</v>
      </c>
      <c r="QP47" s="39">
        <f>QM47-QL47+QW47</f>
        <v>1.7900000000000005</v>
      </c>
      <c r="QQ47" s="83">
        <f>QP47/QL47</f>
        <v>0.10000000000000003</v>
      </c>
      <c r="QR47" s="83"/>
      <c r="QS47" s="83"/>
      <c r="QT47" s="83"/>
      <c r="QU47" s="39"/>
      <c r="QV47" s="39"/>
      <c r="QW47" s="39">
        <v>0.4</v>
      </c>
      <c r="QX47" s="16"/>
      <c r="QZ47" s="623"/>
      <c r="RA47" s="38">
        <v>17.899999999999999</v>
      </c>
      <c r="RB47" s="38">
        <v>19.29</v>
      </c>
      <c r="RC47" s="493"/>
      <c r="RD47" s="309" t="s">
        <v>62</v>
      </c>
      <c r="RE47" s="39">
        <f>RB47-RA47+RL47</f>
        <v>1.7900000000000005</v>
      </c>
      <c r="RF47" s="83">
        <f>RE47/RA47</f>
        <v>0.10000000000000003</v>
      </c>
      <c r="RG47" s="83"/>
      <c r="RH47" s="83"/>
      <c r="RI47" s="83"/>
      <c r="RJ47" s="529" t="s">
        <v>39</v>
      </c>
      <c r="RK47" s="288"/>
      <c r="RL47" s="519">
        <v>0.4</v>
      </c>
      <c r="RM47" s="632"/>
      <c r="RQ47" s="623"/>
      <c r="RR47" s="38">
        <v>17.899999999999999</v>
      </c>
      <c r="RS47" s="38">
        <v>19.29</v>
      </c>
      <c r="RT47" s="493"/>
      <c r="RU47" s="309" t="s">
        <v>62</v>
      </c>
      <c r="RV47" s="39">
        <f>RS47-RR47+SC47</f>
        <v>1.7900000000000005</v>
      </c>
      <c r="RW47" s="83">
        <f>RV47/RR47</f>
        <v>0.10000000000000003</v>
      </c>
      <c r="RX47" s="83"/>
      <c r="RY47" s="83"/>
      <c r="RZ47" s="83"/>
      <c r="SA47" s="529" t="s">
        <v>39</v>
      </c>
      <c r="SB47" s="288"/>
      <c r="SC47" s="519">
        <v>0.4</v>
      </c>
      <c r="SD47" s="632"/>
    </row>
    <row r="48" spans="1:16349">
      <c r="A48" s="35" t="s">
        <v>156</v>
      </c>
      <c r="B48" s="36" t="s">
        <v>157</v>
      </c>
      <c r="C48" s="35" t="s">
        <v>95</v>
      </c>
      <c r="D48" s="773">
        <v>1006</v>
      </c>
      <c r="E48" s="37" t="s">
        <v>146</v>
      </c>
      <c r="F48" s="343" t="s">
        <v>147</v>
      </c>
      <c r="G48" s="337" t="s">
        <v>155</v>
      </c>
      <c r="H48" s="35" t="s">
        <v>122</v>
      </c>
      <c r="J48" s="16"/>
      <c r="K48" s="13"/>
      <c r="L48" s="29"/>
      <c r="M48" s="38">
        <v>15.15</v>
      </c>
      <c r="N48" s="38">
        <v>15.8</v>
      </c>
      <c r="O48" s="38" t="s">
        <v>151</v>
      </c>
      <c r="P48" s="39">
        <v>1.0500000000000003</v>
      </c>
      <c r="Q48" s="83">
        <v>6.9306930693069327E-2</v>
      </c>
      <c r="R48" s="39"/>
      <c r="S48" s="39"/>
      <c r="T48" s="39"/>
      <c r="U48" s="39"/>
      <c r="V48" s="16"/>
      <c r="X48" s="13"/>
      <c r="Y48" s="38"/>
      <c r="Z48" s="38"/>
      <c r="AA48" s="38"/>
      <c r="AB48" s="39"/>
      <c r="AC48" s="83"/>
      <c r="AD48" s="83"/>
      <c r="AE48" s="39"/>
      <c r="AF48" s="39"/>
      <c r="AG48" s="39"/>
      <c r="AH48" s="39"/>
      <c r="AI48" s="39"/>
      <c r="AJ48" s="16"/>
      <c r="AL48" s="29"/>
      <c r="AM48" s="38"/>
      <c r="AN48" s="38"/>
      <c r="AO48" s="38"/>
      <c r="AP48" s="39"/>
      <c r="AQ48" s="83"/>
      <c r="AR48" s="83"/>
      <c r="AS48" s="39"/>
      <c r="AT48" s="39"/>
      <c r="AU48" s="39"/>
      <c r="AV48" s="39"/>
      <c r="AW48" s="39"/>
      <c r="AX48" s="16"/>
      <c r="AZ48" s="29"/>
      <c r="BA48" s="38"/>
      <c r="BB48" s="38"/>
      <c r="BC48" s="38"/>
      <c r="BD48" s="39"/>
      <c r="BE48" s="83"/>
      <c r="BF48" s="83"/>
      <c r="BG48" s="39"/>
      <c r="BH48" s="39"/>
      <c r="BI48" s="39"/>
      <c r="BJ48" s="39"/>
      <c r="BK48" s="39"/>
      <c r="BL48" s="16"/>
      <c r="BN48" s="29"/>
      <c r="BO48" s="38"/>
      <c r="BP48" s="38"/>
      <c r="BQ48" s="38"/>
      <c r="BR48" s="39"/>
      <c r="BS48" s="83"/>
      <c r="BT48" s="83"/>
      <c r="BU48" s="39"/>
      <c r="BV48" s="39"/>
      <c r="BW48" s="39"/>
      <c r="BX48" s="39"/>
      <c r="BY48" s="39"/>
      <c r="BZ48" s="16"/>
      <c r="CB48" s="29"/>
      <c r="CC48" s="38"/>
      <c r="CD48" s="38"/>
      <c r="CE48" s="38"/>
      <c r="CF48" s="39"/>
      <c r="CG48" s="83"/>
      <c r="CH48" s="83"/>
      <c r="CI48" s="39"/>
      <c r="CJ48" s="39"/>
      <c r="CK48" s="39"/>
      <c r="CL48" s="39"/>
      <c r="CM48" s="39"/>
      <c r="CN48" s="16"/>
      <c r="CP48" s="29"/>
      <c r="CQ48" s="38"/>
      <c r="CR48" s="38"/>
      <c r="CS48" s="38"/>
      <c r="CT48" s="39"/>
      <c r="CU48" s="83"/>
      <c r="CV48" s="83"/>
      <c r="CW48" s="39"/>
      <c r="CX48" s="39"/>
      <c r="CY48" s="39"/>
      <c r="CZ48" s="39"/>
      <c r="DA48" s="39"/>
      <c r="DB48" s="16"/>
      <c r="DD48" s="29"/>
      <c r="DE48" s="38"/>
      <c r="DF48" s="38"/>
      <c r="DG48" s="38"/>
      <c r="DH48" s="38"/>
      <c r="DI48" s="38"/>
      <c r="DJ48" s="39"/>
      <c r="DK48" s="83"/>
      <c r="DL48" s="83"/>
      <c r="DM48" s="39"/>
      <c r="DN48" s="39"/>
      <c r="DO48" s="39"/>
      <c r="DP48" s="39"/>
      <c r="DQ48" s="39"/>
      <c r="DR48" s="16"/>
      <c r="DT48" s="29"/>
      <c r="DU48" s="38"/>
      <c r="DV48" s="38"/>
      <c r="DW48" s="38"/>
      <c r="DX48" s="39"/>
      <c r="DY48" s="83"/>
      <c r="DZ48" s="83"/>
      <c r="EA48" s="39"/>
      <c r="EB48" s="39"/>
      <c r="EC48" s="39"/>
      <c r="ED48" s="39"/>
      <c r="EE48" s="39"/>
      <c r="EF48" s="16"/>
      <c r="EG48" s="16"/>
      <c r="EH48" s="29"/>
      <c r="EI48" s="38"/>
      <c r="EJ48" s="38"/>
      <c r="EK48" s="38"/>
      <c r="EL48" s="39"/>
      <c r="EM48" s="83"/>
      <c r="EN48" s="39"/>
      <c r="EO48" s="39"/>
      <c r="EP48" s="39"/>
      <c r="EQ48" s="39"/>
      <c r="ER48" s="39"/>
      <c r="ES48" s="16"/>
      <c r="EU48" s="29"/>
      <c r="EV48" s="38">
        <f>17.9+0.5</f>
        <v>18.399999999999999</v>
      </c>
      <c r="EW48" s="38">
        <v>19.29</v>
      </c>
      <c r="EX48" s="38" t="s">
        <v>151</v>
      </c>
      <c r="EY48" s="39">
        <f>EW48-EV48+FC48</f>
        <v>1.2900000000000005</v>
      </c>
      <c r="EZ48" s="83">
        <f>EY48/EV48</f>
        <v>7.0108695652173939E-2</v>
      </c>
      <c r="FA48" s="39"/>
      <c r="FB48" s="39"/>
      <c r="FC48" s="39">
        <v>0.4</v>
      </c>
      <c r="FD48" s="39"/>
      <c r="FE48" s="39"/>
      <c r="FF48" s="16"/>
      <c r="FH48" s="29"/>
      <c r="FI48" s="38">
        <f>17.9+0.5</f>
        <v>18.399999999999999</v>
      </c>
      <c r="FJ48" s="38">
        <v>19.29</v>
      </c>
      <c r="FK48" s="38" t="s">
        <v>151</v>
      </c>
      <c r="FL48" s="39">
        <f>FJ48-FI48+FP48</f>
        <v>1.2900000000000005</v>
      </c>
      <c r="FM48" s="83">
        <f>FL48/FI48</f>
        <v>7.0108695652173939E-2</v>
      </c>
      <c r="FN48" s="39"/>
      <c r="FO48" s="39"/>
      <c r="FP48" s="39">
        <v>0.4</v>
      </c>
      <c r="FQ48" s="39"/>
      <c r="FR48" s="39"/>
      <c r="FS48" s="16"/>
      <c r="FU48" s="29"/>
      <c r="FV48" s="38">
        <f>17.9+0.5</f>
        <v>18.399999999999999</v>
      </c>
      <c r="FW48" s="38">
        <v>19.29</v>
      </c>
      <c r="FX48" s="38">
        <f>FW48*12.15</f>
        <v>234.37350000000001</v>
      </c>
      <c r="FY48" s="38" t="s">
        <v>151</v>
      </c>
      <c r="FZ48" s="39">
        <f>FW48-FV48+GD48</f>
        <v>1.2900000000000005</v>
      </c>
      <c r="GA48" s="83">
        <f>FZ48/FV48</f>
        <v>7.0108695652173939E-2</v>
      </c>
      <c r="GB48" s="39"/>
      <c r="GC48" s="39"/>
      <c r="GD48" s="39">
        <v>0.4</v>
      </c>
      <c r="GE48" s="39"/>
      <c r="GF48" s="39"/>
      <c r="GG48" s="16"/>
      <c r="GI48" s="29"/>
      <c r="GJ48" s="38">
        <f>17.9+0.5</f>
        <v>18.399999999999999</v>
      </c>
      <c r="GK48" s="38">
        <v>19.29</v>
      </c>
      <c r="GL48" s="38">
        <f>GK48*11.99</f>
        <v>231.28709999999998</v>
      </c>
      <c r="GM48" s="38" t="s">
        <v>151</v>
      </c>
      <c r="GN48" s="39">
        <f>GK48-GJ48+GR48</f>
        <v>1.2900000000000005</v>
      </c>
      <c r="GO48" s="83">
        <f>GN48/GJ48</f>
        <v>7.0108695652173939E-2</v>
      </c>
      <c r="GP48" s="39"/>
      <c r="GQ48" s="39"/>
      <c r="GR48" s="39">
        <v>0.4</v>
      </c>
      <c r="GS48" s="39"/>
      <c r="GT48" s="39"/>
      <c r="GU48" s="16"/>
      <c r="GW48" s="29"/>
      <c r="GX48" s="38">
        <f>17.9+0.5</f>
        <v>18.399999999999999</v>
      </c>
      <c r="GY48" s="38">
        <v>19.29</v>
      </c>
      <c r="GZ48" s="38">
        <f>GY48*11.88</f>
        <v>229.1652</v>
      </c>
      <c r="HA48" s="38" t="s">
        <v>151</v>
      </c>
      <c r="HB48" s="39">
        <f>GY48-GX48+HF48</f>
        <v>1.2900000000000005</v>
      </c>
      <c r="HC48" s="83">
        <f>HB48/GX48</f>
        <v>7.0108695652173939E-2</v>
      </c>
      <c r="HD48" s="39"/>
      <c r="HE48" s="39"/>
      <c r="HF48" s="39">
        <v>0.4</v>
      </c>
      <c r="HG48" s="39"/>
      <c r="HH48" s="39"/>
      <c r="HI48" s="16"/>
      <c r="HJ48" s="16"/>
      <c r="HK48" s="29"/>
      <c r="HL48" s="38">
        <f>17.9+0.5</f>
        <v>18.399999999999999</v>
      </c>
      <c r="HM48" s="38">
        <v>19.29</v>
      </c>
      <c r="HN48" s="38">
        <f>HM48*11.9</f>
        <v>229.55099999999999</v>
      </c>
      <c r="HO48" s="38" t="s">
        <v>151</v>
      </c>
      <c r="HP48" s="39">
        <f>HM48-HL48+HT48</f>
        <v>1.2900000000000005</v>
      </c>
      <c r="HQ48" s="83">
        <f>HP48/HL48</f>
        <v>7.0108695652173939E-2</v>
      </c>
      <c r="HR48" s="39"/>
      <c r="HS48" s="39"/>
      <c r="HT48" s="39">
        <v>0.4</v>
      </c>
      <c r="HU48" s="39"/>
      <c r="HV48" s="39"/>
      <c r="HW48" s="16"/>
      <c r="HX48" s="29"/>
      <c r="HY48" s="38">
        <f>17.9+0.5</f>
        <v>18.399999999999999</v>
      </c>
      <c r="HZ48" s="38">
        <v>19.29</v>
      </c>
      <c r="IA48" s="38">
        <f>HZ48*11.96</f>
        <v>230.70840000000001</v>
      </c>
      <c r="IB48" s="38" t="s">
        <v>151</v>
      </c>
      <c r="IC48" s="39">
        <f>HZ48-HY48+IJ48</f>
        <v>1.2900000000000005</v>
      </c>
      <c r="ID48" s="83">
        <f>IC48/HY48</f>
        <v>7.0108695652173939E-2</v>
      </c>
      <c r="IE48" s="83"/>
      <c r="IF48" s="83"/>
      <c r="IG48" s="83"/>
      <c r="IH48" s="39"/>
      <c r="II48" s="39"/>
      <c r="IJ48" s="39">
        <v>0.4</v>
      </c>
      <c r="IK48" s="39"/>
      <c r="IL48" s="39"/>
      <c r="IM48" s="16"/>
      <c r="IO48" s="13"/>
      <c r="IQ48" s="29"/>
      <c r="IR48" s="38">
        <f>17.9+0.5</f>
        <v>18.399999999999999</v>
      </c>
      <c r="IS48" s="38">
        <v>19.29</v>
      </c>
      <c r="IT48" s="38">
        <f>IS48*12.02</f>
        <v>231.86579999999998</v>
      </c>
      <c r="IU48" s="38" t="s">
        <v>151</v>
      </c>
      <c r="IV48" s="39">
        <f>IS48-IR48+JC48</f>
        <v>1.2900000000000005</v>
      </c>
      <c r="IW48" s="83">
        <f>IV48/IR48</f>
        <v>7.0108695652173939E-2</v>
      </c>
      <c r="IX48" s="83"/>
      <c r="IY48" s="83"/>
      <c r="IZ48" s="83"/>
      <c r="JA48" s="39"/>
      <c r="JB48" s="39"/>
      <c r="JC48" s="39">
        <v>0.4</v>
      </c>
      <c r="JD48" s="39"/>
      <c r="JE48" s="39"/>
      <c r="JF48" s="16"/>
      <c r="JH48" s="29"/>
      <c r="JI48" s="38">
        <f>17.9+0.5</f>
        <v>18.399999999999999</v>
      </c>
      <c r="JJ48" s="38">
        <v>19.29</v>
      </c>
      <c r="JK48" s="38">
        <f>JJ48*12.4</f>
        <v>239.196</v>
      </c>
      <c r="JL48" s="38" t="s">
        <v>151</v>
      </c>
      <c r="JM48" s="39">
        <f>JJ48-JI48+JT48</f>
        <v>1.2900000000000005</v>
      </c>
      <c r="JN48" s="83">
        <f>JM48/JI48</f>
        <v>7.0108695652173939E-2</v>
      </c>
      <c r="JO48" s="83"/>
      <c r="JP48" s="83"/>
      <c r="JQ48" s="83"/>
      <c r="JR48" s="39"/>
      <c r="JS48" s="39"/>
      <c r="JT48" s="39">
        <v>0.4</v>
      </c>
      <c r="JU48" s="39"/>
      <c r="JV48" s="39"/>
      <c r="JW48" s="16"/>
      <c r="JZ48" s="29"/>
      <c r="KA48" s="38">
        <f>17.9+0.5</f>
        <v>18.399999999999999</v>
      </c>
      <c r="KB48" s="38">
        <v>19.29</v>
      </c>
      <c r="KC48" s="38">
        <f>KB48*12.36</f>
        <v>238.42439999999999</v>
      </c>
      <c r="KD48" s="38" t="s">
        <v>151</v>
      </c>
      <c r="KE48" s="39">
        <f>KB48-KA48+KL48</f>
        <v>1.2900000000000005</v>
      </c>
      <c r="KF48" s="83">
        <f>KE48/KA48</f>
        <v>7.0108695652173939E-2</v>
      </c>
      <c r="KG48" s="83"/>
      <c r="KH48" s="83"/>
      <c r="KI48" s="83"/>
      <c r="KJ48" s="39"/>
      <c r="KK48" s="39"/>
      <c r="KL48" s="39">
        <v>0.4</v>
      </c>
      <c r="KM48" s="39"/>
      <c r="KN48" s="39"/>
      <c r="KO48" s="16"/>
      <c r="KQ48" s="29"/>
      <c r="KR48" s="38">
        <f>17.9+0.5</f>
        <v>18.399999999999999</v>
      </c>
      <c r="KS48" s="38">
        <v>19.29</v>
      </c>
      <c r="KT48" s="302">
        <f>12.39*KS48</f>
        <v>239.00309999999999</v>
      </c>
      <c r="KU48" s="309" t="s">
        <v>151</v>
      </c>
      <c r="KV48" s="39">
        <f>KS48-KR48+LC48</f>
        <v>1.2900000000000005</v>
      </c>
      <c r="KW48" s="83">
        <f>KV48/KR48</f>
        <v>7.0108695652173939E-2</v>
      </c>
      <c r="KX48" s="83"/>
      <c r="KY48" s="83"/>
      <c r="KZ48" s="83"/>
      <c r="LA48" s="39"/>
      <c r="LB48" s="39"/>
      <c r="LC48" s="39">
        <v>0.4</v>
      </c>
      <c r="LD48" s="39"/>
      <c r="LE48" s="39"/>
      <c r="LF48" s="16"/>
      <c r="LI48" s="29"/>
      <c r="LJ48" s="38">
        <f>17.9+0.5</f>
        <v>18.399999999999999</v>
      </c>
      <c r="LK48" s="38">
        <v>19.29</v>
      </c>
      <c r="LL48" s="302">
        <f>12.4*LK48</f>
        <v>239.196</v>
      </c>
      <c r="LM48" s="309" t="s">
        <v>151</v>
      </c>
      <c r="LN48" s="39">
        <f>LK48-LJ48+LU48</f>
        <v>1.2900000000000005</v>
      </c>
      <c r="LO48" s="83">
        <f>LN48/LJ48</f>
        <v>7.0108695652173939E-2</v>
      </c>
      <c r="LP48" s="83"/>
      <c r="LQ48" s="83"/>
      <c r="LR48" s="83"/>
      <c r="LS48" s="39"/>
      <c r="LT48" s="39"/>
      <c r="LU48" s="39">
        <v>0.4</v>
      </c>
      <c r="LV48" s="39"/>
      <c r="LW48" s="39"/>
      <c r="LX48" s="16"/>
      <c r="LZ48" s="29"/>
      <c r="MA48" s="38">
        <f>17.9+0.5</f>
        <v>18.399999999999999</v>
      </c>
      <c r="MB48" s="38">
        <v>19.29</v>
      </c>
      <c r="MC48" s="302">
        <f>12.57*MB48</f>
        <v>242.4753</v>
      </c>
      <c r="MD48" s="309" t="s">
        <v>151</v>
      </c>
      <c r="ME48" s="39">
        <f>MB48-MA48+ML48</f>
        <v>1.2900000000000005</v>
      </c>
      <c r="MF48" s="83">
        <f>ME48/MA48</f>
        <v>7.0108695652173939E-2</v>
      </c>
      <c r="MG48" s="83"/>
      <c r="MH48" s="83"/>
      <c r="MI48" s="83"/>
      <c r="MJ48" s="39"/>
      <c r="MK48" s="39"/>
      <c r="ML48" s="39">
        <v>0.4</v>
      </c>
      <c r="MM48" s="39"/>
      <c r="MN48" s="39"/>
      <c r="MO48" s="16"/>
      <c r="MQ48" s="29"/>
      <c r="MR48" s="38">
        <f>17.9+0.5</f>
        <v>18.399999999999999</v>
      </c>
      <c r="MS48" s="38">
        <v>19.29</v>
      </c>
      <c r="MT48" s="302">
        <f>12.64*MS48</f>
        <v>243.82560000000001</v>
      </c>
      <c r="MU48" s="309" t="s">
        <v>151</v>
      </c>
      <c r="MV48" s="39">
        <f>MS48-MR48+NC48</f>
        <v>1.2900000000000005</v>
      </c>
      <c r="MW48" s="83">
        <f>MV48/MR48</f>
        <v>7.0108695652173939E-2</v>
      </c>
      <c r="MX48" s="83"/>
      <c r="MY48" s="83"/>
      <c r="MZ48" s="83"/>
      <c r="NA48" s="39"/>
      <c r="NB48" s="39"/>
      <c r="NC48" s="39">
        <v>0.4</v>
      </c>
      <c r="ND48" s="39"/>
      <c r="NE48" s="39"/>
      <c r="NF48" s="16"/>
      <c r="NI48" s="29"/>
      <c r="NJ48" s="38">
        <f>17.9+0.5</f>
        <v>18.399999999999999</v>
      </c>
      <c r="NK48" s="38">
        <v>19.29</v>
      </c>
      <c r="NL48" s="302">
        <f>NK48*13.91</f>
        <v>268.32389999999998</v>
      </c>
      <c r="NM48" s="309" t="s">
        <v>151</v>
      </c>
      <c r="NN48" s="39">
        <f>NK48-NJ48+NU48</f>
        <v>1.2900000000000005</v>
      </c>
      <c r="NO48" s="83">
        <f>NN48/NJ48</f>
        <v>7.0108695652173939E-2</v>
      </c>
      <c r="NP48" s="83"/>
      <c r="NQ48" s="83"/>
      <c r="NR48" s="83"/>
      <c r="NS48" s="39"/>
      <c r="NT48" s="39"/>
      <c r="NU48" s="39">
        <v>0.4</v>
      </c>
      <c r="NV48" s="39"/>
      <c r="NW48" s="39"/>
      <c r="NX48" s="16"/>
      <c r="OA48" s="29"/>
      <c r="OB48" s="38">
        <f>17.9+0.5</f>
        <v>18.399999999999999</v>
      </c>
      <c r="OC48" s="38">
        <v>19.29</v>
      </c>
      <c r="OD48" s="302">
        <f>12.11*OC48</f>
        <v>233.60189999999997</v>
      </c>
      <c r="OE48" s="309" t="s">
        <v>151</v>
      </c>
      <c r="OF48" s="39">
        <f>OC48-OB48+OM48</f>
        <v>1.2900000000000005</v>
      </c>
      <c r="OG48" s="83">
        <f>OF48/OB48</f>
        <v>7.0108695652173939E-2</v>
      </c>
      <c r="OH48" s="83"/>
      <c r="OI48" s="83"/>
      <c r="OJ48" s="83"/>
      <c r="OK48" s="39"/>
      <c r="OL48" s="39"/>
      <c r="OM48" s="39">
        <v>0.4</v>
      </c>
      <c r="ON48" s="16"/>
      <c r="OQ48" s="29"/>
      <c r="OR48" s="38">
        <f>17.9+0.5</f>
        <v>18.399999999999999</v>
      </c>
      <c r="OS48" s="38">
        <v>19.29</v>
      </c>
      <c r="OT48" s="302">
        <f>11.59*OS48</f>
        <v>223.5711</v>
      </c>
      <c r="OU48" s="309" t="s">
        <v>151</v>
      </c>
      <c r="OV48" s="39">
        <f>OS48-OR48+PC48</f>
        <v>1.2900000000000005</v>
      </c>
      <c r="OW48" s="83">
        <f>OV48/OR48</f>
        <v>7.0108695652173939E-2</v>
      </c>
      <c r="OX48" s="83"/>
      <c r="OY48" s="83"/>
      <c r="OZ48" s="83"/>
      <c r="PA48" s="39"/>
      <c r="PB48" s="39"/>
      <c r="PC48" s="39">
        <v>0.4</v>
      </c>
      <c r="PD48" s="16"/>
      <c r="PG48" s="29"/>
      <c r="PH48" s="38">
        <f>17.9+0.5</f>
        <v>18.399999999999999</v>
      </c>
      <c r="PI48" s="38">
        <v>19.29</v>
      </c>
      <c r="PJ48" s="302"/>
      <c r="PK48" s="309" t="s">
        <v>62</v>
      </c>
      <c r="PL48" s="39">
        <f>PI48-PH48+PS48</f>
        <v>1.2900000000000005</v>
      </c>
      <c r="PM48" s="83">
        <f>PL48/PH48</f>
        <v>7.0108695652173939E-2</v>
      </c>
      <c r="PN48" s="83"/>
      <c r="PO48" s="83"/>
      <c r="PP48" s="83"/>
      <c r="PQ48" s="39"/>
      <c r="PR48" s="39"/>
      <c r="PS48" s="39">
        <v>0.4</v>
      </c>
      <c r="PT48" s="16"/>
      <c r="PV48" s="29"/>
      <c r="PW48" s="38">
        <f>17.9+0.5</f>
        <v>18.399999999999999</v>
      </c>
      <c r="PX48" s="38">
        <v>19.29</v>
      </c>
      <c r="PY48" s="302"/>
      <c r="PZ48" s="309" t="s">
        <v>62</v>
      </c>
      <c r="QA48" s="39">
        <f>PX48-PW48+QH48</f>
        <v>1.2900000000000005</v>
      </c>
      <c r="QB48" s="83">
        <f>QA48/PW48</f>
        <v>7.0108695652173939E-2</v>
      </c>
      <c r="QC48" s="83"/>
      <c r="QD48" s="83"/>
      <c r="QE48" s="83"/>
      <c r="QF48" s="39"/>
      <c r="QG48" s="39"/>
      <c r="QH48" s="39">
        <v>0.4</v>
      </c>
      <c r="QI48" s="16"/>
      <c r="QK48" s="29"/>
      <c r="QL48" s="38">
        <f>17.9+0.5</f>
        <v>18.399999999999999</v>
      </c>
      <c r="QM48" s="38">
        <v>19.29</v>
      </c>
      <c r="QN48" s="302"/>
      <c r="QO48" s="309" t="s">
        <v>62</v>
      </c>
      <c r="QP48" s="39">
        <f>QM48-QL48+QW48</f>
        <v>1.2900000000000005</v>
      </c>
      <c r="QQ48" s="83">
        <f>QP48/QL48</f>
        <v>7.0108695652173939E-2</v>
      </c>
      <c r="QR48" s="83"/>
      <c r="QS48" s="83"/>
      <c r="QT48" s="83"/>
      <c r="QU48" s="39"/>
      <c r="QV48" s="39"/>
      <c r="QW48" s="39">
        <v>0.4</v>
      </c>
      <c r="QX48" s="16"/>
      <c r="QZ48" s="623"/>
      <c r="RA48" s="38">
        <f>17.9+0.5</f>
        <v>18.399999999999999</v>
      </c>
      <c r="RB48" s="38">
        <v>19.29</v>
      </c>
      <c r="RC48" s="493"/>
      <c r="RD48" s="309" t="s">
        <v>62</v>
      </c>
      <c r="RE48" s="39">
        <f>RB48-RA48+RL48</f>
        <v>1.2900000000000005</v>
      </c>
      <c r="RF48" s="83">
        <f>RE48/RA48</f>
        <v>7.0108695652173939E-2</v>
      </c>
      <c r="RG48" s="83"/>
      <c r="RH48" s="83"/>
      <c r="RI48" s="83"/>
      <c r="RJ48" s="529" t="s">
        <v>39</v>
      </c>
      <c r="RK48" s="288"/>
      <c r="RL48" s="519">
        <v>0.4</v>
      </c>
      <c r="RM48" s="632"/>
      <c r="RQ48" s="623"/>
      <c r="RR48" s="38">
        <f>17.9+0.5</f>
        <v>18.399999999999999</v>
      </c>
      <c r="RS48" s="38">
        <v>19.29</v>
      </c>
      <c r="RT48" s="493"/>
      <c r="RU48" s="309" t="s">
        <v>62</v>
      </c>
      <c r="RV48" s="39">
        <f>RS48-RR48+SC48</f>
        <v>1.2900000000000005</v>
      </c>
      <c r="RW48" s="83">
        <f>RV48/RR48</f>
        <v>7.0108695652173939E-2</v>
      </c>
      <c r="RX48" s="83"/>
      <c r="RY48" s="83"/>
      <c r="RZ48" s="83"/>
      <c r="SA48" s="529" t="s">
        <v>39</v>
      </c>
      <c r="SB48" s="288"/>
      <c r="SC48" s="519">
        <v>0.4</v>
      </c>
      <c r="SD48" s="632"/>
    </row>
    <row r="49" spans="1:498 16343:16348">
      <c r="A49" s="35" t="s">
        <v>166</v>
      </c>
      <c r="B49" s="36" t="str">
        <f>LEFT(A49,2)</f>
        <v>80</v>
      </c>
      <c r="C49" s="35" t="s">
        <v>47</v>
      </c>
      <c r="D49" s="773">
        <v>1006</v>
      </c>
      <c r="E49" s="37" t="s">
        <v>146</v>
      </c>
      <c r="F49" s="343" t="s">
        <v>147</v>
      </c>
      <c r="G49" s="337" t="s">
        <v>167</v>
      </c>
      <c r="H49" s="35"/>
      <c r="J49" s="13"/>
      <c r="K49" s="38">
        <v>14.9</v>
      </c>
      <c r="L49" s="38">
        <v>15.6</v>
      </c>
      <c r="M49" s="38" t="s">
        <v>151</v>
      </c>
      <c r="N49" s="39">
        <f>L49-K49+S49</f>
        <v>0.79999999999999927</v>
      </c>
      <c r="O49" s="83">
        <f>N49/L49</f>
        <v>5.1282051282051239E-2</v>
      </c>
      <c r="P49" s="83"/>
      <c r="Q49" s="39"/>
      <c r="R49" s="39"/>
      <c r="S49" s="39">
        <v>0.1</v>
      </c>
      <c r="T49" s="39"/>
      <c r="U49" s="39"/>
      <c r="V49" s="16"/>
      <c r="X49" s="13"/>
      <c r="Y49" s="38">
        <v>14.9</v>
      </c>
      <c r="Z49" s="38">
        <v>15.6</v>
      </c>
      <c r="AA49" s="38" t="s">
        <v>151</v>
      </c>
      <c r="AB49" s="39">
        <f>Z49-Y49+AG49</f>
        <v>0.79999999999999927</v>
      </c>
      <c r="AC49" s="83">
        <f>AB49/Z49</f>
        <v>5.1282051282051239E-2</v>
      </c>
      <c r="AD49" s="83"/>
      <c r="AE49" s="39"/>
      <c r="AF49" s="39"/>
      <c r="AG49" s="39">
        <v>0.1</v>
      </c>
      <c r="AH49" s="39"/>
      <c r="AI49" s="39"/>
      <c r="AJ49" s="16"/>
      <c r="AL49" s="29"/>
      <c r="AM49" s="38">
        <v>14.9</v>
      </c>
      <c r="AN49" s="38">
        <v>15.6</v>
      </c>
      <c r="AO49" s="38" t="s">
        <v>151</v>
      </c>
      <c r="AP49" s="39">
        <f>AN49-AM49+AU49</f>
        <v>0.79999999999999927</v>
      </c>
      <c r="AQ49" s="83">
        <f>AP49/AM49</f>
        <v>5.3691275167785185E-2</v>
      </c>
      <c r="AR49" s="83"/>
      <c r="AS49" s="39">
        <f>AN49*11.56</f>
        <v>180.33600000000001</v>
      </c>
      <c r="AT49" s="39"/>
      <c r="AU49" s="39">
        <v>0.1</v>
      </c>
      <c r="AV49" s="39"/>
      <c r="AW49" s="39"/>
      <c r="AX49" s="16"/>
      <c r="AZ49" s="13"/>
      <c r="BA49" s="38">
        <v>14.9</v>
      </c>
      <c r="BB49" s="38">
        <v>15.6</v>
      </c>
      <c r="BC49" s="38" t="s">
        <v>151</v>
      </c>
      <c r="BD49" s="39">
        <f>BB49-BA49+BI49</f>
        <v>0.79999999999999927</v>
      </c>
      <c r="BE49" s="83">
        <f>BD49/BA49</f>
        <v>5.3691275167785185E-2</v>
      </c>
      <c r="BF49" s="83"/>
      <c r="BG49" s="39"/>
      <c r="BH49" s="39"/>
      <c r="BI49" s="39">
        <v>0.1</v>
      </c>
      <c r="BJ49" s="39"/>
      <c r="BK49" s="39"/>
      <c r="BL49" s="16"/>
      <c r="BN49" s="13"/>
      <c r="BO49" s="38">
        <v>14.9</v>
      </c>
      <c r="BP49" s="38">
        <v>15.6</v>
      </c>
      <c r="BQ49" s="38" t="s">
        <v>151</v>
      </c>
      <c r="BR49" s="39">
        <f>BP49-BO49+BW49</f>
        <v>0.79999999999999927</v>
      </c>
      <c r="BS49" s="83">
        <f>BR49/BO49</f>
        <v>5.3691275167785185E-2</v>
      </c>
      <c r="BT49" s="83"/>
      <c r="BU49" s="39"/>
      <c r="BV49" s="39"/>
      <c r="BW49" s="39">
        <v>0.1</v>
      </c>
      <c r="BX49" s="39"/>
      <c r="BY49" s="39"/>
      <c r="BZ49" s="16"/>
      <c r="CB49" s="29"/>
      <c r="CC49" s="38">
        <v>14.9</v>
      </c>
      <c r="CD49" s="38">
        <v>15.6</v>
      </c>
      <c r="CE49" s="38" t="s">
        <v>151</v>
      </c>
      <c r="CF49" s="39">
        <f>CD49-CC49+CK49</f>
        <v>0.79999999999999927</v>
      </c>
      <c r="CG49" s="83">
        <f>CF49/CC49</f>
        <v>5.3691275167785185E-2</v>
      </c>
      <c r="CH49" s="83"/>
      <c r="CI49" s="39"/>
      <c r="CJ49" s="39"/>
      <c r="CK49" s="39">
        <v>0.1</v>
      </c>
      <c r="CL49" s="39"/>
      <c r="CM49" s="39"/>
      <c r="CN49" s="16"/>
      <c r="CP49" s="29"/>
      <c r="CQ49" s="38">
        <v>14.9</v>
      </c>
      <c r="CR49" s="38">
        <v>15.6</v>
      </c>
      <c r="CS49" s="38" t="s">
        <v>151</v>
      </c>
      <c r="CT49" s="39">
        <f>CR49-CQ49+CY49</f>
        <v>0.79999999999999927</v>
      </c>
      <c r="CU49" s="83">
        <f>CT49/CQ49</f>
        <v>5.3691275167785185E-2</v>
      </c>
      <c r="CV49" s="83"/>
      <c r="CW49" s="39"/>
      <c r="CX49" s="39"/>
      <c r="CY49" s="39">
        <v>0.1</v>
      </c>
      <c r="CZ49" s="39"/>
      <c r="DA49" s="39"/>
      <c r="DB49" s="16"/>
      <c r="DD49" s="29"/>
      <c r="DE49" s="38">
        <v>14.9</v>
      </c>
      <c r="DF49" s="38">
        <v>15.6</v>
      </c>
      <c r="DG49" s="38"/>
      <c r="DH49" s="38"/>
      <c r="DI49" s="38" t="s">
        <v>151</v>
      </c>
      <c r="DJ49" s="39">
        <f>DF49-DE49+DO49</f>
        <v>0.79999999999999927</v>
      </c>
      <c r="DK49" s="83">
        <f>DJ49/DE49</f>
        <v>5.3691275167785185E-2</v>
      </c>
      <c r="DL49" s="83"/>
      <c r="DM49" s="39"/>
      <c r="DN49" s="39"/>
      <c r="DO49" s="39">
        <v>0.1</v>
      </c>
      <c r="DP49" s="39"/>
      <c r="DQ49" s="39"/>
      <c r="DR49" s="16"/>
      <c r="DT49" s="29"/>
      <c r="DU49" s="38">
        <v>14.9</v>
      </c>
      <c r="DV49" s="38">
        <v>15.6</v>
      </c>
      <c r="DW49" s="38" t="s">
        <v>151</v>
      </c>
      <c r="DX49" s="39">
        <f>DV49-DU49+EC49</f>
        <v>0.79999999999999927</v>
      </c>
      <c r="DY49" s="83">
        <f>DX49/DU49</f>
        <v>5.3691275167785185E-2</v>
      </c>
      <c r="DZ49" s="83"/>
      <c r="EA49" s="39"/>
      <c r="EB49" s="39"/>
      <c r="EC49" s="39">
        <v>0.1</v>
      </c>
      <c r="ED49" s="39"/>
      <c r="EE49" s="39"/>
      <c r="EF49" s="16"/>
      <c r="EG49" s="16"/>
      <c r="EH49" s="29"/>
      <c r="EI49" s="38">
        <v>14.9</v>
      </c>
      <c r="EJ49" s="38">
        <v>15.6</v>
      </c>
      <c r="EK49" s="38" t="s">
        <v>151</v>
      </c>
      <c r="EL49" s="39">
        <f>EJ49-EI49+EP49</f>
        <v>0.79999999999999927</v>
      </c>
      <c r="EM49" s="83">
        <f>EL49/EI49</f>
        <v>5.3691275167785185E-2</v>
      </c>
      <c r="EN49" s="39"/>
      <c r="EO49" s="39"/>
      <c r="EP49" s="39">
        <v>0.1</v>
      </c>
      <c r="EQ49" s="39"/>
      <c r="ER49" s="39"/>
      <c r="ES49" s="16"/>
      <c r="EU49" s="29"/>
      <c r="EV49" s="38">
        <v>14.9</v>
      </c>
      <c r="EW49" s="38">
        <v>15.6</v>
      </c>
      <c r="EX49" s="38" t="s">
        <v>151</v>
      </c>
      <c r="EY49" s="39">
        <f>EW49-EV49+FC49</f>
        <v>0.79999999999999927</v>
      </c>
      <c r="EZ49" s="83">
        <f>EY49/EV49</f>
        <v>5.3691275167785185E-2</v>
      </c>
      <c r="FA49" s="39"/>
      <c r="FB49" s="39"/>
      <c r="FC49" s="39">
        <v>0.1</v>
      </c>
      <c r="FD49" s="39"/>
      <c r="FE49" s="39"/>
      <c r="FF49" s="16"/>
      <c r="FH49" s="29"/>
      <c r="FI49" s="38">
        <v>14.9</v>
      </c>
      <c r="FJ49" s="38">
        <v>15.6</v>
      </c>
      <c r="FK49" s="38" t="s">
        <v>151</v>
      </c>
      <c r="FL49" s="39">
        <f>FJ49-FI49+FP49</f>
        <v>0.79999999999999927</v>
      </c>
      <c r="FM49" s="83">
        <f>FL49/FI49</f>
        <v>5.3691275167785185E-2</v>
      </c>
      <c r="FN49" s="39"/>
      <c r="FO49" s="39"/>
      <c r="FP49" s="39">
        <v>0.1</v>
      </c>
      <c r="FQ49" s="39"/>
      <c r="FR49" s="39"/>
      <c r="FS49" s="16"/>
      <c r="FU49" s="29"/>
      <c r="FV49" s="38">
        <v>14.9</v>
      </c>
      <c r="FW49" s="38">
        <v>15.6</v>
      </c>
      <c r="FX49" s="38">
        <f>FW49*12.15</f>
        <v>189.54</v>
      </c>
      <c r="FY49" s="38" t="s">
        <v>151</v>
      </c>
      <c r="FZ49" s="39">
        <f>FW49-FV49+GD49</f>
        <v>0.79999999999999927</v>
      </c>
      <c r="GA49" s="83">
        <f>FZ49/FV49</f>
        <v>5.3691275167785185E-2</v>
      </c>
      <c r="GB49" s="39"/>
      <c r="GC49" s="39"/>
      <c r="GD49" s="39">
        <v>0.1</v>
      </c>
      <c r="GE49" s="39"/>
      <c r="GF49" s="39"/>
      <c r="GG49" s="16"/>
      <c r="GI49" s="29"/>
      <c r="GJ49" s="38">
        <v>14.9</v>
      </c>
      <c r="GK49" s="38">
        <v>15.6</v>
      </c>
      <c r="GL49" s="38">
        <f>GK49*11.99</f>
        <v>187.04400000000001</v>
      </c>
      <c r="GM49" s="38" t="s">
        <v>151</v>
      </c>
      <c r="GN49" s="39">
        <f>GK49-GJ49+GR49</f>
        <v>0.79999999999999927</v>
      </c>
      <c r="GO49" s="83">
        <f>GN49/GJ49</f>
        <v>5.3691275167785185E-2</v>
      </c>
      <c r="GP49" s="39"/>
      <c r="GQ49" s="39"/>
      <c r="GR49" s="39">
        <v>0.1</v>
      </c>
      <c r="GS49" s="39"/>
      <c r="GT49" s="39"/>
      <c r="GU49" s="16"/>
      <c r="GW49" s="29"/>
      <c r="GX49" s="38">
        <v>14.9</v>
      </c>
      <c r="GY49" s="38">
        <v>15.6</v>
      </c>
      <c r="GZ49" s="38">
        <f>GY49*11.88</f>
        <v>185.328</v>
      </c>
      <c r="HA49" s="38" t="s">
        <v>151</v>
      </c>
      <c r="HB49" s="39">
        <f>GY49-GX49+HF49</f>
        <v>0.79999999999999927</v>
      </c>
      <c r="HC49" s="83">
        <f>HB49/GX49</f>
        <v>5.3691275167785185E-2</v>
      </c>
      <c r="HD49" s="39"/>
      <c r="HE49" s="39"/>
      <c r="HF49" s="39">
        <v>0.1</v>
      </c>
      <c r="HG49" s="39"/>
      <c r="HH49" s="39"/>
      <c r="HI49" s="16"/>
      <c r="HJ49" s="16"/>
      <c r="HK49" s="29"/>
      <c r="HL49" s="38">
        <v>14.9</v>
      </c>
      <c r="HM49" s="38">
        <v>15.6</v>
      </c>
      <c r="HN49" s="38">
        <f>HM49*11.9</f>
        <v>185.64000000000001</v>
      </c>
      <c r="HO49" s="38" t="s">
        <v>151</v>
      </c>
      <c r="HP49" s="39">
        <f>HM49-HL49+HT49</f>
        <v>0.79999999999999927</v>
      </c>
      <c r="HQ49" s="83">
        <f>HP49/HL49</f>
        <v>5.3691275167785185E-2</v>
      </c>
      <c r="HR49" s="39"/>
      <c r="HS49" s="39"/>
      <c r="HT49" s="39">
        <v>0.1</v>
      </c>
      <c r="HU49" s="39"/>
      <c r="HV49" s="39"/>
      <c r="HW49" s="16"/>
      <c r="HX49" s="29"/>
      <c r="HY49" s="38">
        <v>14.9</v>
      </c>
      <c r="HZ49" s="38">
        <v>15.6</v>
      </c>
      <c r="IA49" s="38">
        <f>HZ49*11.96</f>
        <v>186.57600000000002</v>
      </c>
      <c r="IB49" s="38" t="s">
        <v>151</v>
      </c>
      <c r="IC49" s="39">
        <f>HZ49-HY49+IJ49</f>
        <v>0.79999999999999927</v>
      </c>
      <c r="ID49" s="83">
        <f>IC49/HY49</f>
        <v>5.3691275167785185E-2</v>
      </c>
      <c r="IE49" s="83"/>
      <c r="IF49" s="83"/>
      <c r="IG49" s="83"/>
      <c r="IH49" s="39"/>
      <c r="II49" s="39"/>
      <c r="IJ49" s="39">
        <v>0.1</v>
      </c>
      <c r="IK49" s="39"/>
      <c r="IL49" s="39"/>
      <c r="IM49" s="16"/>
      <c r="IO49" s="13"/>
      <c r="IQ49" s="29"/>
      <c r="IR49" s="38">
        <v>14.9</v>
      </c>
      <c r="IS49" s="38">
        <v>15.6</v>
      </c>
      <c r="IT49" s="38">
        <f>IS49*12.02</f>
        <v>187.512</v>
      </c>
      <c r="IU49" s="38" t="s">
        <v>151</v>
      </c>
      <c r="IV49" s="39">
        <f>IS49-IR49+JC49</f>
        <v>0.79999999999999927</v>
      </c>
      <c r="IW49" s="83">
        <f>IV49/IR49</f>
        <v>5.3691275167785185E-2</v>
      </c>
      <c r="IX49" s="83"/>
      <c r="IY49" s="83"/>
      <c r="IZ49" s="83"/>
      <c r="JA49" s="39"/>
      <c r="JB49" s="39"/>
      <c r="JC49" s="39">
        <v>0.1</v>
      </c>
      <c r="JD49" s="39"/>
      <c r="JE49" s="39"/>
      <c r="JF49" s="16"/>
      <c r="JH49" s="29"/>
      <c r="JI49" s="38">
        <v>14.9</v>
      </c>
      <c r="JJ49" s="38">
        <v>15.6</v>
      </c>
      <c r="JK49" s="38">
        <f>JJ49*12.4</f>
        <v>193.44</v>
      </c>
      <c r="JL49" s="38" t="s">
        <v>151</v>
      </c>
      <c r="JM49" s="39">
        <f>JJ49-JI49+JT49</f>
        <v>0.79999999999999927</v>
      </c>
      <c r="JN49" s="83">
        <f>JM49/JI49</f>
        <v>5.3691275167785185E-2</v>
      </c>
      <c r="JO49" s="83"/>
      <c r="JP49" s="83"/>
      <c r="JQ49" s="83"/>
      <c r="JR49" s="39"/>
      <c r="JS49" s="39"/>
      <c r="JT49" s="39">
        <v>0.1</v>
      </c>
      <c r="JU49" s="39"/>
      <c r="JV49" s="39"/>
      <c r="JW49" s="16"/>
      <c r="JZ49" s="29"/>
      <c r="KA49" s="38">
        <v>14.9</v>
      </c>
      <c r="KB49" s="38">
        <v>15.6</v>
      </c>
      <c r="KC49" s="38">
        <f>KB49*12.36</f>
        <v>192.81599999999997</v>
      </c>
      <c r="KD49" s="38" t="s">
        <v>151</v>
      </c>
      <c r="KE49" s="39">
        <f>KB49-KA49+KL49</f>
        <v>0.79999999999999927</v>
      </c>
      <c r="KF49" s="83">
        <f>KE49/KA49</f>
        <v>5.3691275167785185E-2</v>
      </c>
      <c r="KG49" s="83"/>
      <c r="KH49" s="83"/>
      <c r="KI49" s="83"/>
      <c r="KJ49" s="39"/>
      <c r="KK49" s="39"/>
      <c r="KL49" s="39">
        <v>0.1</v>
      </c>
      <c r="KM49" s="39"/>
      <c r="KN49" s="39"/>
      <c r="KO49" s="16"/>
      <c r="KQ49" s="29"/>
      <c r="KR49" s="38">
        <v>14.9</v>
      </c>
      <c r="KS49" s="38">
        <v>15.6</v>
      </c>
      <c r="KT49" s="302">
        <f>12.39*KS49</f>
        <v>193.28399999999999</v>
      </c>
      <c r="KU49" s="309" t="s">
        <v>151</v>
      </c>
      <c r="KV49" s="39">
        <f>KS49-KR49+LC49</f>
        <v>0.79999999999999927</v>
      </c>
      <c r="KW49" s="83">
        <f>KV49/KR49</f>
        <v>5.3691275167785185E-2</v>
      </c>
      <c r="KX49" s="83"/>
      <c r="KY49" s="83"/>
      <c r="KZ49" s="83"/>
      <c r="LA49" s="39"/>
      <c r="LB49" s="39"/>
      <c r="LC49" s="39">
        <v>0.1</v>
      </c>
      <c r="LD49" s="39"/>
      <c r="LE49" s="39"/>
      <c r="LF49" s="16"/>
      <c r="LI49" s="29"/>
      <c r="LJ49" s="38">
        <v>14.9</v>
      </c>
      <c r="LK49" s="38">
        <v>15.6</v>
      </c>
      <c r="LL49" s="302">
        <f>12.4*LK49</f>
        <v>193.44</v>
      </c>
      <c r="LM49" s="309" t="s">
        <v>151</v>
      </c>
      <c r="LN49" s="39">
        <f>LK49-LJ49+LU49</f>
        <v>0.79999999999999927</v>
      </c>
      <c r="LO49" s="83">
        <f>LN49/LJ49</f>
        <v>5.3691275167785185E-2</v>
      </c>
      <c r="LP49" s="83"/>
      <c r="LQ49" s="83"/>
      <c r="LR49" s="83"/>
      <c r="LS49" s="39"/>
      <c r="LT49" s="39"/>
      <c r="LU49" s="39">
        <v>0.1</v>
      </c>
      <c r="LV49" s="39"/>
      <c r="LW49" s="39"/>
      <c r="LX49" s="16"/>
      <c r="LZ49" s="29"/>
      <c r="MA49" s="38">
        <v>14.9</v>
      </c>
      <c r="MB49" s="38">
        <v>15.6</v>
      </c>
      <c r="MC49" s="302">
        <f>12.57*MB49</f>
        <v>196.09200000000001</v>
      </c>
      <c r="MD49" s="309" t="s">
        <v>151</v>
      </c>
      <c r="ME49" s="39">
        <f>MB49-MA49+ML49</f>
        <v>0.79999999999999927</v>
      </c>
      <c r="MF49" s="83">
        <f>ME49/MA49</f>
        <v>5.3691275167785185E-2</v>
      </c>
      <c r="MG49" s="83"/>
      <c r="MH49" s="83"/>
      <c r="MI49" s="83"/>
      <c r="MJ49" s="39"/>
      <c r="MK49" s="39"/>
      <c r="ML49" s="39">
        <v>0.1</v>
      </c>
      <c r="MM49" s="39"/>
      <c r="MN49" s="39"/>
      <c r="MO49" s="16"/>
      <c r="MQ49" s="29"/>
      <c r="MR49" s="38">
        <v>14.9</v>
      </c>
      <c r="MS49" s="38">
        <v>15.6</v>
      </c>
      <c r="MT49" s="302">
        <f>12.64*MS49</f>
        <v>197.184</v>
      </c>
      <c r="MU49" s="309" t="s">
        <v>151</v>
      </c>
      <c r="MV49" s="39">
        <f>MS49-MR49+NC49</f>
        <v>0.79999999999999927</v>
      </c>
      <c r="MW49" s="83">
        <f>MV49/MR49</f>
        <v>5.3691275167785185E-2</v>
      </c>
      <c r="MX49" s="83"/>
      <c r="MY49" s="83"/>
      <c r="MZ49" s="83"/>
      <c r="NA49" s="39"/>
      <c r="NB49" s="39"/>
      <c r="NC49" s="39">
        <v>0.1</v>
      </c>
      <c r="ND49" s="39"/>
      <c r="NE49" s="39"/>
      <c r="NF49" s="16"/>
      <c r="NI49" s="29"/>
      <c r="NJ49" s="38">
        <v>14.9</v>
      </c>
      <c r="NK49" s="38">
        <v>15.6</v>
      </c>
      <c r="NL49" s="302">
        <f>NK49*13.91</f>
        <v>216.99600000000001</v>
      </c>
      <c r="NM49" s="309" t="s">
        <v>151</v>
      </c>
      <c r="NN49" s="39">
        <f>NK49-NJ49+NU49</f>
        <v>0.79999999999999927</v>
      </c>
      <c r="NO49" s="83">
        <f>NN49/NJ49</f>
        <v>5.3691275167785185E-2</v>
      </c>
      <c r="NP49" s="83"/>
      <c r="NQ49" s="83"/>
      <c r="NR49" s="83"/>
      <c r="NS49" s="39"/>
      <c r="NT49" s="39"/>
      <c r="NU49" s="39">
        <v>0.1</v>
      </c>
      <c r="NV49" s="39"/>
      <c r="NW49" s="39"/>
      <c r="NX49" s="16"/>
      <c r="OA49" s="29"/>
      <c r="OB49" s="38">
        <v>14.9</v>
      </c>
      <c r="OC49" s="38">
        <v>15.6</v>
      </c>
      <c r="OD49" s="302">
        <f>12.11*OC49</f>
        <v>188.916</v>
      </c>
      <c r="OE49" s="309" t="s">
        <v>151</v>
      </c>
      <c r="OF49" s="39">
        <f>OC49-OB49+OM49</f>
        <v>0.79999999999999927</v>
      </c>
      <c r="OG49" s="83">
        <f>OF49/OB49</f>
        <v>5.3691275167785185E-2</v>
      </c>
      <c r="OH49" s="83"/>
      <c r="OI49" s="83"/>
      <c r="OJ49" s="83"/>
      <c r="OK49" s="39"/>
      <c r="OL49" s="39"/>
      <c r="OM49" s="39">
        <v>0.1</v>
      </c>
      <c r="ON49" s="16"/>
      <c r="OQ49" s="29"/>
      <c r="OR49" s="38">
        <v>14.9</v>
      </c>
      <c r="OS49" s="38">
        <v>15.6</v>
      </c>
      <c r="OT49" s="302">
        <f>11.59*OS49</f>
        <v>180.804</v>
      </c>
      <c r="OU49" s="309" t="s">
        <v>151</v>
      </c>
      <c r="OV49" s="39">
        <f>OS49-OR49+PC49</f>
        <v>0.79999999999999927</v>
      </c>
      <c r="OW49" s="83">
        <f>OV49/OR49</f>
        <v>5.3691275167785185E-2</v>
      </c>
      <c r="OX49" s="83"/>
      <c r="OY49" s="83"/>
      <c r="OZ49" s="83"/>
      <c r="PA49" s="39"/>
      <c r="PB49" s="39"/>
      <c r="PC49" s="39">
        <v>0.1</v>
      </c>
      <c r="PD49" s="16"/>
      <c r="PG49" s="29"/>
      <c r="PH49" s="38">
        <v>14.9</v>
      </c>
      <c r="PI49" s="38">
        <v>15.6</v>
      </c>
      <c r="PJ49" s="302"/>
      <c r="PK49" s="309" t="s">
        <v>62</v>
      </c>
      <c r="PL49" s="39">
        <f>PI49-PH49+PS49</f>
        <v>0.79999999999999927</v>
      </c>
      <c r="PM49" s="83">
        <f>PL49/PH49</f>
        <v>5.3691275167785185E-2</v>
      </c>
      <c r="PN49" s="83"/>
      <c r="PO49" s="83"/>
      <c r="PP49" s="83"/>
      <c r="PQ49" s="39"/>
      <c r="PR49" s="39"/>
      <c r="PS49" s="39">
        <v>0.1</v>
      </c>
      <c r="PT49" s="16"/>
      <c r="PV49" s="29"/>
      <c r="PW49" s="38">
        <v>14.9</v>
      </c>
      <c r="PX49" s="38">
        <v>15.6</v>
      </c>
      <c r="PY49" s="302"/>
      <c r="PZ49" s="309" t="s">
        <v>62</v>
      </c>
      <c r="QA49" s="39">
        <f>PX49-PW49+QH49</f>
        <v>0.79999999999999927</v>
      </c>
      <c r="QB49" s="83">
        <f>QA49/PW49</f>
        <v>5.3691275167785185E-2</v>
      </c>
      <c r="QC49" s="83"/>
      <c r="QD49" s="83"/>
      <c r="QE49" s="83"/>
      <c r="QF49" s="39"/>
      <c r="QG49" s="39"/>
      <c r="QH49" s="39">
        <v>0.1</v>
      </c>
      <c r="QI49" s="16"/>
      <c r="QK49" s="29"/>
      <c r="QL49" s="38">
        <v>14.9</v>
      </c>
      <c r="QM49" s="38">
        <v>15.6</v>
      </c>
      <c r="QN49" s="302"/>
      <c r="QO49" s="309" t="s">
        <v>62</v>
      </c>
      <c r="QP49" s="39">
        <f>QM49-QL49+QW49</f>
        <v>0.79999999999999927</v>
      </c>
      <c r="QQ49" s="83">
        <f>QP49/QL49</f>
        <v>5.3691275167785185E-2</v>
      </c>
      <c r="QR49" s="83"/>
      <c r="QS49" s="83"/>
      <c r="QT49" s="83"/>
      <c r="QU49" s="39"/>
      <c r="QV49" s="39"/>
      <c r="QW49" s="39">
        <v>0.1</v>
      </c>
      <c r="QX49" s="16"/>
      <c r="QZ49" s="618" t="s">
        <v>53</v>
      </c>
      <c r="RA49" s="38">
        <v>14.9</v>
      </c>
      <c r="RB49" s="38">
        <v>15.6</v>
      </c>
      <c r="RC49" s="493"/>
      <c r="RD49" s="309" t="s">
        <v>62</v>
      </c>
      <c r="RE49" s="39">
        <f>RB49-RA49+RL49</f>
        <v>0.79999999999999927</v>
      </c>
      <c r="RF49" s="83">
        <f>RE49/RA49</f>
        <v>5.3691275167785185E-2</v>
      </c>
      <c r="RG49" s="83"/>
      <c r="RH49" s="83"/>
      <c r="RI49" s="83"/>
      <c r="RJ49" s="529" t="s">
        <v>39</v>
      </c>
      <c r="RK49" s="288"/>
      <c r="RL49" s="519">
        <v>0.1</v>
      </c>
      <c r="RM49" s="632"/>
      <c r="RQ49" s="618" t="s">
        <v>53</v>
      </c>
      <c r="RR49" s="38">
        <v>14.9</v>
      </c>
      <c r="RS49" s="38">
        <v>15.6</v>
      </c>
      <c r="RT49" s="493"/>
      <c r="RU49" s="309" t="s">
        <v>62</v>
      </c>
      <c r="RV49" s="39">
        <f>RS49-RR49+SC49</f>
        <v>0.79999999999999927</v>
      </c>
      <c r="RW49" s="83">
        <f>RV49/RR49</f>
        <v>5.3691275167785185E-2</v>
      </c>
      <c r="RX49" s="83"/>
      <c r="RY49" s="83"/>
      <c r="RZ49" s="83"/>
      <c r="SA49" s="529" t="s">
        <v>39</v>
      </c>
      <c r="SB49" s="288"/>
      <c r="SC49" s="519">
        <v>0.1</v>
      </c>
      <c r="SD49" s="632"/>
    </row>
    <row r="50" spans="1:498 16343:16348">
      <c r="A50" s="35" t="s">
        <v>168</v>
      </c>
      <c r="B50" s="36" t="str">
        <f>LEFT(A50,2)</f>
        <v>80</v>
      </c>
      <c r="C50" s="35" t="s">
        <v>47</v>
      </c>
      <c r="D50" s="773">
        <v>1006</v>
      </c>
      <c r="E50" s="37" t="s">
        <v>146</v>
      </c>
      <c r="F50" s="343" t="s">
        <v>147</v>
      </c>
      <c r="G50" s="337" t="s">
        <v>169</v>
      </c>
      <c r="H50" s="35"/>
      <c r="J50" s="13"/>
      <c r="K50" s="38">
        <v>16.2</v>
      </c>
      <c r="L50" s="38">
        <v>17.03</v>
      </c>
      <c r="M50" s="38" t="s">
        <v>151</v>
      </c>
      <c r="N50" s="39">
        <f>L50-K50+S50</f>
        <v>0.93000000000000183</v>
      </c>
      <c r="O50" s="83">
        <f>N50/L50</f>
        <v>5.4609512624779907E-2</v>
      </c>
      <c r="P50" s="83"/>
      <c r="Q50" s="39"/>
      <c r="R50" s="39"/>
      <c r="S50" s="39">
        <v>0.1</v>
      </c>
      <c r="T50" s="39"/>
      <c r="U50" s="39"/>
      <c r="V50" s="16"/>
      <c r="X50" s="13"/>
      <c r="Y50" s="38">
        <v>16.2</v>
      </c>
      <c r="Z50" s="38">
        <v>17.03</v>
      </c>
      <c r="AA50" s="38" t="s">
        <v>151</v>
      </c>
      <c r="AB50" s="39">
        <f>Z50-Y50+AG50</f>
        <v>0.93000000000000183</v>
      </c>
      <c r="AC50" s="83">
        <f>AB50/Z50</f>
        <v>5.4609512624779907E-2</v>
      </c>
      <c r="AD50" s="83"/>
      <c r="AE50" s="39"/>
      <c r="AF50" s="39"/>
      <c r="AG50" s="39">
        <v>0.1</v>
      </c>
      <c r="AH50" s="39"/>
      <c r="AI50" s="39"/>
      <c r="AJ50" s="16"/>
      <c r="AL50" s="29"/>
      <c r="AM50" s="38">
        <v>16.2</v>
      </c>
      <c r="AN50" s="38">
        <v>17.03</v>
      </c>
      <c r="AO50" s="38" t="s">
        <v>151</v>
      </c>
      <c r="AP50" s="39">
        <f>AN50-AM50+AU50</f>
        <v>0.93000000000000183</v>
      </c>
      <c r="AQ50" s="83">
        <f>AP50/AM50</f>
        <v>5.7407407407407525E-2</v>
      </c>
      <c r="AR50" s="83"/>
      <c r="AS50" s="39">
        <f>AN50*11.56</f>
        <v>196.86680000000001</v>
      </c>
      <c r="AT50" s="39"/>
      <c r="AU50" s="39">
        <v>0.1</v>
      </c>
      <c r="AV50" s="39"/>
      <c r="AW50" s="39"/>
      <c r="AX50" s="16"/>
      <c r="AZ50" s="13"/>
      <c r="BA50" s="38">
        <v>16.2</v>
      </c>
      <c r="BB50" s="38">
        <v>17.03</v>
      </c>
      <c r="BC50" s="38" t="s">
        <v>151</v>
      </c>
      <c r="BD50" s="39">
        <f>BB50-BA50+BI50</f>
        <v>0.93000000000000183</v>
      </c>
      <c r="BE50" s="83">
        <f>BD50/BA50</f>
        <v>5.7407407407407525E-2</v>
      </c>
      <c r="BF50" s="83"/>
      <c r="BG50" s="39"/>
      <c r="BH50" s="39"/>
      <c r="BI50" s="39">
        <v>0.1</v>
      </c>
      <c r="BJ50" s="39"/>
      <c r="BK50" s="39"/>
      <c r="BL50" s="16"/>
      <c r="BN50" s="29"/>
      <c r="BO50" s="38">
        <v>16.2</v>
      </c>
      <c r="BP50" s="38">
        <v>17.03</v>
      </c>
      <c r="BQ50" s="38" t="s">
        <v>151</v>
      </c>
      <c r="BR50" s="39">
        <f>BP50-BO50+BW50</f>
        <v>0.93000000000000183</v>
      </c>
      <c r="BS50" s="83">
        <f>BR50/BO50</f>
        <v>5.7407407407407525E-2</v>
      </c>
      <c r="BT50" s="83"/>
      <c r="BU50" s="39"/>
      <c r="BV50" s="39"/>
      <c r="BW50" s="39">
        <v>0.1</v>
      </c>
      <c r="BX50" s="39"/>
      <c r="BY50" s="39"/>
      <c r="BZ50" s="16"/>
      <c r="CB50" s="29"/>
      <c r="CC50" s="38">
        <v>16.2</v>
      </c>
      <c r="CD50" s="38">
        <v>17.03</v>
      </c>
      <c r="CE50" s="38" t="s">
        <v>151</v>
      </c>
      <c r="CF50" s="39">
        <f>CD50-CC50+CK50</f>
        <v>0.93000000000000183</v>
      </c>
      <c r="CG50" s="83">
        <f>CF50/CC50</f>
        <v>5.7407407407407525E-2</v>
      </c>
      <c r="CH50" s="83"/>
      <c r="CI50" s="39"/>
      <c r="CJ50" s="39"/>
      <c r="CK50" s="39">
        <v>0.1</v>
      </c>
      <c r="CL50" s="39"/>
      <c r="CM50" s="39"/>
      <c r="CN50" s="16"/>
      <c r="CP50" s="29"/>
      <c r="CQ50" s="38">
        <v>16.2</v>
      </c>
      <c r="CR50" s="38">
        <v>17.03</v>
      </c>
      <c r="CS50" s="38" t="s">
        <v>151</v>
      </c>
      <c r="CT50" s="39">
        <f>CR50-CQ50+CY50</f>
        <v>0.93000000000000183</v>
      </c>
      <c r="CU50" s="83">
        <f>CT50/CQ50</f>
        <v>5.7407407407407525E-2</v>
      </c>
      <c r="CV50" s="83"/>
      <c r="CW50" s="39"/>
      <c r="CX50" s="39"/>
      <c r="CY50" s="39">
        <v>0.1</v>
      </c>
      <c r="CZ50" s="39"/>
      <c r="DA50" s="39"/>
      <c r="DB50" s="16"/>
      <c r="DD50" s="29"/>
      <c r="DE50" s="38">
        <v>16.2</v>
      </c>
      <c r="DF50" s="38">
        <v>17.03</v>
      </c>
      <c r="DG50" s="38"/>
      <c r="DH50" s="38"/>
      <c r="DI50" s="38" t="s">
        <v>151</v>
      </c>
      <c r="DJ50" s="39">
        <f>DF50-DE50+DO50</f>
        <v>0.93000000000000183</v>
      </c>
      <c r="DK50" s="83">
        <f>DJ50/DE50</f>
        <v>5.7407407407407525E-2</v>
      </c>
      <c r="DL50" s="83"/>
      <c r="DM50" s="39"/>
      <c r="DN50" s="39"/>
      <c r="DO50" s="39">
        <v>0.1</v>
      </c>
      <c r="DP50" s="39"/>
      <c r="DQ50" s="39"/>
      <c r="DR50" s="16"/>
      <c r="DT50" s="29"/>
      <c r="DU50" s="38">
        <v>16.2</v>
      </c>
      <c r="DV50" s="38">
        <v>17.03</v>
      </c>
      <c r="DW50" s="38" t="s">
        <v>151</v>
      </c>
      <c r="DX50" s="39">
        <f>DV50-DU50+EC50</f>
        <v>0.93000000000000183</v>
      </c>
      <c r="DY50" s="83">
        <f>DX50/DU50</f>
        <v>5.7407407407407525E-2</v>
      </c>
      <c r="DZ50" s="83"/>
      <c r="EA50" s="39"/>
      <c r="EB50" s="39"/>
      <c r="EC50" s="39">
        <v>0.1</v>
      </c>
      <c r="ED50" s="39"/>
      <c r="EE50" s="39"/>
      <c r="EF50" s="16"/>
      <c r="EG50" s="16"/>
      <c r="EH50" s="29"/>
      <c r="EI50" s="38">
        <v>16.2</v>
      </c>
      <c r="EJ50" s="38">
        <v>17.03</v>
      </c>
      <c r="EK50" s="38" t="s">
        <v>151</v>
      </c>
      <c r="EL50" s="39">
        <f>EJ50-EI50+EP50</f>
        <v>0.93000000000000183</v>
      </c>
      <c r="EM50" s="83">
        <f>EL50/EI50</f>
        <v>5.7407407407407525E-2</v>
      </c>
      <c r="EN50" s="39"/>
      <c r="EO50" s="39"/>
      <c r="EP50" s="39">
        <v>0.1</v>
      </c>
      <c r="EQ50" s="39"/>
      <c r="ER50" s="39"/>
      <c r="ES50" s="16"/>
      <c r="EU50" s="29"/>
      <c r="EV50" s="38">
        <v>16.2</v>
      </c>
      <c r="EW50" s="38">
        <v>17.03</v>
      </c>
      <c r="EX50" s="38" t="s">
        <v>151</v>
      </c>
      <c r="EY50" s="39">
        <f>EW50-EV50+FC50</f>
        <v>0.93000000000000183</v>
      </c>
      <c r="EZ50" s="83">
        <f>EY50/EV50</f>
        <v>5.7407407407407525E-2</v>
      </c>
      <c r="FA50" s="39"/>
      <c r="FB50" s="39"/>
      <c r="FC50" s="39">
        <v>0.1</v>
      </c>
      <c r="FD50" s="39"/>
      <c r="FE50" s="39"/>
      <c r="FF50" s="16"/>
      <c r="FH50" s="29"/>
      <c r="FI50" s="38">
        <v>16.2</v>
      </c>
      <c r="FJ50" s="38">
        <v>17.03</v>
      </c>
      <c r="FK50" s="38" t="s">
        <v>151</v>
      </c>
      <c r="FL50" s="39">
        <f>FJ50-FI50+FP50</f>
        <v>0.93000000000000183</v>
      </c>
      <c r="FM50" s="83">
        <f>FL50/FI50</f>
        <v>5.7407407407407525E-2</v>
      </c>
      <c r="FN50" s="39"/>
      <c r="FO50" s="39"/>
      <c r="FP50" s="39">
        <v>0.1</v>
      </c>
      <c r="FQ50" s="39"/>
      <c r="FR50" s="39"/>
      <c r="FS50" s="16"/>
      <c r="FU50" s="29"/>
      <c r="FV50" s="38">
        <v>16.2</v>
      </c>
      <c r="FW50" s="38">
        <v>17.03</v>
      </c>
      <c r="FX50" s="38">
        <f>FW50*12.15</f>
        <v>206.91450000000003</v>
      </c>
      <c r="FY50" s="38" t="s">
        <v>151</v>
      </c>
      <c r="FZ50" s="39">
        <f>FW50-FV50+GD50</f>
        <v>0.93000000000000183</v>
      </c>
      <c r="GA50" s="83">
        <f>FZ50/FV50</f>
        <v>5.7407407407407525E-2</v>
      </c>
      <c r="GB50" s="39"/>
      <c r="GC50" s="39"/>
      <c r="GD50" s="39">
        <v>0.1</v>
      </c>
      <c r="GE50" s="39"/>
      <c r="GF50" s="39"/>
      <c r="GG50" s="16"/>
      <c r="GI50" s="29"/>
      <c r="GJ50" s="38">
        <v>16.2</v>
      </c>
      <c r="GK50" s="38">
        <v>17.03</v>
      </c>
      <c r="GL50" s="38">
        <f>GK50*11.99</f>
        <v>204.18970000000002</v>
      </c>
      <c r="GM50" s="38" t="s">
        <v>151</v>
      </c>
      <c r="GN50" s="39">
        <f>GK50-GJ50+GR50</f>
        <v>0.93000000000000183</v>
      </c>
      <c r="GO50" s="83">
        <f>GN50/GJ50</f>
        <v>5.7407407407407525E-2</v>
      </c>
      <c r="GP50" s="39"/>
      <c r="GQ50" s="39"/>
      <c r="GR50" s="39">
        <v>0.1</v>
      </c>
      <c r="GS50" s="39"/>
      <c r="GT50" s="39"/>
      <c r="GU50" s="16"/>
      <c r="GW50" s="29"/>
      <c r="GX50" s="38">
        <v>16.2</v>
      </c>
      <c r="GY50" s="38">
        <v>17.03</v>
      </c>
      <c r="GZ50" s="38">
        <f>GY50*11.88</f>
        <v>202.31640000000002</v>
      </c>
      <c r="HA50" s="38" t="s">
        <v>151</v>
      </c>
      <c r="HB50" s="39">
        <f>GY50-GX50+HF50</f>
        <v>0.93000000000000183</v>
      </c>
      <c r="HC50" s="83">
        <f>HB50/GX50</f>
        <v>5.7407407407407525E-2</v>
      </c>
      <c r="HD50" s="39"/>
      <c r="HE50" s="39"/>
      <c r="HF50" s="39">
        <v>0.1</v>
      </c>
      <c r="HG50" s="39"/>
      <c r="HH50" s="39"/>
      <c r="HI50" s="16"/>
      <c r="HJ50" s="16"/>
      <c r="HK50" s="29"/>
      <c r="HL50" s="38">
        <v>16.2</v>
      </c>
      <c r="HM50" s="38">
        <v>17.03</v>
      </c>
      <c r="HN50" s="38">
        <f>HM50*11.9</f>
        <v>202.65700000000001</v>
      </c>
      <c r="HO50" s="38" t="s">
        <v>151</v>
      </c>
      <c r="HP50" s="39">
        <f>HM50-HL50+HT50</f>
        <v>0.93000000000000183</v>
      </c>
      <c r="HQ50" s="83">
        <f>HP50/HL50</f>
        <v>5.7407407407407525E-2</v>
      </c>
      <c r="HR50" s="39"/>
      <c r="HS50" s="39"/>
      <c r="HT50" s="39">
        <v>0.1</v>
      </c>
      <c r="HU50" s="39"/>
      <c r="HV50" s="39"/>
      <c r="HW50" s="16"/>
      <c r="HX50" s="29"/>
      <c r="HY50" s="38">
        <v>16.2</v>
      </c>
      <c r="HZ50" s="38">
        <v>17.03</v>
      </c>
      <c r="IA50" s="38">
        <f>HZ50*11.96</f>
        <v>203.67880000000002</v>
      </c>
      <c r="IB50" s="38" t="s">
        <v>151</v>
      </c>
      <c r="IC50" s="39">
        <f>HZ50-HY50+IJ50</f>
        <v>0.93000000000000183</v>
      </c>
      <c r="ID50" s="83">
        <f>IC50/HY50</f>
        <v>5.7407407407407525E-2</v>
      </c>
      <c r="IE50" s="83"/>
      <c r="IF50" s="83"/>
      <c r="IG50" s="83"/>
      <c r="IH50" s="39"/>
      <c r="II50" s="39"/>
      <c r="IJ50" s="39">
        <v>0.1</v>
      </c>
      <c r="IK50" s="39"/>
      <c r="IL50" s="39"/>
      <c r="IM50" s="16"/>
      <c r="IO50" s="13"/>
      <c r="IQ50" s="29"/>
      <c r="IR50" s="38">
        <v>16.2</v>
      </c>
      <c r="IS50" s="38">
        <v>17.03</v>
      </c>
      <c r="IT50" s="38">
        <f>IS50*12.02</f>
        <v>204.70060000000001</v>
      </c>
      <c r="IU50" s="38" t="s">
        <v>151</v>
      </c>
      <c r="IV50" s="39">
        <f>IS50-IR50+JC50</f>
        <v>0.93000000000000183</v>
      </c>
      <c r="IW50" s="83">
        <f>IV50/IR50</f>
        <v>5.7407407407407525E-2</v>
      </c>
      <c r="IX50" s="83"/>
      <c r="IY50" s="83"/>
      <c r="IZ50" s="83"/>
      <c r="JA50" s="39"/>
      <c r="JB50" s="39"/>
      <c r="JC50" s="39">
        <v>0.1</v>
      </c>
      <c r="JD50" s="39"/>
      <c r="JE50" s="39"/>
      <c r="JF50" s="16"/>
      <c r="JH50" s="29"/>
      <c r="JI50" s="38">
        <v>16.2</v>
      </c>
      <c r="JJ50" s="38">
        <v>17.03</v>
      </c>
      <c r="JK50" s="38">
        <f>JJ50*12.4</f>
        <v>211.17200000000003</v>
      </c>
      <c r="JL50" s="38" t="s">
        <v>151</v>
      </c>
      <c r="JM50" s="39">
        <f>JJ50-JI50+JT50</f>
        <v>0.93000000000000183</v>
      </c>
      <c r="JN50" s="83">
        <f>JM50/JI50</f>
        <v>5.7407407407407525E-2</v>
      </c>
      <c r="JO50" s="83"/>
      <c r="JP50" s="83"/>
      <c r="JQ50" s="83"/>
      <c r="JR50" s="39"/>
      <c r="JS50" s="39"/>
      <c r="JT50" s="39">
        <v>0.1</v>
      </c>
      <c r="JU50" s="39"/>
      <c r="JV50" s="39"/>
      <c r="JW50" s="16"/>
      <c r="JZ50" s="29"/>
      <c r="KA50" s="38">
        <v>16.2</v>
      </c>
      <c r="KB50" s="38">
        <v>17.03</v>
      </c>
      <c r="KC50" s="38">
        <f>KB50*12.36</f>
        <v>210.49080000000001</v>
      </c>
      <c r="KD50" s="38" t="s">
        <v>151</v>
      </c>
      <c r="KE50" s="39">
        <f>KB50-KA50+KL50</f>
        <v>0.93000000000000183</v>
      </c>
      <c r="KF50" s="83">
        <f>KE50/KA50</f>
        <v>5.7407407407407525E-2</v>
      </c>
      <c r="KG50" s="83"/>
      <c r="KH50" s="83"/>
      <c r="KI50" s="83"/>
      <c r="KJ50" s="39"/>
      <c r="KK50" s="39"/>
      <c r="KL50" s="39">
        <v>0.1</v>
      </c>
      <c r="KM50" s="39"/>
      <c r="KN50" s="39"/>
      <c r="KO50" s="16"/>
      <c r="KQ50" s="29"/>
      <c r="KR50" s="38">
        <v>16.2</v>
      </c>
      <c r="KS50" s="38">
        <v>17.03</v>
      </c>
      <c r="KT50" s="302">
        <f>12.39*KS50</f>
        <v>211.00170000000003</v>
      </c>
      <c r="KU50" s="309" t="s">
        <v>151</v>
      </c>
      <c r="KV50" s="39">
        <f>KS50-KR50+LC50</f>
        <v>0.93000000000000183</v>
      </c>
      <c r="KW50" s="83">
        <f>KV50/KR50</f>
        <v>5.7407407407407525E-2</v>
      </c>
      <c r="KX50" s="83"/>
      <c r="KY50" s="83"/>
      <c r="KZ50" s="83"/>
      <c r="LA50" s="39"/>
      <c r="LB50" s="39"/>
      <c r="LC50" s="39">
        <v>0.1</v>
      </c>
      <c r="LD50" s="39"/>
      <c r="LE50" s="39"/>
      <c r="LF50" s="16"/>
      <c r="LI50" s="29"/>
      <c r="LJ50" s="38">
        <v>16.2</v>
      </c>
      <c r="LK50" s="38">
        <v>17.03</v>
      </c>
      <c r="LL50" s="302">
        <f>12.4*LK50</f>
        <v>211.17200000000003</v>
      </c>
      <c r="LM50" s="309" t="s">
        <v>151</v>
      </c>
      <c r="LN50" s="39">
        <f>LK50-LJ50+LU50</f>
        <v>0.93000000000000183</v>
      </c>
      <c r="LO50" s="83">
        <f>LN50/LJ50</f>
        <v>5.7407407407407525E-2</v>
      </c>
      <c r="LP50" s="83"/>
      <c r="LQ50" s="83"/>
      <c r="LR50" s="83"/>
      <c r="LS50" s="39"/>
      <c r="LT50" s="39"/>
      <c r="LU50" s="39">
        <v>0.1</v>
      </c>
      <c r="LV50" s="39"/>
      <c r="LW50" s="39"/>
      <c r="LX50" s="16"/>
      <c r="LZ50" s="29"/>
      <c r="MA50" s="38">
        <v>16.2</v>
      </c>
      <c r="MB50" s="38">
        <v>17.03</v>
      </c>
      <c r="MC50" s="302">
        <f>12.57*MB50</f>
        <v>214.06710000000001</v>
      </c>
      <c r="MD50" s="309" t="s">
        <v>151</v>
      </c>
      <c r="ME50" s="39">
        <f>MB50-MA50+ML50</f>
        <v>0.93000000000000183</v>
      </c>
      <c r="MF50" s="83">
        <f>ME50/MA50</f>
        <v>5.7407407407407525E-2</v>
      </c>
      <c r="MG50" s="83"/>
      <c r="MH50" s="83"/>
      <c r="MI50" s="83"/>
      <c r="MJ50" s="39"/>
      <c r="MK50" s="39"/>
      <c r="ML50" s="39">
        <v>0.1</v>
      </c>
      <c r="MM50" s="39"/>
      <c r="MN50" s="39"/>
      <c r="MO50" s="16"/>
      <c r="MQ50" s="29"/>
      <c r="MR50" s="38">
        <v>16.2</v>
      </c>
      <c r="MS50" s="38">
        <v>17.03</v>
      </c>
      <c r="MT50" s="302">
        <f>12.64*MS50</f>
        <v>215.25920000000002</v>
      </c>
      <c r="MU50" s="309" t="s">
        <v>151</v>
      </c>
      <c r="MV50" s="39">
        <f>MS50-MR50+NC50</f>
        <v>0.93000000000000183</v>
      </c>
      <c r="MW50" s="83">
        <f>MV50/MR50</f>
        <v>5.7407407407407525E-2</v>
      </c>
      <c r="MX50" s="83"/>
      <c r="MY50" s="83"/>
      <c r="MZ50" s="83"/>
      <c r="NA50" s="39"/>
      <c r="NB50" s="39"/>
      <c r="NC50" s="39">
        <v>0.1</v>
      </c>
      <c r="ND50" s="39"/>
      <c r="NE50" s="39"/>
      <c r="NF50" s="16"/>
      <c r="NI50" s="29"/>
      <c r="NJ50" s="38">
        <v>16.2</v>
      </c>
      <c r="NK50" s="38">
        <v>17.03</v>
      </c>
      <c r="NL50" s="302">
        <f>NK50*13.91</f>
        <v>236.88730000000001</v>
      </c>
      <c r="NM50" s="309" t="s">
        <v>151</v>
      </c>
      <c r="NN50" s="39">
        <f>NK50-NJ50+NU50</f>
        <v>0.93000000000000183</v>
      </c>
      <c r="NO50" s="83">
        <f>NN50/NJ50</f>
        <v>5.7407407407407525E-2</v>
      </c>
      <c r="NP50" s="83"/>
      <c r="NQ50" s="83"/>
      <c r="NR50" s="83"/>
      <c r="NS50" s="39"/>
      <c r="NT50" s="39"/>
      <c r="NU50" s="39">
        <v>0.1</v>
      </c>
      <c r="NV50" s="39"/>
      <c r="NW50" s="39"/>
      <c r="NX50" s="16"/>
      <c r="OA50" s="29"/>
      <c r="OB50" s="38">
        <v>16.2</v>
      </c>
      <c r="OC50" s="38">
        <v>17.03</v>
      </c>
      <c r="OD50" s="302">
        <f>12.11*OC50</f>
        <v>206.23330000000001</v>
      </c>
      <c r="OE50" s="309" t="s">
        <v>151</v>
      </c>
      <c r="OF50" s="39">
        <f>OC50-OB50+OM50</f>
        <v>0.93000000000000183</v>
      </c>
      <c r="OG50" s="83">
        <f>OF50/OB50</f>
        <v>5.7407407407407525E-2</v>
      </c>
      <c r="OH50" s="83"/>
      <c r="OI50" s="83"/>
      <c r="OJ50" s="83"/>
      <c r="OK50" s="39"/>
      <c r="OL50" s="39"/>
      <c r="OM50" s="39">
        <v>0.1</v>
      </c>
      <c r="ON50" s="16"/>
      <c r="OQ50" s="29"/>
      <c r="OR50" s="38">
        <v>16.2</v>
      </c>
      <c r="OS50" s="38">
        <v>17.03</v>
      </c>
      <c r="OT50" s="302">
        <f>11.59*OS50</f>
        <v>197.3777</v>
      </c>
      <c r="OU50" s="309" t="s">
        <v>151</v>
      </c>
      <c r="OV50" s="39">
        <f>OS50-OR50+PC50</f>
        <v>0.93000000000000183</v>
      </c>
      <c r="OW50" s="83">
        <f>OV50/OR50</f>
        <v>5.7407407407407525E-2</v>
      </c>
      <c r="OX50" s="83"/>
      <c r="OY50" s="83"/>
      <c r="OZ50" s="83"/>
      <c r="PA50" s="39"/>
      <c r="PB50" s="39"/>
      <c r="PC50" s="39">
        <v>0.1</v>
      </c>
      <c r="PD50" s="16"/>
      <c r="PG50" s="29"/>
      <c r="PH50" s="38">
        <v>16.2</v>
      </c>
      <c r="PI50" s="38">
        <v>17.03</v>
      </c>
      <c r="PJ50" s="302"/>
      <c r="PK50" s="309" t="s">
        <v>62</v>
      </c>
      <c r="PL50" s="39">
        <f>PI50-PH50+PS50</f>
        <v>0.93000000000000183</v>
      </c>
      <c r="PM50" s="83">
        <f>PL50/PH50</f>
        <v>5.7407407407407525E-2</v>
      </c>
      <c r="PN50" s="83"/>
      <c r="PO50" s="83"/>
      <c r="PP50" s="83"/>
      <c r="PQ50" s="39"/>
      <c r="PR50" s="39"/>
      <c r="PS50" s="39">
        <v>0.1</v>
      </c>
      <c r="PT50" s="16"/>
      <c r="PV50" s="29"/>
      <c r="PW50" s="38">
        <v>16.2</v>
      </c>
      <c r="PX50" s="38">
        <v>17.03</v>
      </c>
      <c r="PY50" s="302"/>
      <c r="PZ50" s="309" t="s">
        <v>62</v>
      </c>
      <c r="QA50" s="39">
        <f>PX50-PW50+QH50</f>
        <v>0.93000000000000183</v>
      </c>
      <c r="QB50" s="83">
        <f>QA50/PW50</f>
        <v>5.7407407407407525E-2</v>
      </c>
      <c r="QC50" s="83"/>
      <c r="QD50" s="83"/>
      <c r="QE50" s="83"/>
      <c r="QF50" s="39"/>
      <c r="QG50" s="39"/>
      <c r="QH50" s="39">
        <v>0.1</v>
      </c>
      <c r="QI50" s="16"/>
      <c r="QK50" s="29"/>
      <c r="QL50" s="38">
        <v>16.2</v>
      </c>
      <c r="QM50" s="38">
        <v>17.03</v>
      </c>
      <c r="QN50" s="302"/>
      <c r="QO50" s="309" t="s">
        <v>62</v>
      </c>
      <c r="QP50" s="39">
        <f>QM50-QL50+QW50</f>
        <v>0.93000000000000183</v>
      </c>
      <c r="QQ50" s="83">
        <f>QP50/QL50</f>
        <v>5.7407407407407525E-2</v>
      </c>
      <c r="QR50" s="83"/>
      <c r="QS50" s="83"/>
      <c r="QT50" s="83"/>
      <c r="QU50" s="39"/>
      <c r="QV50" s="39"/>
      <c r="QW50" s="39">
        <v>0.1</v>
      </c>
      <c r="QX50" s="16"/>
      <c r="QZ50" s="618" t="s">
        <v>53</v>
      </c>
      <c r="RA50" s="38">
        <v>16.2</v>
      </c>
      <c r="RB50" s="38">
        <v>17.03</v>
      </c>
      <c r="RC50" s="493"/>
      <c r="RD50" s="309" t="s">
        <v>62</v>
      </c>
      <c r="RE50" s="39">
        <f>RB50-RA50+RL50</f>
        <v>0.93000000000000183</v>
      </c>
      <c r="RF50" s="83">
        <f>RE50/RA50</f>
        <v>5.7407407407407525E-2</v>
      </c>
      <c r="RG50" s="83"/>
      <c r="RH50" s="83"/>
      <c r="RI50" s="83"/>
      <c r="RJ50" s="529" t="s">
        <v>39</v>
      </c>
      <c r="RK50" s="288"/>
      <c r="RL50" s="519">
        <v>0.1</v>
      </c>
      <c r="RM50" s="632"/>
      <c r="RQ50" s="618" t="s">
        <v>53</v>
      </c>
      <c r="RR50" s="38">
        <v>16.2</v>
      </c>
      <c r="RS50" s="38">
        <v>17.03</v>
      </c>
      <c r="RT50" s="493"/>
      <c r="RU50" s="309" t="s">
        <v>62</v>
      </c>
      <c r="RV50" s="39">
        <f>RS50-RR50+SC50</f>
        <v>0.93000000000000183</v>
      </c>
      <c r="RW50" s="83">
        <f>RV50/RR50</f>
        <v>5.7407407407407525E-2</v>
      </c>
      <c r="RX50" s="83"/>
      <c r="RY50" s="83"/>
      <c r="RZ50" s="83"/>
      <c r="SA50" s="529" t="s">
        <v>39</v>
      </c>
      <c r="SB50" s="288"/>
      <c r="SC50" s="519">
        <v>0.1</v>
      </c>
      <c r="SD50" s="632"/>
    </row>
    <row r="51" spans="1:498 16343:16348">
      <c r="A51" s="35" t="s">
        <v>170</v>
      </c>
      <c r="B51" s="36">
        <v>80</v>
      </c>
      <c r="C51" s="35" t="s">
        <v>47</v>
      </c>
      <c r="D51" s="773">
        <v>1006</v>
      </c>
      <c r="E51" s="37" t="s">
        <v>146</v>
      </c>
      <c r="F51" s="343" t="s">
        <v>147</v>
      </c>
      <c r="G51" s="337" t="s">
        <v>171</v>
      </c>
      <c r="H51" s="35"/>
      <c r="J51" s="13"/>
      <c r="K51" s="38">
        <v>14.6</v>
      </c>
      <c r="L51" s="38">
        <v>15.4</v>
      </c>
      <c r="M51" s="38" t="s">
        <v>151</v>
      </c>
      <c r="N51" s="39">
        <f>L51-K51+S51</f>
        <v>0.90000000000000069</v>
      </c>
      <c r="O51" s="83">
        <f>N51/L51</f>
        <v>5.8441558441558482E-2</v>
      </c>
      <c r="P51" s="83"/>
      <c r="Q51" s="39"/>
      <c r="R51" s="39"/>
      <c r="S51" s="39">
        <v>0.1</v>
      </c>
      <c r="T51" s="39"/>
      <c r="U51" s="39"/>
      <c r="V51" s="16"/>
      <c r="X51" s="13"/>
      <c r="Y51" s="38">
        <v>14.6</v>
      </c>
      <c r="Z51" s="38">
        <v>15.4</v>
      </c>
      <c r="AA51" s="38" t="s">
        <v>151</v>
      </c>
      <c r="AB51" s="39">
        <f>Z51-Y51+AG51</f>
        <v>0.90000000000000069</v>
      </c>
      <c r="AC51" s="83">
        <f>AB51/Z51</f>
        <v>5.8441558441558482E-2</v>
      </c>
      <c r="AD51" s="83"/>
      <c r="AE51" s="39"/>
      <c r="AF51" s="39"/>
      <c r="AG51" s="39">
        <v>0.1</v>
      </c>
      <c r="AH51" s="39"/>
      <c r="AI51" s="39"/>
      <c r="AJ51" s="16"/>
      <c r="AL51" s="29"/>
      <c r="AM51" s="38">
        <v>14.6</v>
      </c>
      <c r="AN51" s="38">
        <v>15.4</v>
      </c>
      <c r="AO51" s="38" t="s">
        <v>151</v>
      </c>
      <c r="AP51" s="39">
        <f>AN51-AM51+AU51</f>
        <v>0.90000000000000069</v>
      </c>
      <c r="AQ51" s="83">
        <f>AP51/AM51</f>
        <v>6.1643835616438408E-2</v>
      </c>
      <c r="AR51" s="83"/>
      <c r="AS51" s="39">
        <f>AN51*11.56</f>
        <v>178.024</v>
      </c>
      <c r="AT51" s="39"/>
      <c r="AU51" s="39">
        <v>0.1</v>
      </c>
      <c r="AV51" s="39"/>
      <c r="AW51" s="39"/>
      <c r="AX51" s="16"/>
      <c r="AZ51" s="13"/>
      <c r="BA51" s="38">
        <v>14.6</v>
      </c>
      <c r="BB51" s="38">
        <v>15.4</v>
      </c>
      <c r="BC51" s="38" t="s">
        <v>151</v>
      </c>
      <c r="BD51" s="39">
        <f>BB51-BA51+BI51</f>
        <v>0.90000000000000069</v>
      </c>
      <c r="BE51" s="83">
        <f>BD51/BA51</f>
        <v>6.1643835616438408E-2</v>
      </c>
      <c r="BF51" s="83"/>
      <c r="BG51" s="39"/>
      <c r="BH51" s="39"/>
      <c r="BI51" s="39">
        <v>0.1</v>
      </c>
      <c r="BJ51" s="39"/>
      <c r="BK51" s="39"/>
      <c r="BL51" s="16"/>
      <c r="BN51" s="29"/>
      <c r="BO51" s="38">
        <v>14.6</v>
      </c>
      <c r="BP51" s="38">
        <v>15.4</v>
      </c>
      <c r="BQ51" s="38" t="s">
        <v>151</v>
      </c>
      <c r="BR51" s="39">
        <f>BP51-BO51+BW51</f>
        <v>0.90000000000000069</v>
      </c>
      <c r="BS51" s="83">
        <f>BR51/BO51</f>
        <v>6.1643835616438408E-2</v>
      </c>
      <c r="BT51" s="83"/>
      <c r="BU51" s="39"/>
      <c r="BV51" s="39"/>
      <c r="BW51" s="39">
        <v>0.1</v>
      </c>
      <c r="BX51" s="39"/>
      <c r="BY51" s="39"/>
      <c r="BZ51" s="16"/>
      <c r="CB51" s="29"/>
      <c r="CC51" s="38">
        <v>14.6</v>
      </c>
      <c r="CD51" s="38">
        <v>15.4</v>
      </c>
      <c r="CE51" s="38" t="s">
        <v>151</v>
      </c>
      <c r="CF51" s="39">
        <f>CD51-CC51+CK51</f>
        <v>0.90000000000000069</v>
      </c>
      <c r="CG51" s="83">
        <f>CF51/CC51</f>
        <v>6.1643835616438408E-2</v>
      </c>
      <c r="CH51" s="83"/>
      <c r="CI51" s="39"/>
      <c r="CJ51" s="39"/>
      <c r="CK51" s="39">
        <v>0.1</v>
      </c>
      <c r="CL51" s="39"/>
      <c r="CM51" s="39"/>
      <c r="CN51" s="16"/>
      <c r="CP51" s="29"/>
      <c r="CQ51" s="38">
        <v>14.6</v>
      </c>
      <c r="CR51" s="38">
        <v>15.4</v>
      </c>
      <c r="CS51" s="38" t="s">
        <v>151</v>
      </c>
      <c r="CT51" s="39">
        <f>CR51-CQ51+CY51</f>
        <v>0.90000000000000069</v>
      </c>
      <c r="CU51" s="83">
        <f>CT51/CQ51</f>
        <v>6.1643835616438408E-2</v>
      </c>
      <c r="CV51" s="83"/>
      <c r="CW51" s="39"/>
      <c r="CX51" s="39"/>
      <c r="CY51" s="39">
        <v>0.1</v>
      </c>
      <c r="CZ51" s="39"/>
      <c r="DA51" s="39"/>
      <c r="DB51" s="16"/>
      <c r="DD51" s="29"/>
      <c r="DE51" s="38">
        <v>14.6</v>
      </c>
      <c r="DF51" s="38">
        <v>15.4</v>
      </c>
      <c r="DG51" s="38"/>
      <c r="DH51" s="38"/>
      <c r="DI51" s="38" t="s">
        <v>151</v>
      </c>
      <c r="DJ51" s="39">
        <f>DF51-DE51+DO51</f>
        <v>0.90000000000000069</v>
      </c>
      <c r="DK51" s="83">
        <f>DJ51/DE51</f>
        <v>6.1643835616438408E-2</v>
      </c>
      <c r="DL51" s="83"/>
      <c r="DM51" s="39"/>
      <c r="DN51" s="39"/>
      <c r="DO51" s="39">
        <v>0.1</v>
      </c>
      <c r="DP51" s="39"/>
      <c r="DQ51" s="39"/>
      <c r="DR51" s="16"/>
      <c r="DT51" s="29"/>
      <c r="DU51" s="38">
        <v>14.6</v>
      </c>
      <c r="DV51" s="38">
        <v>15.4</v>
      </c>
      <c r="DW51" s="38" t="s">
        <v>151</v>
      </c>
      <c r="DX51" s="39">
        <f>DV51-DU51+EC51</f>
        <v>0.90000000000000069</v>
      </c>
      <c r="DY51" s="83">
        <f>DX51/DU51</f>
        <v>6.1643835616438408E-2</v>
      </c>
      <c r="DZ51" s="83"/>
      <c r="EA51" s="39"/>
      <c r="EB51" s="39"/>
      <c r="EC51" s="39">
        <v>0.1</v>
      </c>
      <c r="ED51" s="39"/>
      <c r="EE51" s="39"/>
      <c r="EF51" s="16"/>
      <c r="EG51" s="16"/>
      <c r="EH51" s="29"/>
      <c r="EI51" s="38">
        <v>14.6</v>
      </c>
      <c r="EJ51" s="38">
        <v>15.4</v>
      </c>
      <c r="EK51" s="38" t="s">
        <v>151</v>
      </c>
      <c r="EL51" s="39">
        <f>EJ51-EI51+EP51</f>
        <v>0.90000000000000069</v>
      </c>
      <c r="EM51" s="83">
        <f>EL51/EI51</f>
        <v>6.1643835616438408E-2</v>
      </c>
      <c r="EN51" s="39"/>
      <c r="EO51" s="39"/>
      <c r="EP51" s="39">
        <v>0.1</v>
      </c>
      <c r="EQ51" s="39"/>
      <c r="ER51" s="39"/>
      <c r="ES51" s="16"/>
      <c r="EU51" s="29"/>
      <c r="EV51" s="38">
        <v>14.6</v>
      </c>
      <c r="EW51" s="38">
        <v>15.4</v>
      </c>
      <c r="EX51" s="38" t="s">
        <v>151</v>
      </c>
      <c r="EY51" s="39">
        <f>EW51-EV51+FC51</f>
        <v>0.90000000000000069</v>
      </c>
      <c r="EZ51" s="83">
        <f>EY51/EV51</f>
        <v>6.1643835616438408E-2</v>
      </c>
      <c r="FA51" s="39"/>
      <c r="FB51" s="39"/>
      <c r="FC51" s="39">
        <v>0.1</v>
      </c>
      <c r="FD51" s="39"/>
      <c r="FE51" s="39"/>
      <c r="FF51" s="16"/>
      <c r="FH51" s="29"/>
      <c r="FI51" s="38">
        <v>14.6</v>
      </c>
      <c r="FJ51" s="38">
        <v>15.4</v>
      </c>
      <c r="FK51" s="38" t="s">
        <v>151</v>
      </c>
      <c r="FL51" s="39">
        <f>FJ51-FI51+FP51</f>
        <v>0.90000000000000069</v>
      </c>
      <c r="FM51" s="83">
        <f>FL51/FI51</f>
        <v>6.1643835616438408E-2</v>
      </c>
      <c r="FN51" s="39"/>
      <c r="FO51" s="39"/>
      <c r="FP51" s="39">
        <v>0.1</v>
      </c>
      <c r="FQ51" s="39"/>
      <c r="FR51" s="39"/>
      <c r="FS51" s="16"/>
      <c r="FU51" s="29"/>
      <c r="FV51" s="38">
        <v>14.6</v>
      </c>
      <c r="FW51" s="38">
        <v>15.4</v>
      </c>
      <c r="FX51" s="38">
        <f>FW51*12.15</f>
        <v>187.11</v>
      </c>
      <c r="FY51" s="38" t="s">
        <v>151</v>
      </c>
      <c r="FZ51" s="39">
        <f>FW51-FV51+GD51</f>
        <v>0.90000000000000069</v>
      </c>
      <c r="GA51" s="83">
        <f>FZ51/FV51</f>
        <v>6.1643835616438408E-2</v>
      </c>
      <c r="GB51" s="39"/>
      <c r="GC51" s="39"/>
      <c r="GD51" s="39">
        <v>0.1</v>
      </c>
      <c r="GE51" s="39"/>
      <c r="GF51" s="39"/>
      <c r="GG51" s="16"/>
      <c r="GI51" s="29"/>
      <c r="GJ51" s="38">
        <v>14.6</v>
      </c>
      <c r="GK51" s="38">
        <v>15.4</v>
      </c>
      <c r="GL51" s="38">
        <f>GK51*11.99</f>
        <v>184.64600000000002</v>
      </c>
      <c r="GM51" s="38" t="s">
        <v>151</v>
      </c>
      <c r="GN51" s="39">
        <f>GK51-GJ51+GR51</f>
        <v>0.90000000000000069</v>
      </c>
      <c r="GO51" s="83">
        <f>GN51/GJ51</f>
        <v>6.1643835616438408E-2</v>
      </c>
      <c r="GP51" s="39"/>
      <c r="GQ51" s="39"/>
      <c r="GR51" s="39">
        <v>0.1</v>
      </c>
      <c r="GS51" s="39"/>
      <c r="GT51" s="39"/>
      <c r="GU51" s="16"/>
      <c r="GW51" s="29"/>
      <c r="GX51" s="38">
        <v>14.6</v>
      </c>
      <c r="GY51" s="38">
        <v>15.4</v>
      </c>
      <c r="GZ51" s="38">
        <f>GY51*11.88</f>
        <v>182.95200000000003</v>
      </c>
      <c r="HA51" s="38" t="s">
        <v>151</v>
      </c>
      <c r="HB51" s="39">
        <f>GY51-GX51+HF51</f>
        <v>0.90000000000000069</v>
      </c>
      <c r="HC51" s="83">
        <f>HB51/GX51</f>
        <v>6.1643835616438408E-2</v>
      </c>
      <c r="HD51" s="39"/>
      <c r="HE51" s="39"/>
      <c r="HF51" s="39">
        <v>0.1</v>
      </c>
      <c r="HG51" s="39"/>
      <c r="HH51" s="39"/>
      <c r="HI51" s="16"/>
      <c r="HJ51" s="16"/>
      <c r="HK51" s="29"/>
      <c r="HL51" s="38">
        <v>14.7</v>
      </c>
      <c r="HM51" s="38">
        <v>15.4</v>
      </c>
      <c r="HN51" s="38">
        <f>HM51*11.9</f>
        <v>183.26000000000002</v>
      </c>
      <c r="HO51" s="38" t="s">
        <v>151</v>
      </c>
      <c r="HP51" s="39">
        <f>HM51-HL51+HT51</f>
        <v>0.80000000000000104</v>
      </c>
      <c r="HQ51" s="83">
        <f>HP51/HL51</f>
        <v>5.4421768707483067E-2</v>
      </c>
      <c r="HR51" s="39"/>
      <c r="HS51" s="39"/>
      <c r="HT51" s="39">
        <v>0.1</v>
      </c>
      <c r="HU51" s="39"/>
      <c r="HV51" s="39"/>
      <c r="HW51" s="16"/>
      <c r="HX51" s="29" t="s">
        <v>172</v>
      </c>
      <c r="HY51" s="38">
        <v>14.7</v>
      </c>
      <c r="HZ51" s="38">
        <v>15.4</v>
      </c>
      <c r="IA51" s="38">
        <f>HZ51*11.96</f>
        <v>184.18400000000003</v>
      </c>
      <c r="IB51" s="38" t="s">
        <v>151</v>
      </c>
      <c r="IC51" s="39">
        <f>HZ51-HY51+IJ51</f>
        <v>0.80000000000000104</v>
      </c>
      <c r="ID51" s="83">
        <f>IC51/HY51</f>
        <v>5.4421768707483067E-2</v>
      </c>
      <c r="IE51" s="83"/>
      <c r="IF51" s="83"/>
      <c r="IG51" s="83"/>
      <c r="IH51" s="39"/>
      <c r="II51" s="39"/>
      <c r="IJ51" s="39">
        <v>0.1</v>
      </c>
      <c r="IK51" s="39"/>
      <c r="IL51" s="39"/>
      <c r="IM51" s="16"/>
      <c r="IO51" s="13"/>
      <c r="IQ51" s="29" t="s">
        <v>172</v>
      </c>
      <c r="IR51" s="38">
        <v>14.7</v>
      </c>
      <c r="IS51" s="38">
        <v>15.4</v>
      </c>
      <c r="IT51" s="38">
        <f>IS51*12.02</f>
        <v>185.108</v>
      </c>
      <c r="IU51" s="38" t="s">
        <v>151</v>
      </c>
      <c r="IV51" s="39">
        <f>IS51-IR51+JC51</f>
        <v>0.80000000000000104</v>
      </c>
      <c r="IW51" s="83">
        <f>IV51/IR51</f>
        <v>5.4421768707483067E-2</v>
      </c>
      <c r="IX51" s="83"/>
      <c r="IY51" s="83"/>
      <c r="IZ51" s="83"/>
      <c r="JA51" s="39"/>
      <c r="JB51" s="39"/>
      <c r="JC51" s="39">
        <v>0.1</v>
      </c>
      <c r="JD51" s="39"/>
      <c r="JE51" s="39"/>
      <c r="JF51" s="16"/>
      <c r="JH51" s="29" t="s">
        <v>172</v>
      </c>
      <c r="JI51" s="38">
        <v>14.7</v>
      </c>
      <c r="JJ51" s="38">
        <v>15.4</v>
      </c>
      <c r="JK51" s="38">
        <f>JJ51*12.4</f>
        <v>190.96</v>
      </c>
      <c r="JL51" s="38" t="s">
        <v>151</v>
      </c>
      <c r="JM51" s="39">
        <f>JJ51-JI51+JT51</f>
        <v>0.80000000000000104</v>
      </c>
      <c r="JN51" s="83">
        <f>JM51/JI51</f>
        <v>5.4421768707483067E-2</v>
      </c>
      <c r="JO51" s="83"/>
      <c r="JP51" s="83"/>
      <c r="JQ51" s="83"/>
      <c r="JR51" s="39"/>
      <c r="JS51" s="39"/>
      <c r="JT51" s="39">
        <v>0.1</v>
      </c>
      <c r="JU51" s="39"/>
      <c r="JV51" s="39"/>
      <c r="JW51" s="300" t="s">
        <v>172</v>
      </c>
      <c r="JZ51" s="29" t="s">
        <v>173</v>
      </c>
      <c r="KA51" s="38">
        <v>14.7</v>
      </c>
      <c r="KB51" s="38">
        <v>15.4</v>
      </c>
      <c r="KC51" s="38">
        <f>KB51*12.36</f>
        <v>190.34399999999999</v>
      </c>
      <c r="KD51" s="38" t="s">
        <v>151</v>
      </c>
      <c r="KE51" s="39">
        <f>KB51-KA51+KL51</f>
        <v>0.80000000000000104</v>
      </c>
      <c r="KF51" s="83">
        <f>KE51/KA51</f>
        <v>5.4421768707483067E-2</v>
      </c>
      <c r="KG51" s="83"/>
      <c r="KH51" s="83"/>
      <c r="KI51" s="83"/>
      <c r="KJ51" s="39"/>
      <c r="KK51" s="39"/>
      <c r="KL51" s="39">
        <v>0.1</v>
      </c>
      <c r="KM51" s="39"/>
      <c r="KN51" s="39"/>
      <c r="KO51" s="300" t="s">
        <v>172</v>
      </c>
      <c r="KQ51" s="29" t="s">
        <v>173</v>
      </c>
      <c r="KR51" s="38">
        <v>14.7</v>
      </c>
      <c r="KS51" s="38">
        <v>15.4</v>
      </c>
      <c r="KT51" s="302">
        <f>12.39*KS51</f>
        <v>190.80600000000001</v>
      </c>
      <c r="KU51" s="309" t="s">
        <v>151</v>
      </c>
      <c r="KV51" s="39">
        <f>KS51-KR51+LC51</f>
        <v>0.80000000000000104</v>
      </c>
      <c r="KW51" s="83">
        <f>KV51/KR51</f>
        <v>5.4421768707483067E-2</v>
      </c>
      <c r="KX51" s="83"/>
      <c r="KY51" s="83"/>
      <c r="KZ51" s="83"/>
      <c r="LA51" s="39"/>
      <c r="LB51" s="39"/>
      <c r="LC51" s="39">
        <v>0.1</v>
      </c>
      <c r="LD51" s="39"/>
      <c r="LE51" s="39"/>
      <c r="LF51" s="300" t="s">
        <v>172</v>
      </c>
      <c r="LI51" s="29" t="s">
        <v>174</v>
      </c>
      <c r="LJ51" s="38">
        <v>14.6</v>
      </c>
      <c r="LK51" s="38">
        <v>15.4</v>
      </c>
      <c r="LL51" s="302">
        <f>12.4*LK51</f>
        <v>190.96</v>
      </c>
      <c r="LM51" s="309" t="s">
        <v>151</v>
      </c>
      <c r="LN51" s="39">
        <f>LK51-LJ51+LU51</f>
        <v>0.90000000000000069</v>
      </c>
      <c r="LO51" s="83">
        <f>LN51/LJ51</f>
        <v>6.1643835616438408E-2</v>
      </c>
      <c r="LP51" s="83"/>
      <c r="LQ51" s="83"/>
      <c r="LR51" s="83"/>
      <c r="LS51" s="39"/>
      <c r="LT51" s="39"/>
      <c r="LU51" s="39">
        <v>0.1</v>
      </c>
      <c r="LV51" s="39"/>
      <c r="LW51" s="39"/>
      <c r="LX51" s="300" t="s">
        <v>172</v>
      </c>
      <c r="LZ51" s="29"/>
      <c r="MA51" s="38">
        <v>14.6</v>
      </c>
      <c r="MB51" s="38">
        <v>15.4</v>
      </c>
      <c r="MC51" s="302">
        <f>12.57*MB51</f>
        <v>193.578</v>
      </c>
      <c r="MD51" s="309" t="s">
        <v>151</v>
      </c>
      <c r="ME51" s="39">
        <f>MB51-MA51+ML51</f>
        <v>0.90000000000000069</v>
      </c>
      <c r="MF51" s="83">
        <f>ME51/MA51</f>
        <v>6.1643835616438408E-2</v>
      </c>
      <c r="MG51" s="83"/>
      <c r="MH51" s="83"/>
      <c r="MI51" s="83"/>
      <c r="MJ51" s="39"/>
      <c r="MK51" s="39"/>
      <c r="ML51" s="39">
        <v>0.1</v>
      </c>
      <c r="MM51" s="39"/>
      <c r="MN51" s="39"/>
      <c r="MO51" s="300" t="s">
        <v>172</v>
      </c>
      <c r="MQ51" s="29"/>
      <c r="MR51" s="38">
        <v>14.6</v>
      </c>
      <c r="MS51" s="38">
        <v>15.4</v>
      </c>
      <c r="MT51" s="302">
        <f>12.64*MS51</f>
        <v>194.65600000000001</v>
      </c>
      <c r="MU51" s="309" t="s">
        <v>151</v>
      </c>
      <c r="MV51" s="39">
        <f>MS51-MR51+NC51</f>
        <v>0.90000000000000069</v>
      </c>
      <c r="MW51" s="83">
        <f>MV51/MR51</f>
        <v>6.1643835616438408E-2</v>
      </c>
      <c r="MX51" s="83"/>
      <c r="MY51" s="83"/>
      <c r="MZ51" s="83"/>
      <c r="NA51" s="39"/>
      <c r="NB51" s="39"/>
      <c r="NC51" s="39">
        <v>0.1</v>
      </c>
      <c r="ND51" s="39"/>
      <c r="NE51" s="39"/>
      <c r="NF51" s="300" t="s">
        <v>172</v>
      </c>
      <c r="NI51" s="29"/>
      <c r="NJ51" s="38">
        <v>14.6</v>
      </c>
      <c r="NK51" s="38">
        <v>15.4</v>
      </c>
      <c r="NL51" s="302">
        <f>NK51*13.91</f>
        <v>214.214</v>
      </c>
      <c r="NM51" s="309" t="s">
        <v>151</v>
      </c>
      <c r="NN51" s="39">
        <f>NK51-NJ51+NU51</f>
        <v>0.90000000000000069</v>
      </c>
      <c r="NO51" s="83">
        <f>NN51/NJ51</f>
        <v>6.1643835616438408E-2</v>
      </c>
      <c r="NP51" s="83"/>
      <c r="NQ51" s="83"/>
      <c r="NR51" s="83"/>
      <c r="NS51" s="39"/>
      <c r="NT51" s="39"/>
      <c r="NU51" s="39">
        <v>0.1</v>
      </c>
      <c r="NV51" s="39"/>
      <c r="NW51" s="39"/>
      <c r="NX51" s="300" t="s">
        <v>172</v>
      </c>
      <c r="OA51" s="29"/>
      <c r="OB51" s="38">
        <v>14.6</v>
      </c>
      <c r="OC51" s="38">
        <v>15.4</v>
      </c>
      <c r="OD51" s="302">
        <f>12.11*OC51</f>
        <v>186.494</v>
      </c>
      <c r="OE51" s="309" t="s">
        <v>151</v>
      </c>
      <c r="OF51" s="39">
        <f>OC51-OB51+OM51</f>
        <v>0.90000000000000069</v>
      </c>
      <c r="OG51" s="83">
        <f>OF51/OB51</f>
        <v>6.1643835616438408E-2</v>
      </c>
      <c r="OH51" s="83"/>
      <c r="OI51" s="83"/>
      <c r="OJ51" s="83"/>
      <c r="OK51" s="39"/>
      <c r="OL51" s="39"/>
      <c r="OM51" s="39">
        <v>0.1</v>
      </c>
      <c r="ON51" s="300" t="s">
        <v>172</v>
      </c>
      <c r="OQ51" s="29"/>
      <c r="OR51" s="38">
        <v>14.6</v>
      </c>
      <c r="OS51" s="38">
        <v>15.4</v>
      </c>
      <c r="OT51" s="302">
        <f>11.59*OS51</f>
        <v>178.48599999999999</v>
      </c>
      <c r="OU51" s="309" t="s">
        <v>151</v>
      </c>
      <c r="OV51" s="39">
        <f>OS51-OR51+PC51</f>
        <v>0.90000000000000069</v>
      </c>
      <c r="OW51" s="83">
        <f>OV51/OR51</f>
        <v>6.1643835616438408E-2</v>
      </c>
      <c r="OX51" s="83"/>
      <c r="OY51" s="83"/>
      <c r="OZ51" s="83"/>
      <c r="PA51" s="39"/>
      <c r="PB51" s="39"/>
      <c r="PC51" s="39">
        <v>0.1</v>
      </c>
      <c r="PD51" s="300" t="s">
        <v>172</v>
      </c>
      <c r="PG51" s="29"/>
      <c r="PH51" s="38">
        <v>14.6</v>
      </c>
      <c r="PI51" s="38">
        <v>15.4</v>
      </c>
      <c r="PJ51" s="302"/>
      <c r="PK51" s="309" t="s">
        <v>62</v>
      </c>
      <c r="PL51" s="39">
        <f>PI51-PH51+PS51</f>
        <v>0.90000000000000069</v>
      </c>
      <c r="PM51" s="83">
        <f>PL51/PH51</f>
        <v>6.1643835616438408E-2</v>
      </c>
      <c r="PN51" s="83"/>
      <c r="PO51" s="83"/>
      <c r="PP51" s="83"/>
      <c r="PQ51" s="39"/>
      <c r="PR51" s="39"/>
      <c r="PS51" s="39">
        <v>0.1</v>
      </c>
      <c r="PT51" s="300" t="s">
        <v>172</v>
      </c>
      <c r="PV51" s="29"/>
      <c r="PW51" s="38">
        <v>14.6</v>
      </c>
      <c r="PX51" s="38">
        <v>15.4</v>
      </c>
      <c r="PY51" s="302"/>
      <c r="PZ51" s="309" t="s">
        <v>62</v>
      </c>
      <c r="QA51" s="39">
        <f>PX51-PW51+QH51</f>
        <v>0.90000000000000069</v>
      </c>
      <c r="QB51" s="83">
        <f>QA51/PW51</f>
        <v>6.1643835616438408E-2</v>
      </c>
      <c r="QC51" s="83"/>
      <c r="QD51" s="83"/>
      <c r="QE51" s="83"/>
      <c r="QF51" s="39"/>
      <c r="QG51" s="39"/>
      <c r="QH51" s="39">
        <v>0.1</v>
      </c>
      <c r="QI51" s="300" t="s">
        <v>172</v>
      </c>
      <c r="QK51" s="29"/>
      <c r="QL51" s="38">
        <v>14.6</v>
      </c>
      <c r="QM51" s="38">
        <v>15.4</v>
      </c>
      <c r="QN51" s="302"/>
      <c r="QO51" s="309" t="s">
        <v>62</v>
      </c>
      <c r="QP51" s="39">
        <f>QM51-QL51+QW51</f>
        <v>0.90000000000000069</v>
      </c>
      <c r="QQ51" s="83">
        <f>QP51/QL51</f>
        <v>6.1643835616438408E-2</v>
      </c>
      <c r="QR51" s="83"/>
      <c r="QS51" s="83"/>
      <c r="QT51" s="83"/>
      <c r="QU51" s="39"/>
      <c r="QV51" s="39"/>
      <c r="QW51" s="39">
        <v>0.1</v>
      </c>
      <c r="QX51" s="300" t="s">
        <v>172</v>
      </c>
      <c r="QZ51" s="618" t="s">
        <v>53</v>
      </c>
      <c r="RA51" s="38">
        <v>14.6</v>
      </c>
      <c r="RB51" s="38">
        <v>15.4</v>
      </c>
      <c r="RC51" s="493"/>
      <c r="RD51" s="309" t="s">
        <v>62</v>
      </c>
      <c r="RE51" s="39">
        <f>RB51-RA51+RL51</f>
        <v>0.90000000000000069</v>
      </c>
      <c r="RF51" s="83">
        <f>RE51/RA51</f>
        <v>6.1643835616438408E-2</v>
      </c>
      <c r="RG51" s="83"/>
      <c r="RH51" s="83"/>
      <c r="RI51" s="83"/>
      <c r="RJ51" s="529" t="s">
        <v>39</v>
      </c>
      <c r="RK51" s="288"/>
      <c r="RL51" s="519">
        <v>0.1</v>
      </c>
      <c r="RM51" s="633"/>
      <c r="RQ51" s="618" t="s">
        <v>53</v>
      </c>
      <c r="RR51" s="38">
        <v>14.6</v>
      </c>
      <c r="RS51" s="38">
        <v>15.4</v>
      </c>
      <c r="RT51" s="493"/>
      <c r="RU51" s="309" t="s">
        <v>62</v>
      </c>
      <c r="RV51" s="39">
        <f>RS51-RR51+SC51</f>
        <v>0.90000000000000069</v>
      </c>
      <c r="RW51" s="83">
        <f>RV51/RR51</f>
        <v>6.1643835616438408E-2</v>
      </c>
      <c r="RX51" s="83"/>
      <c r="RY51" s="83"/>
      <c r="RZ51" s="83"/>
      <c r="SA51" s="529" t="s">
        <v>39</v>
      </c>
      <c r="SB51" s="288"/>
      <c r="SC51" s="519">
        <v>0.1</v>
      </c>
      <c r="SD51" s="633"/>
    </row>
    <row r="52" spans="1:498 16343:16348">
      <c r="A52" s="35" t="s">
        <v>175</v>
      </c>
      <c r="B52" s="36">
        <v>80</v>
      </c>
      <c r="C52" s="35" t="s">
        <v>47</v>
      </c>
      <c r="D52" s="773">
        <v>1006</v>
      </c>
      <c r="E52" s="37" t="s">
        <v>146</v>
      </c>
      <c r="F52" s="343" t="s">
        <v>147</v>
      </c>
      <c r="G52" s="337" t="s">
        <v>176</v>
      </c>
      <c r="H52" s="35"/>
      <c r="J52" s="13"/>
      <c r="K52" s="38">
        <v>14.5</v>
      </c>
      <c r="L52" s="38">
        <v>15.3</v>
      </c>
      <c r="M52" s="38" t="s">
        <v>151</v>
      </c>
      <c r="N52" s="39">
        <f>L52-K52+S52</f>
        <v>0.90000000000000069</v>
      </c>
      <c r="O52" s="83">
        <f>N52/L52</f>
        <v>5.8823529411764747E-2</v>
      </c>
      <c r="P52" s="83"/>
      <c r="Q52" s="39"/>
      <c r="R52" s="39"/>
      <c r="S52" s="39">
        <v>0.1</v>
      </c>
      <c r="T52" s="39"/>
      <c r="U52" s="39"/>
      <c r="V52" s="16"/>
      <c r="X52" s="13"/>
      <c r="Y52" s="38">
        <v>14.5</v>
      </c>
      <c r="Z52" s="38">
        <v>15.3</v>
      </c>
      <c r="AA52" s="38" t="s">
        <v>151</v>
      </c>
      <c r="AB52" s="39">
        <f>Z52-Y52+AG52</f>
        <v>0.90000000000000069</v>
      </c>
      <c r="AC52" s="83">
        <f>AB52/Z52</f>
        <v>5.8823529411764747E-2</v>
      </c>
      <c r="AD52" s="83"/>
      <c r="AE52" s="39"/>
      <c r="AF52" s="39"/>
      <c r="AG52" s="39">
        <v>0.1</v>
      </c>
      <c r="AH52" s="39"/>
      <c r="AI52" s="39"/>
      <c r="AJ52" s="16"/>
      <c r="AL52" s="29"/>
      <c r="AM52" s="38">
        <v>14.5</v>
      </c>
      <c r="AN52" s="38">
        <v>15.3</v>
      </c>
      <c r="AO52" s="38" t="s">
        <v>151</v>
      </c>
      <c r="AP52" s="39">
        <f>AN52-AM52+AU52</f>
        <v>0.90000000000000069</v>
      </c>
      <c r="AQ52" s="83">
        <f>AP52/AM52</f>
        <v>6.2068965517241427E-2</v>
      </c>
      <c r="AR52" s="83"/>
      <c r="AS52" s="39">
        <f>AN52*11.56</f>
        <v>176.86800000000002</v>
      </c>
      <c r="AT52" s="39"/>
      <c r="AU52" s="39">
        <v>0.1</v>
      </c>
      <c r="AV52" s="39"/>
      <c r="AW52" s="39"/>
      <c r="AX52" s="16"/>
      <c r="AZ52" s="13"/>
      <c r="BA52" s="38">
        <v>14.5</v>
      </c>
      <c r="BB52" s="38">
        <v>15.3</v>
      </c>
      <c r="BC52" s="38" t="s">
        <v>151</v>
      </c>
      <c r="BD52" s="39">
        <f>BB52-BA52+BI52</f>
        <v>0.90000000000000069</v>
      </c>
      <c r="BE52" s="83">
        <f>BD52/BA52</f>
        <v>6.2068965517241427E-2</v>
      </c>
      <c r="BF52" s="83"/>
      <c r="BG52" s="39"/>
      <c r="BH52" s="39"/>
      <c r="BI52" s="39">
        <v>0.1</v>
      </c>
      <c r="BJ52" s="39"/>
      <c r="BK52" s="39"/>
      <c r="BL52" s="16"/>
      <c r="BN52" s="29"/>
      <c r="BO52" s="38">
        <v>14.5</v>
      </c>
      <c r="BP52" s="38">
        <v>15.3</v>
      </c>
      <c r="BQ52" s="38" t="s">
        <v>151</v>
      </c>
      <c r="BR52" s="39">
        <f>BP52-BO52+BW52</f>
        <v>0.90000000000000069</v>
      </c>
      <c r="BS52" s="83">
        <f>BR52/BO52</f>
        <v>6.2068965517241427E-2</v>
      </c>
      <c r="BT52" s="83"/>
      <c r="BU52" s="39"/>
      <c r="BV52" s="39"/>
      <c r="BW52" s="39">
        <v>0.1</v>
      </c>
      <c r="BX52" s="39"/>
      <c r="BY52" s="39"/>
      <c r="BZ52" s="16"/>
      <c r="CB52" s="29"/>
      <c r="CC52" s="38">
        <v>14.5</v>
      </c>
      <c r="CD52" s="38">
        <v>15.3</v>
      </c>
      <c r="CE52" s="38" t="s">
        <v>151</v>
      </c>
      <c r="CF52" s="39">
        <f>CD52-CC52+CK52</f>
        <v>0.90000000000000069</v>
      </c>
      <c r="CG52" s="83">
        <f>CF52/CC52</f>
        <v>6.2068965517241427E-2</v>
      </c>
      <c r="CH52" s="83"/>
      <c r="CI52" s="39"/>
      <c r="CJ52" s="39"/>
      <c r="CK52" s="39">
        <v>0.1</v>
      </c>
      <c r="CL52" s="39"/>
      <c r="CM52" s="39"/>
      <c r="CN52" s="16"/>
      <c r="CP52" s="29"/>
      <c r="CQ52" s="38">
        <v>14.5</v>
      </c>
      <c r="CR52" s="38">
        <v>15.3</v>
      </c>
      <c r="CS52" s="38" t="s">
        <v>151</v>
      </c>
      <c r="CT52" s="39">
        <f>CR52-CQ52+CY52</f>
        <v>0.90000000000000069</v>
      </c>
      <c r="CU52" s="83">
        <f>CT52/CQ52</f>
        <v>6.2068965517241427E-2</v>
      </c>
      <c r="CV52" s="83"/>
      <c r="CW52" s="39"/>
      <c r="CX52" s="39"/>
      <c r="CY52" s="39">
        <v>0.1</v>
      </c>
      <c r="CZ52" s="39"/>
      <c r="DA52" s="39"/>
      <c r="DB52" s="16"/>
      <c r="DD52" s="29"/>
      <c r="DE52" s="38">
        <v>14.5</v>
      </c>
      <c r="DF52" s="38">
        <v>15.3</v>
      </c>
      <c r="DG52" s="38"/>
      <c r="DH52" s="38"/>
      <c r="DI52" s="38" t="s">
        <v>151</v>
      </c>
      <c r="DJ52" s="39">
        <f>DF52-DE52+DO52</f>
        <v>0.90000000000000069</v>
      </c>
      <c r="DK52" s="83">
        <f>DJ52/DE52</f>
        <v>6.2068965517241427E-2</v>
      </c>
      <c r="DL52" s="83"/>
      <c r="DM52" s="39"/>
      <c r="DN52" s="39"/>
      <c r="DO52" s="39">
        <v>0.1</v>
      </c>
      <c r="DP52" s="39"/>
      <c r="DQ52" s="39"/>
      <c r="DR52" s="16"/>
      <c r="DT52" s="29"/>
      <c r="DU52" s="38">
        <v>14.5</v>
      </c>
      <c r="DV52" s="38">
        <v>15.3</v>
      </c>
      <c r="DW52" s="38" t="s">
        <v>151</v>
      </c>
      <c r="DX52" s="39">
        <f>DV52-DU52+EC52</f>
        <v>0.90000000000000069</v>
      </c>
      <c r="DY52" s="83">
        <f>DX52/DU52</f>
        <v>6.2068965517241427E-2</v>
      </c>
      <c r="DZ52" s="83"/>
      <c r="EA52" s="39"/>
      <c r="EB52" s="39"/>
      <c r="EC52" s="39">
        <v>0.1</v>
      </c>
      <c r="ED52" s="39"/>
      <c r="EE52" s="39"/>
      <c r="EF52" s="16"/>
      <c r="EG52" s="16"/>
      <c r="EH52" s="29"/>
      <c r="EI52" s="38">
        <v>14.5</v>
      </c>
      <c r="EJ52" s="38">
        <v>15.3</v>
      </c>
      <c r="EK52" s="38" t="s">
        <v>151</v>
      </c>
      <c r="EL52" s="39">
        <f>EJ52-EI52+EP52</f>
        <v>0.90000000000000069</v>
      </c>
      <c r="EM52" s="83">
        <f>EL52/EI52</f>
        <v>6.2068965517241427E-2</v>
      </c>
      <c r="EN52" s="39"/>
      <c r="EO52" s="39"/>
      <c r="EP52" s="39">
        <v>0.1</v>
      </c>
      <c r="EQ52" s="39"/>
      <c r="ER52" s="39"/>
      <c r="ES52" s="16"/>
      <c r="EU52" s="29"/>
      <c r="EV52" s="38">
        <v>14.5</v>
      </c>
      <c r="EW52" s="38">
        <v>15.3</v>
      </c>
      <c r="EX52" s="38" t="s">
        <v>151</v>
      </c>
      <c r="EY52" s="39">
        <f>EW52-EV52+FC52</f>
        <v>0.90000000000000069</v>
      </c>
      <c r="EZ52" s="83">
        <f>EY52/EV52</f>
        <v>6.2068965517241427E-2</v>
      </c>
      <c r="FA52" s="39"/>
      <c r="FB52" s="39"/>
      <c r="FC52" s="39">
        <v>0.1</v>
      </c>
      <c r="FD52" s="39"/>
      <c r="FE52" s="39"/>
      <c r="FF52" s="16"/>
      <c r="FH52" s="29"/>
      <c r="FI52" s="38">
        <v>14.5</v>
      </c>
      <c r="FJ52" s="38">
        <v>15.3</v>
      </c>
      <c r="FK52" s="38" t="s">
        <v>151</v>
      </c>
      <c r="FL52" s="39">
        <f>FJ52-FI52+FP52</f>
        <v>0.90000000000000069</v>
      </c>
      <c r="FM52" s="83">
        <f>FL52/FI52</f>
        <v>6.2068965517241427E-2</v>
      </c>
      <c r="FN52" s="39"/>
      <c r="FO52" s="39"/>
      <c r="FP52" s="39">
        <v>0.1</v>
      </c>
      <c r="FQ52" s="39"/>
      <c r="FR52" s="39"/>
      <c r="FS52" s="16"/>
      <c r="FU52" s="29"/>
      <c r="FV52" s="38">
        <v>14.5</v>
      </c>
      <c r="FW52" s="38">
        <v>15.3</v>
      </c>
      <c r="FX52" s="38">
        <f>FW52*12.15</f>
        <v>185.89500000000001</v>
      </c>
      <c r="FY52" s="38" t="s">
        <v>151</v>
      </c>
      <c r="FZ52" s="39">
        <f>FW52-FV52+GD52</f>
        <v>0.90000000000000069</v>
      </c>
      <c r="GA52" s="83">
        <f>FZ52/FV52</f>
        <v>6.2068965517241427E-2</v>
      </c>
      <c r="GB52" s="39"/>
      <c r="GC52" s="39"/>
      <c r="GD52" s="39">
        <v>0.1</v>
      </c>
      <c r="GE52" s="39"/>
      <c r="GF52" s="39"/>
      <c r="GG52" s="16"/>
      <c r="GI52" s="29"/>
      <c r="GJ52" s="38">
        <v>14.5</v>
      </c>
      <c r="GK52" s="38">
        <v>15.3</v>
      </c>
      <c r="GL52" s="38">
        <f>GK52*11.99</f>
        <v>183.447</v>
      </c>
      <c r="GM52" s="38" t="s">
        <v>151</v>
      </c>
      <c r="GN52" s="39">
        <f>GK52-GJ52+GR52</f>
        <v>0.90000000000000069</v>
      </c>
      <c r="GO52" s="83">
        <f>GN52/GJ52</f>
        <v>6.2068965517241427E-2</v>
      </c>
      <c r="GP52" s="39"/>
      <c r="GQ52" s="39"/>
      <c r="GR52" s="39">
        <v>0.1</v>
      </c>
      <c r="GS52" s="39"/>
      <c r="GT52" s="39"/>
      <c r="GU52" s="16"/>
      <c r="GW52" s="29"/>
      <c r="GX52" s="38">
        <v>14.5</v>
      </c>
      <c r="GY52" s="38">
        <v>15.3</v>
      </c>
      <c r="GZ52" s="38">
        <f>GY52*11.88</f>
        <v>181.76400000000001</v>
      </c>
      <c r="HA52" s="38" t="s">
        <v>151</v>
      </c>
      <c r="HB52" s="39">
        <f>GY52-GX52+HF52</f>
        <v>0.90000000000000069</v>
      </c>
      <c r="HC52" s="83">
        <f>HB52/GX52</f>
        <v>6.2068965517241427E-2</v>
      </c>
      <c r="HD52" s="39"/>
      <c r="HE52" s="39"/>
      <c r="HF52" s="39">
        <v>0.1</v>
      </c>
      <c r="HG52" s="39"/>
      <c r="HH52" s="39"/>
      <c r="HI52" s="16"/>
      <c r="HJ52" s="16"/>
      <c r="HK52" s="29"/>
      <c r="HL52" s="38">
        <v>14.5</v>
      </c>
      <c r="HM52" s="38">
        <v>15.3</v>
      </c>
      <c r="HN52" s="38">
        <f>HM52*11.9</f>
        <v>182.07000000000002</v>
      </c>
      <c r="HO52" s="38" t="s">
        <v>151</v>
      </c>
      <c r="HP52" s="39">
        <f>HM52-HL52+HT52</f>
        <v>0.90000000000000069</v>
      </c>
      <c r="HQ52" s="83">
        <f>HP52/HL52</f>
        <v>6.2068965517241427E-2</v>
      </c>
      <c r="HR52" s="39"/>
      <c r="HS52" s="39"/>
      <c r="HT52" s="39">
        <v>0.1</v>
      </c>
      <c r="HU52" s="39"/>
      <c r="HV52" s="39"/>
      <c r="HW52" s="16"/>
      <c r="HX52" s="29"/>
      <c r="HY52" s="38">
        <v>14.5</v>
      </c>
      <c r="HZ52" s="38">
        <v>15.3</v>
      </c>
      <c r="IA52" s="38">
        <f>HZ52*11.96</f>
        <v>182.98800000000003</v>
      </c>
      <c r="IB52" s="38" t="s">
        <v>151</v>
      </c>
      <c r="IC52" s="39">
        <f>HZ52-HY52+IJ52</f>
        <v>0.90000000000000069</v>
      </c>
      <c r="ID52" s="83">
        <f>IC52/HY52</f>
        <v>6.2068965517241427E-2</v>
      </c>
      <c r="IE52" s="83"/>
      <c r="IF52" s="83"/>
      <c r="IG52" s="83"/>
      <c r="IH52" s="39"/>
      <c r="II52" s="39"/>
      <c r="IJ52" s="39">
        <v>0.1</v>
      </c>
      <c r="IK52" s="39"/>
      <c r="IL52" s="39"/>
      <c r="IM52" s="16"/>
      <c r="IQ52" s="29"/>
      <c r="IR52" s="38">
        <v>14.5</v>
      </c>
      <c r="IS52" s="38">
        <v>15.3</v>
      </c>
      <c r="IT52" s="38">
        <f>IS52*12.02</f>
        <v>183.90600000000001</v>
      </c>
      <c r="IU52" s="38" t="s">
        <v>151</v>
      </c>
      <c r="IV52" s="39">
        <f>IS52-IR52+JC52</f>
        <v>0.90000000000000069</v>
      </c>
      <c r="IW52" s="83">
        <f>IV52/IR52</f>
        <v>6.2068965517241427E-2</v>
      </c>
      <c r="IX52" s="83"/>
      <c r="IY52" s="83"/>
      <c r="IZ52" s="83"/>
      <c r="JA52" s="39"/>
      <c r="JB52" s="39"/>
      <c r="JC52" s="39">
        <v>0.1</v>
      </c>
      <c r="JD52" s="39"/>
      <c r="JE52" s="39"/>
      <c r="JF52" s="16"/>
      <c r="JH52" s="29"/>
      <c r="JI52" s="38">
        <v>14.5</v>
      </c>
      <c r="JJ52" s="38">
        <v>15.3</v>
      </c>
      <c r="JK52" s="38">
        <f>JJ52*12.4</f>
        <v>189.72000000000003</v>
      </c>
      <c r="JL52" s="38" t="s">
        <v>151</v>
      </c>
      <c r="JM52" s="39">
        <f>JJ52-JI52+JT52</f>
        <v>0.90000000000000069</v>
      </c>
      <c r="JN52" s="83">
        <f>JM52/JI52</f>
        <v>6.2068965517241427E-2</v>
      </c>
      <c r="JO52" s="83"/>
      <c r="JP52" s="83"/>
      <c r="JQ52" s="83"/>
      <c r="JR52" s="39"/>
      <c r="JS52" s="39"/>
      <c r="JT52" s="39">
        <v>0.1</v>
      </c>
      <c r="JU52" s="39"/>
      <c r="JV52" s="39"/>
      <c r="JW52" s="16"/>
      <c r="JZ52" s="29"/>
      <c r="KA52" s="38">
        <v>14.5</v>
      </c>
      <c r="KB52" s="38">
        <v>15.3</v>
      </c>
      <c r="KC52" s="38">
        <f>KB52*12.36</f>
        <v>189.108</v>
      </c>
      <c r="KD52" s="38" t="s">
        <v>151</v>
      </c>
      <c r="KE52" s="39">
        <f>KB52-KA52+KL52</f>
        <v>0.90000000000000069</v>
      </c>
      <c r="KF52" s="83">
        <f>KE52/KA52</f>
        <v>6.2068965517241427E-2</v>
      </c>
      <c r="KG52" s="83"/>
      <c r="KH52" s="83"/>
      <c r="KI52" s="83"/>
      <c r="KJ52" s="39"/>
      <c r="KK52" s="39"/>
      <c r="KL52" s="39">
        <v>0.1</v>
      </c>
      <c r="KM52" s="39"/>
      <c r="KN52" s="39"/>
      <c r="KO52" s="16"/>
      <c r="KQ52" s="29"/>
      <c r="KR52" s="38">
        <v>14.5</v>
      </c>
      <c r="KS52" s="38">
        <v>15.3</v>
      </c>
      <c r="KT52" s="302">
        <f>12.39*KS52</f>
        <v>189.56700000000001</v>
      </c>
      <c r="KU52" s="309" t="s">
        <v>151</v>
      </c>
      <c r="KV52" s="39">
        <f>KS52-KR52+LC52</f>
        <v>0.90000000000000069</v>
      </c>
      <c r="KW52" s="83">
        <f>KV52/KR52</f>
        <v>6.2068965517241427E-2</v>
      </c>
      <c r="KX52" s="83"/>
      <c r="KY52" s="83"/>
      <c r="KZ52" s="83"/>
      <c r="LA52" s="39"/>
      <c r="LB52" s="39"/>
      <c r="LC52" s="39">
        <v>0.1</v>
      </c>
      <c r="LD52" s="39"/>
      <c r="LE52" s="39"/>
      <c r="LF52" s="16"/>
      <c r="LI52" s="29"/>
      <c r="LJ52" s="38">
        <v>14.5</v>
      </c>
      <c r="LK52" s="38">
        <v>15.3</v>
      </c>
      <c r="LL52" s="302">
        <f>12.4*LK52</f>
        <v>189.72000000000003</v>
      </c>
      <c r="LM52" s="309" t="s">
        <v>151</v>
      </c>
      <c r="LN52" s="39">
        <f>LK52-LJ52+LU52</f>
        <v>0.90000000000000069</v>
      </c>
      <c r="LO52" s="83">
        <f>LN52/LJ52</f>
        <v>6.2068965517241427E-2</v>
      </c>
      <c r="LP52" s="83"/>
      <c r="LQ52" s="83"/>
      <c r="LR52" s="83"/>
      <c r="LS52" s="39"/>
      <c r="LT52" s="39"/>
      <c r="LU52" s="39">
        <v>0.1</v>
      </c>
      <c r="LV52" s="39"/>
      <c r="LW52" s="39"/>
      <c r="LX52" s="16"/>
      <c r="LZ52" s="29"/>
      <c r="MA52" s="38">
        <v>14.5</v>
      </c>
      <c r="MB52" s="38">
        <v>15.3</v>
      </c>
      <c r="MC52" s="302">
        <f>12.57*MB52</f>
        <v>192.32100000000003</v>
      </c>
      <c r="MD52" s="309" t="s">
        <v>151</v>
      </c>
      <c r="ME52" s="39">
        <f>MB52-MA52+ML52</f>
        <v>0.90000000000000069</v>
      </c>
      <c r="MF52" s="83">
        <f>ME52/MA52</f>
        <v>6.2068965517241427E-2</v>
      </c>
      <c r="MG52" s="83"/>
      <c r="MH52" s="83"/>
      <c r="MI52" s="83"/>
      <c r="MJ52" s="39"/>
      <c r="MK52" s="39"/>
      <c r="ML52" s="39">
        <v>0.1</v>
      </c>
      <c r="MM52" s="39"/>
      <c r="MN52" s="39"/>
      <c r="MO52" s="16"/>
      <c r="MQ52" s="29"/>
      <c r="MR52" s="38">
        <v>14.5</v>
      </c>
      <c r="MS52" s="38">
        <v>15.3</v>
      </c>
      <c r="MT52" s="302">
        <f>12.64*MS52</f>
        <v>193.39200000000002</v>
      </c>
      <c r="MU52" s="309" t="s">
        <v>151</v>
      </c>
      <c r="MV52" s="39">
        <f>MS52-MR52+NC52</f>
        <v>0.90000000000000069</v>
      </c>
      <c r="MW52" s="83">
        <f>MV52/MR52</f>
        <v>6.2068965517241427E-2</v>
      </c>
      <c r="MX52" s="83"/>
      <c r="MY52" s="83"/>
      <c r="MZ52" s="83"/>
      <c r="NA52" s="39"/>
      <c r="NB52" s="39"/>
      <c r="NC52" s="39">
        <v>0.1</v>
      </c>
      <c r="ND52" s="39"/>
      <c r="NE52" s="39"/>
      <c r="NF52" s="16"/>
      <c r="NI52" s="29"/>
      <c r="NJ52" s="38">
        <v>14.5</v>
      </c>
      <c r="NK52" s="38">
        <v>15.3</v>
      </c>
      <c r="NL52" s="302">
        <f>NK52*13.91</f>
        <v>212.82300000000001</v>
      </c>
      <c r="NM52" s="309" t="s">
        <v>151</v>
      </c>
      <c r="NN52" s="39">
        <f>NK52-NJ52+NU52</f>
        <v>0.90000000000000069</v>
      </c>
      <c r="NO52" s="83">
        <f>NN52/NJ52</f>
        <v>6.2068965517241427E-2</v>
      </c>
      <c r="NP52" s="83"/>
      <c r="NQ52" s="83"/>
      <c r="NR52" s="83"/>
      <c r="NS52" s="39"/>
      <c r="NT52" s="39"/>
      <c r="NU52" s="39">
        <v>0.1</v>
      </c>
      <c r="NV52" s="39"/>
      <c r="NW52" s="39"/>
      <c r="NX52" s="16"/>
      <c r="OA52" s="29"/>
      <c r="OB52" s="38">
        <v>14.5</v>
      </c>
      <c r="OC52" s="38">
        <v>15.3</v>
      </c>
      <c r="OD52" s="302">
        <f>12.11*OC52</f>
        <v>185.28299999999999</v>
      </c>
      <c r="OE52" s="309" t="s">
        <v>151</v>
      </c>
      <c r="OF52" s="39">
        <f>OC52-OB52+OM52</f>
        <v>0.90000000000000069</v>
      </c>
      <c r="OG52" s="83">
        <f>OF52/OB52</f>
        <v>6.2068965517241427E-2</v>
      </c>
      <c r="OH52" s="83"/>
      <c r="OI52" s="83"/>
      <c r="OJ52" s="83"/>
      <c r="OK52" s="39"/>
      <c r="OL52" s="39"/>
      <c r="OM52" s="39">
        <v>0.1</v>
      </c>
      <c r="ON52" s="16"/>
      <c r="OQ52" s="29"/>
      <c r="OR52" s="38">
        <v>14.5</v>
      </c>
      <c r="OS52" s="38">
        <v>15.3</v>
      </c>
      <c r="OT52" s="302">
        <f>11.59*OS52</f>
        <v>177.327</v>
      </c>
      <c r="OU52" s="309" t="s">
        <v>151</v>
      </c>
      <c r="OV52" s="39">
        <f>OS52-OR52+PC52</f>
        <v>0.90000000000000069</v>
      </c>
      <c r="OW52" s="83">
        <f>OV52/OR52</f>
        <v>6.2068965517241427E-2</v>
      </c>
      <c r="OX52" s="83"/>
      <c r="OY52" s="83"/>
      <c r="OZ52" s="83"/>
      <c r="PA52" s="39"/>
      <c r="PB52" s="39"/>
      <c r="PC52" s="39">
        <v>0.1</v>
      </c>
      <c r="PD52" s="16"/>
      <c r="PG52" s="29"/>
      <c r="PH52" s="38">
        <v>14.5</v>
      </c>
      <c r="PI52" s="38">
        <v>15.3</v>
      </c>
      <c r="PJ52" s="302"/>
      <c r="PK52" s="309" t="s">
        <v>62</v>
      </c>
      <c r="PL52" s="39">
        <f>PI52-PH52+PS52</f>
        <v>0.90000000000000069</v>
      </c>
      <c r="PM52" s="83">
        <f>PL52/PH52</f>
        <v>6.2068965517241427E-2</v>
      </c>
      <c r="PN52" s="83"/>
      <c r="PO52" s="83"/>
      <c r="PP52" s="83"/>
      <c r="PQ52" s="39"/>
      <c r="PR52" s="39"/>
      <c r="PS52" s="39">
        <v>0.1</v>
      </c>
      <c r="PT52" s="16"/>
      <c r="PV52" s="29"/>
      <c r="PW52" s="38">
        <v>14.5</v>
      </c>
      <c r="PX52" s="38">
        <v>15.3</v>
      </c>
      <c r="PY52" s="302"/>
      <c r="PZ52" s="309" t="s">
        <v>62</v>
      </c>
      <c r="QA52" s="39">
        <f>PX52-PW52+QH52</f>
        <v>0.90000000000000069</v>
      </c>
      <c r="QB52" s="83">
        <f>QA52/PW52</f>
        <v>6.2068965517241427E-2</v>
      </c>
      <c r="QC52" s="83"/>
      <c r="QD52" s="83"/>
      <c r="QE52" s="83"/>
      <c r="QF52" s="39"/>
      <c r="QG52" s="39"/>
      <c r="QH52" s="39">
        <v>0.1</v>
      </c>
      <c r="QI52" s="16"/>
      <c r="QK52" s="29"/>
      <c r="QL52" s="38">
        <v>14.5</v>
      </c>
      <c r="QM52" s="38">
        <v>15.3</v>
      </c>
      <c r="QN52" s="302"/>
      <c r="QO52" s="309" t="s">
        <v>62</v>
      </c>
      <c r="QP52" s="39">
        <f>QM52-QL52+QW52</f>
        <v>0.90000000000000069</v>
      </c>
      <c r="QQ52" s="83">
        <f>QP52/QL52</f>
        <v>6.2068965517241427E-2</v>
      </c>
      <c r="QR52" s="83"/>
      <c r="QS52" s="83"/>
      <c r="QT52" s="83"/>
      <c r="QU52" s="39"/>
      <c r="QV52" s="39"/>
      <c r="QW52" s="39">
        <v>0.1</v>
      </c>
      <c r="QX52" s="16"/>
      <c r="QZ52" s="618" t="s">
        <v>53</v>
      </c>
      <c r="RA52" s="38">
        <v>14.5</v>
      </c>
      <c r="RB52" s="38">
        <v>15.3</v>
      </c>
      <c r="RC52" s="493"/>
      <c r="RD52" s="309" t="s">
        <v>62</v>
      </c>
      <c r="RE52" s="39">
        <f>RB52-RA52+RL52</f>
        <v>0.90000000000000069</v>
      </c>
      <c r="RF52" s="83">
        <f>RE52/RA52</f>
        <v>6.2068965517241427E-2</v>
      </c>
      <c r="RG52" s="83"/>
      <c r="RH52" s="83"/>
      <c r="RI52" s="83"/>
      <c r="RJ52" s="529" t="s">
        <v>39</v>
      </c>
      <c r="RK52" s="288"/>
      <c r="RL52" s="519">
        <v>0.1</v>
      </c>
      <c r="RM52" s="632"/>
      <c r="RQ52" s="618" t="s">
        <v>53</v>
      </c>
      <c r="RR52" s="38">
        <v>14.5</v>
      </c>
      <c r="RS52" s="38">
        <v>15.3</v>
      </c>
      <c r="RT52" s="493"/>
      <c r="RU52" s="309" t="s">
        <v>62</v>
      </c>
      <c r="RV52" s="39">
        <f>RS52-RR52+SC52</f>
        <v>0.90000000000000069</v>
      </c>
      <c r="RW52" s="83">
        <f>RV52/RR52</f>
        <v>6.2068965517241427E-2</v>
      </c>
      <c r="RX52" s="83"/>
      <c r="RY52" s="83"/>
      <c r="RZ52" s="83"/>
      <c r="SA52" s="529" t="s">
        <v>39</v>
      </c>
      <c r="SB52" s="288"/>
      <c r="SC52" s="519">
        <v>0.1</v>
      </c>
      <c r="SD52" s="632"/>
    </row>
    <row r="53" spans="1:498 16343:16348">
      <c r="A53" s="35" t="s">
        <v>177</v>
      </c>
      <c r="B53" s="36">
        <v>80</v>
      </c>
      <c r="C53" s="35" t="s">
        <v>47</v>
      </c>
      <c r="D53" s="773">
        <v>1006</v>
      </c>
      <c r="E53" s="37" t="s">
        <v>146</v>
      </c>
      <c r="F53" s="343" t="s">
        <v>147</v>
      </c>
      <c r="G53" s="337" t="s">
        <v>178</v>
      </c>
      <c r="H53" s="35"/>
      <c r="J53" s="13"/>
      <c r="K53" s="38">
        <v>16.5</v>
      </c>
      <c r="L53" s="38">
        <v>17.3</v>
      </c>
      <c r="M53" s="38" t="s">
        <v>151</v>
      </c>
      <c r="N53" s="39">
        <f>L53-K53+S53</f>
        <v>0.90000000000000069</v>
      </c>
      <c r="O53" s="83">
        <f>N53/L53</f>
        <v>5.2023121387283273E-2</v>
      </c>
      <c r="P53" s="83"/>
      <c r="Q53" s="39"/>
      <c r="R53" s="39"/>
      <c r="S53" s="39">
        <v>0.1</v>
      </c>
      <c r="T53" s="39"/>
      <c r="U53" s="39"/>
      <c r="V53" s="16"/>
      <c r="X53" s="13"/>
      <c r="Y53" s="38">
        <v>16.5</v>
      </c>
      <c r="Z53" s="38">
        <v>17.3</v>
      </c>
      <c r="AA53" s="38" t="s">
        <v>151</v>
      </c>
      <c r="AB53" s="39">
        <f>Z53-Y53+AG53</f>
        <v>0.90000000000000069</v>
      </c>
      <c r="AC53" s="83">
        <f>AB53/Z53</f>
        <v>5.2023121387283273E-2</v>
      </c>
      <c r="AD53" s="83"/>
      <c r="AE53" s="39"/>
      <c r="AF53" s="39"/>
      <c r="AG53" s="39">
        <v>0.1</v>
      </c>
      <c r="AH53" s="39"/>
      <c r="AI53" s="39"/>
      <c r="AJ53" s="16"/>
      <c r="AL53" s="29"/>
      <c r="AM53" s="38">
        <v>16.5</v>
      </c>
      <c r="AN53" s="38">
        <v>17.3</v>
      </c>
      <c r="AO53" s="38" t="s">
        <v>151</v>
      </c>
      <c r="AP53" s="39">
        <f>AN53-AM53+AU53</f>
        <v>0.90000000000000069</v>
      </c>
      <c r="AQ53" s="83">
        <f>AP53/AM53</f>
        <v>5.4545454545454584E-2</v>
      </c>
      <c r="AR53" s="83"/>
      <c r="AS53" s="39">
        <f>AN53*11.56</f>
        <v>199.98800000000003</v>
      </c>
      <c r="AT53" s="39"/>
      <c r="AU53" s="39">
        <v>0.1</v>
      </c>
      <c r="AV53" s="39"/>
      <c r="AW53" s="39"/>
      <c r="AX53" s="16"/>
      <c r="AZ53" s="13"/>
      <c r="BA53" s="38">
        <v>16.5</v>
      </c>
      <c r="BB53" s="38">
        <v>17.3</v>
      </c>
      <c r="BC53" s="38" t="s">
        <v>151</v>
      </c>
      <c r="BD53" s="39">
        <f>BB53-BA53+BI53</f>
        <v>0.90000000000000069</v>
      </c>
      <c r="BE53" s="83">
        <f>BD53/BA53</f>
        <v>5.4545454545454584E-2</v>
      </c>
      <c r="BF53" s="83"/>
      <c r="BG53" s="39"/>
      <c r="BH53" s="39"/>
      <c r="BI53" s="39">
        <v>0.1</v>
      </c>
      <c r="BJ53" s="39"/>
      <c r="BK53" s="39"/>
      <c r="BL53" s="16"/>
      <c r="BN53" s="29"/>
      <c r="BO53" s="38">
        <v>16.5</v>
      </c>
      <c r="BP53" s="38">
        <v>17.3</v>
      </c>
      <c r="BQ53" s="38" t="s">
        <v>151</v>
      </c>
      <c r="BR53" s="39">
        <f>BP53-BO53+BW53</f>
        <v>0.90000000000000069</v>
      </c>
      <c r="BS53" s="83">
        <f>BR53/BO53</f>
        <v>5.4545454545454584E-2</v>
      </c>
      <c r="BT53" s="83"/>
      <c r="BU53" s="39"/>
      <c r="BV53" s="39"/>
      <c r="BW53" s="39">
        <v>0.1</v>
      </c>
      <c r="BX53" s="39"/>
      <c r="BY53" s="39"/>
      <c r="BZ53" s="16"/>
      <c r="CB53" s="29"/>
      <c r="CC53" s="38">
        <v>16.5</v>
      </c>
      <c r="CD53" s="173">
        <v>17.3</v>
      </c>
      <c r="CE53" s="38" t="s">
        <v>151</v>
      </c>
      <c r="CF53" s="39">
        <f>CD53-CC53+CK53</f>
        <v>0.90000000000000069</v>
      </c>
      <c r="CG53" s="83">
        <f>CF53/CC53</f>
        <v>5.4545454545454584E-2</v>
      </c>
      <c r="CH53" s="83"/>
      <c r="CI53" s="39"/>
      <c r="CJ53" s="39"/>
      <c r="CK53" s="39">
        <v>0.1</v>
      </c>
      <c r="CL53" s="39"/>
      <c r="CM53" s="39"/>
      <c r="CN53" s="16"/>
      <c r="CP53" s="29"/>
      <c r="CQ53" s="38">
        <v>16.5</v>
      </c>
      <c r="CR53" s="38">
        <v>17.3</v>
      </c>
      <c r="CS53" s="38" t="s">
        <v>151</v>
      </c>
      <c r="CT53" s="39">
        <f>CR53-CQ53+CY53</f>
        <v>0.90000000000000069</v>
      </c>
      <c r="CU53" s="83">
        <f>CT53/CQ53</f>
        <v>5.4545454545454584E-2</v>
      </c>
      <c r="CV53" s="83"/>
      <c r="CW53" s="39"/>
      <c r="CX53" s="39"/>
      <c r="CY53" s="39">
        <v>0.1</v>
      </c>
      <c r="CZ53" s="39"/>
      <c r="DA53" s="39"/>
      <c r="DB53" s="16"/>
      <c r="DD53" s="29"/>
      <c r="DE53" s="38">
        <v>16.5</v>
      </c>
      <c r="DF53" s="38">
        <v>17.3</v>
      </c>
      <c r="DG53" s="38"/>
      <c r="DH53" s="38"/>
      <c r="DI53" s="38" t="s">
        <v>151</v>
      </c>
      <c r="DJ53" s="39">
        <f>DF53-DE53+DO53</f>
        <v>0.90000000000000069</v>
      </c>
      <c r="DK53" s="83">
        <f>DJ53/DE53</f>
        <v>5.4545454545454584E-2</v>
      </c>
      <c r="DL53" s="83"/>
      <c r="DM53" s="39"/>
      <c r="DN53" s="39"/>
      <c r="DO53" s="39">
        <v>0.1</v>
      </c>
      <c r="DP53" s="39"/>
      <c r="DQ53" s="39"/>
      <c r="DR53" s="16"/>
      <c r="DT53" s="29"/>
      <c r="DU53" s="38">
        <v>16.5</v>
      </c>
      <c r="DV53" s="38">
        <v>17.3</v>
      </c>
      <c r="DW53" s="38" t="s">
        <v>151</v>
      </c>
      <c r="DX53" s="39">
        <f>DV53-DU53+EC53</f>
        <v>0.90000000000000069</v>
      </c>
      <c r="DY53" s="83">
        <f>DX53/DU53</f>
        <v>5.4545454545454584E-2</v>
      </c>
      <c r="DZ53" s="83"/>
      <c r="EA53" s="39"/>
      <c r="EB53" s="39"/>
      <c r="EC53" s="39">
        <v>0.1</v>
      </c>
      <c r="ED53" s="39"/>
      <c r="EE53" s="39"/>
      <c r="EF53" s="16"/>
      <c r="EG53" s="16"/>
      <c r="EH53" s="29"/>
      <c r="EI53" s="38">
        <v>16.5</v>
      </c>
      <c r="EJ53" s="38">
        <v>17.3</v>
      </c>
      <c r="EK53" s="38" t="s">
        <v>151</v>
      </c>
      <c r="EL53" s="39">
        <f>EJ53-EI53+EP53</f>
        <v>0.90000000000000069</v>
      </c>
      <c r="EM53" s="83">
        <f>EL53/EI53</f>
        <v>5.4545454545454584E-2</v>
      </c>
      <c r="EN53" s="39"/>
      <c r="EO53" s="39"/>
      <c r="EP53" s="39">
        <v>0.1</v>
      </c>
      <c r="EQ53" s="39"/>
      <c r="ER53" s="39"/>
      <c r="ES53" s="16"/>
      <c r="EU53" s="29"/>
      <c r="EV53" s="38">
        <v>16.5</v>
      </c>
      <c r="EW53" s="38">
        <v>17.3</v>
      </c>
      <c r="EX53" s="38" t="s">
        <v>151</v>
      </c>
      <c r="EY53" s="39">
        <f>EW53-EV53+FC53</f>
        <v>0.90000000000000069</v>
      </c>
      <c r="EZ53" s="83">
        <f>EY53/EV53</f>
        <v>5.4545454545454584E-2</v>
      </c>
      <c r="FA53" s="39"/>
      <c r="FB53" s="39"/>
      <c r="FC53" s="39">
        <v>0.1</v>
      </c>
      <c r="FD53" s="39"/>
      <c r="FE53" s="39"/>
      <c r="FF53" s="16"/>
      <c r="FH53" s="29"/>
      <c r="FI53" s="38">
        <v>16.5</v>
      </c>
      <c r="FJ53" s="38">
        <v>17.3</v>
      </c>
      <c r="FK53" s="38" t="s">
        <v>151</v>
      </c>
      <c r="FL53" s="39">
        <f>FJ53-FI53+FP53</f>
        <v>0.90000000000000069</v>
      </c>
      <c r="FM53" s="83">
        <f>FL53/FI53</f>
        <v>5.4545454545454584E-2</v>
      </c>
      <c r="FN53" s="39"/>
      <c r="FO53" s="39"/>
      <c r="FP53" s="39">
        <v>0.1</v>
      </c>
      <c r="FQ53" s="39"/>
      <c r="FR53" s="39"/>
      <c r="FS53" s="16"/>
      <c r="FU53" s="29"/>
      <c r="FV53" s="38">
        <v>16.5</v>
      </c>
      <c r="FW53" s="38">
        <v>17.3</v>
      </c>
      <c r="FX53" s="38">
        <f>FW53*12.15</f>
        <v>210.19500000000002</v>
      </c>
      <c r="FY53" s="38" t="s">
        <v>151</v>
      </c>
      <c r="FZ53" s="39">
        <f>FW53-FV53+GD53</f>
        <v>0.90000000000000069</v>
      </c>
      <c r="GA53" s="83">
        <f>FZ53/FV53</f>
        <v>5.4545454545454584E-2</v>
      </c>
      <c r="GB53" s="39"/>
      <c r="GC53" s="39"/>
      <c r="GD53" s="39">
        <v>0.1</v>
      </c>
      <c r="GE53" s="39"/>
      <c r="GF53" s="39"/>
      <c r="GG53" s="16"/>
      <c r="GI53" s="29"/>
      <c r="GJ53" s="38">
        <v>16.5</v>
      </c>
      <c r="GK53" s="38">
        <v>17.3</v>
      </c>
      <c r="GL53" s="38">
        <f>GK53*11.99</f>
        <v>207.42700000000002</v>
      </c>
      <c r="GM53" s="38" t="s">
        <v>151</v>
      </c>
      <c r="GN53" s="39">
        <f>GK53-GJ53+GR53</f>
        <v>0.90000000000000069</v>
      </c>
      <c r="GO53" s="83">
        <f>GN53/GJ53</f>
        <v>5.4545454545454584E-2</v>
      </c>
      <c r="GP53" s="39"/>
      <c r="GQ53" s="39"/>
      <c r="GR53" s="39">
        <v>0.1</v>
      </c>
      <c r="GS53" s="39"/>
      <c r="GT53" s="39"/>
      <c r="GU53" s="16"/>
      <c r="GW53" s="29"/>
      <c r="GX53" s="38">
        <v>16.5</v>
      </c>
      <c r="GY53" s="38">
        <v>17.3</v>
      </c>
      <c r="GZ53" s="38">
        <f>GY53*11.88</f>
        <v>205.52400000000003</v>
      </c>
      <c r="HA53" s="38" t="s">
        <v>151</v>
      </c>
      <c r="HB53" s="39">
        <f>GY53-GX53+HF53</f>
        <v>0.90000000000000069</v>
      </c>
      <c r="HC53" s="83">
        <f>HB53/GX53</f>
        <v>5.4545454545454584E-2</v>
      </c>
      <c r="HD53" s="39"/>
      <c r="HE53" s="39"/>
      <c r="HF53" s="39">
        <v>0.1</v>
      </c>
      <c r="HG53" s="39"/>
      <c r="HH53" s="39"/>
      <c r="HI53" s="16"/>
      <c r="HJ53" s="16"/>
      <c r="HK53" s="29"/>
      <c r="HL53" s="38">
        <v>16.5</v>
      </c>
      <c r="HM53" s="38">
        <v>17.3</v>
      </c>
      <c r="HN53" s="38">
        <f>HM53*11.9</f>
        <v>205.87</v>
      </c>
      <c r="HO53" s="38" t="s">
        <v>151</v>
      </c>
      <c r="HP53" s="39">
        <f>HM53-HL53+HT53</f>
        <v>0.90000000000000069</v>
      </c>
      <c r="HQ53" s="83">
        <f>HP53/HL53</f>
        <v>5.4545454545454584E-2</v>
      </c>
      <c r="HR53" s="39"/>
      <c r="HS53" s="39"/>
      <c r="HT53" s="39">
        <v>0.1</v>
      </c>
      <c r="HU53" s="39"/>
      <c r="HV53" s="39"/>
      <c r="HW53" s="16"/>
      <c r="HX53" s="29"/>
      <c r="HY53" s="38">
        <v>16.5</v>
      </c>
      <c r="HZ53" s="38">
        <v>17.3</v>
      </c>
      <c r="IA53" s="38">
        <f>HZ53*11.96</f>
        <v>206.90800000000002</v>
      </c>
      <c r="IB53" s="38" t="s">
        <v>151</v>
      </c>
      <c r="IC53" s="39">
        <f>HZ53-HY53+IJ53</f>
        <v>0.90000000000000069</v>
      </c>
      <c r="ID53" s="83">
        <f>IC53/HY53</f>
        <v>5.4545454545454584E-2</v>
      </c>
      <c r="IE53" s="83"/>
      <c r="IF53" s="83"/>
      <c r="IG53" s="83"/>
      <c r="IH53" s="39"/>
      <c r="II53" s="39"/>
      <c r="IJ53" s="39">
        <v>0.1</v>
      </c>
      <c r="IK53" s="39"/>
      <c r="IL53" s="39"/>
      <c r="IM53" s="16"/>
      <c r="IQ53" s="29"/>
      <c r="IR53" s="38">
        <v>16.5</v>
      </c>
      <c r="IS53" s="38">
        <v>17.3</v>
      </c>
      <c r="IT53" s="38">
        <f>IS53*12.02</f>
        <v>207.946</v>
      </c>
      <c r="IU53" s="38" t="s">
        <v>151</v>
      </c>
      <c r="IV53" s="39">
        <f>IS53-IR53+JC53</f>
        <v>0.90000000000000069</v>
      </c>
      <c r="IW53" s="83">
        <f>IV53/IR53</f>
        <v>5.4545454545454584E-2</v>
      </c>
      <c r="IX53" s="83"/>
      <c r="IY53" s="83"/>
      <c r="IZ53" s="83"/>
      <c r="JA53" s="39"/>
      <c r="JB53" s="39"/>
      <c r="JC53" s="39">
        <v>0.1</v>
      </c>
      <c r="JD53" s="39"/>
      <c r="JE53" s="39"/>
      <c r="JF53" s="16"/>
      <c r="JH53" s="29"/>
      <c r="JI53" s="38">
        <v>16.5</v>
      </c>
      <c r="JJ53" s="38">
        <v>17.3</v>
      </c>
      <c r="JK53" s="38">
        <f>JJ53*12.4</f>
        <v>214.52</v>
      </c>
      <c r="JL53" s="38" t="s">
        <v>151</v>
      </c>
      <c r="JM53" s="39">
        <f>JJ53-JI53+JT53</f>
        <v>0.90000000000000069</v>
      </c>
      <c r="JN53" s="83">
        <f>JM53/JI53</f>
        <v>5.4545454545454584E-2</v>
      </c>
      <c r="JO53" s="83"/>
      <c r="JP53" s="83"/>
      <c r="JQ53" s="83"/>
      <c r="JR53" s="39"/>
      <c r="JS53" s="39"/>
      <c r="JT53" s="39">
        <v>0.1</v>
      </c>
      <c r="JU53" s="39"/>
      <c r="JV53" s="39"/>
      <c r="JW53" s="16"/>
      <c r="JZ53" s="29"/>
      <c r="KA53" s="38">
        <v>16.5</v>
      </c>
      <c r="KB53" s="38">
        <v>17.3</v>
      </c>
      <c r="KC53" s="38">
        <f>KB53*12.36</f>
        <v>213.828</v>
      </c>
      <c r="KD53" s="38" t="s">
        <v>151</v>
      </c>
      <c r="KE53" s="39">
        <f>KB53-KA53+KL53</f>
        <v>0.90000000000000069</v>
      </c>
      <c r="KF53" s="83">
        <f>KE53/KA53</f>
        <v>5.4545454545454584E-2</v>
      </c>
      <c r="KG53" s="83"/>
      <c r="KH53" s="83"/>
      <c r="KI53" s="83"/>
      <c r="KJ53" s="39"/>
      <c r="KK53" s="39"/>
      <c r="KL53" s="39">
        <v>0.1</v>
      </c>
      <c r="KM53" s="39"/>
      <c r="KN53" s="39"/>
      <c r="KO53" s="16"/>
      <c r="KQ53" s="29"/>
      <c r="KR53" s="38">
        <v>16.5</v>
      </c>
      <c r="KS53" s="38">
        <v>17.3</v>
      </c>
      <c r="KT53" s="302">
        <f>12.39*KS53</f>
        <v>214.34700000000001</v>
      </c>
      <c r="KU53" s="309" t="s">
        <v>151</v>
      </c>
      <c r="KV53" s="39">
        <f>KS53-KR53+LC53</f>
        <v>0.90000000000000069</v>
      </c>
      <c r="KW53" s="83">
        <f>KV53/KR53</f>
        <v>5.4545454545454584E-2</v>
      </c>
      <c r="KX53" s="83"/>
      <c r="KY53" s="83"/>
      <c r="KZ53" s="83"/>
      <c r="LA53" s="39"/>
      <c r="LB53" s="39"/>
      <c r="LC53" s="39">
        <v>0.1</v>
      </c>
      <c r="LD53" s="39"/>
      <c r="LE53" s="39"/>
      <c r="LF53" s="16"/>
      <c r="LI53" s="29"/>
      <c r="LJ53" s="38">
        <v>16.5</v>
      </c>
      <c r="LK53" s="38">
        <v>17.3</v>
      </c>
      <c r="LL53" s="302">
        <f>12.4*LK53</f>
        <v>214.52</v>
      </c>
      <c r="LM53" s="309" t="s">
        <v>151</v>
      </c>
      <c r="LN53" s="39">
        <f>LK53-LJ53+LU53</f>
        <v>0.90000000000000069</v>
      </c>
      <c r="LO53" s="83">
        <f>LN53/LJ53</f>
        <v>5.4545454545454584E-2</v>
      </c>
      <c r="LP53" s="83"/>
      <c r="LQ53" s="83"/>
      <c r="LR53" s="83"/>
      <c r="LS53" s="39"/>
      <c r="LT53" s="39"/>
      <c r="LU53" s="39">
        <v>0.1</v>
      </c>
      <c r="LV53" s="39"/>
      <c r="LW53" s="39"/>
      <c r="LX53" s="16"/>
      <c r="LZ53" s="29"/>
      <c r="MA53" s="38">
        <v>16.5</v>
      </c>
      <c r="MB53" s="38">
        <v>17.3</v>
      </c>
      <c r="MC53" s="302">
        <f>12.57*MB53</f>
        <v>217.46100000000001</v>
      </c>
      <c r="MD53" s="309" t="s">
        <v>151</v>
      </c>
      <c r="ME53" s="39">
        <f>MB53-MA53+ML53</f>
        <v>0.90000000000000069</v>
      </c>
      <c r="MF53" s="83">
        <f>ME53/MA53</f>
        <v>5.4545454545454584E-2</v>
      </c>
      <c r="MG53" s="83"/>
      <c r="MH53" s="83"/>
      <c r="MI53" s="83"/>
      <c r="MJ53" s="39"/>
      <c r="MK53" s="39"/>
      <c r="ML53" s="39">
        <v>0.1</v>
      </c>
      <c r="MM53" s="39"/>
      <c r="MN53" s="39"/>
      <c r="MO53" s="16"/>
      <c r="MQ53" s="29"/>
      <c r="MR53" s="38">
        <v>16.5</v>
      </c>
      <c r="MS53" s="38">
        <v>17.3</v>
      </c>
      <c r="MT53" s="302">
        <f>12.64*MS53</f>
        <v>218.67200000000003</v>
      </c>
      <c r="MU53" s="309" t="s">
        <v>151</v>
      </c>
      <c r="MV53" s="39">
        <f>MS53-MR53+NC53</f>
        <v>0.90000000000000069</v>
      </c>
      <c r="MW53" s="83">
        <f>MV53/MR53</f>
        <v>5.4545454545454584E-2</v>
      </c>
      <c r="MX53" s="83"/>
      <c r="MY53" s="83"/>
      <c r="MZ53" s="83"/>
      <c r="NA53" s="39"/>
      <c r="NB53" s="39"/>
      <c r="NC53" s="39">
        <v>0.1</v>
      </c>
      <c r="ND53" s="39"/>
      <c r="NE53" s="39"/>
      <c r="NF53" s="16"/>
      <c r="NI53" s="29"/>
      <c r="NJ53" s="38">
        <v>16.5</v>
      </c>
      <c r="NK53" s="38">
        <v>17.3</v>
      </c>
      <c r="NL53" s="302">
        <f>NK53*13.91</f>
        <v>240.643</v>
      </c>
      <c r="NM53" s="309" t="s">
        <v>151</v>
      </c>
      <c r="NN53" s="39">
        <f>NK53-NJ53+NU53</f>
        <v>0.90000000000000069</v>
      </c>
      <c r="NO53" s="83">
        <f>NN53/NJ53</f>
        <v>5.4545454545454584E-2</v>
      </c>
      <c r="NP53" s="83"/>
      <c r="NQ53" s="83"/>
      <c r="NR53" s="83"/>
      <c r="NS53" s="39"/>
      <c r="NT53" s="39"/>
      <c r="NU53" s="39">
        <v>0.1</v>
      </c>
      <c r="NV53" s="39"/>
      <c r="NW53" s="39"/>
      <c r="NX53" s="16"/>
      <c r="OA53" s="29"/>
      <c r="OB53" s="38">
        <v>16.5</v>
      </c>
      <c r="OC53" s="38">
        <v>17.3</v>
      </c>
      <c r="OD53" s="302">
        <f>12.11*OC53</f>
        <v>209.50299999999999</v>
      </c>
      <c r="OE53" s="309" t="s">
        <v>151</v>
      </c>
      <c r="OF53" s="39">
        <f>OC53-OB53+OM53</f>
        <v>0.90000000000000069</v>
      </c>
      <c r="OG53" s="83">
        <f>OF53/OB53</f>
        <v>5.4545454545454584E-2</v>
      </c>
      <c r="OH53" s="83"/>
      <c r="OI53" s="83"/>
      <c r="OJ53" s="83"/>
      <c r="OK53" s="39"/>
      <c r="OL53" s="39"/>
      <c r="OM53" s="39">
        <v>0.1</v>
      </c>
      <c r="ON53" s="16"/>
      <c r="OQ53" s="29"/>
      <c r="OR53" s="38">
        <v>16.5</v>
      </c>
      <c r="OS53" s="38">
        <v>17.3</v>
      </c>
      <c r="OT53" s="302">
        <f>11.59*OS53</f>
        <v>200.50700000000001</v>
      </c>
      <c r="OU53" s="309" t="s">
        <v>151</v>
      </c>
      <c r="OV53" s="39">
        <f>OS53-OR53+PC53</f>
        <v>0.90000000000000069</v>
      </c>
      <c r="OW53" s="83">
        <f>OV53/OR53</f>
        <v>5.4545454545454584E-2</v>
      </c>
      <c r="OX53" s="83"/>
      <c r="OY53" s="83"/>
      <c r="OZ53" s="83"/>
      <c r="PA53" s="39"/>
      <c r="PB53" s="39"/>
      <c r="PC53" s="39">
        <v>0.1</v>
      </c>
      <c r="PD53" s="16"/>
      <c r="PG53" s="29"/>
      <c r="PH53" s="38">
        <v>16.5</v>
      </c>
      <c r="PI53" s="38">
        <v>17.3</v>
      </c>
      <c r="PJ53" s="302"/>
      <c r="PK53" s="309" t="s">
        <v>62</v>
      </c>
      <c r="PL53" s="39">
        <f>PI53-PH53+PS53</f>
        <v>0.90000000000000069</v>
      </c>
      <c r="PM53" s="83">
        <f>PL53/PH53</f>
        <v>5.4545454545454584E-2</v>
      </c>
      <c r="PN53" s="83"/>
      <c r="PO53" s="83"/>
      <c r="PP53" s="83"/>
      <c r="PQ53" s="39"/>
      <c r="PR53" s="39"/>
      <c r="PS53" s="39">
        <v>0.1</v>
      </c>
      <c r="PT53" s="16"/>
      <c r="PV53" s="29"/>
      <c r="PW53" s="38">
        <v>16.5</v>
      </c>
      <c r="PX53" s="38">
        <v>17.3</v>
      </c>
      <c r="PY53" s="302"/>
      <c r="PZ53" s="309" t="s">
        <v>62</v>
      </c>
      <c r="QA53" s="39">
        <f>PX53-PW53+QH53</f>
        <v>0.90000000000000069</v>
      </c>
      <c r="QB53" s="83">
        <f>QA53/PW53</f>
        <v>5.4545454545454584E-2</v>
      </c>
      <c r="QC53" s="83"/>
      <c r="QD53" s="83"/>
      <c r="QE53" s="83"/>
      <c r="QF53" s="39"/>
      <c r="QG53" s="39"/>
      <c r="QH53" s="39">
        <v>0.1</v>
      </c>
      <c r="QI53" s="16"/>
      <c r="QK53" s="29"/>
      <c r="QL53" s="38">
        <v>16.5</v>
      </c>
      <c r="QM53" s="38">
        <v>17.3</v>
      </c>
      <c r="QN53" s="302"/>
      <c r="QO53" s="309" t="s">
        <v>62</v>
      </c>
      <c r="QP53" s="39">
        <f>QM53-QL53+QW53</f>
        <v>0.90000000000000069</v>
      </c>
      <c r="QQ53" s="83">
        <f>QP53/QL53</f>
        <v>5.4545454545454584E-2</v>
      </c>
      <c r="QR53" s="83"/>
      <c r="QS53" s="83"/>
      <c r="QT53" s="83"/>
      <c r="QU53" s="39"/>
      <c r="QV53" s="39"/>
      <c r="QW53" s="39">
        <v>0.1</v>
      </c>
      <c r="QX53" s="16"/>
      <c r="QZ53" s="618" t="s">
        <v>53</v>
      </c>
      <c r="RA53" s="38">
        <v>16.5</v>
      </c>
      <c r="RB53" s="38">
        <v>17.3</v>
      </c>
      <c r="RC53" s="493"/>
      <c r="RD53" s="309" t="s">
        <v>62</v>
      </c>
      <c r="RE53" s="39">
        <f>RB53-RA53+RL53</f>
        <v>0.90000000000000069</v>
      </c>
      <c r="RF53" s="83">
        <f>RE53/RA53</f>
        <v>5.4545454545454584E-2</v>
      </c>
      <c r="RG53" s="83"/>
      <c r="RH53" s="83"/>
      <c r="RI53" s="83"/>
      <c r="RJ53" s="529" t="s">
        <v>39</v>
      </c>
      <c r="RK53" s="288"/>
      <c r="RL53" s="519">
        <v>0.1</v>
      </c>
      <c r="RM53" s="632"/>
      <c r="RQ53" s="618" t="s">
        <v>53</v>
      </c>
      <c r="RR53" s="38">
        <v>16.5</v>
      </c>
      <c r="RS53" s="38">
        <v>17.3</v>
      </c>
      <c r="RT53" s="493"/>
      <c r="RU53" s="309" t="s">
        <v>62</v>
      </c>
      <c r="RV53" s="39">
        <f>RS53-RR53+SC53</f>
        <v>0.90000000000000069</v>
      </c>
      <c r="RW53" s="83">
        <f>RV53/RR53</f>
        <v>5.4545454545454584E-2</v>
      </c>
      <c r="RX53" s="83"/>
      <c r="RY53" s="83"/>
      <c r="RZ53" s="83"/>
      <c r="SA53" s="529" t="s">
        <v>39</v>
      </c>
      <c r="SB53" s="288"/>
      <c r="SC53" s="519">
        <v>0.1</v>
      </c>
      <c r="SD53" s="632"/>
    </row>
    <row r="54" spans="1:498 16343:16348">
      <c r="A54" s="35" t="s">
        <v>179</v>
      </c>
      <c r="B54" s="36" t="str">
        <f>LEFT(A54,2)</f>
        <v>50</v>
      </c>
      <c r="C54" s="35" t="s">
        <v>32</v>
      </c>
      <c r="D54" s="773">
        <v>1006</v>
      </c>
      <c r="E54" s="37" t="s">
        <v>146</v>
      </c>
      <c r="F54" s="343" t="s">
        <v>147</v>
      </c>
      <c r="G54" s="337" t="s">
        <v>180</v>
      </c>
      <c r="H54" s="35"/>
      <c r="J54" s="13"/>
      <c r="K54" s="38">
        <v>8.15</v>
      </c>
      <c r="L54" s="38">
        <v>9.0500000000000007</v>
      </c>
      <c r="M54" s="38" t="s">
        <v>151</v>
      </c>
      <c r="N54" s="39">
        <f>L54-K54</f>
        <v>0.90000000000000036</v>
      </c>
      <c r="O54" s="83">
        <f>N54/L54</f>
        <v>9.9447513812154734E-2</v>
      </c>
      <c r="P54" s="83"/>
      <c r="Q54" s="39"/>
      <c r="R54" s="39"/>
      <c r="S54" s="39"/>
      <c r="T54" s="39"/>
      <c r="U54" s="39"/>
      <c r="V54" s="16"/>
      <c r="X54" s="13"/>
      <c r="Y54" s="38">
        <v>8.15</v>
      </c>
      <c r="Z54" s="38">
        <v>9.0500000000000007</v>
      </c>
      <c r="AA54" s="38" t="s">
        <v>151</v>
      </c>
      <c r="AB54" s="39">
        <f>Z54-Y54</f>
        <v>0.90000000000000036</v>
      </c>
      <c r="AC54" s="83">
        <f>AB54/Z54</f>
        <v>9.9447513812154734E-2</v>
      </c>
      <c r="AD54" s="83"/>
      <c r="AE54" s="39"/>
      <c r="AF54" s="39"/>
      <c r="AG54" s="39"/>
      <c r="AH54" s="39"/>
      <c r="AI54" s="39"/>
      <c r="AJ54" s="16"/>
      <c r="AL54" s="29"/>
      <c r="AM54" s="38">
        <v>8.15</v>
      </c>
      <c r="AN54" s="38">
        <v>9.0500000000000007</v>
      </c>
      <c r="AO54" s="38" t="s">
        <v>151</v>
      </c>
      <c r="AP54" s="39">
        <f>AN54-AM54</f>
        <v>0.90000000000000036</v>
      </c>
      <c r="AQ54" s="83">
        <f>AP54/AM54</f>
        <v>0.11042944785276078</v>
      </c>
      <c r="AR54" s="83"/>
      <c r="AS54" s="39">
        <f>AN54*11.56</f>
        <v>104.61800000000001</v>
      </c>
      <c r="AT54" s="39"/>
      <c r="AU54" s="39"/>
      <c r="AV54" s="39"/>
      <c r="AW54" s="39"/>
      <c r="AX54" s="16"/>
      <c r="AZ54" s="13"/>
      <c r="BA54" s="38">
        <v>8.15</v>
      </c>
      <c r="BB54" s="38">
        <v>9.0500000000000007</v>
      </c>
      <c r="BC54" s="38" t="s">
        <v>151</v>
      </c>
      <c r="BD54" s="39">
        <f>BB54-BA54</f>
        <v>0.90000000000000036</v>
      </c>
      <c r="BE54" s="83">
        <f>BD54/BA54</f>
        <v>0.11042944785276078</v>
      </c>
      <c r="BF54" s="83"/>
      <c r="BG54" s="39"/>
      <c r="BH54" s="39"/>
      <c r="BI54" s="39"/>
      <c r="BJ54" s="39"/>
      <c r="BK54" s="39"/>
      <c r="BL54" s="16"/>
      <c r="BN54" s="29"/>
      <c r="BO54" s="38">
        <v>8.15</v>
      </c>
      <c r="BP54" s="38">
        <v>9.0500000000000007</v>
      </c>
      <c r="BQ54" s="38" t="s">
        <v>151</v>
      </c>
      <c r="BR54" s="39">
        <f>BP54-BO54</f>
        <v>0.90000000000000036</v>
      </c>
      <c r="BS54" s="83">
        <f>BR54/BO54</f>
        <v>0.11042944785276078</v>
      </c>
      <c r="BT54" s="83"/>
      <c r="BU54" s="39"/>
      <c r="BV54" s="39"/>
      <c r="BW54" s="39"/>
      <c r="BX54" s="39"/>
      <c r="BY54" s="39"/>
      <c r="BZ54" s="16"/>
      <c r="CB54" s="29"/>
      <c r="CC54" s="38">
        <v>8.75</v>
      </c>
      <c r="CD54" s="173">
        <v>9.7100000000000009</v>
      </c>
      <c r="CE54" s="38" t="s">
        <v>151</v>
      </c>
      <c r="CF54" s="39">
        <f>CD54-CC54</f>
        <v>0.96000000000000085</v>
      </c>
      <c r="CG54" s="83">
        <f>CF54/CC54</f>
        <v>0.10971428571428581</v>
      </c>
      <c r="CH54" s="83"/>
      <c r="CI54" s="39"/>
      <c r="CJ54" s="39"/>
      <c r="CK54" s="39"/>
      <c r="CL54" s="39"/>
      <c r="CM54" s="39"/>
      <c r="CN54" s="16"/>
      <c r="CP54" s="29"/>
      <c r="CQ54" s="38">
        <v>8.75</v>
      </c>
      <c r="CR54" s="38">
        <v>9.0500000000000007</v>
      </c>
      <c r="CS54" s="38" t="s">
        <v>151</v>
      </c>
      <c r="CT54" s="39">
        <f>CR54-CQ54</f>
        <v>0.30000000000000071</v>
      </c>
      <c r="CU54" s="83">
        <f>CT54/CQ54</f>
        <v>3.4285714285714364E-2</v>
      </c>
      <c r="CV54" s="83"/>
      <c r="CW54" s="39"/>
      <c r="CX54" s="39"/>
      <c r="CY54" s="39"/>
      <c r="CZ54" s="39"/>
      <c r="DA54" s="39"/>
      <c r="DB54" s="16"/>
      <c r="DD54" s="29"/>
      <c r="DE54" s="38">
        <v>8.75</v>
      </c>
      <c r="DF54" s="38">
        <v>9.0500000000000007</v>
      </c>
      <c r="DG54" s="38"/>
      <c r="DH54" s="38"/>
      <c r="DI54" s="38" t="s">
        <v>151</v>
      </c>
      <c r="DJ54" s="39">
        <f>DF54-DE54</f>
        <v>0.30000000000000071</v>
      </c>
      <c r="DK54" s="83">
        <f>DJ54/DE54</f>
        <v>3.4285714285714364E-2</v>
      </c>
      <c r="DL54" s="83"/>
      <c r="DM54" s="39"/>
      <c r="DN54" s="39"/>
      <c r="DO54" s="39"/>
      <c r="DP54" s="39"/>
      <c r="DQ54" s="39"/>
      <c r="DR54" s="16"/>
      <c r="DT54" s="29"/>
      <c r="DU54" s="38">
        <v>8.4499999999999993</v>
      </c>
      <c r="DV54" s="38">
        <v>9.0500000000000007</v>
      </c>
      <c r="DW54" s="38" t="s">
        <v>151</v>
      </c>
      <c r="DX54" s="39">
        <f>DV54-DU54</f>
        <v>0.60000000000000142</v>
      </c>
      <c r="DY54" s="83">
        <f>DX54/DU54</f>
        <v>7.1005917159763482E-2</v>
      </c>
      <c r="DZ54" s="83"/>
      <c r="EA54" s="39"/>
      <c r="EB54" s="39"/>
      <c r="EC54" s="39"/>
      <c r="ED54" s="39"/>
      <c r="EE54" s="39"/>
      <c r="EF54" s="16"/>
      <c r="EG54" s="16"/>
      <c r="EH54" s="29"/>
      <c r="EI54" s="38">
        <v>8.4499999999999993</v>
      </c>
      <c r="EJ54" s="38">
        <v>9.0500000000000007</v>
      </c>
      <c r="EK54" s="38" t="s">
        <v>151</v>
      </c>
      <c r="EL54" s="39">
        <f>EJ54-EI54</f>
        <v>0.60000000000000142</v>
      </c>
      <c r="EM54" s="83">
        <f>EL54/EI54</f>
        <v>7.1005917159763482E-2</v>
      </c>
      <c r="EN54" s="39"/>
      <c r="EO54" s="39"/>
      <c r="EP54" s="39"/>
      <c r="EQ54" s="39"/>
      <c r="ER54" s="39"/>
      <c r="ES54" s="16"/>
      <c r="EU54" s="29"/>
      <c r="EV54" s="38">
        <v>8.4499999999999993</v>
      </c>
      <c r="EW54" s="38">
        <v>9.0500000000000007</v>
      </c>
      <c r="EX54" s="38" t="s">
        <v>151</v>
      </c>
      <c r="EY54" s="39">
        <f>EW54-EV54</f>
        <v>0.60000000000000142</v>
      </c>
      <c r="EZ54" s="83">
        <f>EY54/EV54</f>
        <v>7.1005917159763482E-2</v>
      </c>
      <c r="FA54" s="39"/>
      <c r="FB54" s="39"/>
      <c r="FC54" s="39"/>
      <c r="FD54" s="39"/>
      <c r="FE54" s="39"/>
      <c r="FF54" s="16"/>
      <c r="FH54" s="29"/>
      <c r="FI54" s="38">
        <v>8.4499999999999993</v>
      </c>
      <c r="FJ54" s="38">
        <v>9.0500000000000007</v>
      </c>
      <c r="FK54" s="38" t="s">
        <v>151</v>
      </c>
      <c r="FL54" s="39">
        <f>FJ54-FI54</f>
        <v>0.60000000000000142</v>
      </c>
      <c r="FM54" s="83">
        <f>FL54/FI54</f>
        <v>7.1005917159763482E-2</v>
      </c>
      <c r="FN54" s="39"/>
      <c r="FO54" s="39"/>
      <c r="FP54" s="39"/>
      <c r="FQ54" s="39"/>
      <c r="FR54" s="39"/>
      <c r="FS54" s="16"/>
      <c r="FU54" s="29"/>
      <c r="FV54" s="38">
        <v>8.4499999999999993</v>
      </c>
      <c r="FW54" s="38">
        <v>9.0500000000000007</v>
      </c>
      <c r="FX54" s="38">
        <f>FW54*12.15</f>
        <v>109.95750000000001</v>
      </c>
      <c r="FY54" s="38" t="s">
        <v>151</v>
      </c>
      <c r="FZ54" s="39">
        <f>FW54-FV54</f>
        <v>0.60000000000000142</v>
      </c>
      <c r="GA54" s="83">
        <f>FZ54/FV54</f>
        <v>7.1005917159763482E-2</v>
      </c>
      <c r="GB54" s="39"/>
      <c r="GC54" s="39"/>
      <c r="GD54" s="39"/>
      <c r="GE54" s="39"/>
      <c r="GF54" s="39"/>
      <c r="GG54" s="16"/>
      <c r="GI54" s="29"/>
      <c r="GJ54" s="38">
        <v>8.4499999999999993</v>
      </c>
      <c r="GK54" s="38">
        <v>9.0500000000000007</v>
      </c>
      <c r="GL54" s="38">
        <f>GK54*11.99</f>
        <v>108.50950000000002</v>
      </c>
      <c r="GM54" s="38" t="s">
        <v>151</v>
      </c>
      <c r="GN54" s="39">
        <f>GK54-GJ54</f>
        <v>0.60000000000000142</v>
      </c>
      <c r="GO54" s="83">
        <f>GN54/GJ54</f>
        <v>7.1005917159763482E-2</v>
      </c>
      <c r="GP54" s="39"/>
      <c r="GQ54" s="39"/>
      <c r="GR54" s="39"/>
      <c r="GS54" s="39"/>
      <c r="GT54" s="39"/>
      <c r="GU54" s="16"/>
      <c r="GW54" s="29"/>
      <c r="GX54" s="38">
        <v>8.4499999999999993</v>
      </c>
      <c r="GY54" s="38">
        <v>9.0500000000000007</v>
      </c>
      <c r="GZ54" s="38">
        <f>GY54*11.88</f>
        <v>107.51400000000001</v>
      </c>
      <c r="HA54" s="38" t="s">
        <v>151</v>
      </c>
      <c r="HB54" s="39">
        <f>GY54-GX54</f>
        <v>0.60000000000000142</v>
      </c>
      <c r="HC54" s="83">
        <f>HB54/GX54</f>
        <v>7.1005917159763482E-2</v>
      </c>
      <c r="HD54" s="39"/>
      <c r="HE54" s="39"/>
      <c r="HF54" s="39"/>
      <c r="HG54" s="39"/>
      <c r="HH54" s="39"/>
      <c r="HI54" s="16"/>
      <c r="HJ54" s="16"/>
      <c r="HK54" s="13" t="s">
        <v>85</v>
      </c>
      <c r="HL54" s="38">
        <v>8.4499999999999993</v>
      </c>
      <c r="HM54" s="38">
        <v>9.0500000000000007</v>
      </c>
      <c r="HN54" s="38">
        <f>HM54*11.9</f>
        <v>107.69500000000001</v>
      </c>
      <c r="HO54" s="38" t="s">
        <v>151</v>
      </c>
      <c r="HP54" s="39">
        <f>HM54-HL54</f>
        <v>0.60000000000000142</v>
      </c>
      <c r="HQ54" s="83">
        <f>HP54/HL54</f>
        <v>7.1005917159763482E-2</v>
      </c>
      <c r="HR54" s="39"/>
      <c r="HS54" s="39"/>
      <c r="HT54" s="39"/>
      <c r="HU54" s="39"/>
      <c r="HV54" s="39"/>
      <c r="HW54" s="16"/>
      <c r="HX54" s="13" t="s">
        <v>85</v>
      </c>
      <c r="HY54" s="38">
        <v>8.33</v>
      </c>
      <c r="HZ54" s="38">
        <v>9.0500000000000007</v>
      </c>
      <c r="IA54" s="38">
        <f>HZ54*11.96</f>
        <v>108.23800000000001</v>
      </c>
      <c r="IB54" s="38" t="s">
        <v>151</v>
      </c>
      <c r="IC54" s="39">
        <f>HZ54-HY54</f>
        <v>0.72000000000000064</v>
      </c>
      <c r="ID54" s="83">
        <f>IC54/HY54</f>
        <v>8.6434573829531888E-2</v>
      </c>
      <c r="IE54" s="83"/>
      <c r="IF54" s="83"/>
      <c r="IG54" s="83"/>
      <c r="IH54" s="39"/>
      <c r="II54" s="39"/>
      <c r="IJ54" s="39"/>
      <c r="IK54" s="39"/>
      <c r="IL54" s="39"/>
      <c r="IM54" s="16"/>
      <c r="IO54" s="295">
        <f>ID54-HQ54</f>
        <v>1.5428656669768406E-2</v>
      </c>
      <c r="IQ54" s="13" t="s">
        <v>85</v>
      </c>
      <c r="IR54" s="38">
        <v>8.33</v>
      </c>
      <c r="IS54" s="38">
        <v>9.0500000000000007</v>
      </c>
      <c r="IT54" s="38">
        <f>IS54*12.02</f>
        <v>108.78100000000001</v>
      </c>
      <c r="IU54" s="38" t="s">
        <v>151</v>
      </c>
      <c r="IV54" s="39">
        <f>IS54-IR54</f>
        <v>0.72000000000000064</v>
      </c>
      <c r="IW54" s="83">
        <f>IV54/IR54</f>
        <v>8.6434573829531888E-2</v>
      </c>
      <c r="IX54" s="83"/>
      <c r="IY54" s="83"/>
      <c r="IZ54" s="83"/>
      <c r="JA54" s="39"/>
      <c r="JB54" s="39"/>
      <c r="JC54" s="39"/>
      <c r="JD54" s="39"/>
      <c r="JE54" s="39"/>
      <c r="JF54" s="16"/>
      <c r="JH54" s="13"/>
      <c r="JI54" s="38">
        <v>8.33</v>
      </c>
      <c r="JJ54" s="38">
        <v>9.0500000000000007</v>
      </c>
      <c r="JK54" s="38">
        <f>JJ54*12.4</f>
        <v>112.22000000000001</v>
      </c>
      <c r="JL54" s="38" t="s">
        <v>151</v>
      </c>
      <c r="JM54" s="39">
        <f>JJ54-JI54</f>
        <v>0.72000000000000064</v>
      </c>
      <c r="JN54" s="83">
        <f>JM54/JI54</f>
        <v>8.6434573829531888E-2</v>
      </c>
      <c r="JO54" s="83"/>
      <c r="JP54" s="83"/>
      <c r="JQ54" s="83"/>
      <c r="JR54" s="39"/>
      <c r="JS54" s="39"/>
      <c r="JT54" s="39"/>
      <c r="JU54" s="39"/>
      <c r="JV54" s="39"/>
      <c r="JW54" s="16"/>
      <c r="JZ54" s="13"/>
      <c r="KA54" s="38">
        <v>8.33</v>
      </c>
      <c r="KB54" s="38">
        <v>9.0500000000000007</v>
      </c>
      <c r="KC54" s="38">
        <f>KB54*12.36</f>
        <v>111.858</v>
      </c>
      <c r="KD54" s="38" t="s">
        <v>151</v>
      </c>
      <c r="KE54" s="39">
        <f>KB54-KA54</f>
        <v>0.72000000000000064</v>
      </c>
      <c r="KF54" s="83">
        <f>KE54/KA54</f>
        <v>8.6434573829531888E-2</v>
      </c>
      <c r="KG54" s="83"/>
      <c r="KH54" s="83"/>
      <c r="KI54" s="83"/>
      <c r="KJ54" s="39"/>
      <c r="KK54" s="39"/>
      <c r="KL54" s="39"/>
      <c r="KM54" s="39"/>
      <c r="KN54" s="39"/>
      <c r="KO54" s="16"/>
      <c r="KQ54" s="13"/>
      <c r="KR54" s="38">
        <v>8.33</v>
      </c>
      <c r="KS54" s="38">
        <v>9.0500000000000007</v>
      </c>
      <c r="KT54" s="302">
        <f>12.39*KS54</f>
        <v>112.12950000000001</v>
      </c>
      <c r="KU54" s="309" t="s">
        <v>151</v>
      </c>
      <c r="KV54" s="39">
        <f>KS54-KR54</f>
        <v>0.72000000000000064</v>
      </c>
      <c r="KW54" s="83">
        <f>KV54/KR54</f>
        <v>8.6434573829531888E-2</v>
      </c>
      <c r="KX54" s="83"/>
      <c r="KY54" s="83"/>
      <c r="KZ54" s="83"/>
      <c r="LA54" s="39"/>
      <c r="LB54" s="39"/>
      <c r="LC54" s="39"/>
      <c r="LD54" s="39"/>
      <c r="LE54" s="39"/>
      <c r="LF54" s="16"/>
      <c r="LI54" s="13" t="s">
        <v>86</v>
      </c>
      <c r="LJ54" s="38">
        <v>8.6329999999999991</v>
      </c>
      <c r="LK54" s="760">
        <v>9.0500000000000007</v>
      </c>
      <c r="LL54" s="302">
        <f>12.4*LK54</f>
        <v>112.22000000000001</v>
      </c>
      <c r="LM54" s="309" t="s">
        <v>151</v>
      </c>
      <c r="LN54" s="39">
        <f>LK54-LJ54</f>
        <v>0.41700000000000159</v>
      </c>
      <c r="LO54" s="83">
        <f>LN54/LJ54</f>
        <v>4.8303023282752419E-2</v>
      </c>
      <c r="LP54" s="83"/>
      <c r="LQ54" s="83"/>
      <c r="LR54" s="83"/>
      <c r="LS54" s="39"/>
      <c r="LT54" s="39"/>
      <c r="LU54" s="39"/>
      <c r="LV54" s="39"/>
      <c r="LW54" s="39"/>
      <c r="LX54" s="16"/>
      <c r="LZ54" s="13"/>
      <c r="MA54" s="38">
        <v>8.6329999999999991</v>
      </c>
      <c r="MB54" s="173">
        <v>9.5</v>
      </c>
      <c r="MC54" s="302">
        <f>12.57*MB54</f>
        <v>119.41500000000001</v>
      </c>
      <c r="MD54" s="309" t="s">
        <v>151</v>
      </c>
      <c r="ME54" s="39">
        <f>MB54-MA54</f>
        <v>0.86700000000000088</v>
      </c>
      <c r="MF54" s="83">
        <f>ME54/MA54</f>
        <v>0.10042858797636986</v>
      </c>
      <c r="MG54" s="83"/>
      <c r="MH54" s="83"/>
      <c r="MI54" s="83"/>
      <c r="MJ54" s="39"/>
      <c r="MK54" s="39"/>
      <c r="ML54" s="39"/>
      <c r="MM54" s="39"/>
      <c r="MN54" s="39"/>
      <c r="MO54" s="16"/>
      <c r="MQ54" s="13"/>
      <c r="MR54" s="38">
        <v>8.6329999999999991</v>
      </c>
      <c r="MS54" s="173">
        <v>9.5</v>
      </c>
      <c r="MT54" s="302">
        <f>12.64*MS54</f>
        <v>120.08000000000001</v>
      </c>
      <c r="MU54" s="309" t="s">
        <v>151</v>
      </c>
      <c r="MV54" s="39">
        <f>MS54-MR54</f>
        <v>0.86700000000000088</v>
      </c>
      <c r="MW54" s="83">
        <f>MV54/MR54</f>
        <v>0.10042858797636986</v>
      </c>
      <c r="MX54" s="83"/>
      <c r="MY54" s="83"/>
      <c r="MZ54" s="83"/>
      <c r="NA54" s="39"/>
      <c r="NB54" s="39"/>
      <c r="NC54" s="39"/>
      <c r="ND54" s="39"/>
      <c r="NE54" s="39"/>
      <c r="NF54" s="16"/>
      <c r="NI54" s="13"/>
      <c r="NJ54" s="38">
        <v>8.6329999999999991</v>
      </c>
      <c r="NK54" s="173">
        <v>9.5</v>
      </c>
      <c r="NL54" s="302">
        <f>NK54*13.91</f>
        <v>132.14500000000001</v>
      </c>
      <c r="NM54" s="309" t="s">
        <v>151</v>
      </c>
      <c r="NN54" s="39">
        <f>NK54-NJ54</f>
        <v>0.86700000000000088</v>
      </c>
      <c r="NO54" s="83">
        <f>NN54/NJ54</f>
        <v>0.10042858797636986</v>
      </c>
      <c r="NP54" s="83"/>
      <c r="NQ54" s="83"/>
      <c r="NR54" s="83"/>
      <c r="NS54" s="39"/>
      <c r="NT54" s="39"/>
      <c r="NU54" s="39"/>
      <c r="NV54" s="39"/>
      <c r="NW54" s="39"/>
      <c r="NX54" s="16"/>
      <c r="OA54" s="13"/>
      <c r="OB54" s="38">
        <v>8.6329999999999991</v>
      </c>
      <c r="OC54" s="173">
        <v>9.5</v>
      </c>
      <c r="OD54" s="302">
        <f>12.11*OC54</f>
        <v>115.04499999999999</v>
      </c>
      <c r="OE54" s="309" t="s">
        <v>151</v>
      </c>
      <c r="OF54" s="39">
        <f>OC54-OB54</f>
        <v>0.86700000000000088</v>
      </c>
      <c r="OG54" s="83">
        <f>OF54/OB54</f>
        <v>0.10042858797636986</v>
      </c>
      <c r="OH54" s="83"/>
      <c r="OI54" s="83"/>
      <c r="OJ54" s="83"/>
      <c r="OK54" s="39"/>
      <c r="OL54" s="39"/>
      <c r="OM54" s="39"/>
      <c r="ON54" s="16"/>
      <c r="OQ54" s="13"/>
      <c r="OR54" s="38">
        <v>8.6329999999999991</v>
      </c>
      <c r="OS54" s="173">
        <v>9.5</v>
      </c>
      <c r="OT54" s="302">
        <f>11.59*OS54</f>
        <v>110.105</v>
      </c>
      <c r="OU54" s="309" t="s">
        <v>151</v>
      </c>
      <c r="OV54" s="39">
        <f>OS54-OR54</f>
        <v>0.86700000000000088</v>
      </c>
      <c r="OW54" s="83">
        <f>OV54/OR54</f>
        <v>0.10042858797636986</v>
      </c>
      <c r="OX54" s="83"/>
      <c r="OY54" s="83"/>
      <c r="OZ54" s="83"/>
      <c r="PA54" s="39"/>
      <c r="PB54" s="39"/>
      <c r="PC54" s="39"/>
      <c r="PD54" s="16"/>
      <c r="PG54" s="13"/>
      <c r="PH54" s="38">
        <v>8.6329999999999991</v>
      </c>
      <c r="PI54" s="173">
        <v>9.5</v>
      </c>
      <c r="PJ54" s="302"/>
      <c r="PK54" s="309" t="s">
        <v>62</v>
      </c>
      <c r="PL54" s="39">
        <f>PI54-PH54</f>
        <v>0.86700000000000088</v>
      </c>
      <c r="PM54" s="83">
        <f>PL54/PH54</f>
        <v>0.10042858797636986</v>
      </c>
      <c r="PN54" s="83"/>
      <c r="PO54" s="83"/>
      <c r="PP54" s="83"/>
      <c r="PQ54" s="39"/>
      <c r="PR54" s="39"/>
      <c r="PS54" s="39"/>
      <c r="PT54" s="16"/>
      <c r="PV54" s="13"/>
      <c r="PW54" s="38">
        <v>8.6329999999999991</v>
      </c>
      <c r="PX54" s="173">
        <v>9.5</v>
      </c>
      <c r="PY54" s="302"/>
      <c r="PZ54" s="309" t="s">
        <v>62</v>
      </c>
      <c r="QA54" s="39">
        <f>PX54-PW54</f>
        <v>0.86700000000000088</v>
      </c>
      <c r="QB54" s="83">
        <f>QA54/PW54</f>
        <v>0.10042858797636986</v>
      </c>
      <c r="QC54" s="83"/>
      <c r="QD54" s="83"/>
      <c r="QE54" s="83"/>
      <c r="QF54" s="39"/>
      <c r="QG54" s="39"/>
      <c r="QH54" s="39"/>
      <c r="QI54" s="16"/>
      <c r="QK54" s="13"/>
      <c r="QL54" s="38">
        <v>8.6329999999999991</v>
      </c>
      <c r="QM54" s="173">
        <v>9.5</v>
      </c>
      <c r="QN54" s="302"/>
      <c r="QO54" s="309" t="s">
        <v>62</v>
      </c>
      <c r="QP54" s="39">
        <f>QM54-QL54</f>
        <v>0.86700000000000088</v>
      </c>
      <c r="QQ54" s="83">
        <f>QP54/QL54</f>
        <v>0.10042858797636986</v>
      </c>
      <c r="QR54" s="83"/>
      <c r="QS54" s="83"/>
      <c r="QT54" s="83"/>
      <c r="QU54" s="39"/>
      <c r="QV54" s="39"/>
      <c r="QW54" s="39"/>
      <c r="QX54" s="16"/>
      <c r="QZ54" s="622"/>
      <c r="RA54" s="38">
        <v>8.6329999999999991</v>
      </c>
      <c r="RB54" s="173">
        <v>9.5</v>
      </c>
      <c r="RC54" s="493"/>
      <c r="RD54" s="309" t="s">
        <v>62</v>
      </c>
      <c r="RE54" s="39">
        <f>RB54-RA54</f>
        <v>0.86700000000000088</v>
      </c>
      <c r="RF54" s="83">
        <f>RE54/RA54</f>
        <v>0.10042858797636986</v>
      </c>
      <c r="RG54" s="83"/>
      <c r="RH54" s="83"/>
      <c r="RI54" s="83"/>
      <c r="RJ54" s="529" t="s">
        <v>39</v>
      </c>
      <c r="RK54" s="288"/>
      <c r="RL54" s="519"/>
      <c r="RM54" s="632"/>
      <c r="RQ54" s="622"/>
      <c r="RR54" s="38">
        <v>8.6329999999999991</v>
      </c>
      <c r="RS54" s="173">
        <v>9.5</v>
      </c>
      <c r="RT54" s="493"/>
      <c r="RU54" s="309" t="s">
        <v>62</v>
      </c>
      <c r="RV54" s="39">
        <f>RS54-RR54</f>
        <v>0.86700000000000088</v>
      </c>
      <c r="RW54" s="83">
        <f>RV54/RR54</f>
        <v>0.10042858797636986</v>
      </c>
      <c r="RX54" s="83"/>
      <c r="RY54" s="83"/>
      <c r="RZ54" s="83"/>
      <c r="SA54" s="529" t="s">
        <v>39</v>
      </c>
      <c r="SB54" s="288"/>
      <c r="SC54" s="519"/>
      <c r="SD54" s="632"/>
    </row>
    <row r="55" spans="1:498 16343:16348">
      <c r="A55" s="35" t="s">
        <v>181</v>
      </c>
      <c r="B55" s="36" t="str">
        <f>LEFT(A55,2)</f>
        <v>50</v>
      </c>
      <c r="C55" s="35" t="s">
        <v>32</v>
      </c>
      <c r="D55" s="773">
        <v>1006</v>
      </c>
      <c r="E55" s="37" t="s">
        <v>146</v>
      </c>
      <c r="F55" s="343" t="s">
        <v>147</v>
      </c>
      <c r="G55" s="337" t="s">
        <v>182</v>
      </c>
      <c r="H55" s="35"/>
      <c r="J55" s="13"/>
      <c r="K55" s="38">
        <v>10.1</v>
      </c>
      <c r="L55" s="38">
        <v>11</v>
      </c>
      <c r="M55" s="38" t="s">
        <v>151</v>
      </c>
      <c r="N55" s="39">
        <f>L55-K55</f>
        <v>0.90000000000000036</v>
      </c>
      <c r="O55" s="83">
        <f>N55/L55</f>
        <v>8.1818181818181845E-2</v>
      </c>
      <c r="P55" s="83"/>
      <c r="Q55" s="39"/>
      <c r="R55" s="39"/>
      <c r="S55" s="39"/>
      <c r="T55" s="39"/>
      <c r="U55" s="39"/>
      <c r="V55" s="16"/>
      <c r="X55" s="13"/>
      <c r="Y55" s="38">
        <v>10.1</v>
      </c>
      <c r="Z55" s="38">
        <v>11</v>
      </c>
      <c r="AA55" s="38" t="s">
        <v>151</v>
      </c>
      <c r="AB55" s="39">
        <f>Z55-Y55</f>
        <v>0.90000000000000036</v>
      </c>
      <c r="AC55" s="83">
        <f>AB55/Z55</f>
        <v>8.1818181818181845E-2</v>
      </c>
      <c r="AD55" s="83"/>
      <c r="AE55" s="39"/>
      <c r="AF55" s="39"/>
      <c r="AG55" s="39"/>
      <c r="AH55" s="39"/>
      <c r="AI55" s="39"/>
      <c r="AJ55" s="16"/>
      <c r="AL55" s="29"/>
      <c r="AM55" s="38">
        <v>10.1</v>
      </c>
      <c r="AN55" s="38">
        <v>11</v>
      </c>
      <c r="AO55" s="38" t="s">
        <v>151</v>
      </c>
      <c r="AP55" s="39">
        <f>AN55-AM55</f>
        <v>0.90000000000000036</v>
      </c>
      <c r="AQ55" s="83">
        <f>AP55/AM55</f>
        <v>8.9108910891089146E-2</v>
      </c>
      <c r="AR55" s="83"/>
      <c r="AS55" s="39">
        <f>AN55*11.56</f>
        <v>127.16000000000001</v>
      </c>
      <c r="AT55" s="39"/>
      <c r="AU55" s="39"/>
      <c r="AV55" s="39"/>
      <c r="AW55" s="39"/>
      <c r="AX55" s="16"/>
      <c r="AZ55" s="13"/>
      <c r="BA55" s="38">
        <v>10.1</v>
      </c>
      <c r="BB55" s="38">
        <v>11</v>
      </c>
      <c r="BC55" s="38" t="s">
        <v>151</v>
      </c>
      <c r="BD55" s="39">
        <f>BB55-BA55</f>
        <v>0.90000000000000036</v>
      </c>
      <c r="BE55" s="83">
        <f>BD55/BA55</f>
        <v>8.9108910891089146E-2</v>
      </c>
      <c r="BF55" s="83"/>
      <c r="BG55" s="39"/>
      <c r="BH55" s="39"/>
      <c r="BI55" s="39"/>
      <c r="BJ55" s="39"/>
      <c r="BK55" s="39"/>
      <c r="BL55" s="16"/>
      <c r="BN55" s="29"/>
      <c r="BO55" s="38">
        <v>10.1</v>
      </c>
      <c r="BP55" s="38">
        <v>11</v>
      </c>
      <c r="BQ55" s="38" t="s">
        <v>151</v>
      </c>
      <c r="BR55" s="39">
        <f>BP55-BO55</f>
        <v>0.90000000000000036</v>
      </c>
      <c r="BS55" s="83">
        <f>BR55/BO55</f>
        <v>8.9108910891089146E-2</v>
      </c>
      <c r="BT55" s="83"/>
      <c r="BU55" s="39"/>
      <c r="BV55" s="39"/>
      <c r="BW55" s="39"/>
      <c r="BX55" s="39"/>
      <c r="BY55" s="39"/>
      <c r="BZ55" s="16"/>
      <c r="CB55" s="29"/>
      <c r="CC55" s="38">
        <v>10.7</v>
      </c>
      <c r="CD55" s="173">
        <v>11.66</v>
      </c>
      <c r="CE55" s="38" t="s">
        <v>151</v>
      </c>
      <c r="CF55" s="39">
        <f>CD55-CC55</f>
        <v>0.96000000000000085</v>
      </c>
      <c r="CG55" s="83">
        <f>CF55/CC55</f>
        <v>8.971962616822439E-2</v>
      </c>
      <c r="CH55" s="83"/>
      <c r="CI55" s="39"/>
      <c r="CJ55" s="39"/>
      <c r="CK55" s="39"/>
      <c r="CL55" s="39"/>
      <c r="CM55" s="39"/>
      <c r="CN55" s="16"/>
      <c r="CP55" s="29"/>
      <c r="CQ55" s="38">
        <v>10.7</v>
      </c>
      <c r="CR55" s="38">
        <v>11</v>
      </c>
      <c r="CS55" s="38" t="s">
        <v>151</v>
      </c>
      <c r="CT55" s="39">
        <f>CR55-CQ55</f>
        <v>0.30000000000000071</v>
      </c>
      <c r="CU55" s="83">
        <f>CT55/CQ55</f>
        <v>2.8037383177570162E-2</v>
      </c>
      <c r="CV55" s="83"/>
      <c r="CW55" s="39"/>
      <c r="CX55" s="39"/>
      <c r="CY55" s="39"/>
      <c r="CZ55" s="39"/>
      <c r="DA55" s="39"/>
      <c r="DB55" s="16"/>
      <c r="DD55" s="29"/>
      <c r="DE55" s="38">
        <v>10.7</v>
      </c>
      <c r="DF55" s="38">
        <v>11</v>
      </c>
      <c r="DG55" s="38"/>
      <c r="DH55" s="38"/>
      <c r="DI55" s="38" t="s">
        <v>151</v>
      </c>
      <c r="DJ55" s="39">
        <f>DF55-DE55</f>
        <v>0.30000000000000071</v>
      </c>
      <c r="DK55" s="83">
        <f>DJ55/DE55</f>
        <v>2.8037383177570162E-2</v>
      </c>
      <c r="DL55" s="83"/>
      <c r="DM55" s="39"/>
      <c r="DN55" s="39"/>
      <c r="DO55" s="39"/>
      <c r="DP55" s="39"/>
      <c r="DQ55" s="39"/>
      <c r="DR55" s="16"/>
      <c r="DT55" s="29"/>
      <c r="DU55" s="38">
        <v>10.7</v>
      </c>
      <c r="DV55" s="38">
        <v>11</v>
      </c>
      <c r="DW55" s="38" t="s">
        <v>151</v>
      </c>
      <c r="DX55" s="39">
        <f>DV55-DU55</f>
        <v>0.30000000000000071</v>
      </c>
      <c r="DY55" s="83">
        <f>DX55/DU55</f>
        <v>2.8037383177570162E-2</v>
      </c>
      <c r="DZ55" s="83"/>
      <c r="EA55" s="39"/>
      <c r="EB55" s="39"/>
      <c r="EC55" s="39"/>
      <c r="ED55" s="39"/>
      <c r="EE55" s="39"/>
      <c r="EF55" s="16"/>
      <c r="EG55" s="16"/>
      <c r="EH55" s="29"/>
      <c r="EI55" s="38">
        <v>10.7</v>
      </c>
      <c r="EJ55" s="38">
        <v>11</v>
      </c>
      <c r="EK55" s="38" t="s">
        <v>151</v>
      </c>
      <c r="EL55" s="39">
        <f>EJ55-EI55</f>
        <v>0.30000000000000071</v>
      </c>
      <c r="EM55" s="83">
        <f>EL55/EI55</f>
        <v>2.8037383177570162E-2</v>
      </c>
      <c r="EN55" s="39"/>
      <c r="EO55" s="39"/>
      <c r="EP55" s="39"/>
      <c r="EQ55" s="39"/>
      <c r="ER55" s="39"/>
      <c r="ES55" s="16"/>
      <c r="EU55" s="29"/>
      <c r="EV55" s="38">
        <v>10.7</v>
      </c>
      <c r="EW55" s="38">
        <v>11</v>
      </c>
      <c r="EX55" s="38" t="s">
        <v>151</v>
      </c>
      <c r="EY55" s="39">
        <f>EW55-EV55</f>
        <v>0.30000000000000071</v>
      </c>
      <c r="EZ55" s="83">
        <f>EY55/EV55</f>
        <v>2.8037383177570162E-2</v>
      </c>
      <c r="FA55" s="39"/>
      <c r="FB55" s="39"/>
      <c r="FC55" s="39"/>
      <c r="FD55" s="39"/>
      <c r="FE55" s="39"/>
      <c r="FF55" s="16"/>
      <c r="FH55" s="29"/>
      <c r="FI55" s="38">
        <v>10.7</v>
      </c>
      <c r="FJ55" s="38">
        <v>11</v>
      </c>
      <c r="FK55" s="38" t="s">
        <v>151</v>
      </c>
      <c r="FL55" s="39">
        <f>FJ55-FI55</f>
        <v>0.30000000000000071</v>
      </c>
      <c r="FM55" s="83">
        <f>FL55/FI55</f>
        <v>2.8037383177570162E-2</v>
      </c>
      <c r="FN55" s="39"/>
      <c r="FO55" s="39"/>
      <c r="FP55" s="39"/>
      <c r="FQ55" s="39"/>
      <c r="FR55" s="39"/>
      <c r="FS55" s="16"/>
      <c r="FU55" s="29"/>
      <c r="FV55" s="38">
        <v>10.7</v>
      </c>
      <c r="FW55" s="38">
        <v>11</v>
      </c>
      <c r="FX55" s="38">
        <f>FW55*12.15</f>
        <v>133.65</v>
      </c>
      <c r="FY55" s="38" t="s">
        <v>151</v>
      </c>
      <c r="FZ55" s="39">
        <f>FW55-FV55</f>
        <v>0.30000000000000071</v>
      </c>
      <c r="GA55" s="83">
        <f>FZ55/FV55</f>
        <v>2.8037383177570162E-2</v>
      </c>
      <c r="GB55" s="39"/>
      <c r="GC55" s="39"/>
      <c r="GD55" s="39"/>
      <c r="GE55" s="39"/>
      <c r="GF55" s="39"/>
      <c r="GG55" s="16"/>
      <c r="GI55" s="29"/>
      <c r="GJ55" s="38">
        <v>10.7</v>
      </c>
      <c r="GK55" s="38">
        <v>11</v>
      </c>
      <c r="GL55" s="38">
        <f>GK55*11.99</f>
        <v>131.89000000000001</v>
      </c>
      <c r="GM55" s="38" t="s">
        <v>151</v>
      </c>
      <c r="GN55" s="39">
        <f>GK55-GJ55</f>
        <v>0.30000000000000071</v>
      </c>
      <c r="GO55" s="83">
        <f>GN55/GJ55</f>
        <v>2.8037383177570162E-2</v>
      </c>
      <c r="GP55" s="39"/>
      <c r="GQ55" s="39"/>
      <c r="GR55" s="39"/>
      <c r="GS55" s="39"/>
      <c r="GT55" s="39"/>
      <c r="GU55" s="16"/>
      <c r="GW55" s="29"/>
      <c r="GX55" s="38">
        <v>10.7</v>
      </c>
      <c r="GY55" s="38">
        <v>11</v>
      </c>
      <c r="GZ55" s="38">
        <f>GY55*11.88</f>
        <v>130.68</v>
      </c>
      <c r="HA55" s="38" t="s">
        <v>151</v>
      </c>
      <c r="HB55" s="39">
        <f>GY55-GX55</f>
        <v>0.30000000000000071</v>
      </c>
      <c r="HC55" s="83">
        <f>HB55/GX55</f>
        <v>2.8037383177570162E-2</v>
      </c>
      <c r="HD55" s="39"/>
      <c r="HE55" s="39"/>
      <c r="HF55" s="39"/>
      <c r="HG55" s="39"/>
      <c r="HH55" s="39"/>
      <c r="HI55" s="16"/>
      <c r="HJ55" s="16"/>
      <c r="HK55" s="13" t="s">
        <v>183</v>
      </c>
      <c r="HL55" s="38">
        <v>10.7</v>
      </c>
      <c r="HM55" s="38">
        <v>11</v>
      </c>
      <c r="HN55" s="38">
        <f>HM55*11.9</f>
        <v>130.9</v>
      </c>
      <c r="HO55" s="38" t="s">
        <v>151</v>
      </c>
      <c r="HP55" s="39">
        <f>HM55-HL55</f>
        <v>0.30000000000000071</v>
      </c>
      <c r="HQ55" s="83">
        <f>HP55/HL55</f>
        <v>2.8037383177570162E-2</v>
      </c>
      <c r="HR55" s="39"/>
      <c r="HS55" s="39"/>
      <c r="HT55" s="39"/>
      <c r="HU55" s="39"/>
      <c r="HV55" s="39"/>
      <c r="HW55" s="16"/>
      <c r="HX55" s="13" t="s">
        <v>183</v>
      </c>
      <c r="HY55" s="38">
        <v>10.61</v>
      </c>
      <c r="HZ55" s="38">
        <v>11</v>
      </c>
      <c r="IA55" s="38">
        <f>HZ55*11.96</f>
        <v>131.56</v>
      </c>
      <c r="IB55" s="38" t="s">
        <v>151</v>
      </c>
      <c r="IC55" s="39">
        <f>HZ55-HY55</f>
        <v>0.39000000000000057</v>
      </c>
      <c r="ID55" s="83">
        <f>IC55/HY55</f>
        <v>3.675777568331768E-2</v>
      </c>
      <c r="IE55" s="83"/>
      <c r="IF55" s="83"/>
      <c r="IG55" s="83"/>
      <c r="IH55" s="39"/>
      <c r="II55" s="39"/>
      <c r="IJ55" s="39"/>
      <c r="IK55" s="39"/>
      <c r="IL55" s="39"/>
      <c r="IM55" s="16"/>
      <c r="IO55" s="295">
        <f>ID55-HQ55</f>
        <v>8.7203925057475172E-3</v>
      </c>
      <c r="IQ55" s="13" t="s">
        <v>183</v>
      </c>
      <c r="IR55" s="38">
        <v>10.61</v>
      </c>
      <c r="IS55" s="38">
        <v>11</v>
      </c>
      <c r="IT55" s="38">
        <f>IS55*12.02</f>
        <v>132.22</v>
      </c>
      <c r="IU55" s="38" t="s">
        <v>151</v>
      </c>
      <c r="IV55" s="39">
        <f>IS55-IR55</f>
        <v>0.39000000000000057</v>
      </c>
      <c r="IW55" s="83">
        <f>IV55/IR55</f>
        <v>3.675777568331768E-2</v>
      </c>
      <c r="IX55" s="83"/>
      <c r="IY55" s="83"/>
      <c r="IZ55" s="83"/>
      <c r="JA55" s="39"/>
      <c r="JB55" s="39"/>
      <c r="JC55" s="39"/>
      <c r="JD55" s="39"/>
      <c r="JE55" s="39"/>
      <c r="JF55" s="16"/>
      <c r="JH55" s="13"/>
      <c r="JI55" s="38">
        <v>10.61</v>
      </c>
      <c r="JJ55" s="38">
        <v>11</v>
      </c>
      <c r="JK55" s="38">
        <f>JJ55*12.4</f>
        <v>136.4</v>
      </c>
      <c r="JL55" s="38" t="s">
        <v>151</v>
      </c>
      <c r="JM55" s="39">
        <f>JJ55-JI55</f>
        <v>0.39000000000000057</v>
      </c>
      <c r="JN55" s="83">
        <f>JM55/JI55</f>
        <v>3.675777568331768E-2</v>
      </c>
      <c r="JO55" s="83"/>
      <c r="JP55" s="83"/>
      <c r="JQ55" s="83"/>
      <c r="JR55" s="39"/>
      <c r="JS55" s="39"/>
      <c r="JT55" s="39"/>
      <c r="JU55" s="39"/>
      <c r="JV55" s="39"/>
      <c r="JW55" s="16"/>
      <c r="JZ55" s="13"/>
      <c r="KA55" s="38">
        <v>10.61</v>
      </c>
      <c r="KB55" s="38">
        <v>11</v>
      </c>
      <c r="KC55" s="38">
        <f>KB55*12.36</f>
        <v>135.95999999999998</v>
      </c>
      <c r="KD55" s="38" t="s">
        <v>151</v>
      </c>
      <c r="KE55" s="39">
        <f>KB55-KA55</f>
        <v>0.39000000000000057</v>
      </c>
      <c r="KF55" s="83">
        <f>KE55/KA55</f>
        <v>3.675777568331768E-2</v>
      </c>
      <c r="KG55" s="83"/>
      <c r="KH55" s="83"/>
      <c r="KI55" s="83"/>
      <c r="KJ55" s="39"/>
      <c r="KK55" s="39"/>
      <c r="KL55" s="39"/>
      <c r="KM55" s="39"/>
      <c r="KN55" s="39"/>
      <c r="KO55" s="16"/>
      <c r="KQ55" s="13"/>
      <c r="KR55" s="38">
        <v>10.61</v>
      </c>
      <c r="KS55" s="38">
        <v>11</v>
      </c>
      <c r="KT55" s="302">
        <f>12.39*KS55</f>
        <v>136.29000000000002</v>
      </c>
      <c r="KU55" s="309" t="s">
        <v>151</v>
      </c>
      <c r="KV55" s="39">
        <f>KS55-KR55</f>
        <v>0.39000000000000057</v>
      </c>
      <c r="KW55" s="83">
        <f>KV55/KR55</f>
        <v>3.675777568331768E-2</v>
      </c>
      <c r="KX55" s="83"/>
      <c r="KY55" s="83"/>
      <c r="KZ55" s="83"/>
      <c r="LA55" s="39"/>
      <c r="LB55" s="39"/>
      <c r="LC55" s="39"/>
      <c r="LD55" s="39"/>
      <c r="LE55" s="39"/>
      <c r="LF55" s="16"/>
      <c r="LI55" s="13" t="s">
        <v>184</v>
      </c>
      <c r="LJ55" s="38">
        <v>10.91</v>
      </c>
      <c r="LK55" s="760">
        <v>11</v>
      </c>
      <c r="LL55" s="302">
        <f>12.4*LK55</f>
        <v>136.4</v>
      </c>
      <c r="LM55" s="309" t="s">
        <v>151</v>
      </c>
      <c r="LN55" s="39">
        <f>LK55-LJ55</f>
        <v>8.9999999999999858E-2</v>
      </c>
      <c r="LO55" s="83">
        <f>LN55/LJ55</f>
        <v>8.2493125572868798E-3</v>
      </c>
      <c r="LP55" s="83"/>
      <c r="LQ55" s="83"/>
      <c r="LR55" s="83"/>
      <c r="LS55" s="39"/>
      <c r="LT55" s="39"/>
      <c r="LU55" s="39"/>
      <c r="LV55" s="39"/>
      <c r="LW55" s="39"/>
      <c r="LX55" s="16"/>
      <c r="LZ55" s="13"/>
      <c r="MA55" s="38">
        <v>10.91</v>
      </c>
      <c r="MB55" s="173">
        <v>11.56</v>
      </c>
      <c r="MC55" s="302">
        <f>12.57*MB55</f>
        <v>145.3092</v>
      </c>
      <c r="MD55" s="309" t="s">
        <v>151</v>
      </c>
      <c r="ME55" s="39">
        <f>MB55-MA55</f>
        <v>0.65000000000000036</v>
      </c>
      <c r="MF55" s="83">
        <f>ME55/MA55</f>
        <v>5.9578368469294256E-2</v>
      </c>
      <c r="MG55" s="83"/>
      <c r="MH55" s="83"/>
      <c r="MI55" s="83"/>
      <c r="MJ55" s="39"/>
      <c r="MK55" s="39"/>
      <c r="ML55" s="39"/>
      <c r="MM55" s="39"/>
      <c r="MN55" s="39"/>
      <c r="MO55" s="16"/>
      <c r="MQ55" s="13"/>
      <c r="MR55" s="38">
        <v>10.91</v>
      </c>
      <c r="MS55" s="173">
        <v>11.56</v>
      </c>
      <c r="MT55" s="302">
        <f>12.64*MS55</f>
        <v>146.11840000000001</v>
      </c>
      <c r="MU55" s="309" t="s">
        <v>151</v>
      </c>
      <c r="MV55" s="39">
        <f>MS55-MR55</f>
        <v>0.65000000000000036</v>
      </c>
      <c r="MW55" s="83">
        <f>MV55/MR55</f>
        <v>5.9578368469294256E-2</v>
      </c>
      <c r="MX55" s="83"/>
      <c r="MY55" s="83"/>
      <c r="MZ55" s="83"/>
      <c r="NA55" s="39"/>
      <c r="NB55" s="39"/>
      <c r="NC55" s="39"/>
      <c r="ND55" s="39"/>
      <c r="NE55" s="39"/>
      <c r="NF55" s="16"/>
      <c r="NI55" s="13"/>
      <c r="NJ55" s="38">
        <v>10.91</v>
      </c>
      <c r="NK55" s="173">
        <v>11.56</v>
      </c>
      <c r="NL55" s="302">
        <f>NK55*13.91</f>
        <v>160.7996</v>
      </c>
      <c r="NM55" s="309" t="s">
        <v>151</v>
      </c>
      <c r="NN55" s="39">
        <f>NK55-NJ55</f>
        <v>0.65000000000000036</v>
      </c>
      <c r="NO55" s="83">
        <f>NN55/NJ55</f>
        <v>5.9578368469294256E-2</v>
      </c>
      <c r="NP55" s="83"/>
      <c r="NQ55" s="83"/>
      <c r="NR55" s="83"/>
      <c r="NS55" s="39"/>
      <c r="NT55" s="39"/>
      <c r="NU55" s="39"/>
      <c r="NV55" s="39"/>
      <c r="NW55" s="39"/>
      <c r="NX55" s="16"/>
      <c r="OA55" s="13" t="s">
        <v>185</v>
      </c>
      <c r="OB55" s="38">
        <v>10.91</v>
      </c>
      <c r="OC55" s="173">
        <v>11.56</v>
      </c>
      <c r="OD55" s="302">
        <f>12.11*OC55</f>
        <v>139.99160000000001</v>
      </c>
      <c r="OE55" s="309" t="s">
        <v>151</v>
      </c>
      <c r="OF55" s="39">
        <f>OC55-OB55</f>
        <v>0.65000000000000036</v>
      </c>
      <c r="OG55" s="83">
        <f>OF55/OB55</f>
        <v>5.9578368469294256E-2</v>
      </c>
      <c r="OH55" s="83"/>
      <c r="OI55" s="83"/>
      <c r="OJ55" s="83"/>
      <c r="OK55" s="39"/>
      <c r="OL55" s="39"/>
      <c r="OM55" s="39"/>
      <c r="ON55" s="16"/>
      <c r="OQ55" s="13" t="s">
        <v>185</v>
      </c>
      <c r="OR55" s="38">
        <v>10.91</v>
      </c>
      <c r="OS55" s="173">
        <v>11.56</v>
      </c>
      <c r="OT55" s="302">
        <f>11.59*OS55</f>
        <v>133.9804</v>
      </c>
      <c r="OU55" s="309" t="s">
        <v>151</v>
      </c>
      <c r="OV55" s="39">
        <f>OS55-OR55</f>
        <v>0.65000000000000036</v>
      </c>
      <c r="OW55" s="83">
        <f>OV55/OR55</f>
        <v>5.9578368469294256E-2</v>
      </c>
      <c r="OX55" s="83"/>
      <c r="OY55" s="83"/>
      <c r="OZ55" s="83"/>
      <c r="PA55" s="39"/>
      <c r="PB55" s="39"/>
      <c r="PC55" s="39"/>
      <c r="PD55" s="16"/>
      <c r="PG55" s="13" t="s">
        <v>185</v>
      </c>
      <c r="PH55" s="38">
        <v>10.91</v>
      </c>
      <c r="PI55" s="173">
        <v>11.56</v>
      </c>
      <c r="PJ55" s="302"/>
      <c r="PK55" s="309" t="s">
        <v>62</v>
      </c>
      <c r="PL55" s="39">
        <f>PI55-PH55</f>
        <v>0.65000000000000036</v>
      </c>
      <c r="PM55" s="83">
        <f>PL55/PH55</f>
        <v>5.9578368469294256E-2</v>
      </c>
      <c r="PN55" s="83"/>
      <c r="PO55" s="83"/>
      <c r="PP55" s="83"/>
      <c r="PQ55" s="39"/>
      <c r="PR55" s="39"/>
      <c r="PS55" s="39"/>
      <c r="PT55" s="16"/>
      <c r="PV55" s="13" t="s">
        <v>185</v>
      </c>
      <c r="PW55" s="38">
        <v>10.91</v>
      </c>
      <c r="PX55" s="173">
        <v>11.56</v>
      </c>
      <c r="PY55" s="302"/>
      <c r="PZ55" s="309" t="s">
        <v>62</v>
      </c>
      <c r="QA55" s="39">
        <f>PX55-PW55</f>
        <v>0.65000000000000036</v>
      </c>
      <c r="QB55" s="83">
        <f>QA55/PW55</f>
        <v>5.9578368469294256E-2</v>
      </c>
      <c r="QC55" s="83"/>
      <c r="QD55" s="83"/>
      <c r="QE55" s="83"/>
      <c r="QF55" s="39"/>
      <c r="QG55" s="39"/>
      <c r="QH55" s="39"/>
      <c r="QI55" s="16"/>
      <c r="QK55" s="13" t="s">
        <v>185</v>
      </c>
      <c r="QL55" s="38">
        <v>10.91</v>
      </c>
      <c r="QM55" s="173">
        <v>11.56</v>
      </c>
      <c r="QN55" s="302"/>
      <c r="QO55" s="309" t="s">
        <v>62</v>
      </c>
      <c r="QP55" s="39">
        <f>QM55-QL55</f>
        <v>0.65000000000000036</v>
      </c>
      <c r="QQ55" s="83">
        <f>QP55/QL55</f>
        <v>5.9578368469294256E-2</v>
      </c>
      <c r="QR55" s="83"/>
      <c r="QS55" s="83"/>
      <c r="QT55" s="83"/>
      <c r="QU55" s="39"/>
      <c r="QV55" s="39"/>
      <c r="QW55" s="39"/>
      <c r="QX55" s="16"/>
      <c r="QZ55" s="622" t="s">
        <v>185</v>
      </c>
      <c r="RA55" s="38">
        <v>10.91</v>
      </c>
      <c r="RB55" s="173">
        <v>11.56</v>
      </c>
      <c r="RC55" s="493"/>
      <c r="RD55" s="309" t="s">
        <v>62</v>
      </c>
      <c r="RE55" s="39">
        <f>RB55-RA55</f>
        <v>0.65000000000000036</v>
      </c>
      <c r="RF55" s="83">
        <f>RE55/RA55</f>
        <v>5.9578368469294256E-2</v>
      </c>
      <c r="RG55" s="83"/>
      <c r="RH55" s="83"/>
      <c r="RI55" s="83"/>
      <c r="RJ55" s="529" t="s">
        <v>39</v>
      </c>
      <c r="RK55" s="288"/>
      <c r="RL55" s="519"/>
      <c r="RM55" s="632"/>
      <c r="RQ55" s="622" t="s">
        <v>185</v>
      </c>
      <c r="RR55" s="38">
        <v>10.91</v>
      </c>
      <c r="RS55" s="173">
        <v>11.56</v>
      </c>
      <c r="RT55" s="493"/>
      <c r="RU55" s="309" t="s">
        <v>62</v>
      </c>
      <c r="RV55" s="39">
        <f>RS55-RR55</f>
        <v>0.65000000000000036</v>
      </c>
      <c r="RW55" s="83">
        <f>RV55/RR55</f>
        <v>5.9578368469294256E-2</v>
      </c>
      <c r="RX55" s="83"/>
      <c r="RY55" s="83"/>
      <c r="RZ55" s="83"/>
      <c r="SA55" s="529" t="s">
        <v>39</v>
      </c>
      <c r="SB55" s="288"/>
      <c r="SC55" s="519"/>
      <c r="SD55" s="632"/>
    </row>
    <row r="56" spans="1:498 16343:16348">
      <c r="A56" s="35" t="s">
        <v>186</v>
      </c>
      <c r="B56" s="36" t="str">
        <f>LEFT(A56,2)</f>
        <v>50</v>
      </c>
      <c r="C56" s="35" t="s">
        <v>32</v>
      </c>
      <c r="D56" s="773">
        <v>1006</v>
      </c>
      <c r="E56" s="37" t="s">
        <v>146</v>
      </c>
      <c r="F56" s="343" t="s">
        <v>147</v>
      </c>
      <c r="G56" s="337" t="s">
        <v>187</v>
      </c>
      <c r="H56" s="35"/>
      <c r="J56" s="13"/>
      <c r="K56" s="38">
        <v>10.1</v>
      </c>
      <c r="L56" s="38">
        <v>11</v>
      </c>
      <c r="M56" s="38" t="s">
        <v>151</v>
      </c>
      <c r="N56" s="39">
        <f>L56-K56</f>
        <v>0.90000000000000036</v>
      </c>
      <c r="O56" s="83">
        <f>N56/L56</f>
        <v>8.1818181818181845E-2</v>
      </c>
      <c r="P56" s="83"/>
      <c r="Q56" s="39"/>
      <c r="R56" s="39"/>
      <c r="S56" s="39"/>
      <c r="T56" s="39"/>
      <c r="U56" s="39"/>
      <c r="V56" s="16"/>
      <c r="X56" s="13"/>
      <c r="Y56" s="38">
        <v>10.1</v>
      </c>
      <c r="Z56" s="38">
        <v>11</v>
      </c>
      <c r="AA56" s="38" t="s">
        <v>151</v>
      </c>
      <c r="AB56" s="39">
        <f>Z56-Y56</f>
        <v>0.90000000000000036</v>
      </c>
      <c r="AC56" s="83">
        <f>AB56/Z56</f>
        <v>8.1818181818181845E-2</v>
      </c>
      <c r="AD56" s="83"/>
      <c r="AE56" s="39"/>
      <c r="AF56" s="39"/>
      <c r="AG56" s="39"/>
      <c r="AH56" s="39"/>
      <c r="AI56" s="39"/>
      <c r="AJ56" s="16"/>
      <c r="AL56" s="29"/>
      <c r="AM56" s="38">
        <v>10.1</v>
      </c>
      <c r="AN56" s="38">
        <v>11</v>
      </c>
      <c r="AO56" s="38" t="s">
        <v>151</v>
      </c>
      <c r="AP56" s="39">
        <f>AN56-AM56</f>
        <v>0.90000000000000036</v>
      </c>
      <c r="AQ56" s="83">
        <f>AP56/AM56</f>
        <v>8.9108910891089146E-2</v>
      </c>
      <c r="AR56" s="83"/>
      <c r="AS56" s="39">
        <f>AN56*11.56</f>
        <v>127.16000000000001</v>
      </c>
      <c r="AT56" s="39"/>
      <c r="AU56" s="39"/>
      <c r="AV56" s="39"/>
      <c r="AW56" s="39"/>
      <c r="AX56" s="16"/>
      <c r="AZ56" s="13"/>
      <c r="BA56" s="38">
        <v>10.1</v>
      </c>
      <c r="BB56" s="38">
        <v>11</v>
      </c>
      <c r="BC56" s="38" t="s">
        <v>151</v>
      </c>
      <c r="BD56" s="39">
        <f>BB56-BA56</f>
        <v>0.90000000000000036</v>
      </c>
      <c r="BE56" s="83">
        <f>BD56/BA56</f>
        <v>8.9108910891089146E-2</v>
      </c>
      <c r="BF56" s="83"/>
      <c r="BG56" s="39"/>
      <c r="BH56" s="39"/>
      <c r="BI56" s="39"/>
      <c r="BJ56" s="39"/>
      <c r="BK56" s="39"/>
      <c r="BL56" s="16"/>
      <c r="BN56" s="29"/>
      <c r="BO56" s="38">
        <v>10.1</v>
      </c>
      <c r="BP56" s="38">
        <v>11</v>
      </c>
      <c r="BQ56" s="38" t="s">
        <v>151</v>
      </c>
      <c r="BR56" s="39">
        <f>BP56-BO56</f>
        <v>0.90000000000000036</v>
      </c>
      <c r="BS56" s="83">
        <f>BR56/BO56</f>
        <v>8.9108910891089146E-2</v>
      </c>
      <c r="BT56" s="83"/>
      <c r="BU56" s="39"/>
      <c r="BV56" s="39"/>
      <c r="BW56" s="39"/>
      <c r="BX56" s="39"/>
      <c r="BY56" s="39"/>
      <c r="BZ56" s="16"/>
      <c r="CB56" s="29"/>
      <c r="CC56" s="38">
        <v>10.7</v>
      </c>
      <c r="CD56" s="173">
        <v>11.66</v>
      </c>
      <c r="CE56" s="38" t="s">
        <v>151</v>
      </c>
      <c r="CF56" s="39">
        <f>CD56-CC56</f>
        <v>0.96000000000000085</v>
      </c>
      <c r="CG56" s="83">
        <f>CF56/CC56</f>
        <v>8.971962616822439E-2</v>
      </c>
      <c r="CH56" s="83"/>
      <c r="CI56" s="39"/>
      <c r="CJ56" s="39"/>
      <c r="CK56" s="39"/>
      <c r="CL56" s="39"/>
      <c r="CM56" s="39"/>
      <c r="CN56" s="16"/>
      <c r="CP56" s="29"/>
      <c r="CQ56" s="38">
        <v>10.7</v>
      </c>
      <c r="CR56" s="38">
        <v>11</v>
      </c>
      <c r="CS56" s="38" t="s">
        <v>151</v>
      </c>
      <c r="CT56" s="39">
        <f>CR56-CQ56</f>
        <v>0.30000000000000071</v>
      </c>
      <c r="CU56" s="83">
        <f>CT56/CQ56</f>
        <v>2.8037383177570162E-2</v>
      </c>
      <c r="CV56" s="83"/>
      <c r="CW56" s="39"/>
      <c r="CX56" s="39"/>
      <c r="CY56" s="39"/>
      <c r="CZ56" s="39"/>
      <c r="DA56" s="39"/>
      <c r="DB56" s="16"/>
      <c r="DD56" s="29"/>
      <c r="DE56" s="38">
        <v>10.7</v>
      </c>
      <c r="DF56" s="38">
        <v>11</v>
      </c>
      <c r="DG56" s="38"/>
      <c r="DH56" s="38"/>
      <c r="DI56" s="38" t="s">
        <v>151</v>
      </c>
      <c r="DJ56" s="39">
        <f>DF56-DE56</f>
        <v>0.30000000000000071</v>
      </c>
      <c r="DK56" s="83">
        <f>DJ56/DE56</f>
        <v>2.8037383177570162E-2</v>
      </c>
      <c r="DL56" s="83"/>
      <c r="DM56" s="39"/>
      <c r="DN56" s="39"/>
      <c r="DO56" s="39"/>
      <c r="DP56" s="39"/>
      <c r="DQ56" s="39"/>
      <c r="DR56" s="16"/>
      <c r="DT56" s="29"/>
      <c r="DU56" s="38">
        <v>10.7</v>
      </c>
      <c r="DV56" s="38">
        <v>11</v>
      </c>
      <c r="DW56" s="38" t="s">
        <v>151</v>
      </c>
      <c r="DX56" s="39">
        <f>DV56-DU56</f>
        <v>0.30000000000000071</v>
      </c>
      <c r="DY56" s="83">
        <f>DX56/DU56</f>
        <v>2.8037383177570162E-2</v>
      </c>
      <c r="DZ56" s="83"/>
      <c r="EA56" s="39"/>
      <c r="EB56" s="39"/>
      <c r="EC56" s="39"/>
      <c r="ED56" s="39"/>
      <c r="EE56" s="39"/>
      <c r="EF56" s="16"/>
      <c r="EG56" s="16"/>
      <c r="EH56" s="29"/>
      <c r="EI56" s="38">
        <v>10.7</v>
      </c>
      <c r="EJ56" s="38">
        <v>11</v>
      </c>
      <c r="EK56" s="38" t="s">
        <v>151</v>
      </c>
      <c r="EL56" s="39">
        <f>EJ56-EI56</f>
        <v>0.30000000000000071</v>
      </c>
      <c r="EM56" s="83">
        <f>EL56/EI56</f>
        <v>2.8037383177570162E-2</v>
      </c>
      <c r="EN56" s="39"/>
      <c r="EO56" s="39"/>
      <c r="EP56" s="39"/>
      <c r="EQ56" s="39"/>
      <c r="ER56" s="39"/>
      <c r="ES56" s="16"/>
      <c r="EU56" s="29"/>
      <c r="EV56" s="38">
        <v>10.7</v>
      </c>
      <c r="EW56" s="38">
        <v>11</v>
      </c>
      <c r="EX56" s="38" t="s">
        <v>151</v>
      </c>
      <c r="EY56" s="39">
        <f>EW56-EV56</f>
        <v>0.30000000000000071</v>
      </c>
      <c r="EZ56" s="83">
        <f>EY56/EV56</f>
        <v>2.8037383177570162E-2</v>
      </c>
      <c r="FA56" s="39"/>
      <c r="FB56" s="39"/>
      <c r="FC56" s="39"/>
      <c r="FD56" s="39"/>
      <c r="FE56" s="39"/>
      <c r="FF56" s="16"/>
      <c r="FH56" s="29"/>
      <c r="FI56" s="38">
        <v>10.7</v>
      </c>
      <c r="FJ56" s="38">
        <v>11</v>
      </c>
      <c r="FK56" s="38" t="s">
        <v>151</v>
      </c>
      <c r="FL56" s="39">
        <f>FJ56-FI56</f>
        <v>0.30000000000000071</v>
      </c>
      <c r="FM56" s="83">
        <f>FL56/FI56</f>
        <v>2.8037383177570162E-2</v>
      </c>
      <c r="FN56" s="39"/>
      <c r="FO56" s="39"/>
      <c r="FP56" s="39"/>
      <c r="FQ56" s="39"/>
      <c r="FR56" s="39"/>
      <c r="FS56" s="16"/>
      <c r="FU56" s="29"/>
      <c r="FV56" s="38">
        <v>10.7</v>
      </c>
      <c r="FW56" s="38">
        <v>11</v>
      </c>
      <c r="FX56" s="38">
        <f>FW56*12.15</f>
        <v>133.65</v>
      </c>
      <c r="FY56" s="38" t="s">
        <v>151</v>
      </c>
      <c r="FZ56" s="39">
        <f>FW56-FV56</f>
        <v>0.30000000000000071</v>
      </c>
      <c r="GA56" s="83">
        <f>FZ56/FV56</f>
        <v>2.8037383177570162E-2</v>
      </c>
      <c r="GB56" s="39"/>
      <c r="GC56" s="39"/>
      <c r="GD56" s="39"/>
      <c r="GE56" s="39"/>
      <c r="GF56" s="39"/>
      <c r="GG56" s="16"/>
      <c r="GI56" s="29"/>
      <c r="GJ56" s="38">
        <v>10.7</v>
      </c>
      <c r="GK56" s="38">
        <v>11</v>
      </c>
      <c r="GL56" s="38">
        <f>GK56*11.99</f>
        <v>131.89000000000001</v>
      </c>
      <c r="GM56" s="38" t="s">
        <v>151</v>
      </c>
      <c r="GN56" s="39">
        <f>GK56-GJ56</f>
        <v>0.30000000000000071</v>
      </c>
      <c r="GO56" s="83">
        <f>GN56/GJ56</f>
        <v>2.8037383177570162E-2</v>
      </c>
      <c r="GP56" s="39"/>
      <c r="GQ56" s="39"/>
      <c r="GR56" s="39"/>
      <c r="GS56" s="39"/>
      <c r="GT56" s="39"/>
      <c r="GU56" s="16"/>
      <c r="GW56" s="29"/>
      <c r="GX56" s="38">
        <v>10.7</v>
      </c>
      <c r="GY56" s="38">
        <v>11</v>
      </c>
      <c r="GZ56" s="38">
        <f>GY56*11.88</f>
        <v>130.68</v>
      </c>
      <c r="HA56" s="38" t="s">
        <v>151</v>
      </c>
      <c r="HB56" s="39">
        <f>GY56-GX56</f>
        <v>0.30000000000000071</v>
      </c>
      <c r="HC56" s="83">
        <f>HB56/GX56</f>
        <v>2.8037383177570162E-2</v>
      </c>
      <c r="HD56" s="39"/>
      <c r="HE56" s="39"/>
      <c r="HF56" s="39"/>
      <c r="HG56" s="39"/>
      <c r="HH56" s="39"/>
      <c r="HI56" s="16"/>
      <c r="HJ56" s="16"/>
      <c r="HK56" s="13" t="s">
        <v>183</v>
      </c>
      <c r="HL56" s="38">
        <v>10.7</v>
      </c>
      <c r="HM56" s="38">
        <v>11</v>
      </c>
      <c r="HN56" s="38">
        <f>HM56*11.9</f>
        <v>130.9</v>
      </c>
      <c r="HO56" s="38" t="s">
        <v>151</v>
      </c>
      <c r="HP56" s="39">
        <f>HM56-HL56</f>
        <v>0.30000000000000071</v>
      </c>
      <c r="HQ56" s="83">
        <f>HP56/HL56</f>
        <v>2.8037383177570162E-2</v>
      </c>
      <c r="HR56" s="39"/>
      <c r="HS56" s="39"/>
      <c r="HT56" s="39"/>
      <c r="HU56" s="39"/>
      <c r="HV56" s="39"/>
      <c r="HW56" s="16"/>
      <c r="HX56" s="13" t="s">
        <v>183</v>
      </c>
      <c r="HY56" s="38">
        <v>10.61</v>
      </c>
      <c r="HZ56" s="38">
        <v>11</v>
      </c>
      <c r="IA56" s="38">
        <f>HZ56*11.96</f>
        <v>131.56</v>
      </c>
      <c r="IB56" s="38" t="s">
        <v>151</v>
      </c>
      <c r="IC56" s="39">
        <f>HZ56-HY56</f>
        <v>0.39000000000000057</v>
      </c>
      <c r="ID56" s="83">
        <f>IC56/HY56</f>
        <v>3.675777568331768E-2</v>
      </c>
      <c r="IE56" s="83"/>
      <c r="IF56" s="83"/>
      <c r="IG56" s="83"/>
      <c r="IH56" s="39"/>
      <c r="II56" s="39"/>
      <c r="IJ56" s="39"/>
      <c r="IK56" s="39"/>
      <c r="IL56" s="39"/>
      <c r="IM56" s="16"/>
      <c r="IO56" s="661">
        <f>ID56-HQ56</f>
        <v>8.7203925057475172E-3</v>
      </c>
      <c r="IQ56" s="13" t="s">
        <v>183</v>
      </c>
      <c r="IR56" s="38">
        <v>10.61</v>
      </c>
      <c r="IS56" s="38">
        <v>11</v>
      </c>
      <c r="IT56" s="38">
        <f>IS56*12.02</f>
        <v>132.22</v>
      </c>
      <c r="IU56" s="38" t="s">
        <v>151</v>
      </c>
      <c r="IV56" s="39">
        <f>IS56-IR56</f>
        <v>0.39000000000000057</v>
      </c>
      <c r="IW56" s="83">
        <f>IV56/IR56</f>
        <v>3.675777568331768E-2</v>
      </c>
      <c r="IX56" s="83"/>
      <c r="IY56" s="83"/>
      <c r="IZ56" s="83"/>
      <c r="JA56" s="39"/>
      <c r="JB56" s="39"/>
      <c r="JC56" s="39"/>
      <c r="JD56" s="39"/>
      <c r="JE56" s="39"/>
      <c r="JF56" s="16"/>
      <c r="JH56" s="13"/>
      <c r="JI56" s="38">
        <v>10.61</v>
      </c>
      <c r="JJ56" s="38">
        <v>11</v>
      </c>
      <c r="JK56" s="38">
        <f>JJ56*12.4</f>
        <v>136.4</v>
      </c>
      <c r="JL56" s="38" t="s">
        <v>151</v>
      </c>
      <c r="JM56" s="39">
        <f>JJ56-JI56</f>
        <v>0.39000000000000057</v>
      </c>
      <c r="JN56" s="83">
        <f>JM56/JI56</f>
        <v>3.675777568331768E-2</v>
      </c>
      <c r="JO56" s="83"/>
      <c r="JP56" s="83"/>
      <c r="JQ56" s="83"/>
      <c r="JR56" s="39"/>
      <c r="JS56" s="39"/>
      <c r="JT56" s="39"/>
      <c r="JU56" s="39"/>
      <c r="JV56" s="39"/>
      <c r="JW56" s="16"/>
      <c r="JZ56" s="13"/>
      <c r="KA56" s="38">
        <v>10.61</v>
      </c>
      <c r="KB56" s="38">
        <v>11</v>
      </c>
      <c r="KC56" s="38">
        <f>KB56*12.36</f>
        <v>135.95999999999998</v>
      </c>
      <c r="KD56" s="38" t="s">
        <v>151</v>
      </c>
      <c r="KE56" s="39">
        <f>KB56-KA56</f>
        <v>0.39000000000000057</v>
      </c>
      <c r="KF56" s="83">
        <f>KE56/KA56</f>
        <v>3.675777568331768E-2</v>
      </c>
      <c r="KG56" s="83"/>
      <c r="KH56" s="83"/>
      <c r="KI56" s="83"/>
      <c r="KJ56" s="39"/>
      <c r="KK56" s="39"/>
      <c r="KL56" s="39"/>
      <c r="KM56" s="39"/>
      <c r="KN56" s="39"/>
      <c r="KO56" s="16"/>
      <c r="KQ56" s="13"/>
      <c r="KR56" s="38">
        <v>10.61</v>
      </c>
      <c r="KS56" s="38">
        <v>11</v>
      </c>
      <c r="KT56" s="302">
        <f>12.39*KS56</f>
        <v>136.29000000000002</v>
      </c>
      <c r="KU56" s="309" t="s">
        <v>151</v>
      </c>
      <c r="KV56" s="39">
        <f>KS56-KR56</f>
        <v>0.39000000000000057</v>
      </c>
      <c r="KW56" s="83">
        <f>KV56/KR56</f>
        <v>3.675777568331768E-2</v>
      </c>
      <c r="KX56" s="83"/>
      <c r="KY56" s="83"/>
      <c r="KZ56" s="83"/>
      <c r="LA56" s="39"/>
      <c r="LB56" s="39"/>
      <c r="LC56" s="39"/>
      <c r="LD56" s="39"/>
      <c r="LE56" s="39"/>
      <c r="LF56" s="16"/>
      <c r="LI56" s="13" t="s">
        <v>184</v>
      </c>
      <c r="LJ56" s="38">
        <v>10.91</v>
      </c>
      <c r="LK56" s="760">
        <v>11</v>
      </c>
      <c r="LL56" s="302">
        <f>12.4*LK56</f>
        <v>136.4</v>
      </c>
      <c r="LM56" s="309" t="s">
        <v>151</v>
      </c>
      <c r="LN56" s="39">
        <f>LK56-LJ56</f>
        <v>8.9999999999999858E-2</v>
      </c>
      <c r="LO56" s="83">
        <f>LN56/LJ56</f>
        <v>8.2493125572868798E-3</v>
      </c>
      <c r="LP56" s="83"/>
      <c r="LQ56" s="83"/>
      <c r="LR56" s="83"/>
      <c r="LS56" s="39"/>
      <c r="LT56" s="39"/>
      <c r="LU56" s="39"/>
      <c r="LV56" s="39"/>
      <c r="LW56" s="39"/>
      <c r="LX56" s="16"/>
      <c r="LZ56" s="13"/>
      <c r="MA56" s="38">
        <v>10.91</v>
      </c>
      <c r="MB56" s="173">
        <v>11.56</v>
      </c>
      <c r="MC56" s="302">
        <f>12.57*MB56</f>
        <v>145.3092</v>
      </c>
      <c r="MD56" s="309" t="s">
        <v>151</v>
      </c>
      <c r="ME56" s="39">
        <f>MB56-MA56</f>
        <v>0.65000000000000036</v>
      </c>
      <c r="MF56" s="83">
        <f>ME56/MA56</f>
        <v>5.9578368469294256E-2</v>
      </c>
      <c r="MG56" s="83"/>
      <c r="MH56" s="83"/>
      <c r="MI56" s="83"/>
      <c r="MJ56" s="39"/>
      <c r="MK56" s="39"/>
      <c r="ML56" s="39"/>
      <c r="MM56" s="39"/>
      <c r="MN56" s="39"/>
      <c r="MO56" s="16"/>
      <c r="MQ56" s="13"/>
      <c r="MR56" s="38">
        <v>10.91</v>
      </c>
      <c r="MS56" s="173">
        <v>11.56</v>
      </c>
      <c r="MT56" s="302">
        <f>12.64*MS56</f>
        <v>146.11840000000001</v>
      </c>
      <c r="MU56" s="309" t="s">
        <v>151</v>
      </c>
      <c r="MV56" s="39">
        <f>MS56-MR56</f>
        <v>0.65000000000000036</v>
      </c>
      <c r="MW56" s="83">
        <f>MV56/MR56</f>
        <v>5.9578368469294256E-2</v>
      </c>
      <c r="MX56" s="83"/>
      <c r="MY56" s="83"/>
      <c r="MZ56" s="83"/>
      <c r="NA56" s="39"/>
      <c r="NB56" s="39"/>
      <c r="NC56" s="39"/>
      <c r="ND56" s="39"/>
      <c r="NE56" s="39"/>
      <c r="NF56" s="16"/>
      <c r="NI56" s="13"/>
      <c r="NJ56" s="38">
        <v>10.91</v>
      </c>
      <c r="NK56" s="173">
        <v>11.56</v>
      </c>
      <c r="NL56" s="302">
        <f>NK56*13.91</f>
        <v>160.7996</v>
      </c>
      <c r="NM56" s="309" t="s">
        <v>151</v>
      </c>
      <c r="NN56" s="39">
        <f>NK56-NJ56</f>
        <v>0.65000000000000036</v>
      </c>
      <c r="NO56" s="83">
        <f>NN56/NJ56</f>
        <v>5.9578368469294256E-2</v>
      </c>
      <c r="NP56" s="83"/>
      <c r="NQ56" s="83"/>
      <c r="NR56" s="83"/>
      <c r="NS56" s="39"/>
      <c r="NT56" s="39"/>
      <c r="NU56" s="39"/>
      <c r="NV56" s="39"/>
      <c r="NW56" s="39"/>
      <c r="NX56" s="16"/>
      <c r="OA56" s="13" t="s">
        <v>185</v>
      </c>
      <c r="OB56" s="38">
        <v>10.91</v>
      </c>
      <c r="OC56" s="173">
        <v>11.56</v>
      </c>
      <c r="OD56" s="302">
        <f>12.11*OC56</f>
        <v>139.99160000000001</v>
      </c>
      <c r="OE56" s="309" t="s">
        <v>151</v>
      </c>
      <c r="OF56" s="39">
        <f>OC56-OB56</f>
        <v>0.65000000000000036</v>
      </c>
      <c r="OG56" s="83">
        <f>OF56/OB56</f>
        <v>5.9578368469294256E-2</v>
      </c>
      <c r="OH56" s="83"/>
      <c r="OI56" s="83"/>
      <c r="OJ56" s="83"/>
      <c r="OK56" s="39"/>
      <c r="OL56" s="39"/>
      <c r="OM56" s="39"/>
      <c r="ON56" s="16"/>
      <c r="OQ56" s="13" t="s">
        <v>185</v>
      </c>
      <c r="OR56" s="38">
        <v>10.91</v>
      </c>
      <c r="OS56" s="173">
        <v>11.56</v>
      </c>
      <c r="OT56" s="302">
        <f>11.59*OS56</f>
        <v>133.9804</v>
      </c>
      <c r="OU56" s="309" t="s">
        <v>151</v>
      </c>
      <c r="OV56" s="39">
        <f>OS56-OR56</f>
        <v>0.65000000000000036</v>
      </c>
      <c r="OW56" s="83">
        <f>OV56/OR56</f>
        <v>5.9578368469294256E-2</v>
      </c>
      <c r="OX56" s="83"/>
      <c r="OY56" s="83"/>
      <c r="OZ56" s="83"/>
      <c r="PA56" s="39"/>
      <c r="PB56" s="39"/>
      <c r="PC56" s="39"/>
      <c r="PD56" s="16"/>
      <c r="PG56" s="13" t="s">
        <v>185</v>
      </c>
      <c r="PH56" s="38">
        <v>10.91</v>
      </c>
      <c r="PI56" s="173">
        <v>11.56</v>
      </c>
      <c r="PJ56" s="302"/>
      <c r="PK56" s="309" t="s">
        <v>62</v>
      </c>
      <c r="PL56" s="39">
        <f>PI56-PH56</f>
        <v>0.65000000000000036</v>
      </c>
      <c r="PM56" s="83">
        <f>PL56/PH56</f>
        <v>5.9578368469294256E-2</v>
      </c>
      <c r="PN56" s="83"/>
      <c r="PO56" s="83"/>
      <c r="PP56" s="83"/>
      <c r="PQ56" s="39"/>
      <c r="PR56" s="39"/>
      <c r="PS56" s="39"/>
      <c r="PT56" s="16"/>
      <c r="PV56" s="13" t="s">
        <v>185</v>
      </c>
      <c r="PW56" s="38">
        <v>10.91</v>
      </c>
      <c r="PX56" s="173">
        <v>11.56</v>
      </c>
      <c r="PY56" s="302"/>
      <c r="PZ56" s="309" t="s">
        <v>62</v>
      </c>
      <c r="QA56" s="39">
        <f>PX56-PW56</f>
        <v>0.65000000000000036</v>
      </c>
      <c r="QB56" s="83">
        <f>QA56/PW56</f>
        <v>5.9578368469294256E-2</v>
      </c>
      <c r="QC56" s="83"/>
      <c r="QD56" s="83"/>
      <c r="QE56" s="83"/>
      <c r="QF56" s="39"/>
      <c r="QG56" s="39"/>
      <c r="QH56" s="39"/>
      <c r="QI56" s="16"/>
      <c r="QK56" s="13" t="s">
        <v>185</v>
      </c>
      <c r="QL56" s="38">
        <v>10.91</v>
      </c>
      <c r="QM56" s="173">
        <v>11.56</v>
      </c>
      <c r="QN56" s="302"/>
      <c r="QO56" s="309" t="s">
        <v>62</v>
      </c>
      <c r="QP56" s="39">
        <f>QM56-QL56</f>
        <v>0.65000000000000036</v>
      </c>
      <c r="QQ56" s="83">
        <f>QP56/QL56</f>
        <v>5.9578368469294256E-2</v>
      </c>
      <c r="QR56" s="83"/>
      <c r="QS56" s="83"/>
      <c r="QT56" s="83"/>
      <c r="QU56" s="39"/>
      <c r="QV56" s="39"/>
      <c r="QW56" s="39"/>
      <c r="QX56" s="16"/>
      <c r="QZ56" s="622" t="s">
        <v>185</v>
      </c>
      <c r="RA56" s="38">
        <v>10.91</v>
      </c>
      <c r="RB56" s="173">
        <v>11.56</v>
      </c>
      <c r="RC56" s="493"/>
      <c r="RD56" s="309" t="s">
        <v>62</v>
      </c>
      <c r="RE56" s="39">
        <f>RB56-RA56</f>
        <v>0.65000000000000036</v>
      </c>
      <c r="RF56" s="83">
        <f>RE56/RA56</f>
        <v>5.9578368469294256E-2</v>
      </c>
      <c r="RG56" s="83"/>
      <c r="RH56" s="83"/>
      <c r="RI56" s="83"/>
      <c r="RJ56" s="529" t="s">
        <v>39</v>
      </c>
      <c r="RK56" s="288"/>
      <c r="RL56" s="519"/>
      <c r="RM56" s="632"/>
      <c r="RQ56" s="622" t="s">
        <v>185</v>
      </c>
      <c r="RR56" s="38">
        <v>10.91</v>
      </c>
      <c r="RS56" s="173">
        <v>11.56</v>
      </c>
      <c r="RT56" s="493"/>
      <c r="RU56" s="309" t="s">
        <v>62</v>
      </c>
      <c r="RV56" s="39">
        <f>RS56-RR56</f>
        <v>0.65000000000000036</v>
      </c>
      <c r="RW56" s="83">
        <f>RV56/RR56</f>
        <v>5.9578368469294256E-2</v>
      </c>
      <c r="RX56" s="83"/>
      <c r="RY56" s="83"/>
      <c r="RZ56" s="83"/>
      <c r="SA56" s="529" t="s">
        <v>39</v>
      </c>
      <c r="SB56" s="288"/>
      <c r="SC56" s="519"/>
      <c r="SD56" s="632"/>
    </row>
    <row r="57" spans="1:498 16343:16348">
      <c r="A57" s="35" t="s">
        <v>188</v>
      </c>
      <c r="B57" s="36" t="str">
        <f>LEFT(A57,2)</f>
        <v>50</v>
      </c>
      <c r="C57" s="35" t="s">
        <v>32</v>
      </c>
      <c r="D57" s="773">
        <v>1006</v>
      </c>
      <c r="E57" s="37" t="s">
        <v>146</v>
      </c>
      <c r="F57" s="343" t="s">
        <v>147</v>
      </c>
      <c r="G57" s="337" t="s">
        <v>189</v>
      </c>
      <c r="H57" s="35"/>
      <c r="J57" s="13"/>
      <c r="K57" s="38">
        <v>15.51</v>
      </c>
      <c r="L57" s="38">
        <v>16.41</v>
      </c>
      <c r="M57" s="38" t="s">
        <v>151</v>
      </c>
      <c r="N57" s="39">
        <f>L57-K57</f>
        <v>0.90000000000000036</v>
      </c>
      <c r="O57" s="83">
        <f>N57/L57</f>
        <v>5.4844606946983565E-2</v>
      </c>
      <c r="P57" s="83"/>
      <c r="Q57" s="39"/>
      <c r="R57" s="39"/>
      <c r="S57" s="39"/>
      <c r="T57" s="39"/>
      <c r="U57" s="39"/>
      <c r="V57" s="16"/>
      <c r="X57" s="13"/>
      <c r="Y57" s="38">
        <v>15.51</v>
      </c>
      <c r="Z57" s="38">
        <v>16.41</v>
      </c>
      <c r="AA57" s="38" t="s">
        <v>151</v>
      </c>
      <c r="AB57" s="39">
        <f>Z57-Y57</f>
        <v>0.90000000000000036</v>
      </c>
      <c r="AC57" s="83">
        <f>AB57/Z57</f>
        <v>5.4844606946983565E-2</v>
      </c>
      <c r="AD57" s="83"/>
      <c r="AE57" s="39"/>
      <c r="AF57" s="39"/>
      <c r="AG57" s="39"/>
      <c r="AH57" s="39"/>
      <c r="AI57" s="39"/>
      <c r="AJ57" s="16"/>
      <c r="AL57" s="29"/>
      <c r="AM57" s="38">
        <v>15.51</v>
      </c>
      <c r="AN57" s="38">
        <v>16.41</v>
      </c>
      <c r="AO57" s="38" t="s">
        <v>151</v>
      </c>
      <c r="AP57" s="39">
        <f>AN57-AM57</f>
        <v>0.90000000000000036</v>
      </c>
      <c r="AQ57" s="83">
        <f>AP57/AM57</f>
        <v>5.8027079303675073E-2</v>
      </c>
      <c r="AR57" s="83"/>
      <c r="AS57" s="39">
        <f>AN57*11.56</f>
        <v>189.6996</v>
      </c>
      <c r="AT57" s="39"/>
      <c r="AU57" s="39"/>
      <c r="AV57" s="39"/>
      <c r="AW57" s="39"/>
      <c r="AX57" s="16"/>
      <c r="AZ57" s="13"/>
      <c r="BA57" s="38">
        <v>15.51</v>
      </c>
      <c r="BB57" s="38">
        <v>16.41</v>
      </c>
      <c r="BC57" s="38" t="s">
        <v>151</v>
      </c>
      <c r="BD57" s="39">
        <f>BB57-BA57</f>
        <v>0.90000000000000036</v>
      </c>
      <c r="BE57" s="83">
        <f>BD57/BA57</f>
        <v>5.8027079303675073E-2</v>
      </c>
      <c r="BF57" s="83"/>
      <c r="BG57" s="39"/>
      <c r="BH57" s="39"/>
      <c r="BI57" s="39"/>
      <c r="BJ57" s="39"/>
      <c r="BK57" s="39"/>
      <c r="BL57" s="16"/>
      <c r="BN57" s="29"/>
      <c r="BO57" s="38">
        <v>15.51</v>
      </c>
      <c r="BP57" s="38">
        <v>16.41</v>
      </c>
      <c r="BQ57" s="38" t="s">
        <v>151</v>
      </c>
      <c r="BR57" s="39">
        <f>BP57-BO57</f>
        <v>0.90000000000000036</v>
      </c>
      <c r="BS57" s="83">
        <f>BR57/BO57</f>
        <v>5.8027079303675073E-2</v>
      </c>
      <c r="BT57" s="83"/>
      <c r="BU57" s="39"/>
      <c r="BV57" s="39"/>
      <c r="BW57" s="39"/>
      <c r="BX57" s="39"/>
      <c r="BY57" s="39"/>
      <c r="BZ57" s="16"/>
      <c r="CB57" s="29"/>
      <c r="CC57" s="38">
        <v>16.11</v>
      </c>
      <c r="CD57" s="173">
        <v>17.079999999999998</v>
      </c>
      <c r="CE57" s="38" t="s">
        <v>151</v>
      </c>
      <c r="CF57" s="39">
        <f>CD57-CC57</f>
        <v>0.96999999999999886</v>
      </c>
      <c r="CG57" s="83">
        <f>CF57/CC57</f>
        <v>6.021104903786461E-2</v>
      </c>
      <c r="CH57" s="83"/>
      <c r="CI57" s="39"/>
      <c r="CJ57" s="39"/>
      <c r="CK57" s="39"/>
      <c r="CL57" s="39"/>
      <c r="CM57" s="39"/>
      <c r="CN57" s="16"/>
      <c r="CP57" s="29"/>
      <c r="CQ57" s="38">
        <v>16.11</v>
      </c>
      <c r="CR57" s="38">
        <v>16.41</v>
      </c>
      <c r="CS57" s="38" t="s">
        <v>151</v>
      </c>
      <c r="CT57" s="39">
        <f>CR57-CQ57</f>
        <v>0.30000000000000071</v>
      </c>
      <c r="CU57" s="83">
        <f>CT57/CQ57</f>
        <v>1.8621973929236545E-2</v>
      </c>
      <c r="CV57" s="83"/>
      <c r="CW57" s="39"/>
      <c r="CX57" s="39"/>
      <c r="CY57" s="39"/>
      <c r="CZ57" s="39"/>
      <c r="DA57" s="39"/>
      <c r="DB57" s="16"/>
      <c r="DD57" s="29"/>
      <c r="DE57" s="38">
        <v>16.11</v>
      </c>
      <c r="DF57" s="38">
        <v>16.41</v>
      </c>
      <c r="DG57" s="38"/>
      <c r="DH57" s="38"/>
      <c r="DI57" s="38" t="s">
        <v>151</v>
      </c>
      <c r="DJ57" s="39">
        <f>DF57-DE57</f>
        <v>0.30000000000000071</v>
      </c>
      <c r="DK57" s="83">
        <f>DJ57/DE57</f>
        <v>1.8621973929236545E-2</v>
      </c>
      <c r="DL57" s="83"/>
      <c r="DM57" s="39"/>
      <c r="DN57" s="39"/>
      <c r="DO57" s="39"/>
      <c r="DP57" s="39"/>
      <c r="DQ57" s="39"/>
      <c r="DR57" s="16"/>
      <c r="DT57" s="29"/>
      <c r="DU57" s="38">
        <v>16.11</v>
      </c>
      <c r="DV57" s="38">
        <v>16.41</v>
      </c>
      <c r="DW57" s="38" t="s">
        <v>151</v>
      </c>
      <c r="DX57" s="39">
        <f>DV57-DU57</f>
        <v>0.30000000000000071</v>
      </c>
      <c r="DY57" s="83">
        <f>DX57/DU57</f>
        <v>1.8621973929236545E-2</v>
      </c>
      <c r="DZ57" s="83"/>
      <c r="EA57" s="39"/>
      <c r="EB57" s="39"/>
      <c r="EC57" s="39"/>
      <c r="ED57" s="39"/>
      <c r="EE57" s="39"/>
      <c r="EF57" s="16"/>
      <c r="EG57" s="16"/>
      <c r="EH57" s="29"/>
      <c r="EI57" s="38">
        <v>16.11</v>
      </c>
      <c r="EJ57" s="38">
        <v>16.41</v>
      </c>
      <c r="EK57" s="38" t="s">
        <v>151</v>
      </c>
      <c r="EL57" s="39">
        <f>EJ57-EI57</f>
        <v>0.30000000000000071</v>
      </c>
      <c r="EM57" s="83">
        <f>EL57/EI57</f>
        <v>1.8621973929236545E-2</v>
      </c>
      <c r="EN57" s="39"/>
      <c r="EO57" s="39"/>
      <c r="EP57" s="39"/>
      <c r="EQ57" s="39"/>
      <c r="ER57" s="39"/>
      <c r="ES57" s="16"/>
      <c r="EU57" s="29"/>
      <c r="EV57" s="38">
        <v>16.11</v>
      </c>
      <c r="EW57" s="38">
        <v>16.41</v>
      </c>
      <c r="EX57" s="38" t="s">
        <v>151</v>
      </c>
      <c r="EY57" s="39">
        <f>EW57-EV57</f>
        <v>0.30000000000000071</v>
      </c>
      <c r="EZ57" s="83">
        <f>EY57/EV57</f>
        <v>1.8621973929236545E-2</v>
      </c>
      <c r="FA57" s="39"/>
      <c r="FB57" s="39"/>
      <c r="FC57" s="39"/>
      <c r="FD57" s="39"/>
      <c r="FE57" s="39"/>
      <c r="FF57" s="16"/>
      <c r="FH57" s="29"/>
      <c r="FI57" s="38">
        <v>16.11</v>
      </c>
      <c r="FJ57" s="38">
        <v>16.41</v>
      </c>
      <c r="FK57" s="38" t="s">
        <v>151</v>
      </c>
      <c r="FL57" s="39">
        <f>FJ57-FI57</f>
        <v>0.30000000000000071</v>
      </c>
      <c r="FM57" s="83">
        <f>FL57/FI57</f>
        <v>1.8621973929236545E-2</v>
      </c>
      <c r="FN57" s="39"/>
      <c r="FO57" s="39"/>
      <c r="FP57" s="39"/>
      <c r="FQ57" s="39"/>
      <c r="FR57" s="39"/>
      <c r="FS57" s="16"/>
      <c r="FU57" s="29"/>
      <c r="FV57" s="38">
        <v>16.11</v>
      </c>
      <c r="FW57" s="38">
        <v>16.41</v>
      </c>
      <c r="FX57" s="38">
        <f>FW57*12.15</f>
        <v>199.38150000000002</v>
      </c>
      <c r="FY57" s="38" t="s">
        <v>151</v>
      </c>
      <c r="FZ57" s="39">
        <f>FW57-FV57</f>
        <v>0.30000000000000071</v>
      </c>
      <c r="GA57" s="83">
        <f>FZ57/FV57</f>
        <v>1.8621973929236545E-2</v>
      </c>
      <c r="GB57" s="39"/>
      <c r="GC57" s="39"/>
      <c r="GD57" s="39"/>
      <c r="GE57" s="39"/>
      <c r="GF57" s="39"/>
      <c r="GG57" s="16"/>
      <c r="GI57" s="29"/>
      <c r="GJ57" s="38">
        <v>16.11</v>
      </c>
      <c r="GK57" s="38">
        <v>16.41</v>
      </c>
      <c r="GL57" s="38">
        <f>GK57*11.99</f>
        <v>196.7559</v>
      </c>
      <c r="GM57" s="38" t="s">
        <v>151</v>
      </c>
      <c r="GN57" s="39">
        <f>GK57-GJ57</f>
        <v>0.30000000000000071</v>
      </c>
      <c r="GO57" s="83">
        <f>GN57/GJ57</f>
        <v>1.8621973929236545E-2</v>
      </c>
      <c r="GP57" s="39"/>
      <c r="GQ57" s="39"/>
      <c r="GR57" s="39"/>
      <c r="GS57" s="39"/>
      <c r="GT57" s="39"/>
      <c r="GU57" s="16"/>
      <c r="GW57" s="29"/>
      <c r="GX57" s="38">
        <v>16.11</v>
      </c>
      <c r="GY57" s="38">
        <v>16.41</v>
      </c>
      <c r="GZ57" s="38">
        <f>GY57*11.88</f>
        <v>194.95080000000002</v>
      </c>
      <c r="HA57" s="38" t="s">
        <v>151</v>
      </c>
      <c r="HB57" s="39">
        <f>GY57-GX57</f>
        <v>0.30000000000000071</v>
      </c>
      <c r="HC57" s="83">
        <f>HB57/GX57</f>
        <v>1.8621973929236545E-2</v>
      </c>
      <c r="HD57" s="39"/>
      <c r="HE57" s="39"/>
      <c r="HF57" s="39"/>
      <c r="HG57" s="39"/>
      <c r="HH57" s="39"/>
      <c r="HI57" s="16"/>
      <c r="HJ57" s="16"/>
      <c r="HK57" s="13" t="s">
        <v>190</v>
      </c>
      <c r="HL57" s="38">
        <v>16.11</v>
      </c>
      <c r="HM57" s="38">
        <v>16.41</v>
      </c>
      <c r="HN57" s="38">
        <f>HM57*11.9</f>
        <v>195.279</v>
      </c>
      <c r="HO57" s="38" t="s">
        <v>151</v>
      </c>
      <c r="HP57" s="39">
        <f>HM57-HL57</f>
        <v>0.30000000000000071</v>
      </c>
      <c r="HQ57" s="83">
        <f>HP57/HL57</f>
        <v>1.8621973929236545E-2</v>
      </c>
      <c r="HR57" s="39"/>
      <c r="HS57" s="39"/>
      <c r="HT57" s="39"/>
      <c r="HU57" s="39"/>
      <c r="HV57" s="39"/>
      <c r="HW57" s="16"/>
      <c r="HX57" s="13" t="s">
        <v>190</v>
      </c>
      <c r="HY57" s="38">
        <v>16.07</v>
      </c>
      <c r="HZ57" s="38">
        <v>16.41</v>
      </c>
      <c r="IA57" s="38">
        <f>HZ57*11.96</f>
        <v>196.26360000000003</v>
      </c>
      <c r="IB57" s="38" t="s">
        <v>151</v>
      </c>
      <c r="IC57" s="39">
        <f>HZ57-HY57</f>
        <v>0.33999999999999986</v>
      </c>
      <c r="ID57" s="83">
        <f>IC57/HY57</f>
        <v>2.1157436216552573E-2</v>
      </c>
      <c r="IE57" s="83"/>
      <c r="IF57" s="83"/>
      <c r="IG57" s="83"/>
      <c r="IH57" s="39"/>
      <c r="II57" s="39"/>
      <c r="IJ57" s="39"/>
      <c r="IK57" s="39"/>
      <c r="IL57" s="39"/>
      <c r="IM57" s="16"/>
      <c r="IO57" s="487">
        <f>ID57-HQ57</f>
        <v>2.5354622873160274E-3</v>
      </c>
      <c r="IQ57" s="13" t="s">
        <v>190</v>
      </c>
      <c r="IR57" s="38">
        <v>16.07</v>
      </c>
      <c r="IS57" s="38">
        <v>16.41</v>
      </c>
      <c r="IT57" s="38">
        <f>IS57*12.02</f>
        <v>197.2482</v>
      </c>
      <c r="IU57" s="38" t="s">
        <v>151</v>
      </c>
      <c r="IV57" s="39">
        <f>IS57-IR57</f>
        <v>0.33999999999999986</v>
      </c>
      <c r="IW57" s="83">
        <f>IV57/IR57</f>
        <v>2.1157436216552573E-2</v>
      </c>
      <c r="IX57" s="83"/>
      <c r="IY57" s="83"/>
      <c r="IZ57" s="83"/>
      <c r="JA57" s="39"/>
      <c r="JB57" s="39"/>
      <c r="JC57" s="39"/>
      <c r="JD57" s="39"/>
      <c r="JE57" s="39"/>
      <c r="JF57" s="16"/>
      <c r="JH57" s="13"/>
      <c r="JI57" s="38">
        <v>16.07</v>
      </c>
      <c r="JJ57" s="38">
        <v>16.41</v>
      </c>
      <c r="JK57" s="38">
        <f>JJ57*12.4</f>
        <v>203.48400000000001</v>
      </c>
      <c r="JL57" s="38" t="s">
        <v>151</v>
      </c>
      <c r="JM57" s="39">
        <f>JJ57-JI57</f>
        <v>0.33999999999999986</v>
      </c>
      <c r="JN57" s="83">
        <f>JM57/JI57</f>
        <v>2.1157436216552573E-2</v>
      </c>
      <c r="JO57" s="83"/>
      <c r="JP57" s="83"/>
      <c r="JQ57" s="83"/>
      <c r="JR57" s="39"/>
      <c r="JS57" s="39"/>
      <c r="JT57" s="39"/>
      <c r="JU57" s="39"/>
      <c r="JV57" s="39"/>
      <c r="JW57" s="16"/>
      <c r="JZ57" s="13"/>
      <c r="KA57" s="38">
        <v>16.07</v>
      </c>
      <c r="KB57" s="38">
        <v>16.41</v>
      </c>
      <c r="KC57" s="38">
        <f>KB57*12.36</f>
        <v>202.82759999999999</v>
      </c>
      <c r="KD57" s="38" t="s">
        <v>151</v>
      </c>
      <c r="KE57" s="39">
        <f>KB57-KA57</f>
        <v>0.33999999999999986</v>
      </c>
      <c r="KF57" s="83">
        <f>KE57/KA57</f>
        <v>2.1157436216552573E-2</v>
      </c>
      <c r="KG57" s="83"/>
      <c r="KH57" s="83"/>
      <c r="KI57" s="83"/>
      <c r="KJ57" s="39"/>
      <c r="KK57" s="39"/>
      <c r="KL57" s="39"/>
      <c r="KM57" s="39"/>
      <c r="KN57" s="39"/>
      <c r="KO57" s="16"/>
      <c r="KQ57" s="13"/>
      <c r="KR57" s="38">
        <v>16.07</v>
      </c>
      <c r="KS57" s="38">
        <v>16.41</v>
      </c>
      <c r="KT57" s="302">
        <f>12.39*KS57</f>
        <v>203.31990000000002</v>
      </c>
      <c r="KU57" s="309" t="s">
        <v>151</v>
      </c>
      <c r="KV57" s="39">
        <f>KS57-KR57</f>
        <v>0.33999999999999986</v>
      </c>
      <c r="KW57" s="83">
        <f>KV57/KR57</f>
        <v>2.1157436216552573E-2</v>
      </c>
      <c r="KX57" s="83"/>
      <c r="KY57" s="83"/>
      <c r="KZ57" s="83"/>
      <c r="LA57" s="39"/>
      <c r="LB57" s="39"/>
      <c r="LC57" s="39"/>
      <c r="LD57" s="39"/>
      <c r="LE57" s="39"/>
      <c r="LF57" s="16"/>
      <c r="LI57" s="13" t="s">
        <v>191</v>
      </c>
      <c r="LJ57" s="38">
        <v>16.37</v>
      </c>
      <c r="LK57" s="760">
        <v>16.41</v>
      </c>
      <c r="LL57" s="302">
        <f>12.4*LK57</f>
        <v>203.48400000000001</v>
      </c>
      <c r="LM57" s="309" t="s">
        <v>151</v>
      </c>
      <c r="LN57" s="39">
        <f>LK57-LJ57</f>
        <v>3.9999999999999147E-2</v>
      </c>
      <c r="LO57" s="83">
        <f>LN57/LJ57</f>
        <v>2.4434941967012304E-3</v>
      </c>
      <c r="LP57" s="83"/>
      <c r="LQ57" s="83"/>
      <c r="LR57" s="83"/>
      <c r="LS57" s="39"/>
      <c r="LT57" s="39"/>
      <c r="LU57" s="39"/>
      <c r="LV57" s="39"/>
      <c r="LW57" s="39"/>
      <c r="LX57" s="16"/>
      <c r="LZ57" s="13"/>
      <c r="MA57" s="38">
        <v>16.37</v>
      </c>
      <c r="MB57" s="173">
        <v>16.86</v>
      </c>
      <c r="MC57" s="302">
        <f>12.57*MB57</f>
        <v>211.93019999999999</v>
      </c>
      <c r="MD57" s="309" t="s">
        <v>151</v>
      </c>
      <c r="ME57" s="39">
        <f>MB57-MA57</f>
        <v>0.48999999999999844</v>
      </c>
      <c r="MF57" s="83">
        <f>ME57/MA57</f>
        <v>2.9932803909590619E-2</v>
      </c>
      <c r="MG57" s="83"/>
      <c r="MH57" s="83"/>
      <c r="MI57" s="83"/>
      <c r="MJ57" s="39"/>
      <c r="MK57" s="39"/>
      <c r="ML57" s="39"/>
      <c r="MM57" s="39"/>
      <c r="MN57" s="39"/>
      <c r="MO57" s="16"/>
      <c r="MQ57" s="13"/>
      <c r="MR57" s="38">
        <v>16.37</v>
      </c>
      <c r="MS57" s="173">
        <v>16.86</v>
      </c>
      <c r="MT57" s="302">
        <f>12.64*MS57</f>
        <v>213.1104</v>
      </c>
      <c r="MU57" s="309" t="s">
        <v>151</v>
      </c>
      <c r="MV57" s="39">
        <f>MS57-MR57</f>
        <v>0.48999999999999844</v>
      </c>
      <c r="MW57" s="83">
        <f>MV57/MR57</f>
        <v>2.9932803909590619E-2</v>
      </c>
      <c r="MX57" s="83"/>
      <c r="MY57" s="83"/>
      <c r="MZ57" s="83"/>
      <c r="NA57" s="39"/>
      <c r="NB57" s="39"/>
      <c r="NC57" s="39"/>
      <c r="ND57" s="39"/>
      <c r="NE57" s="39"/>
      <c r="NF57" s="16"/>
      <c r="NI57" s="13"/>
      <c r="NJ57" s="38">
        <v>16.37</v>
      </c>
      <c r="NK57" s="173">
        <v>16.86</v>
      </c>
      <c r="NL57" s="302">
        <f>NK57*13.91</f>
        <v>234.52259999999998</v>
      </c>
      <c r="NM57" s="309" t="s">
        <v>151</v>
      </c>
      <c r="NN57" s="39">
        <f>NK57-NJ57</f>
        <v>0.48999999999999844</v>
      </c>
      <c r="NO57" s="83">
        <f>NN57/NJ57</f>
        <v>2.9932803909590619E-2</v>
      </c>
      <c r="NP57" s="83"/>
      <c r="NQ57" s="83"/>
      <c r="NR57" s="83"/>
      <c r="NS57" s="39"/>
      <c r="NT57" s="39"/>
      <c r="NU57" s="39"/>
      <c r="NV57" s="39"/>
      <c r="NW57" s="39"/>
      <c r="NX57" s="16"/>
      <c r="OA57" s="13"/>
      <c r="OB57" s="38">
        <v>16.37</v>
      </c>
      <c r="OC57" s="173">
        <v>16.86</v>
      </c>
      <c r="OD57" s="302">
        <f>12.11*OC57</f>
        <v>204.17459999999997</v>
      </c>
      <c r="OE57" s="309" t="s">
        <v>151</v>
      </c>
      <c r="OF57" s="39">
        <f>OC57-OB57</f>
        <v>0.48999999999999844</v>
      </c>
      <c r="OG57" s="83">
        <f>OF57/OB57</f>
        <v>2.9932803909590619E-2</v>
      </c>
      <c r="OH57" s="83"/>
      <c r="OI57" s="83"/>
      <c r="OJ57" s="83"/>
      <c r="OK57" s="39"/>
      <c r="OL57" s="39"/>
      <c r="OM57" s="39"/>
      <c r="ON57" s="16"/>
      <c r="OQ57" s="13"/>
      <c r="OR57" s="38">
        <v>16.37</v>
      </c>
      <c r="OS57" s="173">
        <v>16.86</v>
      </c>
      <c r="OT57" s="302">
        <f>11.59*OS57</f>
        <v>195.4074</v>
      </c>
      <c r="OU57" s="309" t="s">
        <v>151</v>
      </c>
      <c r="OV57" s="39">
        <f>OS57-OR57</f>
        <v>0.48999999999999844</v>
      </c>
      <c r="OW57" s="83">
        <f>OV57/OR57</f>
        <v>2.9932803909590619E-2</v>
      </c>
      <c r="OX57" s="83"/>
      <c r="OY57" s="83"/>
      <c r="OZ57" s="83"/>
      <c r="PA57" s="39"/>
      <c r="PB57" s="39"/>
      <c r="PC57" s="39"/>
      <c r="PD57" s="16"/>
      <c r="PG57" s="13"/>
      <c r="PH57" s="38">
        <v>16.37</v>
      </c>
      <c r="PI57" s="173">
        <v>16.86</v>
      </c>
      <c r="PJ57" s="302"/>
      <c r="PK57" s="309" t="s">
        <v>62</v>
      </c>
      <c r="PL57" s="39">
        <f>PI57-PH57</f>
        <v>0.48999999999999844</v>
      </c>
      <c r="PM57" s="83">
        <f>PL57/PH57</f>
        <v>2.9932803909590619E-2</v>
      </c>
      <c r="PN57" s="83"/>
      <c r="PO57" s="83"/>
      <c r="PP57" s="83"/>
      <c r="PQ57" s="39"/>
      <c r="PR57" s="39"/>
      <c r="PS57" s="39"/>
      <c r="PT57" s="16"/>
      <c r="PV57" s="13"/>
      <c r="PW57" s="38">
        <v>16.37</v>
      </c>
      <c r="PX57" s="173">
        <v>16.86</v>
      </c>
      <c r="PY57" s="302"/>
      <c r="PZ57" s="309" t="s">
        <v>62</v>
      </c>
      <c r="QA57" s="39">
        <f>PX57-PW57</f>
        <v>0.48999999999999844</v>
      </c>
      <c r="QB57" s="83">
        <f>QA57/PW57</f>
        <v>2.9932803909590619E-2</v>
      </c>
      <c r="QC57" s="83"/>
      <c r="QD57" s="83"/>
      <c r="QE57" s="83"/>
      <c r="QF57" s="39"/>
      <c r="QG57" s="39"/>
      <c r="QH57" s="39"/>
      <c r="QI57" s="16"/>
      <c r="QK57" s="13"/>
      <c r="QL57" s="38">
        <v>16.37</v>
      </c>
      <c r="QM57" s="173">
        <v>16.86</v>
      </c>
      <c r="QN57" s="302"/>
      <c r="QO57" s="309" t="s">
        <v>62</v>
      </c>
      <c r="QP57" s="39">
        <f>QM57-QL57</f>
        <v>0.48999999999999844</v>
      </c>
      <c r="QQ57" s="83">
        <f>QP57/QL57</f>
        <v>2.9932803909590619E-2</v>
      </c>
      <c r="QR57" s="83"/>
      <c r="QS57" s="83"/>
      <c r="QT57" s="83"/>
      <c r="QU57" s="39"/>
      <c r="QV57" s="39"/>
      <c r="QW57" s="39"/>
      <c r="QX57" s="16"/>
      <c r="QZ57" s="622"/>
      <c r="RA57" s="38">
        <v>16.37</v>
      </c>
      <c r="RB57" s="173">
        <v>16.86</v>
      </c>
      <c r="RC57" s="493"/>
      <c r="RD57" s="309" t="s">
        <v>62</v>
      </c>
      <c r="RE57" s="39">
        <f>RB57-RA57</f>
        <v>0.48999999999999844</v>
      </c>
      <c r="RF57" s="83">
        <f>RE57/RA57</f>
        <v>2.9932803909590619E-2</v>
      </c>
      <c r="RG57" s="83"/>
      <c r="RH57" s="83"/>
      <c r="RI57" s="83"/>
      <c r="RJ57" s="529" t="s">
        <v>39</v>
      </c>
      <c r="RK57" s="288"/>
      <c r="RL57" s="519"/>
      <c r="RM57" s="632"/>
      <c r="RQ57" s="622"/>
      <c r="RR57" s="38">
        <v>16.37</v>
      </c>
      <c r="RS57" s="173">
        <v>16.86</v>
      </c>
      <c r="RT57" s="493"/>
      <c r="RU57" s="309" t="s">
        <v>62</v>
      </c>
      <c r="RV57" s="39">
        <f>RS57-RR57</f>
        <v>0.48999999999999844</v>
      </c>
      <c r="RW57" s="83">
        <f>RV57/RR57</f>
        <v>2.9932803909590619E-2</v>
      </c>
      <c r="RX57" s="83"/>
      <c r="RY57" s="83"/>
      <c r="RZ57" s="83"/>
      <c r="SA57" s="529" t="s">
        <v>39</v>
      </c>
      <c r="SB57" s="288"/>
      <c r="SC57" s="519"/>
      <c r="SD57" s="632"/>
    </row>
    <row r="58" spans="1:498 16343:16348">
      <c r="A58" s="35" t="s">
        <v>192</v>
      </c>
      <c r="B58" s="36" t="str">
        <f>LEFT(A58,2)</f>
        <v>20</v>
      </c>
      <c r="C58" s="35" t="s">
        <v>95</v>
      </c>
      <c r="D58" s="773">
        <v>1006</v>
      </c>
      <c r="E58" s="37" t="s">
        <v>146</v>
      </c>
      <c r="F58" s="343" t="s">
        <v>147</v>
      </c>
      <c r="G58" s="337" t="s">
        <v>113</v>
      </c>
      <c r="H58" s="35" t="s">
        <v>97</v>
      </c>
      <c r="J58" s="13"/>
      <c r="K58" s="38">
        <v>11.85</v>
      </c>
      <c r="L58" s="38">
        <v>12.75</v>
      </c>
      <c r="M58" s="38" t="s">
        <v>151</v>
      </c>
      <c r="N58" s="39">
        <f>L58-K58</f>
        <v>0.90000000000000036</v>
      </c>
      <c r="O58" s="83">
        <f>N58/L58</f>
        <v>7.0588235294117674E-2</v>
      </c>
      <c r="P58" s="83"/>
      <c r="Q58" s="39"/>
      <c r="R58" s="39"/>
      <c r="S58" s="39"/>
      <c r="T58" s="39"/>
      <c r="U58" s="39"/>
      <c r="V58" s="16"/>
      <c r="X58" s="13"/>
      <c r="Y58" s="38">
        <v>11.85</v>
      </c>
      <c r="Z58" s="38">
        <v>12.75</v>
      </c>
      <c r="AA58" s="38" t="s">
        <v>151</v>
      </c>
      <c r="AB58" s="39">
        <f>Z58-Y58</f>
        <v>0.90000000000000036</v>
      </c>
      <c r="AC58" s="83">
        <f>AB58/Z58</f>
        <v>7.0588235294117674E-2</v>
      </c>
      <c r="AD58" s="83"/>
      <c r="AE58" s="39"/>
      <c r="AF58" s="39"/>
      <c r="AG58" s="39"/>
      <c r="AH58" s="39"/>
      <c r="AI58" s="39"/>
      <c r="AJ58" s="16"/>
      <c r="AL58" s="29"/>
      <c r="AM58" s="38">
        <v>12.4</v>
      </c>
      <c r="AN58" s="38">
        <v>13.27</v>
      </c>
      <c r="AO58" s="38" t="s">
        <v>151</v>
      </c>
      <c r="AP58" s="39">
        <f>AN58-AM58</f>
        <v>0.86999999999999922</v>
      </c>
      <c r="AQ58" s="83">
        <f>AP58/AM58</f>
        <v>7.0161290322580575E-2</v>
      </c>
      <c r="AR58" s="83"/>
      <c r="AS58" s="39">
        <f>AN58*11.56</f>
        <v>153.40119999999999</v>
      </c>
      <c r="AT58" s="39"/>
      <c r="AU58" s="39"/>
      <c r="AV58" s="39"/>
      <c r="AW58" s="39"/>
      <c r="AX58" s="16"/>
      <c r="AZ58" s="29" t="s">
        <v>64</v>
      </c>
      <c r="BA58" s="38">
        <v>12.4</v>
      </c>
      <c r="BB58" s="38">
        <v>13.27</v>
      </c>
      <c r="BC58" s="38" t="s">
        <v>151</v>
      </c>
      <c r="BD58" s="39">
        <f>BB58-BA58</f>
        <v>0.86999999999999922</v>
      </c>
      <c r="BE58" s="83">
        <f>BD58/BA58</f>
        <v>7.0161290322580575E-2</v>
      </c>
      <c r="BF58" s="83"/>
      <c r="BG58" s="39"/>
      <c r="BH58" s="39"/>
      <c r="BI58" s="39"/>
      <c r="BJ58" s="39"/>
      <c r="BK58" s="39"/>
      <c r="BL58" s="16"/>
      <c r="BN58" s="29"/>
      <c r="BO58" s="38">
        <v>12.4</v>
      </c>
      <c r="BP58" s="38">
        <v>13.27</v>
      </c>
      <c r="BQ58" s="38" t="s">
        <v>151</v>
      </c>
      <c r="BR58" s="39">
        <f>BP58-BO58</f>
        <v>0.86999999999999922</v>
      </c>
      <c r="BS58" s="83">
        <f>BR58/BO58</f>
        <v>7.0161290322580575E-2</v>
      </c>
      <c r="BT58" s="83"/>
      <c r="BU58" s="39"/>
      <c r="BV58" s="39"/>
      <c r="BW58" s="39"/>
      <c r="BX58" s="39"/>
      <c r="BY58" s="39"/>
      <c r="BZ58" s="16"/>
      <c r="CB58" s="29"/>
      <c r="CC58" s="38">
        <v>12.4</v>
      </c>
      <c r="CD58" s="173">
        <v>13.27</v>
      </c>
      <c r="CE58" s="38" t="s">
        <v>151</v>
      </c>
      <c r="CF58" s="39">
        <f>CD58-CC58</f>
        <v>0.86999999999999922</v>
      </c>
      <c r="CG58" s="83">
        <f>CF58/CC58</f>
        <v>7.0161290322580575E-2</v>
      </c>
      <c r="CH58" s="83"/>
      <c r="CI58" s="39"/>
      <c r="CJ58" s="39"/>
      <c r="CK58" s="39"/>
      <c r="CL58" s="39"/>
      <c r="CM58" s="39"/>
      <c r="CN58" s="16"/>
      <c r="CP58" s="29"/>
      <c r="CQ58" s="38">
        <v>12.4</v>
      </c>
      <c r="CR58" s="38">
        <v>13.27</v>
      </c>
      <c r="CS58" s="38" t="s">
        <v>151</v>
      </c>
      <c r="CT58" s="39">
        <f>CR58-CQ58</f>
        <v>0.86999999999999922</v>
      </c>
      <c r="CU58" s="83">
        <f>CT58/CQ58</f>
        <v>7.0161290322580575E-2</v>
      </c>
      <c r="CV58" s="83"/>
      <c r="CW58" s="39"/>
      <c r="CX58" s="39"/>
      <c r="CY58" s="39"/>
      <c r="CZ58" s="39"/>
      <c r="DA58" s="39"/>
      <c r="DB58" s="16"/>
      <c r="DD58" s="29"/>
      <c r="DE58" s="38">
        <v>12.4</v>
      </c>
      <c r="DF58" s="38">
        <v>13.27</v>
      </c>
      <c r="DG58" s="38"/>
      <c r="DH58" s="38"/>
      <c r="DI58" s="38" t="s">
        <v>151</v>
      </c>
      <c r="DJ58" s="39">
        <f>DF58-DE58</f>
        <v>0.86999999999999922</v>
      </c>
      <c r="DK58" s="83">
        <f>DJ58/DE58</f>
        <v>7.0161290322580575E-2</v>
      </c>
      <c r="DL58" s="83"/>
      <c r="DM58" s="39"/>
      <c r="DN58" s="39"/>
      <c r="DO58" s="39"/>
      <c r="DP58" s="39"/>
      <c r="DQ58" s="39"/>
      <c r="DR58" s="16"/>
      <c r="DT58" s="29"/>
      <c r="DU58" s="38">
        <v>12.4</v>
      </c>
      <c r="DV58" s="38">
        <v>13.27</v>
      </c>
      <c r="DW58" s="38" t="s">
        <v>151</v>
      </c>
      <c r="DX58" s="39">
        <f>DV58-DU58</f>
        <v>0.86999999999999922</v>
      </c>
      <c r="DY58" s="83">
        <f>DX58/DU58</f>
        <v>7.0161290322580575E-2</v>
      </c>
      <c r="DZ58" s="83"/>
      <c r="EA58" s="39"/>
      <c r="EB58" s="39"/>
      <c r="EC58" s="39"/>
      <c r="ED58" s="39"/>
      <c r="EE58" s="39"/>
      <c r="EF58" s="16"/>
      <c r="EG58" s="16"/>
      <c r="EH58" s="29"/>
      <c r="EI58" s="38">
        <v>12.4</v>
      </c>
      <c r="EJ58" s="38">
        <v>13.27</v>
      </c>
      <c r="EK58" s="38" t="s">
        <v>151</v>
      </c>
      <c r="EL58" s="39">
        <f>EJ58-EI58</f>
        <v>0.86999999999999922</v>
      </c>
      <c r="EM58" s="83">
        <f>EL58/EI58</f>
        <v>7.0161290322580575E-2</v>
      </c>
      <c r="EN58" s="39"/>
      <c r="EO58" s="39"/>
      <c r="EP58" s="39"/>
      <c r="EQ58" s="39"/>
      <c r="ER58" s="39"/>
      <c r="ES58" s="16"/>
      <c r="EU58" s="29"/>
      <c r="EV58" s="38">
        <v>12.4</v>
      </c>
      <c r="EW58" s="38">
        <v>13.27</v>
      </c>
      <c r="EX58" s="38" t="s">
        <v>151</v>
      </c>
      <c r="EY58" s="39">
        <f>EW58-EV58</f>
        <v>0.86999999999999922</v>
      </c>
      <c r="EZ58" s="83">
        <f>EY58/EV58</f>
        <v>7.0161290322580575E-2</v>
      </c>
      <c r="FA58" s="39"/>
      <c r="FB58" s="39"/>
      <c r="FC58" s="39"/>
      <c r="FD58" s="39"/>
      <c r="FE58" s="39"/>
      <c r="FF58" s="16"/>
      <c r="FH58" s="29"/>
      <c r="FI58" s="38">
        <v>12.4</v>
      </c>
      <c r="FJ58" s="38">
        <v>13.27</v>
      </c>
      <c r="FK58" s="38" t="s">
        <v>151</v>
      </c>
      <c r="FL58" s="39">
        <f>FJ58-FI58</f>
        <v>0.86999999999999922</v>
      </c>
      <c r="FM58" s="83">
        <f>FL58/FI58</f>
        <v>7.0161290322580575E-2</v>
      </c>
      <c r="FN58" s="39"/>
      <c r="FO58" s="39"/>
      <c r="FP58" s="39"/>
      <c r="FQ58" s="39"/>
      <c r="FR58" s="39"/>
      <c r="FS58" s="16"/>
      <c r="FU58" s="29"/>
      <c r="FV58" s="38">
        <v>12.4</v>
      </c>
      <c r="FW58" s="38">
        <v>13.27</v>
      </c>
      <c r="FX58" s="38">
        <f>FW58*12.15</f>
        <v>161.23050000000001</v>
      </c>
      <c r="FY58" s="38" t="s">
        <v>151</v>
      </c>
      <c r="FZ58" s="39">
        <f>FW58-FV58</f>
        <v>0.86999999999999922</v>
      </c>
      <c r="GA58" s="83">
        <f>FZ58/FV58</f>
        <v>7.0161290322580575E-2</v>
      </c>
      <c r="GB58" s="39"/>
      <c r="GC58" s="39"/>
      <c r="GD58" s="39"/>
      <c r="GE58" s="39"/>
      <c r="GF58" s="39"/>
      <c r="GG58" s="16"/>
      <c r="GI58" s="29"/>
      <c r="GJ58" s="38">
        <v>12.4</v>
      </c>
      <c r="GK58" s="38">
        <v>13.27</v>
      </c>
      <c r="GL58" s="38">
        <f>GK58*11.99</f>
        <v>159.10730000000001</v>
      </c>
      <c r="GM58" s="38" t="s">
        <v>151</v>
      </c>
      <c r="GN58" s="39">
        <f>GK58-GJ58</f>
        <v>0.86999999999999922</v>
      </c>
      <c r="GO58" s="83">
        <f>GN58/GJ58</f>
        <v>7.0161290322580575E-2</v>
      </c>
      <c r="GP58" s="39"/>
      <c r="GQ58" s="39"/>
      <c r="GR58" s="39"/>
      <c r="GS58" s="39"/>
      <c r="GT58" s="39"/>
      <c r="GU58" s="16"/>
      <c r="GW58" s="29"/>
      <c r="GX58" s="38">
        <v>12.4</v>
      </c>
      <c r="GY58" s="38">
        <v>13.27</v>
      </c>
      <c r="GZ58" s="38">
        <f>GY58*11.88</f>
        <v>157.64760000000001</v>
      </c>
      <c r="HA58" s="38" t="s">
        <v>151</v>
      </c>
      <c r="HB58" s="39">
        <f>GY58-GX58</f>
        <v>0.86999999999999922</v>
      </c>
      <c r="HC58" s="83">
        <f>HB58/GX58</f>
        <v>7.0161290322580575E-2</v>
      </c>
      <c r="HD58" s="39"/>
      <c r="HE58" s="39"/>
      <c r="HF58" s="39"/>
      <c r="HG58" s="39"/>
      <c r="HH58" s="39"/>
      <c r="HI58" s="16"/>
      <c r="HJ58" s="16"/>
      <c r="HK58" s="29"/>
      <c r="HL58" s="38">
        <v>12.4</v>
      </c>
      <c r="HM58" s="38">
        <v>13.27</v>
      </c>
      <c r="HN58" s="38">
        <f>HM58*11.9</f>
        <v>157.91300000000001</v>
      </c>
      <c r="HO58" s="38" t="s">
        <v>151</v>
      </c>
      <c r="HP58" s="39">
        <f>HM58-HL58</f>
        <v>0.86999999999999922</v>
      </c>
      <c r="HQ58" s="83">
        <f>HP58/HL58</f>
        <v>7.0161290322580575E-2</v>
      </c>
      <c r="HR58" s="39"/>
      <c r="HS58" s="39"/>
      <c r="HT58" s="39"/>
      <c r="HU58" s="39"/>
      <c r="HV58" s="39"/>
      <c r="HW58" s="16"/>
      <c r="HX58" s="29"/>
      <c r="HY58" s="38">
        <v>12.4</v>
      </c>
      <c r="HZ58" s="38">
        <v>13.27</v>
      </c>
      <c r="IA58" s="38">
        <f>HZ58*11.96</f>
        <v>158.70920000000001</v>
      </c>
      <c r="IB58" s="38" t="s">
        <v>151</v>
      </c>
      <c r="IC58" s="39">
        <f>HZ58-HY58</f>
        <v>0.86999999999999922</v>
      </c>
      <c r="ID58" s="83">
        <f>IC58/HY58</f>
        <v>7.0161290322580575E-2</v>
      </c>
      <c r="IE58" s="83"/>
      <c r="IF58" s="83"/>
      <c r="IG58" s="83"/>
      <c r="IH58" s="39"/>
      <c r="II58" s="39"/>
      <c r="IJ58" s="39"/>
      <c r="IK58" s="39"/>
      <c r="IL58" s="39"/>
      <c r="IM58" s="16"/>
      <c r="IQ58" s="29"/>
      <c r="IR58" s="38">
        <v>12.4</v>
      </c>
      <c r="IS58" s="38">
        <v>13.27</v>
      </c>
      <c r="IT58" s="38">
        <f>IS58*12.02</f>
        <v>159.50539999999998</v>
      </c>
      <c r="IU58" s="38" t="s">
        <v>151</v>
      </c>
      <c r="IV58" s="39">
        <f>IS58-IR58</f>
        <v>0.86999999999999922</v>
      </c>
      <c r="IW58" s="83">
        <f>IV58/IR58</f>
        <v>7.0161290322580575E-2</v>
      </c>
      <c r="IX58" s="83"/>
      <c r="IY58" s="83"/>
      <c r="IZ58" s="83"/>
      <c r="JA58" s="39"/>
      <c r="JB58" s="39"/>
      <c r="JC58" s="39"/>
      <c r="JD58" s="39"/>
      <c r="JE58" s="39"/>
      <c r="JF58" s="16"/>
      <c r="JH58" s="29"/>
      <c r="JI58" s="38">
        <v>12.4</v>
      </c>
      <c r="JJ58" s="38">
        <v>13.27</v>
      </c>
      <c r="JK58" s="38">
        <f>JJ58*12.4</f>
        <v>164.548</v>
      </c>
      <c r="JL58" s="38" t="s">
        <v>151</v>
      </c>
      <c r="JM58" s="39">
        <f>JJ58-JI58</f>
        <v>0.86999999999999922</v>
      </c>
      <c r="JN58" s="83">
        <f>JM58/JI58</f>
        <v>7.0161290322580575E-2</v>
      </c>
      <c r="JO58" s="83"/>
      <c r="JP58" s="83"/>
      <c r="JQ58" s="83"/>
      <c r="JR58" s="39"/>
      <c r="JS58" s="39"/>
      <c r="JT58" s="39"/>
      <c r="JU58" s="39"/>
      <c r="JV58" s="39"/>
      <c r="JW58" s="16"/>
      <c r="JZ58" s="29"/>
      <c r="KA58" s="38">
        <v>12.4</v>
      </c>
      <c r="KB58" s="38">
        <v>13.27</v>
      </c>
      <c r="KC58" s="38">
        <f>KB58*12.36</f>
        <v>164.01719999999997</v>
      </c>
      <c r="KD58" s="38" t="s">
        <v>151</v>
      </c>
      <c r="KE58" s="39">
        <f>KB58-KA58</f>
        <v>0.86999999999999922</v>
      </c>
      <c r="KF58" s="83">
        <f>KE58/KA58</f>
        <v>7.0161290322580575E-2</v>
      </c>
      <c r="KG58" s="83"/>
      <c r="KH58" s="83"/>
      <c r="KI58" s="83"/>
      <c r="KJ58" s="39"/>
      <c r="KK58" s="39"/>
      <c r="KL58" s="39"/>
      <c r="KM58" s="39"/>
      <c r="KN58" s="39"/>
      <c r="KO58" s="16"/>
      <c r="KQ58" s="29"/>
      <c r="KR58" s="38">
        <v>12.4</v>
      </c>
      <c r="KS58" s="38">
        <v>13.27</v>
      </c>
      <c r="KT58" s="302">
        <f>12.39*KS58</f>
        <v>164.4153</v>
      </c>
      <c r="KU58" s="309" t="s">
        <v>151</v>
      </c>
      <c r="KV58" s="39">
        <f>KS58-KR58</f>
        <v>0.86999999999999922</v>
      </c>
      <c r="KW58" s="83">
        <f>KV58/KR58</f>
        <v>7.0161290322580575E-2</v>
      </c>
      <c r="KX58" s="83"/>
      <c r="KY58" s="83"/>
      <c r="KZ58" s="83"/>
      <c r="LA58" s="39"/>
      <c r="LB58" s="39"/>
      <c r="LC58" s="39"/>
      <c r="LD58" s="39"/>
      <c r="LE58" s="39"/>
      <c r="LF58" s="16"/>
      <c r="LI58" s="29"/>
      <c r="LJ58" s="38">
        <v>12.4</v>
      </c>
      <c r="LK58" s="38">
        <v>13.27</v>
      </c>
      <c r="LL58" s="302">
        <f>12.4*LK58</f>
        <v>164.548</v>
      </c>
      <c r="LM58" s="309" t="s">
        <v>151</v>
      </c>
      <c r="LN58" s="39">
        <f>LK58-LJ58</f>
        <v>0.86999999999999922</v>
      </c>
      <c r="LO58" s="83">
        <f>LN58/LJ58</f>
        <v>7.0161290322580575E-2</v>
      </c>
      <c r="LP58" s="83"/>
      <c r="LQ58" s="83"/>
      <c r="LR58" s="83"/>
      <c r="LS58" s="39"/>
      <c r="LT58" s="39"/>
      <c r="LU58" s="39"/>
      <c r="LV58" s="39"/>
      <c r="LW58" s="39"/>
      <c r="LX58" s="16"/>
      <c r="LZ58" s="29"/>
      <c r="MA58" s="38">
        <v>12.4</v>
      </c>
      <c r="MB58" s="38">
        <v>13.27</v>
      </c>
      <c r="MC58" s="302">
        <f>12.57*MB58</f>
        <v>166.8039</v>
      </c>
      <c r="MD58" s="309" t="s">
        <v>151</v>
      </c>
      <c r="ME58" s="39">
        <f>MB58-MA58</f>
        <v>0.86999999999999922</v>
      </c>
      <c r="MF58" s="83">
        <f>ME58/MA58</f>
        <v>7.0161290322580575E-2</v>
      </c>
      <c r="MG58" s="83"/>
      <c r="MH58" s="83"/>
      <c r="MI58" s="83"/>
      <c r="MJ58" s="39"/>
      <c r="MK58" s="39"/>
      <c r="ML58" s="39"/>
      <c r="MM58" s="39"/>
      <c r="MN58" s="39"/>
      <c r="MO58" s="16"/>
      <c r="MQ58" s="29"/>
      <c r="MR58" s="38">
        <v>12.4</v>
      </c>
      <c r="MS58" s="38">
        <v>13.27</v>
      </c>
      <c r="MT58" s="302">
        <f>12.64*MS58</f>
        <v>167.7328</v>
      </c>
      <c r="MU58" s="309" t="s">
        <v>151</v>
      </c>
      <c r="MV58" s="39">
        <f>MS58-MR58</f>
        <v>0.86999999999999922</v>
      </c>
      <c r="MW58" s="83">
        <f>MV58/MR58</f>
        <v>7.0161290322580575E-2</v>
      </c>
      <c r="MX58" s="83"/>
      <c r="MY58" s="83"/>
      <c r="MZ58" s="83"/>
      <c r="NA58" s="39"/>
      <c r="NB58" s="39"/>
      <c r="NC58" s="39"/>
      <c r="ND58" s="39"/>
      <c r="NE58" s="39"/>
      <c r="NF58" s="16"/>
      <c r="NI58" s="29"/>
      <c r="NJ58" s="38">
        <v>12.4</v>
      </c>
      <c r="NK58" s="38">
        <v>13.27</v>
      </c>
      <c r="NL58" s="302">
        <f>NK58*12.14</f>
        <v>161.09780000000001</v>
      </c>
      <c r="NM58" s="309" t="s">
        <v>151</v>
      </c>
      <c r="NN58" s="39">
        <f>NK58-NJ58</f>
        <v>0.86999999999999922</v>
      </c>
      <c r="NO58" s="83">
        <f>NN58/NJ58</f>
        <v>7.0161290322580575E-2</v>
      </c>
      <c r="NP58" s="83"/>
      <c r="NQ58" s="83"/>
      <c r="NR58" s="83"/>
      <c r="NS58" s="39"/>
      <c r="NT58" s="39"/>
      <c r="NU58" s="39"/>
      <c r="NV58" s="39"/>
      <c r="NW58" s="39"/>
      <c r="NX58" s="16"/>
      <c r="OA58" s="29"/>
      <c r="OB58" s="38">
        <v>12.4</v>
      </c>
      <c r="OC58" s="38">
        <v>13.27</v>
      </c>
      <c r="OD58" s="302">
        <f>12.11*OC58</f>
        <v>160.69969999999998</v>
      </c>
      <c r="OE58" s="309" t="s">
        <v>151</v>
      </c>
      <c r="OF58" s="39">
        <f>OC58-OB58</f>
        <v>0.86999999999999922</v>
      </c>
      <c r="OG58" s="83">
        <f>OF58/OB58</f>
        <v>7.0161290322580575E-2</v>
      </c>
      <c r="OH58" s="83"/>
      <c r="OI58" s="83"/>
      <c r="OJ58" s="83"/>
      <c r="OK58" s="39"/>
      <c r="OL58" s="39"/>
      <c r="OM58" s="39"/>
      <c r="ON58" s="16"/>
      <c r="OQ58" s="29"/>
      <c r="OR58" s="38">
        <v>12.4</v>
      </c>
      <c r="OS58" s="38">
        <v>13.27</v>
      </c>
      <c r="OT58" s="302">
        <f>11.59*OS58</f>
        <v>153.79929999999999</v>
      </c>
      <c r="OU58" s="309" t="s">
        <v>151</v>
      </c>
      <c r="OV58" s="39">
        <f>OS58-OR58</f>
        <v>0.86999999999999922</v>
      </c>
      <c r="OW58" s="83">
        <f>OV58/OR58</f>
        <v>7.0161290322580575E-2</v>
      </c>
      <c r="OX58" s="83"/>
      <c r="OY58" s="83"/>
      <c r="OZ58" s="83"/>
      <c r="PA58" s="39"/>
      <c r="PB58" s="39"/>
      <c r="PC58" s="39"/>
      <c r="PD58" s="16"/>
      <c r="PG58" s="29"/>
      <c r="PH58" s="38">
        <v>12.4</v>
      </c>
      <c r="PI58" s="38">
        <v>13.27</v>
      </c>
      <c r="PJ58" s="302"/>
      <c r="PK58" s="309" t="s">
        <v>62</v>
      </c>
      <c r="PL58" s="39">
        <f>PI58-PH58</f>
        <v>0.86999999999999922</v>
      </c>
      <c r="PM58" s="83">
        <f>PL58/PH58</f>
        <v>7.0161290322580575E-2</v>
      </c>
      <c r="PN58" s="83"/>
      <c r="PO58" s="83"/>
      <c r="PP58" s="83"/>
      <c r="PQ58" s="39"/>
      <c r="PR58" s="39"/>
      <c r="PS58" s="39"/>
      <c r="PT58" s="16"/>
      <c r="PV58" s="29"/>
      <c r="PW58" s="38">
        <v>12.4</v>
      </c>
      <c r="PX58" s="38">
        <v>13.27</v>
      </c>
      <c r="PY58" s="302"/>
      <c r="PZ58" s="309" t="s">
        <v>62</v>
      </c>
      <c r="QA58" s="39">
        <f>PX58-PW58</f>
        <v>0.86999999999999922</v>
      </c>
      <c r="QB58" s="83">
        <f>QA58/PW58</f>
        <v>7.0161290322580575E-2</v>
      </c>
      <c r="QC58" s="83"/>
      <c r="QD58" s="83"/>
      <c r="QE58" s="83"/>
      <c r="QF58" s="39"/>
      <c r="QG58" s="39"/>
      <c r="QH58" s="39"/>
      <c r="QI58" s="16"/>
      <c r="QK58" s="29"/>
      <c r="QL58" s="38">
        <v>12.4</v>
      </c>
      <c r="QM58" s="38">
        <v>13.27</v>
      </c>
      <c r="QN58" s="302"/>
      <c r="QO58" s="309" t="s">
        <v>62</v>
      </c>
      <c r="QP58" s="39">
        <f>QM58-QL58</f>
        <v>0.86999999999999922</v>
      </c>
      <c r="QQ58" s="83">
        <f>QP58/QL58</f>
        <v>7.0161290322580575E-2</v>
      </c>
      <c r="QR58" s="83"/>
      <c r="QS58" s="83"/>
      <c r="QT58" s="83"/>
      <c r="QU58" s="39"/>
      <c r="QV58" s="39"/>
      <c r="QW58" s="39"/>
      <c r="QX58" s="16"/>
      <c r="QZ58" s="623"/>
      <c r="RA58" s="38">
        <v>12.4</v>
      </c>
      <c r="RB58" s="38">
        <v>13.27</v>
      </c>
      <c r="RC58" s="493"/>
      <c r="RD58" s="309" t="s">
        <v>62</v>
      </c>
      <c r="RE58" s="39">
        <f>RB58-RA58</f>
        <v>0.86999999999999922</v>
      </c>
      <c r="RF58" s="83">
        <f>RE58/RA58</f>
        <v>7.0161290322580575E-2</v>
      </c>
      <c r="RG58" s="83"/>
      <c r="RH58" s="83"/>
      <c r="RI58" s="83"/>
      <c r="RJ58" s="529" t="s">
        <v>39</v>
      </c>
      <c r="RK58" s="288"/>
      <c r="RL58" s="519"/>
      <c r="RM58" s="632"/>
      <c r="RQ58" s="623"/>
      <c r="RR58" s="38">
        <v>12.4</v>
      </c>
      <c r="RS58" s="38">
        <v>13.27</v>
      </c>
      <c r="RT58" s="493"/>
      <c r="RU58" s="309" t="s">
        <v>62</v>
      </c>
      <c r="RV58" s="39">
        <f>RS58-RR58</f>
        <v>0.86999999999999922</v>
      </c>
      <c r="RW58" s="83">
        <f>RV58/RR58</f>
        <v>7.0161290322580575E-2</v>
      </c>
      <c r="RX58" s="83"/>
      <c r="RY58" s="83"/>
      <c r="RZ58" s="83"/>
      <c r="SA58" s="529" t="s">
        <v>39</v>
      </c>
      <c r="SB58" s="288"/>
      <c r="SC58" s="519"/>
      <c r="SD58" s="632"/>
    </row>
    <row r="59" spans="1:498 16343:16348">
      <c r="A59" s="35" t="s">
        <v>193</v>
      </c>
      <c r="B59" s="36" t="str">
        <f>LEFT(A59,2)</f>
        <v>20</v>
      </c>
      <c r="C59" s="35" t="s">
        <v>95</v>
      </c>
      <c r="D59" s="773">
        <v>1006</v>
      </c>
      <c r="E59" s="37" t="s">
        <v>146</v>
      </c>
      <c r="F59" s="343" t="s">
        <v>147</v>
      </c>
      <c r="G59" s="337" t="s">
        <v>194</v>
      </c>
      <c r="H59" s="35" t="s">
        <v>97</v>
      </c>
      <c r="K59" s="679">
        <v>12.5</v>
      </c>
      <c r="L59" s="679">
        <v>13.85</v>
      </c>
      <c r="M59" s="679" t="s">
        <v>151</v>
      </c>
      <c r="N59" s="682">
        <f>L59-K59</f>
        <v>1.3499999999999996</v>
      </c>
      <c r="O59" s="644">
        <f>N59/L59</f>
        <v>9.7472924187725615E-2</v>
      </c>
      <c r="P59" s="644"/>
      <c r="Q59" s="682"/>
      <c r="R59" s="682"/>
      <c r="S59" s="682"/>
      <c r="T59" s="682"/>
      <c r="U59" s="682"/>
      <c r="V59" s="650"/>
      <c r="Y59" s="679">
        <v>12.5</v>
      </c>
      <c r="Z59" s="679">
        <v>13.85</v>
      </c>
      <c r="AA59" s="679" t="s">
        <v>151</v>
      </c>
      <c r="AB59" s="682">
        <f>Z59-Y59</f>
        <v>1.3499999999999996</v>
      </c>
      <c r="AC59" s="644">
        <f>AB59/Z59</f>
        <v>9.7472924187725615E-2</v>
      </c>
      <c r="AD59" s="644"/>
      <c r="AE59" s="682"/>
      <c r="AF59" s="682"/>
      <c r="AG59" s="682"/>
      <c r="AH59" s="682"/>
      <c r="AI59" s="682"/>
      <c r="AJ59" s="650"/>
      <c r="AL59" s="203"/>
      <c r="AM59" s="679">
        <v>12.8</v>
      </c>
      <c r="AN59" s="679">
        <v>14.1</v>
      </c>
      <c r="AO59" s="679" t="s">
        <v>151</v>
      </c>
      <c r="AP59" s="682">
        <f>AN59-AM59</f>
        <v>1.2999999999999989</v>
      </c>
      <c r="AQ59" s="644">
        <f>AP59/AM59</f>
        <v>0.10156249999999992</v>
      </c>
      <c r="AR59" s="644"/>
      <c r="AS59" s="682">
        <f>AN59*11.56</f>
        <v>162.99600000000001</v>
      </c>
      <c r="AT59" s="682"/>
      <c r="AU59" s="682"/>
      <c r="AV59" s="682"/>
      <c r="AW59" s="682"/>
      <c r="AX59" s="650"/>
      <c r="AZ59" s="203" t="s">
        <v>64</v>
      </c>
      <c r="BA59" s="679">
        <v>12.8</v>
      </c>
      <c r="BB59" s="679">
        <v>14.1</v>
      </c>
      <c r="BC59" s="679" t="s">
        <v>151</v>
      </c>
      <c r="BD59" s="682">
        <f>BB59-BA59</f>
        <v>1.2999999999999989</v>
      </c>
      <c r="BE59" s="644">
        <f>BD59/BA59</f>
        <v>0.10156249999999992</v>
      </c>
      <c r="BF59" s="644"/>
      <c r="BG59" s="682"/>
      <c r="BH59" s="682"/>
      <c r="BI59" s="682"/>
      <c r="BJ59" s="682"/>
      <c r="BK59" s="682"/>
      <c r="BL59" s="650"/>
      <c r="BN59" s="739"/>
      <c r="BO59" s="695">
        <v>12.8</v>
      </c>
      <c r="BP59" s="695">
        <v>14.1</v>
      </c>
      <c r="BQ59" s="695" t="s">
        <v>151</v>
      </c>
      <c r="BR59" s="708">
        <f>BP59-BO59</f>
        <v>1.2999999999999989</v>
      </c>
      <c r="BS59" s="644">
        <f>BR59/BO59</f>
        <v>0.10156249999999992</v>
      </c>
      <c r="BT59" s="644"/>
      <c r="BU59" s="708"/>
      <c r="BV59" s="708"/>
      <c r="BW59" s="708"/>
      <c r="BX59" s="708"/>
      <c r="BY59" s="708"/>
      <c r="BZ59" s="650"/>
      <c r="CB59" s="739"/>
      <c r="CC59" s="695">
        <v>12.8</v>
      </c>
      <c r="CD59" s="747">
        <v>14.1</v>
      </c>
      <c r="CE59" s="695" t="s">
        <v>151</v>
      </c>
      <c r="CF59" s="708">
        <f>CD59-CC59</f>
        <v>1.2999999999999989</v>
      </c>
      <c r="CG59" s="644">
        <f>CF59/CC59</f>
        <v>0.10156249999999992</v>
      </c>
      <c r="CH59" s="644"/>
      <c r="CI59" s="708"/>
      <c r="CJ59" s="708"/>
      <c r="CK59" s="708"/>
      <c r="CL59" s="708"/>
      <c r="CM59" s="708"/>
      <c r="CN59" s="650"/>
      <c r="CP59" s="739"/>
      <c r="CQ59" s="695">
        <v>12.8</v>
      </c>
      <c r="CR59" s="695">
        <v>14.1</v>
      </c>
      <c r="CS59" s="695" t="s">
        <v>151</v>
      </c>
      <c r="CT59" s="708">
        <f>CR59-CQ59</f>
        <v>1.2999999999999989</v>
      </c>
      <c r="CU59" s="644">
        <f>CT59/CQ59</f>
        <v>0.10156249999999992</v>
      </c>
      <c r="CV59" s="644"/>
      <c r="CW59" s="708"/>
      <c r="CX59" s="708"/>
      <c r="CY59" s="708"/>
      <c r="CZ59" s="708"/>
      <c r="DA59" s="708"/>
      <c r="DB59" s="650"/>
      <c r="DD59" s="739"/>
      <c r="DE59" s="695">
        <v>12.8</v>
      </c>
      <c r="DF59" s="695">
        <v>14.1</v>
      </c>
      <c r="DG59" s="695"/>
      <c r="DH59" s="695"/>
      <c r="DI59" s="695" t="s">
        <v>151</v>
      </c>
      <c r="DJ59" s="708">
        <f>DF59-DE59</f>
        <v>1.2999999999999989</v>
      </c>
      <c r="DK59" s="644">
        <f>DJ59/DE59</f>
        <v>0.10156249999999992</v>
      </c>
      <c r="DL59" s="644"/>
      <c r="DM59" s="708"/>
      <c r="DN59" s="708"/>
      <c r="DO59" s="708"/>
      <c r="DP59" s="708"/>
      <c r="DQ59" s="708"/>
      <c r="DR59" s="650"/>
      <c r="DT59" s="739"/>
      <c r="DU59" s="695">
        <v>12.8</v>
      </c>
      <c r="DV59" s="695">
        <v>14.1</v>
      </c>
      <c r="DW59" s="695" t="s">
        <v>151</v>
      </c>
      <c r="DX59" s="708">
        <f>DV59-DU59</f>
        <v>1.2999999999999989</v>
      </c>
      <c r="DY59" s="644">
        <f>DX59/DU59</f>
        <v>0.10156249999999992</v>
      </c>
      <c r="DZ59" s="644"/>
      <c r="EA59" s="708"/>
      <c r="EB59" s="708"/>
      <c r="EC59" s="708"/>
      <c r="ED59" s="708"/>
      <c r="EE59" s="708"/>
      <c r="EF59" s="650"/>
      <c r="EG59" s="737"/>
      <c r="EH59" s="739"/>
      <c r="EI59" s="695">
        <v>12.8</v>
      </c>
      <c r="EJ59" s="695">
        <v>14.1</v>
      </c>
      <c r="EK59" s="695" t="s">
        <v>151</v>
      </c>
      <c r="EL59" s="708">
        <f>EJ59-EI59</f>
        <v>1.2999999999999989</v>
      </c>
      <c r="EM59" s="644">
        <f>EL59/EI59</f>
        <v>0.10156249999999992</v>
      </c>
      <c r="EN59" s="708"/>
      <c r="EO59" s="708"/>
      <c r="EP59" s="708"/>
      <c r="EQ59" s="708"/>
      <c r="ER59" s="708"/>
      <c r="ES59" s="650"/>
      <c r="EU59" s="739"/>
      <c r="EV59" s="695">
        <v>12.8</v>
      </c>
      <c r="EW59" s="695">
        <v>14.1</v>
      </c>
      <c r="EX59" s="695" t="s">
        <v>151</v>
      </c>
      <c r="EY59" s="708">
        <f>EW59-EV59</f>
        <v>1.2999999999999989</v>
      </c>
      <c r="EZ59" s="644">
        <f>EY59/EV59</f>
        <v>0.10156249999999992</v>
      </c>
      <c r="FA59" s="708"/>
      <c r="FB59" s="708"/>
      <c r="FC59" s="708"/>
      <c r="FD59" s="708"/>
      <c r="FE59" s="708"/>
      <c r="FF59" s="650"/>
      <c r="FH59" s="739"/>
      <c r="FI59" s="695">
        <v>12.8</v>
      </c>
      <c r="FJ59" s="695">
        <v>14.1</v>
      </c>
      <c r="FK59" s="695" t="s">
        <v>151</v>
      </c>
      <c r="FL59" s="708">
        <f>FJ59-FI59</f>
        <v>1.2999999999999989</v>
      </c>
      <c r="FM59" s="644">
        <f>FL59/FI59</f>
        <v>0.10156249999999992</v>
      </c>
      <c r="FN59" s="708"/>
      <c r="FO59" s="708"/>
      <c r="FP59" s="708"/>
      <c r="FQ59" s="708"/>
      <c r="FR59" s="708"/>
      <c r="FS59" s="650"/>
      <c r="FU59" s="739"/>
      <c r="FV59" s="695">
        <v>12.8</v>
      </c>
      <c r="FW59" s="695">
        <v>14.1</v>
      </c>
      <c r="FX59" s="695">
        <f>FW59*12.15</f>
        <v>171.315</v>
      </c>
      <c r="FY59" s="695" t="s">
        <v>151</v>
      </c>
      <c r="FZ59" s="708">
        <f>FW59-FV59</f>
        <v>1.2999999999999989</v>
      </c>
      <c r="GA59" s="644">
        <f>FZ59/FV59</f>
        <v>0.10156249999999992</v>
      </c>
      <c r="GB59" s="708"/>
      <c r="GC59" s="708"/>
      <c r="GD59" s="708"/>
      <c r="GE59" s="708"/>
      <c r="GF59" s="708"/>
      <c r="GG59" s="650"/>
      <c r="GI59" s="739"/>
      <c r="GJ59" s="695">
        <v>12.8</v>
      </c>
      <c r="GK59" s="695">
        <v>14.1</v>
      </c>
      <c r="GL59" s="695">
        <f>GK59*11.99</f>
        <v>169.059</v>
      </c>
      <c r="GM59" s="695" t="s">
        <v>151</v>
      </c>
      <c r="GN59" s="708">
        <f>GK59-GJ59</f>
        <v>1.2999999999999989</v>
      </c>
      <c r="GO59" s="644">
        <f>GN59/GJ59</f>
        <v>0.10156249999999992</v>
      </c>
      <c r="GP59" s="708"/>
      <c r="GQ59" s="708"/>
      <c r="GR59" s="708"/>
      <c r="GS59" s="708"/>
      <c r="GT59" s="708"/>
      <c r="GU59" s="737"/>
      <c r="GW59" s="739"/>
      <c r="GX59" s="695">
        <v>12.8</v>
      </c>
      <c r="GY59" s="695">
        <v>14.1</v>
      </c>
      <c r="GZ59" s="695">
        <f>GY59*11.88</f>
        <v>167.50800000000001</v>
      </c>
      <c r="HA59" s="695" t="s">
        <v>151</v>
      </c>
      <c r="HB59" s="708">
        <f>GY59-GX59</f>
        <v>1.2999999999999989</v>
      </c>
      <c r="HC59" s="644">
        <f>HB59/GX59</f>
        <v>0.10156249999999992</v>
      </c>
      <c r="HD59" s="708"/>
      <c r="HE59" s="708"/>
      <c r="HF59" s="708"/>
      <c r="HG59" s="708"/>
      <c r="HH59" s="708"/>
      <c r="HI59" s="737"/>
      <c r="HJ59" s="737"/>
      <c r="HK59" s="739"/>
      <c r="HL59" s="695">
        <v>12.8</v>
      </c>
      <c r="HM59" s="695">
        <v>14.1</v>
      </c>
      <c r="HN59" s="695">
        <f>HM59*11.9</f>
        <v>167.79</v>
      </c>
      <c r="HO59" s="695" t="s">
        <v>151</v>
      </c>
      <c r="HP59" s="708">
        <f>HM59-HL59</f>
        <v>1.2999999999999989</v>
      </c>
      <c r="HQ59" s="644">
        <f>HP59/HL59</f>
        <v>0.10156249999999992</v>
      </c>
      <c r="HR59" s="708"/>
      <c r="HS59" s="708"/>
      <c r="HT59" s="708"/>
      <c r="HU59" s="708"/>
      <c r="HV59" s="708"/>
      <c r="HW59" s="737"/>
      <c r="HX59" s="739"/>
      <c r="HY59" s="695">
        <v>12.8</v>
      </c>
      <c r="HZ59" s="695">
        <v>14.1</v>
      </c>
      <c r="IA59" s="695">
        <f>HZ59*11.96</f>
        <v>168.636</v>
      </c>
      <c r="IB59" s="695" t="s">
        <v>151</v>
      </c>
      <c r="IC59" s="708">
        <f>HZ59-HY59</f>
        <v>1.2999999999999989</v>
      </c>
      <c r="ID59" s="644">
        <f>IC59/HY59</f>
        <v>0.10156249999999992</v>
      </c>
      <c r="IE59" s="644"/>
      <c r="IF59" s="644"/>
      <c r="IG59" s="644"/>
      <c r="IH59" s="708"/>
      <c r="II59" s="708"/>
      <c r="IJ59" s="708"/>
      <c r="IK59" s="708"/>
      <c r="IL59" s="708"/>
      <c r="IM59" s="737"/>
      <c r="IQ59" s="739"/>
      <c r="IR59" s="695">
        <v>12.8</v>
      </c>
      <c r="IS59" s="695">
        <v>14.1</v>
      </c>
      <c r="IT59" s="695">
        <f>IS59*12.02</f>
        <v>169.482</v>
      </c>
      <c r="IU59" s="695" t="s">
        <v>151</v>
      </c>
      <c r="IV59" s="708">
        <f>IS59-IR59</f>
        <v>1.2999999999999989</v>
      </c>
      <c r="IW59" s="644">
        <f>IV59/IR59</f>
        <v>0.10156249999999992</v>
      </c>
      <c r="IX59" s="644"/>
      <c r="IY59" s="644"/>
      <c r="IZ59" s="644"/>
      <c r="JA59" s="708"/>
      <c r="JB59" s="708"/>
      <c r="JC59" s="708"/>
      <c r="JD59" s="708"/>
      <c r="JE59" s="708"/>
      <c r="JF59" s="737"/>
      <c r="JH59" s="739"/>
      <c r="JI59" s="695">
        <v>12.8</v>
      </c>
      <c r="JJ59" s="695">
        <v>14.1</v>
      </c>
      <c r="JK59" s="695">
        <f>JJ59*12.4</f>
        <v>174.84</v>
      </c>
      <c r="JL59" s="695" t="s">
        <v>151</v>
      </c>
      <c r="JM59" s="708">
        <f>JJ59-JI59</f>
        <v>1.2999999999999989</v>
      </c>
      <c r="JN59" s="644">
        <f>JM59/JI59</f>
        <v>0.10156249999999992</v>
      </c>
      <c r="JO59" s="644"/>
      <c r="JP59" s="644"/>
      <c r="JQ59" s="644"/>
      <c r="JR59" s="708"/>
      <c r="JS59" s="708"/>
      <c r="JT59" s="708"/>
      <c r="JU59" s="708"/>
      <c r="JV59" s="708"/>
      <c r="JW59" s="737"/>
      <c r="JZ59" s="739"/>
      <c r="KA59" s="695">
        <v>12.8</v>
      </c>
      <c r="KB59" s="695">
        <v>14.1</v>
      </c>
      <c r="KC59" s="695">
        <f>KB59*12.36</f>
        <v>174.27599999999998</v>
      </c>
      <c r="KD59" s="695" t="s">
        <v>151</v>
      </c>
      <c r="KE59" s="708">
        <f>KB59-KA59</f>
        <v>1.2999999999999989</v>
      </c>
      <c r="KF59" s="644">
        <f>KE59/KA59</f>
        <v>0.10156249999999992</v>
      </c>
      <c r="KG59" s="644"/>
      <c r="KH59" s="644"/>
      <c r="KI59" s="644"/>
      <c r="KJ59" s="708"/>
      <c r="KK59" s="708"/>
      <c r="KL59" s="708"/>
      <c r="KM59" s="708"/>
      <c r="KN59" s="708"/>
      <c r="KO59" s="737"/>
      <c r="KQ59" s="739"/>
      <c r="KR59" s="695">
        <v>12.8</v>
      </c>
      <c r="KS59" s="695">
        <v>14.1</v>
      </c>
      <c r="KT59" s="755">
        <f>12.39*KS59</f>
        <v>174.69900000000001</v>
      </c>
      <c r="KU59" s="756" t="s">
        <v>151</v>
      </c>
      <c r="KV59" s="708">
        <f>KS59-KR59</f>
        <v>1.2999999999999989</v>
      </c>
      <c r="KW59" s="644">
        <f>KV59/KR59</f>
        <v>0.10156249999999992</v>
      </c>
      <c r="KX59" s="644"/>
      <c r="KY59" s="644"/>
      <c r="KZ59" s="644"/>
      <c r="LA59" s="708"/>
      <c r="LB59" s="708"/>
      <c r="LC59" s="708"/>
      <c r="LD59" s="708"/>
      <c r="LE59" s="708"/>
      <c r="LF59" s="737"/>
      <c r="LI59" s="739"/>
      <c r="LJ59" s="695">
        <v>12.8</v>
      </c>
      <c r="LK59" s="695">
        <v>14.1</v>
      </c>
      <c r="LL59" s="755">
        <f>12.4*LK59</f>
        <v>174.84</v>
      </c>
      <c r="LM59" s="756" t="s">
        <v>151</v>
      </c>
      <c r="LN59" s="708">
        <f>LK59-LJ59</f>
        <v>1.2999999999999989</v>
      </c>
      <c r="LO59" s="644">
        <f>LN59/LJ59</f>
        <v>0.10156249999999992</v>
      </c>
      <c r="LP59" s="644"/>
      <c r="LQ59" s="644"/>
      <c r="LR59" s="644"/>
      <c r="LS59" s="708"/>
      <c r="LT59" s="708"/>
      <c r="LU59" s="708"/>
      <c r="LV59" s="708"/>
      <c r="LW59" s="708"/>
      <c r="LX59" s="737"/>
      <c r="LZ59" s="739"/>
      <c r="MA59" s="695">
        <v>12.8</v>
      </c>
      <c r="MB59" s="695">
        <v>14.1</v>
      </c>
      <c r="MC59" s="755">
        <f>12.57*MB59</f>
        <v>177.23699999999999</v>
      </c>
      <c r="MD59" s="756" t="s">
        <v>151</v>
      </c>
      <c r="ME59" s="708">
        <f>MB59-MA59</f>
        <v>1.2999999999999989</v>
      </c>
      <c r="MF59" s="644">
        <f>ME59/MA59</f>
        <v>0.10156249999999992</v>
      </c>
      <c r="MG59" s="644"/>
      <c r="MH59" s="644"/>
      <c r="MI59" s="644"/>
      <c r="MJ59" s="708"/>
      <c r="MK59" s="708"/>
      <c r="ML59" s="708"/>
      <c r="MM59" s="708"/>
      <c r="MN59" s="708"/>
      <c r="MO59" s="737"/>
      <c r="MQ59" s="739"/>
      <c r="MR59" s="695">
        <v>12.8</v>
      </c>
      <c r="MS59" s="695">
        <v>14.1</v>
      </c>
      <c r="MT59" s="755">
        <f>12.64*MS59</f>
        <v>178.22399999999999</v>
      </c>
      <c r="MU59" s="756" t="s">
        <v>151</v>
      </c>
      <c r="MV59" s="708">
        <f>MS59-MR59</f>
        <v>1.2999999999999989</v>
      </c>
      <c r="MW59" s="644">
        <f>MV59/MR59</f>
        <v>0.10156249999999992</v>
      </c>
      <c r="MX59" s="644"/>
      <c r="MY59" s="644"/>
      <c r="MZ59" s="644"/>
      <c r="NA59" s="708"/>
      <c r="NB59" s="708"/>
      <c r="NC59" s="708"/>
      <c r="ND59" s="708"/>
      <c r="NE59" s="708"/>
      <c r="NF59" s="737"/>
      <c r="NI59" s="739"/>
      <c r="NJ59" s="695">
        <v>12.8</v>
      </c>
      <c r="NK59" s="695">
        <v>14.1</v>
      </c>
      <c r="NL59" s="755">
        <f>NK59*13.91</f>
        <v>196.131</v>
      </c>
      <c r="NM59" s="756" t="s">
        <v>151</v>
      </c>
      <c r="NN59" s="708">
        <f>NK59-NJ59</f>
        <v>1.2999999999999989</v>
      </c>
      <c r="NO59" s="644">
        <f>NN59/NJ59</f>
        <v>0.10156249999999992</v>
      </c>
      <c r="NP59" s="644"/>
      <c r="NQ59" s="644"/>
      <c r="NR59" s="644"/>
      <c r="NS59" s="708"/>
      <c r="NT59" s="708"/>
      <c r="NU59" s="708"/>
      <c r="NV59" s="708"/>
      <c r="NW59" s="708"/>
      <c r="NX59" s="737"/>
      <c r="OA59" s="739"/>
      <c r="OB59" s="695">
        <v>12.8</v>
      </c>
      <c r="OC59" s="695">
        <v>14.1</v>
      </c>
      <c r="OD59" s="755">
        <f>12.11*OC59</f>
        <v>170.75099999999998</v>
      </c>
      <c r="OE59" s="756" t="s">
        <v>151</v>
      </c>
      <c r="OF59" s="708">
        <f>OC59-OB59</f>
        <v>1.2999999999999989</v>
      </c>
      <c r="OG59" s="644">
        <f>OF59/OB59</f>
        <v>0.10156249999999992</v>
      </c>
      <c r="OH59" s="644"/>
      <c r="OI59" s="644"/>
      <c r="OJ59" s="644"/>
      <c r="OK59" s="708"/>
      <c r="OL59" s="708"/>
      <c r="OM59" s="708"/>
      <c r="ON59" s="737"/>
      <c r="OQ59" s="29"/>
      <c r="OR59" s="38">
        <v>12.8</v>
      </c>
      <c r="OS59" s="38">
        <v>14.1</v>
      </c>
      <c r="OT59" s="302">
        <f>11.59*OS59</f>
        <v>163.41899999999998</v>
      </c>
      <c r="OU59" s="309" t="s">
        <v>151</v>
      </c>
      <c r="OV59" s="39">
        <f>OS59-OR59</f>
        <v>1.2999999999999989</v>
      </c>
      <c r="OW59" s="83">
        <f>OV59/OR59</f>
        <v>0.10156249999999992</v>
      </c>
      <c r="OX59" s="644"/>
      <c r="OY59" s="644"/>
      <c r="OZ59" s="644"/>
      <c r="PA59" s="39"/>
      <c r="PB59" s="39"/>
      <c r="PC59" s="39"/>
      <c r="PD59" s="16"/>
      <c r="PG59" s="29"/>
      <c r="PH59" s="38">
        <v>12.8</v>
      </c>
      <c r="PI59" s="38">
        <v>14.1</v>
      </c>
      <c r="PJ59" s="302"/>
      <c r="PK59" s="309" t="s">
        <v>62</v>
      </c>
      <c r="PL59" s="39">
        <f>PI59-PH59</f>
        <v>1.2999999999999989</v>
      </c>
      <c r="PM59" s="83">
        <f>PL59/PH59</f>
        <v>0.10156249999999992</v>
      </c>
      <c r="PN59" s="644"/>
      <c r="PO59" s="644"/>
      <c r="PP59" s="644"/>
      <c r="PQ59" s="39"/>
      <c r="PR59" s="39"/>
      <c r="PS59" s="39"/>
      <c r="PT59" s="16"/>
      <c r="PV59" s="29"/>
      <c r="PW59" s="38">
        <v>12.8</v>
      </c>
      <c r="PX59" s="38">
        <v>14.1</v>
      </c>
      <c r="PY59" s="302"/>
      <c r="PZ59" s="309" t="s">
        <v>62</v>
      </c>
      <c r="QA59" s="39">
        <f>PX59-PW59</f>
        <v>1.2999999999999989</v>
      </c>
      <c r="QB59" s="83">
        <f>QA59/PW59</f>
        <v>0.10156249999999992</v>
      </c>
      <c r="QC59" s="644"/>
      <c r="QD59" s="644"/>
      <c r="QE59" s="644"/>
      <c r="QF59" s="39"/>
      <c r="QG59" s="39"/>
      <c r="QH59" s="39"/>
      <c r="QI59" s="16"/>
      <c r="QK59" s="29"/>
      <c r="QL59" s="38">
        <v>12.8</v>
      </c>
      <c r="QM59" s="38">
        <v>14.1</v>
      </c>
      <c r="QN59" s="302"/>
      <c r="QO59" s="309" t="s">
        <v>62</v>
      </c>
      <c r="QP59" s="39">
        <f>QM59-QL59</f>
        <v>1.2999999999999989</v>
      </c>
      <c r="QQ59" s="83">
        <f>QP59/QL59</f>
        <v>0.10156249999999992</v>
      </c>
      <c r="QR59" s="644"/>
      <c r="QS59" s="644"/>
      <c r="QT59" s="644"/>
      <c r="QU59" s="39"/>
      <c r="QV59" s="39"/>
      <c r="QW59" s="39"/>
      <c r="QX59" s="16"/>
      <c r="QZ59" s="623"/>
      <c r="RA59" s="38">
        <v>12.8</v>
      </c>
      <c r="RB59" s="38">
        <v>14.1</v>
      </c>
      <c r="RC59" s="493"/>
      <c r="RD59" s="309" t="s">
        <v>62</v>
      </c>
      <c r="RE59" s="39">
        <f>RB59-RA59</f>
        <v>1.2999999999999989</v>
      </c>
      <c r="RF59" s="83">
        <f>RE59/RA59</f>
        <v>0.10156249999999992</v>
      </c>
      <c r="RG59" s="644"/>
      <c r="RH59" s="644"/>
      <c r="RI59" s="644"/>
      <c r="RJ59" s="529" t="s">
        <v>39</v>
      </c>
      <c r="RK59" s="288"/>
      <c r="RL59" s="519"/>
      <c r="RM59" s="632"/>
      <c r="RQ59" s="623"/>
      <c r="RR59" s="38">
        <v>12.8</v>
      </c>
      <c r="RS59" s="38">
        <v>14.1</v>
      </c>
      <c r="RT59" s="493"/>
      <c r="RU59" s="309" t="s">
        <v>62</v>
      </c>
      <c r="RV59" s="39">
        <f>RS59-RR59</f>
        <v>1.2999999999999989</v>
      </c>
      <c r="RW59" s="83">
        <f>RV59/RR59</f>
        <v>0.10156249999999992</v>
      </c>
      <c r="RX59" s="644"/>
      <c r="RY59" s="644"/>
      <c r="RZ59" s="644"/>
      <c r="SA59" s="529" t="s">
        <v>39</v>
      </c>
      <c r="SB59" s="288"/>
      <c r="SC59" s="519"/>
      <c r="SD59" s="632"/>
    </row>
    <row r="60" spans="1:498 16343:16348">
      <c r="A60" s="35" t="s">
        <v>201</v>
      </c>
      <c r="B60" s="36" t="str">
        <f>LEFT(A60,2)</f>
        <v>20</v>
      </c>
      <c r="C60" s="35" t="s">
        <v>95</v>
      </c>
      <c r="D60" s="773">
        <v>1006</v>
      </c>
      <c r="E60" s="37" t="s">
        <v>146</v>
      </c>
      <c r="F60" s="343" t="s">
        <v>147</v>
      </c>
      <c r="G60" s="337" t="s">
        <v>202</v>
      </c>
      <c r="H60" s="35" t="s">
        <v>122</v>
      </c>
      <c r="J60" s="13"/>
      <c r="K60" s="38">
        <v>11</v>
      </c>
      <c r="L60" s="38">
        <v>11.5</v>
      </c>
      <c r="M60" s="38" t="s">
        <v>151</v>
      </c>
      <c r="N60" s="39">
        <f>L60-K60</f>
        <v>0.5</v>
      </c>
      <c r="O60" s="83">
        <f>N60/L60</f>
        <v>4.3478260869565216E-2</v>
      </c>
      <c r="P60" s="83"/>
      <c r="Q60" s="39"/>
      <c r="R60" s="39"/>
      <c r="S60" s="39"/>
      <c r="T60" s="39"/>
      <c r="U60" s="39"/>
      <c r="V60" s="16"/>
      <c r="X60" s="13"/>
      <c r="Y60" s="38">
        <v>11</v>
      </c>
      <c r="Z60" s="38">
        <v>11.5</v>
      </c>
      <c r="AA60" s="38" t="s">
        <v>151</v>
      </c>
      <c r="AB60" s="39">
        <f>Z60-Y60</f>
        <v>0.5</v>
      </c>
      <c r="AC60" s="83">
        <f>AB60/Z60</f>
        <v>4.3478260869565216E-2</v>
      </c>
      <c r="AD60" s="83"/>
      <c r="AE60" s="39"/>
      <c r="AF60" s="39"/>
      <c r="AG60" s="39"/>
      <c r="AH60" s="39"/>
      <c r="AI60" s="39"/>
      <c r="AJ60" s="16"/>
      <c r="AL60" s="29"/>
      <c r="AM60" s="38">
        <v>11</v>
      </c>
      <c r="AN60" s="38">
        <v>11.5</v>
      </c>
      <c r="AO60" s="38" t="s">
        <v>151</v>
      </c>
      <c r="AP60" s="39">
        <f>AN60-AM60</f>
        <v>0.5</v>
      </c>
      <c r="AQ60" s="83">
        <f>AP60/AM60</f>
        <v>4.5454545454545456E-2</v>
      </c>
      <c r="AR60" s="83"/>
      <c r="AS60" s="39">
        <f>AN60*11.56</f>
        <v>132.94</v>
      </c>
      <c r="AT60" s="39"/>
      <c r="AU60" s="39"/>
      <c r="AV60" s="39"/>
      <c r="AW60" s="39"/>
      <c r="AX60" s="16"/>
      <c r="AZ60" s="29" t="s">
        <v>64</v>
      </c>
      <c r="BA60" s="38">
        <v>11</v>
      </c>
      <c r="BB60" s="38">
        <v>12</v>
      </c>
      <c r="BC60" s="38" t="s">
        <v>151</v>
      </c>
      <c r="BD60" s="39">
        <f>BB60-BA60</f>
        <v>1</v>
      </c>
      <c r="BE60" s="83">
        <f>BD60/BA60</f>
        <v>9.0909090909090912E-2</v>
      </c>
      <c r="BF60" s="83"/>
      <c r="BG60" s="39"/>
      <c r="BH60" s="39"/>
      <c r="BI60" s="39"/>
      <c r="BJ60" s="39"/>
      <c r="BK60" s="39"/>
      <c r="BL60" s="16"/>
      <c r="BN60" s="29"/>
      <c r="BO60" s="38">
        <v>11</v>
      </c>
      <c r="BP60" s="38">
        <v>12</v>
      </c>
      <c r="BQ60" s="38" t="s">
        <v>151</v>
      </c>
      <c r="BR60" s="39">
        <f>BP60-BO60</f>
        <v>1</v>
      </c>
      <c r="BS60" s="83">
        <f>BR60/BO60</f>
        <v>9.0909090909090912E-2</v>
      </c>
      <c r="BT60" s="83"/>
      <c r="BU60" s="39"/>
      <c r="BV60" s="39"/>
      <c r="BW60" s="39"/>
      <c r="BX60" s="39"/>
      <c r="BY60" s="39"/>
      <c r="BZ60" s="16"/>
      <c r="CB60" s="29"/>
      <c r="CC60" s="38">
        <v>11</v>
      </c>
      <c r="CD60" s="173">
        <v>12</v>
      </c>
      <c r="CE60" s="38" t="s">
        <v>151</v>
      </c>
      <c r="CF60" s="39">
        <f>CD60-CC60</f>
        <v>1</v>
      </c>
      <c r="CG60" s="83">
        <f>CF60/CC60</f>
        <v>9.0909090909090912E-2</v>
      </c>
      <c r="CH60" s="83"/>
      <c r="CI60" s="39"/>
      <c r="CJ60" s="39"/>
      <c r="CK60" s="39"/>
      <c r="CL60" s="39"/>
      <c r="CM60" s="39"/>
      <c r="CN60" s="16"/>
      <c r="CP60" s="29"/>
      <c r="CQ60" s="38">
        <v>11</v>
      </c>
      <c r="CR60" s="38">
        <v>12</v>
      </c>
      <c r="CS60" s="38" t="s">
        <v>151</v>
      </c>
      <c r="CT60" s="39">
        <f>CR60-CQ60</f>
        <v>1</v>
      </c>
      <c r="CU60" s="83">
        <f>CT60/CQ60</f>
        <v>9.0909090909090912E-2</v>
      </c>
      <c r="CV60" s="83"/>
      <c r="CW60" s="39"/>
      <c r="CX60" s="39"/>
      <c r="CY60" s="39"/>
      <c r="CZ60" s="39"/>
      <c r="DA60" s="39"/>
      <c r="DB60" s="16"/>
      <c r="DD60" s="29"/>
      <c r="DE60" s="38">
        <v>11</v>
      </c>
      <c r="DF60" s="38">
        <v>12</v>
      </c>
      <c r="DG60" s="38"/>
      <c r="DH60" s="38"/>
      <c r="DI60" s="38" t="s">
        <v>151</v>
      </c>
      <c r="DJ60" s="39">
        <f>DF60-DE60</f>
        <v>1</v>
      </c>
      <c r="DK60" s="83">
        <f>DJ60/DE60</f>
        <v>9.0909090909090912E-2</v>
      </c>
      <c r="DL60" s="83"/>
      <c r="DM60" s="39"/>
      <c r="DN60" s="39"/>
      <c r="DO60" s="39"/>
      <c r="DP60" s="39"/>
      <c r="DQ60" s="39"/>
      <c r="DR60" s="16"/>
      <c r="DT60" s="29"/>
      <c r="DU60" s="38">
        <v>11</v>
      </c>
      <c r="DV60" s="38">
        <v>12</v>
      </c>
      <c r="DW60" s="38" t="s">
        <v>151</v>
      </c>
      <c r="DX60" s="39">
        <f>DV60-DU60</f>
        <v>1</v>
      </c>
      <c r="DY60" s="83">
        <f>DX60/DU60</f>
        <v>9.0909090909090912E-2</v>
      </c>
      <c r="DZ60" s="83"/>
      <c r="EA60" s="39"/>
      <c r="EB60" s="39"/>
      <c r="EC60" s="39"/>
      <c r="ED60" s="39"/>
      <c r="EE60" s="39"/>
      <c r="EF60" s="16"/>
      <c r="EG60" s="16"/>
      <c r="EH60" s="29"/>
      <c r="EI60" s="38">
        <v>11</v>
      </c>
      <c r="EJ60" s="38">
        <v>12</v>
      </c>
      <c r="EK60" s="38" t="s">
        <v>151</v>
      </c>
      <c r="EL60" s="39">
        <f>EJ60-EI60</f>
        <v>1</v>
      </c>
      <c r="EM60" s="83">
        <f>EL60/EI60</f>
        <v>9.0909090909090912E-2</v>
      </c>
      <c r="EN60" s="39"/>
      <c r="EO60" s="39"/>
      <c r="EP60" s="39"/>
      <c r="EQ60" s="39"/>
      <c r="ER60" s="39"/>
      <c r="ES60" s="16"/>
      <c r="EU60" s="29"/>
      <c r="EV60" s="38">
        <v>11</v>
      </c>
      <c r="EW60" s="38">
        <v>12</v>
      </c>
      <c r="EX60" s="38" t="s">
        <v>151</v>
      </c>
      <c r="EY60" s="39">
        <f>EW60-EV60</f>
        <v>1</v>
      </c>
      <c r="EZ60" s="83">
        <f>EY60/EV60</f>
        <v>9.0909090909090912E-2</v>
      </c>
      <c r="FA60" s="39"/>
      <c r="FB60" s="39"/>
      <c r="FC60" s="39"/>
      <c r="FD60" s="39"/>
      <c r="FE60" s="39"/>
      <c r="FF60" s="16"/>
      <c r="FH60" s="29"/>
      <c r="FI60" s="38">
        <v>11</v>
      </c>
      <c r="FJ60" s="38">
        <v>12</v>
      </c>
      <c r="FK60" s="38" t="s">
        <v>151</v>
      </c>
      <c r="FL60" s="39">
        <f>FJ60-FI60</f>
        <v>1</v>
      </c>
      <c r="FM60" s="83">
        <f>FL60/FI60</f>
        <v>9.0909090909090912E-2</v>
      </c>
      <c r="FN60" s="39"/>
      <c r="FO60" s="39"/>
      <c r="FP60" s="39"/>
      <c r="FQ60" s="39"/>
      <c r="FR60" s="39"/>
      <c r="FS60" s="16"/>
      <c r="FU60" s="29"/>
      <c r="FV60" s="38">
        <v>11</v>
      </c>
      <c r="FW60" s="38">
        <v>12</v>
      </c>
      <c r="FX60" s="38">
        <f>FW60*12.15</f>
        <v>145.80000000000001</v>
      </c>
      <c r="FY60" s="38" t="s">
        <v>151</v>
      </c>
      <c r="FZ60" s="39">
        <f>FW60-FV60</f>
        <v>1</v>
      </c>
      <c r="GA60" s="83">
        <f>FZ60/FV60</f>
        <v>9.0909090909090912E-2</v>
      </c>
      <c r="GB60" s="39"/>
      <c r="GC60" s="39"/>
      <c r="GD60" s="39"/>
      <c r="GE60" s="39"/>
      <c r="GF60" s="39"/>
      <c r="GG60" s="16"/>
      <c r="GI60" s="29"/>
      <c r="GJ60" s="38">
        <v>11</v>
      </c>
      <c r="GK60" s="38">
        <v>12</v>
      </c>
      <c r="GL60" s="38">
        <f>GK60*11.99</f>
        <v>143.88</v>
      </c>
      <c r="GM60" s="38" t="s">
        <v>151</v>
      </c>
      <c r="GN60" s="39">
        <f>GK60-GJ60</f>
        <v>1</v>
      </c>
      <c r="GO60" s="83">
        <f>GN60/GJ60</f>
        <v>9.0909090909090912E-2</v>
      </c>
      <c r="GP60" s="39"/>
      <c r="GQ60" s="39"/>
      <c r="GR60" s="39"/>
      <c r="GS60" s="39"/>
      <c r="GT60" s="39"/>
      <c r="GU60" s="16"/>
      <c r="GW60" s="29"/>
      <c r="GX60" s="38">
        <v>11</v>
      </c>
      <c r="GY60" s="38">
        <v>12</v>
      </c>
      <c r="GZ60" s="38">
        <f>GY60*11.88</f>
        <v>142.56</v>
      </c>
      <c r="HA60" s="38" t="s">
        <v>151</v>
      </c>
      <c r="HB60" s="39">
        <f>GY60-GX60</f>
        <v>1</v>
      </c>
      <c r="HC60" s="83">
        <f>HB60/GX60</f>
        <v>9.0909090909090912E-2</v>
      </c>
      <c r="HD60" s="39"/>
      <c r="HE60" s="39"/>
      <c r="HF60" s="39"/>
      <c r="HG60" s="39"/>
      <c r="HH60" s="39"/>
      <c r="HI60" s="16"/>
      <c r="HJ60" s="16"/>
      <c r="HK60" s="29"/>
      <c r="HL60" s="38">
        <v>11</v>
      </c>
      <c r="HM60" s="38">
        <v>12</v>
      </c>
      <c r="HN60" s="38">
        <f>HM60*11.9</f>
        <v>142.80000000000001</v>
      </c>
      <c r="HO60" s="38" t="s">
        <v>151</v>
      </c>
      <c r="HP60" s="39">
        <f>HM60-HL60</f>
        <v>1</v>
      </c>
      <c r="HQ60" s="83">
        <f>HP60/HL60</f>
        <v>9.0909090909090912E-2</v>
      </c>
      <c r="HR60" s="39"/>
      <c r="HS60" s="39"/>
      <c r="HT60" s="39"/>
      <c r="HU60" s="39"/>
      <c r="HV60" s="39"/>
      <c r="HW60" s="16"/>
      <c r="HX60" s="29"/>
      <c r="HY60" s="38">
        <v>11</v>
      </c>
      <c r="HZ60" s="38">
        <v>12</v>
      </c>
      <c r="IA60" s="38">
        <f>HZ60*11.96</f>
        <v>143.52000000000001</v>
      </c>
      <c r="IB60" s="38" t="s">
        <v>151</v>
      </c>
      <c r="IC60" s="39">
        <f>HZ60-HY60</f>
        <v>1</v>
      </c>
      <c r="ID60" s="83">
        <f>IC60/HY60</f>
        <v>9.0909090909090912E-2</v>
      </c>
      <c r="IE60" s="83"/>
      <c r="IF60" s="83"/>
      <c r="IG60" s="83"/>
      <c r="IH60" s="39"/>
      <c r="II60" s="39"/>
      <c r="IJ60" s="39"/>
      <c r="IK60" s="39"/>
      <c r="IL60" s="39"/>
      <c r="IM60" s="16"/>
      <c r="IO60" s="13"/>
      <c r="IQ60" s="29"/>
      <c r="IR60" s="38">
        <v>11</v>
      </c>
      <c r="IS60" s="38">
        <v>12</v>
      </c>
      <c r="IT60" s="38">
        <f>IS60*12.02</f>
        <v>144.24</v>
      </c>
      <c r="IU60" s="38" t="s">
        <v>151</v>
      </c>
      <c r="IV60" s="39">
        <f>IS60-IR60</f>
        <v>1</v>
      </c>
      <c r="IW60" s="83">
        <f>IV60/IR60</f>
        <v>9.0909090909090912E-2</v>
      </c>
      <c r="IX60" s="83"/>
      <c r="IY60" s="83"/>
      <c r="IZ60" s="83"/>
      <c r="JA60" s="39"/>
      <c r="JB60" s="39"/>
      <c r="JC60" s="39"/>
      <c r="JD60" s="39"/>
      <c r="JE60" s="39"/>
      <c r="JF60" s="16"/>
      <c r="JH60" s="29"/>
      <c r="JI60" s="38">
        <v>11</v>
      </c>
      <c r="JJ60" s="38">
        <v>12</v>
      </c>
      <c r="JK60" s="38">
        <f>JJ60*12.4</f>
        <v>148.80000000000001</v>
      </c>
      <c r="JL60" s="38" t="s">
        <v>151</v>
      </c>
      <c r="JM60" s="39">
        <f>JJ60-JI60</f>
        <v>1</v>
      </c>
      <c r="JN60" s="83">
        <f>JM60/JI60</f>
        <v>9.0909090909090912E-2</v>
      </c>
      <c r="JO60" s="83"/>
      <c r="JP60" s="83"/>
      <c r="JQ60" s="83"/>
      <c r="JR60" s="39"/>
      <c r="JS60" s="39"/>
      <c r="JT60" s="39"/>
      <c r="JU60" s="39"/>
      <c r="JV60" s="39"/>
      <c r="JW60" s="16"/>
      <c r="JZ60" s="29"/>
      <c r="KA60" s="38">
        <v>11</v>
      </c>
      <c r="KB60" s="38">
        <v>12</v>
      </c>
      <c r="KC60" s="38">
        <f>KB60*12.36</f>
        <v>148.32</v>
      </c>
      <c r="KD60" s="38" t="s">
        <v>151</v>
      </c>
      <c r="KE60" s="39">
        <f>KB60-KA60</f>
        <v>1</v>
      </c>
      <c r="KF60" s="83">
        <f>KE60/KA60</f>
        <v>9.0909090909090912E-2</v>
      </c>
      <c r="KG60" s="83"/>
      <c r="KH60" s="83"/>
      <c r="KI60" s="83"/>
      <c r="KJ60" s="39"/>
      <c r="KK60" s="39"/>
      <c r="KL60" s="39"/>
      <c r="KM60" s="39"/>
      <c r="KN60" s="39"/>
      <c r="KO60" s="16"/>
      <c r="KQ60" s="29"/>
      <c r="KR60" s="38">
        <v>11</v>
      </c>
      <c r="KS60" s="38">
        <v>12</v>
      </c>
      <c r="KT60" s="302">
        <f>12.39*KS60</f>
        <v>148.68</v>
      </c>
      <c r="KU60" s="309" t="s">
        <v>151</v>
      </c>
      <c r="KV60" s="39">
        <f>KS60-KR60</f>
        <v>1</v>
      </c>
      <c r="KW60" s="83">
        <f>KV60/KR60</f>
        <v>9.0909090909090912E-2</v>
      </c>
      <c r="KX60" s="83"/>
      <c r="KY60" s="83"/>
      <c r="KZ60" s="83"/>
      <c r="LA60" s="39"/>
      <c r="LB60" s="39"/>
      <c r="LC60" s="39"/>
      <c r="LD60" s="39"/>
      <c r="LE60" s="39"/>
      <c r="LF60" s="16"/>
      <c r="LI60" s="29"/>
      <c r="LJ60" s="38">
        <v>11</v>
      </c>
      <c r="LK60" s="38">
        <v>12</v>
      </c>
      <c r="LL60" s="302">
        <f>12.4*LK60</f>
        <v>148.80000000000001</v>
      </c>
      <c r="LM60" s="309" t="s">
        <v>151</v>
      </c>
      <c r="LN60" s="39">
        <f>LK60-LJ60</f>
        <v>1</v>
      </c>
      <c r="LO60" s="83">
        <f>LN60/LJ60</f>
        <v>9.0909090909090912E-2</v>
      </c>
      <c r="LP60" s="83"/>
      <c r="LQ60" s="83"/>
      <c r="LR60" s="83"/>
      <c r="LS60" s="39"/>
      <c r="LT60" s="39"/>
      <c r="LU60" s="39"/>
      <c r="LV60" s="39"/>
      <c r="LW60" s="39"/>
      <c r="LX60" s="16"/>
      <c r="LZ60" s="29"/>
      <c r="MA60" s="38">
        <v>11</v>
      </c>
      <c r="MB60" s="38">
        <v>12</v>
      </c>
      <c r="MC60" s="302">
        <f>12.57*MB60</f>
        <v>150.84</v>
      </c>
      <c r="MD60" s="309" t="s">
        <v>151</v>
      </c>
      <c r="ME60" s="39">
        <f>MB60-MA60</f>
        <v>1</v>
      </c>
      <c r="MF60" s="83">
        <f>ME60/MA60</f>
        <v>9.0909090909090912E-2</v>
      </c>
      <c r="MG60" s="83"/>
      <c r="MH60" s="83"/>
      <c r="MI60" s="83"/>
      <c r="MJ60" s="39"/>
      <c r="MK60" s="39"/>
      <c r="ML60" s="39"/>
      <c r="MM60" s="39"/>
      <c r="MN60" s="39"/>
      <c r="MO60" s="16"/>
      <c r="MQ60" s="29"/>
      <c r="MR60" s="38">
        <v>11</v>
      </c>
      <c r="MS60" s="38">
        <v>12</v>
      </c>
      <c r="MT60" s="302">
        <f>12.64*MS60</f>
        <v>151.68</v>
      </c>
      <c r="MU60" s="309" t="s">
        <v>151</v>
      </c>
      <c r="MV60" s="39">
        <f>MS60-MR60</f>
        <v>1</v>
      </c>
      <c r="MW60" s="83">
        <f>MV60/MR60</f>
        <v>9.0909090909090912E-2</v>
      </c>
      <c r="MX60" s="83"/>
      <c r="MY60" s="83"/>
      <c r="MZ60" s="83"/>
      <c r="NA60" s="39"/>
      <c r="NB60" s="39"/>
      <c r="NC60" s="39"/>
      <c r="ND60" s="39"/>
      <c r="NE60" s="39"/>
      <c r="NF60" s="16"/>
      <c r="NI60" s="29"/>
      <c r="NJ60" s="38">
        <v>11</v>
      </c>
      <c r="NK60" s="38">
        <v>12</v>
      </c>
      <c r="NL60" s="302">
        <f>NK60*12.14</f>
        <v>145.68</v>
      </c>
      <c r="NM60" s="309" t="s">
        <v>151</v>
      </c>
      <c r="NN60" s="39">
        <f>NK60-NJ60</f>
        <v>1</v>
      </c>
      <c r="NO60" s="83">
        <f>NN60/NJ60</f>
        <v>9.0909090909090912E-2</v>
      </c>
      <c r="NP60" s="83"/>
      <c r="NQ60" s="83"/>
      <c r="NR60" s="83"/>
      <c r="NS60" s="39"/>
      <c r="NT60" s="39"/>
      <c r="NU60" s="39"/>
      <c r="NV60" s="39"/>
      <c r="NW60" s="39"/>
      <c r="NX60" s="16"/>
      <c r="OA60" s="29"/>
      <c r="OB60" s="38">
        <v>11</v>
      </c>
      <c r="OC60" s="38">
        <v>12</v>
      </c>
      <c r="OD60" s="302">
        <f>12.11*OC60</f>
        <v>145.32</v>
      </c>
      <c r="OE60" s="309" t="s">
        <v>151</v>
      </c>
      <c r="OF60" s="39">
        <f>OC60-OB60</f>
        <v>1</v>
      </c>
      <c r="OG60" s="83">
        <f>OF60/OB60</f>
        <v>9.0909090909090912E-2</v>
      </c>
      <c r="OH60" s="83"/>
      <c r="OI60" s="83"/>
      <c r="OJ60" s="83"/>
      <c r="OK60" s="39"/>
      <c r="OL60" s="39"/>
      <c r="OM60" s="39"/>
      <c r="ON60" s="16"/>
      <c r="OQ60" s="29"/>
      <c r="OR60" s="38">
        <v>11</v>
      </c>
      <c r="OS60" s="38">
        <v>12</v>
      </c>
      <c r="OT60" s="302">
        <f>11.59*OS60</f>
        <v>139.07999999999998</v>
      </c>
      <c r="OU60" s="309" t="s">
        <v>151</v>
      </c>
      <c r="OV60" s="39">
        <f>OS60-OR60</f>
        <v>1</v>
      </c>
      <c r="OW60" s="83">
        <f>OV60/OR60</f>
        <v>9.0909090909090912E-2</v>
      </c>
      <c r="OX60" s="83"/>
      <c r="OY60" s="83"/>
      <c r="OZ60" s="83"/>
      <c r="PA60" s="39"/>
      <c r="PB60" s="39"/>
      <c r="PC60" s="39"/>
      <c r="PD60" s="16"/>
      <c r="PG60" s="29"/>
      <c r="PH60" s="38">
        <v>11</v>
      </c>
      <c r="PI60" s="38">
        <v>12</v>
      </c>
      <c r="PJ60" s="302"/>
      <c r="PK60" s="309" t="s">
        <v>62</v>
      </c>
      <c r="PL60" s="39">
        <f>PI60-PH60</f>
        <v>1</v>
      </c>
      <c r="PM60" s="83">
        <f>PL60/PH60</f>
        <v>9.0909090909090912E-2</v>
      </c>
      <c r="PN60" s="83"/>
      <c r="PO60" s="83"/>
      <c r="PP60" s="83"/>
      <c r="PQ60" s="39"/>
      <c r="PR60" s="39"/>
      <c r="PS60" s="39"/>
      <c r="PT60" s="16"/>
      <c r="PV60" s="29"/>
      <c r="PW60" s="38">
        <v>11</v>
      </c>
      <c r="PX60" s="38">
        <v>12</v>
      </c>
      <c r="PY60" s="302"/>
      <c r="PZ60" s="309" t="s">
        <v>62</v>
      </c>
      <c r="QA60" s="39">
        <f>PX60-PW60</f>
        <v>1</v>
      </c>
      <c r="QB60" s="83">
        <f>QA60/PW60</f>
        <v>9.0909090909090912E-2</v>
      </c>
      <c r="QC60" s="83"/>
      <c r="QD60" s="83"/>
      <c r="QE60" s="83"/>
      <c r="QF60" s="39"/>
      <c r="QG60" s="39"/>
      <c r="QH60" s="39"/>
      <c r="QI60" s="16"/>
      <c r="QK60" s="29"/>
      <c r="QL60" s="38">
        <v>11</v>
      </c>
      <c r="QM60" s="38">
        <v>12</v>
      </c>
      <c r="QN60" s="302"/>
      <c r="QO60" s="309" t="s">
        <v>62</v>
      </c>
      <c r="QP60" s="39">
        <f>QM60-QL60</f>
        <v>1</v>
      </c>
      <c r="QQ60" s="83">
        <f>QP60/QL60</f>
        <v>9.0909090909090912E-2</v>
      </c>
      <c r="QR60" s="83"/>
      <c r="QS60" s="83"/>
      <c r="QT60" s="83"/>
      <c r="QU60" s="39"/>
      <c r="QV60" s="39"/>
      <c r="QW60" s="39"/>
      <c r="QX60" s="16"/>
      <c r="QZ60" s="623"/>
      <c r="RA60" s="38">
        <v>11</v>
      </c>
      <c r="RB60" s="38">
        <v>12</v>
      </c>
      <c r="RC60" s="493"/>
      <c r="RD60" s="309" t="s">
        <v>62</v>
      </c>
      <c r="RE60" s="39">
        <f>RB60-RA60</f>
        <v>1</v>
      </c>
      <c r="RF60" s="83">
        <f>RE60/RA60</f>
        <v>9.0909090909090912E-2</v>
      </c>
      <c r="RG60" s="83"/>
      <c r="RH60" s="83"/>
      <c r="RI60" s="83"/>
      <c r="RJ60" s="529" t="s">
        <v>39</v>
      </c>
      <c r="RK60" s="288"/>
      <c r="RL60" s="519"/>
      <c r="RM60" s="632"/>
      <c r="RQ60" s="623"/>
      <c r="RR60" s="38">
        <v>11</v>
      </c>
      <c r="RS60" s="38">
        <v>12</v>
      </c>
      <c r="RT60" s="493"/>
      <c r="RU60" s="309" t="s">
        <v>62</v>
      </c>
      <c r="RV60" s="39">
        <f>RS60-RR60</f>
        <v>1</v>
      </c>
      <c r="RW60" s="83">
        <f>RV60/RR60</f>
        <v>9.0909090909090912E-2</v>
      </c>
      <c r="RX60" s="83"/>
      <c r="RY60" s="83"/>
      <c r="RZ60" s="83"/>
      <c r="SA60" s="529" t="s">
        <v>39</v>
      </c>
      <c r="SB60" s="288"/>
      <c r="SC60" s="519"/>
      <c r="SD60" s="632"/>
    </row>
    <row r="61" spans="1:498 16343:16348">
      <c r="A61" s="35" t="s">
        <v>203</v>
      </c>
      <c r="B61" s="36" t="str">
        <f>LEFT(A61,2)</f>
        <v>20</v>
      </c>
      <c r="C61" s="35" t="s">
        <v>95</v>
      </c>
      <c r="D61" s="773">
        <v>1006</v>
      </c>
      <c r="E61" s="37" t="s">
        <v>146</v>
      </c>
      <c r="F61" s="343" t="s">
        <v>147</v>
      </c>
      <c r="G61" s="337" t="s">
        <v>204</v>
      </c>
      <c r="H61" s="35" t="s">
        <v>97</v>
      </c>
      <c r="J61" s="13"/>
      <c r="K61" s="38"/>
      <c r="L61" s="38"/>
      <c r="M61" s="38"/>
      <c r="N61" s="39"/>
      <c r="O61" s="83"/>
      <c r="P61" s="83"/>
      <c r="Q61" s="39"/>
      <c r="R61" s="39"/>
      <c r="S61" s="39"/>
      <c r="T61" s="39"/>
      <c r="U61" s="39"/>
      <c r="V61" s="16"/>
      <c r="X61" s="13"/>
      <c r="Y61" s="38"/>
      <c r="Z61" s="38"/>
      <c r="AA61" s="38"/>
      <c r="AB61" s="39"/>
      <c r="AC61" s="83"/>
      <c r="AD61" s="83"/>
      <c r="AE61" s="39"/>
      <c r="AF61" s="39"/>
      <c r="AG61" s="39"/>
      <c r="AH61" s="39"/>
      <c r="AI61" s="39"/>
      <c r="AJ61" s="16"/>
      <c r="AL61" s="29"/>
      <c r="AM61" s="38">
        <v>11</v>
      </c>
      <c r="AN61" s="38">
        <v>11.5</v>
      </c>
      <c r="AO61" s="38" t="s">
        <v>151</v>
      </c>
      <c r="AP61" s="39">
        <f>AN61-AM61</f>
        <v>0.5</v>
      </c>
      <c r="AQ61" s="83">
        <f>AP61/AM61</f>
        <v>4.5454545454545456E-2</v>
      </c>
      <c r="AR61" s="83"/>
      <c r="AS61" s="39">
        <f>AN61*11.56</f>
        <v>132.94</v>
      </c>
      <c r="AT61" s="39"/>
      <c r="AU61" s="39"/>
      <c r="AV61" s="39"/>
      <c r="AW61" s="39"/>
      <c r="AX61" s="16"/>
      <c r="AZ61" s="29"/>
      <c r="BA61" s="38">
        <v>11</v>
      </c>
      <c r="BB61" s="38">
        <v>12</v>
      </c>
      <c r="BC61" s="38" t="s">
        <v>151</v>
      </c>
      <c r="BD61" s="39">
        <f>BB61-BA61</f>
        <v>1</v>
      </c>
      <c r="BE61" s="83">
        <f>BD61/BA61</f>
        <v>9.0909090909090912E-2</v>
      </c>
      <c r="BF61" s="83"/>
      <c r="BG61" s="39"/>
      <c r="BH61" s="39"/>
      <c r="BI61" s="39"/>
      <c r="BJ61" s="39"/>
      <c r="BK61" s="39"/>
      <c r="BL61" s="16"/>
      <c r="BN61" s="29"/>
      <c r="BO61" s="38">
        <v>11</v>
      </c>
      <c r="BP61" s="38">
        <v>12</v>
      </c>
      <c r="BQ61" s="38" t="s">
        <v>151</v>
      </c>
      <c r="BR61" s="39">
        <f>BP61-BO61</f>
        <v>1</v>
      </c>
      <c r="BS61" s="83">
        <f>BR61/BO61</f>
        <v>9.0909090909090912E-2</v>
      </c>
      <c r="BT61" s="83"/>
      <c r="BU61" s="39"/>
      <c r="BV61" s="39"/>
      <c r="BW61" s="39"/>
      <c r="BX61" s="39"/>
      <c r="BY61" s="39"/>
      <c r="BZ61" s="16"/>
      <c r="CB61" s="29"/>
      <c r="CC61" s="38">
        <v>11</v>
      </c>
      <c r="CD61" s="173">
        <v>12</v>
      </c>
      <c r="CE61" s="38" t="s">
        <v>151</v>
      </c>
      <c r="CF61" s="39">
        <f>CD61-CC61</f>
        <v>1</v>
      </c>
      <c r="CG61" s="83">
        <f>CF61/CC61</f>
        <v>9.0909090909090912E-2</v>
      </c>
      <c r="CH61" s="83"/>
      <c r="CI61" s="39"/>
      <c r="CJ61" s="39"/>
      <c r="CK61" s="39"/>
      <c r="CL61" s="39"/>
      <c r="CM61" s="39"/>
      <c r="CN61" s="16"/>
      <c r="CP61" s="29"/>
      <c r="CQ61" s="38">
        <v>11</v>
      </c>
      <c r="CR61" s="38">
        <v>13.08</v>
      </c>
      <c r="CS61" s="38" t="s">
        <v>151</v>
      </c>
      <c r="CT61" s="39">
        <f>CR61-CQ61</f>
        <v>2.08</v>
      </c>
      <c r="CU61" s="83">
        <f>CT61/CQ61</f>
        <v>0.18909090909090909</v>
      </c>
      <c r="CV61" s="83"/>
      <c r="CW61" s="39"/>
      <c r="CX61" s="39"/>
      <c r="CY61" s="39"/>
      <c r="CZ61" s="39"/>
      <c r="DA61" s="39"/>
      <c r="DB61" s="16"/>
      <c r="DD61" s="29"/>
      <c r="DE61" s="38">
        <v>11</v>
      </c>
      <c r="DF61" s="38">
        <v>13.08</v>
      </c>
      <c r="DG61" s="38"/>
      <c r="DH61" s="38"/>
      <c r="DI61" s="38" t="s">
        <v>151</v>
      </c>
      <c r="DJ61" s="39">
        <f>DF61-DE61</f>
        <v>2.08</v>
      </c>
      <c r="DK61" s="83">
        <f>DJ61/DE61</f>
        <v>0.18909090909090909</v>
      </c>
      <c r="DL61" s="83"/>
      <c r="DM61" s="39"/>
      <c r="DN61" s="39"/>
      <c r="DO61" s="39"/>
      <c r="DP61" s="39"/>
      <c r="DQ61" s="39"/>
      <c r="DR61" s="16"/>
      <c r="DT61" s="29"/>
      <c r="DU61" s="38">
        <v>11</v>
      </c>
      <c r="DV61" s="38">
        <v>13.08</v>
      </c>
      <c r="DW61" s="38" t="s">
        <v>151</v>
      </c>
      <c r="DX61" s="39">
        <f>DV61-DU61</f>
        <v>2.08</v>
      </c>
      <c r="DY61" s="83">
        <f>DX61/DU61</f>
        <v>0.18909090909090909</v>
      </c>
      <c r="DZ61" s="83"/>
      <c r="EA61" s="39"/>
      <c r="EB61" s="39"/>
      <c r="EC61" s="39"/>
      <c r="ED61" s="39"/>
      <c r="EE61" s="39"/>
      <c r="EF61" s="16"/>
      <c r="EG61" s="16"/>
      <c r="EH61" s="29"/>
      <c r="EI61" s="38">
        <v>11</v>
      </c>
      <c r="EJ61" s="38">
        <v>13.08</v>
      </c>
      <c r="EK61" s="38" t="s">
        <v>151</v>
      </c>
      <c r="EL61" s="39">
        <f>EJ61-EI61</f>
        <v>2.08</v>
      </c>
      <c r="EM61" s="83">
        <f>EL61/EI61</f>
        <v>0.18909090909090909</v>
      </c>
      <c r="EN61" s="39"/>
      <c r="EO61" s="39"/>
      <c r="EP61" s="39"/>
      <c r="EQ61" s="39"/>
      <c r="ER61" s="39"/>
      <c r="ES61" s="16"/>
      <c r="EU61" s="29"/>
      <c r="EV61" s="38">
        <v>11</v>
      </c>
      <c r="EW61" s="38">
        <v>13.08</v>
      </c>
      <c r="EX61" s="38" t="s">
        <v>151</v>
      </c>
      <c r="EY61" s="39">
        <f>EW61-EV61</f>
        <v>2.08</v>
      </c>
      <c r="EZ61" s="83">
        <f>EY61/EV61</f>
        <v>0.18909090909090909</v>
      </c>
      <c r="FA61" s="39"/>
      <c r="FB61" s="39"/>
      <c r="FC61" s="39"/>
      <c r="FD61" s="39"/>
      <c r="FE61" s="39"/>
      <c r="FF61" s="16"/>
      <c r="FH61" s="29"/>
      <c r="FI61" s="38">
        <v>11</v>
      </c>
      <c r="FJ61" s="38">
        <v>13.08</v>
      </c>
      <c r="FK61" s="38" t="s">
        <v>151</v>
      </c>
      <c r="FL61" s="39">
        <f>FJ61-FI61</f>
        <v>2.08</v>
      </c>
      <c r="FM61" s="83">
        <f>FL61/FI61</f>
        <v>0.18909090909090909</v>
      </c>
      <c r="FN61" s="39"/>
      <c r="FO61" s="39"/>
      <c r="FP61" s="39"/>
      <c r="FQ61" s="39"/>
      <c r="FR61" s="39"/>
      <c r="FS61" s="16"/>
      <c r="FU61" s="29"/>
      <c r="FV61" s="38">
        <v>11</v>
      </c>
      <c r="FW61" s="38">
        <v>13.08</v>
      </c>
      <c r="FX61" s="38">
        <f>FW61*12.15</f>
        <v>158.922</v>
      </c>
      <c r="FY61" s="38" t="s">
        <v>151</v>
      </c>
      <c r="FZ61" s="39">
        <f>FW61-FV61</f>
        <v>2.08</v>
      </c>
      <c r="GA61" s="83">
        <f>FZ61/FV61</f>
        <v>0.18909090909090909</v>
      </c>
      <c r="GB61" s="39"/>
      <c r="GC61" s="39"/>
      <c r="GD61" s="39"/>
      <c r="GE61" s="39"/>
      <c r="GF61" s="39"/>
      <c r="GG61" s="16"/>
      <c r="GI61" s="29"/>
      <c r="GJ61" s="38">
        <v>11</v>
      </c>
      <c r="GK61" s="38">
        <v>13.08</v>
      </c>
      <c r="GL61" s="38">
        <f>GK61*11.99</f>
        <v>156.82920000000001</v>
      </c>
      <c r="GM61" s="38" t="s">
        <v>151</v>
      </c>
      <c r="GN61" s="39">
        <f>GK61-GJ61</f>
        <v>2.08</v>
      </c>
      <c r="GO61" s="83">
        <f>GN61/GJ61</f>
        <v>0.18909090909090909</v>
      </c>
      <c r="GP61" s="39"/>
      <c r="GQ61" s="39"/>
      <c r="GR61" s="39"/>
      <c r="GS61" s="39"/>
      <c r="GT61" s="39"/>
      <c r="GU61" s="16"/>
      <c r="GW61" s="29"/>
      <c r="GX61" s="38">
        <v>11</v>
      </c>
      <c r="GY61" s="38">
        <v>13.08</v>
      </c>
      <c r="GZ61" s="38">
        <f>GY61*11.88</f>
        <v>155.3904</v>
      </c>
      <c r="HA61" s="38" t="s">
        <v>151</v>
      </c>
      <c r="HB61" s="39">
        <f>GY61-GX61</f>
        <v>2.08</v>
      </c>
      <c r="HC61" s="83">
        <f>HB61/GX61</f>
        <v>0.18909090909090909</v>
      </c>
      <c r="HD61" s="39"/>
      <c r="HE61" s="39"/>
      <c r="HF61" s="39"/>
      <c r="HG61" s="39"/>
      <c r="HH61" s="39"/>
      <c r="HI61" s="16"/>
      <c r="HJ61" s="16"/>
      <c r="HK61" s="29"/>
      <c r="HL61" s="38">
        <v>11</v>
      </c>
      <c r="HM61" s="38">
        <v>13.08</v>
      </c>
      <c r="HN61" s="38">
        <f>HM61*11.9</f>
        <v>155.65200000000002</v>
      </c>
      <c r="HO61" s="38" t="s">
        <v>151</v>
      </c>
      <c r="HP61" s="39">
        <f>HM61-HL61</f>
        <v>2.08</v>
      </c>
      <c r="HQ61" s="83">
        <f>HP61/HL61</f>
        <v>0.18909090909090909</v>
      </c>
      <c r="HR61" s="39"/>
      <c r="HS61" s="39"/>
      <c r="HT61" s="39"/>
      <c r="HU61" s="39"/>
      <c r="HV61" s="39"/>
      <c r="HW61" s="16"/>
      <c r="HX61" s="29"/>
      <c r="HY61" s="38">
        <v>12.1</v>
      </c>
      <c r="HZ61" s="38">
        <v>13.43</v>
      </c>
      <c r="IA61" s="38">
        <f>HZ61*11.96</f>
        <v>160.62280000000001</v>
      </c>
      <c r="IB61" s="38" t="s">
        <v>151</v>
      </c>
      <c r="IC61" s="39">
        <f>HZ61-HY61</f>
        <v>1.33</v>
      </c>
      <c r="ID61" s="83">
        <f>IC61/HY61</f>
        <v>0.10991735537190084</v>
      </c>
      <c r="IE61" s="83"/>
      <c r="IF61" s="83"/>
      <c r="IG61" s="83"/>
      <c r="IH61" s="39"/>
      <c r="II61" s="39"/>
      <c r="IJ61" s="39"/>
      <c r="IK61" s="39"/>
      <c r="IL61" s="39"/>
      <c r="IM61" s="16"/>
      <c r="IO61" s="13"/>
      <c r="IQ61" s="29"/>
      <c r="IR61" s="38">
        <v>12.1</v>
      </c>
      <c r="IS61" s="38">
        <v>13.43</v>
      </c>
      <c r="IT61" s="38">
        <f>IS61*12.02</f>
        <v>161.42859999999999</v>
      </c>
      <c r="IU61" s="38" t="s">
        <v>151</v>
      </c>
      <c r="IV61" s="39">
        <f>IS61-IR61</f>
        <v>1.33</v>
      </c>
      <c r="IW61" s="83">
        <f>IV61/IR61</f>
        <v>0.10991735537190084</v>
      </c>
      <c r="IX61" s="83"/>
      <c r="IY61" s="83"/>
      <c r="IZ61" s="83"/>
      <c r="JA61" s="39"/>
      <c r="JB61" s="39"/>
      <c r="JC61" s="39"/>
      <c r="JD61" s="39"/>
      <c r="JE61" s="39"/>
      <c r="JF61" s="16"/>
      <c r="JH61" s="29"/>
      <c r="JI61" s="38">
        <v>12.1</v>
      </c>
      <c r="JJ61" s="38">
        <v>13.43</v>
      </c>
      <c r="JK61" s="38">
        <f>JJ61*12.4</f>
        <v>166.53200000000001</v>
      </c>
      <c r="JL61" s="38" t="s">
        <v>151</v>
      </c>
      <c r="JM61" s="39">
        <f>JJ61-JI61</f>
        <v>1.33</v>
      </c>
      <c r="JN61" s="83">
        <f>JM61/JI61</f>
        <v>0.10991735537190084</v>
      </c>
      <c r="JO61" s="83"/>
      <c r="JP61" s="83"/>
      <c r="JQ61" s="83"/>
      <c r="JR61" s="39"/>
      <c r="JS61" s="39"/>
      <c r="JT61" s="39"/>
      <c r="JU61" s="39"/>
      <c r="JV61" s="39"/>
      <c r="JW61" s="16"/>
      <c r="JZ61" s="29"/>
      <c r="KA61" s="38">
        <v>12.1</v>
      </c>
      <c r="KB61" s="38">
        <v>13.43</v>
      </c>
      <c r="KC61" s="38">
        <f>KB61*12.36</f>
        <v>165.9948</v>
      </c>
      <c r="KD61" s="38" t="s">
        <v>151</v>
      </c>
      <c r="KE61" s="39">
        <f>KB61-KA61</f>
        <v>1.33</v>
      </c>
      <c r="KF61" s="83">
        <f>KE61/KA61</f>
        <v>0.10991735537190084</v>
      </c>
      <c r="KG61" s="83"/>
      <c r="KH61" s="83"/>
      <c r="KI61" s="83"/>
      <c r="KJ61" s="39"/>
      <c r="KK61" s="39"/>
      <c r="KL61" s="39"/>
      <c r="KM61" s="39"/>
      <c r="KN61" s="39"/>
      <c r="KO61" s="16"/>
      <c r="KQ61" s="29"/>
      <c r="KR61" s="38">
        <v>12.1</v>
      </c>
      <c r="KS61" s="38">
        <v>13.43</v>
      </c>
      <c r="KT61" s="302">
        <f>12.39*KS61</f>
        <v>166.39770000000001</v>
      </c>
      <c r="KU61" s="309" t="s">
        <v>151</v>
      </c>
      <c r="KV61" s="39">
        <f>KS61-KR61</f>
        <v>1.33</v>
      </c>
      <c r="KW61" s="83">
        <f>KV61/KR61</f>
        <v>0.10991735537190084</v>
      </c>
      <c r="KX61" s="83"/>
      <c r="KY61" s="83"/>
      <c r="KZ61" s="83"/>
      <c r="LA61" s="39"/>
      <c r="LB61" s="39"/>
      <c r="LC61" s="39"/>
      <c r="LD61" s="39"/>
      <c r="LE61" s="39"/>
      <c r="LF61" s="16"/>
      <c r="LI61" s="29"/>
      <c r="LJ61" s="38">
        <v>12.1</v>
      </c>
      <c r="LK61" s="38">
        <v>13.43</v>
      </c>
      <c r="LL61" s="302">
        <f>12.4*LK61</f>
        <v>166.53200000000001</v>
      </c>
      <c r="LM61" s="309" t="s">
        <v>151</v>
      </c>
      <c r="LN61" s="39">
        <f>LK61-LJ61</f>
        <v>1.33</v>
      </c>
      <c r="LO61" s="83">
        <f>LN61/LJ61</f>
        <v>0.10991735537190084</v>
      </c>
      <c r="LP61" s="83"/>
      <c r="LQ61" s="83"/>
      <c r="LR61" s="83"/>
      <c r="LS61" s="39"/>
      <c r="LT61" s="39"/>
      <c r="LU61" s="39"/>
      <c r="LV61" s="39"/>
      <c r="LW61" s="39"/>
      <c r="LX61" s="16"/>
      <c r="LZ61" s="29"/>
      <c r="MA61" s="38">
        <v>12.1</v>
      </c>
      <c r="MB61" s="38">
        <v>13.43</v>
      </c>
      <c r="MC61" s="302">
        <f>12.57*MB61</f>
        <v>168.8151</v>
      </c>
      <c r="MD61" s="309" t="s">
        <v>151</v>
      </c>
      <c r="ME61" s="39">
        <f>MB61-MA61</f>
        <v>1.33</v>
      </c>
      <c r="MF61" s="83">
        <f>ME61/MA61</f>
        <v>0.10991735537190084</v>
      </c>
      <c r="MG61" s="83"/>
      <c r="MH61" s="83"/>
      <c r="MI61" s="83"/>
      <c r="MJ61" s="39"/>
      <c r="MK61" s="39"/>
      <c r="ML61" s="39"/>
      <c r="MM61" s="39"/>
      <c r="MN61" s="39"/>
      <c r="MO61" s="16"/>
      <c r="MQ61" s="29"/>
      <c r="MR61" s="38">
        <v>12.1</v>
      </c>
      <c r="MS61" s="38">
        <v>13.43</v>
      </c>
      <c r="MT61" s="302">
        <f>12.64*MS61</f>
        <v>169.7552</v>
      </c>
      <c r="MU61" s="309" t="s">
        <v>151</v>
      </c>
      <c r="MV61" s="39">
        <f>MS61-MR61</f>
        <v>1.33</v>
      </c>
      <c r="MW61" s="83">
        <f>MV61/MR61</f>
        <v>0.10991735537190084</v>
      </c>
      <c r="MX61" s="83"/>
      <c r="MY61" s="83"/>
      <c r="MZ61" s="83"/>
      <c r="NA61" s="39"/>
      <c r="NB61" s="39"/>
      <c r="NC61" s="39"/>
      <c r="ND61" s="39"/>
      <c r="NE61" s="39"/>
      <c r="NF61" s="16"/>
      <c r="NI61" s="29"/>
      <c r="NJ61" s="38">
        <v>12.1</v>
      </c>
      <c r="NK61" s="38">
        <v>13.43</v>
      </c>
      <c r="NL61" s="302">
        <f>NK61*12.14</f>
        <v>163.0402</v>
      </c>
      <c r="NM61" s="309" t="s">
        <v>151</v>
      </c>
      <c r="NN61" s="39">
        <f>NK61-NJ61</f>
        <v>1.33</v>
      </c>
      <c r="NO61" s="83">
        <f>NN61/NJ61</f>
        <v>0.10991735537190084</v>
      </c>
      <c r="NP61" s="83"/>
      <c r="NQ61" s="83"/>
      <c r="NR61" s="83"/>
      <c r="NS61" s="39"/>
      <c r="NT61" s="39"/>
      <c r="NU61" s="39"/>
      <c r="NV61" s="39"/>
      <c r="NW61" s="39"/>
      <c r="NX61" s="16"/>
      <c r="OA61" s="29"/>
      <c r="OB61" s="38">
        <v>12.1</v>
      </c>
      <c r="OC61" s="38">
        <v>13.43</v>
      </c>
      <c r="OD61" s="302">
        <f>12.11*OC61</f>
        <v>162.63729999999998</v>
      </c>
      <c r="OE61" s="309" t="s">
        <v>151</v>
      </c>
      <c r="OF61" s="39">
        <f>OC61-OB61</f>
        <v>1.33</v>
      </c>
      <c r="OG61" s="83">
        <f>OF61/OB61</f>
        <v>0.10991735537190084</v>
      </c>
      <c r="OH61" s="83"/>
      <c r="OI61" s="83"/>
      <c r="OJ61" s="83"/>
      <c r="OK61" s="39"/>
      <c r="OL61" s="39"/>
      <c r="OM61" s="39"/>
      <c r="ON61" s="16"/>
      <c r="OQ61" s="29"/>
      <c r="OR61" s="38">
        <v>12.1</v>
      </c>
      <c r="OS61" s="38">
        <v>13.43</v>
      </c>
      <c r="OT61" s="302">
        <f>11.59*OS61</f>
        <v>155.65369999999999</v>
      </c>
      <c r="OU61" s="309" t="s">
        <v>151</v>
      </c>
      <c r="OV61" s="39">
        <f>OS61-OR61</f>
        <v>1.33</v>
      </c>
      <c r="OW61" s="83">
        <f>OV61/OR61</f>
        <v>0.10991735537190084</v>
      </c>
      <c r="OX61" s="83"/>
      <c r="OY61" s="83"/>
      <c r="OZ61" s="83"/>
      <c r="PA61" s="39"/>
      <c r="PB61" s="39"/>
      <c r="PC61" s="39"/>
      <c r="PD61" s="16"/>
      <c r="PG61" s="29"/>
      <c r="PH61" s="38">
        <v>12.1</v>
      </c>
      <c r="PI61" s="38">
        <v>13.43</v>
      </c>
      <c r="PJ61" s="302"/>
      <c r="PK61" s="309" t="s">
        <v>62</v>
      </c>
      <c r="PL61" s="39">
        <f>PI61-PH61</f>
        <v>1.33</v>
      </c>
      <c r="PM61" s="83">
        <f>PL61/PH61</f>
        <v>0.10991735537190084</v>
      </c>
      <c r="PN61" s="83"/>
      <c r="PO61" s="83"/>
      <c r="PP61" s="83"/>
      <c r="PQ61" s="39"/>
      <c r="PR61" s="39"/>
      <c r="PS61" s="39"/>
      <c r="PT61" s="16"/>
      <c r="PV61" s="29"/>
      <c r="PW61" s="38">
        <v>12.1</v>
      </c>
      <c r="PX61" s="38">
        <v>13.43</v>
      </c>
      <c r="PY61" s="302"/>
      <c r="PZ61" s="309" t="s">
        <v>62</v>
      </c>
      <c r="QA61" s="39">
        <f>PX61-PW61</f>
        <v>1.33</v>
      </c>
      <c r="QB61" s="83">
        <f>QA61/PW61</f>
        <v>0.10991735537190084</v>
      </c>
      <c r="QC61" s="83"/>
      <c r="QD61" s="83"/>
      <c r="QE61" s="83"/>
      <c r="QF61" s="39"/>
      <c r="QG61" s="39"/>
      <c r="QH61" s="39"/>
      <c r="QI61" s="16"/>
      <c r="QK61" s="29"/>
      <c r="QL61" s="38">
        <v>12.1</v>
      </c>
      <c r="QM61" s="38">
        <v>13.43</v>
      </c>
      <c r="QN61" s="302"/>
      <c r="QO61" s="309" t="s">
        <v>62</v>
      </c>
      <c r="QP61" s="39">
        <f>QM61-QL61</f>
        <v>1.33</v>
      </c>
      <c r="QQ61" s="83">
        <f>QP61/QL61</f>
        <v>0.10991735537190084</v>
      </c>
      <c r="QR61" s="83"/>
      <c r="QS61" s="83"/>
      <c r="QT61" s="83"/>
      <c r="QU61" s="39"/>
      <c r="QV61" s="39"/>
      <c r="QW61" s="39"/>
      <c r="QX61" s="16"/>
      <c r="QZ61" s="623"/>
      <c r="RA61" s="38">
        <v>12.1</v>
      </c>
      <c r="RB61" s="38">
        <v>13.43</v>
      </c>
      <c r="RC61" s="493"/>
      <c r="RD61" s="309" t="s">
        <v>62</v>
      </c>
      <c r="RE61" s="39">
        <f>RB61-RA61</f>
        <v>1.33</v>
      </c>
      <c r="RF61" s="83">
        <f>RE61/RA61</f>
        <v>0.10991735537190084</v>
      </c>
      <c r="RG61" s="83"/>
      <c r="RH61" s="83"/>
      <c r="RI61" s="83"/>
      <c r="RJ61" s="529" t="s">
        <v>39</v>
      </c>
      <c r="RK61" s="288"/>
      <c r="RL61" s="519"/>
      <c r="RM61" s="632"/>
      <c r="RQ61" s="623"/>
      <c r="RR61" s="38">
        <v>12.1</v>
      </c>
      <c r="RS61" s="38">
        <v>13.43</v>
      </c>
      <c r="RT61" s="493"/>
      <c r="RU61" s="309" t="s">
        <v>62</v>
      </c>
      <c r="RV61" s="39">
        <f>RS61-RR61</f>
        <v>1.33</v>
      </c>
      <c r="RW61" s="83">
        <f>RV61/RR61</f>
        <v>0.10991735537190084</v>
      </c>
      <c r="RX61" s="83"/>
      <c r="RY61" s="83"/>
      <c r="RZ61" s="83"/>
      <c r="SA61" s="529" t="s">
        <v>39</v>
      </c>
      <c r="SB61" s="288"/>
      <c r="SC61" s="519"/>
      <c r="SD61" s="632"/>
      <c r="XDO61" s="692"/>
      <c r="XDP61" s="692"/>
      <c r="XDQ61" s="692"/>
      <c r="XDR61" s="692"/>
      <c r="XDS61" s="692"/>
      <c r="XDT61" s="692"/>
    </row>
    <row r="62" spans="1:498 16343:16348">
      <c r="A62" s="35" t="s">
        <v>205</v>
      </c>
      <c r="B62" s="36" t="str">
        <f>LEFT(A62,2)</f>
        <v>20</v>
      </c>
      <c r="C62" s="35" t="s">
        <v>95</v>
      </c>
      <c r="D62" s="773">
        <v>1006</v>
      </c>
      <c r="E62" s="37" t="s">
        <v>146</v>
      </c>
      <c r="F62" s="343" t="s">
        <v>147</v>
      </c>
      <c r="G62" s="337" t="s">
        <v>206</v>
      </c>
      <c r="H62" s="35" t="s">
        <v>97</v>
      </c>
      <c r="J62" s="13"/>
      <c r="K62" s="38"/>
      <c r="L62" s="38"/>
      <c r="M62" s="38"/>
      <c r="N62" s="39"/>
      <c r="O62" s="83"/>
      <c r="P62" s="83"/>
      <c r="Q62" s="39"/>
      <c r="R62" s="39"/>
      <c r="S62" s="39"/>
      <c r="T62" s="39"/>
      <c r="U62" s="39"/>
      <c r="V62" s="16"/>
      <c r="X62" s="13"/>
      <c r="Y62" s="38"/>
      <c r="Z62" s="38"/>
      <c r="AA62" s="38"/>
      <c r="AB62" s="39"/>
      <c r="AC62" s="83"/>
      <c r="AD62" s="83"/>
      <c r="AE62" s="39"/>
      <c r="AF62" s="39"/>
      <c r="AG62" s="39"/>
      <c r="AH62" s="39"/>
      <c r="AI62" s="39"/>
      <c r="AJ62" s="16"/>
      <c r="AL62" s="29"/>
      <c r="AM62" s="38"/>
      <c r="AN62" s="38"/>
      <c r="AO62" s="38"/>
      <c r="AP62" s="39"/>
      <c r="AQ62" s="83"/>
      <c r="AR62" s="83"/>
      <c r="AS62" s="39"/>
      <c r="AT62" s="39"/>
      <c r="AU62" s="39"/>
      <c r="AV62" s="39"/>
      <c r="AW62" s="39"/>
      <c r="AX62" s="16"/>
      <c r="AZ62" s="29"/>
      <c r="BA62" s="38"/>
      <c r="BB62" s="38"/>
      <c r="BC62" s="38"/>
      <c r="BD62" s="39"/>
      <c r="BE62" s="83"/>
      <c r="BF62" s="83"/>
      <c r="BG62" s="39"/>
      <c r="BH62" s="39"/>
      <c r="BI62" s="39"/>
      <c r="BJ62" s="39"/>
      <c r="BK62" s="39"/>
      <c r="BL62" s="16"/>
      <c r="BN62" s="29"/>
      <c r="BO62" s="38"/>
      <c r="BP62" s="38"/>
      <c r="BQ62" s="38"/>
      <c r="BR62" s="39"/>
      <c r="BS62" s="83"/>
      <c r="BT62" s="83"/>
      <c r="BU62" s="39"/>
      <c r="BV62" s="39"/>
      <c r="BW62" s="39"/>
      <c r="BX62" s="39"/>
      <c r="BY62" s="39"/>
      <c r="BZ62" s="16"/>
      <c r="CB62" s="29"/>
      <c r="CC62" s="38"/>
      <c r="CD62" s="173"/>
      <c r="CE62" s="38"/>
      <c r="CF62" s="39"/>
      <c r="CG62" s="83"/>
      <c r="CH62" s="83"/>
      <c r="CI62" s="39"/>
      <c r="CJ62" s="39"/>
      <c r="CK62" s="39"/>
      <c r="CL62" s="39"/>
      <c r="CM62" s="39"/>
      <c r="CN62" s="16"/>
      <c r="CP62" s="29"/>
      <c r="CQ62" s="38"/>
      <c r="CR62" s="38"/>
      <c r="CS62" s="38"/>
      <c r="CT62" s="39"/>
      <c r="CU62" s="83"/>
      <c r="CV62" s="83"/>
      <c r="CW62" s="39"/>
      <c r="CX62" s="39"/>
      <c r="CY62" s="39"/>
      <c r="CZ62" s="39"/>
      <c r="DA62" s="39"/>
      <c r="DB62" s="16"/>
      <c r="DD62" s="29"/>
      <c r="DE62" s="38"/>
      <c r="DF62" s="38"/>
      <c r="DG62" s="38"/>
      <c r="DH62" s="38"/>
      <c r="DI62" s="38"/>
      <c r="DJ62" s="39"/>
      <c r="DK62" s="83"/>
      <c r="DL62" s="83"/>
      <c r="DM62" s="39"/>
      <c r="DN62" s="39"/>
      <c r="DO62" s="39"/>
      <c r="DP62" s="39"/>
      <c r="DQ62" s="39"/>
      <c r="DR62" s="16"/>
      <c r="DT62" s="29"/>
      <c r="DU62" s="38"/>
      <c r="DV62" s="38"/>
      <c r="DW62" s="38"/>
      <c r="DX62" s="39"/>
      <c r="DY62" s="83"/>
      <c r="DZ62" s="83"/>
      <c r="EA62" s="39"/>
      <c r="EB62" s="39"/>
      <c r="EC62" s="39"/>
      <c r="ED62" s="39"/>
      <c r="EE62" s="39"/>
      <c r="EF62" s="16"/>
      <c r="EG62" s="16"/>
      <c r="EH62" s="29"/>
      <c r="EI62" s="38"/>
      <c r="EJ62" s="38"/>
      <c r="EK62" s="38"/>
      <c r="EL62" s="39"/>
      <c r="EM62" s="83"/>
      <c r="EN62" s="39"/>
      <c r="EO62" s="39"/>
      <c r="EP62" s="39"/>
      <c r="EQ62" s="39"/>
      <c r="ER62" s="39"/>
      <c r="ES62" s="16"/>
      <c r="EU62" s="29"/>
      <c r="EV62" s="38"/>
      <c r="EW62" s="38"/>
      <c r="EX62" s="38"/>
      <c r="EY62" s="39"/>
      <c r="EZ62" s="83"/>
      <c r="FA62" s="39"/>
      <c r="FB62" s="39"/>
      <c r="FC62" s="39"/>
      <c r="FD62" s="39"/>
      <c r="FE62" s="39"/>
      <c r="FF62" s="16"/>
      <c r="FH62" s="29"/>
      <c r="FI62" s="38"/>
      <c r="FJ62" s="38"/>
      <c r="FK62" s="38"/>
      <c r="FL62" s="39"/>
      <c r="FM62" s="83"/>
      <c r="FN62" s="39"/>
      <c r="FO62" s="39"/>
      <c r="FP62" s="39"/>
      <c r="FQ62" s="39"/>
      <c r="FR62" s="39"/>
      <c r="FS62" s="16"/>
      <c r="FU62" s="29"/>
      <c r="FV62" s="38"/>
      <c r="FW62" s="38"/>
      <c r="FX62" s="38"/>
      <c r="FY62" s="38"/>
      <c r="FZ62" s="39"/>
      <c r="GA62" s="83"/>
      <c r="GB62" s="39"/>
      <c r="GC62" s="39"/>
      <c r="GD62" s="39"/>
      <c r="GE62" s="39"/>
      <c r="GF62" s="39"/>
      <c r="GG62" s="16"/>
      <c r="GI62" s="29"/>
      <c r="GJ62" s="38"/>
      <c r="GK62" s="38"/>
      <c r="GL62" s="38"/>
      <c r="GM62" s="38"/>
      <c r="GN62" s="39"/>
      <c r="GO62" s="83"/>
      <c r="GP62" s="39"/>
      <c r="GQ62" s="39"/>
      <c r="GR62" s="39"/>
      <c r="GS62" s="39"/>
      <c r="GT62" s="39"/>
      <c r="GU62" s="16"/>
      <c r="GW62" s="29"/>
      <c r="GX62" s="38"/>
      <c r="GY62" s="38"/>
      <c r="GZ62" s="38"/>
      <c r="HA62" s="38"/>
      <c r="HB62" s="39"/>
      <c r="HC62" s="83"/>
      <c r="HD62" s="39"/>
      <c r="HE62" s="39"/>
      <c r="HF62" s="39"/>
      <c r="HG62" s="39"/>
      <c r="HH62" s="39"/>
      <c r="HI62" s="16"/>
      <c r="HJ62" s="16"/>
      <c r="HK62" s="29"/>
      <c r="HL62" s="38"/>
      <c r="HM62" s="38"/>
      <c r="HN62" s="38"/>
      <c r="HO62" s="38"/>
      <c r="HP62" s="39"/>
      <c r="HQ62" s="83"/>
      <c r="HR62" s="39"/>
      <c r="HS62" s="39"/>
      <c r="HT62" s="39"/>
      <c r="HU62" s="39"/>
      <c r="HV62" s="39"/>
      <c r="HW62" s="16"/>
      <c r="HX62" s="29"/>
      <c r="HY62" s="38"/>
      <c r="HZ62" s="38"/>
      <c r="IA62" s="38"/>
      <c r="IB62" s="38"/>
      <c r="IC62" s="39"/>
      <c r="ID62" s="83"/>
      <c r="IE62" s="83"/>
      <c r="IF62" s="83"/>
      <c r="IG62" s="83"/>
      <c r="IH62" s="39"/>
      <c r="II62" s="39"/>
      <c r="IJ62" s="39"/>
      <c r="IK62" s="39"/>
      <c r="IL62" s="39"/>
      <c r="IM62" s="16"/>
      <c r="IO62" s="13"/>
      <c r="IQ62" s="29"/>
      <c r="IR62" s="38"/>
      <c r="IS62" s="38"/>
      <c r="IT62" s="38"/>
      <c r="IU62" s="38"/>
      <c r="IV62" s="39"/>
      <c r="IW62" s="83"/>
      <c r="IX62" s="83"/>
      <c r="IY62" s="83"/>
      <c r="IZ62" s="83"/>
      <c r="JA62" s="39"/>
      <c r="JB62" s="39"/>
      <c r="JC62" s="39"/>
      <c r="JD62" s="39"/>
      <c r="JE62" s="39"/>
      <c r="JF62" s="16"/>
      <c r="JH62" s="29"/>
      <c r="JI62" s="38"/>
      <c r="JJ62" s="38"/>
      <c r="JK62" s="38"/>
      <c r="JL62" s="38"/>
      <c r="JM62" s="39"/>
      <c r="JN62" s="83"/>
      <c r="JO62" s="83"/>
      <c r="JP62" s="83"/>
      <c r="JQ62" s="83"/>
      <c r="JR62" s="39"/>
      <c r="JS62" s="39"/>
      <c r="JT62" s="39"/>
      <c r="JU62" s="39"/>
      <c r="JV62" s="39"/>
      <c r="JW62" s="16"/>
      <c r="JZ62" s="29"/>
      <c r="KA62" s="38"/>
      <c r="KB62" s="38"/>
      <c r="KC62" s="38"/>
      <c r="KD62" s="38"/>
      <c r="KE62" s="39"/>
      <c r="KF62" s="83"/>
      <c r="KG62" s="83"/>
      <c r="KH62" s="83"/>
      <c r="KI62" s="83"/>
      <c r="KJ62" s="39"/>
      <c r="KK62" s="39"/>
      <c r="KL62" s="39"/>
      <c r="KM62" s="39"/>
      <c r="KN62" s="39"/>
      <c r="KO62" s="16"/>
      <c r="KQ62" s="29"/>
      <c r="KR62" s="38">
        <v>13.8</v>
      </c>
      <c r="KS62" s="38">
        <v>15.87</v>
      </c>
      <c r="KT62" s="302">
        <f>12.39*KS62</f>
        <v>196.6293</v>
      </c>
      <c r="KU62" s="309" t="s">
        <v>151</v>
      </c>
      <c r="KV62" s="39">
        <f>KS62-KR62</f>
        <v>2.0699999999999985</v>
      </c>
      <c r="KW62" s="83">
        <f>KV62/KR62</f>
        <v>0.14999999999999988</v>
      </c>
      <c r="KX62" s="83"/>
      <c r="KY62" s="83"/>
      <c r="KZ62" s="83"/>
      <c r="LA62" s="39"/>
      <c r="LB62" s="39"/>
      <c r="LC62" s="39"/>
      <c r="LD62" s="39"/>
      <c r="LE62" s="39"/>
      <c r="LF62" s="16"/>
      <c r="LI62" s="29"/>
      <c r="LJ62" s="38">
        <v>13.8</v>
      </c>
      <c r="LK62" s="38">
        <v>15.87</v>
      </c>
      <c r="LL62" s="302">
        <f>12.4*LK62</f>
        <v>196.78799999999998</v>
      </c>
      <c r="LM62" s="309" t="s">
        <v>151</v>
      </c>
      <c r="LN62" s="39">
        <f>LK62-LJ62</f>
        <v>2.0699999999999985</v>
      </c>
      <c r="LO62" s="83">
        <f>LN62/LJ62</f>
        <v>0.14999999999999988</v>
      </c>
      <c r="LP62" s="83"/>
      <c r="LQ62" s="83"/>
      <c r="LR62" s="83"/>
      <c r="LS62" s="39"/>
      <c r="LT62" s="39"/>
      <c r="LU62" s="39"/>
      <c r="LV62" s="39"/>
      <c r="LW62" s="39"/>
      <c r="LX62" s="16"/>
      <c r="LZ62" s="29"/>
      <c r="MA62" s="38">
        <v>13.8</v>
      </c>
      <c r="MB62" s="38">
        <v>15.87</v>
      </c>
      <c r="MC62" s="302">
        <f>12.57*MB62</f>
        <v>199.48589999999999</v>
      </c>
      <c r="MD62" s="309" t="s">
        <v>151</v>
      </c>
      <c r="ME62" s="39">
        <f>MB62-MA62</f>
        <v>2.0699999999999985</v>
      </c>
      <c r="MF62" s="83">
        <f>ME62/MA62</f>
        <v>0.14999999999999988</v>
      </c>
      <c r="MG62" s="83"/>
      <c r="MH62" s="83"/>
      <c r="MI62" s="83"/>
      <c r="MJ62" s="39"/>
      <c r="MK62" s="39"/>
      <c r="ML62" s="39"/>
      <c r="MM62" s="39"/>
      <c r="MN62" s="39"/>
      <c r="MO62" s="16"/>
      <c r="MQ62" s="29"/>
      <c r="MR62" s="38">
        <v>13.8</v>
      </c>
      <c r="MS62" s="38">
        <v>15.87</v>
      </c>
      <c r="MT62" s="302">
        <f>12.64*MS62</f>
        <v>200.5968</v>
      </c>
      <c r="MU62" s="309" t="s">
        <v>151</v>
      </c>
      <c r="MV62" s="39">
        <f>MS62-MR62</f>
        <v>2.0699999999999985</v>
      </c>
      <c r="MW62" s="83">
        <f>MV62/MR62</f>
        <v>0.14999999999999988</v>
      </c>
      <c r="MX62" s="83"/>
      <c r="MY62" s="83"/>
      <c r="MZ62" s="83"/>
      <c r="NA62" s="39"/>
      <c r="NB62" s="39"/>
      <c r="NC62" s="39"/>
      <c r="ND62" s="39"/>
      <c r="NE62" s="39"/>
      <c r="NF62" s="16"/>
      <c r="NI62" s="29"/>
      <c r="NJ62" s="38">
        <v>13.8</v>
      </c>
      <c r="NK62" s="38">
        <v>15.87</v>
      </c>
      <c r="NL62" s="302">
        <f>NK62*13.91</f>
        <v>220.7517</v>
      </c>
      <c r="NM62" s="309" t="s">
        <v>151</v>
      </c>
      <c r="NN62" s="39">
        <f>NK62-NJ62</f>
        <v>2.0699999999999985</v>
      </c>
      <c r="NO62" s="83">
        <f>NN62/NJ62</f>
        <v>0.14999999999999988</v>
      </c>
      <c r="NP62" s="83"/>
      <c r="NQ62" s="83"/>
      <c r="NR62" s="83"/>
      <c r="NS62" s="39"/>
      <c r="NT62" s="39"/>
      <c r="NU62" s="39"/>
      <c r="NV62" s="39"/>
      <c r="NW62" s="39"/>
      <c r="NX62" s="16"/>
      <c r="OA62" s="29"/>
      <c r="OB62" s="38">
        <v>13.8</v>
      </c>
      <c r="OC62" s="38">
        <v>15.87</v>
      </c>
      <c r="OD62" s="302">
        <f>12.11*OC62</f>
        <v>192.18569999999997</v>
      </c>
      <c r="OE62" s="309" t="s">
        <v>151</v>
      </c>
      <c r="OF62" s="39">
        <f>OC62-OB62</f>
        <v>2.0699999999999985</v>
      </c>
      <c r="OG62" s="83">
        <f>OF62/OB62</f>
        <v>0.14999999999999988</v>
      </c>
      <c r="OH62" s="83"/>
      <c r="OI62" s="83"/>
      <c r="OJ62" s="83"/>
      <c r="OK62" s="39"/>
      <c r="OL62" s="39"/>
      <c r="OM62" s="39"/>
      <c r="ON62" s="16"/>
      <c r="OQ62" s="29"/>
      <c r="OR62" s="38">
        <v>13.8</v>
      </c>
      <c r="OS62" s="38">
        <v>15.87</v>
      </c>
      <c r="OT62" s="302">
        <f>11.59*OS62</f>
        <v>183.9333</v>
      </c>
      <c r="OU62" s="309" t="s">
        <v>151</v>
      </c>
      <c r="OV62" s="39">
        <f>OS62-OR62</f>
        <v>2.0699999999999985</v>
      </c>
      <c r="OW62" s="83">
        <f>OV62/OR62</f>
        <v>0.14999999999999988</v>
      </c>
      <c r="OX62" s="83"/>
      <c r="OY62" s="83"/>
      <c r="OZ62" s="83"/>
      <c r="PA62" s="39"/>
      <c r="PB62" s="39"/>
      <c r="PC62" s="39"/>
      <c r="PD62" s="16"/>
      <c r="PG62" s="29"/>
      <c r="PH62" s="38">
        <v>13.8</v>
      </c>
      <c r="PI62" s="38">
        <v>15.87</v>
      </c>
      <c r="PJ62" s="302"/>
      <c r="PK62" s="309" t="s">
        <v>62</v>
      </c>
      <c r="PL62" s="39">
        <f>PI62-PH62</f>
        <v>2.0699999999999985</v>
      </c>
      <c r="PM62" s="83">
        <f>PL62/PH62</f>
        <v>0.14999999999999988</v>
      </c>
      <c r="PN62" s="83"/>
      <c r="PO62" s="83"/>
      <c r="PP62" s="83"/>
      <c r="PQ62" s="39"/>
      <c r="PR62" s="39"/>
      <c r="PS62" s="39"/>
      <c r="PT62" s="16"/>
      <c r="PV62" s="29"/>
      <c r="PW62" s="38">
        <v>13.8</v>
      </c>
      <c r="PX62" s="38">
        <v>15.87</v>
      </c>
      <c r="PY62" s="302"/>
      <c r="PZ62" s="309" t="s">
        <v>62</v>
      </c>
      <c r="QA62" s="39">
        <f>PX62-PW62</f>
        <v>2.0699999999999985</v>
      </c>
      <c r="QB62" s="83">
        <f>QA62/PW62</f>
        <v>0.14999999999999988</v>
      </c>
      <c r="QC62" s="83"/>
      <c r="QD62" s="83"/>
      <c r="QE62" s="83"/>
      <c r="QF62" s="39"/>
      <c r="QG62" s="39"/>
      <c r="QH62" s="39"/>
      <c r="QI62" s="16"/>
      <c r="QK62" s="29"/>
      <c r="QL62" s="38">
        <v>13.8</v>
      </c>
      <c r="QM62" s="38">
        <v>15.87</v>
      </c>
      <c r="QN62" s="302"/>
      <c r="QO62" s="309" t="s">
        <v>62</v>
      </c>
      <c r="QP62" s="39">
        <f>QM62-QL62</f>
        <v>2.0699999999999985</v>
      </c>
      <c r="QQ62" s="83">
        <f>QP62/QL62</f>
        <v>0.14999999999999988</v>
      </c>
      <c r="QR62" s="83"/>
      <c r="QS62" s="83"/>
      <c r="QT62" s="83"/>
      <c r="QU62" s="39"/>
      <c r="QV62" s="39"/>
      <c r="QW62" s="39"/>
      <c r="QX62" s="16"/>
      <c r="QZ62" s="623"/>
      <c r="RA62" s="38">
        <v>13.8</v>
      </c>
      <c r="RB62" s="38">
        <v>15.87</v>
      </c>
      <c r="RC62" s="493"/>
      <c r="RD62" s="309" t="s">
        <v>62</v>
      </c>
      <c r="RE62" s="39">
        <f>RB62-RA62</f>
        <v>2.0699999999999985</v>
      </c>
      <c r="RF62" s="83">
        <f>RE62/RA62</f>
        <v>0.14999999999999988</v>
      </c>
      <c r="RG62" s="83"/>
      <c r="RH62" s="83"/>
      <c r="RI62" s="83"/>
      <c r="RJ62" s="529" t="s">
        <v>39</v>
      </c>
      <c r="RK62" s="288"/>
      <c r="RL62" s="519"/>
      <c r="RM62" s="632"/>
      <c r="RQ62" s="623"/>
      <c r="RR62" s="38">
        <v>13.8</v>
      </c>
      <c r="RS62" s="38">
        <v>15.87</v>
      </c>
      <c r="RT62" s="493"/>
      <c r="RU62" s="309" t="s">
        <v>62</v>
      </c>
      <c r="RV62" s="39">
        <f>RS62-RR62</f>
        <v>2.0699999999999985</v>
      </c>
      <c r="RW62" s="83">
        <f>RV62/RR62</f>
        <v>0.14999999999999988</v>
      </c>
      <c r="RX62" s="83"/>
      <c r="RY62" s="83"/>
      <c r="RZ62" s="83"/>
      <c r="SA62" s="529" t="s">
        <v>39</v>
      </c>
      <c r="SB62" s="288"/>
      <c r="SC62" s="519"/>
      <c r="SD62" s="632"/>
    </row>
    <row r="63" spans="1:498 16343:16348">
      <c r="A63" s="35" t="s">
        <v>214</v>
      </c>
      <c r="B63" s="36">
        <v>50</v>
      </c>
      <c r="C63" s="35" t="s">
        <v>32</v>
      </c>
      <c r="D63" s="773">
        <v>1006</v>
      </c>
      <c r="E63" s="37" t="s">
        <v>146</v>
      </c>
      <c r="F63" s="343" t="s">
        <v>147</v>
      </c>
      <c r="G63" s="337" t="s">
        <v>215</v>
      </c>
      <c r="H63" s="35"/>
      <c r="J63" s="13"/>
      <c r="K63" s="38"/>
      <c r="L63" s="38"/>
      <c r="M63" s="38"/>
      <c r="N63" s="39"/>
      <c r="O63" s="83"/>
      <c r="P63" s="83"/>
      <c r="Q63" s="39"/>
      <c r="R63" s="39"/>
      <c r="S63" s="39"/>
      <c r="T63" s="39"/>
      <c r="U63" s="39"/>
      <c r="V63" s="16"/>
      <c r="X63" s="13"/>
      <c r="Y63" s="38"/>
      <c r="Z63" s="38"/>
      <c r="AA63" s="38"/>
      <c r="AB63" s="39"/>
      <c r="AC63" s="83"/>
      <c r="AD63" s="83"/>
      <c r="AE63" s="39"/>
      <c r="AF63" s="39"/>
      <c r="AG63" s="39"/>
      <c r="AH63" s="39"/>
      <c r="AI63" s="39"/>
      <c r="AJ63" s="16"/>
      <c r="AL63" s="29"/>
      <c r="AM63" s="38">
        <v>13.7</v>
      </c>
      <c r="AN63" s="38">
        <v>14.93</v>
      </c>
      <c r="AO63" s="38" t="s">
        <v>151</v>
      </c>
      <c r="AP63" s="39">
        <f>AN63-AM63</f>
        <v>1.2300000000000004</v>
      </c>
      <c r="AQ63" s="83">
        <f>AP63/AM63</f>
        <v>8.9781021897810259E-2</v>
      </c>
      <c r="AR63" s="83"/>
      <c r="AS63" s="39">
        <f>AN63*11.56</f>
        <v>172.5908</v>
      </c>
      <c r="AT63" s="39"/>
      <c r="AU63" s="39"/>
      <c r="AV63" s="39"/>
      <c r="AW63" s="39"/>
      <c r="AX63" s="16"/>
      <c r="AZ63" s="50" t="s">
        <v>216</v>
      </c>
      <c r="BA63" s="38">
        <v>13.58</v>
      </c>
      <c r="BB63" s="38">
        <v>14.93</v>
      </c>
      <c r="BC63" s="38" t="s">
        <v>151</v>
      </c>
      <c r="BD63" s="39">
        <f>BB63-BA63</f>
        <v>1.3499999999999996</v>
      </c>
      <c r="BE63" s="83">
        <f>BD63/BA63</f>
        <v>9.9410898379970525E-2</v>
      </c>
      <c r="BF63" s="83"/>
      <c r="BG63" s="39"/>
      <c r="BH63" s="39"/>
      <c r="BI63" s="39"/>
      <c r="BJ63" s="39"/>
      <c r="BK63" s="39"/>
      <c r="BL63" s="16"/>
      <c r="BN63" s="50" t="s">
        <v>217</v>
      </c>
      <c r="BO63" s="38">
        <v>13.58</v>
      </c>
      <c r="BP63" s="38">
        <v>14.93</v>
      </c>
      <c r="BQ63" s="38" t="s">
        <v>151</v>
      </c>
      <c r="BR63" s="39">
        <f>BP63-BO63</f>
        <v>1.3499999999999996</v>
      </c>
      <c r="BS63" s="83">
        <f>BR63/BO63</f>
        <v>9.9410898379970525E-2</v>
      </c>
      <c r="BT63" s="83"/>
      <c r="BU63" s="39"/>
      <c r="BV63" s="39"/>
      <c r="BW63" s="39"/>
      <c r="BX63" s="39"/>
      <c r="BY63" s="39"/>
      <c r="BZ63" s="16"/>
      <c r="CB63" s="50" t="s">
        <v>217</v>
      </c>
      <c r="CC63" s="38">
        <v>13.58</v>
      </c>
      <c r="CD63" s="38">
        <v>14.93</v>
      </c>
      <c r="CE63" s="38" t="s">
        <v>151</v>
      </c>
      <c r="CF63" s="39">
        <f>CD63-CC63</f>
        <v>1.3499999999999996</v>
      </c>
      <c r="CG63" s="83">
        <f>CF63/CC63</f>
        <v>9.9410898379970525E-2</v>
      </c>
      <c r="CH63" s="83"/>
      <c r="CI63" s="39"/>
      <c r="CJ63" s="39"/>
      <c r="CK63" s="39"/>
      <c r="CL63" s="39"/>
      <c r="CM63" s="39"/>
      <c r="CN63" s="16"/>
      <c r="CP63" s="29"/>
      <c r="CQ63" s="38">
        <v>13.58</v>
      </c>
      <c r="CR63" s="38">
        <v>14.93</v>
      </c>
      <c r="CS63" s="38" t="s">
        <v>151</v>
      </c>
      <c r="CT63" s="39">
        <f>CR63-CQ63</f>
        <v>1.3499999999999996</v>
      </c>
      <c r="CU63" s="83">
        <f>CT63/CQ63</f>
        <v>9.9410898379970525E-2</v>
      </c>
      <c r="CV63" s="83"/>
      <c r="CW63" s="39"/>
      <c r="CX63" s="39"/>
      <c r="CY63" s="39"/>
      <c r="CZ63" s="39"/>
      <c r="DA63" s="39"/>
      <c r="DB63" s="16"/>
      <c r="DD63" s="29"/>
      <c r="DE63" s="38">
        <v>13.58</v>
      </c>
      <c r="DF63" s="38">
        <v>14.93</v>
      </c>
      <c r="DG63" s="38"/>
      <c r="DH63" s="38"/>
      <c r="DI63" s="38" t="s">
        <v>151</v>
      </c>
      <c r="DJ63" s="39">
        <f>DF63-DE63</f>
        <v>1.3499999999999996</v>
      </c>
      <c r="DK63" s="83">
        <f>DJ63/DE63</f>
        <v>9.9410898379970525E-2</v>
      </c>
      <c r="DL63" s="83"/>
      <c r="DM63" s="39"/>
      <c r="DN63" s="39"/>
      <c r="DO63" s="39"/>
      <c r="DP63" s="39"/>
      <c r="DQ63" s="39"/>
      <c r="DR63" s="16"/>
      <c r="DT63" s="29"/>
      <c r="DU63" s="38">
        <v>13.58</v>
      </c>
      <c r="DV63" s="38">
        <v>14.93</v>
      </c>
      <c r="DW63" s="38" t="s">
        <v>151</v>
      </c>
      <c r="DX63" s="39">
        <f>DV63-DU63</f>
        <v>1.3499999999999996</v>
      </c>
      <c r="DY63" s="83">
        <f>DX63/DU63</f>
        <v>9.9410898379970525E-2</v>
      </c>
      <c r="DZ63" s="83"/>
      <c r="EA63" s="39"/>
      <c r="EB63" s="39"/>
      <c r="EC63" s="39"/>
      <c r="ED63" s="39"/>
      <c r="EE63" s="39"/>
      <c r="EF63" s="16"/>
      <c r="EG63" s="16"/>
      <c r="EH63" s="29"/>
      <c r="EI63" s="38">
        <v>13.58</v>
      </c>
      <c r="EJ63" s="38">
        <v>14.93</v>
      </c>
      <c r="EK63" s="38" t="s">
        <v>151</v>
      </c>
      <c r="EL63" s="39">
        <f>EJ63-EI63</f>
        <v>1.3499999999999996</v>
      </c>
      <c r="EM63" s="83">
        <f>EL63/EI63</f>
        <v>9.9410898379970525E-2</v>
      </c>
      <c r="EN63" s="39"/>
      <c r="EO63" s="39"/>
      <c r="EP63" s="39"/>
      <c r="EQ63" s="39"/>
      <c r="ER63" s="39"/>
      <c r="ES63" s="16"/>
      <c r="EU63" s="29"/>
      <c r="EV63" s="38">
        <v>13.58</v>
      </c>
      <c r="EW63" s="38">
        <v>14.93</v>
      </c>
      <c r="EX63" s="38" t="s">
        <v>151</v>
      </c>
      <c r="EY63" s="39">
        <f>EW63-EV63</f>
        <v>1.3499999999999996</v>
      </c>
      <c r="EZ63" s="83">
        <f>EY63/EV63</f>
        <v>9.9410898379970525E-2</v>
      </c>
      <c r="FA63" s="39"/>
      <c r="FB63" s="39"/>
      <c r="FC63" s="39"/>
      <c r="FD63" s="39"/>
      <c r="FE63" s="39"/>
      <c r="FF63" s="16"/>
      <c r="FH63" s="29"/>
      <c r="FI63" s="38">
        <v>13.58</v>
      </c>
      <c r="FJ63" s="38">
        <v>14.93</v>
      </c>
      <c r="FK63" s="38" t="s">
        <v>151</v>
      </c>
      <c r="FL63" s="39">
        <f>FJ63-FI63</f>
        <v>1.3499999999999996</v>
      </c>
      <c r="FM63" s="83">
        <f>FL63/FI63</f>
        <v>9.9410898379970525E-2</v>
      </c>
      <c r="FN63" s="39"/>
      <c r="FO63" s="39"/>
      <c r="FP63" s="39"/>
      <c r="FQ63" s="39"/>
      <c r="FR63" s="39"/>
      <c r="FS63" s="16"/>
      <c r="FU63" s="29"/>
      <c r="FV63" s="38">
        <v>13.58</v>
      </c>
      <c r="FW63" s="38">
        <v>14.93</v>
      </c>
      <c r="FX63" s="38">
        <f>FW63*12.15</f>
        <v>181.39949999999999</v>
      </c>
      <c r="FY63" s="38" t="s">
        <v>151</v>
      </c>
      <c r="FZ63" s="39">
        <f>FW63-FV63</f>
        <v>1.3499999999999996</v>
      </c>
      <c r="GA63" s="83">
        <f>FZ63/FV63</f>
        <v>9.9410898379970525E-2</v>
      </c>
      <c r="GB63" s="39"/>
      <c r="GC63" s="39"/>
      <c r="GD63" s="39"/>
      <c r="GE63" s="39"/>
      <c r="GF63" s="39"/>
      <c r="GG63" s="16"/>
      <c r="GI63" s="29"/>
      <c r="GJ63" s="38">
        <v>13.58</v>
      </c>
      <c r="GK63" s="38">
        <v>14.93</v>
      </c>
      <c r="GL63" s="38">
        <f>GK63*11.99</f>
        <v>179.01069999999999</v>
      </c>
      <c r="GM63" s="38" t="s">
        <v>151</v>
      </c>
      <c r="GN63" s="39">
        <f>GK63-GJ63</f>
        <v>1.3499999999999996</v>
      </c>
      <c r="GO63" s="83">
        <f>GN63/GJ63</f>
        <v>9.9410898379970525E-2</v>
      </c>
      <c r="GP63" s="39"/>
      <c r="GQ63" s="39"/>
      <c r="GR63" s="39"/>
      <c r="GS63" s="39"/>
      <c r="GT63" s="39"/>
      <c r="GU63" s="16"/>
      <c r="GW63" s="29"/>
      <c r="GX63" s="38">
        <v>13.58</v>
      </c>
      <c r="GY63" s="38">
        <v>14.93</v>
      </c>
      <c r="GZ63" s="38">
        <f>GY63*11.88</f>
        <v>177.36840000000001</v>
      </c>
      <c r="HA63" s="38" t="s">
        <v>151</v>
      </c>
      <c r="HB63" s="39">
        <f>GY63-GX63</f>
        <v>1.3499999999999996</v>
      </c>
      <c r="HC63" s="83">
        <f>HB63/GX63</f>
        <v>9.9410898379970525E-2</v>
      </c>
      <c r="HD63" s="39"/>
      <c r="HE63" s="39"/>
      <c r="HF63" s="39"/>
      <c r="HG63" s="39"/>
      <c r="HH63" s="39"/>
      <c r="HI63" s="16"/>
      <c r="HJ63" s="16"/>
      <c r="HK63" s="29" t="s">
        <v>218</v>
      </c>
      <c r="HL63" s="38">
        <v>13.58</v>
      </c>
      <c r="HM63" s="38">
        <v>14.93</v>
      </c>
      <c r="HN63" s="38">
        <f>HM63*11.9</f>
        <v>177.667</v>
      </c>
      <c r="HO63" s="38" t="s">
        <v>151</v>
      </c>
      <c r="HP63" s="39">
        <f>HM63-HL63</f>
        <v>1.3499999999999996</v>
      </c>
      <c r="HQ63" s="83">
        <f>HP63/HL63</f>
        <v>9.9410898379970525E-2</v>
      </c>
      <c r="HR63" s="39"/>
      <c r="HS63" s="39"/>
      <c r="HT63" s="39"/>
      <c r="HU63" s="39"/>
      <c r="HV63" s="39"/>
      <c r="HW63" s="16"/>
      <c r="HX63" s="29" t="s">
        <v>218</v>
      </c>
      <c r="HY63" s="38">
        <v>13.73</v>
      </c>
      <c r="HZ63" s="38">
        <v>15.24</v>
      </c>
      <c r="IA63" s="38">
        <f>HZ63*11.96</f>
        <v>182.27040000000002</v>
      </c>
      <c r="IB63" s="38" t="s">
        <v>151</v>
      </c>
      <c r="IC63" s="39">
        <f>HZ63-HY63</f>
        <v>1.5099999999999998</v>
      </c>
      <c r="ID63" s="83">
        <f>IC63/HY63</f>
        <v>0.10997815003641659</v>
      </c>
      <c r="IE63" s="83"/>
      <c r="IF63" s="83"/>
      <c r="IG63" s="83"/>
      <c r="IH63" s="39"/>
      <c r="II63" s="39"/>
      <c r="IJ63" s="39"/>
      <c r="IK63" s="39"/>
      <c r="IL63" s="39"/>
      <c r="IM63" s="16"/>
      <c r="IO63" s="295">
        <f>ID63-HQ63</f>
        <v>1.0567251656446064E-2</v>
      </c>
      <c r="IQ63" s="29" t="s">
        <v>218</v>
      </c>
      <c r="IR63" s="38">
        <v>13.73</v>
      </c>
      <c r="IS63" s="38">
        <v>15.24</v>
      </c>
      <c r="IT63" s="38">
        <f>IS63*12.02</f>
        <v>183.1848</v>
      </c>
      <c r="IU63" s="38" t="s">
        <v>151</v>
      </c>
      <c r="IV63" s="39">
        <f>IS63-IR63</f>
        <v>1.5099999999999998</v>
      </c>
      <c r="IW63" s="83">
        <f>IV63/IR63</f>
        <v>0.10997815003641659</v>
      </c>
      <c r="IX63" s="83"/>
      <c r="IY63" s="83"/>
      <c r="IZ63" s="83"/>
      <c r="JA63" s="39"/>
      <c r="JB63" s="39"/>
      <c r="JC63" s="39"/>
      <c r="JD63" s="39"/>
      <c r="JE63" s="39"/>
      <c r="JF63" s="16"/>
      <c r="JH63" s="29"/>
      <c r="JI63" s="38">
        <v>13.73</v>
      </c>
      <c r="JJ63" s="38">
        <v>15.24</v>
      </c>
      <c r="JK63" s="38">
        <f>JJ63*12.4</f>
        <v>188.976</v>
      </c>
      <c r="JL63" s="38" t="s">
        <v>151</v>
      </c>
      <c r="JM63" s="39">
        <f>JJ63-JI63</f>
        <v>1.5099999999999998</v>
      </c>
      <c r="JN63" s="83">
        <f>JM63/JI63</f>
        <v>0.10997815003641659</v>
      </c>
      <c r="JO63" s="83"/>
      <c r="JP63" s="83"/>
      <c r="JQ63" s="83"/>
      <c r="JR63" s="39"/>
      <c r="JS63" s="39"/>
      <c r="JT63" s="39"/>
      <c r="JU63" s="39"/>
      <c r="JV63" s="39"/>
      <c r="JW63" s="16"/>
      <c r="JZ63" s="29"/>
      <c r="KA63" s="38">
        <v>13.73</v>
      </c>
      <c r="KB63" s="38">
        <v>15.24</v>
      </c>
      <c r="KC63" s="38">
        <f>KB63*12.36</f>
        <v>188.3664</v>
      </c>
      <c r="KD63" s="38" t="s">
        <v>151</v>
      </c>
      <c r="KE63" s="39">
        <f>KB63-KA63</f>
        <v>1.5099999999999998</v>
      </c>
      <c r="KF63" s="83">
        <f>KE63/KA63</f>
        <v>0.10997815003641659</v>
      </c>
      <c r="KG63" s="83"/>
      <c r="KH63" s="83"/>
      <c r="KI63" s="83"/>
      <c r="KJ63" s="39"/>
      <c r="KK63" s="39"/>
      <c r="KL63" s="39"/>
      <c r="KM63" s="39"/>
      <c r="KN63" s="39"/>
      <c r="KO63" s="16"/>
      <c r="KQ63" s="29"/>
      <c r="KR63" s="38">
        <v>13.73</v>
      </c>
      <c r="KS63" s="38">
        <v>15.24</v>
      </c>
      <c r="KT63" s="302">
        <f>12.39*KS63</f>
        <v>188.8236</v>
      </c>
      <c r="KU63" s="309" t="s">
        <v>151</v>
      </c>
      <c r="KV63" s="39">
        <f>KS63-KR63</f>
        <v>1.5099999999999998</v>
      </c>
      <c r="KW63" s="83">
        <f>KV63/KR63</f>
        <v>0.10997815003641659</v>
      </c>
      <c r="KX63" s="83"/>
      <c r="KY63" s="83"/>
      <c r="KZ63" s="83"/>
      <c r="LA63" s="39"/>
      <c r="LB63" s="39"/>
      <c r="LC63" s="39"/>
      <c r="LD63" s="39"/>
      <c r="LE63" s="39"/>
      <c r="LF63" s="16"/>
      <c r="LI63" s="29"/>
      <c r="LJ63" s="38">
        <v>13.73</v>
      </c>
      <c r="LK63" s="38">
        <v>15.24</v>
      </c>
      <c r="LL63" s="302">
        <f>12.4*LK63</f>
        <v>188.976</v>
      </c>
      <c r="LM63" s="309" t="s">
        <v>151</v>
      </c>
      <c r="LN63" s="39">
        <f>LK63-LJ63</f>
        <v>1.5099999999999998</v>
      </c>
      <c r="LO63" s="83">
        <f>LN63/LJ63</f>
        <v>0.10997815003641659</v>
      </c>
      <c r="LP63" s="83"/>
      <c r="LQ63" s="83"/>
      <c r="LR63" s="83"/>
      <c r="LS63" s="39"/>
      <c r="LT63" s="39"/>
      <c r="LU63" s="39"/>
      <c r="LV63" s="39"/>
      <c r="LW63" s="39"/>
      <c r="LX63" s="16"/>
      <c r="LZ63" s="29"/>
      <c r="MA63" s="38">
        <v>13.73</v>
      </c>
      <c r="MB63" s="38">
        <v>15.24</v>
      </c>
      <c r="MC63" s="302">
        <f>12.57*MB63</f>
        <v>191.5668</v>
      </c>
      <c r="MD63" s="309" t="s">
        <v>151</v>
      </c>
      <c r="ME63" s="39">
        <f>MB63-MA63</f>
        <v>1.5099999999999998</v>
      </c>
      <c r="MF63" s="83">
        <f>ME63/MA63</f>
        <v>0.10997815003641659</v>
      </c>
      <c r="MG63" s="83"/>
      <c r="MH63" s="83"/>
      <c r="MI63" s="83"/>
      <c r="MJ63" s="39"/>
      <c r="MK63" s="39"/>
      <c r="ML63" s="39"/>
      <c r="MM63" s="39"/>
      <c r="MN63" s="39"/>
      <c r="MO63" s="16"/>
      <c r="MQ63" s="29"/>
      <c r="MR63" s="38">
        <v>13.72</v>
      </c>
      <c r="MS63" s="38">
        <v>15.24</v>
      </c>
      <c r="MT63" s="302">
        <f>12.64*MS63</f>
        <v>192.6336</v>
      </c>
      <c r="MU63" s="309" t="s">
        <v>151</v>
      </c>
      <c r="MV63" s="39">
        <f>MS63-MR63</f>
        <v>1.5199999999999996</v>
      </c>
      <c r="MW63" s="83">
        <f>MV63/MR63</f>
        <v>0.11078717201166177</v>
      </c>
      <c r="MX63" s="83"/>
      <c r="MY63" s="83"/>
      <c r="MZ63" s="83"/>
      <c r="NA63" s="39"/>
      <c r="NB63" s="39"/>
      <c r="NC63" s="39"/>
      <c r="ND63" s="39"/>
      <c r="NE63" s="39"/>
      <c r="NF63" s="16"/>
      <c r="NI63" s="29"/>
      <c r="NJ63" s="38">
        <v>13.72</v>
      </c>
      <c r="NK63" s="38">
        <v>15.24</v>
      </c>
      <c r="NL63" s="302">
        <f>NK63*13.91</f>
        <v>211.98840000000001</v>
      </c>
      <c r="NM63" s="309" t="s">
        <v>151</v>
      </c>
      <c r="NN63" s="39">
        <f>NK63-NJ63</f>
        <v>1.5199999999999996</v>
      </c>
      <c r="NO63" s="83">
        <f>NN63/NJ63</f>
        <v>0.11078717201166177</v>
      </c>
      <c r="NP63" s="83"/>
      <c r="NQ63" s="83"/>
      <c r="NR63" s="83"/>
      <c r="NS63" s="39"/>
      <c r="NT63" s="39"/>
      <c r="NU63" s="39"/>
      <c r="NV63" s="39"/>
      <c r="NW63" s="39"/>
      <c r="NX63" s="16"/>
      <c r="OA63" s="29"/>
      <c r="OB63" s="38">
        <v>13.72</v>
      </c>
      <c r="OC63" s="38">
        <v>15.24</v>
      </c>
      <c r="OD63" s="302">
        <f>12.11*OC63</f>
        <v>184.5564</v>
      </c>
      <c r="OE63" s="309" t="s">
        <v>151</v>
      </c>
      <c r="OF63" s="39">
        <f>OC63-OB63</f>
        <v>1.5199999999999996</v>
      </c>
      <c r="OG63" s="83">
        <f>OF63/OB63</f>
        <v>0.11078717201166177</v>
      </c>
      <c r="OH63" s="83"/>
      <c r="OI63" s="83"/>
      <c r="OJ63" s="83"/>
      <c r="OK63" s="39"/>
      <c r="OL63" s="39"/>
      <c r="OM63" s="39"/>
      <c r="ON63" s="16"/>
      <c r="OQ63" s="29"/>
      <c r="OR63" s="38">
        <v>13.72</v>
      </c>
      <c r="OS63" s="38">
        <v>15.24</v>
      </c>
      <c r="OT63" s="302">
        <f>11.59*OS63</f>
        <v>176.63159999999999</v>
      </c>
      <c r="OU63" s="309" t="s">
        <v>151</v>
      </c>
      <c r="OV63" s="39">
        <f>OS63-OR63</f>
        <v>1.5199999999999996</v>
      </c>
      <c r="OW63" s="83">
        <f>OV63/OR63</f>
        <v>0.11078717201166177</v>
      </c>
      <c r="OX63" s="83"/>
      <c r="OY63" s="83"/>
      <c r="OZ63" s="83"/>
      <c r="PA63" s="39"/>
      <c r="PB63" s="39"/>
      <c r="PC63" s="39"/>
      <c r="PD63" s="16"/>
      <c r="PG63" s="29"/>
      <c r="PH63" s="38">
        <v>13.72</v>
      </c>
      <c r="PI63" s="38">
        <v>15.24</v>
      </c>
      <c r="PJ63" s="302"/>
      <c r="PK63" s="309" t="s">
        <v>62</v>
      </c>
      <c r="PL63" s="39">
        <f>PI63-PH63</f>
        <v>1.5199999999999996</v>
      </c>
      <c r="PM63" s="83">
        <f>PL63/PH63</f>
        <v>0.11078717201166177</v>
      </c>
      <c r="PN63" s="83"/>
      <c r="PO63" s="83"/>
      <c r="PP63" s="83"/>
      <c r="PQ63" s="39"/>
      <c r="PR63" s="39"/>
      <c r="PS63" s="39"/>
      <c r="PT63" s="16"/>
      <c r="PV63" s="29"/>
      <c r="PW63" s="38">
        <v>13.72</v>
      </c>
      <c r="PX63" s="38">
        <v>15.24</v>
      </c>
      <c r="PY63" s="302"/>
      <c r="PZ63" s="309" t="s">
        <v>62</v>
      </c>
      <c r="QA63" s="39">
        <f>PX63-PW63</f>
        <v>1.5199999999999996</v>
      </c>
      <c r="QB63" s="83">
        <f>QA63/PW63</f>
        <v>0.11078717201166177</v>
      </c>
      <c r="QC63" s="83"/>
      <c r="QD63" s="83"/>
      <c r="QE63" s="83"/>
      <c r="QF63" s="39"/>
      <c r="QG63" s="39"/>
      <c r="QH63" s="39"/>
      <c r="QI63" s="16"/>
      <c r="QK63" s="29"/>
      <c r="QL63" s="38">
        <v>13.72</v>
      </c>
      <c r="QM63" s="38">
        <v>15.24</v>
      </c>
      <c r="QN63" s="302"/>
      <c r="QO63" s="309" t="s">
        <v>62</v>
      </c>
      <c r="QP63" s="39">
        <f>QM63-QL63</f>
        <v>1.5199999999999996</v>
      </c>
      <c r="QQ63" s="83">
        <f>QP63/QL63</f>
        <v>0.11078717201166177</v>
      </c>
      <c r="QR63" s="83"/>
      <c r="QS63" s="83"/>
      <c r="QT63" s="83"/>
      <c r="QU63" s="39"/>
      <c r="QV63" s="39"/>
      <c r="QW63" s="39"/>
      <c r="QX63" s="16"/>
      <c r="QZ63" s="623"/>
      <c r="RA63" s="38">
        <v>13.72</v>
      </c>
      <c r="RB63" s="38">
        <v>15.24</v>
      </c>
      <c r="RC63" s="493"/>
      <c r="RD63" s="309" t="s">
        <v>62</v>
      </c>
      <c r="RE63" s="39">
        <f>RB63-RA63</f>
        <v>1.5199999999999996</v>
      </c>
      <c r="RF63" s="83">
        <f>RE63/RA63</f>
        <v>0.11078717201166177</v>
      </c>
      <c r="RG63" s="83"/>
      <c r="RH63" s="83"/>
      <c r="RI63" s="83"/>
      <c r="RJ63" s="529" t="s">
        <v>39</v>
      </c>
      <c r="RK63" s="288"/>
      <c r="RL63" s="519"/>
      <c r="RM63" s="632"/>
      <c r="RQ63" s="623"/>
      <c r="RR63" s="38">
        <v>13.72</v>
      </c>
      <c r="RS63" s="38">
        <v>15.24</v>
      </c>
      <c r="RT63" s="493"/>
      <c r="RU63" s="309" t="s">
        <v>62</v>
      </c>
      <c r="RV63" s="39">
        <f>RS63-RR63</f>
        <v>1.5199999999999996</v>
      </c>
      <c r="RW63" s="83">
        <f>RV63/RR63</f>
        <v>0.11078717201166177</v>
      </c>
      <c r="RX63" s="83"/>
      <c r="RY63" s="83"/>
      <c r="RZ63" s="83"/>
      <c r="SA63" s="529" t="s">
        <v>39</v>
      </c>
      <c r="SB63" s="288"/>
      <c r="SC63" s="519"/>
      <c r="SD63" s="632"/>
    </row>
    <row r="64" spans="1:498 16343:16348">
      <c r="A64" s="45" t="s">
        <v>271</v>
      </c>
      <c r="B64" s="46">
        <v>30</v>
      </c>
      <c r="C64" s="45" t="s">
        <v>266</v>
      </c>
      <c r="D64" s="774">
        <v>1008</v>
      </c>
      <c r="E64" s="47" t="s">
        <v>248</v>
      </c>
      <c r="F64" s="357" t="s">
        <v>147</v>
      </c>
      <c r="G64" s="595" t="s">
        <v>272</v>
      </c>
      <c r="H64" s="45"/>
      <c r="J64" s="13"/>
      <c r="K64" s="14"/>
      <c r="L64" s="14"/>
      <c r="M64" s="14"/>
      <c r="N64" s="15"/>
      <c r="O64" s="81"/>
      <c r="P64" s="81"/>
      <c r="Q64" s="15"/>
      <c r="R64" s="15"/>
      <c r="S64" s="15"/>
      <c r="T64" s="15"/>
      <c r="U64" s="15"/>
      <c r="V64" s="13"/>
      <c r="X64" s="13"/>
      <c r="Y64" s="14"/>
      <c r="Z64" s="14"/>
      <c r="AA64" s="14"/>
      <c r="AB64" s="15"/>
      <c r="AC64" s="81"/>
      <c r="AD64" s="81"/>
      <c r="AE64" s="15"/>
      <c r="AF64" s="15"/>
      <c r="AG64" s="15"/>
      <c r="AH64" s="15"/>
      <c r="AI64" s="15"/>
      <c r="AJ64" s="13"/>
      <c r="AL64" s="13"/>
      <c r="AM64" s="14"/>
      <c r="AN64" s="14"/>
      <c r="AO64" s="14"/>
      <c r="AP64" s="15"/>
      <c r="AQ64" s="81"/>
      <c r="AR64" s="81"/>
      <c r="AS64" s="15"/>
      <c r="AT64" s="15"/>
      <c r="AU64" s="15"/>
      <c r="AV64" s="15"/>
      <c r="AW64" s="15"/>
      <c r="AX64" s="13"/>
      <c r="AZ64" s="13"/>
      <c r="BA64" s="14"/>
      <c r="BB64" s="14"/>
      <c r="BC64" s="14"/>
      <c r="BD64" s="15"/>
      <c r="BE64" s="81"/>
      <c r="BF64" s="81"/>
      <c r="BG64" s="15"/>
      <c r="BH64" s="15"/>
      <c r="BI64" s="15"/>
      <c r="BJ64" s="15"/>
      <c r="BK64" s="15"/>
      <c r="BL64" s="13"/>
      <c r="BN64" s="13"/>
      <c r="BO64" s="14"/>
      <c r="BP64" s="14"/>
      <c r="BQ64" s="14"/>
      <c r="BR64" s="15"/>
      <c r="BS64" s="81"/>
      <c r="BT64" s="81"/>
      <c r="BU64" s="15"/>
      <c r="BV64" s="15"/>
      <c r="BW64" s="15"/>
      <c r="BX64" s="15"/>
      <c r="BY64" s="15"/>
      <c r="BZ64" s="13"/>
      <c r="CB64" s="13"/>
      <c r="CC64" s="14">
        <v>13.95</v>
      </c>
      <c r="CD64" s="14">
        <v>14.86</v>
      </c>
      <c r="CE64" s="14" t="s">
        <v>62</v>
      </c>
      <c r="CF64" s="15">
        <f>CD64-CC64+CK64</f>
        <v>0.91000000000000014</v>
      </c>
      <c r="CG64" s="81">
        <f>CF64/CD64</f>
        <v>6.1238223418573365E-2</v>
      </c>
      <c r="CH64" s="81"/>
      <c r="CI64" s="15" t="s">
        <v>39</v>
      </c>
      <c r="CJ64" s="15"/>
      <c r="CK64" s="15"/>
      <c r="CL64" s="15"/>
      <c r="CM64" s="15"/>
      <c r="CN64" s="13"/>
      <c r="CP64" s="13"/>
      <c r="CQ64" s="14">
        <v>13.4</v>
      </c>
      <c r="CR64" s="14">
        <v>14.86</v>
      </c>
      <c r="CS64" s="14" t="s">
        <v>62</v>
      </c>
      <c r="CT64" s="15">
        <f>CR64-CQ64+CY64</f>
        <v>1.4599999999999991</v>
      </c>
      <c r="CU64" s="81">
        <f>CT64/CR64</f>
        <v>9.8250336473754987E-2</v>
      </c>
      <c r="CV64" s="81"/>
      <c r="CW64" s="15" t="s">
        <v>39</v>
      </c>
      <c r="CX64" s="15"/>
      <c r="CY64" s="15"/>
      <c r="CZ64" s="15"/>
      <c r="DA64" s="15"/>
      <c r="DB64" s="13"/>
      <c r="DD64" s="13"/>
      <c r="DE64" s="14">
        <v>13.95</v>
      </c>
      <c r="DF64" s="14">
        <v>14.86</v>
      </c>
      <c r="DG64" s="209"/>
      <c r="DH64" s="209"/>
      <c r="DI64" s="14" t="s">
        <v>62</v>
      </c>
      <c r="DJ64" s="15">
        <f>DF64-DE64+DO64</f>
        <v>0.91000000000000014</v>
      </c>
      <c r="DK64" s="81">
        <f>DJ64/DF64</f>
        <v>6.1238223418573365E-2</v>
      </c>
      <c r="DL64" s="81"/>
      <c r="DM64" s="15" t="s">
        <v>39</v>
      </c>
      <c r="DN64" s="15"/>
      <c r="DO64" s="15"/>
      <c r="DP64" s="15"/>
      <c r="DQ64" s="15"/>
      <c r="DR64" s="13"/>
      <c r="DT64" s="13"/>
      <c r="DU64" s="14">
        <v>13.55</v>
      </c>
      <c r="DV64" s="14">
        <v>14.86</v>
      </c>
      <c r="DW64" s="14" t="s">
        <v>62</v>
      </c>
      <c r="DX64" s="15">
        <f>DV64-DU64+EC64</f>
        <v>1.3099999999999987</v>
      </c>
      <c r="DY64" s="81">
        <f>DX64/DV64</f>
        <v>8.8156123822341781E-2</v>
      </c>
      <c r="DZ64" s="81"/>
      <c r="EA64" s="15" t="s">
        <v>39</v>
      </c>
      <c r="EB64" s="15"/>
      <c r="EC64" s="15"/>
      <c r="ED64" s="15"/>
      <c r="EE64" s="15"/>
      <c r="EF64" s="13"/>
      <c r="EG64" s="13"/>
      <c r="EH64" s="13"/>
      <c r="EI64" s="14">
        <v>13.55</v>
      </c>
      <c r="EJ64" s="14">
        <v>14.86</v>
      </c>
      <c r="EK64" s="14" t="s">
        <v>62</v>
      </c>
      <c r="EL64" s="15">
        <f>EJ64-EI64+EP64</f>
        <v>1.3099999999999987</v>
      </c>
      <c r="EM64" s="81">
        <f>EL64/EJ64</f>
        <v>8.8156123822341781E-2</v>
      </c>
      <c r="EN64" s="15" t="s">
        <v>39</v>
      </c>
      <c r="EO64" s="15"/>
      <c r="EP64" s="15"/>
      <c r="EQ64" s="15"/>
      <c r="ER64" s="15"/>
      <c r="ES64" s="13"/>
      <c r="EU64" s="13"/>
      <c r="EV64" s="14">
        <v>13.55</v>
      </c>
      <c r="EW64" s="14">
        <v>14.86</v>
      </c>
      <c r="EX64" s="14" t="s">
        <v>62</v>
      </c>
      <c r="EY64" s="15">
        <f>EW64-EV64+FC64</f>
        <v>1.3099999999999987</v>
      </c>
      <c r="EZ64" s="81">
        <f>EY64/EW64</f>
        <v>8.8156123822341781E-2</v>
      </c>
      <c r="FA64" s="15" t="s">
        <v>39</v>
      </c>
      <c r="FB64" s="15"/>
      <c r="FC64" s="15"/>
      <c r="FD64" s="15"/>
      <c r="FE64" s="15"/>
      <c r="FF64" s="13"/>
      <c r="FH64" s="13"/>
      <c r="FI64" s="14">
        <v>13.55</v>
      </c>
      <c r="FJ64" s="14">
        <v>14.86</v>
      </c>
      <c r="FK64" s="14" t="s">
        <v>62</v>
      </c>
      <c r="FL64" s="15">
        <f>FJ64-FI64+FP64</f>
        <v>1.3099999999999987</v>
      </c>
      <c r="FM64" s="81">
        <f>FL64/FJ64</f>
        <v>8.8156123822341781E-2</v>
      </c>
      <c r="FN64" s="15" t="s">
        <v>39</v>
      </c>
      <c r="FO64" s="15"/>
      <c r="FP64" s="15"/>
      <c r="FQ64" s="15"/>
      <c r="FR64" s="15"/>
      <c r="FS64" s="13"/>
      <c r="FU64" s="13"/>
      <c r="FV64" s="14">
        <v>13.55</v>
      </c>
      <c r="FW64" s="14">
        <v>14.86</v>
      </c>
      <c r="FX64" s="14"/>
      <c r="FY64" s="14" t="s">
        <v>62</v>
      </c>
      <c r="FZ64" s="15">
        <f>FW64-FV64+GD64</f>
        <v>1.3099999999999987</v>
      </c>
      <c r="GA64" s="81">
        <f>FZ64/FW64</f>
        <v>8.8156123822341781E-2</v>
      </c>
      <c r="GB64" s="15" t="s">
        <v>39</v>
      </c>
      <c r="GC64" s="15"/>
      <c r="GD64" s="15"/>
      <c r="GE64" s="15"/>
      <c r="GF64" s="15"/>
      <c r="GG64" s="13"/>
      <c r="GI64" s="13"/>
      <c r="GJ64" s="14">
        <v>13.55</v>
      </c>
      <c r="GK64" s="14">
        <v>14.86</v>
      </c>
      <c r="GL64" s="14"/>
      <c r="GM64" s="14" t="s">
        <v>62</v>
      </c>
      <c r="GN64" s="15">
        <f>GK64-GJ64+GR64</f>
        <v>1.3099999999999987</v>
      </c>
      <c r="GO64" s="81">
        <f>GN64/GK64</f>
        <v>8.8156123822341781E-2</v>
      </c>
      <c r="GP64" s="15" t="s">
        <v>39</v>
      </c>
      <c r="GQ64" s="15"/>
      <c r="GR64" s="15"/>
      <c r="GS64" s="15"/>
      <c r="GT64" s="15"/>
      <c r="GU64" s="13"/>
      <c r="GW64" s="13"/>
      <c r="GX64" s="14">
        <v>13.55</v>
      </c>
      <c r="GY64" s="14">
        <v>14.86</v>
      </c>
      <c r="GZ64" s="14"/>
      <c r="HA64" s="14" t="s">
        <v>62</v>
      </c>
      <c r="HB64" s="15">
        <f>GY64-GX64+HF64</f>
        <v>1.3099999999999987</v>
      </c>
      <c r="HC64" s="81">
        <f>HB64/GY64</f>
        <v>8.8156123822341781E-2</v>
      </c>
      <c r="HD64" s="15" t="s">
        <v>39</v>
      </c>
      <c r="HE64" s="15"/>
      <c r="HF64" s="15"/>
      <c r="HG64" s="15"/>
      <c r="HH64" s="15"/>
      <c r="HI64" s="13"/>
      <c r="HJ64" s="13"/>
      <c r="HK64" s="13"/>
      <c r="HL64" s="14">
        <v>13.55</v>
      </c>
      <c r="HM64" s="14">
        <v>14.86</v>
      </c>
      <c r="HN64" s="14"/>
      <c r="HO64" s="14" t="s">
        <v>62</v>
      </c>
      <c r="HP64" s="15">
        <f>HM64-HL64+HT64</f>
        <v>1.3099999999999987</v>
      </c>
      <c r="HQ64" s="81">
        <f>HP64/HM64</f>
        <v>8.8156123822341781E-2</v>
      </c>
      <c r="HR64" s="15" t="s">
        <v>39</v>
      </c>
      <c r="HS64" s="15"/>
      <c r="HT64" s="15"/>
      <c r="HU64" s="15"/>
      <c r="HV64" s="15"/>
      <c r="HW64" s="13"/>
      <c r="HX64" s="13"/>
      <c r="HY64" s="14">
        <v>13.55</v>
      </c>
      <c r="HZ64" s="14">
        <v>14.86</v>
      </c>
      <c r="IA64" s="14"/>
      <c r="IB64" s="14" t="s">
        <v>62</v>
      </c>
      <c r="IC64" s="15">
        <f>HZ64-HY64+IJ64</f>
        <v>1.3099999999999987</v>
      </c>
      <c r="ID64" s="81">
        <f>IC64/HZ64</f>
        <v>8.8156123822341781E-2</v>
      </c>
      <c r="IE64" s="81"/>
      <c r="IF64" s="81"/>
      <c r="IG64" s="81"/>
      <c r="IH64" s="15" t="s">
        <v>39</v>
      </c>
      <c r="II64" s="15"/>
      <c r="IJ64" s="15"/>
      <c r="IK64" s="15"/>
      <c r="IL64" s="15"/>
      <c r="IM64" s="13"/>
      <c r="IQ64" s="13"/>
      <c r="IR64" s="14">
        <v>13.55</v>
      </c>
      <c r="IS64" s="14">
        <v>14.86</v>
      </c>
      <c r="IT64" s="14"/>
      <c r="IU64" s="14" t="s">
        <v>62</v>
      </c>
      <c r="IV64" s="15">
        <f>IS64-IR64+JC64</f>
        <v>1.3099999999999987</v>
      </c>
      <c r="IW64" s="81">
        <f>IV64/IS64</f>
        <v>8.8156123822341781E-2</v>
      </c>
      <c r="IX64" s="81"/>
      <c r="IY64" s="81"/>
      <c r="IZ64" s="81"/>
      <c r="JA64" s="15" t="s">
        <v>39</v>
      </c>
      <c r="JB64" s="15"/>
      <c r="JC64" s="15"/>
      <c r="JD64" s="15"/>
      <c r="JE64" s="15"/>
      <c r="JF64" s="13"/>
      <c r="JH64" s="13"/>
      <c r="JI64" s="14">
        <v>13.55</v>
      </c>
      <c r="JJ64" s="14">
        <v>14.86</v>
      </c>
      <c r="JK64" s="14"/>
      <c r="JL64" s="14" t="s">
        <v>62</v>
      </c>
      <c r="JM64" s="15">
        <f>JJ64-JI64+JT64</f>
        <v>1.3099999999999987</v>
      </c>
      <c r="JN64" s="81">
        <f>JM64/JJ64</f>
        <v>8.8156123822341781E-2</v>
      </c>
      <c r="JO64" s="81"/>
      <c r="JP64" s="81"/>
      <c r="JQ64" s="81"/>
      <c r="JR64" s="15" t="s">
        <v>39</v>
      </c>
      <c r="JS64" s="15"/>
      <c r="JT64" s="15"/>
      <c r="JU64" s="15"/>
      <c r="JV64" s="15"/>
      <c r="JW64" s="13"/>
      <c r="JZ64" s="13"/>
      <c r="KA64" s="14">
        <v>13.55</v>
      </c>
      <c r="KB64" s="14">
        <v>14.86</v>
      </c>
      <c r="KC64" s="14"/>
      <c r="KD64" s="14" t="s">
        <v>62</v>
      </c>
      <c r="KE64" s="15">
        <f>KB64-KA64+KL64</f>
        <v>1.3099999999999987</v>
      </c>
      <c r="KF64" s="81">
        <f>KE64/KB64</f>
        <v>8.8156123822341781E-2</v>
      </c>
      <c r="KG64" s="81"/>
      <c r="KH64" s="81"/>
      <c r="KI64" s="81"/>
      <c r="KJ64" s="15" t="s">
        <v>39</v>
      </c>
      <c r="KK64" s="15"/>
      <c r="KL64" s="15"/>
      <c r="KM64" s="15"/>
      <c r="KN64" s="15"/>
      <c r="KO64" s="13"/>
      <c r="KQ64" s="13"/>
      <c r="KR64" s="14">
        <v>13.55</v>
      </c>
      <c r="KS64" s="14">
        <v>14.86</v>
      </c>
      <c r="KT64" s="14"/>
      <c r="KU64" s="312" t="s">
        <v>62</v>
      </c>
      <c r="KV64" s="15">
        <f>KS64-KR64+LC64</f>
        <v>1.3099999999999987</v>
      </c>
      <c r="KW64" s="81">
        <f>KV64/KR64</f>
        <v>9.6678966789667795E-2</v>
      </c>
      <c r="KX64" s="81"/>
      <c r="KY64" s="81"/>
      <c r="KZ64" s="81"/>
      <c r="LA64" s="15" t="s">
        <v>39</v>
      </c>
      <c r="LB64" s="15"/>
      <c r="LC64" s="15"/>
      <c r="LD64" s="15"/>
      <c r="LE64" s="15"/>
      <c r="LF64" s="13"/>
      <c r="LI64" s="13"/>
      <c r="LJ64" s="14">
        <v>13.55</v>
      </c>
      <c r="LK64" s="14">
        <v>14.86</v>
      </c>
      <c r="LL64" s="14"/>
      <c r="LM64" s="312" t="s">
        <v>62</v>
      </c>
      <c r="LN64" s="15">
        <f>LK64-LJ64+LU64</f>
        <v>1.3099999999999987</v>
      </c>
      <c r="LO64" s="81">
        <f>LN64/LJ64</f>
        <v>9.6678966789667795E-2</v>
      </c>
      <c r="LP64" s="81"/>
      <c r="LQ64" s="81"/>
      <c r="LR64" s="81"/>
      <c r="LS64" s="15" t="s">
        <v>39</v>
      </c>
      <c r="LT64" s="15"/>
      <c r="LU64" s="15"/>
      <c r="LV64" s="15"/>
      <c r="LW64" s="15"/>
      <c r="LX64" s="13"/>
      <c r="LZ64" s="13"/>
      <c r="MA64" s="14">
        <v>13.55</v>
      </c>
      <c r="MB64" s="14">
        <v>14.86</v>
      </c>
      <c r="MC64" s="14"/>
      <c r="MD64" s="312" t="s">
        <v>62</v>
      </c>
      <c r="ME64" s="15">
        <f>MB64-MA64+ML64</f>
        <v>1.3099999999999987</v>
      </c>
      <c r="MF64" s="81">
        <f>ME64/MA64</f>
        <v>9.6678966789667795E-2</v>
      </c>
      <c r="MG64" s="81"/>
      <c r="MH64" s="81"/>
      <c r="MI64" s="81"/>
      <c r="MJ64" s="15" t="s">
        <v>39</v>
      </c>
      <c r="MK64" s="15"/>
      <c r="ML64" s="15"/>
      <c r="MM64" s="15"/>
      <c r="MN64" s="15"/>
      <c r="MO64" s="13"/>
      <c r="MQ64" s="13"/>
      <c r="MR64" s="14">
        <v>13.55</v>
      </c>
      <c r="MS64" s="14">
        <v>14.86</v>
      </c>
      <c r="MT64" s="14"/>
      <c r="MU64" s="312" t="s">
        <v>62</v>
      </c>
      <c r="MV64" s="15">
        <f>MS64-MR64+NC64</f>
        <v>1.3099999999999987</v>
      </c>
      <c r="MW64" s="81">
        <f>MV64/MR64</f>
        <v>9.6678966789667795E-2</v>
      </c>
      <c r="MX64" s="81"/>
      <c r="MY64" s="81"/>
      <c r="MZ64" s="81"/>
      <c r="NA64" s="15" t="s">
        <v>39</v>
      </c>
      <c r="NB64" s="15"/>
      <c r="NC64" s="15"/>
      <c r="ND64" s="15"/>
      <c r="NE64" s="15"/>
      <c r="NF64" s="13"/>
      <c r="NI64" s="13"/>
      <c r="NJ64" s="14">
        <v>13.55</v>
      </c>
      <c r="NK64" s="14">
        <v>14.86</v>
      </c>
      <c r="NL64" s="14"/>
      <c r="NM64" s="312" t="s">
        <v>62</v>
      </c>
      <c r="NN64" s="15">
        <f>NK64-NJ64+NU64</f>
        <v>1.3099999999999987</v>
      </c>
      <c r="NO64" s="81">
        <f>NN64/NJ64</f>
        <v>9.6678966789667795E-2</v>
      </c>
      <c r="NP64" s="81"/>
      <c r="NQ64" s="81"/>
      <c r="NR64" s="81"/>
      <c r="NS64" s="15" t="s">
        <v>39</v>
      </c>
      <c r="NT64" s="15"/>
      <c r="NU64" s="15"/>
      <c r="NV64" s="15"/>
      <c r="NW64" s="15"/>
      <c r="NX64" s="13"/>
      <c r="OA64" s="13"/>
      <c r="OB64" s="14">
        <v>13.55</v>
      </c>
      <c r="OC64" s="14">
        <v>14.86</v>
      </c>
      <c r="OD64" s="14"/>
      <c r="OE64" s="312" t="s">
        <v>62</v>
      </c>
      <c r="OF64" s="15">
        <f>OC64-OB64+OM64</f>
        <v>1.3099999999999987</v>
      </c>
      <c r="OG64" s="81">
        <f>OF64/OB64</f>
        <v>9.6678966789667795E-2</v>
      </c>
      <c r="OH64" s="81"/>
      <c r="OI64" s="81"/>
      <c r="OJ64" s="81"/>
      <c r="OK64" s="15" t="s">
        <v>39</v>
      </c>
      <c r="OL64" s="15"/>
      <c r="OM64" s="15"/>
      <c r="ON64" s="13"/>
      <c r="OQ64" s="13"/>
      <c r="OR64" s="14">
        <v>13.55</v>
      </c>
      <c r="OS64" s="14">
        <v>14.86</v>
      </c>
      <c r="OT64" s="14"/>
      <c r="OU64" s="312" t="s">
        <v>62</v>
      </c>
      <c r="OV64" s="15">
        <f>OS64-OR64+PC64</f>
        <v>1.3099999999999987</v>
      </c>
      <c r="OW64" s="81">
        <f>OV64/OR64</f>
        <v>9.6678966789667795E-2</v>
      </c>
      <c r="OX64" s="81"/>
      <c r="OY64" s="81"/>
      <c r="OZ64" s="81"/>
      <c r="PA64" s="15" t="s">
        <v>39</v>
      </c>
      <c r="PB64" s="15"/>
      <c r="PC64" s="15"/>
      <c r="PD64" s="13"/>
      <c r="PG64" s="13"/>
      <c r="PH64" s="14">
        <v>13.55</v>
      </c>
      <c r="PI64" s="14">
        <v>14.86</v>
      </c>
      <c r="PJ64" s="14"/>
      <c r="PK64" s="312" t="s">
        <v>62</v>
      </c>
      <c r="PL64" s="15">
        <f>PI64-PH64+PS64</f>
        <v>1.3099999999999987</v>
      </c>
      <c r="PM64" s="81">
        <f>PL64/PH64</f>
        <v>9.6678966789667795E-2</v>
      </c>
      <c r="PN64" s="81"/>
      <c r="PO64" s="81"/>
      <c r="PP64" s="81"/>
      <c r="PQ64" s="15" t="s">
        <v>39</v>
      </c>
      <c r="PR64" s="15"/>
      <c r="PS64" s="15"/>
      <c r="PT64" s="13"/>
      <c r="PV64" s="13"/>
      <c r="PW64" s="14">
        <v>13.55</v>
      </c>
      <c r="PX64" s="14">
        <v>14.86</v>
      </c>
      <c r="PY64" s="14"/>
      <c r="PZ64" s="312" t="s">
        <v>62</v>
      </c>
      <c r="QA64" s="15">
        <f>PX64-PW64+QH64</f>
        <v>1.3099999999999987</v>
      </c>
      <c r="QB64" s="81">
        <f>QA64/PW64</f>
        <v>9.6678966789667795E-2</v>
      </c>
      <c r="QC64" s="81"/>
      <c r="QD64" s="81"/>
      <c r="QE64" s="81"/>
      <c r="QF64" s="15" t="s">
        <v>39</v>
      </c>
      <c r="QG64" s="15"/>
      <c r="QH64" s="15"/>
      <c r="QI64" s="13"/>
      <c r="QK64" s="13"/>
      <c r="QL64" s="14">
        <v>13.55</v>
      </c>
      <c r="QM64" s="14">
        <v>14.86</v>
      </c>
      <c r="QN64" s="14"/>
      <c r="QO64" s="312" t="s">
        <v>62</v>
      </c>
      <c r="QP64" s="15">
        <f>QM64-QL64+QW64</f>
        <v>1.3099999999999987</v>
      </c>
      <c r="QQ64" s="81">
        <f>QP64/QL64</f>
        <v>9.6678966789667795E-2</v>
      </c>
      <c r="QR64" s="81"/>
      <c r="QS64" s="81"/>
      <c r="QT64" s="81"/>
      <c r="QU64" s="15" t="s">
        <v>39</v>
      </c>
      <c r="QV64" s="15"/>
      <c r="QW64" s="15"/>
      <c r="QX64" s="13"/>
      <c r="QZ64" s="622"/>
      <c r="RA64" s="14">
        <v>13.55</v>
      </c>
      <c r="RB64" s="14">
        <v>14.86</v>
      </c>
      <c r="RC64" s="497"/>
      <c r="RD64" s="312" t="s">
        <v>62</v>
      </c>
      <c r="RE64" s="15">
        <f>RB64-RA64+RL64</f>
        <v>1.3099999999999987</v>
      </c>
      <c r="RF64" s="81">
        <f>RE64/RA64</f>
        <v>9.6678966789667795E-2</v>
      </c>
      <c r="RG64" s="81"/>
      <c r="RH64" s="81"/>
      <c r="RI64" s="81"/>
      <c r="RJ64" s="536" t="s">
        <v>39</v>
      </c>
      <c r="RK64" s="553"/>
      <c r="RL64" s="554"/>
      <c r="RM64" s="633"/>
      <c r="RQ64" s="622"/>
      <c r="RR64" s="14">
        <v>13.55</v>
      </c>
      <c r="RS64" s="14">
        <v>14.86</v>
      </c>
      <c r="RT64" s="497"/>
      <c r="RU64" s="312" t="s">
        <v>62</v>
      </c>
      <c r="RV64" s="15">
        <f>RS64-RR64+SC64</f>
        <v>1.3099999999999987</v>
      </c>
      <c r="RW64" s="81">
        <f>RV64/RR64</f>
        <v>9.6678966789667795E-2</v>
      </c>
      <c r="RX64" s="81"/>
      <c r="RY64" s="81"/>
      <c r="RZ64" s="81"/>
      <c r="SA64" s="536" t="s">
        <v>39</v>
      </c>
      <c r="SB64" s="553"/>
      <c r="SC64" s="554"/>
      <c r="SD64" s="633"/>
    </row>
    <row r="65" spans="1:498">
      <c r="A65" s="45" t="s">
        <v>297</v>
      </c>
      <c r="B65" s="63">
        <v>20</v>
      </c>
      <c r="C65" s="45" t="s">
        <v>95</v>
      </c>
      <c r="D65" s="774">
        <v>1008</v>
      </c>
      <c r="E65" s="47" t="s">
        <v>248</v>
      </c>
      <c r="F65" s="357" t="s">
        <v>147</v>
      </c>
      <c r="G65" s="595" t="s">
        <v>202</v>
      </c>
      <c r="H65" s="45" t="s">
        <v>122</v>
      </c>
      <c r="J65" s="13"/>
      <c r="K65" s="14"/>
      <c r="L65" s="14"/>
      <c r="M65" s="14"/>
      <c r="N65" s="15"/>
      <c r="O65" s="81"/>
      <c r="P65" s="81"/>
      <c r="Q65" s="15"/>
      <c r="R65" s="15"/>
      <c r="S65" s="15"/>
      <c r="T65" s="15"/>
      <c r="U65" s="15"/>
      <c r="V65" s="13"/>
      <c r="X65" s="13"/>
      <c r="Y65" s="14"/>
      <c r="Z65" s="14"/>
      <c r="AA65" s="14"/>
      <c r="AB65" s="15"/>
      <c r="AC65" s="81"/>
      <c r="AD65" s="81"/>
      <c r="AE65" s="15"/>
      <c r="AF65" s="15"/>
      <c r="AG65" s="15"/>
      <c r="AH65" s="15"/>
      <c r="AI65" s="15"/>
      <c r="AJ65" s="13"/>
      <c r="AL65" s="87"/>
      <c r="AM65" s="14"/>
      <c r="AN65" s="14"/>
      <c r="AO65" s="14"/>
      <c r="AP65" s="15"/>
      <c r="AQ65" s="81"/>
      <c r="AR65" s="81"/>
      <c r="AS65" s="15"/>
      <c r="AT65" s="15"/>
      <c r="AU65" s="15"/>
      <c r="AV65" s="15"/>
      <c r="AW65" s="15"/>
      <c r="AX65" s="13"/>
      <c r="AZ65" s="13"/>
      <c r="BA65" s="14"/>
      <c r="BB65" s="14"/>
      <c r="BC65" s="14"/>
      <c r="BD65" s="15"/>
      <c r="BE65" s="81"/>
      <c r="BF65" s="81"/>
      <c r="BG65" s="15"/>
      <c r="BH65" s="15"/>
      <c r="BI65" s="15"/>
      <c r="BJ65" s="15"/>
      <c r="BK65" s="15"/>
      <c r="BL65" s="13"/>
      <c r="BN65" s="13"/>
      <c r="BO65" s="14"/>
      <c r="BP65" s="14"/>
      <c r="BQ65" s="14"/>
      <c r="BR65" s="15"/>
      <c r="BS65" s="81"/>
      <c r="BT65" s="81"/>
      <c r="BU65" s="15"/>
      <c r="BV65" s="15"/>
      <c r="BW65" s="15"/>
      <c r="BX65" s="15"/>
      <c r="BY65" s="15"/>
      <c r="BZ65" s="13"/>
      <c r="CB65" s="13"/>
      <c r="CC65" s="14">
        <v>15.45</v>
      </c>
      <c r="CD65" s="14">
        <v>16.22</v>
      </c>
      <c r="CE65" s="14" t="s">
        <v>62</v>
      </c>
      <c r="CF65" s="15">
        <f>CD65-CC65+CK65</f>
        <v>0.76999999999999957</v>
      </c>
      <c r="CG65" s="81">
        <f>CF65/CD65</f>
        <v>4.7472256473489495E-2</v>
      </c>
      <c r="CH65" s="81"/>
      <c r="CI65" s="15" t="s">
        <v>39</v>
      </c>
      <c r="CJ65" s="15"/>
      <c r="CK65" s="15"/>
      <c r="CL65" s="15"/>
      <c r="CM65" s="15"/>
      <c r="CN65" s="13"/>
      <c r="CP65" s="13"/>
      <c r="CQ65" s="14">
        <v>15.45</v>
      </c>
      <c r="CR65" s="14">
        <v>16.22</v>
      </c>
      <c r="CS65" s="14" t="s">
        <v>62</v>
      </c>
      <c r="CT65" s="15">
        <f>CR65-CQ65+CY65</f>
        <v>0.76999999999999957</v>
      </c>
      <c r="CU65" s="81">
        <f>CT65/CR65</f>
        <v>4.7472256473489495E-2</v>
      </c>
      <c r="CV65" s="81"/>
      <c r="CW65" s="15" t="s">
        <v>39</v>
      </c>
      <c r="CX65" s="15"/>
      <c r="CY65" s="15"/>
      <c r="CZ65" s="15"/>
      <c r="DA65" s="15"/>
      <c r="DB65" s="13"/>
      <c r="DD65" s="13"/>
      <c r="DE65" s="14">
        <v>15.45</v>
      </c>
      <c r="DF65" s="14">
        <v>16.22</v>
      </c>
      <c r="DG65" s="209"/>
      <c r="DH65" s="209"/>
      <c r="DI65" s="14" t="s">
        <v>62</v>
      </c>
      <c r="DJ65" s="15">
        <f>DF65-DE65+DO65</f>
        <v>0.76999999999999957</v>
      </c>
      <c r="DK65" s="81">
        <f>DJ65/DF65</f>
        <v>4.7472256473489495E-2</v>
      </c>
      <c r="DL65" s="81"/>
      <c r="DM65" s="15" t="s">
        <v>39</v>
      </c>
      <c r="DN65" s="15"/>
      <c r="DO65" s="15"/>
      <c r="DP65" s="15"/>
      <c r="DQ65" s="15"/>
      <c r="DR65" s="13"/>
      <c r="DT65" s="13"/>
      <c r="DU65" s="14">
        <v>15.45</v>
      </c>
      <c r="DV65" s="14">
        <v>16.22</v>
      </c>
      <c r="DW65" s="14" t="s">
        <v>62</v>
      </c>
      <c r="DX65" s="15">
        <f>DV65-DU65+EC65</f>
        <v>0.76999999999999957</v>
      </c>
      <c r="DY65" s="81">
        <f>DX65/DV65</f>
        <v>4.7472256473489495E-2</v>
      </c>
      <c r="DZ65" s="81"/>
      <c r="EA65" s="15" t="s">
        <v>39</v>
      </c>
      <c r="EB65" s="15"/>
      <c r="EC65" s="15"/>
      <c r="ED65" s="15"/>
      <c r="EE65" s="15"/>
      <c r="EF65" s="13"/>
      <c r="EG65" s="13"/>
      <c r="EH65" s="13"/>
      <c r="EI65" s="14">
        <v>15.45</v>
      </c>
      <c r="EJ65" s="14">
        <v>16.22</v>
      </c>
      <c r="EK65" s="14" t="s">
        <v>62</v>
      </c>
      <c r="EL65" s="15">
        <f>EJ65-EI65+EP65</f>
        <v>0.76999999999999957</v>
      </c>
      <c r="EM65" s="81">
        <f>EL65/EJ65</f>
        <v>4.7472256473489495E-2</v>
      </c>
      <c r="EN65" s="15" t="s">
        <v>39</v>
      </c>
      <c r="EO65" s="15"/>
      <c r="EP65" s="15"/>
      <c r="EQ65" s="15"/>
      <c r="ER65" s="15"/>
      <c r="ES65" s="13"/>
      <c r="EU65" s="13"/>
      <c r="EV65" s="14">
        <v>15.45</v>
      </c>
      <c r="EW65" s="14">
        <v>16.22</v>
      </c>
      <c r="EX65" s="14" t="s">
        <v>62</v>
      </c>
      <c r="EY65" s="15">
        <f>EW65-EV65+FC65</f>
        <v>0.76999999999999957</v>
      </c>
      <c r="EZ65" s="81">
        <f>EY65/EW65</f>
        <v>4.7472256473489495E-2</v>
      </c>
      <c r="FA65" s="15" t="s">
        <v>39</v>
      </c>
      <c r="FB65" s="15"/>
      <c r="FC65" s="15"/>
      <c r="FD65" s="15"/>
      <c r="FE65" s="15"/>
      <c r="FF65" s="13"/>
      <c r="FH65" s="13"/>
      <c r="FI65" s="14">
        <v>15.45</v>
      </c>
      <c r="FJ65" s="14">
        <v>16.22</v>
      </c>
      <c r="FK65" s="14" t="s">
        <v>62</v>
      </c>
      <c r="FL65" s="15">
        <f>FJ65-FI65+FP65</f>
        <v>0.76999999999999957</v>
      </c>
      <c r="FM65" s="81">
        <f>FL65/FJ65</f>
        <v>4.7472256473489495E-2</v>
      </c>
      <c r="FN65" s="15" t="s">
        <v>39</v>
      </c>
      <c r="FO65" s="15"/>
      <c r="FP65" s="15"/>
      <c r="FQ65" s="15"/>
      <c r="FR65" s="15"/>
      <c r="FS65" s="13"/>
      <c r="FU65" s="13"/>
      <c r="FV65" s="14">
        <v>15.45</v>
      </c>
      <c r="FW65" s="14">
        <v>16.22</v>
      </c>
      <c r="FX65" s="14"/>
      <c r="FY65" s="14" t="s">
        <v>62</v>
      </c>
      <c r="FZ65" s="15">
        <f>FW65-FV65+GD65</f>
        <v>0.76999999999999957</v>
      </c>
      <c r="GA65" s="81">
        <f>FZ65/FW65</f>
        <v>4.7472256473489495E-2</v>
      </c>
      <c r="GB65" s="15" t="s">
        <v>39</v>
      </c>
      <c r="GC65" s="15"/>
      <c r="GD65" s="15"/>
      <c r="GE65" s="15"/>
      <c r="GF65" s="15"/>
      <c r="GG65" s="13"/>
      <c r="GI65" s="13"/>
      <c r="GJ65" s="14">
        <v>15.45</v>
      </c>
      <c r="GK65" s="14">
        <v>16.22</v>
      </c>
      <c r="GL65" s="14"/>
      <c r="GM65" s="14" t="s">
        <v>62</v>
      </c>
      <c r="GN65" s="15">
        <f>GK65-GJ65+GR65</f>
        <v>0.76999999999999957</v>
      </c>
      <c r="GO65" s="81">
        <f>GN65/GK65</f>
        <v>4.7472256473489495E-2</v>
      </c>
      <c r="GP65" s="15" t="s">
        <v>39</v>
      </c>
      <c r="GQ65" s="15"/>
      <c r="GR65" s="15"/>
      <c r="GS65" s="15"/>
      <c r="GT65" s="15"/>
      <c r="GU65" s="13"/>
      <c r="GW65" s="13"/>
      <c r="GX65" s="14">
        <v>15.45</v>
      </c>
      <c r="GY65" s="14">
        <v>16.22</v>
      </c>
      <c r="GZ65" s="14"/>
      <c r="HA65" s="14" t="s">
        <v>62</v>
      </c>
      <c r="HB65" s="15">
        <f>GY65-GX65+HF65</f>
        <v>0.76999999999999957</v>
      </c>
      <c r="HC65" s="81">
        <f>HB65/GY65</f>
        <v>4.7472256473489495E-2</v>
      </c>
      <c r="HD65" s="15" t="s">
        <v>39</v>
      </c>
      <c r="HE65" s="15"/>
      <c r="HF65" s="15"/>
      <c r="HG65" s="15"/>
      <c r="HH65" s="15"/>
      <c r="HI65" s="13"/>
      <c r="HJ65" s="13"/>
      <c r="HK65" s="291" t="s">
        <v>353</v>
      </c>
      <c r="HL65" s="14">
        <v>15.45</v>
      </c>
      <c r="HM65" s="14">
        <v>16.22</v>
      </c>
      <c r="HN65" s="14"/>
      <c r="HO65" s="14" t="s">
        <v>62</v>
      </c>
      <c r="HP65" s="15">
        <f>HM65-HL65+HT65</f>
        <v>0.76999999999999957</v>
      </c>
      <c r="HQ65" s="81">
        <f>HP65/HM65</f>
        <v>4.7472256473489495E-2</v>
      </c>
      <c r="HR65" s="15" t="s">
        <v>39</v>
      </c>
      <c r="HS65" s="15"/>
      <c r="HT65" s="15"/>
      <c r="HU65" s="15"/>
      <c r="HV65" s="15"/>
      <c r="HW65" s="13"/>
      <c r="HX65" s="291" t="s">
        <v>353</v>
      </c>
      <c r="HY65" s="293">
        <v>15.45</v>
      </c>
      <c r="HZ65" s="14">
        <v>16.22</v>
      </c>
      <c r="IA65" s="14"/>
      <c r="IB65" s="14" t="s">
        <v>62</v>
      </c>
      <c r="IC65" s="15">
        <f>HZ65-HY65+IJ65</f>
        <v>0.76999999999999957</v>
      </c>
      <c r="ID65" s="81">
        <f>IC65/HZ65</f>
        <v>4.7472256473489495E-2</v>
      </c>
      <c r="IE65" s="81"/>
      <c r="IF65" s="81"/>
      <c r="IG65" s="81"/>
      <c r="IH65" s="15" t="s">
        <v>39</v>
      </c>
      <c r="II65" s="15"/>
      <c r="IJ65" s="15"/>
      <c r="IK65" s="15"/>
      <c r="IL65" s="15"/>
      <c r="IM65" s="13"/>
      <c r="IO65" s="487">
        <f>ID65-HQ65</f>
        <v>0</v>
      </c>
      <c r="IQ65" s="291" t="s">
        <v>353</v>
      </c>
      <c r="IR65" s="293">
        <v>15.45</v>
      </c>
      <c r="IS65" s="14">
        <v>16.22</v>
      </c>
      <c r="IT65" s="14"/>
      <c r="IU65" s="14" t="s">
        <v>62</v>
      </c>
      <c r="IV65" s="15">
        <f>IS65-IR65+JC65</f>
        <v>0.76999999999999957</v>
      </c>
      <c r="IW65" s="81">
        <f>IV65/IS65</f>
        <v>4.7472256473489495E-2</v>
      </c>
      <c r="IX65" s="81"/>
      <c r="IY65" s="81"/>
      <c r="IZ65" s="81"/>
      <c r="JA65" s="15" t="s">
        <v>39</v>
      </c>
      <c r="JB65" s="15"/>
      <c r="JC65" s="15"/>
      <c r="JD65" s="15"/>
      <c r="JE65" s="15"/>
      <c r="JF65" s="13"/>
      <c r="JH65" s="291" t="s">
        <v>353</v>
      </c>
      <c r="JI65" s="293">
        <v>15.45</v>
      </c>
      <c r="JJ65" s="14">
        <v>16.22</v>
      </c>
      <c r="JK65" s="14"/>
      <c r="JL65" s="14" t="s">
        <v>62</v>
      </c>
      <c r="JM65" s="15">
        <f>JJ65-JI65+JT65</f>
        <v>0.76999999999999957</v>
      </c>
      <c r="JN65" s="81">
        <f>JM65/JJ65</f>
        <v>4.7472256473489495E-2</v>
      </c>
      <c r="JO65" s="81"/>
      <c r="JP65" s="81"/>
      <c r="JQ65" s="81"/>
      <c r="JR65" s="15" t="s">
        <v>39</v>
      </c>
      <c r="JS65" s="15"/>
      <c r="JT65" s="15"/>
      <c r="JU65" s="15"/>
      <c r="JV65" s="15"/>
      <c r="JW65" s="13"/>
      <c r="JZ65" s="291" t="s">
        <v>353</v>
      </c>
      <c r="KA65" s="293">
        <v>15.45</v>
      </c>
      <c r="KB65" s="14">
        <v>16.22</v>
      </c>
      <c r="KC65" s="14"/>
      <c r="KD65" s="14" t="s">
        <v>62</v>
      </c>
      <c r="KE65" s="15">
        <f>KB65-KA65+KL65</f>
        <v>0.76999999999999957</v>
      </c>
      <c r="KF65" s="81">
        <f>KE65/KB65</f>
        <v>4.7472256473489495E-2</v>
      </c>
      <c r="KG65" s="81"/>
      <c r="KH65" s="81"/>
      <c r="KI65" s="81"/>
      <c r="KJ65" s="15" t="s">
        <v>39</v>
      </c>
      <c r="KK65" s="15"/>
      <c r="KL65" s="15"/>
      <c r="KM65" s="15"/>
      <c r="KN65" s="15"/>
      <c r="KO65" s="13"/>
      <c r="KQ65" s="291" t="s">
        <v>353</v>
      </c>
      <c r="KR65" s="293">
        <v>15.45</v>
      </c>
      <c r="KS65" s="14">
        <v>16.22</v>
      </c>
      <c r="KT65" s="14"/>
      <c r="KU65" s="312" t="s">
        <v>62</v>
      </c>
      <c r="KV65" s="15">
        <f>KS65-KR65+LC65</f>
        <v>0.76999999999999957</v>
      </c>
      <c r="KW65" s="81">
        <f>KV65/KR65</f>
        <v>4.9838187702265349E-2</v>
      </c>
      <c r="KX65" s="81"/>
      <c r="KY65" s="81"/>
      <c r="KZ65" s="81"/>
      <c r="LA65" s="15" t="s">
        <v>39</v>
      </c>
      <c r="LB65" s="15"/>
      <c r="LC65" s="15"/>
      <c r="LD65" s="15"/>
      <c r="LE65" s="15"/>
      <c r="LF65" s="13"/>
      <c r="LI65" s="13" t="s">
        <v>354</v>
      </c>
      <c r="LJ65" s="293">
        <f>27.804/1.8</f>
        <v>15.446666666666665</v>
      </c>
      <c r="LK65" s="14">
        <v>16.22</v>
      </c>
      <c r="LL65" s="14"/>
      <c r="LM65" s="312" t="s">
        <v>62</v>
      </c>
      <c r="LN65" s="15">
        <f>LK65-LJ65+LU65</f>
        <v>0.77333333333333343</v>
      </c>
      <c r="LO65" s="81">
        <f>LN65/LJ65</f>
        <v>5.0064738886491163E-2</v>
      </c>
      <c r="LP65" s="81"/>
      <c r="LQ65" s="81"/>
      <c r="LR65" s="81"/>
      <c r="LS65" s="15" t="s">
        <v>39</v>
      </c>
      <c r="LT65" s="15"/>
      <c r="LU65" s="15"/>
      <c r="LV65" s="15"/>
      <c r="LW65" s="15"/>
      <c r="LX65" s="13"/>
      <c r="LZ65" s="13"/>
      <c r="MA65" s="332">
        <f>27.804/1.8</f>
        <v>15.446666666666665</v>
      </c>
      <c r="MB65" s="14">
        <v>16.22</v>
      </c>
      <c r="MC65" s="14"/>
      <c r="MD65" s="312" t="s">
        <v>62</v>
      </c>
      <c r="ME65" s="15">
        <f>MB65-MA65+ML65</f>
        <v>0.77333333333333343</v>
      </c>
      <c r="MF65" s="81">
        <f>ME65/MA65</f>
        <v>5.0064738886491163E-2</v>
      </c>
      <c r="MG65" s="81"/>
      <c r="MH65" s="81"/>
      <c r="MI65" s="81"/>
      <c r="MJ65" s="15" t="s">
        <v>39</v>
      </c>
      <c r="MK65" s="15"/>
      <c r="ML65" s="15"/>
      <c r="MM65" s="15"/>
      <c r="MN65" s="15"/>
      <c r="MO65" s="13"/>
      <c r="MQ65" s="13"/>
      <c r="MR65" s="332">
        <f>27.804/1.8</f>
        <v>15.446666666666665</v>
      </c>
      <c r="MS65" s="14">
        <v>16.22</v>
      </c>
      <c r="MT65" s="14"/>
      <c r="MU65" s="312" t="s">
        <v>62</v>
      </c>
      <c r="MV65" s="15">
        <f>MS65-MR65+NC65</f>
        <v>0.77333333333333343</v>
      </c>
      <c r="MW65" s="81">
        <f>MV65/MR65</f>
        <v>5.0064738886491163E-2</v>
      </c>
      <c r="MX65" s="81"/>
      <c r="MY65" s="81"/>
      <c r="MZ65" s="81"/>
      <c r="NA65" s="15" t="s">
        <v>39</v>
      </c>
      <c r="NB65" s="15"/>
      <c r="NC65" s="15"/>
      <c r="ND65" s="15"/>
      <c r="NE65" s="15"/>
      <c r="NF65" s="13"/>
      <c r="NI65" s="13"/>
      <c r="NJ65" s="332">
        <f>27.804/1.8</f>
        <v>15.446666666666665</v>
      </c>
      <c r="NK65" s="14">
        <v>16.22</v>
      </c>
      <c r="NL65" s="14"/>
      <c r="NM65" s="312" t="s">
        <v>62</v>
      </c>
      <c r="NN65" s="15">
        <f>NK65-NJ65+NU65</f>
        <v>0.77333333333333343</v>
      </c>
      <c r="NO65" s="81">
        <f>NN65/NJ65</f>
        <v>5.0064738886491163E-2</v>
      </c>
      <c r="NP65" s="81"/>
      <c r="NQ65" s="81"/>
      <c r="NR65" s="81"/>
      <c r="NS65" s="15" t="s">
        <v>39</v>
      </c>
      <c r="NT65" s="15"/>
      <c r="NU65" s="15"/>
      <c r="NV65" s="15"/>
      <c r="NW65" s="15"/>
      <c r="NX65" s="13"/>
      <c r="OA65" s="13"/>
      <c r="OB65" s="332">
        <f>27.804/1.8</f>
        <v>15.446666666666665</v>
      </c>
      <c r="OC65" s="14">
        <v>16.22</v>
      </c>
      <c r="OD65" s="14"/>
      <c r="OE65" s="312" t="s">
        <v>62</v>
      </c>
      <c r="OF65" s="15">
        <f>OC65-OB65+OM65</f>
        <v>0.77333333333333343</v>
      </c>
      <c r="OG65" s="81">
        <f>OF65/OB65</f>
        <v>5.0064738886491163E-2</v>
      </c>
      <c r="OH65" s="81"/>
      <c r="OI65" s="81"/>
      <c r="OJ65" s="81"/>
      <c r="OK65" s="15" t="s">
        <v>39</v>
      </c>
      <c r="OL65" s="15"/>
      <c r="OM65" s="15"/>
      <c r="ON65" s="13"/>
      <c r="OQ65" s="13"/>
      <c r="OR65" s="332">
        <f>27.804/1.8</f>
        <v>15.446666666666665</v>
      </c>
      <c r="OS65" s="14">
        <v>16.22</v>
      </c>
      <c r="OT65" s="14"/>
      <c r="OU65" s="312" t="s">
        <v>62</v>
      </c>
      <c r="OV65" s="15">
        <f>OS65-OR65+PC65</f>
        <v>0.77333333333333343</v>
      </c>
      <c r="OW65" s="81">
        <f>OV65/OR65</f>
        <v>5.0064738886491163E-2</v>
      </c>
      <c r="OX65" s="81"/>
      <c r="OY65" s="81"/>
      <c r="OZ65" s="81"/>
      <c r="PA65" s="15" t="s">
        <v>39</v>
      </c>
      <c r="PB65" s="15"/>
      <c r="PC65" s="15"/>
      <c r="PD65" s="13"/>
      <c r="PG65" s="13"/>
      <c r="PH65" s="332">
        <f>27.804/1.8</f>
        <v>15.446666666666665</v>
      </c>
      <c r="PI65" s="14">
        <v>16.22</v>
      </c>
      <c r="PJ65" s="14"/>
      <c r="PK65" s="312" t="s">
        <v>62</v>
      </c>
      <c r="PL65" s="15">
        <f>PI65-PH65+PS65</f>
        <v>0.77333333333333343</v>
      </c>
      <c r="PM65" s="81">
        <f>PL65/PH65</f>
        <v>5.0064738886491163E-2</v>
      </c>
      <c r="PN65" s="81"/>
      <c r="PO65" s="81"/>
      <c r="PP65" s="81"/>
      <c r="PQ65" s="15" t="s">
        <v>39</v>
      </c>
      <c r="PR65" s="15"/>
      <c r="PS65" s="15"/>
      <c r="PT65" s="13"/>
      <c r="PV65" s="13"/>
      <c r="PW65" s="332">
        <f>27.804/1.8</f>
        <v>15.446666666666665</v>
      </c>
      <c r="PX65" s="14">
        <v>16.22</v>
      </c>
      <c r="PY65" s="14"/>
      <c r="PZ65" s="312" t="s">
        <v>62</v>
      </c>
      <c r="QA65" s="15">
        <f>PX65-PW65+QH65</f>
        <v>0.77333333333333343</v>
      </c>
      <c r="QB65" s="81">
        <f>QA65/PW65</f>
        <v>5.0064738886491163E-2</v>
      </c>
      <c r="QC65" s="81"/>
      <c r="QD65" s="81"/>
      <c r="QE65" s="81"/>
      <c r="QF65" s="15" t="s">
        <v>39</v>
      </c>
      <c r="QG65" s="15"/>
      <c r="QH65" s="15"/>
      <c r="QI65" s="13"/>
      <c r="QK65" s="13"/>
      <c r="QL65" s="332">
        <f>27.804/1.8</f>
        <v>15.446666666666665</v>
      </c>
      <c r="QM65" s="14">
        <v>16.22</v>
      </c>
      <c r="QN65" s="14"/>
      <c r="QO65" s="312" t="s">
        <v>62</v>
      </c>
      <c r="QP65" s="15">
        <f>QM65-QL65+QW65</f>
        <v>0.77333333333333343</v>
      </c>
      <c r="QQ65" s="81">
        <f>QP65/QL65</f>
        <v>5.0064738886491163E-2</v>
      </c>
      <c r="QR65" s="81"/>
      <c r="QS65" s="81"/>
      <c r="QT65" s="81"/>
      <c r="QU65" s="15" t="s">
        <v>39</v>
      </c>
      <c r="QV65" s="15"/>
      <c r="QW65" s="15"/>
      <c r="QX65" s="13"/>
      <c r="QZ65" s="618" t="s">
        <v>53</v>
      </c>
      <c r="RA65" s="332">
        <f>27.804/1.8</f>
        <v>15.446666666666665</v>
      </c>
      <c r="RB65" s="14">
        <v>16.22</v>
      </c>
      <c r="RC65" s="497"/>
      <c r="RD65" s="312" t="s">
        <v>62</v>
      </c>
      <c r="RE65" s="15">
        <f>RB65-RA65+RL65</f>
        <v>0.87333333333333341</v>
      </c>
      <c r="RF65" s="81">
        <f>RE65/RA65</f>
        <v>5.6538627535606394E-2</v>
      </c>
      <c r="RG65" s="81"/>
      <c r="RH65" s="81"/>
      <c r="RI65" s="81"/>
      <c r="RJ65" s="536" t="s">
        <v>39</v>
      </c>
      <c r="RK65" s="553"/>
      <c r="RL65" s="554">
        <v>0.1</v>
      </c>
      <c r="RM65" s="633"/>
      <c r="RQ65" s="618" t="s">
        <v>53</v>
      </c>
      <c r="RR65" s="332">
        <f>27.804/1.8</f>
        <v>15.446666666666665</v>
      </c>
      <c r="RS65" s="14">
        <v>16.22</v>
      </c>
      <c r="RT65" s="497"/>
      <c r="RU65" s="312" t="s">
        <v>62</v>
      </c>
      <c r="RV65" s="15">
        <f>RS65-RR65+SC65</f>
        <v>0.87333333333333341</v>
      </c>
      <c r="RW65" s="81">
        <f>RV65/RR65</f>
        <v>5.6538627535606394E-2</v>
      </c>
      <c r="RX65" s="81"/>
      <c r="RY65" s="81"/>
      <c r="RZ65" s="81"/>
      <c r="SA65" s="536" t="s">
        <v>39</v>
      </c>
      <c r="SB65" s="553"/>
      <c r="SC65" s="554">
        <v>0.1</v>
      </c>
      <c r="SD65" s="633"/>
    </row>
    <row r="66" spans="1:498">
      <c r="A66" s="45" t="s">
        <v>300</v>
      </c>
      <c r="B66" s="63">
        <v>20</v>
      </c>
      <c r="C66" s="45" t="s">
        <v>95</v>
      </c>
      <c r="D66" s="774">
        <v>1008</v>
      </c>
      <c r="E66" s="47" t="s">
        <v>248</v>
      </c>
      <c r="F66" s="357" t="s">
        <v>147</v>
      </c>
      <c r="G66" s="595" t="s">
        <v>301</v>
      </c>
      <c r="H66" s="45" t="s">
        <v>282</v>
      </c>
      <c r="J66" s="13"/>
      <c r="K66" s="14"/>
      <c r="L66" s="14"/>
      <c r="M66" s="14"/>
      <c r="N66" s="15"/>
      <c r="O66" s="81"/>
      <c r="P66" s="81"/>
      <c r="Q66" s="15"/>
      <c r="R66" s="15"/>
      <c r="S66" s="15"/>
      <c r="T66" s="15"/>
      <c r="U66" s="15"/>
      <c r="V66" s="13"/>
      <c r="X66" s="13"/>
      <c r="Y66" s="14"/>
      <c r="Z66" s="14"/>
      <c r="AA66" s="14"/>
      <c r="AB66" s="15"/>
      <c r="AC66" s="81"/>
      <c r="AD66" s="81"/>
      <c r="AE66" s="15"/>
      <c r="AF66" s="15"/>
      <c r="AG66" s="15"/>
      <c r="AH66" s="15"/>
      <c r="AI66" s="15"/>
      <c r="AJ66" s="13"/>
      <c r="AL66" s="13"/>
      <c r="AM66" s="14"/>
      <c r="AN66" s="14"/>
      <c r="AO66" s="14"/>
      <c r="AP66" s="15"/>
      <c r="AQ66" s="81"/>
      <c r="AR66" s="81"/>
      <c r="AS66" s="15"/>
      <c r="AT66" s="15"/>
      <c r="AU66" s="15"/>
      <c r="AV66" s="15"/>
      <c r="AW66" s="15"/>
      <c r="AX66" s="13"/>
      <c r="AZ66" s="13"/>
      <c r="BA66" s="14"/>
      <c r="BB66" s="14"/>
      <c r="BC66" s="14"/>
      <c r="BD66" s="15"/>
      <c r="BE66" s="81"/>
      <c r="BF66" s="81"/>
      <c r="BG66" s="15"/>
      <c r="BH66" s="15"/>
      <c r="BI66" s="15"/>
      <c r="BJ66" s="15"/>
      <c r="BK66" s="15"/>
      <c r="BL66" s="13"/>
      <c r="BN66" s="13"/>
      <c r="BO66" s="14"/>
      <c r="BP66" s="14"/>
      <c r="BQ66" s="14"/>
      <c r="BR66" s="15"/>
      <c r="BS66" s="81"/>
      <c r="BT66" s="81"/>
      <c r="BU66" s="15"/>
      <c r="BV66" s="15"/>
      <c r="BW66" s="15"/>
      <c r="BX66" s="15"/>
      <c r="BY66" s="15"/>
      <c r="BZ66" s="13"/>
      <c r="CB66" s="13"/>
      <c r="CC66" s="14">
        <v>12.4</v>
      </c>
      <c r="CD66" s="14">
        <v>13.74</v>
      </c>
      <c r="CE66" s="14" t="s">
        <v>62</v>
      </c>
      <c r="CF66" s="15">
        <f>CD66-CC66+CK66</f>
        <v>1.3399999999999999</v>
      </c>
      <c r="CG66" s="81">
        <f>CF66/CD66</f>
        <v>9.7525473071324587E-2</v>
      </c>
      <c r="CH66" s="81"/>
      <c r="CI66" s="15" t="s">
        <v>39</v>
      </c>
      <c r="CJ66" s="15"/>
      <c r="CK66" s="15"/>
      <c r="CL66" s="15"/>
      <c r="CM66" s="15"/>
      <c r="CN66" s="13"/>
      <c r="CP66" s="13"/>
      <c r="CQ66" s="14">
        <v>12.4</v>
      </c>
      <c r="CR66" s="14">
        <v>13.74</v>
      </c>
      <c r="CS66" s="14" t="s">
        <v>62</v>
      </c>
      <c r="CT66" s="15">
        <f>CR66-CQ66+CY66</f>
        <v>1.3399999999999999</v>
      </c>
      <c r="CU66" s="81">
        <f>CT66/CR66</f>
        <v>9.7525473071324587E-2</v>
      </c>
      <c r="CV66" s="81"/>
      <c r="CW66" s="15" t="s">
        <v>39</v>
      </c>
      <c r="CX66" s="15"/>
      <c r="CY66" s="15"/>
      <c r="CZ66" s="15"/>
      <c r="DA66" s="15"/>
      <c r="DB66" s="13"/>
      <c r="DD66" s="13"/>
      <c r="DE66" s="14">
        <v>12.4</v>
      </c>
      <c r="DF66" s="14">
        <v>13.74</v>
      </c>
      <c r="DG66" s="209"/>
      <c r="DH66" s="209"/>
      <c r="DI66" s="14" t="s">
        <v>62</v>
      </c>
      <c r="DJ66" s="15">
        <f>DF66-DE66+DO66</f>
        <v>1.3399999999999999</v>
      </c>
      <c r="DK66" s="81">
        <f>DJ66/DF66</f>
        <v>9.7525473071324587E-2</v>
      </c>
      <c r="DL66" s="81"/>
      <c r="DM66" s="15" t="s">
        <v>39</v>
      </c>
      <c r="DN66" s="15"/>
      <c r="DO66" s="15"/>
      <c r="DP66" s="15"/>
      <c r="DQ66" s="15"/>
      <c r="DR66" s="13"/>
      <c r="DT66" s="13"/>
      <c r="DU66" s="14">
        <v>12.4</v>
      </c>
      <c r="DV66" s="14">
        <v>13.74</v>
      </c>
      <c r="DW66" s="14" t="s">
        <v>62</v>
      </c>
      <c r="DX66" s="15">
        <f>DV66-DU66+EC66</f>
        <v>1.3399999999999999</v>
      </c>
      <c r="DY66" s="81">
        <f>DX66/DV66</f>
        <v>9.7525473071324587E-2</v>
      </c>
      <c r="DZ66" s="81"/>
      <c r="EA66" s="15" t="s">
        <v>39</v>
      </c>
      <c r="EB66" s="15"/>
      <c r="EC66" s="15"/>
      <c r="ED66" s="15"/>
      <c r="EE66" s="15"/>
      <c r="EF66" s="13"/>
      <c r="EG66" s="13"/>
      <c r="EH66" s="13"/>
      <c r="EI66" s="14">
        <v>12.4</v>
      </c>
      <c r="EJ66" s="14">
        <v>13.74</v>
      </c>
      <c r="EK66" s="14" t="s">
        <v>62</v>
      </c>
      <c r="EL66" s="15">
        <f>EJ66-EI66+EP66</f>
        <v>1.3399999999999999</v>
      </c>
      <c r="EM66" s="81">
        <f>EL66/EJ66</f>
        <v>9.7525473071324587E-2</v>
      </c>
      <c r="EN66" s="15" t="s">
        <v>39</v>
      </c>
      <c r="EO66" s="15"/>
      <c r="EP66" s="15"/>
      <c r="EQ66" s="15"/>
      <c r="ER66" s="15"/>
      <c r="ES66" s="13"/>
      <c r="EU66" s="13"/>
      <c r="EV66" s="14">
        <v>12.4</v>
      </c>
      <c r="EW66" s="14">
        <v>13.74</v>
      </c>
      <c r="EX66" s="14" t="s">
        <v>62</v>
      </c>
      <c r="EY66" s="15">
        <f>EW66-EV66+FC66</f>
        <v>1.3399999999999999</v>
      </c>
      <c r="EZ66" s="81">
        <f>EY66/EW66</f>
        <v>9.7525473071324587E-2</v>
      </c>
      <c r="FA66" s="15" t="s">
        <v>39</v>
      </c>
      <c r="FB66" s="15"/>
      <c r="FC66" s="15"/>
      <c r="FD66" s="15"/>
      <c r="FE66" s="15"/>
      <c r="FF66" s="13"/>
      <c r="FH66" s="13"/>
      <c r="FI66" s="14">
        <v>12.4</v>
      </c>
      <c r="FJ66" s="14">
        <v>13.74</v>
      </c>
      <c r="FK66" s="14" t="s">
        <v>62</v>
      </c>
      <c r="FL66" s="15">
        <f>FJ66-FI66+FP66</f>
        <v>1.3399999999999999</v>
      </c>
      <c r="FM66" s="81">
        <f>FL66/FJ66</f>
        <v>9.7525473071324587E-2</v>
      </c>
      <c r="FN66" s="15" t="s">
        <v>39</v>
      </c>
      <c r="FO66" s="15"/>
      <c r="FP66" s="15"/>
      <c r="FQ66" s="15"/>
      <c r="FR66" s="15"/>
      <c r="FS66" s="13"/>
      <c r="FU66" s="13"/>
      <c r="FV66" s="14">
        <v>12.4</v>
      </c>
      <c r="FW66" s="14">
        <v>13.74</v>
      </c>
      <c r="FX66" s="14"/>
      <c r="FY66" s="14" t="s">
        <v>62</v>
      </c>
      <c r="FZ66" s="15">
        <f>FW66-FV66+GD66</f>
        <v>1.3399999999999999</v>
      </c>
      <c r="GA66" s="81">
        <f>FZ66/FW66</f>
        <v>9.7525473071324587E-2</v>
      </c>
      <c r="GB66" s="15" t="s">
        <v>39</v>
      </c>
      <c r="GC66" s="15"/>
      <c r="GD66" s="15"/>
      <c r="GE66" s="15"/>
      <c r="GF66" s="15"/>
      <c r="GG66" s="13"/>
      <c r="GI66" s="13"/>
      <c r="GJ66" s="14">
        <v>12.4</v>
      </c>
      <c r="GK66" s="14">
        <v>13.74</v>
      </c>
      <c r="GL66" s="14"/>
      <c r="GM66" s="14" t="s">
        <v>62</v>
      </c>
      <c r="GN66" s="15">
        <f>GK66-GJ66+GR66</f>
        <v>1.3399999999999999</v>
      </c>
      <c r="GO66" s="81">
        <f>GN66/GK66</f>
        <v>9.7525473071324587E-2</v>
      </c>
      <c r="GP66" s="15" t="s">
        <v>39</v>
      </c>
      <c r="GQ66" s="15"/>
      <c r="GR66" s="15"/>
      <c r="GS66" s="15"/>
      <c r="GT66" s="15"/>
      <c r="GU66" s="13"/>
      <c r="GW66" s="13"/>
      <c r="GX66" s="14">
        <v>12.4</v>
      </c>
      <c r="GY66" s="14">
        <v>13.74</v>
      </c>
      <c r="GZ66" s="14"/>
      <c r="HA66" s="14" t="s">
        <v>62</v>
      </c>
      <c r="HB66" s="15">
        <f>GY66-GX66+HF66</f>
        <v>1.3399999999999999</v>
      </c>
      <c r="HC66" s="81">
        <f>HB66/GY66</f>
        <v>9.7525473071324587E-2</v>
      </c>
      <c r="HD66" s="15" t="s">
        <v>39</v>
      </c>
      <c r="HE66" s="15"/>
      <c r="HF66" s="15"/>
      <c r="HG66" s="15"/>
      <c r="HH66" s="15"/>
      <c r="HI66" s="13"/>
      <c r="HJ66" s="13"/>
      <c r="HK66" s="291" t="s">
        <v>353</v>
      </c>
      <c r="HL66" s="14">
        <v>12.4</v>
      </c>
      <c r="HM66" s="14">
        <v>13.74</v>
      </c>
      <c r="HN66" s="14"/>
      <c r="HO66" s="14" t="s">
        <v>62</v>
      </c>
      <c r="HP66" s="15">
        <f>HM66-HL66+HT66</f>
        <v>1.3399999999999999</v>
      </c>
      <c r="HQ66" s="81">
        <f>HP66/HM66</f>
        <v>9.7525473071324587E-2</v>
      </c>
      <c r="HR66" s="15" t="s">
        <v>39</v>
      </c>
      <c r="HS66" s="15"/>
      <c r="HT66" s="15"/>
      <c r="HU66" s="15"/>
      <c r="HV66" s="15"/>
      <c r="HW66" s="13"/>
      <c r="HX66" s="291" t="s">
        <v>353</v>
      </c>
      <c r="HY66" s="293">
        <v>12.4</v>
      </c>
      <c r="HZ66" s="14">
        <v>13.74</v>
      </c>
      <c r="IA66" s="14"/>
      <c r="IB66" s="14" t="s">
        <v>62</v>
      </c>
      <c r="IC66" s="15">
        <f>HZ66-HY66+IJ66</f>
        <v>1.3399999999999999</v>
      </c>
      <c r="ID66" s="81">
        <f>IC66/HZ66</f>
        <v>9.7525473071324587E-2</v>
      </c>
      <c r="IE66" s="81"/>
      <c r="IF66" s="81"/>
      <c r="IG66" s="81"/>
      <c r="IH66" s="15" t="s">
        <v>39</v>
      </c>
      <c r="II66" s="15"/>
      <c r="IJ66" s="15"/>
      <c r="IK66" s="15"/>
      <c r="IL66" s="15"/>
      <c r="IM66" s="13"/>
      <c r="IO66" s="487">
        <f>ID66-HQ66</f>
        <v>0</v>
      </c>
      <c r="IQ66" s="291" t="s">
        <v>353</v>
      </c>
      <c r="IR66" s="293">
        <v>12.4</v>
      </c>
      <c r="IS66" s="14">
        <v>13.74</v>
      </c>
      <c r="IT66" s="14"/>
      <c r="IU66" s="14" t="s">
        <v>62</v>
      </c>
      <c r="IV66" s="15">
        <f>IS66-IR66+JC66</f>
        <v>1.3399999999999999</v>
      </c>
      <c r="IW66" s="81">
        <f>IV66/IS66</f>
        <v>9.7525473071324587E-2</v>
      </c>
      <c r="IX66" s="81"/>
      <c r="IY66" s="81"/>
      <c r="IZ66" s="81"/>
      <c r="JA66" s="15" t="s">
        <v>39</v>
      </c>
      <c r="JB66" s="15"/>
      <c r="JC66" s="15"/>
      <c r="JD66" s="15"/>
      <c r="JE66" s="15"/>
      <c r="JF66" s="13"/>
      <c r="JH66" s="291" t="s">
        <v>353</v>
      </c>
      <c r="JI66" s="293">
        <v>12.4</v>
      </c>
      <c r="JJ66" s="14">
        <v>13.74</v>
      </c>
      <c r="JK66" s="14"/>
      <c r="JL66" s="14" t="s">
        <v>62</v>
      </c>
      <c r="JM66" s="15">
        <f>JJ66-JI66+JT66</f>
        <v>1.3399999999999999</v>
      </c>
      <c r="JN66" s="81">
        <f>JM66/JJ66</f>
        <v>9.7525473071324587E-2</v>
      </c>
      <c r="JO66" s="81"/>
      <c r="JP66" s="81"/>
      <c r="JQ66" s="81"/>
      <c r="JR66" s="15" t="s">
        <v>39</v>
      </c>
      <c r="JS66" s="15"/>
      <c r="JT66" s="15"/>
      <c r="JU66" s="15"/>
      <c r="JV66" s="15"/>
      <c r="JW66" s="13"/>
      <c r="JZ66" s="291" t="s">
        <v>353</v>
      </c>
      <c r="KA66" s="293">
        <v>12.4</v>
      </c>
      <c r="KB66" s="14">
        <v>13.74</v>
      </c>
      <c r="KC66" s="14"/>
      <c r="KD66" s="14" t="s">
        <v>62</v>
      </c>
      <c r="KE66" s="15">
        <f>KB66-KA66+KL66</f>
        <v>1.3399999999999999</v>
      </c>
      <c r="KF66" s="81">
        <f>KE66/KB66</f>
        <v>9.7525473071324587E-2</v>
      </c>
      <c r="KG66" s="81"/>
      <c r="KH66" s="81"/>
      <c r="KI66" s="81"/>
      <c r="KJ66" s="15" t="s">
        <v>39</v>
      </c>
      <c r="KK66" s="15"/>
      <c r="KL66" s="15"/>
      <c r="KM66" s="15"/>
      <c r="KN66" s="15"/>
      <c r="KO66" s="13"/>
      <c r="KQ66" s="291" t="s">
        <v>353</v>
      </c>
      <c r="KR66" s="293">
        <v>12.4</v>
      </c>
      <c r="KS66" s="14">
        <v>13.74</v>
      </c>
      <c r="KT66" s="14"/>
      <c r="KU66" s="312" t="s">
        <v>62</v>
      </c>
      <c r="KV66" s="15">
        <f>KS66-KR66+LC66</f>
        <v>1.3399999999999999</v>
      </c>
      <c r="KW66" s="81">
        <f>KV66/KR66</f>
        <v>0.10806451612903224</v>
      </c>
      <c r="KX66" s="81"/>
      <c r="KY66" s="81"/>
      <c r="KZ66" s="81"/>
      <c r="LA66" s="15" t="s">
        <v>39</v>
      </c>
      <c r="LB66" s="15"/>
      <c r="LC66" s="15"/>
      <c r="LD66" s="15"/>
      <c r="LE66" s="15"/>
      <c r="LF66" s="13"/>
      <c r="LI66" s="13" t="s">
        <v>357</v>
      </c>
      <c r="LJ66" s="293">
        <f>22.32/1.8</f>
        <v>12.4</v>
      </c>
      <c r="LK66" s="14">
        <v>13.74</v>
      </c>
      <c r="LL66" s="14"/>
      <c r="LM66" s="312" t="s">
        <v>62</v>
      </c>
      <c r="LN66" s="15">
        <f>LK66-LJ66+LU66</f>
        <v>1.3399999999999999</v>
      </c>
      <c r="LO66" s="81">
        <f>LN66/LJ66</f>
        <v>0.10806451612903224</v>
      </c>
      <c r="LP66" s="81"/>
      <c r="LQ66" s="81"/>
      <c r="LR66" s="81"/>
      <c r="LS66" s="15" t="s">
        <v>39</v>
      </c>
      <c r="LT66" s="15"/>
      <c r="LU66" s="15"/>
      <c r="LV66" s="15"/>
      <c r="LW66" s="15"/>
      <c r="LX66" s="13"/>
      <c r="LZ66" s="13"/>
      <c r="MA66" s="332">
        <f>22.32/1.8</f>
        <v>12.4</v>
      </c>
      <c r="MB66" s="14">
        <v>13.74</v>
      </c>
      <c r="MC66" s="14"/>
      <c r="MD66" s="312" t="s">
        <v>62</v>
      </c>
      <c r="ME66" s="15">
        <f>MB66-MA66+ML66</f>
        <v>1.3399999999999999</v>
      </c>
      <c r="MF66" s="81">
        <f>ME66/MA66</f>
        <v>0.10806451612903224</v>
      </c>
      <c r="MG66" s="81"/>
      <c r="MH66" s="81"/>
      <c r="MI66" s="81"/>
      <c r="MJ66" s="15" t="s">
        <v>39</v>
      </c>
      <c r="MK66" s="15"/>
      <c r="ML66" s="15"/>
      <c r="MM66" s="15"/>
      <c r="MN66" s="15"/>
      <c r="MO66" s="13"/>
      <c r="MQ66" s="13"/>
      <c r="MR66" s="332">
        <f>22.32/1.8</f>
        <v>12.4</v>
      </c>
      <c r="MS66" s="14">
        <v>13.74</v>
      </c>
      <c r="MT66" s="14"/>
      <c r="MU66" s="312" t="s">
        <v>62</v>
      </c>
      <c r="MV66" s="15">
        <f>MS66-MR66+NC66</f>
        <v>1.3399999999999999</v>
      </c>
      <c r="MW66" s="81">
        <f>MV66/MR66</f>
        <v>0.10806451612903224</v>
      </c>
      <c r="MX66" s="81"/>
      <c r="MY66" s="81"/>
      <c r="MZ66" s="81"/>
      <c r="NA66" s="15" t="s">
        <v>39</v>
      </c>
      <c r="NB66" s="15"/>
      <c r="NC66" s="15"/>
      <c r="ND66" s="15"/>
      <c r="NE66" s="15"/>
      <c r="NF66" s="13"/>
      <c r="NI66" s="13"/>
      <c r="NJ66" s="332">
        <f>22.32/1.8</f>
        <v>12.4</v>
      </c>
      <c r="NK66" s="14">
        <v>13.74</v>
      </c>
      <c r="NL66" s="14"/>
      <c r="NM66" s="312" t="s">
        <v>62</v>
      </c>
      <c r="NN66" s="15">
        <f>NK66-NJ66+NU66</f>
        <v>1.3399999999999999</v>
      </c>
      <c r="NO66" s="81">
        <f>NN66/NJ66</f>
        <v>0.10806451612903224</v>
      </c>
      <c r="NP66" s="81"/>
      <c r="NQ66" s="81"/>
      <c r="NR66" s="81"/>
      <c r="NS66" s="15" t="s">
        <v>39</v>
      </c>
      <c r="NT66" s="15"/>
      <c r="NU66" s="15"/>
      <c r="NV66" s="15"/>
      <c r="NW66" s="15"/>
      <c r="NX66" s="13"/>
      <c r="OA66" s="13"/>
      <c r="OB66" s="332">
        <f>22.32/1.8</f>
        <v>12.4</v>
      </c>
      <c r="OC66" s="14">
        <v>13.74</v>
      </c>
      <c r="OD66" s="14"/>
      <c r="OE66" s="312" t="s">
        <v>62</v>
      </c>
      <c r="OF66" s="15">
        <f>OC66-OB66+OM66</f>
        <v>1.3399999999999999</v>
      </c>
      <c r="OG66" s="81">
        <f>OF66/OB66</f>
        <v>0.10806451612903224</v>
      </c>
      <c r="OH66" s="81"/>
      <c r="OI66" s="81"/>
      <c r="OJ66" s="81"/>
      <c r="OK66" s="15" t="s">
        <v>39</v>
      </c>
      <c r="OL66" s="15"/>
      <c r="OM66" s="15"/>
      <c r="ON66" s="13"/>
      <c r="OQ66" s="13"/>
      <c r="OR66" s="332">
        <f>22.32/1.8</f>
        <v>12.4</v>
      </c>
      <c r="OS66" s="14">
        <v>13.74</v>
      </c>
      <c r="OT66" s="14"/>
      <c r="OU66" s="312" t="s">
        <v>62</v>
      </c>
      <c r="OV66" s="15">
        <f>OS66-OR66+PC66</f>
        <v>1.3399999999999999</v>
      </c>
      <c r="OW66" s="81">
        <f>OV66/OR66</f>
        <v>0.10806451612903224</v>
      </c>
      <c r="OX66" s="81"/>
      <c r="OY66" s="81"/>
      <c r="OZ66" s="81"/>
      <c r="PA66" s="15" t="s">
        <v>39</v>
      </c>
      <c r="PB66" s="15"/>
      <c r="PC66" s="15"/>
      <c r="PD66" s="13"/>
      <c r="PG66" s="13"/>
      <c r="PH66" s="332">
        <f>22.32/1.8</f>
        <v>12.4</v>
      </c>
      <c r="PI66" s="14">
        <v>13.74</v>
      </c>
      <c r="PJ66" s="14"/>
      <c r="PK66" s="312" t="s">
        <v>62</v>
      </c>
      <c r="PL66" s="15">
        <f>PI66-PH66+PS66</f>
        <v>1.3399999999999999</v>
      </c>
      <c r="PM66" s="81">
        <f>PL66/PH66</f>
        <v>0.10806451612903224</v>
      </c>
      <c r="PN66" s="81"/>
      <c r="PO66" s="81"/>
      <c r="PP66" s="81"/>
      <c r="PQ66" s="15" t="s">
        <v>39</v>
      </c>
      <c r="PR66" s="15"/>
      <c r="PS66" s="15"/>
      <c r="PT66" s="13"/>
      <c r="PV66" s="13"/>
      <c r="PW66" s="332">
        <f>22.32/1.8</f>
        <v>12.4</v>
      </c>
      <c r="PX66" s="14">
        <v>13.74</v>
      </c>
      <c r="PY66" s="14"/>
      <c r="PZ66" s="312" t="s">
        <v>62</v>
      </c>
      <c r="QA66" s="15">
        <f>PX66-PW66+QH66</f>
        <v>1.3399999999999999</v>
      </c>
      <c r="QB66" s="81">
        <f>QA66/PW66</f>
        <v>0.10806451612903224</v>
      </c>
      <c r="QC66" s="81"/>
      <c r="QD66" s="81"/>
      <c r="QE66" s="81"/>
      <c r="QF66" s="15" t="s">
        <v>39</v>
      </c>
      <c r="QG66" s="15"/>
      <c r="QH66" s="15"/>
      <c r="QI66" s="13"/>
      <c r="QK66" s="13"/>
      <c r="QL66" s="332">
        <f>22.32/1.8</f>
        <v>12.4</v>
      </c>
      <c r="QM66" s="14">
        <v>13.74</v>
      </c>
      <c r="QN66" s="14"/>
      <c r="QO66" s="312" t="s">
        <v>62</v>
      </c>
      <c r="QP66" s="15">
        <f>QM66-QL66+QW66</f>
        <v>1.3399999999999999</v>
      </c>
      <c r="QQ66" s="81">
        <f>QP66/QL66</f>
        <v>0.10806451612903224</v>
      </c>
      <c r="QR66" s="81"/>
      <c r="QS66" s="81"/>
      <c r="QT66" s="81"/>
      <c r="QU66" s="15" t="s">
        <v>39</v>
      </c>
      <c r="QV66" s="15"/>
      <c r="QW66" s="15"/>
      <c r="QX66" s="13"/>
      <c r="QZ66" s="618" t="s">
        <v>53</v>
      </c>
      <c r="RA66" s="332">
        <f>22.32/1.8</f>
        <v>12.4</v>
      </c>
      <c r="RB66" s="14">
        <v>13.74</v>
      </c>
      <c r="RC66" s="497"/>
      <c r="RD66" s="312" t="s">
        <v>62</v>
      </c>
      <c r="RE66" s="15">
        <f>RB66-RA66+RL66</f>
        <v>1.3399999999999999</v>
      </c>
      <c r="RF66" s="81">
        <f>RE66/RA66</f>
        <v>0.10806451612903224</v>
      </c>
      <c r="RG66" s="81"/>
      <c r="RH66" s="81"/>
      <c r="RI66" s="81"/>
      <c r="RJ66" s="536" t="s">
        <v>39</v>
      </c>
      <c r="RK66" s="553"/>
      <c r="RL66" s="554"/>
      <c r="RM66" s="633"/>
      <c r="RQ66" s="618" t="s">
        <v>53</v>
      </c>
      <c r="RR66" s="332">
        <f>22.32/1.8</f>
        <v>12.4</v>
      </c>
      <c r="RS66" s="14">
        <v>13.74</v>
      </c>
      <c r="RT66" s="497"/>
      <c r="RU66" s="312" t="s">
        <v>62</v>
      </c>
      <c r="RV66" s="15">
        <f>RS66-RR66+SC66</f>
        <v>1.3399999999999999</v>
      </c>
      <c r="RW66" s="81">
        <f>RV66/RR66</f>
        <v>0.10806451612903224</v>
      </c>
      <c r="RX66" s="81"/>
      <c r="RY66" s="81"/>
      <c r="RZ66" s="81"/>
      <c r="SA66" s="536" t="s">
        <v>39</v>
      </c>
      <c r="SB66" s="553"/>
      <c r="SC66" s="554"/>
      <c r="SD66" s="633"/>
    </row>
    <row r="67" spans="1:498">
      <c r="A67" s="45" t="s">
        <v>304</v>
      </c>
      <c r="B67" s="63">
        <v>20</v>
      </c>
      <c r="C67" s="45" t="s">
        <v>95</v>
      </c>
      <c r="D67" s="774">
        <v>1008</v>
      </c>
      <c r="E67" s="47" t="s">
        <v>248</v>
      </c>
      <c r="F67" s="357" t="s">
        <v>147</v>
      </c>
      <c r="G67" s="595" t="s">
        <v>305</v>
      </c>
      <c r="H67" s="45" t="s">
        <v>122</v>
      </c>
      <c r="J67" s="13"/>
      <c r="K67" s="14"/>
      <c r="L67" s="14"/>
      <c r="M67" s="14"/>
      <c r="N67" s="15"/>
      <c r="O67" s="81"/>
      <c r="P67" s="81"/>
      <c r="Q67" s="15"/>
      <c r="R67" s="15"/>
      <c r="S67" s="15"/>
      <c r="T67" s="15"/>
      <c r="U67" s="15"/>
      <c r="V67" s="13"/>
      <c r="X67" s="13"/>
      <c r="Y67" s="14"/>
      <c r="Z67" s="14"/>
      <c r="AA67" s="14"/>
      <c r="AB67" s="15"/>
      <c r="AC67" s="81"/>
      <c r="AD67" s="81"/>
      <c r="AE67" s="15"/>
      <c r="AF67" s="15"/>
      <c r="AG67" s="15"/>
      <c r="AH67" s="15"/>
      <c r="AI67" s="15"/>
      <c r="AJ67" s="13"/>
      <c r="AL67" s="87"/>
      <c r="AM67" s="14"/>
      <c r="AN67" s="14"/>
      <c r="AO67" s="14"/>
      <c r="AP67" s="15"/>
      <c r="AQ67" s="81"/>
      <c r="AR67" s="81"/>
      <c r="AS67" s="15"/>
      <c r="AT67" s="15"/>
      <c r="AU67" s="15"/>
      <c r="AV67" s="15"/>
      <c r="AW67" s="15"/>
      <c r="AX67" s="13"/>
      <c r="AZ67" s="13"/>
      <c r="BA67" s="14"/>
      <c r="BB67" s="14"/>
      <c r="BC67" s="14"/>
      <c r="BD67" s="15"/>
      <c r="BE67" s="81"/>
      <c r="BF67" s="81"/>
      <c r="BG67" s="15"/>
      <c r="BH67" s="15"/>
      <c r="BI67" s="15"/>
      <c r="BJ67" s="15"/>
      <c r="BK67" s="15"/>
      <c r="BL67" s="13"/>
      <c r="BN67" s="13"/>
      <c r="BO67" s="14"/>
      <c r="BP67" s="14"/>
      <c r="BQ67" s="14"/>
      <c r="BR67" s="15"/>
      <c r="BS67" s="81"/>
      <c r="BT67" s="81"/>
      <c r="BU67" s="15"/>
      <c r="BV67" s="15"/>
      <c r="BW67" s="15"/>
      <c r="BX67" s="15"/>
      <c r="BY67" s="15"/>
      <c r="BZ67" s="13"/>
      <c r="CB67" s="13"/>
      <c r="CC67" s="14">
        <v>8.25</v>
      </c>
      <c r="CD67" s="14">
        <v>9.08</v>
      </c>
      <c r="CE67" s="14" t="s">
        <v>62</v>
      </c>
      <c r="CF67" s="15">
        <f>CD67-CC67+CK67</f>
        <v>0.83000000000000007</v>
      </c>
      <c r="CG67" s="81">
        <f>CF67/CD67</f>
        <v>9.140969162995595E-2</v>
      </c>
      <c r="CH67" s="81"/>
      <c r="CI67" s="15" t="s">
        <v>39</v>
      </c>
      <c r="CJ67" s="15"/>
      <c r="CK67" s="15"/>
      <c r="CL67" s="15"/>
      <c r="CM67" s="15"/>
      <c r="CN67" s="13"/>
      <c r="CP67" s="13"/>
      <c r="CQ67" s="14">
        <v>8.25</v>
      </c>
      <c r="CR67" s="14">
        <v>9.08</v>
      </c>
      <c r="CS67" s="14" t="s">
        <v>62</v>
      </c>
      <c r="CT67" s="15">
        <f>CR67-CQ67+CY67</f>
        <v>0.83000000000000007</v>
      </c>
      <c r="CU67" s="81">
        <f>CT67/CR67</f>
        <v>9.140969162995595E-2</v>
      </c>
      <c r="CV67" s="81"/>
      <c r="CW67" s="15" t="s">
        <v>39</v>
      </c>
      <c r="CX67" s="15"/>
      <c r="CY67" s="15"/>
      <c r="CZ67" s="15"/>
      <c r="DA67" s="15"/>
      <c r="DB67" s="13"/>
      <c r="DD67" s="13"/>
      <c r="DE67" s="14">
        <v>8.25</v>
      </c>
      <c r="DF67" s="14">
        <v>9.08</v>
      </c>
      <c r="DG67" s="209"/>
      <c r="DH67" s="209"/>
      <c r="DI67" s="14" t="s">
        <v>62</v>
      </c>
      <c r="DJ67" s="15">
        <f>DF67-DE67+DO67</f>
        <v>0.83000000000000007</v>
      </c>
      <c r="DK67" s="81">
        <f>DJ67/DF67</f>
        <v>9.140969162995595E-2</v>
      </c>
      <c r="DL67" s="81"/>
      <c r="DM67" s="15" t="s">
        <v>39</v>
      </c>
      <c r="DN67" s="15"/>
      <c r="DO67" s="15"/>
      <c r="DP67" s="15"/>
      <c r="DQ67" s="15"/>
      <c r="DR67" s="13"/>
      <c r="DT67" s="13"/>
      <c r="DU67" s="14">
        <v>8.25</v>
      </c>
      <c r="DV67" s="14">
        <v>9.08</v>
      </c>
      <c r="DW67" s="14" t="s">
        <v>62</v>
      </c>
      <c r="DX67" s="15">
        <f>DV67-DU67+EC67</f>
        <v>0.83000000000000007</v>
      </c>
      <c r="DY67" s="81">
        <f>DX67/DV67</f>
        <v>9.140969162995595E-2</v>
      </c>
      <c r="DZ67" s="81"/>
      <c r="EA67" s="15" t="s">
        <v>39</v>
      </c>
      <c r="EB67" s="15"/>
      <c r="EC67" s="15"/>
      <c r="ED67" s="15"/>
      <c r="EE67" s="15"/>
      <c r="EF67" s="13"/>
      <c r="EG67" s="13"/>
      <c r="EH67" s="13"/>
      <c r="EI67" s="14">
        <v>8.25</v>
      </c>
      <c r="EJ67" s="14">
        <v>9.08</v>
      </c>
      <c r="EK67" s="14" t="s">
        <v>62</v>
      </c>
      <c r="EL67" s="15">
        <f>EJ67-EI67+EP67</f>
        <v>0.83000000000000007</v>
      </c>
      <c r="EM67" s="81">
        <f>EL67/EJ67</f>
        <v>9.140969162995595E-2</v>
      </c>
      <c r="EN67" s="15" t="s">
        <v>39</v>
      </c>
      <c r="EO67" s="15"/>
      <c r="EP67" s="15"/>
      <c r="EQ67" s="15"/>
      <c r="ER67" s="15"/>
      <c r="ES67" s="13"/>
      <c r="EU67" s="13"/>
      <c r="EV67" s="14">
        <v>8.25</v>
      </c>
      <c r="EW67" s="14">
        <v>9.08</v>
      </c>
      <c r="EX67" s="14" t="s">
        <v>62</v>
      </c>
      <c r="EY67" s="15">
        <f>EW67-EV67+FC67</f>
        <v>0.83000000000000007</v>
      </c>
      <c r="EZ67" s="81">
        <f>EY67/EW67</f>
        <v>9.140969162995595E-2</v>
      </c>
      <c r="FA67" s="15" t="s">
        <v>39</v>
      </c>
      <c r="FB67" s="15"/>
      <c r="FC67" s="15"/>
      <c r="FD67" s="15"/>
      <c r="FE67" s="15"/>
      <c r="FF67" s="13"/>
      <c r="FH67" s="13"/>
      <c r="FI67" s="14">
        <v>8.25</v>
      </c>
      <c r="FJ67" s="14">
        <v>9.08</v>
      </c>
      <c r="FK67" s="14" t="s">
        <v>62</v>
      </c>
      <c r="FL67" s="15">
        <f>FJ67-FI67+FP67</f>
        <v>0.83000000000000007</v>
      </c>
      <c r="FM67" s="81">
        <f>FL67/FJ67</f>
        <v>9.140969162995595E-2</v>
      </c>
      <c r="FN67" s="15" t="s">
        <v>39</v>
      </c>
      <c r="FO67" s="15"/>
      <c r="FP67" s="15"/>
      <c r="FQ67" s="15"/>
      <c r="FR67" s="15"/>
      <c r="FS67" s="13"/>
      <c r="FU67" s="13"/>
      <c r="FV67" s="14">
        <v>8.25</v>
      </c>
      <c r="FW67" s="14">
        <v>9.08</v>
      </c>
      <c r="FX67" s="14"/>
      <c r="FY67" s="14" t="s">
        <v>62</v>
      </c>
      <c r="FZ67" s="15">
        <f>FW67-FV67+GD67</f>
        <v>0.83000000000000007</v>
      </c>
      <c r="GA67" s="81">
        <f>FZ67/FW67</f>
        <v>9.140969162995595E-2</v>
      </c>
      <c r="GB67" s="15" t="s">
        <v>39</v>
      </c>
      <c r="GC67" s="15"/>
      <c r="GD67" s="15"/>
      <c r="GE67" s="15"/>
      <c r="GF67" s="15"/>
      <c r="GG67" s="13"/>
      <c r="GI67" s="13"/>
      <c r="GJ67" s="14">
        <v>8.25</v>
      </c>
      <c r="GK67" s="14">
        <v>9.08</v>
      </c>
      <c r="GL67" s="14"/>
      <c r="GM67" s="14" t="s">
        <v>62</v>
      </c>
      <c r="GN67" s="15">
        <f>GK67-GJ67+GR67</f>
        <v>0.83000000000000007</v>
      </c>
      <c r="GO67" s="81">
        <f>GN67/GK67</f>
        <v>9.140969162995595E-2</v>
      </c>
      <c r="GP67" s="15" t="s">
        <v>39</v>
      </c>
      <c r="GQ67" s="15"/>
      <c r="GR67" s="15"/>
      <c r="GS67" s="15"/>
      <c r="GT67" s="15"/>
      <c r="GU67" s="13"/>
      <c r="GW67" s="13"/>
      <c r="GX67" s="14">
        <v>8.25</v>
      </c>
      <c r="GY67" s="14">
        <v>9.08</v>
      </c>
      <c r="GZ67" s="14"/>
      <c r="HA67" s="14" t="s">
        <v>62</v>
      </c>
      <c r="HB67" s="15">
        <f>GY67-GX67+HF67</f>
        <v>0.83000000000000007</v>
      </c>
      <c r="HC67" s="81">
        <f>HB67/GY67</f>
        <v>9.140969162995595E-2</v>
      </c>
      <c r="HD67" s="15" t="s">
        <v>39</v>
      </c>
      <c r="HE67" s="15"/>
      <c r="HF67" s="15"/>
      <c r="HG67" s="15"/>
      <c r="HH67" s="15"/>
      <c r="HI67" s="13"/>
      <c r="HJ67" s="13"/>
      <c r="HK67" s="291" t="s">
        <v>353</v>
      </c>
      <c r="HL67" s="14">
        <v>8.25</v>
      </c>
      <c r="HM67" s="14">
        <v>9.08</v>
      </c>
      <c r="HN67" s="14"/>
      <c r="HO67" s="14" t="s">
        <v>62</v>
      </c>
      <c r="HP67" s="15">
        <f>HM67-HL67+HT67</f>
        <v>0.83000000000000007</v>
      </c>
      <c r="HQ67" s="81">
        <f>HP67/HM67</f>
        <v>9.140969162995595E-2</v>
      </c>
      <c r="HR67" s="15" t="s">
        <v>39</v>
      </c>
      <c r="HS67" s="15"/>
      <c r="HT67" s="15"/>
      <c r="HU67" s="15"/>
      <c r="HV67" s="15"/>
      <c r="HW67" s="13"/>
      <c r="HX67" s="291" t="s">
        <v>353</v>
      </c>
      <c r="HY67" s="293">
        <v>8.25</v>
      </c>
      <c r="HZ67" s="14">
        <v>9.08</v>
      </c>
      <c r="IA67" s="14"/>
      <c r="IB67" s="14" t="s">
        <v>62</v>
      </c>
      <c r="IC67" s="15">
        <f>HZ67-HY67+IJ67</f>
        <v>0.83000000000000007</v>
      </c>
      <c r="ID67" s="81">
        <f>IC67/HZ67</f>
        <v>9.140969162995595E-2</v>
      </c>
      <c r="IE67" s="81"/>
      <c r="IF67" s="81"/>
      <c r="IG67" s="81"/>
      <c r="IH67" s="15" t="s">
        <v>39</v>
      </c>
      <c r="II67" s="15"/>
      <c r="IJ67" s="15"/>
      <c r="IK67" s="15"/>
      <c r="IL67" s="15"/>
      <c r="IM67" s="13"/>
      <c r="IO67" s="487">
        <f>ID67-HQ67</f>
        <v>0</v>
      </c>
      <c r="IQ67" s="291" t="s">
        <v>353</v>
      </c>
      <c r="IR67" s="293">
        <v>8.25</v>
      </c>
      <c r="IS67" s="14">
        <v>9.08</v>
      </c>
      <c r="IT67" s="14"/>
      <c r="IU67" s="14" t="s">
        <v>62</v>
      </c>
      <c r="IV67" s="15">
        <f>IS67-IR67+JC67</f>
        <v>0.83000000000000007</v>
      </c>
      <c r="IW67" s="81">
        <f>IV67/IS67</f>
        <v>9.140969162995595E-2</v>
      </c>
      <c r="IX67" s="81"/>
      <c r="IY67" s="81"/>
      <c r="IZ67" s="81"/>
      <c r="JA67" s="15" t="s">
        <v>39</v>
      </c>
      <c r="JB67" s="15"/>
      <c r="JC67" s="15"/>
      <c r="JD67" s="15"/>
      <c r="JE67" s="15"/>
      <c r="JF67" s="13"/>
      <c r="JH67" s="291" t="s">
        <v>353</v>
      </c>
      <c r="JI67" s="293">
        <v>8.25</v>
      </c>
      <c r="JJ67" s="14">
        <v>9.08</v>
      </c>
      <c r="JK67" s="14"/>
      <c r="JL67" s="14" t="s">
        <v>62</v>
      </c>
      <c r="JM67" s="15">
        <f>JJ67-JI67+JT67</f>
        <v>0.83000000000000007</v>
      </c>
      <c r="JN67" s="81">
        <f>JM67/JJ67</f>
        <v>9.140969162995595E-2</v>
      </c>
      <c r="JO67" s="81"/>
      <c r="JP67" s="81"/>
      <c r="JQ67" s="81"/>
      <c r="JR67" s="15" t="s">
        <v>39</v>
      </c>
      <c r="JS67" s="15"/>
      <c r="JT67" s="15"/>
      <c r="JU67" s="15"/>
      <c r="JV67" s="15"/>
      <c r="JW67" s="13"/>
      <c r="JZ67" s="291" t="s">
        <v>353</v>
      </c>
      <c r="KA67" s="293">
        <v>8.25</v>
      </c>
      <c r="KB67" s="14">
        <v>9.08</v>
      </c>
      <c r="KC67" s="14"/>
      <c r="KD67" s="14" t="s">
        <v>62</v>
      </c>
      <c r="KE67" s="15">
        <f>KB67-KA67+KL67</f>
        <v>0.83000000000000007</v>
      </c>
      <c r="KF67" s="81">
        <f>KE67/KB67</f>
        <v>9.140969162995595E-2</v>
      </c>
      <c r="KG67" s="81"/>
      <c r="KH67" s="81"/>
      <c r="KI67" s="81"/>
      <c r="KJ67" s="15" t="s">
        <v>39</v>
      </c>
      <c r="KK67" s="15"/>
      <c r="KL67" s="15"/>
      <c r="KM67" s="15"/>
      <c r="KN67" s="15"/>
      <c r="KO67" s="13"/>
      <c r="KQ67" s="291" t="s">
        <v>353</v>
      </c>
      <c r="KR67" s="293">
        <v>8.25</v>
      </c>
      <c r="KS67" s="14">
        <v>9.08</v>
      </c>
      <c r="KT67" s="14"/>
      <c r="KU67" s="312" t="s">
        <v>62</v>
      </c>
      <c r="KV67" s="15">
        <f>KS67-KR67+LC67</f>
        <v>0.83000000000000007</v>
      </c>
      <c r="KW67" s="81">
        <f>KV67/KR67</f>
        <v>0.10060606060606062</v>
      </c>
      <c r="KX67" s="81"/>
      <c r="KY67" s="81"/>
      <c r="KZ67" s="81"/>
      <c r="LA67" s="15" t="s">
        <v>39</v>
      </c>
      <c r="LB67" s="15"/>
      <c r="LC67" s="15"/>
      <c r="LD67" s="15"/>
      <c r="LE67" s="15"/>
      <c r="LF67" s="13"/>
      <c r="LI67" s="13" t="s">
        <v>360</v>
      </c>
      <c r="LJ67" s="293">
        <f>14.844/1.8</f>
        <v>8.2466666666666661</v>
      </c>
      <c r="LK67" s="14">
        <v>9.08</v>
      </c>
      <c r="LL67" s="14"/>
      <c r="LM67" s="312" t="s">
        <v>62</v>
      </c>
      <c r="LN67" s="15">
        <f>LK67-LJ67+LU67</f>
        <v>0.83333333333333393</v>
      </c>
      <c r="LO67" s="81">
        <f>LN67/LJ67</f>
        <v>0.10105092966855303</v>
      </c>
      <c r="LP67" s="81"/>
      <c r="LQ67" s="81"/>
      <c r="LR67" s="81"/>
      <c r="LS67" s="15" t="s">
        <v>39</v>
      </c>
      <c r="LT67" s="15"/>
      <c r="LU67" s="15"/>
      <c r="LV67" s="15"/>
      <c r="LW67" s="15"/>
      <c r="LX67" s="13"/>
      <c r="LZ67" s="13"/>
      <c r="MA67" s="332">
        <f>14.844/1.8</f>
        <v>8.2466666666666661</v>
      </c>
      <c r="MB67" s="14">
        <v>9.08</v>
      </c>
      <c r="MC67" s="14"/>
      <c r="MD67" s="312" t="s">
        <v>62</v>
      </c>
      <c r="ME67" s="15">
        <f>MB67-MA67+ML67</f>
        <v>0.83333333333333393</v>
      </c>
      <c r="MF67" s="81">
        <f>ME67/MA67</f>
        <v>0.10105092966855303</v>
      </c>
      <c r="MG67" s="81"/>
      <c r="MH67" s="81"/>
      <c r="MI67" s="81"/>
      <c r="MJ67" s="15" t="s">
        <v>39</v>
      </c>
      <c r="MK67" s="15"/>
      <c r="ML67" s="15"/>
      <c r="MM67" s="15"/>
      <c r="MN67" s="15"/>
      <c r="MO67" s="13"/>
      <c r="MQ67" s="13"/>
      <c r="MR67" s="332">
        <f>14.844/1.8</f>
        <v>8.2466666666666661</v>
      </c>
      <c r="MS67" s="14">
        <v>9.08</v>
      </c>
      <c r="MT67" s="14"/>
      <c r="MU67" s="312" t="s">
        <v>62</v>
      </c>
      <c r="MV67" s="15">
        <f>MS67-MR67+NC67</f>
        <v>0.83333333333333393</v>
      </c>
      <c r="MW67" s="81">
        <f>MV67/MR67</f>
        <v>0.10105092966855303</v>
      </c>
      <c r="MX67" s="81"/>
      <c r="MY67" s="81"/>
      <c r="MZ67" s="81"/>
      <c r="NA67" s="15" t="s">
        <v>39</v>
      </c>
      <c r="NB67" s="15"/>
      <c r="NC67" s="15"/>
      <c r="ND67" s="15"/>
      <c r="NE67" s="15"/>
      <c r="NF67" s="13"/>
      <c r="NI67" s="13"/>
      <c r="NJ67" s="332">
        <f>14.844/1.8</f>
        <v>8.2466666666666661</v>
      </c>
      <c r="NK67" s="14">
        <v>9.08</v>
      </c>
      <c r="NL67" s="14"/>
      <c r="NM67" s="312" t="s">
        <v>62</v>
      </c>
      <c r="NN67" s="15">
        <f>NK67-NJ67+NU67</f>
        <v>0.83333333333333393</v>
      </c>
      <c r="NO67" s="81">
        <f>NN67/NJ67</f>
        <v>0.10105092966855303</v>
      </c>
      <c r="NP67" s="81"/>
      <c r="NQ67" s="81"/>
      <c r="NR67" s="81"/>
      <c r="NS67" s="15" t="s">
        <v>39</v>
      </c>
      <c r="NT67" s="15"/>
      <c r="NU67" s="15"/>
      <c r="NV67" s="15"/>
      <c r="NW67" s="15"/>
      <c r="NX67" s="13"/>
      <c r="OA67" s="13"/>
      <c r="OB67" s="332">
        <f>14.844/1.8</f>
        <v>8.2466666666666661</v>
      </c>
      <c r="OC67" s="14">
        <v>9.08</v>
      </c>
      <c r="OD67" s="14"/>
      <c r="OE67" s="312" t="s">
        <v>62</v>
      </c>
      <c r="OF67" s="15">
        <f>OC67-OB67+OM67</f>
        <v>0.83333333333333393</v>
      </c>
      <c r="OG67" s="81">
        <f>OF67/OB67</f>
        <v>0.10105092966855303</v>
      </c>
      <c r="OH67" s="81"/>
      <c r="OI67" s="81"/>
      <c r="OJ67" s="81"/>
      <c r="OK67" s="15" t="s">
        <v>39</v>
      </c>
      <c r="OL67" s="15"/>
      <c r="OM67" s="15"/>
      <c r="ON67" s="13"/>
      <c r="OQ67" s="13"/>
      <c r="OR67" s="332">
        <f>14.844/1.8</f>
        <v>8.2466666666666661</v>
      </c>
      <c r="OS67" s="14">
        <v>9.08</v>
      </c>
      <c r="OT67" s="14"/>
      <c r="OU67" s="312" t="s">
        <v>62</v>
      </c>
      <c r="OV67" s="15">
        <f>OS67-OR67+PC67</f>
        <v>0.83333333333333393</v>
      </c>
      <c r="OW67" s="81">
        <f>OV67/OR67</f>
        <v>0.10105092966855303</v>
      </c>
      <c r="OX67" s="81"/>
      <c r="OY67" s="81"/>
      <c r="OZ67" s="81"/>
      <c r="PA67" s="15" t="s">
        <v>39</v>
      </c>
      <c r="PB67" s="15"/>
      <c r="PC67" s="15"/>
      <c r="PD67" s="13"/>
      <c r="PG67" s="13"/>
      <c r="PH67" s="332">
        <f>14.844/1.8</f>
        <v>8.2466666666666661</v>
      </c>
      <c r="PI67" s="14">
        <v>9.08</v>
      </c>
      <c r="PJ67" s="14"/>
      <c r="PK67" s="312" t="s">
        <v>62</v>
      </c>
      <c r="PL67" s="15">
        <f>PI67-PH67+PS67</f>
        <v>0.83333333333333393</v>
      </c>
      <c r="PM67" s="81">
        <f>PL67/PH67</f>
        <v>0.10105092966855303</v>
      </c>
      <c r="PN67" s="81"/>
      <c r="PO67" s="81"/>
      <c r="PP67" s="81"/>
      <c r="PQ67" s="15" t="s">
        <v>39</v>
      </c>
      <c r="PR67" s="15"/>
      <c r="PS67" s="15"/>
      <c r="PT67" s="13"/>
      <c r="PV67" s="13"/>
      <c r="PW67" s="332">
        <f>14.844/1.8</f>
        <v>8.2466666666666661</v>
      </c>
      <c r="PX67" s="14">
        <v>9.08</v>
      </c>
      <c r="PY67" s="14"/>
      <c r="PZ67" s="312" t="s">
        <v>62</v>
      </c>
      <c r="QA67" s="15">
        <f>PX67-PW67+QH67</f>
        <v>0.83333333333333393</v>
      </c>
      <c r="QB67" s="81">
        <f>QA67/PW67</f>
        <v>0.10105092966855303</v>
      </c>
      <c r="QC67" s="81"/>
      <c r="QD67" s="81"/>
      <c r="QE67" s="81"/>
      <c r="QF67" s="15" t="s">
        <v>39</v>
      </c>
      <c r="QG67" s="15"/>
      <c r="QH67" s="15"/>
      <c r="QI67" s="13"/>
      <c r="QK67" s="13"/>
      <c r="QL67" s="332">
        <f>14.844/1.8</f>
        <v>8.2466666666666661</v>
      </c>
      <c r="QM67" s="14">
        <v>9.08</v>
      </c>
      <c r="QN67" s="14"/>
      <c r="QO67" s="312" t="s">
        <v>62</v>
      </c>
      <c r="QP67" s="15">
        <f>QM67-QL67+QW67</f>
        <v>0.83333333333333393</v>
      </c>
      <c r="QQ67" s="81">
        <f>QP67/QL67</f>
        <v>0.10105092966855303</v>
      </c>
      <c r="QR67" s="81"/>
      <c r="QS67" s="81"/>
      <c r="QT67" s="81"/>
      <c r="QU67" s="15" t="s">
        <v>39</v>
      </c>
      <c r="QV67" s="15"/>
      <c r="QW67" s="15"/>
      <c r="QX67" s="13"/>
      <c r="QZ67" s="618" t="s">
        <v>53</v>
      </c>
      <c r="RA67" s="332">
        <f>14.844/1.8</f>
        <v>8.2466666666666661</v>
      </c>
      <c r="RB67" s="14">
        <v>9.08</v>
      </c>
      <c r="RC67" s="497"/>
      <c r="RD67" s="312" t="s">
        <v>62</v>
      </c>
      <c r="RE67" s="15">
        <f>RB67-RA67+RL67</f>
        <v>0.83333333333333393</v>
      </c>
      <c r="RF67" s="81">
        <f>RE67/RA67</f>
        <v>0.10105092966855303</v>
      </c>
      <c r="RG67" s="81"/>
      <c r="RH67" s="81"/>
      <c r="RI67" s="81"/>
      <c r="RJ67" s="536" t="s">
        <v>39</v>
      </c>
      <c r="RK67" s="553"/>
      <c r="RL67" s="554"/>
      <c r="RM67" s="633"/>
      <c r="RQ67" s="618" t="s">
        <v>53</v>
      </c>
      <c r="RR67" s="332">
        <f>14.844/1.8</f>
        <v>8.2466666666666661</v>
      </c>
      <c r="RS67" s="14">
        <v>9.08</v>
      </c>
      <c r="RT67" s="497"/>
      <c r="RU67" s="312" t="s">
        <v>62</v>
      </c>
      <c r="RV67" s="15">
        <f>RS67-RR67+SC67</f>
        <v>0.83333333333333393</v>
      </c>
      <c r="RW67" s="81">
        <f>RV67/RR67</f>
        <v>0.10105092966855303</v>
      </c>
      <c r="RX67" s="81"/>
      <c r="RY67" s="81"/>
      <c r="RZ67" s="81"/>
      <c r="SA67" s="536" t="s">
        <v>39</v>
      </c>
      <c r="SB67" s="553"/>
      <c r="SC67" s="554"/>
      <c r="SD67" s="633"/>
    </row>
    <row r="68" spans="1:498">
      <c r="A68" s="45" t="s">
        <v>306</v>
      </c>
      <c r="B68" s="63">
        <v>20</v>
      </c>
      <c r="C68" s="45" t="s">
        <v>95</v>
      </c>
      <c r="D68" s="774">
        <v>1008</v>
      </c>
      <c r="E68" s="47" t="s">
        <v>248</v>
      </c>
      <c r="F68" s="357" t="s">
        <v>147</v>
      </c>
      <c r="G68" s="595" t="s">
        <v>307</v>
      </c>
      <c r="H68" s="45"/>
      <c r="J68" s="13"/>
      <c r="K68" s="14"/>
      <c r="L68" s="14"/>
      <c r="M68" s="14"/>
      <c r="N68" s="15"/>
      <c r="O68" s="81"/>
      <c r="P68" s="81"/>
      <c r="Q68" s="15"/>
      <c r="R68" s="15"/>
      <c r="S68" s="15"/>
      <c r="T68" s="15"/>
      <c r="U68" s="15"/>
      <c r="V68" s="13"/>
      <c r="X68" s="13"/>
      <c r="Y68" s="14"/>
      <c r="Z68" s="14"/>
      <c r="AA68" s="14"/>
      <c r="AB68" s="15"/>
      <c r="AC68" s="81"/>
      <c r="AD68" s="81"/>
      <c r="AE68" s="15"/>
      <c r="AF68" s="15"/>
      <c r="AG68" s="15"/>
      <c r="AH68" s="15"/>
      <c r="AI68" s="15"/>
      <c r="AJ68" s="13"/>
      <c r="AL68" s="13"/>
      <c r="AM68" s="14"/>
      <c r="AN68" s="14"/>
      <c r="AO68" s="14"/>
      <c r="AP68" s="15"/>
      <c r="AQ68" s="81"/>
      <c r="AR68" s="81"/>
      <c r="AS68" s="15"/>
      <c r="AT68" s="15"/>
      <c r="AU68" s="15"/>
      <c r="AV68" s="15"/>
      <c r="AW68" s="15"/>
      <c r="AX68" s="13"/>
      <c r="AZ68" s="13"/>
      <c r="BA68" s="14"/>
      <c r="BB68" s="14"/>
      <c r="BC68" s="14"/>
      <c r="BD68" s="15"/>
      <c r="BE68" s="81"/>
      <c r="BF68" s="81"/>
      <c r="BG68" s="15"/>
      <c r="BH68" s="15"/>
      <c r="BI68" s="15"/>
      <c r="BJ68" s="15"/>
      <c r="BK68" s="15"/>
      <c r="BL68" s="13"/>
      <c r="BN68" s="13"/>
      <c r="BO68" s="14"/>
      <c r="BP68" s="14"/>
      <c r="BQ68" s="14"/>
      <c r="BR68" s="15"/>
      <c r="BS68" s="81"/>
      <c r="BT68" s="81"/>
      <c r="BU68" s="15"/>
      <c r="BV68" s="15"/>
      <c r="BW68" s="15"/>
      <c r="BX68" s="15"/>
      <c r="BY68" s="15"/>
      <c r="BZ68" s="13"/>
      <c r="CB68" s="13"/>
      <c r="CC68" s="14">
        <v>11.9</v>
      </c>
      <c r="CD68" s="14">
        <v>12.91</v>
      </c>
      <c r="CE68" s="14" t="s">
        <v>62</v>
      </c>
      <c r="CF68" s="15">
        <f>CD68-CC68+CK68</f>
        <v>1.0099999999999998</v>
      </c>
      <c r="CG68" s="81">
        <f>CF68/CD68</f>
        <v>7.8233927188226166E-2</v>
      </c>
      <c r="CH68" s="81"/>
      <c r="CI68" s="15" t="s">
        <v>39</v>
      </c>
      <c r="CJ68" s="15"/>
      <c r="CK68" s="15"/>
      <c r="CL68" s="15"/>
      <c r="CM68" s="15"/>
      <c r="CN68" s="13"/>
      <c r="CP68" s="13"/>
      <c r="CQ68" s="14">
        <v>11.9</v>
      </c>
      <c r="CR68" s="14">
        <v>12.91</v>
      </c>
      <c r="CS68" s="14" t="s">
        <v>62</v>
      </c>
      <c r="CT68" s="15">
        <f>CR68-CQ68+CY68</f>
        <v>1.0099999999999998</v>
      </c>
      <c r="CU68" s="81">
        <f>CT68/CR68</f>
        <v>7.8233927188226166E-2</v>
      </c>
      <c r="CV68" s="81"/>
      <c r="CW68" s="15" t="s">
        <v>39</v>
      </c>
      <c r="CX68" s="15"/>
      <c r="CY68" s="15"/>
      <c r="CZ68" s="15"/>
      <c r="DA68" s="15"/>
      <c r="DB68" s="13"/>
      <c r="DD68" s="13"/>
      <c r="DE68" s="14">
        <v>11.9</v>
      </c>
      <c r="DF68" s="14">
        <v>12.91</v>
      </c>
      <c r="DG68" s="209"/>
      <c r="DH68" s="209"/>
      <c r="DI68" s="14" t="s">
        <v>62</v>
      </c>
      <c r="DJ68" s="15">
        <f>DF68-DE68+DO68</f>
        <v>1.0099999999999998</v>
      </c>
      <c r="DK68" s="81">
        <f>DJ68/DF68</f>
        <v>7.8233927188226166E-2</v>
      </c>
      <c r="DL68" s="81"/>
      <c r="DM68" s="15" t="s">
        <v>39</v>
      </c>
      <c r="DN68" s="15"/>
      <c r="DO68" s="15"/>
      <c r="DP68" s="15"/>
      <c r="DQ68" s="15"/>
      <c r="DR68" s="13"/>
      <c r="DT68" s="13"/>
      <c r="DU68" s="14">
        <v>11.9</v>
      </c>
      <c r="DV68" s="14">
        <v>12.91</v>
      </c>
      <c r="DW68" s="14" t="s">
        <v>62</v>
      </c>
      <c r="DX68" s="15">
        <f>DV68-DU68+EC68</f>
        <v>1.0099999999999998</v>
      </c>
      <c r="DY68" s="81">
        <f>DX68/DV68</f>
        <v>7.8233927188226166E-2</v>
      </c>
      <c r="DZ68" s="81"/>
      <c r="EA68" s="15" t="s">
        <v>39</v>
      </c>
      <c r="EB68" s="15"/>
      <c r="EC68" s="15"/>
      <c r="ED68" s="15"/>
      <c r="EE68" s="15"/>
      <c r="EF68" s="13"/>
      <c r="EG68" s="13"/>
      <c r="EH68" s="13"/>
      <c r="EI68" s="14">
        <v>11.9</v>
      </c>
      <c r="EJ68" s="14">
        <v>12.91</v>
      </c>
      <c r="EK68" s="14" t="s">
        <v>62</v>
      </c>
      <c r="EL68" s="15">
        <f>EJ68-EI68+EP68</f>
        <v>1.0099999999999998</v>
      </c>
      <c r="EM68" s="81">
        <f>EL68/EJ68</f>
        <v>7.8233927188226166E-2</v>
      </c>
      <c r="EN68" s="15" t="s">
        <v>39</v>
      </c>
      <c r="EO68" s="15"/>
      <c r="EP68" s="15"/>
      <c r="EQ68" s="15"/>
      <c r="ER68" s="15"/>
      <c r="ES68" s="13"/>
      <c r="EU68" s="13"/>
      <c r="EV68" s="14">
        <v>11.9</v>
      </c>
      <c r="EW68" s="14">
        <v>12.91</v>
      </c>
      <c r="EX68" s="14" t="s">
        <v>62</v>
      </c>
      <c r="EY68" s="15">
        <f>EW68-EV68+FC68</f>
        <v>1.0099999999999998</v>
      </c>
      <c r="EZ68" s="81">
        <f>EY68/EW68</f>
        <v>7.8233927188226166E-2</v>
      </c>
      <c r="FA68" s="15" t="s">
        <v>39</v>
      </c>
      <c r="FB68" s="15"/>
      <c r="FC68" s="15"/>
      <c r="FD68" s="15"/>
      <c r="FE68" s="15"/>
      <c r="FF68" s="13"/>
      <c r="FH68" s="13"/>
      <c r="FI68" s="14">
        <v>11.9</v>
      </c>
      <c r="FJ68" s="14">
        <v>12.91</v>
      </c>
      <c r="FK68" s="14" t="s">
        <v>62</v>
      </c>
      <c r="FL68" s="15">
        <f>FJ68-FI68+FP68</f>
        <v>1.0099999999999998</v>
      </c>
      <c r="FM68" s="81">
        <f>FL68/FJ68</f>
        <v>7.8233927188226166E-2</v>
      </c>
      <c r="FN68" s="15" t="s">
        <v>39</v>
      </c>
      <c r="FO68" s="15"/>
      <c r="FP68" s="15"/>
      <c r="FQ68" s="15"/>
      <c r="FR68" s="15"/>
      <c r="FS68" s="13"/>
      <c r="FU68" s="13"/>
      <c r="FV68" s="14">
        <v>11.9</v>
      </c>
      <c r="FW68" s="14">
        <v>12.91</v>
      </c>
      <c r="FX68" s="14"/>
      <c r="FY68" s="14" t="s">
        <v>62</v>
      </c>
      <c r="FZ68" s="15">
        <f>FW68-FV68+GD68</f>
        <v>1.0099999999999998</v>
      </c>
      <c r="GA68" s="81">
        <f>FZ68/FW68</f>
        <v>7.8233927188226166E-2</v>
      </c>
      <c r="GB68" s="15" t="s">
        <v>39</v>
      </c>
      <c r="GC68" s="15"/>
      <c r="GD68" s="15"/>
      <c r="GE68" s="15"/>
      <c r="GF68" s="15"/>
      <c r="GG68" s="13"/>
      <c r="GI68" s="13"/>
      <c r="GJ68" s="14">
        <v>11.9</v>
      </c>
      <c r="GK68" s="14">
        <v>12.91</v>
      </c>
      <c r="GL68" s="14"/>
      <c r="GM68" s="14" t="s">
        <v>62</v>
      </c>
      <c r="GN68" s="15">
        <f>GK68-GJ68+GR68</f>
        <v>1.0099999999999998</v>
      </c>
      <c r="GO68" s="81">
        <f>GN68/GK68</f>
        <v>7.8233927188226166E-2</v>
      </c>
      <c r="GP68" s="15" t="s">
        <v>39</v>
      </c>
      <c r="GQ68" s="15"/>
      <c r="GR68" s="15"/>
      <c r="GS68" s="15"/>
      <c r="GT68" s="15"/>
      <c r="GU68" s="13"/>
      <c r="GW68" s="13"/>
      <c r="GX68" s="14">
        <v>11.9</v>
      </c>
      <c r="GY68" s="14">
        <v>12.91</v>
      </c>
      <c r="GZ68" s="14"/>
      <c r="HA68" s="14" t="s">
        <v>62</v>
      </c>
      <c r="HB68" s="15">
        <f>GY68-GX68+HF68</f>
        <v>1.0099999999999998</v>
      </c>
      <c r="HC68" s="81">
        <f>HB68/GY68</f>
        <v>7.8233927188226166E-2</v>
      </c>
      <c r="HD68" s="15" t="s">
        <v>39</v>
      </c>
      <c r="HE68" s="15"/>
      <c r="HF68" s="15"/>
      <c r="HG68" s="15"/>
      <c r="HH68" s="15"/>
      <c r="HI68" s="13"/>
      <c r="HJ68" s="13"/>
      <c r="HK68" s="291" t="s">
        <v>353</v>
      </c>
      <c r="HL68" s="14">
        <v>11.9</v>
      </c>
      <c r="HM68" s="14">
        <v>12.91</v>
      </c>
      <c r="HN68" s="14"/>
      <c r="HO68" s="14" t="s">
        <v>62</v>
      </c>
      <c r="HP68" s="15">
        <f>HM68-HL68+HT68</f>
        <v>1.0099999999999998</v>
      </c>
      <c r="HQ68" s="81">
        <f>HP68/HM68</f>
        <v>7.8233927188226166E-2</v>
      </c>
      <c r="HR68" s="15" t="s">
        <v>39</v>
      </c>
      <c r="HS68" s="15"/>
      <c r="HT68" s="15"/>
      <c r="HU68" s="15"/>
      <c r="HV68" s="15"/>
      <c r="HW68" s="13"/>
      <c r="HX68" s="291" t="s">
        <v>353</v>
      </c>
      <c r="HY68" s="293">
        <v>11.9</v>
      </c>
      <c r="HZ68" s="14">
        <v>12.91</v>
      </c>
      <c r="IA68" s="14"/>
      <c r="IB68" s="14" t="s">
        <v>62</v>
      </c>
      <c r="IC68" s="15">
        <f>HZ68-HY68+IJ68</f>
        <v>1.0099999999999998</v>
      </c>
      <c r="ID68" s="81">
        <f>IC68/HZ68</f>
        <v>7.8233927188226166E-2</v>
      </c>
      <c r="IE68" s="81"/>
      <c r="IF68" s="81"/>
      <c r="IG68" s="81"/>
      <c r="IH68" s="15" t="s">
        <v>39</v>
      </c>
      <c r="II68" s="15"/>
      <c r="IJ68" s="15"/>
      <c r="IK68" s="15"/>
      <c r="IL68" s="15"/>
      <c r="IM68" s="13"/>
      <c r="IO68" s="487">
        <f>ID68-HQ68</f>
        <v>0</v>
      </c>
      <c r="IQ68" s="291" t="s">
        <v>353</v>
      </c>
      <c r="IR68" s="293">
        <v>11.9</v>
      </c>
      <c r="IS68" s="14">
        <v>12.91</v>
      </c>
      <c r="IT68" s="14"/>
      <c r="IU68" s="14" t="s">
        <v>62</v>
      </c>
      <c r="IV68" s="15">
        <f>IS68-IR68+JC68</f>
        <v>1.0099999999999998</v>
      </c>
      <c r="IW68" s="81">
        <f>IV68/IS68</f>
        <v>7.8233927188226166E-2</v>
      </c>
      <c r="IX68" s="81"/>
      <c r="IY68" s="81"/>
      <c r="IZ68" s="81"/>
      <c r="JA68" s="15" t="s">
        <v>39</v>
      </c>
      <c r="JB68" s="15"/>
      <c r="JC68" s="15"/>
      <c r="JD68" s="15"/>
      <c r="JE68" s="15"/>
      <c r="JF68" s="13"/>
      <c r="JH68" s="291" t="s">
        <v>353</v>
      </c>
      <c r="JI68" s="293">
        <v>11.9</v>
      </c>
      <c r="JJ68" s="14">
        <v>12.91</v>
      </c>
      <c r="JK68" s="14"/>
      <c r="JL68" s="14" t="s">
        <v>62</v>
      </c>
      <c r="JM68" s="15">
        <f>JJ68-JI68+JT68</f>
        <v>1.0099999999999998</v>
      </c>
      <c r="JN68" s="81">
        <f>JM68/JJ68</f>
        <v>7.8233927188226166E-2</v>
      </c>
      <c r="JO68" s="81"/>
      <c r="JP68" s="81"/>
      <c r="JQ68" s="81"/>
      <c r="JR68" s="15" t="s">
        <v>39</v>
      </c>
      <c r="JS68" s="15"/>
      <c r="JT68" s="15"/>
      <c r="JU68" s="15"/>
      <c r="JV68" s="15"/>
      <c r="JW68" s="13"/>
      <c r="JZ68" s="291" t="s">
        <v>353</v>
      </c>
      <c r="KA68" s="293">
        <v>11.9</v>
      </c>
      <c r="KB68" s="14">
        <v>12.91</v>
      </c>
      <c r="KC68" s="14"/>
      <c r="KD68" s="14" t="s">
        <v>62</v>
      </c>
      <c r="KE68" s="15">
        <f>KB68-KA68+KL68</f>
        <v>1.0099999999999998</v>
      </c>
      <c r="KF68" s="81">
        <f>KE68/KB68</f>
        <v>7.8233927188226166E-2</v>
      </c>
      <c r="KG68" s="81"/>
      <c r="KH68" s="81"/>
      <c r="KI68" s="81"/>
      <c r="KJ68" s="15" t="s">
        <v>39</v>
      </c>
      <c r="KK68" s="15"/>
      <c r="KL68" s="15"/>
      <c r="KM68" s="15"/>
      <c r="KN68" s="15"/>
      <c r="KO68" s="13"/>
      <c r="KQ68" s="291" t="s">
        <v>353</v>
      </c>
      <c r="KR68" s="293">
        <v>11.9</v>
      </c>
      <c r="KS68" s="14">
        <v>12.91</v>
      </c>
      <c r="KT68" s="14"/>
      <c r="KU68" s="312" t="s">
        <v>62</v>
      </c>
      <c r="KV68" s="15">
        <f>KS68-KR68+LC68</f>
        <v>1.0099999999999998</v>
      </c>
      <c r="KW68" s="81">
        <f>KV68/KR68</f>
        <v>8.4873949579831909E-2</v>
      </c>
      <c r="KX68" s="81"/>
      <c r="KY68" s="81"/>
      <c r="KZ68" s="81"/>
      <c r="LA68" s="15" t="s">
        <v>39</v>
      </c>
      <c r="LB68" s="15"/>
      <c r="LC68" s="15"/>
      <c r="LD68" s="15"/>
      <c r="LE68" s="15"/>
      <c r="LF68" s="13"/>
      <c r="LI68" s="13" t="s">
        <v>363</v>
      </c>
      <c r="LJ68" s="293" t="s">
        <v>131</v>
      </c>
      <c r="LK68" s="14">
        <v>12.91</v>
      </c>
      <c r="LL68" s="14"/>
      <c r="LM68" s="312" t="s">
        <v>62</v>
      </c>
      <c r="LN68" s="15" t="e">
        <f>LK68-LJ68+LU68</f>
        <v>#VALUE!</v>
      </c>
      <c r="LO68" s="81" t="e">
        <f>LN68/LJ68</f>
        <v>#VALUE!</v>
      </c>
      <c r="LP68" s="81"/>
      <c r="LQ68" s="81"/>
      <c r="LR68" s="81"/>
      <c r="LS68" s="15" t="s">
        <v>39</v>
      </c>
      <c r="LT68" s="15"/>
      <c r="LU68" s="15"/>
      <c r="LV68" s="15"/>
      <c r="LW68" s="15"/>
      <c r="LX68" s="13"/>
      <c r="LZ68" s="13" t="s">
        <v>363</v>
      </c>
      <c r="MA68" s="293" t="s">
        <v>131</v>
      </c>
      <c r="MB68" s="14">
        <v>12.91</v>
      </c>
      <c r="MC68" s="14"/>
      <c r="MD68" s="312" t="s">
        <v>62</v>
      </c>
      <c r="ME68" s="15" t="e">
        <f>MB68-MA68+ML68</f>
        <v>#VALUE!</v>
      </c>
      <c r="MF68" s="81" t="e">
        <f>ME68/MA68</f>
        <v>#VALUE!</v>
      </c>
      <c r="MG68" s="81"/>
      <c r="MH68" s="81"/>
      <c r="MI68" s="81"/>
      <c r="MJ68" s="15" t="s">
        <v>39</v>
      </c>
      <c r="MK68" s="15"/>
      <c r="ML68" s="15"/>
      <c r="MM68" s="15"/>
      <c r="MN68" s="15"/>
      <c r="MO68" s="13"/>
      <c r="MQ68" s="13" t="s">
        <v>363</v>
      </c>
      <c r="MR68" s="332">
        <v>12.4</v>
      </c>
      <c r="MS68" s="14">
        <v>12.91</v>
      </c>
      <c r="MT68" s="14"/>
      <c r="MU68" s="312" t="s">
        <v>62</v>
      </c>
      <c r="MV68" s="15">
        <f>MS68-MR68+NC68</f>
        <v>0.50999999999999979</v>
      </c>
      <c r="MW68" s="81">
        <f>MV68/MR68</f>
        <v>4.1129032258064496E-2</v>
      </c>
      <c r="MX68" s="81"/>
      <c r="MY68" s="81"/>
      <c r="MZ68" s="81"/>
      <c r="NA68" s="15" t="s">
        <v>39</v>
      </c>
      <c r="NB68" s="15"/>
      <c r="NC68" s="15"/>
      <c r="ND68" s="15"/>
      <c r="NE68" s="15"/>
      <c r="NF68" s="13"/>
      <c r="NI68" s="13" t="s">
        <v>364</v>
      </c>
      <c r="NJ68" s="332">
        <v>12.4</v>
      </c>
      <c r="NK68" s="14">
        <v>12.91</v>
      </c>
      <c r="NL68" s="14"/>
      <c r="NM68" s="312" t="s">
        <v>62</v>
      </c>
      <c r="NN68" s="15">
        <f>NK68-NJ68+NU68</f>
        <v>0.50999999999999979</v>
      </c>
      <c r="NO68" s="81">
        <f>NN68/NJ68</f>
        <v>4.1129032258064496E-2</v>
      </c>
      <c r="NP68" s="81"/>
      <c r="NQ68" s="81"/>
      <c r="NR68" s="81"/>
      <c r="NS68" s="15" t="s">
        <v>39</v>
      </c>
      <c r="NT68" s="15"/>
      <c r="NU68" s="15"/>
      <c r="NV68" s="15"/>
      <c r="NW68" s="15"/>
      <c r="NX68" s="13"/>
      <c r="OA68" s="13" t="s">
        <v>364</v>
      </c>
      <c r="OB68" s="332">
        <v>12.4</v>
      </c>
      <c r="OC68" s="14">
        <v>12.91</v>
      </c>
      <c r="OD68" s="14"/>
      <c r="OE68" s="312" t="s">
        <v>62</v>
      </c>
      <c r="OF68" s="15">
        <f>OC68-OB68+OM68</f>
        <v>0.50999999999999979</v>
      </c>
      <c r="OG68" s="81">
        <f>OF68/OB68</f>
        <v>4.1129032258064496E-2</v>
      </c>
      <c r="OH68" s="81"/>
      <c r="OI68" s="81"/>
      <c r="OJ68" s="81"/>
      <c r="OK68" s="15" t="s">
        <v>39</v>
      </c>
      <c r="OL68" s="15"/>
      <c r="OM68" s="15"/>
      <c r="ON68" s="13"/>
      <c r="OQ68" s="13" t="s">
        <v>364</v>
      </c>
      <c r="OR68" s="332">
        <v>12.4</v>
      </c>
      <c r="OS68" s="14">
        <v>12.91</v>
      </c>
      <c r="OT68" s="14"/>
      <c r="OU68" s="312" t="s">
        <v>62</v>
      </c>
      <c r="OV68" s="15">
        <f>OS68-OR68+PC68</f>
        <v>0.50999999999999979</v>
      </c>
      <c r="OW68" s="81">
        <f>OV68/OR68</f>
        <v>4.1129032258064496E-2</v>
      </c>
      <c r="OX68" s="81"/>
      <c r="OY68" s="81"/>
      <c r="OZ68" s="81"/>
      <c r="PA68" s="15" t="s">
        <v>39</v>
      </c>
      <c r="PB68" s="15"/>
      <c r="PC68" s="15"/>
      <c r="PD68" s="13"/>
      <c r="PG68" s="13" t="s">
        <v>364</v>
      </c>
      <c r="PH68" s="332">
        <v>12.4</v>
      </c>
      <c r="PI68" s="14">
        <v>12.91</v>
      </c>
      <c r="PJ68" s="14"/>
      <c r="PK68" s="312" t="s">
        <v>62</v>
      </c>
      <c r="PL68" s="15">
        <f>PI68-PH68+PS68</f>
        <v>0.50999999999999979</v>
      </c>
      <c r="PM68" s="81">
        <f>PL68/PH68</f>
        <v>4.1129032258064496E-2</v>
      </c>
      <c r="PN68" s="81"/>
      <c r="PO68" s="81"/>
      <c r="PP68" s="81"/>
      <c r="PQ68" s="15" t="s">
        <v>39</v>
      </c>
      <c r="PR68" s="15"/>
      <c r="PS68" s="15"/>
      <c r="PT68" s="13"/>
      <c r="PV68" s="13" t="s">
        <v>364</v>
      </c>
      <c r="PW68" s="332">
        <v>12.4</v>
      </c>
      <c r="PX68" s="14">
        <v>12.91</v>
      </c>
      <c r="PY68" s="14"/>
      <c r="PZ68" s="312" t="s">
        <v>62</v>
      </c>
      <c r="QA68" s="15">
        <f>PX68-PW68+QH68</f>
        <v>0.50999999999999979</v>
      </c>
      <c r="QB68" s="81">
        <f>QA68/PW68</f>
        <v>4.1129032258064496E-2</v>
      </c>
      <c r="QC68" s="81"/>
      <c r="QD68" s="81"/>
      <c r="QE68" s="81"/>
      <c r="QF68" s="15" t="s">
        <v>39</v>
      </c>
      <c r="QG68" s="15"/>
      <c r="QH68" s="15"/>
      <c r="QI68" s="13"/>
      <c r="QK68" s="13" t="s">
        <v>364</v>
      </c>
      <c r="QL68" s="332">
        <v>12.4</v>
      </c>
      <c r="QM68" s="14">
        <v>12.91</v>
      </c>
      <c r="QN68" s="14"/>
      <c r="QO68" s="312" t="s">
        <v>62</v>
      </c>
      <c r="QP68" s="15">
        <f>QM68-QL68+QW68</f>
        <v>0.50999999999999979</v>
      </c>
      <c r="QQ68" s="81">
        <f>QP68/QL68</f>
        <v>4.1129032258064496E-2</v>
      </c>
      <c r="QR68" s="81"/>
      <c r="QS68" s="81"/>
      <c r="QT68" s="81"/>
      <c r="QU68" s="15" t="s">
        <v>39</v>
      </c>
      <c r="QV68" s="15"/>
      <c r="QW68" s="15"/>
      <c r="QX68" s="13"/>
      <c r="QZ68" s="618" t="s">
        <v>53</v>
      </c>
      <c r="RA68" s="332">
        <v>12.4</v>
      </c>
      <c r="RB68" s="14">
        <v>12.91</v>
      </c>
      <c r="RC68" s="497"/>
      <c r="RD68" s="312" t="s">
        <v>62</v>
      </c>
      <c r="RE68" s="15">
        <f>RB68-RA68+RL68</f>
        <v>0.50999999999999979</v>
      </c>
      <c r="RF68" s="81">
        <f>RE68/RA68</f>
        <v>4.1129032258064496E-2</v>
      </c>
      <c r="RG68" s="81"/>
      <c r="RH68" s="81"/>
      <c r="RI68" s="81"/>
      <c r="RJ68" s="536" t="s">
        <v>39</v>
      </c>
      <c r="RK68" s="553"/>
      <c r="RL68" s="554"/>
      <c r="RM68" s="633"/>
      <c r="RQ68" s="618" t="s">
        <v>53</v>
      </c>
      <c r="RR68" s="332">
        <v>12.4</v>
      </c>
      <c r="RS68" s="14">
        <v>12.91</v>
      </c>
      <c r="RT68" s="497"/>
      <c r="RU68" s="312" t="s">
        <v>62</v>
      </c>
      <c r="RV68" s="15">
        <f>RS68-RR68+SC68</f>
        <v>0.50999999999999979</v>
      </c>
      <c r="RW68" s="81">
        <f>RV68/RR68</f>
        <v>4.1129032258064496E-2</v>
      </c>
      <c r="RX68" s="81"/>
      <c r="RY68" s="81"/>
      <c r="RZ68" s="81"/>
      <c r="SA68" s="536" t="s">
        <v>39</v>
      </c>
      <c r="SB68" s="553"/>
      <c r="SC68" s="554"/>
      <c r="SD68" s="633"/>
    </row>
    <row r="69" spans="1:498">
      <c r="A69" s="45" t="s">
        <v>308</v>
      </c>
      <c r="B69" s="63">
        <v>20</v>
      </c>
      <c r="C69" s="45" t="s">
        <v>95</v>
      </c>
      <c r="D69" s="774">
        <v>1008</v>
      </c>
      <c r="E69" s="47" t="s">
        <v>248</v>
      </c>
      <c r="F69" s="815" t="s">
        <v>147</v>
      </c>
      <c r="G69" s="595" t="s">
        <v>309</v>
      </c>
      <c r="H69" s="45" t="s">
        <v>122</v>
      </c>
      <c r="J69" s="13"/>
      <c r="K69" s="14"/>
      <c r="L69" s="14"/>
      <c r="M69" s="14"/>
      <c r="N69" s="15"/>
      <c r="O69" s="81"/>
      <c r="P69" s="81"/>
      <c r="Q69" s="15"/>
      <c r="R69" s="15"/>
      <c r="S69" s="15"/>
      <c r="T69" s="15"/>
      <c r="U69" s="15"/>
      <c r="V69" s="13"/>
      <c r="X69" s="13"/>
      <c r="Y69" s="14"/>
      <c r="Z69" s="14"/>
      <c r="AA69" s="14"/>
      <c r="AB69" s="15"/>
      <c r="AC69" s="81"/>
      <c r="AD69" s="81"/>
      <c r="AE69" s="15"/>
      <c r="AF69" s="15"/>
      <c r="AG69" s="15"/>
      <c r="AH69" s="15"/>
      <c r="AI69" s="15"/>
      <c r="AJ69" s="13"/>
      <c r="AL69" s="13"/>
      <c r="AM69" s="14"/>
      <c r="AN69" s="14"/>
      <c r="AO69" s="14"/>
      <c r="AP69" s="15"/>
      <c r="AQ69" s="81"/>
      <c r="AR69" s="81"/>
      <c r="AS69" s="15"/>
      <c r="AT69" s="15"/>
      <c r="AU69" s="15"/>
      <c r="AV69" s="15"/>
      <c r="AW69" s="15"/>
      <c r="AX69" s="13"/>
      <c r="AZ69" s="13"/>
      <c r="BA69" s="14"/>
      <c r="BB69" s="14"/>
      <c r="BC69" s="14"/>
      <c r="BD69" s="15"/>
      <c r="BE69" s="81"/>
      <c r="BF69" s="81"/>
      <c r="BG69" s="15"/>
      <c r="BH69" s="15"/>
      <c r="BI69" s="15"/>
      <c r="BJ69" s="15"/>
      <c r="BK69" s="15"/>
      <c r="BL69" s="13"/>
      <c r="BN69" s="13"/>
      <c r="BO69" s="14"/>
      <c r="BP69" s="14"/>
      <c r="BQ69" s="14"/>
      <c r="BR69" s="15"/>
      <c r="BS69" s="81"/>
      <c r="BT69" s="81"/>
      <c r="BU69" s="15"/>
      <c r="BV69" s="15"/>
      <c r="BW69" s="15"/>
      <c r="BX69" s="15"/>
      <c r="BY69" s="15"/>
      <c r="BZ69" s="13"/>
      <c r="CB69" s="13"/>
      <c r="CC69" s="14">
        <v>15.19</v>
      </c>
      <c r="CD69" s="14">
        <v>16.260000000000002</v>
      </c>
      <c r="CE69" s="14" t="s">
        <v>62</v>
      </c>
      <c r="CF69" s="15">
        <f>CD69-CC69+CK69</f>
        <v>1.0700000000000021</v>
      </c>
      <c r="CG69" s="81">
        <f>CF69/CD69</f>
        <v>6.5805658056580688E-2</v>
      </c>
      <c r="CH69" s="81"/>
      <c r="CI69" s="15" t="s">
        <v>39</v>
      </c>
      <c r="CJ69" s="15"/>
      <c r="CK69" s="15"/>
      <c r="CL69" s="15"/>
      <c r="CM69" s="15"/>
      <c r="CN69" s="13"/>
      <c r="CP69" s="13"/>
      <c r="CQ69" s="14">
        <v>15.19</v>
      </c>
      <c r="CR69" s="14">
        <v>16.260000000000002</v>
      </c>
      <c r="CS69" s="14" t="s">
        <v>62</v>
      </c>
      <c r="CT69" s="15">
        <f>CR69-CQ69+CY69</f>
        <v>1.0700000000000021</v>
      </c>
      <c r="CU69" s="81">
        <f>CT69/CR69</f>
        <v>6.5805658056580688E-2</v>
      </c>
      <c r="CV69" s="81"/>
      <c r="CW69" s="15" t="s">
        <v>39</v>
      </c>
      <c r="CX69" s="15"/>
      <c r="CY69" s="15"/>
      <c r="CZ69" s="15"/>
      <c r="DA69" s="15"/>
      <c r="DB69" s="13"/>
      <c r="DD69" s="13"/>
      <c r="DE69" s="14">
        <v>15.19</v>
      </c>
      <c r="DF69" s="14">
        <v>16.260000000000002</v>
      </c>
      <c r="DG69" s="209"/>
      <c r="DH69" s="209"/>
      <c r="DI69" s="14" t="s">
        <v>62</v>
      </c>
      <c r="DJ69" s="15">
        <f>DF69-DE69+DO69</f>
        <v>1.0700000000000021</v>
      </c>
      <c r="DK69" s="81">
        <f>DJ69/DF69</f>
        <v>6.5805658056580688E-2</v>
      </c>
      <c r="DL69" s="81"/>
      <c r="DM69" s="15" t="s">
        <v>39</v>
      </c>
      <c r="DN69" s="15"/>
      <c r="DO69" s="15"/>
      <c r="DP69" s="15"/>
      <c r="DQ69" s="15"/>
      <c r="DR69" s="13"/>
      <c r="DT69" s="13"/>
      <c r="DU69" s="14">
        <v>15.19</v>
      </c>
      <c r="DV69" s="14">
        <v>16.260000000000002</v>
      </c>
      <c r="DW69" s="14" t="s">
        <v>62</v>
      </c>
      <c r="DX69" s="15">
        <f>DV69-DU69+EC69</f>
        <v>1.0700000000000021</v>
      </c>
      <c r="DY69" s="81">
        <f>DX69/DV69</f>
        <v>6.5805658056580688E-2</v>
      </c>
      <c r="DZ69" s="81"/>
      <c r="EA69" s="15" t="s">
        <v>39</v>
      </c>
      <c r="EB69" s="15"/>
      <c r="EC69" s="15"/>
      <c r="ED69" s="15"/>
      <c r="EE69" s="15"/>
      <c r="EF69" s="13"/>
      <c r="EG69" s="13"/>
      <c r="EH69" s="13"/>
      <c r="EI69" s="14">
        <v>15.19</v>
      </c>
      <c r="EJ69" s="14">
        <v>16.260000000000002</v>
      </c>
      <c r="EK69" s="14" t="s">
        <v>62</v>
      </c>
      <c r="EL69" s="15">
        <f>EJ69-EI69+EP69</f>
        <v>1.0700000000000021</v>
      </c>
      <c r="EM69" s="81">
        <f>EL69/EJ69</f>
        <v>6.5805658056580688E-2</v>
      </c>
      <c r="EN69" s="15" t="s">
        <v>39</v>
      </c>
      <c r="EO69" s="15"/>
      <c r="EP69" s="15"/>
      <c r="EQ69" s="15"/>
      <c r="ER69" s="15"/>
      <c r="ES69" s="13"/>
      <c r="EU69" s="13"/>
      <c r="EV69" s="14">
        <v>15.19</v>
      </c>
      <c r="EW69" s="14">
        <v>16.260000000000002</v>
      </c>
      <c r="EX69" s="14" t="s">
        <v>62</v>
      </c>
      <c r="EY69" s="15">
        <f>EW69-EV69+FC69</f>
        <v>1.0700000000000021</v>
      </c>
      <c r="EZ69" s="81">
        <f>EY69/EW69</f>
        <v>6.5805658056580688E-2</v>
      </c>
      <c r="FA69" s="15" t="s">
        <v>39</v>
      </c>
      <c r="FB69" s="15"/>
      <c r="FC69" s="15"/>
      <c r="FD69" s="15"/>
      <c r="FE69" s="15"/>
      <c r="FF69" s="13"/>
      <c r="FH69" s="13"/>
      <c r="FI69" s="14">
        <v>15.19</v>
      </c>
      <c r="FJ69" s="14">
        <v>16.260000000000002</v>
      </c>
      <c r="FK69" s="14" t="s">
        <v>62</v>
      </c>
      <c r="FL69" s="15">
        <f>FJ69-FI69+FP69</f>
        <v>1.0700000000000021</v>
      </c>
      <c r="FM69" s="81">
        <f>FL69/FJ69</f>
        <v>6.5805658056580688E-2</v>
      </c>
      <c r="FN69" s="15" t="s">
        <v>39</v>
      </c>
      <c r="FO69" s="15"/>
      <c r="FP69" s="15"/>
      <c r="FQ69" s="15"/>
      <c r="FR69" s="15"/>
      <c r="FS69" s="13"/>
      <c r="FU69" s="13"/>
      <c r="FV69" s="14">
        <v>15.19</v>
      </c>
      <c r="FW69" s="14">
        <v>16.260000000000002</v>
      </c>
      <c r="FX69" s="14"/>
      <c r="FY69" s="14" t="s">
        <v>62</v>
      </c>
      <c r="FZ69" s="15">
        <f>FW69-FV69+GD69</f>
        <v>1.0700000000000021</v>
      </c>
      <c r="GA69" s="81">
        <f>FZ69/FW69</f>
        <v>6.5805658056580688E-2</v>
      </c>
      <c r="GB69" s="15" t="s">
        <v>39</v>
      </c>
      <c r="GC69" s="15"/>
      <c r="GD69" s="15"/>
      <c r="GE69" s="15"/>
      <c r="GF69" s="15"/>
      <c r="GG69" s="13"/>
      <c r="GI69" s="13"/>
      <c r="GJ69" s="14">
        <v>15.19</v>
      </c>
      <c r="GK69" s="14">
        <v>16.260000000000002</v>
      </c>
      <c r="GL69" s="14"/>
      <c r="GM69" s="14" t="s">
        <v>62</v>
      </c>
      <c r="GN69" s="15">
        <f>GK69-GJ69+GR69</f>
        <v>1.0700000000000021</v>
      </c>
      <c r="GO69" s="81">
        <f>GN69/GK69</f>
        <v>6.5805658056580688E-2</v>
      </c>
      <c r="GP69" s="15" t="s">
        <v>39</v>
      </c>
      <c r="GQ69" s="15"/>
      <c r="GR69" s="15"/>
      <c r="GS69" s="15"/>
      <c r="GT69" s="15"/>
      <c r="GU69" s="13"/>
      <c r="GW69" s="13"/>
      <c r="GX69" s="14">
        <v>15.19</v>
      </c>
      <c r="GY69" s="14">
        <v>16.260000000000002</v>
      </c>
      <c r="GZ69" s="14"/>
      <c r="HA69" s="14" t="s">
        <v>62</v>
      </c>
      <c r="HB69" s="15">
        <f>GY69-GX69+HF69</f>
        <v>1.0700000000000021</v>
      </c>
      <c r="HC69" s="81">
        <f>HB69/GY69</f>
        <v>6.5805658056580688E-2</v>
      </c>
      <c r="HD69" s="15" t="s">
        <v>39</v>
      </c>
      <c r="HE69" s="15"/>
      <c r="HF69" s="15"/>
      <c r="HG69" s="15"/>
      <c r="HH69" s="15"/>
      <c r="HI69" s="13"/>
      <c r="HJ69" s="13"/>
      <c r="HK69" s="291" t="s">
        <v>353</v>
      </c>
      <c r="HL69" s="14">
        <v>15.19</v>
      </c>
      <c r="HM69" s="14">
        <v>16.260000000000002</v>
      </c>
      <c r="HN69" s="14"/>
      <c r="HO69" s="14" t="s">
        <v>62</v>
      </c>
      <c r="HP69" s="15">
        <f>HM69-HL69+HT69</f>
        <v>1.0700000000000021</v>
      </c>
      <c r="HQ69" s="81">
        <f>HP69/HM69</f>
        <v>6.5805658056580688E-2</v>
      </c>
      <c r="HR69" s="15" t="s">
        <v>39</v>
      </c>
      <c r="HS69" s="15"/>
      <c r="HT69" s="15"/>
      <c r="HU69" s="15"/>
      <c r="HV69" s="15"/>
      <c r="HW69" s="13"/>
      <c r="HX69" s="291" t="s">
        <v>353</v>
      </c>
      <c r="HY69" s="293">
        <v>15.19</v>
      </c>
      <c r="HZ69" s="14">
        <v>16.260000000000002</v>
      </c>
      <c r="IA69" s="14"/>
      <c r="IB69" s="14" t="s">
        <v>62</v>
      </c>
      <c r="IC69" s="15">
        <f>HZ69-HY69+IJ69</f>
        <v>1.0700000000000021</v>
      </c>
      <c r="ID69" s="81">
        <f>IC69/HZ69</f>
        <v>6.5805658056580688E-2</v>
      </c>
      <c r="IE69" s="81"/>
      <c r="IF69" s="81"/>
      <c r="IG69" s="81"/>
      <c r="IH69" s="15" t="s">
        <v>39</v>
      </c>
      <c r="II69" s="15"/>
      <c r="IJ69" s="15"/>
      <c r="IK69" s="15"/>
      <c r="IL69" s="15"/>
      <c r="IM69" s="13"/>
      <c r="IO69" s="487">
        <f>ID69-HQ69</f>
        <v>0</v>
      </c>
      <c r="IQ69" s="291" t="s">
        <v>353</v>
      </c>
      <c r="IR69" s="293">
        <v>15.19</v>
      </c>
      <c r="IS69" s="14">
        <v>16.260000000000002</v>
      </c>
      <c r="IT69" s="14"/>
      <c r="IU69" s="14" t="s">
        <v>62</v>
      </c>
      <c r="IV69" s="15">
        <f>IS69-IR69+JC69</f>
        <v>1.0700000000000021</v>
      </c>
      <c r="IW69" s="81">
        <f>IV69/IS69</f>
        <v>6.5805658056580688E-2</v>
      </c>
      <c r="IX69" s="81"/>
      <c r="IY69" s="81"/>
      <c r="IZ69" s="81"/>
      <c r="JA69" s="15" t="s">
        <v>39</v>
      </c>
      <c r="JB69" s="15"/>
      <c r="JC69" s="15"/>
      <c r="JD69" s="15"/>
      <c r="JE69" s="15"/>
      <c r="JF69" s="13"/>
      <c r="JH69" s="291" t="s">
        <v>353</v>
      </c>
      <c r="JI69" s="293">
        <v>15.19</v>
      </c>
      <c r="JJ69" s="14">
        <v>16.260000000000002</v>
      </c>
      <c r="JK69" s="14"/>
      <c r="JL69" s="14" t="s">
        <v>62</v>
      </c>
      <c r="JM69" s="15">
        <f>JJ69-JI69+JT69</f>
        <v>1.0700000000000021</v>
      </c>
      <c r="JN69" s="81">
        <f>JM69/JJ69</f>
        <v>6.5805658056580688E-2</v>
      </c>
      <c r="JO69" s="81"/>
      <c r="JP69" s="81"/>
      <c r="JQ69" s="81"/>
      <c r="JR69" s="15" t="s">
        <v>39</v>
      </c>
      <c r="JS69" s="15"/>
      <c r="JT69" s="15"/>
      <c r="JU69" s="15"/>
      <c r="JV69" s="15"/>
      <c r="JW69" s="13"/>
      <c r="JZ69" s="291" t="s">
        <v>353</v>
      </c>
      <c r="KA69" s="293">
        <v>15.19</v>
      </c>
      <c r="KB69" s="14">
        <v>16.260000000000002</v>
      </c>
      <c r="KC69" s="14"/>
      <c r="KD69" s="14" t="s">
        <v>62</v>
      </c>
      <c r="KE69" s="15">
        <f>KB69-KA69+KL69</f>
        <v>1.0700000000000021</v>
      </c>
      <c r="KF69" s="81">
        <f>KE69/KB69</f>
        <v>6.5805658056580688E-2</v>
      </c>
      <c r="KG69" s="81"/>
      <c r="KH69" s="81"/>
      <c r="KI69" s="81"/>
      <c r="KJ69" s="15" t="s">
        <v>39</v>
      </c>
      <c r="KK69" s="15"/>
      <c r="KL69" s="15"/>
      <c r="KM69" s="15"/>
      <c r="KN69" s="15"/>
      <c r="KO69" s="13"/>
      <c r="KQ69" s="291" t="s">
        <v>353</v>
      </c>
      <c r="KR69" s="293">
        <v>15.19</v>
      </c>
      <c r="KS69" s="14">
        <v>16.260000000000002</v>
      </c>
      <c r="KT69" s="14"/>
      <c r="KU69" s="312" t="s">
        <v>62</v>
      </c>
      <c r="KV69" s="15">
        <f>KS69-KR69+LC69</f>
        <v>1.0700000000000021</v>
      </c>
      <c r="KW69" s="81">
        <f>KV69/KR69</f>
        <v>7.0441079657669659E-2</v>
      </c>
      <c r="KX69" s="81"/>
      <c r="KY69" s="81"/>
      <c r="KZ69" s="81"/>
      <c r="LA69" s="15" t="s">
        <v>39</v>
      </c>
      <c r="LB69" s="15"/>
      <c r="LC69" s="15"/>
      <c r="LD69" s="15"/>
      <c r="LE69" s="15"/>
      <c r="LF69" s="13"/>
      <c r="LI69" s="13" t="s">
        <v>363</v>
      </c>
      <c r="LJ69" s="293" t="s">
        <v>131</v>
      </c>
      <c r="LK69" s="14">
        <v>16.260000000000002</v>
      </c>
      <c r="LL69" s="14"/>
      <c r="LM69" s="312" t="s">
        <v>62</v>
      </c>
      <c r="LN69" s="15" t="e">
        <f>LK69-LJ69+LU69</f>
        <v>#VALUE!</v>
      </c>
      <c r="LO69" s="81" t="e">
        <f>LN69/LJ69</f>
        <v>#VALUE!</v>
      </c>
      <c r="LP69" s="81"/>
      <c r="LQ69" s="81"/>
      <c r="LR69" s="81"/>
      <c r="LS69" s="15" t="s">
        <v>39</v>
      </c>
      <c r="LT69" s="15"/>
      <c r="LU69" s="15"/>
      <c r="LV69" s="15"/>
      <c r="LW69" s="15"/>
      <c r="LX69" s="13"/>
      <c r="LZ69" s="13" t="s">
        <v>363</v>
      </c>
      <c r="MA69" s="293" t="s">
        <v>131</v>
      </c>
      <c r="MB69" s="14">
        <v>16.260000000000002</v>
      </c>
      <c r="MC69" s="14"/>
      <c r="MD69" s="312" t="s">
        <v>62</v>
      </c>
      <c r="ME69" s="15" t="e">
        <f>MB69-MA69+ML69</f>
        <v>#VALUE!</v>
      </c>
      <c r="MF69" s="81" t="e">
        <f>ME69/MA69</f>
        <v>#VALUE!</v>
      </c>
      <c r="MG69" s="81"/>
      <c r="MH69" s="81"/>
      <c r="MI69" s="81"/>
      <c r="MJ69" s="15" t="s">
        <v>39</v>
      </c>
      <c r="MK69" s="15"/>
      <c r="ML69" s="15"/>
      <c r="MM69" s="15"/>
      <c r="MN69" s="15"/>
      <c r="MO69" s="13"/>
      <c r="MQ69" s="13" t="s">
        <v>363</v>
      </c>
      <c r="MR69" s="293" t="s">
        <v>131</v>
      </c>
      <c r="MS69" s="14">
        <v>16.260000000000002</v>
      </c>
      <c r="MT69" s="14"/>
      <c r="MU69" s="312" t="s">
        <v>62</v>
      </c>
      <c r="MV69" s="15" t="e">
        <f>MS69-MR69+NC69</f>
        <v>#VALUE!</v>
      </c>
      <c r="MW69" s="81" t="e">
        <f>MV69/MR69</f>
        <v>#VALUE!</v>
      </c>
      <c r="MX69" s="81"/>
      <c r="MY69" s="81"/>
      <c r="MZ69" s="81"/>
      <c r="NA69" s="15" t="s">
        <v>39</v>
      </c>
      <c r="NB69" s="15"/>
      <c r="NC69" s="15"/>
      <c r="ND69" s="15"/>
      <c r="NE69" s="15"/>
      <c r="NF69" s="13"/>
      <c r="NI69" s="13" t="s">
        <v>364</v>
      </c>
      <c r="NJ69" s="293" t="s">
        <v>131</v>
      </c>
      <c r="NK69" s="14">
        <v>16.260000000000002</v>
      </c>
      <c r="NL69" s="14"/>
      <c r="NM69" s="312" t="s">
        <v>62</v>
      </c>
      <c r="NN69" s="15" t="e">
        <f>NK69-NJ69+NU69</f>
        <v>#VALUE!</v>
      </c>
      <c r="NO69" s="81" t="e">
        <f>NN69/NJ69</f>
        <v>#VALUE!</v>
      </c>
      <c r="NP69" s="81"/>
      <c r="NQ69" s="81"/>
      <c r="NR69" s="81"/>
      <c r="NS69" s="15" t="s">
        <v>39</v>
      </c>
      <c r="NT69" s="15"/>
      <c r="NU69" s="15"/>
      <c r="NV69" s="15"/>
      <c r="NW69" s="15"/>
      <c r="NX69" s="13"/>
      <c r="OA69" s="13" t="s">
        <v>364</v>
      </c>
      <c r="OB69" s="293" t="s">
        <v>131</v>
      </c>
      <c r="OC69" s="14">
        <v>16.260000000000002</v>
      </c>
      <c r="OD69" s="14"/>
      <c r="OE69" s="312" t="s">
        <v>62</v>
      </c>
      <c r="OF69" s="15" t="e">
        <f>OC69-OB69+OM69</f>
        <v>#VALUE!</v>
      </c>
      <c r="OG69" s="81" t="e">
        <f>OF69/OB69</f>
        <v>#VALUE!</v>
      </c>
      <c r="OH69" s="81"/>
      <c r="OI69" s="81"/>
      <c r="OJ69" s="81"/>
      <c r="OK69" s="15" t="s">
        <v>39</v>
      </c>
      <c r="OL69" s="15"/>
      <c r="OM69" s="15"/>
      <c r="ON69" s="13"/>
      <c r="OQ69" s="13" t="s">
        <v>364</v>
      </c>
      <c r="OR69" s="293" t="s">
        <v>131</v>
      </c>
      <c r="OS69" s="14">
        <v>16.260000000000002</v>
      </c>
      <c r="OT69" s="14"/>
      <c r="OU69" s="312" t="s">
        <v>62</v>
      </c>
      <c r="OV69" s="15" t="e">
        <f>OS69-OR69+PC69</f>
        <v>#VALUE!</v>
      </c>
      <c r="OW69" s="81" t="e">
        <f>OV69/OR69</f>
        <v>#VALUE!</v>
      </c>
      <c r="OX69" s="81"/>
      <c r="OY69" s="81"/>
      <c r="OZ69" s="81"/>
      <c r="PA69" s="15" t="s">
        <v>39</v>
      </c>
      <c r="PB69" s="15"/>
      <c r="PC69" s="15"/>
      <c r="PD69" s="13"/>
      <c r="PG69" s="13" t="s">
        <v>364</v>
      </c>
      <c r="PH69" s="293" t="s">
        <v>131</v>
      </c>
      <c r="PI69" s="14">
        <v>16.260000000000002</v>
      </c>
      <c r="PJ69" s="14"/>
      <c r="PK69" s="312" t="s">
        <v>62</v>
      </c>
      <c r="PL69" s="15" t="e">
        <f>PI69-PH69+PS69</f>
        <v>#VALUE!</v>
      </c>
      <c r="PM69" s="81" t="e">
        <f>PL69/PH69</f>
        <v>#VALUE!</v>
      </c>
      <c r="PN69" s="81"/>
      <c r="PO69" s="81"/>
      <c r="PP69" s="81"/>
      <c r="PQ69" s="15" t="s">
        <v>39</v>
      </c>
      <c r="PR69" s="15"/>
      <c r="PS69" s="15"/>
      <c r="PT69" s="13"/>
      <c r="PV69" s="13" t="s">
        <v>364</v>
      </c>
      <c r="PW69" s="293" t="s">
        <v>131</v>
      </c>
      <c r="PX69" s="14">
        <v>16.260000000000002</v>
      </c>
      <c r="PY69" s="14"/>
      <c r="PZ69" s="312" t="s">
        <v>62</v>
      </c>
      <c r="QA69" s="15" t="e">
        <f>PX69-PW69+QH69</f>
        <v>#VALUE!</v>
      </c>
      <c r="QB69" s="81" t="e">
        <f>QA69/PW69</f>
        <v>#VALUE!</v>
      </c>
      <c r="QC69" s="81"/>
      <c r="QD69" s="81"/>
      <c r="QE69" s="81"/>
      <c r="QF69" s="15" t="s">
        <v>39</v>
      </c>
      <c r="QG69" s="15"/>
      <c r="QH69" s="15"/>
      <c r="QI69" s="13"/>
      <c r="QK69" s="13" t="s">
        <v>364</v>
      </c>
      <c r="QL69" s="293" t="s">
        <v>131</v>
      </c>
      <c r="QM69" s="14">
        <v>16.260000000000002</v>
      </c>
      <c r="QN69" s="14"/>
      <c r="QO69" s="312" t="s">
        <v>62</v>
      </c>
      <c r="QP69" s="15" t="e">
        <f>QM69-QL69+QW69</f>
        <v>#VALUE!</v>
      </c>
      <c r="QQ69" s="81" t="e">
        <f>QP69/QL69</f>
        <v>#VALUE!</v>
      </c>
      <c r="QR69" s="81"/>
      <c r="QS69" s="81"/>
      <c r="QT69" s="81"/>
      <c r="QU69" s="15" t="s">
        <v>39</v>
      </c>
      <c r="QV69" s="15"/>
      <c r="QW69" s="15"/>
      <c r="QX69" s="13"/>
      <c r="QZ69" s="618" t="s">
        <v>53</v>
      </c>
      <c r="RA69" s="293" t="s">
        <v>131</v>
      </c>
      <c r="RB69" s="14">
        <v>16.260000000000002</v>
      </c>
      <c r="RC69" s="497"/>
      <c r="RD69" s="312" t="s">
        <v>62</v>
      </c>
      <c r="RE69" s="15" t="e">
        <f>RB69-RA69+RL69</f>
        <v>#VALUE!</v>
      </c>
      <c r="RF69" s="81" t="e">
        <f>RE69/RA69</f>
        <v>#VALUE!</v>
      </c>
      <c r="RG69" s="81"/>
      <c r="RH69" s="81"/>
      <c r="RI69" s="81"/>
      <c r="RJ69" s="536" t="s">
        <v>39</v>
      </c>
      <c r="RK69" s="553"/>
      <c r="RL69" s="554"/>
      <c r="RM69" s="633"/>
      <c r="RQ69" s="618" t="s">
        <v>53</v>
      </c>
      <c r="RR69" s="293" t="s">
        <v>131</v>
      </c>
      <c r="RS69" s="14">
        <v>16.260000000000002</v>
      </c>
      <c r="RT69" s="497"/>
      <c r="RU69" s="312" t="s">
        <v>62</v>
      </c>
      <c r="RV69" s="15" t="e">
        <f>RS69-RR69+SC69</f>
        <v>#VALUE!</v>
      </c>
      <c r="RW69" s="81" t="e">
        <f>RV69/RR69</f>
        <v>#VALUE!</v>
      </c>
      <c r="RX69" s="81"/>
      <c r="RY69" s="81"/>
      <c r="RZ69" s="81"/>
      <c r="SA69" s="536" t="s">
        <v>39</v>
      </c>
      <c r="SB69" s="553"/>
      <c r="SC69" s="554"/>
      <c r="SD69" s="633"/>
    </row>
    <row r="70" spans="1:498">
      <c r="A70" s="45" t="s">
        <v>310</v>
      </c>
      <c r="B70" s="63">
        <v>20</v>
      </c>
      <c r="C70" s="45" t="s">
        <v>95</v>
      </c>
      <c r="D70" s="774">
        <v>1008</v>
      </c>
      <c r="E70" s="47" t="s">
        <v>248</v>
      </c>
      <c r="F70" s="815" t="s">
        <v>147</v>
      </c>
      <c r="G70" s="595" t="s">
        <v>311</v>
      </c>
      <c r="H70" s="45" t="s">
        <v>312</v>
      </c>
      <c r="J70" s="13" t="s">
        <v>371</v>
      </c>
      <c r="K70" s="59">
        <v>15.6</v>
      </c>
      <c r="L70" s="59">
        <v>16.87</v>
      </c>
      <c r="M70" s="59" t="s">
        <v>298</v>
      </c>
      <c r="N70" s="57">
        <f>L70-K70</f>
        <v>1.2700000000000014</v>
      </c>
      <c r="O70" s="88">
        <f>N70/K70</f>
        <v>8.1410256410256496E-2</v>
      </c>
      <c r="P70" s="88"/>
      <c r="Q70" s="57" t="s">
        <v>39</v>
      </c>
      <c r="R70" s="57"/>
      <c r="S70" s="57"/>
      <c r="T70" s="53"/>
      <c r="U70" s="107">
        <v>0.04</v>
      </c>
      <c r="V70" s="13"/>
      <c r="X70" s="13"/>
      <c r="Y70" s="59">
        <v>15.6</v>
      </c>
      <c r="Z70" s="59">
        <v>16.87</v>
      </c>
      <c r="AA70" s="59" t="s">
        <v>298</v>
      </c>
      <c r="AB70" s="57">
        <f>Z70-Y70</f>
        <v>1.2700000000000014</v>
      </c>
      <c r="AC70" s="88">
        <f>AB70/Y70</f>
        <v>8.1410256410256496E-2</v>
      </c>
      <c r="AD70" s="88"/>
      <c r="AE70" s="57" t="s">
        <v>39</v>
      </c>
      <c r="AF70" s="57"/>
      <c r="AG70" s="57"/>
      <c r="AH70" s="53"/>
      <c r="AI70" s="107">
        <f>AC70/2</f>
        <v>4.0705128205128248E-2</v>
      </c>
      <c r="AJ70" s="13"/>
      <c r="AL70" s="13"/>
      <c r="AM70" s="59">
        <v>15.6</v>
      </c>
      <c r="AN70" s="59">
        <v>16.87</v>
      </c>
      <c r="AO70" s="59" t="s">
        <v>298</v>
      </c>
      <c r="AP70" s="57">
        <f>AN70-AM70</f>
        <v>1.2700000000000014</v>
      </c>
      <c r="AQ70" s="88">
        <f>AP70/AM70</f>
        <v>8.1410256410256496E-2</v>
      </c>
      <c r="AR70" s="57" t="s">
        <v>39</v>
      </c>
      <c r="AS70" s="57"/>
      <c r="AT70" s="53"/>
      <c r="AU70" s="53"/>
      <c r="AV70" s="53"/>
      <c r="AW70" s="167">
        <f>AQ70/2</f>
        <v>4.0705128205128248E-2</v>
      </c>
      <c r="AX70" s="13"/>
      <c r="AZ70" s="13"/>
      <c r="BA70" s="59">
        <v>15.6</v>
      </c>
      <c r="BB70" s="59">
        <v>16.87</v>
      </c>
      <c r="BC70" s="59" t="s">
        <v>298</v>
      </c>
      <c r="BD70" s="57">
        <f>BB70-BA70</f>
        <v>1.2700000000000014</v>
      </c>
      <c r="BE70" s="88">
        <f>BD70/BA70</f>
        <v>8.1410256410256496E-2</v>
      </c>
      <c r="BF70" s="57" t="s">
        <v>39</v>
      </c>
      <c r="BG70" s="57"/>
      <c r="BH70" s="53"/>
      <c r="BI70" s="53"/>
      <c r="BJ70" s="53"/>
      <c r="BK70" s="169">
        <f>BE70/2</f>
        <v>4.0705128205128248E-2</v>
      </c>
      <c r="BL70" s="13"/>
      <c r="BN70" s="29"/>
      <c r="BO70" s="59">
        <v>15.6</v>
      </c>
      <c r="BP70" s="59">
        <v>16.87</v>
      </c>
      <c r="BQ70" s="59" t="s">
        <v>298</v>
      </c>
      <c r="BR70" s="57">
        <f>BP70-BO70</f>
        <v>1.2700000000000014</v>
      </c>
      <c r="BS70" s="88">
        <f>BR70/BO70</f>
        <v>8.1410256410256496E-2</v>
      </c>
      <c r="BT70" s="57" t="s">
        <v>39</v>
      </c>
      <c r="BU70" s="57"/>
      <c r="BV70" s="53"/>
      <c r="BW70" s="53"/>
      <c r="BX70" s="53"/>
      <c r="BY70" s="171">
        <f>BS70/2</f>
        <v>4.0705128205128248E-2</v>
      </c>
      <c r="BZ70" s="13"/>
      <c r="CB70" s="29"/>
      <c r="CC70" s="59">
        <v>15.6</v>
      </c>
      <c r="CD70" s="59">
        <v>16.87</v>
      </c>
      <c r="CE70" s="59" t="s">
        <v>298</v>
      </c>
      <c r="CF70" s="57">
        <f>CD70-CC70</f>
        <v>1.2700000000000014</v>
      </c>
      <c r="CG70" s="88">
        <f>CF70/CC70</f>
        <v>8.1410256410256496E-2</v>
      </c>
      <c r="CH70" s="53"/>
      <c r="CI70" s="57" t="s">
        <v>39</v>
      </c>
      <c r="CJ70" s="53"/>
      <c r="CK70" s="53"/>
      <c r="CL70" s="53"/>
      <c r="CM70" s="171">
        <f>CG70/2</f>
        <v>4.0705128205128248E-2</v>
      </c>
      <c r="CN70" s="13"/>
      <c r="CP70" s="13"/>
      <c r="CQ70" s="59">
        <v>15.6</v>
      </c>
      <c r="CR70" s="59">
        <v>16.87</v>
      </c>
      <c r="CS70" s="59" t="s">
        <v>298</v>
      </c>
      <c r="CT70" s="57">
        <f>CR70-CQ70</f>
        <v>1.2700000000000014</v>
      </c>
      <c r="CU70" s="88">
        <f>CT70/CQ70</f>
        <v>8.1410256410256496E-2</v>
      </c>
      <c r="CV70" s="57"/>
      <c r="CW70" s="57" t="s">
        <v>39</v>
      </c>
      <c r="CX70" s="53"/>
      <c r="CY70" s="53"/>
      <c r="CZ70" s="53"/>
      <c r="DA70" s="171">
        <f>CU70/2</f>
        <v>4.0705128205128248E-2</v>
      </c>
      <c r="DB70" s="13"/>
      <c r="DD70" s="13"/>
      <c r="DE70" s="59">
        <v>15.6</v>
      </c>
      <c r="DF70" s="59">
        <v>16.87</v>
      </c>
      <c r="DG70" s="59"/>
      <c r="DH70" s="59"/>
      <c r="DI70" s="59" t="s">
        <v>298</v>
      </c>
      <c r="DJ70" s="57">
        <f>DF70-DE70</f>
        <v>1.2700000000000014</v>
      </c>
      <c r="DK70" s="88">
        <f>DJ70/DE70</f>
        <v>8.1410256410256496E-2</v>
      </c>
      <c r="DL70" s="57"/>
      <c r="DM70" s="57" t="s">
        <v>39</v>
      </c>
      <c r="DN70" s="53"/>
      <c r="DO70" s="53"/>
      <c r="DP70" s="53"/>
      <c r="DQ70" s="171">
        <f>DK70/2</f>
        <v>4.0705128205128248E-2</v>
      </c>
      <c r="DR70" s="13"/>
      <c r="DT70" s="13"/>
      <c r="DU70" s="59">
        <v>15.6</v>
      </c>
      <c r="DV70" s="59">
        <v>16.87</v>
      </c>
      <c r="DW70" s="59" t="s">
        <v>298</v>
      </c>
      <c r="DX70" s="57">
        <f>DV70-DU70</f>
        <v>1.2700000000000014</v>
      </c>
      <c r="DY70" s="88">
        <f>DX70/DU70</f>
        <v>8.1410256410256496E-2</v>
      </c>
      <c r="DZ70" s="57"/>
      <c r="EA70" s="57" t="s">
        <v>39</v>
      </c>
      <c r="EB70" s="53"/>
      <c r="EC70" s="53"/>
      <c r="ED70" s="53"/>
      <c r="EE70" s="171">
        <f>DY70/2</f>
        <v>4.0705128205128248E-2</v>
      </c>
      <c r="EF70" s="13"/>
      <c r="EG70" s="13"/>
      <c r="EH70" s="29"/>
      <c r="EI70" s="59">
        <v>15.6</v>
      </c>
      <c r="EJ70" s="59">
        <v>16.87</v>
      </c>
      <c r="EK70" s="59" t="s">
        <v>298</v>
      </c>
      <c r="EL70" s="57">
        <f>EJ70-EI70</f>
        <v>1.2700000000000014</v>
      </c>
      <c r="EM70" s="88">
        <f>EL70/EI70</f>
        <v>8.1410256410256496E-2</v>
      </c>
      <c r="EN70" s="57" t="s">
        <v>39</v>
      </c>
      <c r="EO70" s="53"/>
      <c r="EP70" s="53"/>
      <c r="EQ70" s="53"/>
      <c r="ER70" s="171">
        <f>EM70/2</f>
        <v>4.0705128205128248E-2</v>
      </c>
      <c r="ES70" s="13"/>
      <c r="EU70" s="29"/>
      <c r="EV70" s="59">
        <v>15.6</v>
      </c>
      <c r="EW70" s="59">
        <v>16.87</v>
      </c>
      <c r="EX70" s="59" t="s">
        <v>298</v>
      </c>
      <c r="EY70" s="57">
        <f>EW70-EV70</f>
        <v>1.2700000000000014</v>
      </c>
      <c r="EZ70" s="88">
        <f>EY70/EV70</f>
        <v>8.1410256410256496E-2</v>
      </c>
      <c r="FA70" s="57" t="s">
        <v>39</v>
      </c>
      <c r="FB70" s="53"/>
      <c r="FC70" s="53"/>
      <c r="FD70" s="53"/>
      <c r="FE70" s="171">
        <f>EZ70/2</f>
        <v>4.0705128205128248E-2</v>
      </c>
      <c r="FF70" s="13"/>
      <c r="FH70" s="29"/>
      <c r="FI70" s="59">
        <v>15.6</v>
      </c>
      <c r="FJ70" s="59">
        <v>16.87</v>
      </c>
      <c r="FK70" s="59" t="s">
        <v>298</v>
      </c>
      <c r="FL70" s="57">
        <f>FJ70-FI70</f>
        <v>1.2700000000000014</v>
      </c>
      <c r="FM70" s="88">
        <f>FL70/FI70</f>
        <v>8.1410256410256496E-2</v>
      </c>
      <c r="FN70" s="57" t="s">
        <v>39</v>
      </c>
      <c r="FO70" s="53"/>
      <c r="FP70" s="53"/>
      <c r="FQ70" s="53"/>
      <c r="FR70" s="171">
        <f>FM70/2</f>
        <v>4.0705128205128248E-2</v>
      </c>
      <c r="FS70" s="13"/>
      <c r="FU70" s="29" t="s">
        <v>372</v>
      </c>
      <c r="FV70" s="59">
        <v>15.6</v>
      </c>
      <c r="FW70" s="59">
        <v>16.87</v>
      </c>
      <c r="FX70" s="59"/>
      <c r="FY70" s="59" t="s">
        <v>62</v>
      </c>
      <c r="FZ70" s="57">
        <f>FW70-FV70</f>
        <v>1.2700000000000014</v>
      </c>
      <c r="GA70" s="88">
        <f>FZ70/FV70</f>
        <v>8.1410256410256496E-2</v>
      </c>
      <c r="GB70" s="57" t="s">
        <v>39</v>
      </c>
      <c r="GC70" s="53"/>
      <c r="GD70" s="53"/>
      <c r="GE70" s="53"/>
      <c r="GF70" s="171">
        <f>GA70/2</f>
        <v>4.0705128205128248E-2</v>
      </c>
      <c r="GG70" s="13"/>
      <c r="GI70" s="29" t="s">
        <v>372</v>
      </c>
      <c r="GJ70" s="59">
        <v>15.6</v>
      </c>
      <c r="GK70" s="59">
        <v>16.87</v>
      </c>
      <c r="GL70" s="59"/>
      <c r="GM70" s="59" t="s">
        <v>62</v>
      </c>
      <c r="GN70" s="57">
        <f>GK70-GJ70</f>
        <v>1.2700000000000014</v>
      </c>
      <c r="GO70" s="88">
        <f>GN70/GJ70</f>
        <v>8.1410256410256496E-2</v>
      </c>
      <c r="GP70" s="57" t="s">
        <v>39</v>
      </c>
      <c r="GQ70" s="53"/>
      <c r="GR70" s="53"/>
      <c r="GS70" s="53"/>
      <c r="GT70" s="171">
        <f>GO70/2</f>
        <v>4.0705128205128248E-2</v>
      </c>
      <c r="GU70" s="13"/>
      <c r="GW70" s="29" t="s">
        <v>372</v>
      </c>
      <c r="GX70" s="59">
        <v>15.6</v>
      </c>
      <c r="GY70" s="59">
        <v>16.87</v>
      </c>
      <c r="GZ70" s="59"/>
      <c r="HA70" s="59" t="s">
        <v>62</v>
      </c>
      <c r="HB70" s="57">
        <f>GY70-GX70</f>
        <v>1.2700000000000014</v>
      </c>
      <c r="HC70" s="88">
        <f>HB70/GX70</f>
        <v>8.1410256410256496E-2</v>
      </c>
      <c r="HD70" s="57" t="s">
        <v>39</v>
      </c>
      <c r="HE70" s="53"/>
      <c r="HF70" s="53"/>
      <c r="HG70" s="53"/>
      <c r="HH70" s="171">
        <f>HC70/2</f>
        <v>4.0705128205128248E-2</v>
      </c>
      <c r="HI70" s="13"/>
      <c r="HJ70" s="13"/>
      <c r="HK70" s="29" t="s">
        <v>372</v>
      </c>
      <c r="HL70" s="59">
        <v>15.6</v>
      </c>
      <c r="HM70" s="59">
        <v>16.87</v>
      </c>
      <c r="HN70" s="59"/>
      <c r="HO70" s="59" t="s">
        <v>62</v>
      </c>
      <c r="HP70" s="57">
        <f>HM70-HL70</f>
        <v>1.2700000000000014</v>
      </c>
      <c r="HQ70" s="88">
        <f>HP70/HL70</f>
        <v>8.1410256410256496E-2</v>
      </c>
      <c r="HR70" s="57" t="s">
        <v>39</v>
      </c>
      <c r="HS70" s="53"/>
      <c r="HT70" s="53"/>
      <c r="HU70" s="53"/>
      <c r="HV70" s="171">
        <f>HQ70/2</f>
        <v>4.0705128205128248E-2</v>
      </c>
      <c r="HW70" s="13"/>
      <c r="HX70" s="29" t="s">
        <v>372</v>
      </c>
      <c r="HY70" s="59">
        <v>15.6</v>
      </c>
      <c r="HZ70" s="59">
        <v>16.87</v>
      </c>
      <c r="IA70" s="59"/>
      <c r="IB70" s="59" t="s">
        <v>62</v>
      </c>
      <c r="IC70" s="57">
        <f>HZ70-HY70</f>
        <v>1.2700000000000014</v>
      </c>
      <c r="ID70" s="88">
        <f>IC70/HY70</f>
        <v>8.1410256410256496E-2</v>
      </c>
      <c r="IE70" s="88"/>
      <c r="IF70" s="88"/>
      <c r="IG70" s="88"/>
      <c r="IH70" s="57" t="s">
        <v>39</v>
      </c>
      <c r="II70" s="53"/>
      <c r="IJ70" s="53"/>
      <c r="IK70" s="53"/>
      <c r="IL70" s="171">
        <f>ID70/2</f>
        <v>4.0705128205128248E-2</v>
      </c>
      <c r="IM70" s="13"/>
      <c r="IQ70" s="29"/>
      <c r="IR70" s="59">
        <v>15.6</v>
      </c>
      <c r="IS70" s="59">
        <v>16.87</v>
      </c>
      <c r="IT70" s="59"/>
      <c r="IU70" s="59" t="s">
        <v>62</v>
      </c>
      <c r="IV70" s="57">
        <f>IS70-IR70</f>
        <v>1.2700000000000014</v>
      </c>
      <c r="IW70" s="88">
        <f>IV70/IR70</f>
        <v>8.1410256410256496E-2</v>
      </c>
      <c r="IX70" s="88"/>
      <c r="IY70" s="88"/>
      <c r="IZ70" s="88"/>
      <c r="JA70" s="57" t="s">
        <v>39</v>
      </c>
      <c r="JB70" s="53"/>
      <c r="JC70" s="53"/>
      <c r="JD70" s="53"/>
      <c r="JE70" s="171">
        <f>IW70/2</f>
        <v>4.0705128205128248E-2</v>
      </c>
      <c r="JF70" s="13"/>
      <c r="JH70" s="29"/>
      <c r="JI70" s="59">
        <v>15.6</v>
      </c>
      <c r="JJ70" s="59">
        <v>16.87</v>
      </c>
      <c r="JK70" s="59"/>
      <c r="JL70" s="59" t="s">
        <v>62</v>
      </c>
      <c r="JM70" s="57">
        <f>JJ70-JI70</f>
        <v>1.2700000000000014</v>
      </c>
      <c r="JN70" s="88">
        <f>JM70/JI70</f>
        <v>8.1410256410256496E-2</v>
      </c>
      <c r="JO70" s="88"/>
      <c r="JP70" s="88"/>
      <c r="JQ70" s="88"/>
      <c r="JR70" s="57" t="s">
        <v>39</v>
      </c>
      <c r="JS70" s="53"/>
      <c r="JT70" s="53"/>
      <c r="JU70" s="53"/>
      <c r="JV70" s="171">
        <f>JN70/2</f>
        <v>4.0705128205128248E-2</v>
      </c>
      <c r="JW70" s="13"/>
      <c r="JZ70" s="29"/>
      <c r="KA70" s="59">
        <v>15.6</v>
      </c>
      <c r="KB70" s="59">
        <v>16.87</v>
      </c>
      <c r="KC70" s="59"/>
      <c r="KD70" s="59" t="s">
        <v>62</v>
      </c>
      <c r="KE70" s="57">
        <f>KB70-KA70</f>
        <v>1.2700000000000014</v>
      </c>
      <c r="KF70" s="88">
        <f>KE70/KA70</f>
        <v>8.1410256410256496E-2</v>
      </c>
      <c r="KG70" s="88"/>
      <c r="KH70" s="88"/>
      <c r="KI70" s="88"/>
      <c r="KJ70" s="57" t="s">
        <v>39</v>
      </c>
      <c r="KK70" s="53"/>
      <c r="KL70" s="53"/>
      <c r="KM70" s="53"/>
      <c r="KN70" s="171">
        <f>KF70/2</f>
        <v>4.0705128205128248E-2</v>
      </c>
      <c r="KO70" s="13"/>
      <c r="KQ70" s="29"/>
      <c r="KR70" s="59">
        <v>15.6</v>
      </c>
      <c r="KS70" s="59">
        <v>16.87</v>
      </c>
      <c r="KT70" s="59"/>
      <c r="KU70" s="313" t="s">
        <v>62</v>
      </c>
      <c r="KV70" s="57">
        <f>KS70-KR70</f>
        <v>1.2700000000000014</v>
      </c>
      <c r="KW70" s="88">
        <f>KV70/KR70</f>
        <v>8.1410256410256496E-2</v>
      </c>
      <c r="KX70" s="88"/>
      <c r="KY70" s="88"/>
      <c r="KZ70" s="88"/>
      <c r="LA70" s="57" t="s">
        <v>39</v>
      </c>
      <c r="LB70" s="53"/>
      <c r="LC70" s="53"/>
      <c r="LD70" s="53"/>
      <c r="LE70" s="171">
        <f>KW70/2</f>
        <v>4.0705128205128248E-2</v>
      </c>
      <c r="LF70" s="13"/>
      <c r="LI70" s="29"/>
      <c r="LJ70" s="59">
        <v>15.6</v>
      </c>
      <c r="LK70" s="59">
        <v>16.87</v>
      </c>
      <c r="LL70" s="59"/>
      <c r="LM70" s="313" t="s">
        <v>62</v>
      </c>
      <c r="LN70" s="57">
        <f>LK70-LJ70</f>
        <v>1.2700000000000014</v>
      </c>
      <c r="LO70" s="88">
        <f>LN70/LJ70</f>
        <v>8.1410256410256496E-2</v>
      </c>
      <c r="LP70" s="88"/>
      <c r="LQ70" s="88"/>
      <c r="LR70" s="88"/>
      <c r="LS70" s="57" t="s">
        <v>39</v>
      </c>
      <c r="LT70" s="53"/>
      <c r="LU70" s="53"/>
      <c r="LV70" s="53"/>
      <c r="LW70" s="171">
        <f>LO70/2</f>
        <v>4.0705128205128248E-2</v>
      </c>
      <c r="LX70" s="13"/>
      <c r="LZ70" s="29"/>
      <c r="MA70" s="59">
        <v>15.6</v>
      </c>
      <c r="MB70" s="59">
        <v>16.87</v>
      </c>
      <c r="MC70" s="59"/>
      <c r="MD70" s="313" t="s">
        <v>62</v>
      </c>
      <c r="ME70" s="57">
        <f>MB70-MA70</f>
        <v>1.2700000000000014</v>
      </c>
      <c r="MF70" s="88">
        <f>ME70/MA70</f>
        <v>8.1410256410256496E-2</v>
      </c>
      <c r="MG70" s="88"/>
      <c r="MH70" s="88"/>
      <c r="MI70" s="88"/>
      <c r="MJ70" s="57" t="s">
        <v>39</v>
      </c>
      <c r="MK70" s="53"/>
      <c r="ML70" s="53"/>
      <c r="MM70" s="53"/>
      <c r="MN70" s="171">
        <f>MF70/2</f>
        <v>4.0705128205128248E-2</v>
      </c>
      <c r="MO70" s="13"/>
      <c r="MQ70" s="29"/>
      <c r="MR70" s="59">
        <v>15.6</v>
      </c>
      <c r="MS70" s="59">
        <v>16.87</v>
      </c>
      <c r="MT70" s="59"/>
      <c r="MU70" s="313" t="s">
        <v>62</v>
      </c>
      <c r="MV70" s="57">
        <f>MS70-MR70</f>
        <v>1.2700000000000014</v>
      </c>
      <c r="MW70" s="88">
        <f>MV70/MR70</f>
        <v>8.1410256410256496E-2</v>
      </c>
      <c r="MX70" s="88"/>
      <c r="MY70" s="88"/>
      <c r="MZ70" s="88"/>
      <c r="NA70" s="57" t="s">
        <v>39</v>
      </c>
      <c r="NB70" s="53"/>
      <c r="NC70" s="53"/>
      <c r="ND70" s="53"/>
      <c r="NE70" s="171">
        <f>MW70/2</f>
        <v>4.0705128205128248E-2</v>
      </c>
      <c r="NF70" s="13"/>
      <c r="NI70" s="29"/>
      <c r="NJ70" s="59">
        <v>15.6</v>
      </c>
      <c r="NK70" s="59">
        <v>16.87</v>
      </c>
      <c r="NL70" s="59"/>
      <c r="NM70" s="313" t="s">
        <v>62</v>
      </c>
      <c r="NN70" s="57">
        <f>NK70-NJ70</f>
        <v>1.2700000000000014</v>
      </c>
      <c r="NO70" s="88">
        <f>NN70/NJ70</f>
        <v>8.1410256410256496E-2</v>
      </c>
      <c r="NP70" s="88"/>
      <c r="NQ70" s="88"/>
      <c r="NR70" s="88"/>
      <c r="NS70" s="57" t="s">
        <v>39</v>
      </c>
      <c r="NT70" s="53"/>
      <c r="NU70" s="53"/>
      <c r="NV70" s="53"/>
      <c r="NW70" s="171">
        <f>NO70/2</f>
        <v>4.0705128205128248E-2</v>
      </c>
      <c r="NX70" s="13"/>
      <c r="OA70" s="29"/>
      <c r="OB70" s="59">
        <v>15.6</v>
      </c>
      <c r="OC70" s="59">
        <v>16.87</v>
      </c>
      <c r="OD70" s="59"/>
      <c r="OE70" s="313" t="s">
        <v>62</v>
      </c>
      <c r="OF70" s="57">
        <f>OC70-OB70</f>
        <v>1.2700000000000014</v>
      </c>
      <c r="OG70" s="88">
        <f>OF70/OB70</f>
        <v>8.1410256410256496E-2</v>
      </c>
      <c r="OH70" s="88"/>
      <c r="OI70" s="88"/>
      <c r="OJ70" s="88"/>
      <c r="OK70" s="57" t="s">
        <v>39</v>
      </c>
      <c r="OL70" s="53"/>
      <c r="OM70" s="53"/>
      <c r="ON70" s="13"/>
      <c r="OQ70" s="29"/>
      <c r="OR70" s="59">
        <v>15.6</v>
      </c>
      <c r="OS70" s="59">
        <v>16.87</v>
      </c>
      <c r="OT70" s="59"/>
      <c r="OU70" s="313" t="s">
        <v>62</v>
      </c>
      <c r="OV70" s="57">
        <f>OS70-OR70</f>
        <v>1.2700000000000014</v>
      </c>
      <c r="OW70" s="88">
        <f>OV70/OR70</f>
        <v>8.1410256410256496E-2</v>
      </c>
      <c r="OX70" s="88"/>
      <c r="OY70" s="88"/>
      <c r="OZ70" s="88"/>
      <c r="PA70" s="57" t="s">
        <v>39</v>
      </c>
      <c r="PB70" s="53"/>
      <c r="PC70" s="53"/>
      <c r="PD70" s="13"/>
      <c r="PG70" s="29"/>
      <c r="PH70" s="59">
        <v>15.6</v>
      </c>
      <c r="PI70" s="59">
        <v>16.87</v>
      </c>
      <c r="PJ70" s="59"/>
      <c r="PK70" s="313" t="s">
        <v>62</v>
      </c>
      <c r="PL70" s="57">
        <f>PI70-PH70</f>
        <v>1.2700000000000014</v>
      </c>
      <c r="PM70" s="88">
        <f>PL70/PH70</f>
        <v>8.1410256410256496E-2</v>
      </c>
      <c r="PN70" s="88"/>
      <c r="PO70" s="88"/>
      <c r="PP70" s="88"/>
      <c r="PQ70" s="57" t="s">
        <v>39</v>
      </c>
      <c r="PR70" s="53"/>
      <c r="PS70" s="53"/>
      <c r="PT70" s="13"/>
      <c r="PV70" s="29"/>
      <c r="PW70" s="59">
        <v>15.6</v>
      </c>
      <c r="PX70" s="59">
        <v>16.87</v>
      </c>
      <c r="PY70" s="59"/>
      <c r="PZ70" s="313" t="s">
        <v>62</v>
      </c>
      <c r="QA70" s="57">
        <f>PX70-PW70</f>
        <v>1.2700000000000014</v>
      </c>
      <c r="QB70" s="88">
        <f>QA70/PW70</f>
        <v>8.1410256410256496E-2</v>
      </c>
      <c r="QC70" s="88"/>
      <c r="QD70" s="88"/>
      <c r="QE70" s="88"/>
      <c r="QF70" s="57" t="s">
        <v>39</v>
      </c>
      <c r="QG70" s="53"/>
      <c r="QH70" s="53"/>
      <c r="QI70" s="13"/>
      <c r="QK70" s="29"/>
      <c r="QL70" s="59">
        <v>15.6</v>
      </c>
      <c r="QM70" s="59">
        <v>16.87</v>
      </c>
      <c r="QN70" s="59"/>
      <c r="QO70" s="313" t="s">
        <v>62</v>
      </c>
      <c r="QP70" s="57">
        <f>QM70-QL70</f>
        <v>1.2700000000000014</v>
      </c>
      <c r="QQ70" s="88">
        <f>QP70/QL70</f>
        <v>8.1410256410256496E-2</v>
      </c>
      <c r="QR70" s="88"/>
      <c r="QS70" s="88"/>
      <c r="QT70" s="88"/>
      <c r="QU70" s="57" t="s">
        <v>39</v>
      </c>
      <c r="QV70" s="53"/>
      <c r="QW70" s="53"/>
      <c r="QX70" s="13"/>
      <c r="QZ70" s="618" t="s">
        <v>71</v>
      </c>
      <c r="RA70" s="59">
        <v>15.6</v>
      </c>
      <c r="RB70" s="59">
        <v>16.87</v>
      </c>
      <c r="RC70" s="498"/>
      <c r="RD70" s="313" t="s">
        <v>62</v>
      </c>
      <c r="RE70" s="57">
        <f>RB70-RA70</f>
        <v>1.2700000000000014</v>
      </c>
      <c r="RF70" s="88">
        <f>RE70/RA70</f>
        <v>8.1410256410256496E-2</v>
      </c>
      <c r="RG70" s="88"/>
      <c r="RH70" s="88"/>
      <c r="RI70" s="88"/>
      <c r="RJ70" s="537" t="s">
        <v>39</v>
      </c>
      <c r="RK70" s="54"/>
      <c r="RL70" s="575"/>
      <c r="RM70" s="633"/>
      <c r="RQ70" s="618" t="s">
        <v>71</v>
      </c>
      <c r="RR70" s="59">
        <v>15.6</v>
      </c>
      <c r="RS70" s="59">
        <v>16.87</v>
      </c>
      <c r="RT70" s="498"/>
      <c r="RU70" s="313" t="s">
        <v>62</v>
      </c>
      <c r="RV70" s="57">
        <f>RS70-RR70</f>
        <v>1.2700000000000014</v>
      </c>
      <c r="RW70" s="88">
        <f>RV70/RR70</f>
        <v>8.1410256410256496E-2</v>
      </c>
      <c r="RX70" s="88"/>
      <c r="RY70" s="88"/>
      <c r="RZ70" s="88"/>
      <c r="SA70" s="537" t="s">
        <v>39</v>
      </c>
      <c r="SB70" s="54"/>
      <c r="SC70" s="575"/>
      <c r="SD70" s="633"/>
    </row>
    <row r="71" spans="1:498">
      <c r="A71" s="45" t="s">
        <v>314</v>
      </c>
      <c r="B71" s="63">
        <v>20</v>
      </c>
      <c r="C71" s="45" t="s">
        <v>95</v>
      </c>
      <c r="D71" s="774">
        <v>1008</v>
      </c>
      <c r="E71" s="47" t="s">
        <v>248</v>
      </c>
      <c r="F71" s="815" t="s">
        <v>147</v>
      </c>
      <c r="G71" s="595" t="s">
        <v>315</v>
      </c>
      <c r="H71" s="45" t="s">
        <v>316</v>
      </c>
      <c r="J71" s="13" t="s">
        <v>371</v>
      </c>
      <c r="K71" s="59">
        <v>15</v>
      </c>
      <c r="L71" s="59">
        <v>15.61</v>
      </c>
      <c r="M71" s="59" t="s">
        <v>298</v>
      </c>
      <c r="N71" s="57">
        <f>L71-K71</f>
        <v>0.60999999999999943</v>
      </c>
      <c r="O71" s="88">
        <f>N71/K71</f>
        <v>4.0666666666666629E-2</v>
      </c>
      <c r="P71" s="88"/>
      <c r="Q71" s="57" t="s">
        <v>39</v>
      </c>
      <c r="R71" s="57"/>
      <c r="S71" s="57"/>
      <c r="T71" s="53"/>
      <c r="U71" s="107">
        <v>0.02</v>
      </c>
      <c r="V71" s="13"/>
      <c r="X71" s="13"/>
      <c r="Y71" s="59">
        <v>15</v>
      </c>
      <c r="Z71" s="59">
        <v>15.61</v>
      </c>
      <c r="AA71" s="59" t="s">
        <v>298</v>
      </c>
      <c r="AB71" s="57">
        <f>Z71-Y71</f>
        <v>0.60999999999999943</v>
      </c>
      <c r="AC71" s="88">
        <f>AB71/Y71</f>
        <v>4.0666666666666629E-2</v>
      </c>
      <c r="AD71" s="88"/>
      <c r="AE71" s="57" t="s">
        <v>39</v>
      </c>
      <c r="AF71" s="57"/>
      <c r="AG71" s="57"/>
      <c r="AH71" s="53"/>
      <c r="AI71" s="107">
        <f>AC71/2</f>
        <v>2.0333333333333314E-2</v>
      </c>
      <c r="AJ71" s="13"/>
      <c r="AL71" s="13"/>
      <c r="AM71" s="59">
        <v>15</v>
      </c>
      <c r="AN71" s="59">
        <v>15.61</v>
      </c>
      <c r="AO71" s="59" t="s">
        <v>298</v>
      </c>
      <c r="AP71" s="57">
        <f>AN71-AM71</f>
        <v>0.60999999999999943</v>
      </c>
      <c r="AQ71" s="88">
        <f>AP71/AM71</f>
        <v>4.0666666666666629E-2</v>
      </c>
      <c r="AR71" s="57" t="s">
        <v>39</v>
      </c>
      <c r="AS71" s="57"/>
      <c r="AT71" s="53"/>
      <c r="AU71" s="53"/>
      <c r="AV71" s="53"/>
      <c r="AW71" s="167">
        <f>AQ71/2</f>
        <v>2.0333333333333314E-2</v>
      </c>
      <c r="AX71" s="13"/>
      <c r="AZ71" s="13"/>
      <c r="BA71" s="59">
        <v>15</v>
      </c>
      <c r="BB71" s="59">
        <v>15.61</v>
      </c>
      <c r="BC71" s="59" t="s">
        <v>298</v>
      </c>
      <c r="BD71" s="57">
        <f>BB71-BA71</f>
        <v>0.60999999999999943</v>
      </c>
      <c r="BE71" s="88">
        <f>BD71/BA71</f>
        <v>4.0666666666666629E-2</v>
      </c>
      <c r="BF71" s="57" t="s">
        <v>39</v>
      </c>
      <c r="BG71" s="57"/>
      <c r="BH71" s="53"/>
      <c r="BI71" s="53"/>
      <c r="BJ71" s="53"/>
      <c r="BK71" s="169">
        <f>BE71/2</f>
        <v>2.0333333333333314E-2</v>
      </c>
      <c r="BL71" s="13"/>
      <c r="BN71" s="29"/>
      <c r="BO71" s="59">
        <v>15</v>
      </c>
      <c r="BP71" s="59">
        <v>15.61</v>
      </c>
      <c r="BQ71" s="59" t="s">
        <v>298</v>
      </c>
      <c r="BR71" s="57">
        <f>BP71-BO71</f>
        <v>0.60999999999999943</v>
      </c>
      <c r="BS71" s="88">
        <f>BR71/BO71</f>
        <v>4.0666666666666629E-2</v>
      </c>
      <c r="BT71" s="57" t="s">
        <v>39</v>
      </c>
      <c r="BU71" s="57"/>
      <c r="BV71" s="53"/>
      <c r="BW71" s="53"/>
      <c r="BX71" s="53"/>
      <c r="BY71" s="171">
        <f>BS71/2</f>
        <v>2.0333333333333314E-2</v>
      </c>
      <c r="BZ71" s="13"/>
      <c r="CB71" s="29"/>
      <c r="CC71" s="59">
        <v>15</v>
      </c>
      <c r="CD71" s="59">
        <v>15.61</v>
      </c>
      <c r="CE71" s="59" t="s">
        <v>298</v>
      </c>
      <c r="CF71" s="57">
        <f>CD71-CC71</f>
        <v>0.60999999999999943</v>
      </c>
      <c r="CG71" s="88">
        <f>CF71/CC71</f>
        <v>4.0666666666666629E-2</v>
      </c>
      <c r="CH71" s="53"/>
      <c r="CI71" s="57" t="s">
        <v>39</v>
      </c>
      <c r="CJ71" s="53"/>
      <c r="CK71" s="53"/>
      <c r="CL71" s="53"/>
      <c r="CM71" s="171">
        <f>CG71/2</f>
        <v>2.0333333333333314E-2</v>
      </c>
      <c r="CN71" s="13"/>
      <c r="CP71" s="13"/>
      <c r="CQ71" s="59">
        <v>15</v>
      </c>
      <c r="CR71" s="59">
        <v>15.61</v>
      </c>
      <c r="CS71" s="59" t="s">
        <v>298</v>
      </c>
      <c r="CT71" s="57">
        <f>CR71-CQ71</f>
        <v>0.60999999999999943</v>
      </c>
      <c r="CU71" s="88">
        <f>CT71/CQ71</f>
        <v>4.0666666666666629E-2</v>
      </c>
      <c r="CV71" s="57"/>
      <c r="CW71" s="57" t="s">
        <v>39</v>
      </c>
      <c r="CX71" s="53"/>
      <c r="CY71" s="53"/>
      <c r="CZ71" s="53"/>
      <c r="DA71" s="171">
        <f>CU71/2</f>
        <v>2.0333333333333314E-2</v>
      </c>
      <c r="DB71" s="13"/>
      <c r="DD71" s="13"/>
      <c r="DE71" s="59">
        <v>15</v>
      </c>
      <c r="DF71" s="59">
        <v>15.61</v>
      </c>
      <c r="DG71" s="59"/>
      <c r="DH71" s="59"/>
      <c r="DI71" s="59" t="s">
        <v>298</v>
      </c>
      <c r="DJ71" s="57">
        <f>DF71-DE71</f>
        <v>0.60999999999999943</v>
      </c>
      <c r="DK71" s="88">
        <f>DJ71/DE71</f>
        <v>4.0666666666666629E-2</v>
      </c>
      <c r="DL71" s="57"/>
      <c r="DM71" s="57" t="s">
        <v>39</v>
      </c>
      <c r="DN71" s="53"/>
      <c r="DO71" s="53"/>
      <c r="DP71" s="53"/>
      <c r="DQ71" s="171">
        <f>DK71/2</f>
        <v>2.0333333333333314E-2</v>
      </c>
      <c r="DR71" s="13"/>
      <c r="DT71" s="13"/>
      <c r="DU71" s="59">
        <v>15</v>
      </c>
      <c r="DV71" s="59">
        <v>15.61</v>
      </c>
      <c r="DW71" s="59" t="s">
        <v>298</v>
      </c>
      <c r="DX71" s="57">
        <f>DV71-DU71</f>
        <v>0.60999999999999943</v>
      </c>
      <c r="DY71" s="88">
        <f>DX71/DU71</f>
        <v>4.0666666666666629E-2</v>
      </c>
      <c r="DZ71" s="57"/>
      <c r="EA71" s="57" t="s">
        <v>39</v>
      </c>
      <c r="EB71" s="53"/>
      <c r="EC71" s="53"/>
      <c r="ED71" s="53"/>
      <c r="EE71" s="171">
        <f>DY71/2</f>
        <v>2.0333333333333314E-2</v>
      </c>
      <c r="EF71" s="13"/>
      <c r="EG71" s="13"/>
      <c r="EH71" s="29"/>
      <c r="EI71" s="59">
        <v>15</v>
      </c>
      <c r="EJ71" s="59">
        <v>15.61</v>
      </c>
      <c r="EK71" s="59" t="s">
        <v>298</v>
      </c>
      <c r="EL71" s="57">
        <f>EJ71-EI71</f>
        <v>0.60999999999999943</v>
      </c>
      <c r="EM71" s="88">
        <f>EL71/EI71</f>
        <v>4.0666666666666629E-2</v>
      </c>
      <c r="EN71" s="57" t="s">
        <v>39</v>
      </c>
      <c r="EO71" s="53"/>
      <c r="EP71" s="53"/>
      <c r="EQ71" s="53"/>
      <c r="ER71" s="171">
        <f>EM71/2</f>
        <v>2.0333333333333314E-2</v>
      </c>
      <c r="ES71" s="13"/>
      <c r="EU71" s="29"/>
      <c r="EV71" s="59">
        <v>15</v>
      </c>
      <c r="EW71" s="59">
        <v>15.61</v>
      </c>
      <c r="EX71" s="59" t="s">
        <v>298</v>
      </c>
      <c r="EY71" s="57">
        <f>EW71-EV71</f>
        <v>0.60999999999999943</v>
      </c>
      <c r="EZ71" s="88">
        <f>EY71/EV71</f>
        <v>4.0666666666666629E-2</v>
      </c>
      <c r="FA71" s="57" t="s">
        <v>39</v>
      </c>
      <c r="FB71" s="53"/>
      <c r="FC71" s="53"/>
      <c r="FD71" s="53"/>
      <c r="FE71" s="171">
        <f>EZ71/2</f>
        <v>2.0333333333333314E-2</v>
      </c>
      <c r="FF71" s="13"/>
      <c r="FH71" s="29"/>
      <c r="FI71" s="59">
        <v>15</v>
      </c>
      <c r="FJ71" s="59">
        <v>15.61</v>
      </c>
      <c r="FK71" s="59" t="s">
        <v>298</v>
      </c>
      <c r="FL71" s="57">
        <f>FJ71-FI71</f>
        <v>0.60999999999999943</v>
      </c>
      <c r="FM71" s="88">
        <f>FL71/FI71</f>
        <v>4.0666666666666629E-2</v>
      </c>
      <c r="FN71" s="57" t="s">
        <v>39</v>
      </c>
      <c r="FO71" s="53"/>
      <c r="FP71" s="53"/>
      <c r="FQ71" s="53"/>
      <c r="FR71" s="171">
        <f>FM71/2</f>
        <v>2.0333333333333314E-2</v>
      </c>
      <c r="FS71" s="13"/>
      <c r="FU71" s="29" t="s">
        <v>372</v>
      </c>
      <c r="FV71" s="59">
        <v>15</v>
      </c>
      <c r="FW71" s="59">
        <v>15.61</v>
      </c>
      <c r="FX71" s="59"/>
      <c r="FY71" s="59" t="s">
        <v>62</v>
      </c>
      <c r="FZ71" s="57">
        <f>FW71-FV71</f>
        <v>0.60999999999999943</v>
      </c>
      <c r="GA71" s="88">
        <f>FZ71/FV71</f>
        <v>4.0666666666666629E-2</v>
      </c>
      <c r="GB71" s="57" t="s">
        <v>39</v>
      </c>
      <c r="GC71" s="53"/>
      <c r="GD71" s="53"/>
      <c r="GE71" s="53"/>
      <c r="GF71" s="171">
        <f>GA71/2</f>
        <v>2.0333333333333314E-2</v>
      </c>
      <c r="GG71" s="13"/>
      <c r="GI71" s="29" t="s">
        <v>372</v>
      </c>
      <c r="GJ71" s="59">
        <v>15</v>
      </c>
      <c r="GK71" s="59">
        <v>15.61</v>
      </c>
      <c r="GL71" s="59"/>
      <c r="GM71" s="59" t="s">
        <v>62</v>
      </c>
      <c r="GN71" s="57">
        <f>GK71-GJ71</f>
        <v>0.60999999999999943</v>
      </c>
      <c r="GO71" s="88">
        <f>GN71/GJ71</f>
        <v>4.0666666666666629E-2</v>
      </c>
      <c r="GP71" s="57" t="s">
        <v>39</v>
      </c>
      <c r="GQ71" s="53"/>
      <c r="GR71" s="53"/>
      <c r="GS71" s="53"/>
      <c r="GT71" s="171">
        <f>GO71/2</f>
        <v>2.0333333333333314E-2</v>
      </c>
      <c r="GU71" s="13"/>
      <c r="GW71" s="29" t="s">
        <v>372</v>
      </c>
      <c r="GX71" s="59">
        <v>15</v>
      </c>
      <c r="GY71" s="59">
        <v>15.61</v>
      </c>
      <c r="GZ71" s="59"/>
      <c r="HA71" s="59" t="s">
        <v>62</v>
      </c>
      <c r="HB71" s="57">
        <f>GY71-GX71</f>
        <v>0.60999999999999943</v>
      </c>
      <c r="HC71" s="88">
        <f>HB71/GX71</f>
        <v>4.0666666666666629E-2</v>
      </c>
      <c r="HD71" s="57" t="s">
        <v>39</v>
      </c>
      <c r="HE71" s="53"/>
      <c r="HF71" s="53"/>
      <c r="HG71" s="53"/>
      <c r="HH71" s="171">
        <f>HC71/2</f>
        <v>2.0333333333333314E-2</v>
      </c>
      <c r="HI71" s="13"/>
      <c r="HJ71" s="13"/>
      <c r="HK71" s="29" t="s">
        <v>372</v>
      </c>
      <c r="HL71" s="59">
        <v>15</v>
      </c>
      <c r="HM71" s="59">
        <v>15.61</v>
      </c>
      <c r="HN71" s="59"/>
      <c r="HO71" s="59" t="s">
        <v>62</v>
      </c>
      <c r="HP71" s="57">
        <f>HM71-HL71</f>
        <v>0.60999999999999943</v>
      </c>
      <c r="HQ71" s="88">
        <f>HP71/HL71</f>
        <v>4.0666666666666629E-2</v>
      </c>
      <c r="HR71" s="57" t="s">
        <v>39</v>
      </c>
      <c r="HS71" s="53"/>
      <c r="HT71" s="53"/>
      <c r="HU71" s="53"/>
      <c r="HV71" s="171">
        <f>HQ71/2</f>
        <v>2.0333333333333314E-2</v>
      </c>
      <c r="HW71" s="13"/>
      <c r="HX71" s="29" t="s">
        <v>372</v>
      </c>
      <c r="HY71" s="59">
        <v>15</v>
      </c>
      <c r="HZ71" s="59">
        <v>15.61</v>
      </c>
      <c r="IA71" s="59"/>
      <c r="IB71" s="59" t="s">
        <v>62</v>
      </c>
      <c r="IC71" s="57">
        <f>HZ71-HY71</f>
        <v>0.60999999999999943</v>
      </c>
      <c r="ID71" s="88">
        <f>IC71/HY71</f>
        <v>4.0666666666666629E-2</v>
      </c>
      <c r="IE71" s="88"/>
      <c r="IF71" s="88"/>
      <c r="IG71" s="88"/>
      <c r="IH71" s="57" t="s">
        <v>39</v>
      </c>
      <c r="II71" s="53"/>
      <c r="IJ71" s="53"/>
      <c r="IK71" s="53"/>
      <c r="IL71" s="171">
        <f>ID71/2</f>
        <v>2.0333333333333314E-2</v>
      </c>
      <c r="IM71" s="13"/>
      <c r="IQ71" s="29"/>
      <c r="IR71" s="59">
        <v>15</v>
      </c>
      <c r="IS71" s="59">
        <v>15.61</v>
      </c>
      <c r="IT71" s="59"/>
      <c r="IU71" s="59" t="s">
        <v>62</v>
      </c>
      <c r="IV71" s="57">
        <f>IS71-IR71</f>
        <v>0.60999999999999943</v>
      </c>
      <c r="IW71" s="88">
        <f>IV71/IR71</f>
        <v>4.0666666666666629E-2</v>
      </c>
      <c r="IX71" s="88"/>
      <c r="IY71" s="88"/>
      <c r="IZ71" s="88"/>
      <c r="JA71" s="57" t="s">
        <v>39</v>
      </c>
      <c r="JB71" s="53"/>
      <c r="JC71" s="53"/>
      <c r="JD71" s="53"/>
      <c r="JE71" s="171">
        <f>IW71/2</f>
        <v>2.0333333333333314E-2</v>
      </c>
      <c r="JF71" s="13"/>
      <c r="JH71" s="29"/>
      <c r="JI71" s="59">
        <v>15</v>
      </c>
      <c r="JJ71" s="59">
        <v>15.61</v>
      </c>
      <c r="JK71" s="59"/>
      <c r="JL71" s="59" t="s">
        <v>62</v>
      </c>
      <c r="JM71" s="57">
        <f>JJ71-JI71</f>
        <v>0.60999999999999943</v>
      </c>
      <c r="JN71" s="88">
        <f>JM71/JI71</f>
        <v>4.0666666666666629E-2</v>
      </c>
      <c r="JO71" s="88"/>
      <c r="JP71" s="88"/>
      <c r="JQ71" s="88"/>
      <c r="JR71" s="57" t="s">
        <v>39</v>
      </c>
      <c r="JS71" s="53"/>
      <c r="JT71" s="53"/>
      <c r="JU71" s="53"/>
      <c r="JV71" s="171">
        <f>JN71/2</f>
        <v>2.0333333333333314E-2</v>
      </c>
      <c r="JW71" s="13"/>
      <c r="JZ71" s="29"/>
      <c r="KA71" s="59">
        <v>15</v>
      </c>
      <c r="KB71" s="59">
        <v>15.61</v>
      </c>
      <c r="KC71" s="59"/>
      <c r="KD71" s="59" t="s">
        <v>62</v>
      </c>
      <c r="KE71" s="57">
        <f>KB71-KA71</f>
        <v>0.60999999999999943</v>
      </c>
      <c r="KF71" s="88">
        <f>KE71/KA71</f>
        <v>4.0666666666666629E-2</v>
      </c>
      <c r="KG71" s="88"/>
      <c r="KH71" s="88"/>
      <c r="KI71" s="88"/>
      <c r="KJ71" s="57" t="s">
        <v>39</v>
      </c>
      <c r="KK71" s="53"/>
      <c r="KL71" s="53"/>
      <c r="KM71" s="53"/>
      <c r="KN71" s="171">
        <f>KF71/2</f>
        <v>2.0333333333333314E-2</v>
      </c>
      <c r="KO71" s="13"/>
      <c r="KQ71" s="29"/>
      <c r="KR71" s="59">
        <v>15</v>
      </c>
      <c r="KS71" s="59">
        <v>15.61</v>
      </c>
      <c r="KT71" s="59"/>
      <c r="KU71" s="313" t="s">
        <v>62</v>
      </c>
      <c r="KV71" s="57">
        <f>KS71-KR71</f>
        <v>0.60999999999999943</v>
      </c>
      <c r="KW71" s="88">
        <f>KV71/KR71</f>
        <v>4.0666666666666629E-2</v>
      </c>
      <c r="KX71" s="88"/>
      <c r="KY71" s="88"/>
      <c r="KZ71" s="88"/>
      <c r="LA71" s="57" t="s">
        <v>39</v>
      </c>
      <c r="LB71" s="53"/>
      <c r="LC71" s="53"/>
      <c r="LD71" s="53"/>
      <c r="LE71" s="171">
        <f>KW71/2</f>
        <v>2.0333333333333314E-2</v>
      </c>
      <c r="LF71" s="13"/>
      <c r="LI71" s="29"/>
      <c r="LJ71" s="59">
        <v>15</v>
      </c>
      <c r="LK71" s="59">
        <v>15.61</v>
      </c>
      <c r="LL71" s="59"/>
      <c r="LM71" s="313" t="s">
        <v>62</v>
      </c>
      <c r="LN71" s="57">
        <f>LK71-LJ71</f>
        <v>0.60999999999999943</v>
      </c>
      <c r="LO71" s="88">
        <f>LN71/LJ71</f>
        <v>4.0666666666666629E-2</v>
      </c>
      <c r="LP71" s="88"/>
      <c r="LQ71" s="88"/>
      <c r="LR71" s="88"/>
      <c r="LS71" s="57" t="s">
        <v>39</v>
      </c>
      <c r="LT71" s="53"/>
      <c r="LU71" s="53"/>
      <c r="LV71" s="53"/>
      <c r="LW71" s="171">
        <f>LO71/2</f>
        <v>2.0333333333333314E-2</v>
      </c>
      <c r="LX71" s="13"/>
      <c r="LZ71" s="29"/>
      <c r="MA71" s="59">
        <v>15</v>
      </c>
      <c r="MB71" s="59">
        <v>15.61</v>
      </c>
      <c r="MC71" s="59"/>
      <c r="MD71" s="313" t="s">
        <v>62</v>
      </c>
      <c r="ME71" s="57">
        <f>MB71-MA71</f>
        <v>0.60999999999999943</v>
      </c>
      <c r="MF71" s="88">
        <f>ME71/MA71</f>
        <v>4.0666666666666629E-2</v>
      </c>
      <c r="MG71" s="88"/>
      <c r="MH71" s="88"/>
      <c r="MI71" s="88"/>
      <c r="MJ71" s="57" t="s">
        <v>39</v>
      </c>
      <c r="MK71" s="53"/>
      <c r="ML71" s="53"/>
      <c r="MM71" s="53"/>
      <c r="MN71" s="171">
        <f>MF71/2</f>
        <v>2.0333333333333314E-2</v>
      </c>
      <c r="MO71" s="13"/>
      <c r="MQ71" s="29"/>
      <c r="MR71" s="59">
        <v>15</v>
      </c>
      <c r="MS71" s="59">
        <v>15.61</v>
      </c>
      <c r="MT71" s="59"/>
      <c r="MU71" s="313" t="s">
        <v>62</v>
      </c>
      <c r="MV71" s="57">
        <f>MS71-MR71</f>
        <v>0.60999999999999943</v>
      </c>
      <c r="MW71" s="88">
        <f>MV71/MR71</f>
        <v>4.0666666666666629E-2</v>
      </c>
      <c r="MX71" s="88"/>
      <c r="MY71" s="88"/>
      <c r="MZ71" s="88"/>
      <c r="NA71" s="57" t="s">
        <v>39</v>
      </c>
      <c r="NB71" s="53"/>
      <c r="NC71" s="53"/>
      <c r="ND71" s="53"/>
      <c r="NE71" s="171">
        <f>MW71/2</f>
        <v>2.0333333333333314E-2</v>
      </c>
      <c r="NF71" s="13"/>
      <c r="NI71" s="29"/>
      <c r="NJ71" s="59">
        <v>15</v>
      </c>
      <c r="NK71" s="59">
        <v>15.61</v>
      </c>
      <c r="NL71" s="59"/>
      <c r="NM71" s="313" t="s">
        <v>62</v>
      </c>
      <c r="NN71" s="57">
        <f>NK71-NJ71</f>
        <v>0.60999999999999943</v>
      </c>
      <c r="NO71" s="88">
        <f>NN71/NJ71</f>
        <v>4.0666666666666629E-2</v>
      </c>
      <c r="NP71" s="88"/>
      <c r="NQ71" s="88"/>
      <c r="NR71" s="88"/>
      <c r="NS71" s="57" t="s">
        <v>39</v>
      </c>
      <c r="NT71" s="53"/>
      <c r="NU71" s="53"/>
      <c r="NV71" s="53"/>
      <c r="NW71" s="171">
        <f>NO71/2</f>
        <v>2.0333333333333314E-2</v>
      </c>
      <c r="NX71" s="13"/>
      <c r="OA71" s="29"/>
      <c r="OB71" s="59">
        <v>15</v>
      </c>
      <c r="OC71" s="59">
        <v>15.61</v>
      </c>
      <c r="OD71" s="59"/>
      <c r="OE71" s="313" t="s">
        <v>62</v>
      </c>
      <c r="OF71" s="57">
        <f>OC71-OB71</f>
        <v>0.60999999999999943</v>
      </c>
      <c r="OG71" s="88">
        <f>OF71/OB71</f>
        <v>4.0666666666666629E-2</v>
      </c>
      <c r="OH71" s="88"/>
      <c r="OI71" s="88"/>
      <c r="OJ71" s="88"/>
      <c r="OK71" s="57" t="s">
        <v>39</v>
      </c>
      <c r="OL71" s="53"/>
      <c r="OM71" s="53"/>
      <c r="ON71" s="13"/>
      <c r="OQ71" s="29"/>
      <c r="OR71" s="59">
        <v>15</v>
      </c>
      <c r="OS71" s="59">
        <v>15.61</v>
      </c>
      <c r="OT71" s="59"/>
      <c r="OU71" s="313" t="s">
        <v>62</v>
      </c>
      <c r="OV71" s="57">
        <f>OS71-OR71</f>
        <v>0.60999999999999943</v>
      </c>
      <c r="OW71" s="88">
        <f>OV71/OR71</f>
        <v>4.0666666666666629E-2</v>
      </c>
      <c r="OX71" s="88"/>
      <c r="OY71" s="88"/>
      <c r="OZ71" s="88"/>
      <c r="PA71" s="57" t="s">
        <v>39</v>
      </c>
      <c r="PB71" s="53"/>
      <c r="PC71" s="53"/>
      <c r="PD71" s="13"/>
      <c r="PG71" s="29"/>
      <c r="PH71" s="59">
        <v>15</v>
      </c>
      <c r="PI71" s="59">
        <v>15.61</v>
      </c>
      <c r="PJ71" s="59"/>
      <c r="PK71" s="313" t="s">
        <v>62</v>
      </c>
      <c r="PL71" s="57">
        <f>PI71-PH71</f>
        <v>0.60999999999999943</v>
      </c>
      <c r="PM71" s="88">
        <f>PL71/PH71</f>
        <v>4.0666666666666629E-2</v>
      </c>
      <c r="PN71" s="88"/>
      <c r="PO71" s="88"/>
      <c r="PP71" s="88"/>
      <c r="PQ71" s="57" t="s">
        <v>39</v>
      </c>
      <c r="PR71" s="53"/>
      <c r="PS71" s="53"/>
      <c r="PT71" s="13"/>
      <c r="PV71" s="29"/>
      <c r="PW71" s="59">
        <v>15</v>
      </c>
      <c r="PX71" s="59">
        <v>15.61</v>
      </c>
      <c r="PY71" s="59"/>
      <c r="PZ71" s="313" t="s">
        <v>62</v>
      </c>
      <c r="QA71" s="57">
        <f>PX71-PW71</f>
        <v>0.60999999999999943</v>
      </c>
      <c r="QB71" s="88">
        <f>QA71/PW71</f>
        <v>4.0666666666666629E-2</v>
      </c>
      <c r="QC71" s="88"/>
      <c r="QD71" s="88"/>
      <c r="QE71" s="88"/>
      <c r="QF71" s="57" t="s">
        <v>39</v>
      </c>
      <c r="QG71" s="53"/>
      <c r="QH71" s="53"/>
      <c r="QI71" s="13"/>
      <c r="QK71" s="29"/>
      <c r="QL71" s="59">
        <v>15</v>
      </c>
      <c r="QM71" s="59">
        <v>15.61</v>
      </c>
      <c r="QN71" s="59"/>
      <c r="QO71" s="313" t="s">
        <v>62</v>
      </c>
      <c r="QP71" s="57">
        <f>QM71-QL71</f>
        <v>0.60999999999999943</v>
      </c>
      <c r="QQ71" s="88">
        <f>QP71/QL71</f>
        <v>4.0666666666666629E-2</v>
      </c>
      <c r="QR71" s="88"/>
      <c r="QS71" s="88"/>
      <c r="QT71" s="88"/>
      <c r="QU71" s="57" t="s">
        <v>39</v>
      </c>
      <c r="QV71" s="53"/>
      <c r="QW71" s="53"/>
      <c r="QX71" s="13"/>
      <c r="QZ71" s="618" t="s">
        <v>71</v>
      </c>
      <c r="RA71" s="59">
        <v>15</v>
      </c>
      <c r="RB71" s="59">
        <v>15.61</v>
      </c>
      <c r="RC71" s="498"/>
      <c r="RD71" s="313" t="s">
        <v>62</v>
      </c>
      <c r="RE71" s="57">
        <f>RB71-RA71</f>
        <v>0.60999999999999943</v>
      </c>
      <c r="RF71" s="88">
        <f>RE71/RA71</f>
        <v>4.0666666666666629E-2</v>
      </c>
      <c r="RG71" s="88"/>
      <c r="RH71" s="88"/>
      <c r="RI71" s="88"/>
      <c r="RJ71" s="537" t="s">
        <v>39</v>
      </c>
      <c r="RK71" s="54"/>
      <c r="RL71" s="575"/>
      <c r="RM71" s="633"/>
      <c r="RQ71" s="618" t="s">
        <v>71</v>
      </c>
      <c r="RR71" s="59">
        <v>15</v>
      </c>
      <c r="RS71" s="59">
        <v>15.61</v>
      </c>
      <c r="RT71" s="498"/>
      <c r="RU71" s="313" t="s">
        <v>62</v>
      </c>
      <c r="RV71" s="57">
        <f>RS71-RR71</f>
        <v>0.60999999999999943</v>
      </c>
      <c r="RW71" s="88">
        <f>RV71/RR71</f>
        <v>4.0666666666666629E-2</v>
      </c>
      <c r="RX71" s="88"/>
      <c r="RY71" s="88"/>
      <c r="RZ71" s="88"/>
      <c r="SA71" s="537" t="s">
        <v>39</v>
      </c>
      <c r="SB71" s="54"/>
      <c r="SC71" s="575"/>
      <c r="SD71" s="633"/>
    </row>
    <row r="72" spans="1:498">
      <c r="A72" s="45" t="s">
        <v>306</v>
      </c>
      <c r="B72" s="63">
        <v>20</v>
      </c>
      <c r="C72" s="45" t="s">
        <v>95</v>
      </c>
      <c r="D72" s="774">
        <v>1008</v>
      </c>
      <c r="E72" s="47" t="s">
        <v>248</v>
      </c>
      <c r="F72" s="815" t="s">
        <v>147</v>
      </c>
      <c r="G72" s="595" t="s">
        <v>307</v>
      </c>
      <c r="H72" s="45"/>
      <c r="J72" s="13" t="s">
        <v>371</v>
      </c>
      <c r="K72" s="59">
        <v>16.399999999999999</v>
      </c>
      <c r="L72" s="59">
        <v>17.72</v>
      </c>
      <c r="M72" s="59" t="s">
        <v>298</v>
      </c>
      <c r="N72" s="57">
        <f>L72-K72</f>
        <v>1.3200000000000003</v>
      </c>
      <c r="O72" s="88">
        <f>N72/K72</f>
        <v>8.048780487804881E-2</v>
      </c>
      <c r="P72" s="88"/>
      <c r="Q72" s="57" t="s">
        <v>39</v>
      </c>
      <c r="R72" s="57"/>
      <c r="S72" s="57"/>
      <c r="T72" s="53"/>
      <c r="U72" s="107">
        <v>0.04</v>
      </c>
      <c r="V72" s="13"/>
      <c r="X72" s="13"/>
      <c r="Y72" s="59">
        <v>16.399999999999999</v>
      </c>
      <c r="Z72" s="59">
        <v>17.72</v>
      </c>
      <c r="AA72" s="59" t="s">
        <v>298</v>
      </c>
      <c r="AB72" s="57">
        <f>Z72-Y72</f>
        <v>1.3200000000000003</v>
      </c>
      <c r="AC72" s="88">
        <f>AB72/Y72</f>
        <v>8.048780487804881E-2</v>
      </c>
      <c r="AD72" s="88"/>
      <c r="AE72" s="57" t="s">
        <v>39</v>
      </c>
      <c r="AF72" s="57"/>
      <c r="AG72" s="57"/>
      <c r="AH72" s="53"/>
      <c r="AI72" s="107">
        <f>AC72/2</f>
        <v>4.0243902439024405E-2</v>
      </c>
      <c r="AJ72" s="13"/>
      <c r="AL72" s="13"/>
      <c r="AM72" s="59">
        <v>16.399999999999999</v>
      </c>
      <c r="AN72" s="59">
        <v>17.72</v>
      </c>
      <c r="AO72" s="59" t="s">
        <v>298</v>
      </c>
      <c r="AP72" s="57">
        <f>AN72-AM72</f>
        <v>1.3200000000000003</v>
      </c>
      <c r="AQ72" s="88">
        <f>AP72/AM72</f>
        <v>8.048780487804881E-2</v>
      </c>
      <c r="AR72" s="57" t="s">
        <v>39</v>
      </c>
      <c r="AS72" s="57"/>
      <c r="AT72" s="53"/>
      <c r="AU72" s="53"/>
      <c r="AV72" s="53"/>
      <c r="AW72" s="167">
        <f>AQ72/2</f>
        <v>4.0243902439024405E-2</v>
      </c>
      <c r="AX72" s="13"/>
      <c r="AZ72" s="13"/>
      <c r="BA72" s="59">
        <v>16.399999999999999</v>
      </c>
      <c r="BB72" s="59">
        <v>17.72</v>
      </c>
      <c r="BC72" s="59" t="s">
        <v>298</v>
      </c>
      <c r="BD72" s="57">
        <f>BB72-BA72</f>
        <v>1.3200000000000003</v>
      </c>
      <c r="BE72" s="88">
        <f>BD72/BA72</f>
        <v>8.048780487804881E-2</v>
      </c>
      <c r="BF72" s="57" t="s">
        <v>39</v>
      </c>
      <c r="BG72" s="57"/>
      <c r="BH72" s="53"/>
      <c r="BI72" s="53"/>
      <c r="BJ72" s="53"/>
      <c r="BK72" s="169">
        <f>BE72/2</f>
        <v>4.0243902439024405E-2</v>
      </c>
      <c r="BL72" s="13"/>
      <c r="BN72" s="29"/>
      <c r="BO72" s="59">
        <v>16.399999999999999</v>
      </c>
      <c r="BP72" s="59">
        <v>17.72</v>
      </c>
      <c r="BQ72" s="59" t="s">
        <v>298</v>
      </c>
      <c r="BR72" s="57">
        <f>BP72-BO72</f>
        <v>1.3200000000000003</v>
      </c>
      <c r="BS72" s="88">
        <f>BR72/BO72</f>
        <v>8.048780487804881E-2</v>
      </c>
      <c r="BT72" s="57" t="s">
        <v>39</v>
      </c>
      <c r="BU72" s="57"/>
      <c r="BV72" s="53"/>
      <c r="BW72" s="53"/>
      <c r="BX72" s="53"/>
      <c r="BY72" s="171">
        <f>BS72/2</f>
        <v>4.0243902439024405E-2</v>
      </c>
      <c r="BZ72" s="13"/>
      <c r="CB72" s="29"/>
      <c r="CC72" s="59">
        <v>16.399999999999999</v>
      </c>
      <c r="CD72" s="59">
        <v>17.72</v>
      </c>
      <c r="CE72" s="59" t="s">
        <v>298</v>
      </c>
      <c r="CF72" s="57">
        <f>CD72-CC72</f>
        <v>1.3200000000000003</v>
      </c>
      <c r="CG72" s="88">
        <f>CF72/CC72</f>
        <v>8.048780487804881E-2</v>
      </c>
      <c r="CH72" s="53"/>
      <c r="CI72" s="57" t="s">
        <v>39</v>
      </c>
      <c r="CJ72" s="53"/>
      <c r="CK72" s="53"/>
      <c r="CL72" s="53"/>
      <c r="CM72" s="171">
        <f>CG72/2</f>
        <v>4.0243902439024405E-2</v>
      </c>
      <c r="CN72" s="13"/>
      <c r="CP72" s="13"/>
      <c r="CQ72" s="59">
        <v>16.399999999999999</v>
      </c>
      <c r="CR72" s="59">
        <v>17.72</v>
      </c>
      <c r="CS72" s="59" t="s">
        <v>298</v>
      </c>
      <c r="CT72" s="57">
        <f>CR72-CQ72</f>
        <v>1.3200000000000003</v>
      </c>
      <c r="CU72" s="88">
        <f>CT72/CQ72</f>
        <v>8.048780487804881E-2</v>
      </c>
      <c r="CV72" s="57"/>
      <c r="CW72" s="57" t="s">
        <v>39</v>
      </c>
      <c r="CX72" s="53"/>
      <c r="CY72" s="53"/>
      <c r="CZ72" s="53"/>
      <c r="DA72" s="171">
        <f>CU72/2</f>
        <v>4.0243902439024405E-2</v>
      </c>
      <c r="DB72" s="13"/>
      <c r="DD72" s="13"/>
      <c r="DE72" s="59">
        <v>16.399999999999999</v>
      </c>
      <c r="DF72" s="59">
        <v>17.72</v>
      </c>
      <c r="DG72" s="59"/>
      <c r="DH72" s="59"/>
      <c r="DI72" s="59" t="s">
        <v>298</v>
      </c>
      <c r="DJ72" s="57">
        <f>DF72-DE72</f>
        <v>1.3200000000000003</v>
      </c>
      <c r="DK72" s="88">
        <f>DJ72/DE72</f>
        <v>8.048780487804881E-2</v>
      </c>
      <c r="DL72" s="57"/>
      <c r="DM72" s="57" t="s">
        <v>39</v>
      </c>
      <c r="DN72" s="53"/>
      <c r="DO72" s="53"/>
      <c r="DP72" s="53"/>
      <c r="DQ72" s="171">
        <f>DK72/2</f>
        <v>4.0243902439024405E-2</v>
      </c>
      <c r="DR72" s="13"/>
      <c r="DT72" s="13"/>
      <c r="DU72" s="59">
        <v>16.399999999999999</v>
      </c>
      <c r="DV72" s="59">
        <v>17.72</v>
      </c>
      <c r="DW72" s="59" t="s">
        <v>298</v>
      </c>
      <c r="DX72" s="57">
        <f>DV72-DU72</f>
        <v>1.3200000000000003</v>
      </c>
      <c r="DY72" s="88">
        <f>DX72/DU72</f>
        <v>8.048780487804881E-2</v>
      </c>
      <c r="DZ72" s="57"/>
      <c r="EA72" s="57" t="s">
        <v>39</v>
      </c>
      <c r="EB72" s="53"/>
      <c r="EC72" s="53"/>
      <c r="ED72" s="53"/>
      <c r="EE72" s="171">
        <f>DY72/2</f>
        <v>4.0243902439024405E-2</v>
      </c>
      <c r="EF72" s="13"/>
      <c r="EG72" s="13"/>
      <c r="EH72" s="29"/>
      <c r="EI72" s="59">
        <v>16.399999999999999</v>
      </c>
      <c r="EJ72" s="59">
        <v>17.72</v>
      </c>
      <c r="EK72" s="59" t="s">
        <v>298</v>
      </c>
      <c r="EL72" s="57">
        <f>EJ72-EI72</f>
        <v>1.3200000000000003</v>
      </c>
      <c r="EM72" s="88">
        <f>EL72/EI72</f>
        <v>8.048780487804881E-2</v>
      </c>
      <c r="EN72" s="57" t="s">
        <v>39</v>
      </c>
      <c r="EO72" s="53"/>
      <c r="EP72" s="53"/>
      <c r="EQ72" s="53"/>
      <c r="ER72" s="171">
        <f>EM72/2</f>
        <v>4.0243902439024405E-2</v>
      </c>
      <c r="ES72" s="13"/>
      <c r="EU72" s="29"/>
      <c r="EV72" s="59">
        <v>16.399999999999999</v>
      </c>
      <c r="EW72" s="59">
        <v>17.72</v>
      </c>
      <c r="EX72" s="59" t="s">
        <v>298</v>
      </c>
      <c r="EY72" s="57">
        <f>EW72-EV72</f>
        <v>1.3200000000000003</v>
      </c>
      <c r="EZ72" s="88">
        <f>EY72/EV72</f>
        <v>8.048780487804881E-2</v>
      </c>
      <c r="FA72" s="57" t="s">
        <v>39</v>
      </c>
      <c r="FB72" s="53"/>
      <c r="FC72" s="53"/>
      <c r="FD72" s="53"/>
      <c r="FE72" s="171">
        <f>EZ72/2</f>
        <v>4.0243902439024405E-2</v>
      </c>
      <c r="FF72" s="13"/>
      <c r="FH72" s="29"/>
      <c r="FI72" s="59">
        <v>16.399999999999999</v>
      </c>
      <c r="FJ72" s="59">
        <v>17.72</v>
      </c>
      <c r="FK72" s="59" t="s">
        <v>298</v>
      </c>
      <c r="FL72" s="57">
        <f>FJ72-FI72</f>
        <v>1.3200000000000003</v>
      </c>
      <c r="FM72" s="88">
        <f>FL72/FI72</f>
        <v>8.048780487804881E-2</v>
      </c>
      <c r="FN72" s="57" t="s">
        <v>39</v>
      </c>
      <c r="FO72" s="53"/>
      <c r="FP72" s="53"/>
      <c r="FQ72" s="53"/>
      <c r="FR72" s="171">
        <f>FM72/2</f>
        <v>4.0243902439024405E-2</v>
      </c>
      <c r="FS72" s="13"/>
      <c r="FU72" s="29" t="s">
        <v>372</v>
      </c>
      <c r="FV72" s="59">
        <v>16.399999999999999</v>
      </c>
      <c r="FW72" s="59">
        <v>17.72</v>
      </c>
      <c r="FX72" s="59"/>
      <c r="FY72" s="59" t="s">
        <v>62</v>
      </c>
      <c r="FZ72" s="57">
        <f>FW72-FV72</f>
        <v>1.3200000000000003</v>
      </c>
      <c r="GA72" s="88">
        <f>FZ72/FV72</f>
        <v>8.048780487804881E-2</v>
      </c>
      <c r="GB72" s="57" t="s">
        <v>39</v>
      </c>
      <c r="GC72" s="53"/>
      <c r="GD72" s="53"/>
      <c r="GE72" s="53"/>
      <c r="GF72" s="171">
        <f>GA72/2</f>
        <v>4.0243902439024405E-2</v>
      </c>
      <c r="GG72" s="13"/>
      <c r="GI72" s="29" t="s">
        <v>372</v>
      </c>
      <c r="GJ72" s="59">
        <v>16.399999999999999</v>
      </c>
      <c r="GK72" s="59">
        <v>17.72</v>
      </c>
      <c r="GL72" s="59"/>
      <c r="GM72" s="59" t="s">
        <v>62</v>
      </c>
      <c r="GN72" s="57">
        <f>GK72-GJ72</f>
        <v>1.3200000000000003</v>
      </c>
      <c r="GO72" s="88">
        <f>GN72/GJ72</f>
        <v>8.048780487804881E-2</v>
      </c>
      <c r="GP72" s="57" t="s">
        <v>39</v>
      </c>
      <c r="GQ72" s="53"/>
      <c r="GR72" s="53"/>
      <c r="GS72" s="53"/>
      <c r="GT72" s="171">
        <f>GO72/2</f>
        <v>4.0243902439024405E-2</v>
      </c>
      <c r="GU72" s="13"/>
      <c r="GW72" s="29" t="s">
        <v>372</v>
      </c>
      <c r="GX72" s="59">
        <v>16.399999999999999</v>
      </c>
      <c r="GY72" s="59">
        <v>17.72</v>
      </c>
      <c r="GZ72" s="59"/>
      <c r="HA72" s="59" t="s">
        <v>62</v>
      </c>
      <c r="HB72" s="57">
        <f>GY72-GX72</f>
        <v>1.3200000000000003</v>
      </c>
      <c r="HC72" s="88">
        <f>HB72/GX72</f>
        <v>8.048780487804881E-2</v>
      </c>
      <c r="HD72" s="57" t="s">
        <v>39</v>
      </c>
      <c r="HE72" s="53"/>
      <c r="HF72" s="53"/>
      <c r="HG72" s="53"/>
      <c r="HH72" s="171">
        <f>HC72/2</f>
        <v>4.0243902439024405E-2</v>
      </c>
      <c r="HI72" s="13"/>
      <c r="HJ72" s="13"/>
      <c r="HK72" s="29" t="s">
        <v>372</v>
      </c>
      <c r="HL72" s="59">
        <v>16.399999999999999</v>
      </c>
      <c r="HM72" s="59">
        <v>17.72</v>
      </c>
      <c r="HN72" s="59"/>
      <c r="HO72" s="59" t="s">
        <v>62</v>
      </c>
      <c r="HP72" s="57">
        <f>HM72-HL72</f>
        <v>1.3200000000000003</v>
      </c>
      <c r="HQ72" s="88">
        <f>HP72/HL72</f>
        <v>8.048780487804881E-2</v>
      </c>
      <c r="HR72" s="57" t="s">
        <v>39</v>
      </c>
      <c r="HS72" s="53"/>
      <c r="HT72" s="53"/>
      <c r="HU72" s="53"/>
      <c r="HV72" s="171">
        <f>HQ72/2</f>
        <v>4.0243902439024405E-2</v>
      </c>
      <c r="HW72" s="13"/>
      <c r="HX72" s="29" t="s">
        <v>372</v>
      </c>
      <c r="HY72" s="59">
        <v>16.399999999999999</v>
      </c>
      <c r="HZ72" s="59">
        <v>17.72</v>
      </c>
      <c r="IA72" s="59"/>
      <c r="IB72" s="59" t="s">
        <v>62</v>
      </c>
      <c r="IC72" s="57">
        <f>HZ72-HY72</f>
        <v>1.3200000000000003</v>
      </c>
      <c r="ID72" s="88">
        <f>IC72/HY72</f>
        <v>8.048780487804881E-2</v>
      </c>
      <c r="IE72" s="88"/>
      <c r="IF72" s="88"/>
      <c r="IG72" s="88"/>
      <c r="IH72" s="57" t="s">
        <v>39</v>
      </c>
      <c r="II72" s="53"/>
      <c r="IJ72" s="53"/>
      <c r="IK72" s="53"/>
      <c r="IL72" s="171">
        <f>ID72/2</f>
        <v>4.0243902439024405E-2</v>
      </c>
      <c r="IM72" s="13"/>
      <c r="IQ72" s="29"/>
      <c r="IR72" s="59">
        <v>16.399999999999999</v>
      </c>
      <c r="IS72" s="59">
        <v>17.72</v>
      </c>
      <c r="IT72" s="59"/>
      <c r="IU72" s="59" t="s">
        <v>62</v>
      </c>
      <c r="IV72" s="57">
        <f>IS72-IR72</f>
        <v>1.3200000000000003</v>
      </c>
      <c r="IW72" s="88">
        <f>IV72/IR72</f>
        <v>8.048780487804881E-2</v>
      </c>
      <c r="IX72" s="88"/>
      <c r="IY72" s="88"/>
      <c r="IZ72" s="88"/>
      <c r="JA72" s="57" t="s">
        <v>39</v>
      </c>
      <c r="JB72" s="53"/>
      <c r="JC72" s="53"/>
      <c r="JD72" s="53"/>
      <c r="JE72" s="171">
        <f>IW72/2</f>
        <v>4.0243902439024405E-2</v>
      </c>
      <c r="JF72" s="13"/>
      <c r="JH72" s="29"/>
      <c r="JI72" s="59">
        <v>16.399999999999999</v>
      </c>
      <c r="JJ72" s="59">
        <v>17.72</v>
      </c>
      <c r="JK72" s="59"/>
      <c r="JL72" s="59" t="s">
        <v>62</v>
      </c>
      <c r="JM72" s="57">
        <f>JJ72-JI72</f>
        <v>1.3200000000000003</v>
      </c>
      <c r="JN72" s="88">
        <f>JM72/JI72</f>
        <v>8.048780487804881E-2</v>
      </c>
      <c r="JO72" s="88"/>
      <c r="JP72" s="88"/>
      <c r="JQ72" s="88"/>
      <c r="JR72" s="57" t="s">
        <v>39</v>
      </c>
      <c r="JS72" s="53"/>
      <c r="JT72" s="53"/>
      <c r="JU72" s="53"/>
      <c r="JV72" s="171">
        <f>JN72/2</f>
        <v>4.0243902439024405E-2</v>
      </c>
      <c r="JW72" s="13"/>
      <c r="JZ72" s="29"/>
      <c r="KA72" s="59">
        <v>16.399999999999999</v>
      </c>
      <c r="KB72" s="59">
        <v>17.72</v>
      </c>
      <c r="KC72" s="59"/>
      <c r="KD72" s="59" t="s">
        <v>62</v>
      </c>
      <c r="KE72" s="57">
        <f>KB72-KA72</f>
        <v>1.3200000000000003</v>
      </c>
      <c r="KF72" s="88">
        <f>KE72/KA72</f>
        <v>8.048780487804881E-2</v>
      </c>
      <c r="KG72" s="88"/>
      <c r="KH72" s="88"/>
      <c r="KI72" s="88"/>
      <c r="KJ72" s="57" t="s">
        <v>39</v>
      </c>
      <c r="KK72" s="53"/>
      <c r="KL72" s="53"/>
      <c r="KM72" s="53"/>
      <c r="KN72" s="171">
        <f>KF72/2</f>
        <v>4.0243902439024405E-2</v>
      </c>
      <c r="KO72" s="13"/>
      <c r="KQ72" s="29"/>
      <c r="KR72" s="59">
        <v>16.399999999999999</v>
      </c>
      <c r="KS72" s="59">
        <v>17.72</v>
      </c>
      <c r="KT72" s="59"/>
      <c r="KU72" s="313" t="s">
        <v>62</v>
      </c>
      <c r="KV72" s="57">
        <f>KS72-KR72</f>
        <v>1.3200000000000003</v>
      </c>
      <c r="KW72" s="88">
        <f>KV72/KR72</f>
        <v>8.048780487804881E-2</v>
      </c>
      <c r="KX72" s="88"/>
      <c r="KY72" s="88"/>
      <c r="KZ72" s="88"/>
      <c r="LA72" s="57" t="s">
        <v>39</v>
      </c>
      <c r="LB72" s="53"/>
      <c r="LC72" s="53"/>
      <c r="LD72" s="53"/>
      <c r="LE72" s="171">
        <f>KW72/2</f>
        <v>4.0243902439024405E-2</v>
      </c>
      <c r="LF72" s="13"/>
      <c r="LI72" s="29"/>
      <c r="LJ72" s="59">
        <v>16.399999999999999</v>
      </c>
      <c r="LK72" s="59">
        <v>17.72</v>
      </c>
      <c r="LL72" s="59"/>
      <c r="LM72" s="313" t="s">
        <v>62</v>
      </c>
      <c r="LN72" s="57">
        <f>LK72-LJ72</f>
        <v>1.3200000000000003</v>
      </c>
      <c r="LO72" s="88">
        <f>LN72/LJ72</f>
        <v>8.048780487804881E-2</v>
      </c>
      <c r="LP72" s="88"/>
      <c r="LQ72" s="88"/>
      <c r="LR72" s="88"/>
      <c r="LS72" s="57" t="s">
        <v>39</v>
      </c>
      <c r="LT72" s="53"/>
      <c r="LU72" s="53"/>
      <c r="LV72" s="53"/>
      <c r="LW72" s="171">
        <f>LO72/2</f>
        <v>4.0243902439024405E-2</v>
      </c>
      <c r="LX72" s="13"/>
      <c r="LZ72" s="29"/>
      <c r="MA72" s="59">
        <v>16.399999999999999</v>
      </c>
      <c r="MB72" s="59">
        <v>17.72</v>
      </c>
      <c r="MC72" s="59"/>
      <c r="MD72" s="313" t="s">
        <v>62</v>
      </c>
      <c r="ME72" s="57">
        <f>MB72-MA72</f>
        <v>1.3200000000000003</v>
      </c>
      <c r="MF72" s="88">
        <f>ME72/MA72</f>
        <v>8.048780487804881E-2</v>
      </c>
      <c r="MG72" s="88"/>
      <c r="MH72" s="88"/>
      <c r="MI72" s="88"/>
      <c r="MJ72" s="57" t="s">
        <v>39</v>
      </c>
      <c r="MK72" s="53"/>
      <c r="ML72" s="53"/>
      <c r="MM72" s="53"/>
      <c r="MN72" s="171">
        <f>MF72/2</f>
        <v>4.0243902439024405E-2</v>
      </c>
      <c r="MO72" s="13"/>
      <c r="MQ72" s="29"/>
      <c r="MR72" s="59">
        <v>16.399999999999999</v>
      </c>
      <c r="MS72" s="59">
        <v>17.72</v>
      </c>
      <c r="MT72" s="59"/>
      <c r="MU72" s="313" t="s">
        <v>62</v>
      </c>
      <c r="MV72" s="57">
        <f>MS72-MR72</f>
        <v>1.3200000000000003</v>
      </c>
      <c r="MW72" s="88">
        <f>MV72/MR72</f>
        <v>8.048780487804881E-2</v>
      </c>
      <c r="MX72" s="88"/>
      <c r="MY72" s="88"/>
      <c r="MZ72" s="88"/>
      <c r="NA72" s="57" t="s">
        <v>39</v>
      </c>
      <c r="NB72" s="53"/>
      <c r="NC72" s="53"/>
      <c r="ND72" s="53"/>
      <c r="NE72" s="171">
        <f>MW72/2</f>
        <v>4.0243902439024405E-2</v>
      </c>
      <c r="NF72" s="13"/>
      <c r="NI72" s="29"/>
      <c r="NJ72" s="59">
        <v>16.399999999999999</v>
      </c>
      <c r="NK72" s="59">
        <v>17.72</v>
      </c>
      <c r="NL72" s="59"/>
      <c r="NM72" s="313" t="s">
        <v>62</v>
      </c>
      <c r="NN72" s="57">
        <f>NK72-NJ72</f>
        <v>1.3200000000000003</v>
      </c>
      <c r="NO72" s="88">
        <f>NN72/NJ72</f>
        <v>8.048780487804881E-2</v>
      </c>
      <c r="NP72" s="88"/>
      <c r="NQ72" s="88"/>
      <c r="NR72" s="88"/>
      <c r="NS72" s="57" t="s">
        <v>39</v>
      </c>
      <c r="NT72" s="53"/>
      <c r="NU72" s="53"/>
      <c r="NV72" s="53"/>
      <c r="NW72" s="171">
        <f>NO72/2</f>
        <v>4.0243902439024405E-2</v>
      </c>
      <c r="NX72" s="13"/>
      <c r="OA72" s="29"/>
      <c r="OB72" s="59">
        <v>16.399999999999999</v>
      </c>
      <c r="OC72" s="59">
        <v>17.72</v>
      </c>
      <c r="OD72" s="59"/>
      <c r="OE72" s="313" t="s">
        <v>62</v>
      </c>
      <c r="OF72" s="57">
        <f>OC72-OB72</f>
        <v>1.3200000000000003</v>
      </c>
      <c r="OG72" s="88">
        <f>OF72/OB72</f>
        <v>8.048780487804881E-2</v>
      </c>
      <c r="OH72" s="88"/>
      <c r="OI72" s="88"/>
      <c r="OJ72" s="88"/>
      <c r="OK72" s="57" t="s">
        <v>39</v>
      </c>
      <c r="OL72" s="53"/>
      <c r="OM72" s="53"/>
      <c r="ON72" s="13"/>
      <c r="OQ72" s="29"/>
      <c r="OR72" s="59">
        <v>16.399999999999999</v>
      </c>
      <c r="OS72" s="59">
        <v>17.72</v>
      </c>
      <c r="OT72" s="59"/>
      <c r="OU72" s="313" t="s">
        <v>62</v>
      </c>
      <c r="OV72" s="57">
        <f>OS72-OR72</f>
        <v>1.3200000000000003</v>
      </c>
      <c r="OW72" s="88">
        <f>OV72/OR72</f>
        <v>8.048780487804881E-2</v>
      </c>
      <c r="OX72" s="88"/>
      <c r="OY72" s="88"/>
      <c r="OZ72" s="88"/>
      <c r="PA72" s="57" t="s">
        <v>39</v>
      </c>
      <c r="PB72" s="53"/>
      <c r="PC72" s="53"/>
      <c r="PD72" s="13"/>
      <c r="PG72" s="29"/>
      <c r="PH72" s="59">
        <v>16.399999999999999</v>
      </c>
      <c r="PI72" s="59">
        <v>17.72</v>
      </c>
      <c r="PJ72" s="59"/>
      <c r="PK72" s="313" t="s">
        <v>62</v>
      </c>
      <c r="PL72" s="57">
        <f>PI72-PH72</f>
        <v>1.3200000000000003</v>
      </c>
      <c r="PM72" s="88">
        <f>PL72/PH72</f>
        <v>8.048780487804881E-2</v>
      </c>
      <c r="PN72" s="88"/>
      <c r="PO72" s="88"/>
      <c r="PP72" s="88"/>
      <c r="PQ72" s="57" t="s">
        <v>39</v>
      </c>
      <c r="PR72" s="53"/>
      <c r="PS72" s="53"/>
      <c r="PT72" s="13"/>
      <c r="PV72" s="29"/>
      <c r="PW72" s="59">
        <v>16.399999999999999</v>
      </c>
      <c r="PX72" s="59">
        <v>17.72</v>
      </c>
      <c r="PY72" s="59"/>
      <c r="PZ72" s="313" t="s">
        <v>62</v>
      </c>
      <c r="QA72" s="57">
        <f>PX72-PW72</f>
        <v>1.3200000000000003</v>
      </c>
      <c r="QB72" s="88">
        <f>QA72/PW72</f>
        <v>8.048780487804881E-2</v>
      </c>
      <c r="QC72" s="88"/>
      <c r="QD72" s="88"/>
      <c r="QE72" s="88"/>
      <c r="QF72" s="57" t="s">
        <v>39</v>
      </c>
      <c r="QG72" s="53"/>
      <c r="QH72" s="53"/>
      <c r="QI72" s="13"/>
      <c r="QK72" s="29"/>
      <c r="QL72" s="59">
        <v>16.399999999999999</v>
      </c>
      <c r="QM72" s="59">
        <v>17.72</v>
      </c>
      <c r="QN72" s="59"/>
      <c r="QO72" s="313" t="s">
        <v>62</v>
      </c>
      <c r="QP72" s="57">
        <f>QM72-QL72</f>
        <v>1.3200000000000003</v>
      </c>
      <c r="QQ72" s="88">
        <f>QP72/QL72</f>
        <v>8.048780487804881E-2</v>
      </c>
      <c r="QR72" s="88"/>
      <c r="QS72" s="88"/>
      <c r="QT72" s="88"/>
      <c r="QU72" s="57" t="s">
        <v>39</v>
      </c>
      <c r="QV72" s="53"/>
      <c r="QW72" s="53"/>
      <c r="QX72" s="13"/>
      <c r="QZ72" s="618" t="s">
        <v>71</v>
      </c>
      <c r="RA72" s="59">
        <v>16.399999999999999</v>
      </c>
      <c r="RB72" s="59">
        <v>17.72</v>
      </c>
      <c r="RC72" s="498"/>
      <c r="RD72" s="313" t="s">
        <v>62</v>
      </c>
      <c r="RE72" s="57">
        <f>RB72-RA72</f>
        <v>1.3200000000000003</v>
      </c>
      <c r="RF72" s="88">
        <f>RE72/RA72</f>
        <v>8.048780487804881E-2</v>
      </c>
      <c r="RG72" s="88"/>
      <c r="RH72" s="88"/>
      <c r="RI72" s="88"/>
      <c r="RJ72" s="537" t="s">
        <v>39</v>
      </c>
      <c r="RK72" s="54"/>
      <c r="RL72" s="575"/>
      <c r="RM72" s="633"/>
      <c r="RQ72" s="618" t="s">
        <v>71</v>
      </c>
      <c r="RR72" s="59">
        <v>16.399999999999999</v>
      </c>
      <c r="RS72" s="59">
        <v>17.72</v>
      </c>
      <c r="RT72" s="498"/>
      <c r="RU72" s="313" t="s">
        <v>62</v>
      </c>
      <c r="RV72" s="57">
        <f>RS72-RR72</f>
        <v>1.3200000000000003</v>
      </c>
      <c r="RW72" s="88">
        <f>RV72/RR72</f>
        <v>8.048780487804881E-2</v>
      </c>
      <c r="RX72" s="88"/>
      <c r="RY72" s="88"/>
      <c r="RZ72" s="88"/>
      <c r="SA72" s="537" t="s">
        <v>39</v>
      </c>
      <c r="SB72" s="54"/>
      <c r="SC72" s="575"/>
      <c r="SD72" s="633"/>
    </row>
    <row r="73" spans="1:498">
      <c r="A73" s="45" t="s">
        <v>317</v>
      </c>
      <c r="B73" s="63">
        <v>100</v>
      </c>
      <c r="C73" s="45" t="s">
        <v>143</v>
      </c>
      <c r="D73" s="774">
        <v>1008</v>
      </c>
      <c r="E73" s="47" t="s">
        <v>248</v>
      </c>
      <c r="F73" s="815" t="s">
        <v>147</v>
      </c>
      <c r="G73" s="595" t="s">
        <v>318</v>
      </c>
      <c r="H73" s="45"/>
      <c r="J73" s="13" t="s">
        <v>371</v>
      </c>
      <c r="K73" s="59">
        <v>18.399999999999999</v>
      </c>
      <c r="L73" s="59">
        <v>19.149999999999999</v>
      </c>
      <c r="M73" s="59" t="s">
        <v>298</v>
      </c>
      <c r="N73" s="57">
        <f>L73-K73</f>
        <v>0.75</v>
      </c>
      <c r="O73" s="88">
        <f>N73/K73</f>
        <v>4.0760869565217392E-2</v>
      </c>
      <c r="P73" s="88"/>
      <c r="Q73" s="57" t="s">
        <v>39</v>
      </c>
      <c r="R73" s="57"/>
      <c r="S73" s="57"/>
      <c r="T73" s="53"/>
      <c r="U73" s="107">
        <v>0.02</v>
      </c>
      <c r="V73" s="13"/>
      <c r="X73" s="13"/>
      <c r="Y73" s="59">
        <v>18.399999999999999</v>
      </c>
      <c r="Z73" s="59">
        <v>19.149999999999999</v>
      </c>
      <c r="AA73" s="59" t="s">
        <v>298</v>
      </c>
      <c r="AB73" s="57">
        <f>Z73-Y73</f>
        <v>0.75</v>
      </c>
      <c r="AC73" s="88">
        <f>AB73/Y73</f>
        <v>4.0760869565217392E-2</v>
      </c>
      <c r="AD73" s="88"/>
      <c r="AE73" s="57" t="s">
        <v>39</v>
      </c>
      <c r="AF73" s="57"/>
      <c r="AG73" s="57"/>
      <c r="AH73" s="53"/>
      <c r="AI73" s="107">
        <f>AC73/2</f>
        <v>2.0380434782608696E-2</v>
      </c>
      <c r="AJ73" s="13"/>
      <c r="AL73" s="13"/>
      <c r="AM73" s="59">
        <v>18.399999999999999</v>
      </c>
      <c r="AN73" s="59">
        <v>19.149999999999999</v>
      </c>
      <c r="AO73" s="59" t="s">
        <v>298</v>
      </c>
      <c r="AP73" s="57">
        <f>AN73-AM73</f>
        <v>0.75</v>
      </c>
      <c r="AQ73" s="88">
        <f>AP73/AM73</f>
        <v>4.0760869565217392E-2</v>
      </c>
      <c r="AR73" s="57" t="s">
        <v>39</v>
      </c>
      <c r="AS73" s="57"/>
      <c r="AT73" s="53"/>
      <c r="AU73" s="53"/>
      <c r="AV73" s="53"/>
      <c r="AW73" s="167">
        <f>AQ73/2</f>
        <v>2.0380434782608696E-2</v>
      </c>
      <c r="AX73" s="13"/>
      <c r="AZ73" s="13"/>
      <c r="BA73" s="59">
        <v>18.399999999999999</v>
      </c>
      <c r="BB73" s="59">
        <v>19.149999999999999</v>
      </c>
      <c r="BC73" s="59" t="s">
        <v>298</v>
      </c>
      <c r="BD73" s="57">
        <f>BB73-BA73</f>
        <v>0.75</v>
      </c>
      <c r="BE73" s="88">
        <f>BD73/BA73</f>
        <v>4.0760869565217392E-2</v>
      </c>
      <c r="BF73" s="57" t="s">
        <v>39</v>
      </c>
      <c r="BG73" s="57"/>
      <c r="BH73" s="53"/>
      <c r="BI73" s="53"/>
      <c r="BJ73" s="53"/>
      <c r="BK73" s="169">
        <f>BE73/2</f>
        <v>2.0380434782608696E-2</v>
      </c>
      <c r="BL73" s="13"/>
      <c r="BN73" s="29"/>
      <c r="BO73" s="59">
        <v>18.399999999999999</v>
      </c>
      <c r="BP73" s="59">
        <v>19.149999999999999</v>
      </c>
      <c r="BQ73" s="59" t="s">
        <v>298</v>
      </c>
      <c r="BR73" s="57">
        <f>BP73-BO73</f>
        <v>0.75</v>
      </c>
      <c r="BS73" s="88">
        <f>BR73/BO73</f>
        <v>4.0760869565217392E-2</v>
      </c>
      <c r="BT73" s="57" t="s">
        <v>39</v>
      </c>
      <c r="BU73" s="57"/>
      <c r="BV73" s="53"/>
      <c r="BW73" s="53"/>
      <c r="BX73" s="53"/>
      <c r="BY73" s="171">
        <f>BS73/2</f>
        <v>2.0380434782608696E-2</v>
      </c>
      <c r="BZ73" s="13"/>
      <c r="CB73" s="29"/>
      <c r="CC73" s="59">
        <v>18.399999999999999</v>
      </c>
      <c r="CD73" s="59">
        <v>19.149999999999999</v>
      </c>
      <c r="CE73" s="59" t="s">
        <v>298</v>
      </c>
      <c r="CF73" s="57">
        <f>CD73-CC73</f>
        <v>0.75</v>
      </c>
      <c r="CG73" s="88">
        <f>CF73/CC73</f>
        <v>4.0760869565217392E-2</v>
      </c>
      <c r="CH73" s="53"/>
      <c r="CI73" s="57" t="s">
        <v>39</v>
      </c>
      <c r="CJ73" s="53"/>
      <c r="CK73" s="53"/>
      <c r="CL73" s="53"/>
      <c r="CM73" s="171">
        <f>CG73/2</f>
        <v>2.0380434782608696E-2</v>
      </c>
      <c r="CN73" s="13"/>
      <c r="CP73" s="13"/>
      <c r="CQ73" s="59">
        <v>18.399999999999999</v>
      </c>
      <c r="CR73" s="59">
        <v>19.149999999999999</v>
      </c>
      <c r="CS73" s="59" t="s">
        <v>298</v>
      </c>
      <c r="CT73" s="57">
        <f>CR73-CQ73</f>
        <v>0.75</v>
      </c>
      <c r="CU73" s="88">
        <f>CT73/CQ73</f>
        <v>4.0760869565217392E-2</v>
      </c>
      <c r="CV73" s="57"/>
      <c r="CW73" s="57" t="s">
        <v>39</v>
      </c>
      <c r="CX73" s="53"/>
      <c r="CY73" s="53"/>
      <c r="CZ73" s="53"/>
      <c r="DA73" s="171">
        <f>CU73/2</f>
        <v>2.0380434782608696E-2</v>
      </c>
      <c r="DB73" s="13"/>
      <c r="DD73" s="13"/>
      <c r="DE73" s="59">
        <v>18.399999999999999</v>
      </c>
      <c r="DF73" s="59">
        <v>19.149999999999999</v>
      </c>
      <c r="DG73" s="59"/>
      <c r="DH73" s="59"/>
      <c r="DI73" s="59" t="s">
        <v>298</v>
      </c>
      <c r="DJ73" s="57">
        <f>DF73-DE73</f>
        <v>0.75</v>
      </c>
      <c r="DK73" s="88">
        <f>DJ73/DE73</f>
        <v>4.0760869565217392E-2</v>
      </c>
      <c r="DL73" s="57"/>
      <c r="DM73" s="57" t="s">
        <v>39</v>
      </c>
      <c r="DN73" s="53"/>
      <c r="DO73" s="53"/>
      <c r="DP73" s="53"/>
      <c r="DQ73" s="171">
        <f>DK73/2</f>
        <v>2.0380434782608696E-2</v>
      </c>
      <c r="DR73" s="13"/>
      <c r="DT73" s="13"/>
      <c r="DU73" s="59">
        <v>18.399999999999999</v>
      </c>
      <c r="DV73" s="59">
        <v>19.149999999999999</v>
      </c>
      <c r="DW73" s="59" t="s">
        <v>298</v>
      </c>
      <c r="DX73" s="57">
        <f>DV73-DU73</f>
        <v>0.75</v>
      </c>
      <c r="DY73" s="88">
        <f>DX73/DU73</f>
        <v>4.0760869565217392E-2</v>
      </c>
      <c r="DZ73" s="57"/>
      <c r="EA73" s="57" t="s">
        <v>39</v>
      </c>
      <c r="EB73" s="53"/>
      <c r="EC73" s="53"/>
      <c r="ED73" s="53"/>
      <c r="EE73" s="171">
        <f>DY73/2</f>
        <v>2.0380434782608696E-2</v>
      </c>
      <c r="EF73" s="13"/>
      <c r="EG73" s="13"/>
      <c r="EH73" s="29"/>
      <c r="EI73" s="59">
        <v>18.399999999999999</v>
      </c>
      <c r="EJ73" s="59">
        <v>19.149999999999999</v>
      </c>
      <c r="EK73" s="59" t="s">
        <v>298</v>
      </c>
      <c r="EL73" s="57">
        <f>EJ73-EI73</f>
        <v>0.75</v>
      </c>
      <c r="EM73" s="88">
        <f>EL73/EI73</f>
        <v>4.0760869565217392E-2</v>
      </c>
      <c r="EN73" s="57" t="s">
        <v>39</v>
      </c>
      <c r="EO73" s="53"/>
      <c r="EP73" s="53"/>
      <c r="EQ73" s="53"/>
      <c r="ER73" s="171">
        <f>EM73/2</f>
        <v>2.0380434782608696E-2</v>
      </c>
      <c r="ES73" s="13"/>
      <c r="EU73" s="29"/>
      <c r="EV73" s="59">
        <v>18.399999999999999</v>
      </c>
      <c r="EW73" s="59">
        <v>19.149999999999999</v>
      </c>
      <c r="EX73" s="59" t="s">
        <v>298</v>
      </c>
      <c r="EY73" s="57">
        <f>EW73-EV73</f>
        <v>0.75</v>
      </c>
      <c r="EZ73" s="88">
        <f>EY73/EV73</f>
        <v>4.0760869565217392E-2</v>
      </c>
      <c r="FA73" s="57" t="s">
        <v>39</v>
      </c>
      <c r="FB73" s="53"/>
      <c r="FC73" s="53"/>
      <c r="FD73" s="53"/>
      <c r="FE73" s="171">
        <f>EZ73/2</f>
        <v>2.0380434782608696E-2</v>
      </c>
      <c r="FF73" s="13"/>
      <c r="FH73" s="29"/>
      <c r="FI73" s="59">
        <v>18.399999999999999</v>
      </c>
      <c r="FJ73" s="59">
        <v>19.149999999999999</v>
      </c>
      <c r="FK73" s="59" t="s">
        <v>298</v>
      </c>
      <c r="FL73" s="57">
        <f>FJ73-FI73</f>
        <v>0.75</v>
      </c>
      <c r="FM73" s="88">
        <f>FL73/FI73</f>
        <v>4.0760869565217392E-2</v>
      </c>
      <c r="FN73" s="57" t="s">
        <v>39</v>
      </c>
      <c r="FO73" s="53"/>
      <c r="FP73" s="53"/>
      <c r="FQ73" s="53"/>
      <c r="FR73" s="171">
        <f>FM73/2</f>
        <v>2.0380434782608696E-2</v>
      </c>
      <c r="FS73" s="13"/>
      <c r="FU73" s="29" t="s">
        <v>372</v>
      </c>
      <c r="FV73" s="59">
        <v>18.399999999999999</v>
      </c>
      <c r="FW73" s="59">
        <v>19.149999999999999</v>
      </c>
      <c r="FX73" s="59"/>
      <c r="FY73" s="59" t="s">
        <v>62</v>
      </c>
      <c r="FZ73" s="57">
        <f>FW73-FV73</f>
        <v>0.75</v>
      </c>
      <c r="GA73" s="88">
        <f>FZ73/FV73</f>
        <v>4.0760869565217392E-2</v>
      </c>
      <c r="GB73" s="57" t="s">
        <v>39</v>
      </c>
      <c r="GC73" s="53"/>
      <c r="GD73" s="53"/>
      <c r="GE73" s="53"/>
      <c r="GF73" s="171">
        <f>GA73/2</f>
        <v>2.0380434782608696E-2</v>
      </c>
      <c r="GG73" s="13"/>
      <c r="GI73" s="29" t="s">
        <v>372</v>
      </c>
      <c r="GJ73" s="59">
        <v>18.399999999999999</v>
      </c>
      <c r="GK73" s="59">
        <v>19.149999999999999</v>
      </c>
      <c r="GL73" s="59"/>
      <c r="GM73" s="59" t="s">
        <v>62</v>
      </c>
      <c r="GN73" s="57">
        <f>GK73-GJ73</f>
        <v>0.75</v>
      </c>
      <c r="GO73" s="88">
        <f>GN73/GJ73</f>
        <v>4.0760869565217392E-2</v>
      </c>
      <c r="GP73" s="57" t="s">
        <v>39</v>
      </c>
      <c r="GQ73" s="53"/>
      <c r="GR73" s="53"/>
      <c r="GS73" s="53"/>
      <c r="GT73" s="171">
        <f>GO73/2</f>
        <v>2.0380434782608696E-2</v>
      </c>
      <c r="GU73" s="13"/>
      <c r="GW73" s="29" t="s">
        <v>372</v>
      </c>
      <c r="GX73" s="59">
        <v>18.399999999999999</v>
      </c>
      <c r="GY73" s="59">
        <v>19.149999999999999</v>
      </c>
      <c r="GZ73" s="59"/>
      <c r="HA73" s="59" t="s">
        <v>62</v>
      </c>
      <c r="HB73" s="57">
        <f>GY73-GX73</f>
        <v>0.75</v>
      </c>
      <c r="HC73" s="88">
        <f>HB73/GX73</f>
        <v>4.0760869565217392E-2</v>
      </c>
      <c r="HD73" s="57" t="s">
        <v>39</v>
      </c>
      <c r="HE73" s="53"/>
      <c r="HF73" s="53"/>
      <c r="HG73" s="53"/>
      <c r="HH73" s="171">
        <f>HC73/2</f>
        <v>2.0380434782608696E-2</v>
      </c>
      <c r="HI73" s="13"/>
      <c r="HJ73" s="13"/>
      <c r="HK73" s="29" t="s">
        <v>372</v>
      </c>
      <c r="HL73" s="59">
        <v>18.399999999999999</v>
      </c>
      <c r="HM73" s="59">
        <v>19.149999999999999</v>
      </c>
      <c r="HN73" s="59"/>
      <c r="HO73" s="59" t="s">
        <v>62</v>
      </c>
      <c r="HP73" s="57">
        <f>HM73-HL73</f>
        <v>0.75</v>
      </c>
      <c r="HQ73" s="88">
        <f>HP73/HL73</f>
        <v>4.0760869565217392E-2</v>
      </c>
      <c r="HR73" s="57" t="s">
        <v>39</v>
      </c>
      <c r="HS73" s="53"/>
      <c r="HT73" s="53"/>
      <c r="HU73" s="53"/>
      <c r="HV73" s="171">
        <f>HQ73/2</f>
        <v>2.0380434782608696E-2</v>
      </c>
      <c r="HW73" s="13"/>
      <c r="HX73" s="29" t="s">
        <v>372</v>
      </c>
      <c r="HY73" s="59">
        <v>18.399999999999999</v>
      </c>
      <c r="HZ73" s="59">
        <v>19.149999999999999</v>
      </c>
      <c r="IA73" s="59"/>
      <c r="IB73" s="59" t="s">
        <v>62</v>
      </c>
      <c r="IC73" s="57">
        <f>HZ73-HY73</f>
        <v>0.75</v>
      </c>
      <c r="ID73" s="88">
        <f>IC73/HY73</f>
        <v>4.0760869565217392E-2</v>
      </c>
      <c r="IE73" s="88"/>
      <c r="IF73" s="88"/>
      <c r="IG73" s="88"/>
      <c r="IH73" s="57" t="s">
        <v>39</v>
      </c>
      <c r="II73" s="53"/>
      <c r="IJ73" s="53"/>
      <c r="IK73" s="53"/>
      <c r="IL73" s="171">
        <f>ID73/2</f>
        <v>2.0380434782608696E-2</v>
      </c>
      <c r="IM73" s="13"/>
      <c r="IO73" s="692"/>
      <c r="IQ73" s="29"/>
      <c r="IR73" s="59">
        <v>18.399999999999999</v>
      </c>
      <c r="IS73" s="59">
        <v>19.149999999999999</v>
      </c>
      <c r="IT73" s="59"/>
      <c r="IU73" s="59" t="s">
        <v>62</v>
      </c>
      <c r="IV73" s="57">
        <f>IS73-IR73</f>
        <v>0.75</v>
      </c>
      <c r="IW73" s="88">
        <f>IV73/IR73</f>
        <v>4.0760869565217392E-2</v>
      </c>
      <c r="IX73" s="88"/>
      <c r="IY73" s="88"/>
      <c r="IZ73" s="88"/>
      <c r="JA73" s="57" t="s">
        <v>39</v>
      </c>
      <c r="JB73" s="53"/>
      <c r="JC73" s="53"/>
      <c r="JD73" s="53"/>
      <c r="JE73" s="171">
        <f>IW73/2</f>
        <v>2.0380434782608696E-2</v>
      </c>
      <c r="JF73" s="13"/>
      <c r="JH73" s="29"/>
      <c r="JI73" s="59">
        <v>18.399999999999999</v>
      </c>
      <c r="JJ73" s="59">
        <v>19.149999999999999</v>
      </c>
      <c r="JK73" s="59"/>
      <c r="JL73" s="59" t="s">
        <v>62</v>
      </c>
      <c r="JM73" s="57">
        <f>JJ73-JI73</f>
        <v>0.75</v>
      </c>
      <c r="JN73" s="88">
        <f>JM73/JI73</f>
        <v>4.0760869565217392E-2</v>
      </c>
      <c r="JO73" s="88"/>
      <c r="JP73" s="88"/>
      <c r="JQ73" s="88"/>
      <c r="JR73" s="57" t="s">
        <v>39</v>
      </c>
      <c r="JS73" s="53"/>
      <c r="JT73" s="53"/>
      <c r="JU73" s="53"/>
      <c r="JV73" s="171">
        <f>JN73/2</f>
        <v>2.0380434782608696E-2</v>
      </c>
      <c r="JW73" s="13"/>
      <c r="JZ73" s="29"/>
      <c r="KA73" s="59">
        <v>18.399999999999999</v>
      </c>
      <c r="KB73" s="59">
        <v>19.149999999999999</v>
      </c>
      <c r="KC73" s="59"/>
      <c r="KD73" s="59" t="s">
        <v>62</v>
      </c>
      <c r="KE73" s="57">
        <f>KB73-KA73</f>
        <v>0.75</v>
      </c>
      <c r="KF73" s="88">
        <f>KE73/KA73</f>
        <v>4.0760869565217392E-2</v>
      </c>
      <c r="KG73" s="88"/>
      <c r="KH73" s="88"/>
      <c r="KI73" s="88"/>
      <c r="KJ73" s="57" t="s">
        <v>39</v>
      </c>
      <c r="KK73" s="53"/>
      <c r="KL73" s="53"/>
      <c r="KM73" s="53"/>
      <c r="KN73" s="171">
        <f>KF73/2</f>
        <v>2.0380434782608696E-2</v>
      </c>
      <c r="KO73" s="13"/>
      <c r="KQ73" s="29"/>
      <c r="KR73" s="59">
        <v>18.399999999999999</v>
      </c>
      <c r="KS73" s="59">
        <v>19.149999999999999</v>
      </c>
      <c r="KT73" s="59"/>
      <c r="KU73" s="313" t="s">
        <v>62</v>
      </c>
      <c r="KV73" s="57">
        <f>KS73-KR73</f>
        <v>0.75</v>
      </c>
      <c r="KW73" s="88">
        <f>KV73/KR73</f>
        <v>4.0760869565217392E-2</v>
      </c>
      <c r="KX73" s="88"/>
      <c r="KY73" s="88"/>
      <c r="KZ73" s="88"/>
      <c r="LA73" s="57" t="s">
        <v>39</v>
      </c>
      <c r="LB73" s="53"/>
      <c r="LC73" s="53"/>
      <c r="LD73" s="53"/>
      <c r="LE73" s="171">
        <f>KW73/2</f>
        <v>2.0380434782608696E-2</v>
      </c>
      <c r="LF73" s="13"/>
      <c r="LI73" s="29"/>
      <c r="LJ73" s="59">
        <v>18.399999999999999</v>
      </c>
      <c r="LK73" s="59">
        <v>19.149999999999999</v>
      </c>
      <c r="LL73" s="59"/>
      <c r="LM73" s="313" t="s">
        <v>62</v>
      </c>
      <c r="LN73" s="57">
        <f>LK73-LJ73</f>
        <v>0.75</v>
      </c>
      <c r="LO73" s="88">
        <f>LN73/LJ73</f>
        <v>4.0760869565217392E-2</v>
      </c>
      <c r="LP73" s="88"/>
      <c r="LQ73" s="88"/>
      <c r="LR73" s="88"/>
      <c r="LS73" s="57" t="s">
        <v>39</v>
      </c>
      <c r="LT73" s="53"/>
      <c r="LU73" s="53"/>
      <c r="LV73" s="53"/>
      <c r="LW73" s="171">
        <f>LO73/2</f>
        <v>2.0380434782608696E-2</v>
      </c>
      <c r="LX73" s="13"/>
      <c r="LZ73" s="29"/>
      <c r="MA73" s="59">
        <v>18.399999999999999</v>
      </c>
      <c r="MB73" s="59">
        <v>19.149999999999999</v>
      </c>
      <c r="MC73" s="59"/>
      <c r="MD73" s="313" t="s">
        <v>62</v>
      </c>
      <c r="ME73" s="57">
        <f>MB73-MA73</f>
        <v>0.75</v>
      </c>
      <c r="MF73" s="88">
        <f>ME73/MA73</f>
        <v>4.0760869565217392E-2</v>
      </c>
      <c r="MG73" s="88"/>
      <c r="MH73" s="88"/>
      <c r="MI73" s="88"/>
      <c r="MJ73" s="57" t="s">
        <v>39</v>
      </c>
      <c r="MK73" s="53"/>
      <c r="ML73" s="53"/>
      <c r="MM73" s="53"/>
      <c r="MN73" s="171">
        <f>MF73/2</f>
        <v>2.0380434782608696E-2</v>
      </c>
      <c r="MO73" s="13"/>
      <c r="MQ73" s="29"/>
      <c r="MR73" s="59">
        <v>18.399999999999999</v>
      </c>
      <c r="MS73" s="59">
        <v>19.149999999999999</v>
      </c>
      <c r="MT73" s="59"/>
      <c r="MU73" s="313" t="s">
        <v>62</v>
      </c>
      <c r="MV73" s="57">
        <f>MS73-MR73</f>
        <v>0.75</v>
      </c>
      <c r="MW73" s="88">
        <f>MV73/MR73</f>
        <v>4.0760869565217392E-2</v>
      </c>
      <c r="MX73" s="88"/>
      <c r="MY73" s="88"/>
      <c r="MZ73" s="88"/>
      <c r="NA73" s="57" t="s">
        <v>39</v>
      </c>
      <c r="NB73" s="53"/>
      <c r="NC73" s="53"/>
      <c r="ND73" s="53"/>
      <c r="NE73" s="171">
        <f>MW73/2</f>
        <v>2.0380434782608696E-2</v>
      </c>
      <c r="NF73" s="13"/>
      <c r="NI73" s="29"/>
      <c r="NJ73" s="59">
        <v>18.399999999999999</v>
      </c>
      <c r="NK73" s="59">
        <v>19.149999999999999</v>
      </c>
      <c r="NL73" s="59"/>
      <c r="NM73" s="313" t="s">
        <v>62</v>
      </c>
      <c r="NN73" s="57">
        <f>NK73-NJ73</f>
        <v>0.75</v>
      </c>
      <c r="NO73" s="88">
        <f>NN73/NJ73</f>
        <v>4.0760869565217392E-2</v>
      </c>
      <c r="NP73" s="88"/>
      <c r="NQ73" s="88"/>
      <c r="NR73" s="88"/>
      <c r="NS73" s="57" t="s">
        <v>39</v>
      </c>
      <c r="NT73" s="53"/>
      <c r="NU73" s="53"/>
      <c r="NV73" s="53"/>
      <c r="NW73" s="171">
        <f>NO73/2</f>
        <v>2.0380434782608696E-2</v>
      </c>
      <c r="NX73" s="13"/>
      <c r="OA73" s="29"/>
      <c r="OB73" s="59">
        <v>18.399999999999999</v>
      </c>
      <c r="OC73" s="59">
        <v>19.149999999999999</v>
      </c>
      <c r="OD73" s="59"/>
      <c r="OE73" s="313" t="s">
        <v>62</v>
      </c>
      <c r="OF73" s="57">
        <f>OC73-OB73</f>
        <v>0.75</v>
      </c>
      <c r="OG73" s="88">
        <f>OF73/OB73</f>
        <v>4.0760869565217392E-2</v>
      </c>
      <c r="OH73" s="88"/>
      <c r="OI73" s="88"/>
      <c r="OJ73" s="88"/>
      <c r="OK73" s="57" t="s">
        <v>39</v>
      </c>
      <c r="OL73" s="53"/>
      <c r="OM73" s="53"/>
      <c r="ON73" s="13"/>
      <c r="OQ73" s="29"/>
      <c r="OR73" s="59">
        <v>18.399999999999999</v>
      </c>
      <c r="OS73" s="59">
        <v>19.149999999999999</v>
      </c>
      <c r="OT73" s="59"/>
      <c r="OU73" s="313" t="s">
        <v>62</v>
      </c>
      <c r="OV73" s="57">
        <f>OS73-OR73</f>
        <v>0.75</v>
      </c>
      <c r="OW73" s="88">
        <f>OV73/OR73</f>
        <v>4.0760869565217392E-2</v>
      </c>
      <c r="OX73" s="88"/>
      <c r="OY73" s="88"/>
      <c r="OZ73" s="88"/>
      <c r="PA73" s="57" t="s">
        <v>39</v>
      </c>
      <c r="PB73" s="53"/>
      <c r="PC73" s="53"/>
      <c r="PD73" s="13"/>
      <c r="PG73" s="29"/>
      <c r="PH73" s="59">
        <v>18.399999999999999</v>
      </c>
      <c r="PI73" s="59">
        <v>19.149999999999999</v>
      </c>
      <c r="PJ73" s="59"/>
      <c r="PK73" s="313" t="s">
        <v>62</v>
      </c>
      <c r="PL73" s="57">
        <f>PI73-PH73</f>
        <v>0.75</v>
      </c>
      <c r="PM73" s="88">
        <f>PL73/PH73</f>
        <v>4.0760869565217392E-2</v>
      </c>
      <c r="PN73" s="88"/>
      <c r="PO73" s="88"/>
      <c r="PP73" s="88"/>
      <c r="PQ73" s="57" t="s">
        <v>39</v>
      </c>
      <c r="PR73" s="53"/>
      <c r="PS73" s="53"/>
      <c r="PT73" s="13"/>
      <c r="PV73" s="29"/>
      <c r="PW73" s="59">
        <v>18.399999999999999</v>
      </c>
      <c r="PX73" s="59">
        <v>19.149999999999999</v>
      </c>
      <c r="PY73" s="59"/>
      <c r="PZ73" s="313" t="s">
        <v>62</v>
      </c>
      <c r="QA73" s="57">
        <f>PX73-PW73</f>
        <v>0.75</v>
      </c>
      <c r="QB73" s="88">
        <f>QA73/PW73</f>
        <v>4.0760869565217392E-2</v>
      </c>
      <c r="QC73" s="88"/>
      <c r="QD73" s="88"/>
      <c r="QE73" s="88"/>
      <c r="QF73" s="57" t="s">
        <v>39</v>
      </c>
      <c r="QG73" s="53"/>
      <c r="QH73" s="53"/>
      <c r="QI73" s="13"/>
      <c r="QK73" s="29"/>
      <c r="QL73" s="59">
        <v>18.399999999999999</v>
      </c>
      <c r="QM73" s="59">
        <v>19.149999999999999</v>
      </c>
      <c r="QN73" s="59"/>
      <c r="QO73" s="313" t="s">
        <v>62</v>
      </c>
      <c r="QP73" s="57">
        <f>QM73-QL73</f>
        <v>0.75</v>
      </c>
      <c r="QQ73" s="88">
        <f>QP73/QL73</f>
        <v>4.0760869565217392E-2</v>
      </c>
      <c r="QR73" s="88"/>
      <c r="QS73" s="88"/>
      <c r="QT73" s="88"/>
      <c r="QU73" s="57" t="s">
        <v>39</v>
      </c>
      <c r="QV73" s="53"/>
      <c r="QW73" s="53"/>
      <c r="QX73" s="13"/>
      <c r="QZ73" s="618" t="s">
        <v>71</v>
      </c>
      <c r="RA73" s="59">
        <v>18.399999999999999</v>
      </c>
      <c r="RB73" s="59">
        <v>19.149999999999999</v>
      </c>
      <c r="RC73" s="498"/>
      <c r="RD73" s="313" t="s">
        <v>62</v>
      </c>
      <c r="RE73" s="57">
        <f>RB73-RA73</f>
        <v>0.75</v>
      </c>
      <c r="RF73" s="88">
        <f>RE73/RA73</f>
        <v>4.0760869565217392E-2</v>
      </c>
      <c r="RG73" s="88"/>
      <c r="RH73" s="88"/>
      <c r="RI73" s="88"/>
      <c r="RJ73" s="537" t="s">
        <v>39</v>
      </c>
      <c r="RK73" s="54"/>
      <c r="RL73" s="575"/>
      <c r="RM73" s="633"/>
      <c r="RQ73" s="618" t="s">
        <v>71</v>
      </c>
      <c r="RR73" s="59">
        <v>18.399999999999999</v>
      </c>
      <c r="RS73" s="59">
        <v>19.149999999999999</v>
      </c>
      <c r="RT73" s="498"/>
      <c r="RU73" s="313" t="s">
        <v>62</v>
      </c>
      <c r="RV73" s="57">
        <f>RS73-RR73</f>
        <v>0.75</v>
      </c>
      <c r="RW73" s="88">
        <f>RV73/RR73</f>
        <v>4.0760869565217392E-2</v>
      </c>
      <c r="RX73" s="88"/>
      <c r="RY73" s="88"/>
      <c r="RZ73" s="88"/>
      <c r="SA73" s="537" t="s">
        <v>39</v>
      </c>
      <c r="SB73" s="54"/>
      <c r="SC73" s="575"/>
      <c r="SD73" s="633"/>
    </row>
    <row r="74" spans="1:498">
      <c r="A74" s="45" t="s">
        <v>319</v>
      </c>
      <c r="B74" s="63">
        <v>20</v>
      </c>
      <c r="C74" s="45" t="s">
        <v>95</v>
      </c>
      <c r="D74" s="774">
        <v>1008</v>
      </c>
      <c r="E74" s="47" t="s">
        <v>248</v>
      </c>
      <c r="F74" s="815" t="s">
        <v>147</v>
      </c>
      <c r="G74" s="595" t="s">
        <v>320</v>
      </c>
      <c r="H74" s="45"/>
      <c r="J74" s="13" t="s">
        <v>371</v>
      </c>
      <c r="K74" s="59">
        <v>19.8</v>
      </c>
      <c r="L74" s="59">
        <v>21.78</v>
      </c>
      <c r="M74" s="59" t="s">
        <v>298</v>
      </c>
      <c r="N74" s="57">
        <f>L74-K74</f>
        <v>1.9800000000000004</v>
      </c>
      <c r="O74" s="88">
        <f>N74/K74</f>
        <v>0.10000000000000002</v>
      </c>
      <c r="P74" s="88"/>
      <c r="Q74" s="57" t="s">
        <v>39</v>
      </c>
      <c r="R74" s="57"/>
      <c r="S74" s="57"/>
      <c r="T74" s="53"/>
      <c r="U74" s="107">
        <v>0.05</v>
      </c>
      <c r="V74" s="13"/>
      <c r="X74" s="13"/>
      <c r="Y74" s="59">
        <v>19.8</v>
      </c>
      <c r="Z74" s="59">
        <v>21.78</v>
      </c>
      <c r="AA74" s="59" t="s">
        <v>298</v>
      </c>
      <c r="AB74" s="57">
        <f>Z74-Y74</f>
        <v>1.9800000000000004</v>
      </c>
      <c r="AC74" s="88">
        <f>AB74/Y74</f>
        <v>0.10000000000000002</v>
      </c>
      <c r="AD74" s="88"/>
      <c r="AE74" s="57" t="s">
        <v>39</v>
      </c>
      <c r="AF74" s="57"/>
      <c r="AG74" s="57"/>
      <c r="AH74" s="53"/>
      <c r="AI74" s="107">
        <f>AC74/2</f>
        <v>5.000000000000001E-2</v>
      </c>
      <c r="AJ74" s="13"/>
      <c r="AL74" s="13"/>
      <c r="AM74" s="59">
        <v>19.8</v>
      </c>
      <c r="AN74" s="59">
        <v>21.78</v>
      </c>
      <c r="AO74" s="59" t="s">
        <v>298</v>
      </c>
      <c r="AP74" s="57">
        <f>AN74-AM74</f>
        <v>1.9800000000000004</v>
      </c>
      <c r="AQ74" s="88">
        <f>AP74/AM74</f>
        <v>0.10000000000000002</v>
      </c>
      <c r="AR74" s="57" t="s">
        <v>39</v>
      </c>
      <c r="AS74" s="57"/>
      <c r="AT74" s="53"/>
      <c r="AU74" s="53"/>
      <c r="AV74" s="53"/>
      <c r="AW74" s="167">
        <f>AQ74/2</f>
        <v>5.000000000000001E-2</v>
      </c>
      <c r="AX74" s="13"/>
      <c r="AZ74" s="13"/>
      <c r="BA74" s="59">
        <v>19.8</v>
      </c>
      <c r="BB74" s="59">
        <v>21.78</v>
      </c>
      <c r="BC74" s="59" t="s">
        <v>298</v>
      </c>
      <c r="BD74" s="57">
        <f>BB74-BA74</f>
        <v>1.9800000000000004</v>
      </c>
      <c r="BE74" s="88">
        <f>BD74/BA74</f>
        <v>0.10000000000000002</v>
      </c>
      <c r="BF74" s="57" t="s">
        <v>39</v>
      </c>
      <c r="BG74" s="57"/>
      <c r="BH74" s="53"/>
      <c r="BI74" s="53"/>
      <c r="BJ74" s="53"/>
      <c r="BK74" s="169">
        <f>BE74/2</f>
        <v>5.000000000000001E-2</v>
      </c>
      <c r="BL74" s="13"/>
      <c r="BN74" s="29"/>
      <c r="BO74" s="59">
        <v>19.8</v>
      </c>
      <c r="BP74" s="59">
        <v>21.78</v>
      </c>
      <c r="BQ74" s="59" t="s">
        <v>298</v>
      </c>
      <c r="BR74" s="57">
        <f>BP74-BO74</f>
        <v>1.9800000000000004</v>
      </c>
      <c r="BS74" s="88">
        <f>BR74/BO74</f>
        <v>0.10000000000000002</v>
      </c>
      <c r="BT74" s="57" t="s">
        <v>39</v>
      </c>
      <c r="BU74" s="57"/>
      <c r="BV74" s="53"/>
      <c r="BW74" s="53"/>
      <c r="BX74" s="53"/>
      <c r="BY74" s="171">
        <f>BS74/2</f>
        <v>5.000000000000001E-2</v>
      </c>
      <c r="BZ74" s="13"/>
      <c r="CB74" s="29"/>
      <c r="CC74" s="59">
        <v>19.8</v>
      </c>
      <c r="CD74" s="59">
        <v>21.78</v>
      </c>
      <c r="CE74" s="59" t="s">
        <v>298</v>
      </c>
      <c r="CF74" s="57">
        <f>CD74-CC74</f>
        <v>1.9800000000000004</v>
      </c>
      <c r="CG74" s="88">
        <f>CF74/CC74</f>
        <v>0.10000000000000002</v>
      </c>
      <c r="CH74" s="53"/>
      <c r="CI74" s="57" t="s">
        <v>39</v>
      </c>
      <c r="CJ74" s="53"/>
      <c r="CK74" s="53"/>
      <c r="CL74" s="53"/>
      <c r="CM74" s="171">
        <f>CG74/2</f>
        <v>5.000000000000001E-2</v>
      </c>
      <c r="CN74" s="13"/>
      <c r="CP74" s="13"/>
      <c r="CQ74" s="59">
        <v>19.8</v>
      </c>
      <c r="CR74" s="59">
        <v>21.78</v>
      </c>
      <c r="CS74" s="59" t="s">
        <v>298</v>
      </c>
      <c r="CT74" s="57">
        <f>CR74-CQ74</f>
        <v>1.9800000000000004</v>
      </c>
      <c r="CU74" s="88">
        <f>CT74/CQ74</f>
        <v>0.10000000000000002</v>
      </c>
      <c r="CV74" s="57"/>
      <c r="CW74" s="57" t="s">
        <v>39</v>
      </c>
      <c r="CX74" s="53"/>
      <c r="CY74" s="53"/>
      <c r="CZ74" s="53"/>
      <c r="DA74" s="171">
        <f>CU74/2</f>
        <v>5.000000000000001E-2</v>
      </c>
      <c r="DB74" s="13"/>
      <c r="DD74" s="13"/>
      <c r="DE74" s="59">
        <v>19.8</v>
      </c>
      <c r="DF74" s="59">
        <v>21.78</v>
      </c>
      <c r="DG74" s="59"/>
      <c r="DH74" s="59"/>
      <c r="DI74" s="59" t="s">
        <v>298</v>
      </c>
      <c r="DJ74" s="57">
        <f>DF74-DE74</f>
        <v>1.9800000000000004</v>
      </c>
      <c r="DK74" s="88">
        <f>DJ74/DE74</f>
        <v>0.10000000000000002</v>
      </c>
      <c r="DL74" s="57"/>
      <c r="DM74" s="57" t="s">
        <v>39</v>
      </c>
      <c r="DN74" s="53"/>
      <c r="DO74" s="53"/>
      <c r="DP74" s="53"/>
      <c r="DQ74" s="171">
        <f>DK74/2</f>
        <v>5.000000000000001E-2</v>
      </c>
      <c r="DR74" s="13"/>
      <c r="DT74" s="13"/>
      <c r="DU74" s="59">
        <v>19.8</v>
      </c>
      <c r="DV74" s="59">
        <v>21.78</v>
      </c>
      <c r="DW74" s="59" t="s">
        <v>298</v>
      </c>
      <c r="DX74" s="57">
        <f>DV74-DU74</f>
        <v>1.9800000000000004</v>
      </c>
      <c r="DY74" s="88">
        <f>DX74/DU74</f>
        <v>0.10000000000000002</v>
      </c>
      <c r="DZ74" s="57"/>
      <c r="EA74" s="57" t="s">
        <v>39</v>
      </c>
      <c r="EB74" s="53"/>
      <c r="EC74" s="53"/>
      <c r="ED74" s="53"/>
      <c r="EE74" s="171">
        <f>DY74/2</f>
        <v>5.000000000000001E-2</v>
      </c>
      <c r="EF74" s="13"/>
      <c r="EG74" s="13"/>
      <c r="EH74" s="29"/>
      <c r="EI74" s="59">
        <v>19.8</v>
      </c>
      <c r="EJ74" s="59">
        <v>21.78</v>
      </c>
      <c r="EK74" s="59" t="s">
        <v>298</v>
      </c>
      <c r="EL74" s="57">
        <f>EJ74-EI74</f>
        <v>1.9800000000000004</v>
      </c>
      <c r="EM74" s="88">
        <f>EL74/EI74</f>
        <v>0.10000000000000002</v>
      </c>
      <c r="EN74" s="57" t="s">
        <v>39</v>
      </c>
      <c r="EO74" s="53"/>
      <c r="EP74" s="53"/>
      <c r="EQ74" s="53"/>
      <c r="ER74" s="171">
        <f>EM74/2</f>
        <v>5.000000000000001E-2</v>
      </c>
      <c r="ES74" s="13"/>
      <c r="EU74" s="29"/>
      <c r="EV74" s="59">
        <v>19.8</v>
      </c>
      <c r="EW74" s="59">
        <v>21.78</v>
      </c>
      <c r="EX74" s="59" t="s">
        <v>298</v>
      </c>
      <c r="EY74" s="57">
        <f>EW74-EV74</f>
        <v>1.9800000000000004</v>
      </c>
      <c r="EZ74" s="88">
        <f>EY74/EV74</f>
        <v>0.10000000000000002</v>
      </c>
      <c r="FA74" s="57" t="s">
        <v>39</v>
      </c>
      <c r="FB74" s="53"/>
      <c r="FC74" s="53"/>
      <c r="FD74" s="53"/>
      <c r="FE74" s="171">
        <f>EZ74/2</f>
        <v>5.000000000000001E-2</v>
      </c>
      <c r="FF74" s="13"/>
      <c r="FH74" s="29"/>
      <c r="FI74" s="59">
        <v>19.8</v>
      </c>
      <c r="FJ74" s="59">
        <v>21.78</v>
      </c>
      <c r="FK74" s="59" t="s">
        <v>298</v>
      </c>
      <c r="FL74" s="57">
        <f>FJ74-FI74</f>
        <v>1.9800000000000004</v>
      </c>
      <c r="FM74" s="88">
        <f>FL74/FI74</f>
        <v>0.10000000000000002</v>
      </c>
      <c r="FN74" s="57" t="s">
        <v>39</v>
      </c>
      <c r="FO74" s="53"/>
      <c r="FP74" s="53"/>
      <c r="FQ74" s="53"/>
      <c r="FR74" s="171">
        <f>FM74/2</f>
        <v>5.000000000000001E-2</v>
      </c>
      <c r="FS74" s="13"/>
      <c r="FU74" s="29" t="s">
        <v>372</v>
      </c>
      <c r="FV74" s="59">
        <v>19.8</v>
      </c>
      <c r="FW74" s="59">
        <v>21.78</v>
      </c>
      <c r="FX74" s="59"/>
      <c r="FY74" s="59" t="s">
        <v>62</v>
      </c>
      <c r="FZ74" s="57">
        <f>FW74-FV74</f>
        <v>1.9800000000000004</v>
      </c>
      <c r="GA74" s="88">
        <f>FZ74/FV74</f>
        <v>0.10000000000000002</v>
      </c>
      <c r="GB74" s="57" t="s">
        <v>39</v>
      </c>
      <c r="GC74" s="53"/>
      <c r="GD74" s="53"/>
      <c r="GE74" s="53"/>
      <c r="GF74" s="171">
        <f>GA74/2</f>
        <v>5.000000000000001E-2</v>
      </c>
      <c r="GG74" s="13"/>
      <c r="GI74" s="29" t="s">
        <v>372</v>
      </c>
      <c r="GJ74" s="59">
        <v>19.8</v>
      </c>
      <c r="GK74" s="59">
        <v>21.78</v>
      </c>
      <c r="GL74" s="59"/>
      <c r="GM74" s="59" t="s">
        <v>62</v>
      </c>
      <c r="GN74" s="57">
        <f>GK74-GJ74</f>
        <v>1.9800000000000004</v>
      </c>
      <c r="GO74" s="88">
        <f>GN74/GJ74</f>
        <v>0.10000000000000002</v>
      </c>
      <c r="GP74" s="57" t="s">
        <v>39</v>
      </c>
      <c r="GQ74" s="53"/>
      <c r="GR74" s="53"/>
      <c r="GS74" s="53"/>
      <c r="GT74" s="171">
        <f>GO74/2</f>
        <v>5.000000000000001E-2</v>
      </c>
      <c r="GU74" s="13"/>
      <c r="GW74" s="29" t="s">
        <v>372</v>
      </c>
      <c r="GX74" s="59">
        <v>19.8</v>
      </c>
      <c r="GY74" s="59">
        <v>21.78</v>
      </c>
      <c r="GZ74" s="59"/>
      <c r="HA74" s="59" t="s">
        <v>62</v>
      </c>
      <c r="HB74" s="57">
        <f>GY74-GX74</f>
        <v>1.9800000000000004</v>
      </c>
      <c r="HC74" s="88">
        <f>HB74/GX74</f>
        <v>0.10000000000000002</v>
      </c>
      <c r="HD74" s="57" t="s">
        <v>39</v>
      </c>
      <c r="HE74" s="53"/>
      <c r="HF74" s="53"/>
      <c r="HG74" s="53"/>
      <c r="HH74" s="171">
        <f>HC74/2</f>
        <v>5.000000000000001E-2</v>
      </c>
      <c r="HI74" s="13"/>
      <c r="HJ74" s="13"/>
      <c r="HK74" s="29" t="s">
        <v>372</v>
      </c>
      <c r="HL74" s="59">
        <v>19.8</v>
      </c>
      <c r="HM74" s="59">
        <v>21.78</v>
      </c>
      <c r="HN74" s="59"/>
      <c r="HO74" s="59" t="s">
        <v>62</v>
      </c>
      <c r="HP74" s="57">
        <f>HM74-HL74</f>
        <v>1.9800000000000004</v>
      </c>
      <c r="HQ74" s="88">
        <f>HP74/HL74</f>
        <v>0.10000000000000002</v>
      </c>
      <c r="HR74" s="57" t="s">
        <v>39</v>
      </c>
      <c r="HS74" s="53"/>
      <c r="HT74" s="53"/>
      <c r="HU74" s="53"/>
      <c r="HV74" s="171">
        <f>HQ74/2</f>
        <v>5.000000000000001E-2</v>
      </c>
      <c r="HW74" s="13"/>
      <c r="HX74" s="29" t="s">
        <v>372</v>
      </c>
      <c r="HY74" s="59">
        <v>19.8</v>
      </c>
      <c r="HZ74" s="59">
        <v>21.78</v>
      </c>
      <c r="IA74" s="59"/>
      <c r="IB74" s="59" t="s">
        <v>62</v>
      </c>
      <c r="IC74" s="57">
        <f>HZ74-HY74</f>
        <v>1.9800000000000004</v>
      </c>
      <c r="ID74" s="88">
        <f>IC74/HY74</f>
        <v>0.10000000000000002</v>
      </c>
      <c r="IE74" s="88"/>
      <c r="IF74" s="88"/>
      <c r="IG74" s="88"/>
      <c r="IH74" s="57" t="s">
        <v>39</v>
      </c>
      <c r="II74" s="53"/>
      <c r="IJ74" s="53"/>
      <c r="IK74" s="53"/>
      <c r="IL74" s="171">
        <f>ID74/2</f>
        <v>5.000000000000001E-2</v>
      </c>
      <c r="IM74" s="13"/>
      <c r="IO74" s="692"/>
      <c r="IQ74" s="29"/>
      <c r="IR74" s="59">
        <v>19.8</v>
      </c>
      <c r="IS74" s="59">
        <v>21.78</v>
      </c>
      <c r="IT74" s="59"/>
      <c r="IU74" s="59" t="s">
        <v>62</v>
      </c>
      <c r="IV74" s="57">
        <f>IS74-IR74</f>
        <v>1.9800000000000004</v>
      </c>
      <c r="IW74" s="88">
        <f>IV74/IR74</f>
        <v>0.10000000000000002</v>
      </c>
      <c r="IX74" s="88"/>
      <c r="IY74" s="88"/>
      <c r="IZ74" s="88"/>
      <c r="JA74" s="57" t="s">
        <v>39</v>
      </c>
      <c r="JB74" s="53"/>
      <c r="JC74" s="53"/>
      <c r="JD74" s="53"/>
      <c r="JE74" s="171">
        <f>IW74/2</f>
        <v>5.000000000000001E-2</v>
      </c>
      <c r="JF74" s="13"/>
      <c r="JH74" s="29"/>
      <c r="JI74" s="59">
        <v>19.8</v>
      </c>
      <c r="JJ74" s="59">
        <v>21.78</v>
      </c>
      <c r="JK74" s="59"/>
      <c r="JL74" s="59" t="s">
        <v>62</v>
      </c>
      <c r="JM74" s="57">
        <f>JJ74-JI74</f>
        <v>1.9800000000000004</v>
      </c>
      <c r="JN74" s="88">
        <f>JM74/JI74</f>
        <v>0.10000000000000002</v>
      </c>
      <c r="JO74" s="88"/>
      <c r="JP74" s="88"/>
      <c r="JQ74" s="88"/>
      <c r="JR74" s="57" t="s">
        <v>39</v>
      </c>
      <c r="JS74" s="53"/>
      <c r="JT74" s="53"/>
      <c r="JU74" s="53"/>
      <c r="JV74" s="171">
        <f>JN74/2</f>
        <v>5.000000000000001E-2</v>
      </c>
      <c r="JW74" s="13"/>
      <c r="JZ74" s="29"/>
      <c r="KA74" s="59">
        <v>19.8</v>
      </c>
      <c r="KB74" s="59">
        <v>21.78</v>
      </c>
      <c r="KC74" s="59"/>
      <c r="KD74" s="59" t="s">
        <v>62</v>
      </c>
      <c r="KE74" s="57">
        <f>KB74-KA74</f>
        <v>1.9800000000000004</v>
      </c>
      <c r="KF74" s="88">
        <f>KE74/KA74</f>
        <v>0.10000000000000002</v>
      </c>
      <c r="KG74" s="88"/>
      <c r="KH74" s="88"/>
      <c r="KI74" s="88"/>
      <c r="KJ74" s="57" t="s">
        <v>39</v>
      </c>
      <c r="KK74" s="53"/>
      <c r="KL74" s="53"/>
      <c r="KM74" s="53"/>
      <c r="KN74" s="171">
        <f>KF74/2</f>
        <v>5.000000000000001E-2</v>
      </c>
      <c r="KO74" s="13"/>
      <c r="KQ74" s="29"/>
      <c r="KR74" s="59">
        <v>19.8</v>
      </c>
      <c r="KS74" s="59">
        <v>21.78</v>
      </c>
      <c r="KT74" s="59"/>
      <c r="KU74" s="313" t="s">
        <v>62</v>
      </c>
      <c r="KV74" s="57">
        <f>KS74-KR74</f>
        <v>1.9800000000000004</v>
      </c>
      <c r="KW74" s="88">
        <f>KV74/KR74</f>
        <v>0.10000000000000002</v>
      </c>
      <c r="KX74" s="88"/>
      <c r="KY74" s="88"/>
      <c r="KZ74" s="88"/>
      <c r="LA74" s="57" t="s">
        <v>39</v>
      </c>
      <c r="LB74" s="53"/>
      <c r="LC74" s="53"/>
      <c r="LD74" s="53"/>
      <c r="LE74" s="171">
        <f>KW74/2</f>
        <v>5.000000000000001E-2</v>
      </c>
      <c r="LF74" s="13"/>
      <c r="LI74" s="29"/>
      <c r="LJ74" s="59">
        <v>19.8</v>
      </c>
      <c r="LK74" s="59">
        <v>21.78</v>
      </c>
      <c r="LL74" s="59"/>
      <c r="LM74" s="313" t="s">
        <v>62</v>
      </c>
      <c r="LN74" s="57">
        <f>LK74-LJ74</f>
        <v>1.9800000000000004</v>
      </c>
      <c r="LO74" s="88">
        <f>LN74/LJ74</f>
        <v>0.10000000000000002</v>
      </c>
      <c r="LP74" s="88"/>
      <c r="LQ74" s="88"/>
      <c r="LR74" s="88"/>
      <c r="LS74" s="57" t="s">
        <v>39</v>
      </c>
      <c r="LT74" s="53"/>
      <c r="LU74" s="53"/>
      <c r="LV74" s="53"/>
      <c r="LW74" s="171">
        <f>LO74/2</f>
        <v>5.000000000000001E-2</v>
      </c>
      <c r="LX74" s="13"/>
      <c r="LZ74" s="29"/>
      <c r="MA74" s="59">
        <v>19.8</v>
      </c>
      <c r="MB74" s="59">
        <v>21.78</v>
      </c>
      <c r="MC74" s="59"/>
      <c r="MD74" s="313" t="s">
        <v>62</v>
      </c>
      <c r="ME74" s="57">
        <f>MB74-MA74</f>
        <v>1.9800000000000004</v>
      </c>
      <c r="MF74" s="88">
        <f>ME74/MA74</f>
        <v>0.10000000000000002</v>
      </c>
      <c r="MG74" s="88"/>
      <c r="MH74" s="88"/>
      <c r="MI74" s="88"/>
      <c r="MJ74" s="57" t="s">
        <v>39</v>
      </c>
      <c r="MK74" s="53"/>
      <c r="ML74" s="53"/>
      <c r="MM74" s="53"/>
      <c r="MN74" s="171">
        <f>MF74/2</f>
        <v>5.000000000000001E-2</v>
      </c>
      <c r="MO74" s="13"/>
      <c r="MQ74" s="29"/>
      <c r="MR74" s="59">
        <v>19.8</v>
      </c>
      <c r="MS74" s="59">
        <v>21.78</v>
      </c>
      <c r="MT74" s="59"/>
      <c r="MU74" s="313" t="s">
        <v>62</v>
      </c>
      <c r="MV74" s="57">
        <f>MS74-MR74</f>
        <v>1.9800000000000004</v>
      </c>
      <c r="MW74" s="88">
        <f>MV74/MR74</f>
        <v>0.10000000000000002</v>
      </c>
      <c r="MX74" s="88"/>
      <c r="MY74" s="88"/>
      <c r="MZ74" s="88"/>
      <c r="NA74" s="57" t="s">
        <v>39</v>
      </c>
      <c r="NB74" s="53"/>
      <c r="NC74" s="53"/>
      <c r="ND74" s="53"/>
      <c r="NE74" s="171">
        <f>MW74/2</f>
        <v>5.000000000000001E-2</v>
      </c>
      <c r="NF74" s="13"/>
      <c r="NI74" s="29"/>
      <c r="NJ74" s="59">
        <v>19.8</v>
      </c>
      <c r="NK74" s="59">
        <v>21.78</v>
      </c>
      <c r="NL74" s="59"/>
      <c r="NM74" s="313" t="s">
        <v>62</v>
      </c>
      <c r="NN74" s="57">
        <f>NK74-NJ74</f>
        <v>1.9800000000000004</v>
      </c>
      <c r="NO74" s="88">
        <f>NN74/NJ74</f>
        <v>0.10000000000000002</v>
      </c>
      <c r="NP74" s="88"/>
      <c r="NQ74" s="88"/>
      <c r="NR74" s="88"/>
      <c r="NS74" s="57" t="s">
        <v>39</v>
      </c>
      <c r="NT74" s="53"/>
      <c r="NU74" s="53"/>
      <c r="NV74" s="53"/>
      <c r="NW74" s="171">
        <f>NO74/2</f>
        <v>5.000000000000001E-2</v>
      </c>
      <c r="NX74" s="13"/>
      <c r="OA74" s="29"/>
      <c r="OB74" s="59">
        <v>19.8</v>
      </c>
      <c r="OC74" s="59">
        <v>21.78</v>
      </c>
      <c r="OD74" s="59"/>
      <c r="OE74" s="313" t="s">
        <v>62</v>
      </c>
      <c r="OF74" s="57">
        <f>OC74-OB74</f>
        <v>1.9800000000000004</v>
      </c>
      <c r="OG74" s="88">
        <f>OF74/OB74</f>
        <v>0.10000000000000002</v>
      </c>
      <c r="OH74" s="88"/>
      <c r="OI74" s="88"/>
      <c r="OJ74" s="88"/>
      <c r="OK74" s="57" t="s">
        <v>39</v>
      </c>
      <c r="OL74" s="53"/>
      <c r="OM74" s="53"/>
      <c r="ON74" s="13"/>
      <c r="OQ74" s="29"/>
      <c r="OR74" s="59">
        <v>19.8</v>
      </c>
      <c r="OS74" s="59">
        <v>21.78</v>
      </c>
      <c r="OT74" s="59"/>
      <c r="OU74" s="313" t="s">
        <v>62</v>
      </c>
      <c r="OV74" s="57">
        <f>OS74-OR74</f>
        <v>1.9800000000000004</v>
      </c>
      <c r="OW74" s="88">
        <f>OV74/OR74</f>
        <v>0.10000000000000002</v>
      </c>
      <c r="OX74" s="88"/>
      <c r="OY74" s="88"/>
      <c r="OZ74" s="88"/>
      <c r="PA74" s="57" t="s">
        <v>39</v>
      </c>
      <c r="PB74" s="53"/>
      <c r="PC74" s="53"/>
      <c r="PD74" s="13"/>
      <c r="PG74" s="29"/>
      <c r="PH74" s="59">
        <v>19.8</v>
      </c>
      <c r="PI74" s="59">
        <v>21.78</v>
      </c>
      <c r="PJ74" s="59"/>
      <c r="PK74" s="313" t="s">
        <v>62</v>
      </c>
      <c r="PL74" s="57">
        <f>PI74-PH74</f>
        <v>1.9800000000000004</v>
      </c>
      <c r="PM74" s="88">
        <f>PL74/PH74</f>
        <v>0.10000000000000002</v>
      </c>
      <c r="PN74" s="88"/>
      <c r="PO74" s="88"/>
      <c r="PP74" s="88"/>
      <c r="PQ74" s="57" t="s">
        <v>39</v>
      </c>
      <c r="PR74" s="53"/>
      <c r="PS74" s="53"/>
      <c r="PT74" s="13"/>
      <c r="PV74" s="29"/>
      <c r="PW74" s="59">
        <v>19.8</v>
      </c>
      <c r="PX74" s="59">
        <v>21.78</v>
      </c>
      <c r="PY74" s="59"/>
      <c r="PZ74" s="313" t="s">
        <v>62</v>
      </c>
      <c r="QA74" s="57">
        <f>PX74-PW74</f>
        <v>1.9800000000000004</v>
      </c>
      <c r="QB74" s="88">
        <f>QA74/PW74</f>
        <v>0.10000000000000002</v>
      </c>
      <c r="QC74" s="88"/>
      <c r="QD74" s="88"/>
      <c r="QE74" s="88"/>
      <c r="QF74" s="57" t="s">
        <v>39</v>
      </c>
      <c r="QG74" s="53"/>
      <c r="QH74" s="53"/>
      <c r="QI74" s="13"/>
      <c r="QK74" s="29"/>
      <c r="QL74" s="59">
        <v>19.8</v>
      </c>
      <c r="QM74" s="59">
        <v>21.78</v>
      </c>
      <c r="QN74" s="59"/>
      <c r="QO74" s="313" t="s">
        <v>62</v>
      </c>
      <c r="QP74" s="57">
        <f>QM74-QL74</f>
        <v>1.9800000000000004</v>
      </c>
      <c r="QQ74" s="88">
        <f>QP74/QL74</f>
        <v>0.10000000000000002</v>
      </c>
      <c r="QR74" s="88"/>
      <c r="QS74" s="88"/>
      <c r="QT74" s="88"/>
      <c r="QU74" s="57" t="s">
        <v>39</v>
      </c>
      <c r="QV74" s="53"/>
      <c r="QW74" s="53"/>
      <c r="QX74" s="13"/>
      <c r="QZ74" s="618" t="s">
        <v>71</v>
      </c>
      <c r="RA74" s="59">
        <v>19.8</v>
      </c>
      <c r="RB74" s="59">
        <v>21.78</v>
      </c>
      <c r="RC74" s="498"/>
      <c r="RD74" s="313" t="s">
        <v>62</v>
      </c>
      <c r="RE74" s="57">
        <f>RB74-RA74</f>
        <v>1.9800000000000004</v>
      </c>
      <c r="RF74" s="88">
        <f>RE74/RA74</f>
        <v>0.10000000000000002</v>
      </c>
      <c r="RG74" s="88"/>
      <c r="RH74" s="88"/>
      <c r="RI74" s="88"/>
      <c r="RJ74" s="537" t="s">
        <v>39</v>
      </c>
      <c r="RK74" s="54"/>
      <c r="RL74" s="575"/>
      <c r="RM74" s="633"/>
      <c r="RQ74" s="618" t="s">
        <v>71</v>
      </c>
      <c r="RR74" s="59">
        <v>19.8</v>
      </c>
      <c r="RS74" s="59">
        <v>21.78</v>
      </c>
      <c r="RT74" s="498"/>
      <c r="RU74" s="313" t="s">
        <v>62</v>
      </c>
      <c r="RV74" s="57">
        <f>RS74-RR74</f>
        <v>1.9800000000000004</v>
      </c>
      <c r="RW74" s="88">
        <f>RV74/RR74</f>
        <v>0.10000000000000002</v>
      </c>
      <c r="RX74" s="88"/>
      <c r="RY74" s="88"/>
      <c r="RZ74" s="88"/>
      <c r="SA74" s="537" t="s">
        <v>39</v>
      </c>
      <c r="SB74" s="54"/>
      <c r="SC74" s="575"/>
      <c r="SD74" s="633"/>
    </row>
    <row r="75" spans="1:498">
      <c r="A75" s="45" t="s">
        <v>247</v>
      </c>
      <c r="B75" s="46">
        <v>20</v>
      </c>
      <c r="C75" s="45" t="s">
        <v>95</v>
      </c>
      <c r="D75" s="774">
        <v>1008</v>
      </c>
      <c r="E75" s="47" t="s">
        <v>248</v>
      </c>
      <c r="F75" s="815" t="s">
        <v>147</v>
      </c>
      <c r="G75" s="595" t="s">
        <v>153</v>
      </c>
      <c r="H75" s="45" t="s">
        <v>122</v>
      </c>
      <c r="J75" s="13"/>
      <c r="K75" s="48">
        <v>14.7</v>
      </c>
      <c r="L75" s="48">
        <v>15.49</v>
      </c>
      <c r="M75" s="104">
        <f>L75*11.45</f>
        <v>177.3605</v>
      </c>
      <c r="N75" s="49">
        <f>L75-K75+S75</f>
        <v>1.1900000000000008</v>
      </c>
      <c r="O75" s="85">
        <f>N75/K75</f>
        <v>8.0952380952381012E-2</v>
      </c>
      <c r="P75" s="85"/>
      <c r="Q75" s="49" t="s">
        <v>39</v>
      </c>
      <c r="R75" s="49"/>
      <c r="S75" s="49">
        <v>0.4</v>
      </c>
      <c r="T75" s="49"/>
      <c r="U75" s="49"/>
      <c r="V75" s="105" t="s">
        <v>249</v>
      </c>
      <c r="X75" s="13"/>
      <c r="Y75" s="48">
        <v>14.7</v>
      </c>
      <c r="Z75" s="48">
        <v>15.49</v>
      </c>
      <c r="AA75" s="104">
        <f>Z75*11.45</f>
        <v>177.3605</v>
      </c>
      <c r="AB75" s="49">
        <f>Z75-Y75+AG75</f>
        <v>1.1900000000000008</v>
      </c>
      <c r="AC75" s="85">
        <f>AB75/Z75</f>
        <v>7.6823757262750217E-2</v>
      </c>
      <c r="AD75" s="85"/>
      <c r="AE75" s="49" t="s">
        <v>39</v>
      </c>
      <c r="AF75" s="49"/>
      <c r="AG75" s="49">
        <v>0.4</v>
      </c>
      <c r="AH75" s="49"/>
      <c r="AI75" s="49"/>
      <c r="AJ75" s="105" t="s">
        <v>249</v>
      </c>
      <c r="AL75" s="103"/>
      <c r="AM75" s="48">
        <v>15.3</v>
      </c>
      <c r="AN75" s="48">
        <v>17.07</v>
      </c>
      <c r="AO75" s="104">
        <f>AN75*11.45</f>
        <v>195.45149999999998</v>
      </c>
      <c r="AP75" s="49">
        <f>AN75-AM75+AU75-AT75</f>
        <v>1.2199999999999995</v>
      </c>
      <c r="AQ75" s="85">
        <f>AP75/AM75</f>
        <v>7.9738562091503234E-2</v>
      </c>
      <c r="AR75" s="165"/>
      <c r="AS75" s="49" t="s">
        <v>250</v>
      </c>
      <c r="AT75" s="49">
        <v>0.95</v>
      </c>
      <c r="AU75" s="49">
        <v>0.4</v>
      </c>
      <c r="AV75" s="49"/>
      <c r="AW75" s="85">
        <v>0.04</v>
      </c>
      <c r="AX75" s="105" t="s">
        <v>249</v>
      </c>
      <c r="AZ75" s="103"/>
      <c r="BA75" s="48">
        <v>15.3</v>
      </c>
      <c r="BB75" s="48">
        <v>17.07</v>
      </c>
      <c r="BC75" s="104">
        <f>BB75*11.45</f>
        <v>195.45149999999998</v>
      </c>
      <c r="BD75" s="49">
        <f>BB75-BA75+BI75-BH75</f>
        <v>1.2199999999999995</v>
      </c>
      <c r="BE75" s="85">
        <f>BD75/BA75</f>
        <v>7.9738562091503234E-2</v>
      </c>
      <c r="BF75" s="165"/>
      <c r="BG75" s="49" t="s">
        <v>250</v>
      </c>
      <c r="BH75" s="49">
        <v>0.95</v>
      </c>
      <c r="BI75" s="49">
        <v>0.4</v>
      </c>
      <c r="BJ75" s="49"/>
      <c r="BK75" s="85">
        <v>0.04</v>
      </c>
      <c r="BL75" s="105" t="s">
        <v>251</v>
      </c>
      <c r="BN75" s="103"/>
      <c r="BO75" s="48">
        <v>15.3</v>
      </c>
      <c r="BP75" s="152">
        <v>17.07</v>
      </c>
      <c r="BQ75" s="204">
        <f>BP75-BV75</f>
        <v>16.12</v>
      </c>
      <c r="BR75" s="49">
        <f>BP75-BO75+BW75-BV75</f>
        <v>1.2199999999999995</v>
      </c>
      <c r="BS75" s="85">
        <f>BR75/BO75</f>
        <v>7.9738562091503234E-2</v>
      </c>
      <c r="BT75" s="85"/>
      <c r="BU75" s="49" t="s">
        <v>250</v>
      </c>
      <c r="BV75" s="49">
        <v>0.95</v>
      </c>
      <c r="BW75" s="49">
        <v>0.4</v>
      </c>
      <c r="BX75" s="49"/>
      <c r="BY75" s="743">
        <v>0.04</v>
      </c>
      <c r="BZ75" s="105"/>
      <c r="CB75" s="103"/>
      <c r="CC75" s="48">
        <v>15.15</v>
      </c>
      <c r="CD75" s="152">
        <v>17.07</v>
      </c>
      <c r="CE75" s="104"/>
      <c r="CF75" s="49">
        <f>CD75-CC75+CK75-CJ75</f>
        <v>1.3699999999999999</v>
      </c>
      <c r="CG75" s="85">
        <f>CF75/CC75</f>
        <v>9.0429042904290421E-2</v>
      </c>
      <c r="CH75" s="85"/>
      <c r="CI75" s="49" t="s">
        <v>250</v>
      </c>
      <c r="CJ75" s="49">
        <v>0.95</v>
      </c>
      <c r="CK75" s="49">
        <v>0.4</v>
      </c>
      <c r="CL75" s="49"/>
      <c r="CM75" s="743">
        <v>0.04</v>
      </c>
      <c r="CN75" s="105">
        <f>CF75*CM75/CG75</f>
        <v>0.60599999999999998</v>
      </c>
      <c r="CP75" s="103"/>
      <c r="CQ75" s="48">
        <v>15.15</v>
      </c>
      <c r="CR75" s="152">
        <v>16.12</v>
      </c>
      <c r="CS75" s="104">
        <f>CD75-CR75</f>
        <v>0.94999999999999929</v>
      </c>
      <c r="CT75" s="49">
        <f>CR75-CQ75+CY75</f>
        <v>1.3700000000000006</v>
      </c>
      <c r="CU75" s="85">
        <f>CT75/CQ75</f>
        <v>9.0429042904290463E-2</v>
      </c>
      <c r="CV75" s="85"/>
      <c r="CW75" s="49" t="s">
        <v>250</v>
      </c>
      <c r="CX75" s="49"/>
      <c r="CY75" s="49">
        <v>0.4</v>
      </c>
      <c r="CZ75" s="49"/>
      <c r="DA75" s="743">
        <v>0.04</v>
      </c>
      <c r="DB75" s="105"/>
      <c r="DD75" s="103"/>
      <c r="DE75" s="48">
        <v>15.15</v>
      </c>
      <c r="DF75" s="152">
        <v>17.07</v>
      </c>
      <c r="DG75" s="152"/>
      <c r="DH75" s="152"/>
      <c r="DI75" s="104"/>
      <c r="DJ75" s="49">
        <f>DF75-DE75+DO75</f>
        <v>2.3199999999999998</v>
      </c>
      <c r="DK75" s="85">
        <f>DJ75/DE75</f>
        <v>0.15313531353135312</v>
      </c>
      <c r="DL75" s="85"/>
      <c r="DM75" s="49" t="s">
        <v>250</v>
      </c>
      <c r="DN75" s="49">
        <v>0.95</v>
      </c>
      <c r="DO75" s="49">
        <v>0.4</v>
      </c>
      <c r="DP75" s="49"/>
      <c r="DQ75" s="743">
        <v>0.04</v>
      </c>
      <c r="DR75" s="105"/>
      <c r="DT75" s="103"/>
      <c r="DU75" s="48">
        <v>15.15</v>
      </c>
      <c r="DV75" s="152">
        <v>17.07</v>
      </c>
      <c r="DW75" s="104"/>
      <c r="DX75" s="49">
        <f>DV75-DU75+EC75</f>
        <v>2.3199999999999998</v>
      </c>
      <c r="DY75" s="85">
        <f>DX75/DU75</f>
        <v>0.15313531353135312</v>
      </c>
      <c r="DZ75" s="85"/>
      <c r="EA75" s="49" t="s">
        <v>250</v>
      </c>
      <c r="EB75" s="49">
        <v>0.95</v>
      </c>
      <c r="EC75" s="49">
        <v>0.4</v>
      </c>
      <c r="ED75" s="49"/>
      <c r="EE75" s="743">
        <v>0.04</v>
      </c>
      <c r="EF75" s="105"/>
      <c r="EG75" s="105"/>
      <c r="EH75" s="103"/>
      <c r="EI75" s="48">
        <v>15.15</v>
      </c>
      <c r="EJ75" s="152">
        <v>17.07</v>
      </c>
      <c r="EK75" s="104"/>
      <c r="EL75" s="49">
        <f>EJ75-EI75+EP75-EO75</f>
        <v>1.3699999999999999</v>
      </c>
      <c r="EM75" s="85">
        <f>EL75/EI75</f>
        <v>9.0429042904290421E-2</v>
      </c>
      <c r="EN75" s="49" t="s">
        <v>250</v>
      </c>
      <c r="EO75" s="49">
        <v>0.95</v>
      </c>
      <c r="EP75" s="49">
        <v>0.4</v>
      </c>
      <c r="EQ75" s="49"/>
      <c r="ER75" s="743">
        <v>0.04</v>
      </c>
      <c r="ES75" s="105"/>
      <c r="EU75" s="103"/>
      <c r="EV75" s="48">
        <v>15.15</v>
      </c>
      <c r="EW75" s="152">
        <v>17.07</v>
      </c>
      <c r="EX75" s="104"/>
      <c r="EY75" s="49">
        <f>EW75-EV75+FC75-FB75</f>
        <v>1.3699999999999999</v>
      </c>
      <c r="EZ75" s="85">
        <f>EY75/EV75</f>
        <v>9.0429042904290421E-2</v>
      </c>
      <c r="FA75" s="49" t="s">
        <v>250</v>
      </c>
      <c r="FB75" s="49">
        <v>0.95</v>
      </c>
      <c r="FC75" s="49">
        <v>0.4</v>
      </c>
      <c r="FD75" s="49"/>
      <c r="FE75" s="743">
        <v>0.04</v>
      </c>
      <c r="FF75" s="105"/>
      <c r="FH75" s="103"/>
      <c r="FI75" s="48">
        <v>15.15</v>
      </c>
      <c r="FJ75" s="152">
        <v>17.07</v>
      </c>
      <c r="FK75" s="104" t="s">
        <v>62</v>
      </c>
      <c r="FL75" s="49">
        <f>FJ75-FI75+FP75-FO75</f>
        <v>1.3699999999999999</v>
      </c>
      <c r="FM75" s="85">
        <f>FL75/FI75</f>
        <v>9.0429042904290421E-2</v>
      </c>
      <c r="FN75" s="49" t="s">
        <v>250</v>
      </c>
      <c r="FO75" s="49">
        <v>0.95</v>
      </c>
      <c r="FP75" s="49">
        <v>0.4</v>
      </c>
      <c r="FQ75" s="49"/>
      <c r="FR75" s="743">
        <v>0.04</v>
      </c>
      <c r="FS75" s="105"/>
      <c r="FU75" s="103"/>
      <c r="FV75" s="48">
        <v>15.15</v>
      </c>
      <c r="FW75" s="152">
        <v>17.07</v>
      </c>
      <c r="FX75" s="48"/>
      <c r="FY75" s="104" t="s">
        <v>62</v>
      </c>
      <c r="FZ75" s="49">
        <f>FW75-FV75+GD75-GC75</f>
        <v>1.3699999999999999</v>
      </c>
      <c r="GA75" s="85">
        <f>FZ75/FV75</f>
        <v>9.0429042904290421E-2</v>
      </c>
      <c r="GB75" s="49" t="s">
        <v>250</v>
      </c>
      <c r="GC75" s="49">
        <v>0.95</v>
      </c>
      <c r="GD75" s="49">
        <v>0.4</v>
      </c>
      <c r="GE75" s="49"/>
      <c r="GF75" s="743">
        <v>0.04</v>
      </c>
      <c r="GG75" s="105"/>
      <c r="GI75" s="103"/>
      <c r="GJ75" s="48">
        <v>15.15</v>
      </c>
      <c r="GK75" s="152">
        <v>17.07</v>
      </c>
      <c r="GL75" s="48"/>
      <c r="GM75" s="104" t="s">
        <v>62</v>
      </c>
      <c r="GN75" s="49">
        <f>GK75-GJ75+GR75-GQ75</f>
        <v>1.3699999999999999</v>
      </c>
      <c r="GO75" s="85">
        <f>GN75/GJ75</f>
        <v>9.0429042904290421E-2</v>
      </c>
      <c r="GP75" s="49" t="s">
        <v>250</v>
      </c>
      <c r="GQ75" s="49">
        <v>0.95</v>
      </c>
      <c r="GR75" s="49">
        <v>0.4</v>
      </c>
      <c r="GS75" s="49"/>
      <c r="GT75" s="749">
        <v>0.04</v>
      </c>
      <c r="GU75" s="750" t="s">
        <v>252</v>
      </c>
      <c r="GW75" s="103"/>
      <c r="GX75" s="48">
        <v>15.15</v>
      </c>
      <c r="GY75" s="152">
        <v>17.07</v>
      </c>
      <c r="GZ75" s="48"/>
      <c r="HA75" s="104" t="s">
        <v>62</v>
      </c>
      <c r="HB75" s="49">
        <f>GY75-GX75+HF75-HE75</f>
        <v>1.3699999999999999</v>
      </c>
      <c r="HC75" s="85">
        <f>HB75/GX75</f>
        <v>9.0429042904290421E-2</v>
      </c>
      <c r="HD75" s="49" t="s">
        <v>250</v>
      </c>
      <c r="HE75" s="49">
        <v>0.95</v>
      </c>
      <c r="HF75" s="49">
        <v>0.4</v>
      </c>
      <c r="HG75" s="49"/>
      <c r="HH75" s="749">
        <v>0.04</v>
      </c>
      <c r="HI75" s="750" t="s">
        <v>252</v>
      </c>
      <c r="HJ75" s="750"/>
      <c r="HK75" s="103"/>
      <c r="HL75" s="48">
        <v>15.15</v>
      </c>
      <c r="HM75" s="152">
        <v>17.07</v>
      </c>
      <c r="HN75" s="48"/>
      <c r="HO75" s="104" t="s">
        <v>62</v>
      </c>
      <c r="HP75" s="49">
        <f>HM75-HL75+HT75-HS75</f>
        <v>1.3699999999999999</v>
      </c>
      <c r="HQ75" s="85">
        <f>HP75/HL75</f>
        <v>9.0429042904290421E-2</v>
      </c>
      <c r="HR75" s="49" t="s">
        <v>250</v>
      </c>
      <c r="HS75" s="49">
        <v>0.95</v>
      </c>
      <c r="HT75" s="49">
        <v>0.4</v>
      </c>
      <c r="HU75" s="49"/>
      <c r="HV75" s="749">
        <v>0.04</v>
      </c>
      <c r="HW75" s="750" t="s">
        <v>252</v>
      </c>
      <c r="HX75" s="103"/>
      <c r="HY75" s="48">
        <v>15.15</v>
      </c>
      <c r="HZ75" s="152">
        <v>17.07</v>
      </c>
      <c r="IA75" s="48"/>
      <c r="IB75" s="104" t="s">
        <v>62</v>
      </c>
      <c r="IC75" s="49">
        <f>HZ75-HY75+IJ75-II75</f>
        <v>1.3699999999999999</v>
      </c>
      <c r="ID75" s="85">
        <f>IC75/HY75</f>
        <v>9.0429042904290421E-2</v>
      </c>
      <c r="IE75" s="85"/>
      <c r="IF75" s="85"/>
      <c r="IG75" s="85"/>
      <c r="IH75" s="49" t="s">
        <v>250</v>
      </c>
      <c r="II75" s="49">
        <v>0.95</v>
      </c>
      <c r="IJ75" s="49">
        <v>0.4</v>
      </c>
      <c r="IK75" s="49"/>
      <c r="IL75" s="749">
        <v>0.04</v>
      </c>
      <c r="IM75" s="750" t="s">
        <v>252</v>
      </c>
      <c r="IQ75" s="103"/>
      <c r="IR75" s="48">
        <v>15.15</v>
      </c>
      <c r="IS75" s="152">
        <v>17.07</v>
      </c>
      <c r="IT75" s="48"/>
      <c r="IU75" s="104" t="s">
        <v>62</v>
      </c>
      <c r="IV75" s="49">
        <f>IS75-IR75+JC75-JB75</f>
        <v>1.3699999999999999</v>
      </c>
      <c r="IW75" s="85">
        <f>IV75/IR75</f>
        <v>9.0429042904290421E-2</v>
      </c>
      <c r="IX75" s="85"/>
      <c r="IY75" s="85"/>
      <c r="IZ75" s="85"/>
      <c r="JA75" s="49" t="s">
        <v>250</v>
      </c>
      <c r="JB75" s="49">
        <v>0.95</v>
      </c>
      <c r="JC75" s="49">
        <v>0.4</v>
      </c>
      <c r="JD75" s="49"/>
      <c r="JE75" s="749">
        <v>0.04</v>
      </c>
      <c r="JF75" s="750" t="s">
        <v>252</v>
      </c>
      <c r="JH75" s="103"/>
      <c r="JI75" s="48">
        <v>15.15</v>
      </c>
      <c r="JJ75" s="152">
        <v>17.07</v>
      </c>
      <c r="JK75" s="48"/>
      <c r="JL75" s="104" t="s">
        <v>62</v>
      </c>
      <c r="JM75" s="49">
        <f>JJ75-JI75+JT75-JS75</f>
        <v>1.3699999999999999</v>
      </c>
      <c r="JN75" s="85">
        <f>JM75/JI75</f>
        <v>9.0429042904290421E-2</v>
      </c>
      <c r="JO75" s="85"/>
      <c r="JP75" s="85"/>
      <c r="JQ75" s="85"/>
      <c r="JR75" s="49" t="s">
        <v>250</v>
      </c>
      <c r="JS75" s="49">
        <v>0.95</v>
      </c>
      <c r="JT75" s="49">
        <v>0.4</v>
      </c>
      <c r="JU75" s="49"/>
      <c r="JV75" s="749">
        <v>0.04</v>
      </c>
      <c r="JW75" s="750" t="s">
        <v>252</v>
      </c>
      <c r="JZ75" s="103"/>
      <c r="KA75" s="48">
        <v>15.15</v>
      </c>
      <c r="KB75" s="152">
        <v>17.07</v>
      </c>
      <c r="KC75" s="48"/>
      <c r="KD75" s="104" t="s">
        <v>62</v>
      </c>
      <c r="KE75" s="49">
        <f>KB75-KA75+KL75-KK75</f>
        <v>1.3699999999999999</v>
      </c>
      <c r="KF75" s="85">
        <f>KE75/KA75</f>
        <v>9.0429042904290421E-2</v>
      </c>
      <c r="KG75" s="85"/>
      <c r="KH75" s="85"/>
      <c r="KI75" s="85"/>
      <c r="KJ75" s="49" t="s">
        <v>250</v>
      </c>
      <c r="KK75" s="49">
        <v>0.95</v>
      </c>
      <c r="KL75" s="49">
        <v>0.4</v>
      </c>
      <c r="KM75" s="49"/>
      <c r="KN75" s="749">
        <v>0.04</v>
      </c>
      <c r="KO75" s="750" t="s">
        <v>252</v>
      </c>
      <c r="KQ75" s="103"/>
      <c r="KR75" s="48">
        <v>15.15</v>
      </c>
      <c r="KS75" s="152">
        <v>17.07</v>
      </c>
      <c r="KT75" s="48"/>
      <c r="KU75" s="311" t="s">
        <v>62</v>
      </c>
      <c r="KV75" s="49">
        <f>KS75-KR75+LC75-LB75</f>
        <v>1.3699999999999999</v>
      </c>
      <c r="KW75" s="85">
        <f>KV75/KR75</f>
        <v>9.0429042904290421E-2</v>
      </c>
      <c r="KX75" s="85"/>
      <c r="KY75" s="85"/>
      <c r="KZ75" s="85"/>
      <c r="LA75" s="49" t="s">
        <v>250</v>
      </c>
      <c r="LB75" s="49">
        <v>0.95</v>
      </c>
      <c r="LC75" s="49">
        <v>0.4</v>
      </c>
      <c r="LD75" s="49"/>
      <c r="LE75" s="749">
        <v>0.04</v>
      </c>
      <c r="LF75" s="750" t="s">
        <v>252</v>
      </c>
      <c r="LI75" s="103"/>
      <c r="LJ75" s="48">
        <v>15.15</v>
      </c>
      <c r="LK75" s="152">
        <v>17.07</v>
      </c>
      <c r="LL75" s="48"/>
      <c r="LM75" s="311" t="s">
        <v>62</v>
      </c>
      <c r="LN75" s="49">
        <f>LK75-LJ75+LU75-LT75</f>
        <v>1.3699999999999999</v>
      </c>
      <c r="LO75" s="85">
        <f>LN75/LJ75</f>
        <v>9.0429042904290421E-2</v>
      </c>
      <c r="LP75" s="85"/>
      <c r="LQ75" s="85"/>
      <c r="LR75" s="85"/>
      <c r="LS75" s="49" t="s">
        <v>250</v>
      </c>
      <c r="LT75" s="49">
        <v>0.95</v>
      </c>
      <c r="LU75" s="49">
        <v>0.4</v>
      </c>
      <c r="LV75" s="49"/>
      <c r="LW75" s="749">
        <v>0.04</v>
      </c>
      <c r="LX75" s="750" t="s">
        <v>252</v>
      </c>
      <c r="LZ75" s="103"/>
      <c r="MA75" s="48">
        <v>15.15</v>
      </c>
      <c r="MB75" s="152">
        <v>17.07</v>
      </c>
      <c r="MC75" s="48"/>
      <c r="MD75" s="311" t="s">
        <v>62</v>
      </c>
      <c r="ME75" s="49">
        <f>MB75-MA75+ML75-MK75</f>
        <v>1.3699999999999999</v>
      </c>
      <c r="MF75" s="85">
        <f>ME75/MA75</f>
        <v>9.0429042904290421E-2</v>
      </c>
      <c r="MG75" s="85"/>
      <c r="MH75" s="85"/>
      <c r="MI75" s="85"/>
      <c r="MJ75" s="49" t="s">
        <v>250</v>
      </c>
      <c r="MK75" s="49">
        <v>0.95</v>
      </c>
      <c r="ML75" s="49">
        <v>0.4</v>
      </c>
      <c r="MM75" s="49"/>
      <c r="MN75" s="749"/>
      <c r="MO75" s="105"/>
      <c r="MQ75" s="103"/>
      <c r="MR75" s="48">
        <v>15.15</v>
      </c>
      <c r="MS75" s="152">
        <v>17.07</v>
      </c>
      <c r="MT75" s="48"/>
      <c r="MU75" s="311" t="s">
        <v>62</v>
      </c>
      <c r="MV75" s="49">
        <f>MS75-MR75+NC75-NB75</f>
        <v>1.3699999999999999</v>
      </c>
      <c r="MW75" s="85">
        <f>MV75/MR75</f>
        <v>9.0429042904290421E-2</v>
      </c>
      <c r="MX75" s="85"/>
      <c r="MY75" s="85"/>
      <c r="MZ75" s="85"/>
      <c r="NA75" s="49" t="s">
        <v>250</v>
      </c>
      <c r="NB75" s="49">
        <v>0.95</v>
      </c>
      <c r="NC75" s="49">
        <v>0.4</v>
      </c>
      <c r="ND75" s="49"/>
      <c r="NE75" s="749"/>
      <c r="NF75" s="105"/>
      <c r="NI75" s="103"/>
      <c r="NJ75" s="48">
        <v>15.15</v>
      </c>
      <c r="NK75" s="152">
        <v>17.07</v>
      </c>
      <c r="NL75" s="48"/>
      <c r="NM75" s="311" t="s">
        <v>62</v>
      </c>
      <c r="NN75" s="49">
        <f>NK75-NJ75+NU75-NT75</f>
        <v>1.3699999999999999</v>
      </c>
      <c r="NO75" s="85">
        <f>NN75/NJ75</f>
        <v>9.0429042904290421E-2</v>
      </c>
      <c r="NP75" s="85"/>
      <c r="NQ75" s="85"/>
      <c r="NR75" s="85"/>
      <c r="NS75" s="49" t="s">
        <v>250</v>
      </c>
      <c r="NT75" s="49">
        <v>0.95</v>
      </c>
      <c r="NU75" s="49">
        <v>0.4</v>
      </c>
      <c r="NV75" s="49"/>
      <c r="NW75" s="749"/>
      <c r="NX75" s="105"/>
      <c r="OA75" s="103"/>
      <c r="OB75" s="48">
        <v>15.15</v>
      </c>
      <c r="OC75" s="152">
        <v>17.07</v>
      </c>
      <c r="OD75" s="48"/>
      <c r="OE75" s="311" t="s">
        <v>62</v>
      </c>
      <c r="OF75" s="49">
        <f>OC75-OB75+OM75-OL75</f>
        <v>1.3699999999999999</v>
      </c>
      <c r="OG75" s="85">
        <f>OF75/OB75</f>
        <v>9.0429042904290421E-2</v>
      </c>
      <c r="OH75" s="85"/>
      <c r="OI75" s="85"/>
      <c r="OJ75" s="85"/>
      <c r="OK75" s="49" t="s">
        <v>250</v>
      </c>
      <c r="OL75" s="49">
        <v>0.95</v>
      </c>
      <c r="OM75" s="49">
        <v>0.4</v>
      </c>
      <c r="ON75" s="105"/>
      <c r="OQ75" s="103"/>
      <c r="OR75" s="48">
        <v>15.15</v>
      </c>
      <c r="OS75" s="152">
        <v>17.07</v>
      </c>
      <c r="OT75" s="48"/>
      <c r="OU75" s="311" t="s">
        <v>62</v>
      </c>
      <c r="OV75" s="49">
        <f>OS75-OR75+PC75-PB75</f>
        <v>1.3699999999999999</v>
      </c>
      <c r="OW75" s="85">
        <f>OV75/OR75</f>
        <v>9.0429042904290421E-2</v>
      </c>
      <c r="OX75" s="85"/>
      <c r="OY75" s="85"/>
      <c r="OZ75" s="85"/>
      <c r="PA75" s="49" t="s">
        <v>250</v>
      </c>
      <c r="PB75" s="49">
        <v>0.95</v>
      </c>
      <c r="PC75" s="49">
        <v>0.4</v>
      </c>
      <c r="PD75" s="105"/>
      <c r="PG75" s="103"/>
      <c r="PH75" s="48">
        <v>15.15</v>
      </c>
      <c r="PI75" s="152">
        <v>17.07</v>
      </c>
      <c r="PJ75" s="48"/>
      <c r="PK75" s="311" t="s">
        <v>62</v>
      </c>
      <c r="PL75" s="49">
        <f>PI75-PH75+PS75-PR75</f>
        <v>1.3699999999999999</v>
      </c>
      <c r="PM75" s="85">
        <f>PL75/PH75</f>
        <v>9.0429042904290421E-2</v>
      </c>
      <c r="PN75" s="85"/>
      <c r="PO75" s="85"/>
      <c r="PP75" s="85"/>
      <c r="PQ75" s="49" t="s">
        <v>250</v>
      </c>
      <c r="PR75" s="49">
        <v>0.95</v>
      </c>
      <c r="PS75" s="49">
        <v>0.4</v>
      </c>
      <c r="PT75" s="105"/>
      <c r="PV75" s="103"/>
      <c r="PW75" s="48">
        <v>15.15</v>
      </c>
      <c r="PX75" s="152">
        <v>17.07</v>
      </c>
      <c r="PY75" s="48"/>
      <c r="PZ75" s="311" t="s">
        <v>62</v>
      </c>
      <c r="QA75" s="49">
        <f>PX75-PW75+QH75-QG75</f>
        <v>1.3699999999999999</v>
      </c>
      <c r="QB75" s="85">
        <f>QA75/PW75</f>
        <v>9.0429042904290421E-2</v>
      </c>
      <c r="QC75" s="85"/>
      <c r="QD75" s="85"/>
      <c r="QE75" s="85"/>
      <c r="QF75" s="49" t="s">
        <v>250</v>
      </c>
      <c r="QG75" s="49">
        <v>0.95</v>
      </c>
      <c r="QH75" s="49">
        <v>0.4</v>
      </c>
      <c r="QI75" s="105"/>
      <c r="QK75" s="103"/>
      <c r="QL75" s="48">
        <v>15.15</v>
      </c>
      <c r="QM75" s="152">
        <v>17.07</v>
      </c>
      <c r="QN75" s="48"/>
      <c r="QO75" s="311" t="s">
        <v>62</v>
      </c>
      <c r="QP75" s="49">
        <f>QM75-QL75+QW75-QV75</f>
        <v>1.3699999999999999</v>
      </c>
      <c r="QQ75" s="85">
        <f>QP75/QL75</f>
        <v>9.0429042904290421E-2</v>
      </c>
      <c r="QR75" s="85"/>
      <c r="QS75" s="85"/>
      <c r="QT75" s="85"/>
      <c r="QU75" s="49" t="s">
        <v>250</v>
      </c>
      <c r="QV75" s="49">
        <v>0.95</v>
      </c>
      <c r="QW75" s="49">
        <v>0.4</v>
      </c>
      <c r="QX75" s="105"/>
      <c r="QZ75" s="624"/>
      <c r="RA75" s="48">
        <v>15.15</v>
      </c>
      <c r="RB75" s="152">
        <v>17.07</v>
      </c>
      <c r="RC75" s="495"/>
      <c r="RD75" s="311" t="s">
        <v>62</v>
      </c>
      <c r="RE75" s="49">
        <f>RB75-RA75+RL75-RK75</f>
        <v>1.3699999999999999</v>
      </c>
      <c r="RF75" s="85">
        <f>RE75/RA75</f>
        <v>9.0429042904290421E-2</v>
      </c>
      <c r="RG75" s="85"/>
      <c r="RH75" s="85"/>
      <c r="RI75" s="85"/>
      <c r="RJ75" s="535" t="s">
        <v>253</v>
      </c>
      <c r="RK75" s="551">
        <v>0.95</v>
      </c>
      <c r="RL75" s="552">
        <v>0.4</v>
      </c>
      <c r="RM75" s="632"/>
      <c r="RQ75" s="624"/>
      <c r="RR75" s="48">
        <v>15.15</v>
      </c>
      <c r="RS75" s="152">
        <v>17.07</v>
      </c>
      <c r="RT75" s="495"/>
      <c r="RU75" s="311" t="s">
        <v>62</v>
      </c>
      <c r="RV75" s="49">
        <f>RS75-RR75+SC75-SB75</f>
        <v>1.3699999999999999</v>
      </c>
      <c r="RW75" s="85">
        <f>RV75/RR75</f>
        <v>9.0429042904290421E-2</v>
      </c>
      <c r="RX75" s="85"/>
      <c r="RY75" s="85"/>
      <c r="RZ75" s="85"/>
      <c r="SA75" s="535" t="s">
        <v>253</v>
      </c>
      <c r="SB75" s="551">
        <v>0.95</v>
      </c>
      <c r="SC75" s="552">
        <v>0.4</v>
      </c>
      <c r="SD75" s="632"/>
    </row>
    <row r="76" spans="1:498">
      <c r="A76" s="45" t="s">
        <v>254</v>
      </c>
      <c r="B76" s="46">
        <v>20</v>
      </c>
      <c r="C76" s="45" t="s">
        <v>95</v>
      </c>
      <c r="D76" s="774">
        <v>1008</v>
      </c>
      <c r="E76" s="47" t="s">
        <v>248</v>
      </c>
      <c r="F76" s="815" t="s">
        <v>147</v>
      </c>
      <c r="G76" s="595" t="s">
        <v>255</v>
      </c>
      <c r="H76" s="45" t="s">
        <v>122</v>
      </c>
      <c r="J76" s="13"/>
      <c r="K76" s="48">
        <v>13.6</v>
      </c>
      <c r="L76" s="48">
        <v>15.08</v>
      </c>
      <c r="M76" s="104">
        <f>L76*11.45</f>
        <v>172.666</v>
      </c>
      <c r="N76" s="49">
        <f>L76-K76+S76</f>
        <v>1.8800000000000003</v>
      </c>
      <c r="O76" s="85">
        <f>N76/K76</f>
        <v>0.1382352941176471</v>
      </c>
      <c r="P76" s="85"/>
      <c r="Q76" s="49" t="s">
        <v>39</v>
      </c>
      <c r="R76" s="49"/>
      <c r="S76" s="49">
        <v>0.4</v>
      </c>
      <c r="T76" s="49"/>
      <c r="U76" s="49"/>
      <c r="V76" s="105" t="s">
        <v>249</v>
      </c>
      <c r="X76" s="13"/>
      <c r="Y76" s="48">
        <v>13.6</v>
      </c>
      <c r="Z76" s="48">
        <v>15.08</v>
      </c>
      <c r="AA76" s="104">
        <f>Z76*11.45</f>
        <v>172.666</v>
      </c>
      <c r="AB76" s="49">
        <f>Z76-Y76+AG76</f>
        <v>1.8800000000000003</v>
      </c>
      <c r="AC76" s="85">
        <f>AB76/Z76</f>
        <v>0.12466843501326262</v>
      </c>
      <c r="AD76" s="85"/>
      <c r="AE76" s="49" t="s">
        <v>39</v>
      </c>
      <c r="AF76" s="49"/>
      <c r="AG76" s="49">
        <v>0.4</v>
      </c>
      <c r="AH76" s="49"/>
      <c r="AI76" s="49"/>
      <c r="AJ76" s="105" t="s">
        <v>249</v>
      </c>
      <c r="AL76" s="103"/>
      <c r="AM76" s="48">
        <v>14.15</v>
      </c>
      <c r="AN76" s="48">
        <v>16.68</v>
      </c>
      <c r="AO76" s="104">
        <f>AN76*11.45</f>
        <v>190.98599999999999</v>
      </c>
      <c r="AP76" s="49">
        <f>AN76-AM76+AU76-AT76</f>
        <v>1.9799999999999993</v>
      </c>
      <c r="AQ76" s="85">
        <f>AP76/AM76</f>
        <v>0.13992932862190807</v>
      </c>
      <c r="AR76" s="165"/>
      <c r="AS76" s="49" t="s">
        <v>250</v>
      </c>
      <c r="AT76" s="49">
        <v>0.95</v>
      </c>
      <c r="AU76" s="49">
        <v>0.4</v>
      </c>
      <c r="AV76" s="49"/>
      <c r="AW76" s="85">
        <v>7.0000000000000007E-2</v>
      </c>
      <c r="AX76" s="105" t="s">
        <v>249</v>
      </c>
      <c r="AZ76" s="103"/>
      <c r="BA76" s="48">
        <v>14.15</v>
      </c>
      <c r="BB76" s="48">
        <v>16.68</v>
      </c>
      <c r="BC76" s="104">
        <f>BB76*11.45</f>
        <v>190.98599999999999</v>
      </c>
      <c r="BD76" s="49">
        <f>BB76-BA76+BI76-BH76</f>
        <v>1.9799999999999993</v>
      </c>
      <c r="BE76" s="85">
        <f>BD76/BA76</f>
        <v>0.13992932862190807</v>
      </c>
      <c r="BF76" s="165"/>
      <c r="BG76" s="49" t="s">
        <v>250</v>
      </c>
      <c r="BH76" s="49">
        <v>0.95</v>
      </c>
      <c r="BI76" s="49">
        <v>0.4</v>
      </c>
      <c r="BJ76" s="49"/>
      <c r="BK76" s="85">
        <v>7.0000000000000007E-2</v>
      </c>
      <c r="BL76" s="105" t="s">
        <v>251</v>
      </c>
      <c r="BN76" s="103"/>
      <c r="BO76" s="48">
        <v>14.15</v>
      </c>
      <c r="BP76" s="152">
        <v>16.68</v>
      </c>
      <c r="BQ76" s="204">
        <f>BP76-BV76</f>
        <v>15.73</v>
      </c>
      <c r="BR76" s="49">
        <f>BP76-BO76+BW76-BV76</f>
        <v>1.9799999999999993</v>
      </c>
      <c r="BS76" s="85">
        <f>BR76/BO76</f>
        <v>0.13992932862190807</v>
      </c>
      <c r="BT76" s="85"/>
      <c r="BU76" s="49" t="s">
        <v>250</v>
      </c>
      <c r="BV76" s="49">
        <v>0.95</v>
      </c>
      <c r="BW76" s="49">
        <v>0.4</v>
      </c>
      <c r="BX76" s="49"/>
      <c r="BY76" s="743">
        <v>7.0000000000000007E-2</v>
      </c>
      <c r="BZ76" s="105"/>
      <c r="CB76" s="103"/>
      <c r="CC76" s="48">
        <v>14.15</v>
      </c>
      <c r="CD76" s="152">
        <v>16.68</v>
      </c>
      <c r="CE76" s="104"/>
      <c r="CF76" s="49">
        <f>CD76-CC76+CK76-CJ76</f>
        <v>1.9799999999999993</v>
      </c>
      <c r="CG76" s="85">
        <f>CF76/CC76</f>
        <v>0.13992932862190807</v>
      </c>
      <c r="CH76" s="85"/>
      <c r="CI76" s="49" t="s">
        <v>250</v>
      </c>
      <c r="CJ76" s="49">
        <v>0.95</v>
      </c>
      <c r="CK76" s="49">
        <v>0.4</v>
      </c>
      <c r="CL76" s="49"/>
      <c r="CM76" s="743">
        <v>7.0000000000000007E-2</v>
      </c>
      <c r="CN76" s="105">
        <f>CF76*CM76/CG76</f>
        <v>0.99050000000000016</v>
      </c>
      <c r="CP76" s="103"/>
      <c r="CQ76" s="48">
        <v>14.15</v>
      </c>
      <c r="CR76" s="152">
        <v>15.73</v>
      </c>
      <c r="CS76" s="104">
        <f>CD76-CR76</f>
        <v>0.94999999999999929</v>
      </c>
      <c r="CT76" s="49">
        <f>CR76-CQ76+CY76</f>
        <v>1.98</v>
      </c>
      <c r="CU76" s="85">
        <f>CT76/CQ76</f>
        <v>0.13992932862190813</v>
      </c>
      <c r="CV76" s="85"/>
      <c r="CW76" s="49" t="s">
        <v>250</v>
      </c>
      <c r="CX76" s="49"/>
      <c r="CY76" s="49">
        <v>0.4</v>
      </c>
      <c r="CZ76" s="49"/>
      <c r="DA76" s="743">
        <v>7.0000000000000007E-2</v>
      </c>
      <c r="DB76" s="105"/>
      <c r="DD76" s="103"/>
      <c r="DE76" s="48">
        <v>14.15</v>
      </c>
      <c r="DF76" s="152">
        <v>16.68</v>
      </c>
      <c r="DG76" s="152"/>
      <c r="DH76" s="152"/>
      <c r="DI76" s="104"/>
      <c r="DJ76" s="49">
        <f>DF76-DE76+DO76</f>
        <v>2.9299999999999993</v>
      </c>
      <c r="DK76" s="85">
        <f>DJ76/DE76</f>
        <v>0.20706713780918723</v>
      </c>
      <c r="DL76" s="85"/>
      <c r="DM76" s="49" t="s">
        <v>250</v>
      </c>
      <c r="DN76" s="49">
        <v>0.95</v>
      </c>
      <c r="DO76" s="49">
        <v>0.4</v>
      </c>
      <c r="DP76" s="49"/>
      <c r="DQ76" s="743">
        <v>7.0000000000000007E-2</v>
      </c>
      <c r="DR76" s="105"/>
      <c r="DT76" s="103"/>
      <c r="DU76" s="48">
        <v>14.15</v>
      </c>
      <c r="DV76" s="152">
        <v>16.68</v>
      </c>
      <c r="DW76" s="104"/>
      <c r="DX76" s="49">
        <f>DV76-DU76+EC76</f>
        <v>2.9299999999999993</v>
      </c>
      <c r="DY76" s="85">
        <f>DX76/DU76</f>
        <v>0.20706713780918723</v>
      </c>
      <c r="DZ76" s="85"/>
      <c r="EA76" s="49" t="s">
        <v>250</v>
      </c>
      <c r="EB76" s="49">
        <v>0.95</v>
      </c>
      <c r="EC76" s="49">
        <v>0.4</v>
      </c>
      <c r="ED76" s="49"/>
      <c r="EE76" s="743">
        <v>7.0000000000000007E-2</v>
      </c>
      <c r="EF76" s="105"/>
      <c r="EG76" s="105"/>
      <c r="EH76" s="103"/>
      <c r="EI76" s="48">
        <v>14.15</v>
      </c>
      <c r="EJ76" s="152">
        <v>16.68</v>
      </c>
      <c r="EK76" s="104"/>
      <c r="EL76" s="49">
        <f>EJ76-EI76+EP76-EO76</f>
        <v>1.9799999999999993</v>
      </c>
      <c r="EM76" s="85">
        <f>EL76/EI76</f>
        <v>0.13992932862190807</v>
      </c>
      <c r="EN76" s="49" t="s">
        <v>250</v>
      </c>
      <c r="EO76" s="49">
        <v>0.95</v>
      </c>
      <c r="EP76" s="49">
        <v>0.4</v>
      </c>
      <c r="EQ76" s="49"/>
      <c r="ER76" s="743">
        <v>7.0000000000000007E-2</v>
      </c>
      <c r="ES76" s="105"/>
      <c r="EU76" s="103"/>
      <c r="EV76" s="48">
        <v>14.15</v>
      </c>
      <c r="EW76" s="152">
        <v>16.68</v>
      </c>
      <c r="EX76" s="104"/>
      <c r="EY76" s="49">
        <f>EW76-EV76+FC76-FB76</f>
        <v>1.9799999999999993</v>
      </c>
      <c r="EZ76" s="85">
        <f>EY76/EV76</f>
        <v>0.13992932862190807</v>
      </c>
      <c r="FA76" s="49" t="s">
        <v>250</v>
      </c>
      <c r="FB76" s="49">
        <v>0.95</v>
      </c>
      <c r="FC76" s="49">
        <v>0.4</v>
      </c>
      <c r="FD76" s="49"/>
      <c r="FE76" s="743">
        <v>7.0000000000000007E-2</v>
      </c>
      <c r="FF76" s="105"/>
      <c r="FH76" s="103"/>
      <c r="FI76" s="48">
        <v>14.15</v>
      </c>
      <c r="FJ76" s="152">
        <v>16.68</v>
      </c>
      <c r="FK76" s="104" t="s">
        <v>62</v>
      </c>
      <c r="FL76" s="49">
        <f>FJ76-FI76+FP76-FO76</f>
        <v>1.9799999999999993</v>
      </c>
      <c r="FM76" s="85">
        <f>FL76/FI76</f>
        <v>0.13992932862190807</v>
      </c>
      <c r="FN76" s="49" t="s">
        <v>250</v>
      </c>
      <c r="FO76" s="49">
        <v>0.95</v>
      </c>
      <c r="FP76" s="49">
        <v>0.4</v>
      </c>
      <c r="FQ76" s="49"/>
      <c r="FR76" s="743">
        <v>7.0000000000000007E-2</v>
      </c>
      <c r="FS76" s="105"/>
      <c r="FU76" s="103"/>
      <c r="FV76" s="48">
        <v>14.15</v>
      </c>
      <c r="FW76" s="152">
        <v>16.68</v>
      </c>
      <c r="FX76" s="48"/>
      <c r="FY76" s="104" t="s">
        <v>62</v>
      </c>
      <c r="FZ76" s="49">
        <f>FW76-FV76+GD76-GC76</f>
        <v>1.9799999999999993</v>
      </c>
      <c r="GA76" s="85">
        <f>FZ76/FV76</f>
        <v>0.13992932862190807</v>
      </c>
      <c r="GB76" s="49" t="s">
        <v>250</v>
      </c>
      <c r="GC76" s="49">
        <v>0.95</v>
      </c>
      <c r="GD76" s="49">
        <v>0.4</v>
      </c>
      <c r="GE76" s="49"/>
      <c r="GF76" s="743">
        <v>7.0000000000000007E-2</v>
      </c>
      <c r="GG76" s="105"/>
      <c r="GI76" s="103"/>
      <c r="GJ76" s="48">
        <v>14.15</v>
      </c>
      <c r="GK76" s="152">
        <v>16.68</v>
      </c>
      <c r="GL76" s="48"/>
      <c r="GM76" s="104" t="s">
        <v>62</v>
      </c>
      <c r="GN76" s="49">
        <f>GK76-GJ76+GR76-GQ76</f>
        <v>1.9799999999999993</v>
      </c>
      <c r="GO76" s="85">
        <f>GN76/GJ76</f>
        <v>0.13992932862190807</v>
      </c>
      <c r="GP76" s="49" t="s">
        <v>250</v>
      </c>
      <c r="GQ76" s="49">
        <v>0.95</v>
      </c>
      <c r="GR76" s="49">
        <v>0.4</v>
      </c>
      <c r="GS76" s="49"/>
      <c r="GT76" s="749">
        <v>7.0000000000000007E-2</v>
      </c>
      <c r="GU76" s="105"/>
      <c r="GW76" s="103"/>
      <c r="GX76" s="48">
        <v>14.15</v>
      </c>
      <c r="GY76" s="152">
        <v>16.68</v>
      </c>
      <c r="GZ76" s="48"/>
      <c r="HA76" s="104" t="s">
        <v>62</v>
      </c>
      <c r="HB76" s="49">
        <f>GY76-GX76+HF76-HE76</f>
        <v>1.9799999999999993</v>
      </c>
      <c r="HC76" s="85">
        <f>HB76/GX76</f>
        <v>0.13992932862190807</v>
      </c>
      <c r="HD76" s="49" t="s">
        <v>250</v>
      </c>
      <c r="HE76" s="49">
        <v>0.95</v>
      </c>
      <c r="HF76" s="49">
        <v>0.4</v>
      </c>
      <c r="HG76" s="49"/>
      <c r="HH76" s="749">
        <v>7.0000000000000007E-2</v>
      </c>
      <c r="HI76" s="105"/>
      <c r="HJ76" s="105"/>
      <c r="HK76" s="103"/>
      <c r="HL76" s="48">
        <v>14.15</v>
      </c>
      <c r="HM76" s="152">
        <v>16.68</v>
      </c>
      <c r="HN76" s="48"/>
      <c r="HO76" s="104" t="s">
        <v>62</v>
      </c>
      <c r="HP76" s="49">
        <f>HM76-HL76+HT76-HS76</f>
        <v>1.9799999999999993</v>
      </c>
      <c r="HQ76" s="85">
        <f>HP76/HL76</f>
        <v>0.13992932862190807</v>
      </c>
      <c r="HR76" s="49" t="s">
        <v>250</v>
      </c>
      <c r="HS76" s="49">
        <v>0.95</v>
      </c>
      <c r="HT76" s="49">
        <v>0.4</v>
      </c>
      <c r="HU76" s="49"/>
      <c r="HV76" s="749">
        <v>7.0000000000000007E-2</v>
      </c>
      <c r="HW76" s="105"/>
      <c r="HX76" s="103"/>
      <c r="HY76" s="48">
        <v>14.15</v>
      </c>
      <c r="HZ76" s="152">
        <v>16.68</v>
      </c>
      <c r="IA76" s="48"/>
      <c r="IB76" s="104" t="s">
        <v>62</v>
      </c>
      <c r="IC76" s="49">
        <f>HZ76-HY76+IJ76-II76</f>
        <v>1.9799999999999993</v>
      </c>
      <c r="ID76" s="85">
        <f>IC76/HY76</f>
        <v>0.13992932862190807</v>
      </c>
      <c r="IE76" s="85"/>
      <c r="IF76" s="85"/>
      <c r="IG76" s="85"/>
      <c r="IH76" s="49" t="s">
        <v>250</v>
      </c>
      <c r="II76" s="49">
        <v>0.95</v>
      </c>
      <c r="IJ76" s="49">
        <v>0.4</v>
      </c>
      <c r="IK76" s="49"/>
      <c r="IL76" s="749">
        <v>7.0000000000000007E-2</v>
      </c>
      <c r="IM76" s="105"/>
      <c r="IO76" s="692"/>
      <c r="IQ76" s="103"/>
      <c r="IR76" s="48">
        <v>14.15</v>
      </c>
      <c r="IS76" s="152">
        <v>16.68</v>
      </c>
      <c r="IT76" s="48"/>
      <c r="IU76" s="104" t="s">
        <v>62</v>
      </c>
      <c r="IV76" s="49">
        <f>IS76-IR76+JC76-JB76</f>
        <v>1.9799999999999993</v>
      </c>
      <c r="IW76" s="85">
        <f>IV76/IR76</f>
        <v>0.13992932862190807</v>
      </c>
      <c r="IX76" s="85"/>
      <c r="IY76" s="85"/>
      <c r="IZ76" s="85"/>
      <c r="JA76" s="49" t="s">
        <v>250</v>
      </c>
      <c r="JB76" s="49">
        <v>0.95</v>
      </c>
      <c r="JC76" s="49">
        <v>0.4</v>
      </c>
      <c r="JD76" s="49"/>
      <c r="JE76" s="749">
        <v>7.0000000000000007E-2</v>
      </c>
      <c r="JF76" s="105"/>
      <c r="JH76" s="103"/>
      <c r="JI76" s="48">
        <v>14.15</v>
      </c>
      <c r="JJ76" s="152">
        <v>16.68</v>
      </c>
      <c r="JK76" s="48"/>
      <c r="JL76" s="104" t="s">
        <v>62</v>
      </c>
      <c r="JM76" s="49">
        <f>JJ76-JI76+JT76-JS76</f>
        <v>1.9799999999999993</v>
      </c>
      <c r="JN76" s="85">
        <f>JM76/JI76</f>
        <v>0.13992932862190807</v>
      </c>
      <c r="JO76" s="85"/>
      <c r="JP76" s="85"/>
      <c r="JQ76" s="85"/>
      <c r="JR76" s="49" t="s">
        <v>250</v>
      </c>
      <c r="JS76" s="49">
        <v>0.95</v>
      </c>
      <c r="JT76" s="49">
        <v>0.4</v>
      </c>
      <c r="JU76" s="49"/>
      <c r="JV76" s="749">
        <v>7.0000000000000007E-2</v>
      </c>
      <c r="JW76" s="105"/>
      <c r="JZ76" s="103"/>
      <c r="KA76" s="48">
        <v>14.15</v>
      </c>
      <c r="KB76" s="152">
        <v>16.68</v>
      </c>
      <c r="KC76" s="48"/>
      <c r="KD76" s="104" t="s">
        <v>62</v>
      </c>
      <c r="KE76" s="49">
        <f>KB76-KA76+KL76-KK76</f>
        <v>1.9799999999999993</v>
      </c>
      <c r="KF76" s="85">
        <f>KE76/KA76</f>
        <v>0.13992932862190807</v>
      </c>
      <c r="KG76" s="85"/>
      <c r="KH76" s="85"/>
      <c r="KI76" s="85"/>
      <c r="KJ76" s="49" t="s">
        <v>250</v>
      </c>
      <c r="KK76" s="49">
        <v>0.95</v>
      </c>
      <c r="KL76" s="49">
        <v>0.4</v>
      </c>
      <c r="KM76" s="49"/>
      <c r="KN76" s="749">
        <v>7.0000000000000007E-2</v>
      </c>
      <c r="KO76" s="105"/>
      <c r="KQ76" s="103"/>
      <c r="KR76" s="48">
        <v>14.15</v>
      </c>
      <c r="KS76" s="152">
        <v>16.68</v>
      </c>
      <c r="KT76" s="48"/>
      <c r="KU76" s="311" t="s">
        <v>62</v>
      </c>
      <c r="KV76" s="49">
        <f>KS76-KR76+LC76-LB76</f>
        <v>1.9799999999999993</v>
      </c>
      <c r="KW76" s="85">
        <f>KV76/KR76</f>
        <v>0.13992932862190807</v>
      </c>
      <c r="KX76" s="85"/>
      <c r="KY76" s="85"/>
      <c r="KZ76" s="85"/>
      <c r="LA76" s="49" t="s">
        <v>250</v>
      </c>
      <c r="LB76" s="49">
        <v>0.95</v>
      </c>
      <c r="LC76" s="49">
        <v>0.4</v>
      </c>
      <c r="LD76" s="49"/>
      <c r="LE76" s="749">
        <v>7.0000000000000007E-2</v>
      </c>
      <c r="LF76" s="105"/>
      <c r="LI76" s="103"/>
      <c r="LJ76" s="48">
        <v>14.15</v>
      </c>
      <c r="LK76" s="152">
        <v>16.68</v>
      </c>
      <c r="LL76" s="48"/>
      <c r="LM76" s="311" t="s">
        <v>62</v>
      </c>
      <c r="LN76" s="49">
        <f>LK76-LJ76+LU76-LT76</f>
        <v>1.9799999999999993</v>
      </c>
      <c r="LO76" s="85">
        <f>LN76/LJ76</f>
        <v>0.13992932862190807</v>
      </c>
      <c r="LP76" s="85"/>
      <c r="LQ76" s="85"/>
      <c r="LR76" s="85"/>
      <c r="LS76" s="49" t="s">
        <v>250</v>
      </c>
      <c r="LT76" s="49">
        <v>0.95</v>
      </c>
      <c r="LU76" s="49">
        <v>0.4</v>
      </c>
      <c r="LV76" s="49"/>
      <c r="LW76" s="749">
        <v>7.0000000000000007E-2</v>
      </c>
      <c r="LX76" s="105"/>
      <c r="LZ76" s="103"/>
      <c r="MA76" s="48">
        <v>14.15</v>
      </c>
      <c r="MB76" s="152">
        <v>16.68</v>
      </c>
      <c r="MC76" s="48"/>
      <c r="MD76" s="311" t="s">
        <v>62</v>
      </c>
      <c r="ME76" s="49">
        <f>MB76-MA76+ML76-MK76</f>
        <v>1.9799999999999993</v>
      </c>
      <c r="MF76" s="85">
        <f>ME76/MA76</f>
        <v>0.13992932862190807</v>
      </c>
      <c r="MG76" s="85"/>
      <c r="MH76" s="85"/>
      <c r="MI76" s="85"/>
      <c r="MJ76" s="49" t="s">
        <v>250</v>
      </c>
      <c r="MK76" s="49">
        <v>0.95</v>
      </c>
      <c r="ML76" s="49">
        <v>0.4</v>
      </c>
      <c r="MM76" s="49"/>
      <c r="MN76" s="749"/>
      <c r="MO76" s="105"/>
      <c r="MQ76" s="103"/>
      <c r="MR76" s="48">
        <v>14.15</v>
      </c>
      <c r="MS76" s="152">
        <v>16.68</v>
      </c>
      <c r="MT76" s="48"/>
      <c r="MU76" s="311" t="s">
        <v>62</v>
      </c>
      <c r="MV76" s="49">
        <f>MS76-MR76+NC76-NB76</f>
        <v>1.9799999999999993</v>
      </c>
      <c r="MW76" s="85">
        <f>MV76/MR76</f>
        <v>0.13992932862190807</v>
      </c>
      <c r="MX76" s="85"/>
      <c r="MY76" s="85"/>
      <c r="MZ76" s="85"/>
      <c r="NA76" s="49" t="s">
        <v>250</v>
      </c>
      <c r="NB76" s="49">
        <v>0.95</v>
      </c>
      <c r="NC76" s="49">
        <v>0.4</v>
      </c>
      <c r="ND76" s="49"/>
      <c r="NE76" s="749"/>
      <c r="NF76" s="105"/>
      <c r="NI76" s="103"/>
      <c r="NJ76" s="48">
        <v>14.15</v>
      </c>
      <c r="NK76" s="152">
        <v>16.68</v>
      </c>
      <c r="NL76" s="48"/>
      <c r="NM76" s="311" t="s">
        <v>62</v>
      </c>
      <c r="NN76" s="49">
        <f>NK76-NJ76+NU76-NT76</f>
        <v>1.9799999999999993</v>
      </c>
      <c r="NO76" s="85">
        <f>NN76/NJ76</f>
        <v>0.13992932862190807</v>
      </c>
      <c r="NP76" s="85"/>
      <c r="NQ76" s="85"/>
      <c r="NR76" s="85"/>
      <c r="NS76" s="49" t="s">
        <v>250</v>
      </c>
      <c r="NT76" s="49">
        <v>0.95</v>
      </c>
      <c r="NU76" s="49">
        <v>0.4</v>
      </c>
      <c r="NV76" s="49"/>
      <c r="NW76" s="749"/>
      <c r="NX76" s="105"/>
      <c r="OA76" s="103"/>
      <c r="OB76" s="48">
        <v>14.15</v>
      </c>
      <c r="OC76" s="152">
        <v>16.68</v>
      </c>
      <c r="OD76" s="48"/>
      <c r="OE76" s="311" t="s">
        <v>62</v>
      </c>
      <c r="OF76" s="49">
        <f>OC76-OB76+OM76-OL76</f>
        <v>1.9799999999999993</v>
      </c>
      <c r="OG76" s="85">
        <f>OF76/OB76</f>
        <v>0.13992932862190807</v>
      </c>
      <c r="OH76" s="85"/>
      <c r="OI76" s="85"/>
      <c r="OJ76" s="85"/>
      <c r="OK76" s="49" t="s">
        <v>250</v>
      </c>
      <c r="OL76" s="49">
        <v>0.95</v>
      </c>
      <c r="OM76" s="49">
        <v>0.4</v>
      </c>
      <c r="ON76" s="105"/>
      <c r="OQ76" s="103"/>
      <c r="OR76" s="48">
        <v>14.15</v>
      </c>
      <c r="OS76" s="152">
        <v>16.68</v>
      </c>
      <c r="OT76" s="48"/>
      <c r="OU76" s="311" t="s">
        <v>62</v>
      </c>
      <c r="OV76" s="49">
        <f>OS76-OR76+PC76-PB76</f>
        <v>1.9799999999999993</v>
      </c>
      <c r="OW76" s="85">
        <f>OV76/OR76</f>
        <v>0.13992932862190807</v>
      </c>
      <c r="OX76" s="85"/>
      <c r="OY76" s="85"/>
      <c r="OZ76" s="85"/>
      <c r="PA76" s="49" t="s">
        <v>250</v>
      </c>
      <c r="PB76" s="49">
        <v>0.95</v>
      </c>
      <c r="PC76" s="49">
        <v>0.4</v>
      </c>
      <c r="PD76" s="105"/>
      <c r="PG76" s="103"/>
      <c r="PH76" s="48">
        <v>14.15</v>
      </c>
      <c r="PI76" s="152">
        <v>16.68</v>
      </c>
      <c r="PJ76" s="48"/>
      <c r="PK76" s="311" t="s">
        <v>62</v>
      </c>
      <c r="PL76" s="49">
        <f>PI76-PH76+PS76-PR76</f>
        <v>1.9799999999999993</v>
      </c>
      <c r="PM76" s="85">
        <f>PL76/PH76</f>
        <v>0.13992932862190807</v>
      </c>
      <c r="PN76" s="85"/>
      <c r="PO76" s="85"/>
      <c r="PP76" s="85"/>
      <c r="PQ76" s="49" t="s">
        <v>250</v>
      </c>
      <c r="PR76" s="49">
        <v>0.95</v>
      </c>
      <c r="PS76" s="49">
        <v>0.4</v>
      </c>
      <c r="PT76" s="105"/>
      <c r="PV76" s="103"/>
      <c r="PW76" s="48">
        <v>14.15</v>
      </c>
      <c r="PX76" s="152">
        <v>16.68</v>
      </c>
      <c r="PY76" s="48"/>
      <c r="PZ76" s="311" t="s">
        <v>62</v>
      </c>
      <c r="QA76" s="49">
        <f>PX76-PW76+QH76-QG76</f>
        <v>1.9799999999999993</v>
      </c>
      <c r="QB76" s="85">
        <f>QA76/PW76</f>
        <v>0.13992932862190807</v>
      </c>
      <c r="QC76" s="85"/>
      <c r="QD76" s="85"/>
      <c r="QE76" s="85"/>
      <c r="QF76" s="49" t="s">
        <v>250</v>
      </c>
      <c r="QG76" s="49">
        <v>0.95</v>
      </c>
      <c r="QH76" s="49">
        <v>0.4</v>
      </c>
      <c r="QI76" s="105"/>
      <c r="QK76" s="103"/>
      <c r="QL76" s="48">
        <v>14.15</v>
      </c>
      <c r="QM76" s="152">
        <v>16.68</v>
      </c>
      <c r="QN76" s="48"/>
      <c r="QO76" s="311" t="s">
        <v>62</v>
      </c>
      <c r="QP76" s="49">
        <f>QM76-QL76+QW76-QV76</f>
        <v>1.9799999999999993</v>
      </c>
      <c r="QQ76" s="85">
        <f>QP76/QL76</f>
        <v>0.13992932862190807</v>
      </c>
      <c r="QR76" s="85"/>
      <c r="QS76" s="85"/>
      <c r="QT76" s="85"/>
      <c r="QU76" s="49" t="s">
        <v>250</v>
      </c>
      <c r="QV76" s="49">
        <v>0.95</v>
      </c>
      <c r="QW76" s="49">
        <v>0.4</v>
      </c>
      <c r="QX76" s="105"/>
      <c r="QZ76" s="624"/>
      <c r="RA76" s="48">
        <v>14.15</v>
      </c>
      <c r="RB76" s="152">
        <v>16.68</v>
      </c>
      <c r="RC76" s="495"/>
      <c r="RD76" s="311" t="s">
        <v>62</v>
      </c>
      <c r="RE76" s="49">
        <f>RB76-RA76+RL76-RK76</f>
        <v>1.9799999999999993</v>
      </c>
      <c r="RF76" s="85">
        <f>RE76/RA76</f>
        <v>0.13992932862190807</v>
      </c>
      <c r="RG76" s="85"/>
      <c r="RH76" s="85"/>
      <c r="RI76" s="85"/>
      <c r="RJ76" s="535" t="s">
        <v>253</v>
      </c>
      <c r="RK76" s="551">
        <v>0.95</v>
      </c>
      <c r="RL76" s="552">
        <v>0.4</v>
      </c>
      <c r="RM76" s="632"/>
      <c r="RQ76" s="624"/>
      <c r="RR76" s="48">
        <v>14.15</v>
      </c>
      <c r="RS76" s="152">
        <v>16.68</v>
      </c>
      <c r="RT76" s="495"/>
      <c r="RU76" s="311" t="s">
        <v>62</v>
      </c>
      <c r="RV76" s="49">
        <f>RS76-RR76+SC76-SB76</f>
        <v>1.9799999999999993</v>
      </c>
      <c r="RW76" s="85">
        <f>RV76/RR76</f>
        <v>0.13992932862190807</v>
      </c>
      <c r="RX76" s="85"/>
      <c r="RY76" s="85"/>
      <c r="RZ76" s="85"/>
      <c r="SA76" s="535" t="s">
        <v>253</v>
      </c>
      <c r="SB76" s="551">
        <v>0.95</v>
      </c>
      <c r="SC76" s="552">
        <v>0.4</v>
      </c>
      <c r="SD76" s="632"/>
    </row>
    <row r="77" spans="1:498" ht="15" customHeight="1">
      <c r="A77" s="800" t="s">
        <v>247</v>
      </c>
      <c r="B77" s="46">
        <v>120</v>
      </c>
      <c r="C77" s="45" t="s">
        <v>58</v>
      </c>
      <c r="D77" s="774">
        <v>1008</v>
      </c>
      <c r="E77" s="47" t="s">
        <v>248</v>
      </c>
      <c r="F77" s="815" t="s">
        <v>147</v>
      </c>
      <c r="G77" s="595" t="s">
        <v>256</v>
      </c>
      <c r="H77" s="45"/>
      <c r="J77" s="13"/>
      <c r="K77" s="823">
        <v>14.2</v>
      </c>
      <c r="L77" s="824">
        <v>14.94</v>
      </c>
      <c r="M77" s="104">
        <f>L77*11.45</f>
        <v>171.06299999999999</v>
      </c>
      <c r="N77" s="49"/>
      <c r="O77" s="85"/>
      <c r="P77" s="85"/>
      <c r="Q77" s="49"/>
      <c r="R77" s="49"/>
      <c r="S77" s="49"/>
      <c r="T77" s="49"/>
      <c r="U77" s="49"/>
      <c r="V77" s="105"/>
      <c r="X77" s="13"/>
      <c r="Y77" s="823">
        <v>14.2</v>
      </c>
      <c r="Z77" s="823">
        <v>14.94</v>
      </c>
      <c r="AA77" s="104">
        <f>Z77*11.45</f>
        <v>171.06299999999999</v>
      </c>
      <c r="AB77" s="49">
        <f>Z77-Y77+AG77</f>
        <v>1.1400000000000001</v>
      </c>
      <c r="AC77" s="85">
        <f>AB77/Z77</f>
        <v>7.6305220883534142E-2</v>
      </c>
      <c r="AD77" s="85"/>
      <c r="AE77" s="49" t="s">
        <v>39</v>
      </c>
      <c r="AF77" s="49"/>
      <c r="AG77" s="49">
        <v>0.4</v>
      </c>
      <c r="AH77" s="49"/>
      <c r="AI77" s="49"/>
      <c r="AJ77" s="105"/>
      <c r="AL77" s="103"/>
      <c r="AM77" s="823">
        <v>14.2</v>
      </c>
      <c r="AN77" s="48">
        <v>15.889999999999999</v>
      </c>
      <c r="AO77" s="104">
        <f>AN77*11.45</f>
        <v>181.94049999999999</v>
      </c>
      <c r="AP77" s="49">
        <f>AN77-AM77+AU77-AT77</f>
        <v>1.1399999999999995</v>
      </c>
      <c r="AQ77" s="85">
        <f>AP77/AM77</f>
        <v>8.0281690140845033E-2</v>
      </c>
      <c r="AR77" s="165"/>
      <c r="AS77" s="49" t="s">
        <v>250</v>
      </c>
      <c r="AT77" s="49">
        <v>0.95</v>
      </c>
      <c r="AU77" s="49">
        <v>0.4</v>
      </c>
      <c r="AV77" s="49"/>
      <c r="AW77" s="85">
        <v>0.04</v>
      </c>
      <c r="AX77" s="105" t="s">
        <v>249</v>
      </c>
      <c r="AZ77" s="103"/>
      <c r="BA77" s="823">
        <v>14.2</v>
      </c>
      <c r="BB77" s="48">
        <v>15.889999999999999</v>
      </c>
      <c r="BC77" s="104">
        <f>BB77*11.45</f>
        <v>181.94049999999999</v>
      </c>
      <c r="BD77" s="49">
        <f>BB77-BA77+BI77-BH77</f>
        <v>1.1399999999999995</v>
      </c>
      <c r="BE77" s="85">
        <f>BD77/BA77</f>
        <v>8.0281690140845033E-2</v>
      </c>
      <c r="BF77" s="165"/>
      <c r="BG77" s="49" t="s">
        <v>250</v>
      </c>
      <c r="BH77" s="49">
        <v>0.95</v>
      </c>
      <c r="BI77" s="49">
        <v>0.4</v>
      </c>
      <c r="BJ77" s="49"/>
      <c r="BK77" s="85">
        <v>0.04</v>
      </c>
      <c r="BL77" s="105" t="s">
        <v>251</v>
      </c>
      <c r="BN77" s="103"/>
      <c r="BO77" s="48">
        <v>14.2</v>
      </c>
      <c r="BP77" s="152">
        <v>15.89</v>
      </c>
      <c r="BQ77" s="204">
        <f>BP77-BV77</f>
        <v>14.940000000000001</v>
      </c>
      <c r="BR77" s="49">
        <f>BP77-BO77+BW77-BV77</f>
        <v>1.1400000000000012</v>
      </c>
      <c r="BS77" s="85">
        <f>BR77/BO77</f>
        <v>8.0281690140845158E-2</v>
      </c>
      <c r="BT77" s="85"/>
      <c r="BU77" s="49" t="s">
        <v>250</v>
      </c>
      <c r="BV77" s="49">
        <v>0.95</v>
      </c>
      <c r="BW77" s="49">
        <v>0.4</v>
      </c>
      <c r="BX77" s="49"/>
      <c r="BY77" s="743">
        <v>0.04</v>
      </c>
      <c r="BZ77" s="105"/>
      <c r="CB77" s="103"/>
      <c r="CC77" s="48">
        <v>14.2</v>
      </c>
      <c r="CD77" s="152">
        <v>15.89</v>
      </c>
      <c r="CE77" s="104"/>
      <c r="CF77" s="49">
        <f>CD77-CC77+CK77-CJ77</f>
        <v>1.1400000000000012</v>
      </c>
      <c r="CG77" s="85">
        <f>CF77/CC77</f>
        <v>8.0281690140845158E-2</v>
      </c>
      <c r="CH77" s="85"/>
      <c r="CI77" s="49" t="s">
        <v>250</v>
      </c>
      <c r="CJ77" s="49">
        <v>0.95</v>
      </c>
      <c r="CK77" s="49">
        <v>0.4</v>
      </c>
      <c r="CL77" s="49"/>
      <c r="CM77" s="743">
        <v>0.04</v>
      </c>
      <c r="CN77" s="105">
        <f>CF77*CM77/CG77</f>
        <v>0.56800000000000006</v>
      </c>
      <c r="CP77" s="103"/>
      <c r="CQ77" s="48">
        <v>14.2</v>
      </c>
      <c r="CR77" s="152">
        <v>14.94</v>
      </c>
      <c r="CS77" s="104">
        <f>CD77-CR77</f>
        <v>0.95000000000000107</v>
      </c>
      <c r="CT77" s="49">
        <f>CR77-CQ77+CY77</f>
        <v>1.1400000000000001</v>
      </c>
      <c r="CU77" s="85">
        <f>CT77/CQ77</f>
        <v>8.0281690140845088E-2</v>
      </c>
      <c r="CV77" s="85"/>
      <c r="CW77" s="49" t="s">
        <v>250</v>
      </c>
      <c r="CX77" s="49"/>
      <c r="CY77" s="49">
        <v>0.4</v>
      </c>
      <c r="CZ77" s="49"/>
      <c r="DA77" s="743">
        <v>0.04</v>
      </c>
      <c r="DB77" s="105"/>
      <c r="DD77" s="103"/>
      <c r="DE77" s="48">
        <v>14.2</v>
      </c>
      <c r="DF77" s="152">
        <v>15.89</v>
      </c>
      <c r="DG77" s="152"/>
      <c r="DH77" s="152"/>
      <c r="DI77" s="104"/>
      <c r="DJ77" s="49">
        <f>DF77-DE77+DO77</f>
        <v>2.0900000000000012</v>
      </c>
      <c r="DK77" s="85">
        <f>DJ77/DE77</f>
        <v>0.14718309859154938</v>
      </c>
      <c r="DL77" s="85"/>
      <c r="DM77" s="49" t="s">
        <v>250</v>
      </c>
      <c r="DN77" s="49">
        <v>0.95</v>
      </c>
      <c r="DO77" s="49">
        <v>0.4</v>
      </c>
      <c r="DP77" s="49"/>
      <c r="DQ77" s="743">
        <v>0.04</v>
      </c>
      <c r="DR77" s="105"/>
      <c r="DT77" s="103"/>
      <c r="DU77" s="48">
        <v>14.2</v>
      </c>
      <c r="DV77" s="152">
        <v>15.89</v>
      </c>
      <c r="DW77" s="104"/>
      <c r="DX77" s="49">
        <f>DV77-DU77+EC77</f>
        <v>2.0900000000000012</v>
      </c>
      <c r="DY77" s="85">
        <f>DX77/DU77</f>
        <v>0.14718309859154938</v>
      </c>
      <c r="DZ77" s="85"/>
      <c r="EA77" s="49" t="s">
        <v>250</v>
      </c>
      <c r="EB77" s="49">
        <v>0.95</v>
      </c>
      <c r="EC77" s="49">
        <v>0.4</v>
      </c>
      <c r="ED77" s="49"/>
      <c r="EE77" s="743">
        <v>0.04</v>
      </c>
      <c r="EF77" s="105"/>
      <c r="EG77" s="105"/>
      <c r="EH77" s="103"/>
      <c r="EI77" s="48">
        <v>14.05</v>
      </c>
      <c r="EJ77" s="152">
        <v>15.89</v>
      </c>
      <c r="EK77" s="104"/>
      <c r="EL77" s="49">
        <f>EJ77-EI77+EP77-EO77</f>
        <v>1.2899999999999998</v>
      </c>
      <c r="EM77" s="85">
        <f>EL77/EI77</f>
        <v>9.1814946619217061E-2</v>
      </c>
      <c r="EN77" s="49" t="s">
        <v>250</v>
      </c>
      <c r="EO77" s="49">
        <v>0.95</v>
      </c>
      <c r="EP77" s="49">
        <v>0.4</v>
      </c>
      <c r="EQ77" s="49"/>
      <c r="ER77" s="743">
        <v>0.04</v>
      </c>
      <c r="ES77" s="105"/>
      <c r="EU77" s="103"/>
      <c r="EV77" s="48">
        <v>14.05</v>
      </c>
      <c r="EW77" s="152">
        <v>15.89</v>
      </c>
      <c r="EX77" s="104"/>
      <c r="EY77" s="49">
        <f>EW77-EV77+FC77-FB77</f>
        <v>1.2899999999999998</v>
      </c>
      <c r="EZ77" s="85">
        <f>EY77/EV77</f>
        <v>9.1814946619217061E-2</v>
      </c>
      <c r="FA77" s="49" t="s">
        <v>250</v>
      </c>
      <c r="FB77" s="49">
        <v>0.95</v>
      </c>
      <c r="FC77" s="49">
        <v>0.4</v>
      </c>
      <c r="FD77" s="49"/>
      <c r="FE77" s="743">
        <v>0.04</v>
      </c>
      <c r="FF77" s="105"/>
      <c r="FH77" s="103"/>
      <c r="FI77" s="48">
        <v>14.05</v>
      </c>
      <c r="FJ77" s="152">
        <v>15.89</v>
      </c>
      <c r="FK77" s="104" t="s">
        <v>62</v>
      </c>
      <c r="FL77" s="49">
        <f>FJ77-FI77+FP77-FO77</f>
        <v>1.2899999999999998</v>
      </c>
      <c r="FM77" s="85">
        <f>FL77/FI77</f>
        <v>9.1814946619217061E-2</v>
      </c>
      <c r="FN77" s="49" t="s">
        <v>250</v>
      </c>
      <c r="FO77" s="49">
        <v>0.95</v>
      </c>
      <c r="FP77" s="49">
        <v>0.4</v>
      </c>
      <c r="FQ77" s="49"/>
      <c r="FR77" s="743">
        <v>0.04</v>
      </c>
      <c r="FS77" s="105"/>
      <c r="FU77" s="103"/>
      <c r="FV77" s="48">
        <v>14.05</v>
      </c>
      <c r="FW77" s="152">
        <v>15.89</v>
      </c>
      <c r="FX77" s="48"/>
      <c r="FY77" s="104" t="s">
        <v>62</v>
      </c>
      <c r="FZ77" s="49">
        <f>FW77-FV77+GD77-GC77</f>
        <v>1.2899999999999998</v>
      </c>
      <c r="GA77" s="85">
        <f>FZ77/FV77</f>
        <v>9.1814946619217061E-2</v>
      </c>
      <c r="GB77" s="49" t="s">
        <v>250</v>
      </c>
      <c r="GC77" s="49">
        <v>0.95</v>
      </c>
      <c r="GD77" s="49">
        <v>0.4</v>
      </c>
      <c r="GE77" s="49"/>
      <c r="GF77" s="743">
        <v>0.04</v>
      </c>
      <c r="GG77" s="105"/>
      <c r="GI77" s="103"/>
      <c r="GJ77" s="48">
        <v>14.05</v>
      </c>
      <c r="GK77" s="152">
        <v>15.89</v>
      </c>
      <c r="GL77" s="48"/>
      <c r="GM77" s="104" t="s">
        <v>62</v>
      </c>
      <c r="GN77" s="49">
        <f>GK77-GJ77+GR77-GQ77</f>
        <v>1.2899999999999998</v>
      </c>
      <c r="GO77" s="85">
        <f>GN77/GJ77</f>
        <v>9.1814946619217061E-2</v>
      </c>
      <c r="GP77" s="49" t="s">
        <v>250</v>
      </c>
      <c r="GQ77" s="49">
        <v>0.95</v>
      </c>
      <c r="GR77" s="49">
        <v>0.4</v>
      </c>
      <c r="GS77" s="49"/>
      <c r="GT77" s="749">
        <v>0.04</v>
      </c>
      <c r="GU77" s="105"/>
      <c r="GW77" s="103"/>
      <c r="GX77" s="48">
        <v>14.05</v>
      </c>
      <c r="GY77" s="152">
        <v>15.89</v>
      </c>
      <c r="GZ77" s="48"/>
      <c r="HA77" s="104" t="s">
        <v>62</v>
      </c>
      <c r="HB77" s="49">
        <f>GY77-GX77+HF77-HE77</f>
        <v>1.2899999999999998</v>
      </c>
      <c r="HC77" s="85">
        <f>HB77/GX77</f>
        <v>9.1814946619217061E-2</v>
      </c>
      <c r="HD77" s="49" t="s">
        <v>250</v>
      </c>
      <c r="HE77" s="49">
        <v>0.95</v>
      </c>
      <c r="HF77" s="49">
        <v>0.4</v>
      </c>
      <c r="HG77" s="49"/>
      <c r="HH77" s="749">
        <v>0.04</v>
      </c>
      <c r="HI77" s="105"/>
      <c r="HJ77" s="105"/>
      <c r="HK77" s="103"/>
      <c r="HL77" s="48">
        <v>14.05</v>
      </c>
      <c r="HM77" s="152">
        <v>15.89</v>
      </c>
      <c r="HN77" s="48"/>
      <c r="HO77" s="104" t="s">
        <v>62</v>
      </c>
      <c r="HP77" s="49">
        <f>HM77-HL77+HT77-HS77</f>
        <v>1.2899999999999998</v>
      </c>
      <c r="HQ77" s="85">
        <f>HP77/HL77</f>
        <v>9.1814946619217061E-2</v>
      </c>
      <c r="HR77" s="49" t="s">
        <v>250</v>
      </c>
      <c r="HS77" s="49">
        <v>0.95</v>
      </c>
      <c r="HT77" s="49">
        <v>0.4</v>
      </c>
      <c r="HU77" s="49"/>
      <c r="HV77" s="749">
        <v>0.04</v>
      </c>
      <c r="HW77" s="105"/>
      <c r="HX77" s="103"/>
      <c r="HY77" s="48">
        <v>14.05</v>
      </c>
      <c r="HZ77" s="152">
        <v>15.89</v>
      </c>
      <c r="IA77" s="48"/>
      <c r="IB77" s="104" t="s">
        <v>62</v>
      </c>
      <c r="IC77" s="49">
        <f>HZ77-HY77+IJ77-II77</f>
        <v>1.2899999999999998</v>
      </c>
      <c r="ID77" s="85">
        <f>IC77/HY77</f>
        <v>9.1814946619217061E-2</v>
      </c>
      <c r="IE77" s="85"/>
      <c r="IF77" s="85"/>
      <c r="IG77" s="85"/>
      <c r="IH77" s="49" t="s">
        <v>250</v>
      </c>
      <c r="II77" s="49">
        <v>0.95</v>
      </c>
      <c r="IJ77" s="49">
        <v>0.4</v>
      </c>
      <c r="IK77" s="49"/>
      <c r="IL77" s="749">
        <v>0.04</v>
      </c>
      <c r="IM77" s="105"/>
      <c r="IQ77" s="103"/>
      <c r="IR77" s="48">
        <v>14.05</v>
      </c>
      <c r="IS77" s="152">
        <v>15.89</v>
      </c>
      <c r="IT77" s="48"/>
      <c r="IU77" s="104" t="s">
        <v>62</v>
      </c>
      <c r="IV77" s="49">
        <f>IS77-IR77+JC77-JB77</f>
        <v>1.2899999999999998</v>
      </c>
      <c r="IW77" s="85">
        <f>IV77/IR77</f>
        <v>9.1814946619217061E-2</v>
      </c>
      <c r="IX77" s="85"/>
      <c r="IY77" s="85"/>
      <c r="IZ77" s="85"/>
      <c r="JA77" s="49" t="s">
        <v>250</v>
      </c>
      <c r="JB77" s="49">
        <v>0.95</v>
      </c>
      <c r="JC77" s="49">
        <v>0.4</v>
      </c>
      <c r="JD77" s="49"/>
      <c r="JE77" s="749">
        <v>0.04</v>
      </c>
      <c r="JF77" s="105"/>
      <c r="JH77" s="103"/>
      <c r="JI77" s="48">
        <v>14.05</v>
      </c>
      <c r="JJ77" s="152">
        <v>15.89</v>
      </c>
      <c r="JK77" s="48"/>
      <c r="JL77" s="104" t="s">
        <v>62</v>
      </c>
      <c r="JM77" s="49">
        <f>JJ77-JI77+JT77-JS77</f>
        <v>1.2899999999999998</v>
      </c>
      <c r="JN77" s="85">
        <f>JM77/JI77</f>
        <v>9.1814946619217061E-2</v>
      </c>
      <c r="JO77" s="85"/>
      <c r="JP77" s="85"/>
      <c r="JQ77" s="85"/>
      <c r="JR77" s="49" t="s">
        <v>250</v>
      </c>
      <c r="JS77" s="49">
        <v>0.95</v>
      </c>
      <c r="JT77" s="49">
        <v>0.4</v>
      </c>
      <c r="JU77" s="49"/>
      <c r="JV77" s="749">
        <v>0.04</v>
      </c>
      <c r="JW77" s="105"/>
      <c r="JZ77" s="103"/>
      <c r="KA77" s="48">
        <v>14.05</v>
      </c>
      <c r="KB77" s="152">
        <v>15.89</v>
      </c>
      <c r="KC77" s="48"/>
      <c r="KD77" s="104" t="s">
        <v>62</v>
      </c>
      <c r="KE77" s="49">
        <f>KB77-KA77+KL77-KK77</f>
        <v>1.2899999999999998</v>
      </c>
      <c r="KF77" s="85">
        <f>KE77/KA77</f>
        <v>9.1814946619217061E-2</v>
      </c>
      <c r="KG77" s="85"/>
      <c r="KH77" s="85"/>
      <c r="KI77" s="85"/>
      <c r="KJ77" s="49" t="s">
        <v>250</v>
      </c>
      <c r="KK77" s="49">
        <v>0.95</v>
      </c>
      <c r="KL77" s="49">
        <v>0.4</v>
      </c>
      <c r="KM77" s="49"/>
      <c r="KN77" s="749">
        <v>0.04</v>
      </c>
      <c r="KO77" s="105"/>
      <c r="KQ77" s="103"/>
      <c r="KR77" s="48">
        <v>14.05</v>
      </c>
      <c r="KS77" s="152">
        <v>15.89</v>
      </c>
      <c r="KT77" s="48"/>
      <c r="KU77" s="311" t="s">
        <v>62</v>
      </c>
      <c r="KV77" s="49">
        <f>KS77-KR77+LC77-LB77</f>
        <v>1.2899999999999998</v>
      </c>
      <c r="KW77" s="85">
        <f>KV77/KR77</f>
        <v>9.1814946619217061E-2</v>
      </c>
      <c r="KX77" s="85"/>
      <c r="KY77" s="85"/>
      <c r="KZ77" s="85"/>
      <c r="LA77" s="49" t="s">
        <v>250</v>
      </c>
      <c r="LB77" s="49">
        <v>0.95</v>
      </c>
      <c r="LC77" s="49">
        <v>0.4</v>
      </c>
      <c r="LD77" s="49"/>
      <c r="LE77" s="749">
        <v>0.04</v>
      </c>
      <c r="LF77" s="105"/>
      <c r="LI77" s="103"/>
      <c r="LJ77" s="48">
        <v>14.05</v>
      </c>
      <c r="LK77" s="152">
        <v>15.89</v>
      </c>
      <c r="LL77" s="48"/>
      <c r="LM77" s="311" t="s">
        <v>62</v>
      </c>
      <c r="LN77" s="49">
        <f>LK77-LJ77+LU77-LT77</f>
        <v>1.2899999999999998</v>
      </c>
      <c r="LO77" s="85">
        <f>LN77/LJ77</f>
        <v>9.1814946619217061E-2</v>
      </c>
      <c r="LP77" s="85"/>
      <c r="LQ77" s="85"/>
      <c r="LR77" s="85"/>
      <c r="LS77" s="49" t="s">
        <v>250</v>
      </c>
      <c r="LT77" s="49">
        <v>0.95</v>
      </c>
      <c r="LU77" s="49">
        <v>0.4</v>
      </c>
      <c r="LV77" s="49"/>
      <c r="LW77" s="749">
        <v>0.04</v>
      </c>
      <c r="LX77" s="105"/>
      <c r="LZ77" s="103"/>
      <c r="MA77" s="48">
        <v>14.05</v>
      </c>
      <c r="MB77" s="152">
        <v>15.89</v>
      </c>
      <c r="MC77" s="48"/>
      <c r="MD77" s="311" t="s">
        <v>62</v>
      </c>
      <c r="ME77" s="49">
        <f>MB77-MA77+ML77-MK77</f>
        <v>1.2899999999999998</v>
      </c>
      <c r="MF77" s="85">
        <f>ME77/MA77</f>
        <v>9.1814946619217061E-2</v>
      </c>
      <c r="MG77" s="85"/>
      <c r="MH77" s="85"/>
      <c r="MI77" s="85"/>
      <c r="MJ77" s="49" t="s">
        <v>250</v>
      </c>
      <c r="MK77" s="49">
        <v>0.95</v>
      </c>
      <c r="ML77" s="49">
        <v>0.4</v>
      </c>
      <c r="MM77" s="49"/>
      <c r="MN77" s="749"/>
      <c r="MO77" s="105"/>
      <c r="MQ77" s="103"/>
      <c r="MR77" s="48">
        <v>14.05</v>
      </c>
      <c r="MS77" s="152">
        <v>15.89</v>
      </c>
      <c r="MT77" s="48"/>
      <c r="MU77" s="311" t="s">
        <v>62</v>
      </c>
      <c r="MV77" s="49">
        <f>MS77-MR77+NC77-NB77</f>
        <v>1.2899999999999998</v>
      </c>
      <c r="MW77" s="85">
        <f>MV77/MR77</f>
        <v>9.1814946619217061E-2</v>
      </c>
      <c r="MX77" s="85"/>
      <c r="MY77" s="85"/>
      <c r="MZ77" s="85"/>
      <c r="NA77" s="49" t="s">
        <v>250</v>
      </c>
      <c r="NB77" s="49">
        <v>0.95</v>
      </c>
      <c r="NC77" s="49">
        <v>0.4</v>
      </c>
      <c r="ND77" s="49"/>
      <c r="NE77" s="749"/>
      <c r="NF77" s="105"/>
      <c r="NI77" s="103"/>
      <c r="NJ77" s="48">
        <v>14.05</v>
      </c>
      <c r="NK77" s="152">
        <v>15.89</v>
      </c>
      <c r="NL77" s="48"/>
      <c r="NM77" s="311" t="s">
        <v>62</v>
      </c>
      <c r="NN77" s="49">
        <f>NK77-NJ77+NU77-NT77</f>
        <v>1.2899999999999998</v>
      </c>
      <c r="NO77" s="85">
        <f>NN77/NJ77</f>
        <v>9.1814946619217061E-2</v>
      </c>
      <c r="NP77" s="85"/>
      <c r="NQ77" s="85"/>
      <c r="NR77" s="85"/>
      <c r="NS77" s="49" t="s">
        <v>250</v>
      </c>
      <c r="NT77" s="49">
        <v>0.95</v>
      </c>
      <c r="NU77" s="49">
        <v>0.4</v>
      </c>
      <c r="NV77" s="49"/>
      <c r="NW77" s="749"/>
      <c r="NX77" s="105"/>
      <c r="OA77" s="103"/>
      <c r="OB77" s="48">
        <v>14.05</v>
      </c>
      <c r="OC77" s="152">
        <v>15.89</v>
      </c>
      <c r="OD77" s="48"/>
      <c r="OE77" s="311" t="s">
        <v>62</v>
      </c>
      <c r="OF77" s="49">
        <f>OC77-OB77+OM77-OL77</f>
        <v>1.2899999999999998</v>
      </c>
      <c r="OG77" s="85">
        <f>OF77/OB77</f>
        <v>9.1814946619217061E-2</v>
      </c>
      <c r="OH77" s="85"/>
      <c r="OI77" s="85"/>
      <c r="OJ77" s="85"/>
      <c r="OK77" s="49" t="s">
        <v>250</v>
      </c>
      <c r="OL77" s="49">
        <v>0.95</v>
      </c>
      <c r="OM77" s="49">
        <v>0.4</v>
      </c>
      <c r="ON77" s="105"/>
      <c r="OQ77" s="103"/>
      <c r="OR77" s="48">
        <v>14.05</v>
      </c>
      <c r="OS77" s="152">
        <v>15.89</v>
      </c>
      <c r="OT77" s="48"/>
      <c r="OU77" s="311" t="s">
        <v>62</v>
      </c>
      <c r="OV77" s="49">
        <f>OS77-OR77+PC77-PB77</f>
        <v>1.2899999999999998</v>
      </c>
      <c r="OW77" s="85">
        <f>OV77/OR77</f>
        <v>9.1814946619217061E-2</v>
      </c>
      <c r="OX77" s="85"/>
      <c r="OY77" s="85"/>
      <c r="OZ77" s="85"/>
      <c r="PA77" s="49" t="s">
        <v>250</v>
      </c>
      <c r="PB77" s="49">
        <v>0.95</v>
      </c>
      <c r="PC77" s="49">
        <v>0.4</v>
      </c>
      <c r="PD77" s="105"/>
      <c r="PG77" s="103"/>
      <c r="PH77" s="48">
        <v>14.05</v>
      </c>
      <c r="PI77" s="152">
        <v>15.89</v>
      </c>
      <c r="PJ77" s="48"/>
      <c r="PK77" s="311" t="s">
        <v>62</v>
      </c>
      <c r="PL77" s="49">
        <f>PI77-PH77+PS77-PR77</f>
        <v>1.2899999999999998</v>
      </c>
      <c r="PM77" s="85">
        <f>PL77/PH77</f>
        <v>9.1814946619217061E-2</v>
      </c>
      <c r="PN77" s="85"/>
      <c r="PO77" s="85"/>
      <c r="PP77" s="85"/>
      <c r="PQ77" s="49" t="s">
        <v>250</v>
      </c>
      <c r="PR77" s="49">
        <v>0.95</v>
      </c>
      <c r="PS77" s="49">
        <v>0.4</v>
      </c>
      <c r="PT77" s="105"/>
      <c r="PV77" s="103"/>
      <c r="PW77" s="48">
        <v>14.05</v>
      </c>
      <c r="PX77" s="152">
        <v>15.89</v>
      </c>
      <c r="PY77" s="48"/>
      <c r="PZ77" s="311" t="s">
        <v>62</v>
      </c>
      <c r="QA77" s="49">
        <f>PX77-PW77+QH77-QG77</f>
        <v>1.2899999999999998</v>
      </c>
      <c r="QB77" s="85">
        <f>QA77/PW77</f>
        <v>9.1814946619217061E-2</v>
      </c>
      <c r="QC77" s="85"/>
      <c r="QD77" s="85"/>
      <c r="QE77" s="85"/>
      <c r="QF77" s="49" t="s">
        <v>250</v>
      </c>
      <c r="QG77" s="49">
        <v>0.95</v>
      </c>
      <c r="QH77" s="49">
        <v>0.4</v>
      </c>
      <c r="QI77" s="105"/>
      <c r="QK77" s="103"/>
      <c r="QL77" s="48">
        <v>14.05</v>
      </c>
      <c r="QM77" s="152">
        <v>15.89</v>
      </c>
      <c r="QN77" s="48"/>
      <c r="QO77" s="311" t="s">
        <v>62</v>
      </c>
      <c r="QP77" s="49">
        <f>QM77-QL77+QW77-QV77</f>
        <v>1.2899999999999998</v>
      </c>
      <c r="QQ77" s="85">
        <f>QP77/QL77</f>
        <v>9.1814946619217061E-2</v>
      </c>
      <c r="QR77" s="85"/>
      <c r="QS77" s="85"/>
      <c r="QT77" s="85"/>
      <c r="QU77" s="49" t="s">
        <v>250</v>
      </c>
      <c r="QV77" s="49">
        <v>0.95</v>
      </c>
      <c r="QW77" s="49">
        <v>0.4</v>
      </c>
      <c r="QX77" s="105"/>
      <c r="QZ77" s="624"/>
      <c r="RA77" s="48">
        <v>14.05</v>
      </c>
      <c r="RB77" s="152">
        <v>15.89</v>
      </c>
      <c r="RC77" s="495"/>
      <c r="RD77" s="311" t="s">
        <v>62</v>
      </c>
      <c r="RE77" s="49">
        <f>RB77-RA77+RL77-RK77</f>
        <v>1.2899999999999998</v>
      </c>
      <c r="RF77" s="85">
        <f>RE77/RA77</f>
        <v>9.1814946619217061E-2</v>
      </c>
      <c r="RG77" s="85"/>
      <c r="RH77" s="85"/>
      <c r="RI77" s="85"/>
      <c r="RJ77" s="535" t="s">
        <v>253</v>
      </c>
      <c r="RK77" s="551">
        <v>0.95</v>
      </c>
      <c r="RL77" s="552">
        <v>0.4</v>
      </c>
      <c r="RM77" s="632"/>
      <c r="RQ77" s="624"/>
      <c r="RR77" s="48">
        <v>14.05</v>
      </c>
      <c r="RS77" s="152">
        <v>15.89</v>
      </c>
      <c r="RT77" s="495"/>
      <c r="RU77" s="311" t="s">
        <v>62</v>
      </c>
      <c r="RV77" s="49">
        <f>RS77-RR77+SC77-SB77</f>
        <v>1.2899999999999998</v>
      </c>
      <c r="RW77" s="85">
        <f>RV77/RR77</f>
        <v>9.1814946619217061E-2</v>
      </c>
      <c r="RX77" s="85"/>
      <c r="RY77" s="85"/>
      <c r="RZ77" s="85"/>
      <c r="SA77" s="535" t="s">
        <v>253</v>
      </c>
      <c r="SB77" s="551">
        <v>0.95</v>
      </c>
      <c r="SC77" s="552">
        <v>0.4</v>
      </c>
      <c r="SD77" s="632"/>
    </row>
    <row r="78" spans="1:498" ht="15" customHeight="1">
      <c r="A78" s="45" t="s">
        <v>254</v>
      </c>
      <c r="B78" s="46">
        <v>120</v>
      </c>
      <c r="C78" s="45" t="s">
        <v>58</v>
      </c>
      <c r="D78" s="774">
        <v>1008</v>
      </c>
      <c r="E78" s="47" t="s">
        <v>248</v>
      </c>
      <c r="F78" s="815" t="s">
        <v>147</v>
      </c>
      <c r="G78" s="595" t="s">
        <v>257</v>
      </c>
      <c r="H78" s="45"/>
      <c r="J78" s="13"/>
      <c r="K78" s="48">
        <v>13.1</v>
      </c>
      <c r="L78" s="29">
        <v>14.53</v>
      </c>
      <c r="M78" s="104">
        <f>L78*11.45</f>
        <v>166.36849999999998</v>
      </c>
      <c r="N78" s="49"/>
      <c r="O78" s="85"/>
      <c r="P78" s="85"/>
      <c r="Q78" s="49"/>
      <c r="R78" s="49"/>
      <c r="S78" s="49"/>
      <c r="T78" s="49"/>
      <c r="U78" s="49"/>
      <c r="V78" s="105"/>
      <c r="X78" s="13"/>
      <c r="Y78" s="48">
        <v>13.1</v>
      </c>
      <c r="Z78" s="48">
        <v>14.53</v>
      </c>
      <c r="AA78" s="104">
        <f>Z78*11.45</f>
        <v>166.36849999999998</v>
      </c>
      <c r="AB78" s="49">
        <f>Z78-Y78+AG78</f>
        <v>1.8299999999999996</v>
      </c>
      <c r="AC78" s="85">
        <f>AB78/Z78</f>
        <v>0.12594631796283548</v>
      </c>
      <c r="AD78" s="85"/>
      <c r="AE78" s="49" t="s">
        <v>39</v>
      </c>
      <c r="AF78" s="49"/>
      <c r="AG78" s="49">
        <v>0.4</v>
      </c>
      <c r="AH78" s="49"/>
      <c r="AI78" s="49"/>
      <c r="AJ78" s="105"/>
      <c r="AL78" s="103"/>
      <c r="AM78" s="48">
        <v>13.1</v>
      </c>
      <c r="AN78" s="48">
        <v>15.479999999999999</v>
      </c>
      <c r="AO78" s="104">
        <f>AN78*11.45</f>
        <v>177.24599999999998</v>
      </c>
      <c r="AP78" s="49">
        <f>AN78-AM78+AU78-AT78</f>
        <v>1.829999999999999</v>
      </c>
      <c r="AQ78" s="85">
        <f>AP78/AM78</f>
        <v>0.13969465648854953</v>
      </c>
      <c r="AR78" s="165"/>
      <c r="AS78" s="49" t="s">
        <v>250</v>
      </c>
      <c r="AT78" s="49">
        <v>0.95</v>
      </c>
      <c r="AU78" s="49">
        <v>0.4</v>
      </c>
      <c r="AV78" s="49"/>
      <c r="AW78" s="85">
        <v>7.0000000000000007E-2</v>
      </c>
      <c r="AX78" s="105" t="s">
        <v>249</v>
      </c>
      <c r="AZ78" s="103"/>
      <c r="BA78" s="48">
        <v>13.1</v>
      </c>
      <c r="BB78" s="48">
        <v>15.479999999999999</v>
      </c>
      <c r="BC78" s="104">
        <f>BB78*11.45</f>
        <v>177.24599999999998</v>
      </c>
      <c r="BD78" s="49">
        <f>BB78-BA78+BI78-BH78</f>
        <v>1.829999999999999</v>
      </c>
      <c r="BE78" s="85">
        <f>BD78/BA78</f>
        <v>0.13969465648854953</v>
      </c>
      <c r="BF78" s="165"/>
      <c r="BG78" s="49" t="s">
        <v>250</v>
      </c>
      <c r="BH78" s="49">
        <v>0.95</v>
      </c>
      <c r="BI78" s="49">
        <v>0.4</v>
      </c>
      <c r="BJ78" s="49"/>
      <c r="BK78" s="85">
        <v>7.0000000000000007E-2</v>
      </c>
      <c r="BL78" s="105" t="s">
        <v>251</v>
      </c>
      <c r="BN78" s="103"/>
      <c r="BO78" s="48">
        <v>13.1</v>
      </c>
      <c r="BP78" s="152">
        <v>15.48</v>
      </c>
      <c r="BQ78" s="204">
        <f>BP78-BV78</f>
        <v>14.530000000000001</v>
      </c>
      <c r="BR78" s="49">
        <f>BP78-BO78+BW78-BV78</f>
        <v>1.8300000000000007</v>
      </c>
      <c r="BS78" s="85">
        <f>BR78/BO78</f>
        <v>0.13969465648854967</v>
      </c>
      <c r="BT78" s="85"/>
      <c r="BU78" s="49" t="s">
        <v>250</v>
      </c>
      <c r="BV78" s="49">
        <v>0.95</v>
      </c>
      <c r="BW78" s="49">
        <v>0.4</v>
      </c>
      <c r="BX78" s="49"/>
      <c r="BY78" s="743">
        <v>7.0000000000000007E-2</v>
      </c>
      <c r="BZ78" s="105"/>
      <c r="CB78" s="103"/>
      <c r="CC78" s="48">
        <v>13.1</v>
      </c>
      <c r="CD78" s="152">
        <v>15.48</v>
      </c>
      <c r="CE78" s="104"/>
      <c r="CF78" s="49">
        <f>CD78-CC78+CK78-CJ78</f>
        <v>1.8300000000000007</v>
      </c>
      <c r="CG78" s="85">
        <f>CF78/CC78</f>
        <v>0.13969465648854967</v>
      </c>
      <c r="CH78" s="85"/>
      <c r="CI78" s="49" t="s">
        <v>250</v>
      </c>
      <c r="CJ78" s="49">
        <v>0.95</v>
      </c>
      <c r="CK78" s="49">
        <v>0.4</v>
      </c>
      <c r="CL78" s="49"/>
      <c r="CM78" s="743">
        <v>7.0000000000000007E-2</v>
      </c>
      <c r="CN78" s="105">
        <f>CF78*CM78/CG78</f>
        <v>0.91700000000000015</v>
      </c>
      <c r="CP78" s="103"/>
      <c r="CQ78" s="48">
        <v>13.1</v>
      </c>
      <c r="CR78" s="152">
        <v>14.53</v>
      </c>
      <c r="CS78" s="104">
        <f>CD78-CR78</f>
        <v>0.95000000000000107</v>
      </c>
      <c r="CT78" s="49">
        <f>CR78-CQ78+CY78</f>
        <v>1.8299999999999996</v>
      </c>
      <c r="CU78" s="85">
        <f>CT78/CQ78</f>
        <v>0.13969465648854959</v>
      </c>
      <c r="CV78" s="85"/>
      <c r="CW78" s="49" t="s">
        <v>250</v>
      </c>
      <c r="CX78" s="49"/>
      <c r="CY78" s="49">
        <v>0.4</v>
      </c>
      <c r="CZ78" s="49"/>
      <c r="DA78" s="743">
        <v>7.0000000000000007E-2</v>
      </c>
      <c r="DB78" s="105"/>
      <c r="DD78" s="103"/>
      <c r="DE78" s="48">
        <v>13.1</v>
      </c>
      <c r="DF78" s="152">
        <v>15.48</v>
      </c>
      <c r="DG78" s="152"/>
      <c r="DH78" s="152"/>
      <c r="DI78" s="104"/>
      <c r="DJ78" s="49">
        <f>DF78-DE78+DO78</f>
        <v>2.7800000000000007</v>
      </c>
      <c r="DK78" s="85">
        <f>DJ78/DE78</f>
        <v>0.21221374045801533</v>
      </c>
      <c r="DL78" s="85"/>
      <c r="DM78" s="49" t="s">
        <v>250</v>
      </c>
      <c r="DN78" s="49">
        <v>0.95</v>
      </c>
      <c r="DO78" s="49">
        <v>0.4</v>
      </c>
      <c r="DP78" s="49"/>
      <c r="DQ78" s="743">
        <v>7.0000000000000007E-2</v>
      </c>
      <c r="DR78" s="105"/>
      <c r="DT78" s="103"/>
      <c r="DU78" s="48">
        <v>13.1</v>
      </c>
      <c r="DV78" s="152">
        <v>15.48</v>
      </c>
      <c r="DW78" s="104"/>
      <c r="DX78" s="49">
        <f>DV78-DU78+EC78</f>
        <v>2.7800000000000007</v>
      </c>
      <c r="DY78" s="85">
        <f>DX78/DU78</f>
        <v>0.21221374045801533</v>
      </c>
      <c r="DZ78" s="85"/>
      <c r="EA78" s="49" t="s">
        <v>250</v>
      </c>
      <c r="EB78" s="49">
        <v>0.95</v>
      </c>
      <c r="EC78" s="49">
        <v>0.4</v>
      </c>
      <c r="ED78" s="49"/>
      <c r="EE78" s="743">
        <v>7.0000000000000007E-2</v>
      </c>
      <c r="EF78" s="105"/>
      <c r="EG78" s="105"/>
      <c r="EH78" s="103"/>
      <c r="EI78" s="48">
        <v>13.1</v>
      </c>
      <c r="EJ78" s="152">
        <v>15.48</v>
      </c>
      <c r="EK78" s="104"/>
      <c r="EL78" s="49">
        <f>EJ78-EI78+EP78-EO78</f>
        <v>1.8300000000000007</v>
      </c>
      <c r="EM78" s="85">
        <f>EL78/EI78</f>
        <v>0.13969465648854967</v>
      </c>
      <c r="EN78" s="49" t="s">
        <v>250</v>
      </c>
      <c r="EO78" s="49">
        <v>0.95</v>
      </c>
      <c r="EP78" s="49">
        <v>0.4</v>
      </c>
      <c r="EQ78" s="49"/>
      <c r="ER78" s="743">
        <v>7.0000000000000007E-2</v>
      </c>
      <c r="ES78" s="105"/>
      <c r="EU78" s="103"/>
      <c r="EV78" s="48">
        <v>13.1</v>
      </c>
      <c r="EW78" s="152">
        <v>15.48</v>
      </c>
      <c r="EX78" s="104"/>
      <c r="EY78" s="49">
        <f>EW78-EV78+FC78-FB78</f>
        <v>1.8300000000000007</v>
      </c>
      <c r="EZ78" s="85">
        <f>EY78/EV78</f>
        <v>0.13969465648854967</v>
      </c>
      <c r="FA78" s="49" t="s">
        <v>250</v>
      </c>
      <c r="FB78" s="49">
        <v>0.95</v>
      </c>
      <c r="FC78" s="49">
        <v>0.4</v>
      </c>
      <c r="FD78" s="49"/>
      <c r="FE78" s="743">
        <v>7.0000000000000007E-2</v>
      </c>
      <c r="FF78" s="105"/>
      <c r="FH78" s="103"/>
      <c r="FI78" s="48">
        <v>13.1</v>
      </c>
      <c r="FJ78" s="152">
        <v>15.48</v>
      </c>
      <c r="FK78" s="104" t="s">
        <v>62</v>
      </c>
      <c r="FL78" s="49">
        <f>FJ78-FI78+FP78-FO78</f>
        <v>1.8300000000000007</v>
      </c>
      <c r="FM78" s="85">
        <f>FL78/FI78</f>
        <v>0.13969465648854967</v>
      </c>
      <c r="FN78" s="49" t="s">
        <v>250</v>
      </c>
      <c r="FO78" s="49">
        <v>0.95</v>
      </c>
      <c r="FP78" s="49">
        <v>0.4</v>
      </c>
      <c r="FQ78" s="49"/>
      <c r="FR78" s="743">
        <v>7.0000000000000007E-2</v>
      </c>
      <c r="FS78" s="105"/>
      <c r="FU78" s="103"/>
      <c r="FV78" s="48">
        <v>13.1</v>
      </c>
      <c r="FW78" s="152">
        <v>15.48</v>
      </c>
      <c r="FX78" s="48"/>
      <c r="FY78" s="104" t="s">
        <v>62</v>
      </c>
      <c r="FZ78" s="49">
        <f>FW78-FV78+GD78-GC78</f>
        <v>1.8300000000000007</v>
      </c>
      <c r="GA78" s="85">
        <f>FZ78/FV78</f>
        <v>0.13969465648854967</v>
      </c>
      <c r="GB78" s="49" t="s">
        <v>250</v>
      </c>
      <c r="GC78" s="49">
        <v>0.95</v>
      </c>
      <c r="GD78" s="49">
        <v>0.4</v>
      </c>
      <c r="GE78" s="49"/>
      <c r="GF78" s="743">
        <v>7.0000000000000007E-2</v>
      </c>
      <c r="GG78" s="105"/>
      <c r="GI78" s="103"/>
      <c r="GJ78" s="48">
        <v>13.1</v>
      </c>
      <c r="GK78" s="152">
        <v>15.48</v>
      </c>
      <c r="GL78" s="48"/>
      <c r="GM78" s="104" t="s">
        <v>62</v>
      </c>
      <c r="GN78" s="49">
        <f>GK78-GJ78+GR78-GQ78</f>
        <v>1.8300000000000007</v>
      </c>
      <c r="GO78" s="85">
        <f>GN78/GJ78</f>
        <v>0.13969465648854967</v>
      </c>
      <c r="GP78" s="49" t="s">
        <v>250</v>
      </c>
      <c r="GQ78" s="49">
        <v>0.95</v>
      </c>
      <c r="GR78" s="49">
        <v>0.4</v>
      </c>
      <c r="GS78" s="49"/>
      <c r="GT78" s="749">
        <v>7.0000000000000007E-2</v>
      </c>
      <c r="GU78" s="105"/>
      <c r="GW78" s="103"/>
      <c r="GX78" s="48">
        <v>13.1</v>
      </c>
      <c r="GY78" s="152">
        <v>15.48</v>
      </c>
      <c r="GZ78" s="48"/>
      <c r="HA78" s="104" t="s">
        <v>62</v>
      </c>
      <c r="HB78" s="49">
        <f>GY78-GX78+HF78-HE78</f>
        <v>1.8300000000000007</v>
      </c>
      <c r="HC78" s="85">
        <f>HB78/GX78</f>
        <v>0.13969465648854967</v>
      </c>
      <c r="HD78" s="49" t="s">
        <v>250</v>
      </c>
      <c r="HE78" s="49">
        <v>0.95</v>
      </c>
      <c r="HF78" s="49">
        <v>0.4</v>
      </c>
      <c r="HG78" s="49"/>
      <c r="HH78" s="749">
        <v>7.0000000000000007E-2</v>
      </c>
      <c r="HI78" s="105"/>
      <c r="HJ78" s="105"/>
      <c r="HK78" s="103"/>
      <c r="HL78" s="48">
        <v>13.1</v>
      </c>
      <c r="HM78" s="152">
        <v>15.48</v>
      </c>
      <c r="HN78" s="48"/>
      <c r="HO78" s="104" t="s">
        <v>62</v>
      </c>
      <c r="HP78" s="49">
        <f>HM78-HL78+HT78-HS78</f>
        <v>1.8300000000000007</v>
      </c>
      <c r="HQ78" s="85">
        <f>HP78/HL78</f>
        <v>0.13969465648854967</v>
      </c>
      <c r="HR78" s="49" t="s">
        <v>250</v>
      </c>
      <c r="HS78" s="49">
        <v>0.95</v>
      </c>
      <c r="HT78" s="49">
        <v>0.4</v>
      </c>
      <c r="HU78" s="49"/>
      <c r="HV78" s="749">
        <v>7.0000000000000007E-2</v>
      </c>
      <c r="HW78" s="105"/>
      <c r="HX78" s="103"/>
      <c r="HY78" s="48">
        <v>13.1</v>
      </c>
      <c r="HZ78" s="152">
        <v>15.48</v>
      </c>
      <c r="IA78" s="48"/>
      <c r="IB78" s="104" t="s">
        <v>62</v>
      </c>
      <c r="IC78" s="49">
        <f>HZ78-HY78+IJ78-II78</f>
        <v>1.8300000000000007</v>
      </c>
      <c r="ID78" s="85">
        <f>IC78/HY78</f>
        <v>0.13969465648854967</v>
      </c>
      <c r="IE78" s="85"/>
      <c r="IF78" s="85"/>
      <c r="IG78" s="85"/>
      <c r="IH78" s="49" t="s">
        <v>250</v>
      </c>
      <c r="II78" s="49">
        <v>0.95</v>
      </c>
      <c r="IJ78" s="49">
        <v>0.4</v>
      </c>
      <c r="IK78" s="49"/>
      <c r="IL78" s="749">
        <v>7.0000000000000007E-2</v>
      </c>
      <c r="IM78" s="105"/>
      <c r="IQ78" s="103"/>
      <c r="IR78" s="48">
        <v>13.1</v>
      </c>
      <c r="IS78" s="152">
        <v>15.48</v>
      </c>
      <c r="IT78" s="48"/>
      <c r="IU78" s="104" t="s">
        <v>62</v>
      </c>
      <c r="IV78" s="49">
        <f>IS78-IR78+JC78-JB78</f>
        <v>1.8300000000000007</v>
      </c>
      <c r="IW78" s="85">
        <f>IV78/IR78</f>
        <v>0.13969465648854967</v>
      </c>
      <c r="IX78" s="85"/>
      <c r="IY78" s="85"/>
      <c r="IZ78" s="85"/>
      <c r="JA78" s="49" t="s">
        <v>250</v>
      </c>
      <c r="JB78" s="49">
        <v>0.95</v>
      </c>
      <c r="JC78" s="49">
        <v>0.4</v>
      </c>
      <c r="JD78" s="49"/>
      <c r="JE78" s="749">
        <v>7.0000000000000007E-2</v>
      </c>
      <c r="JF78" s="105"/>
      <c r="JH78" s="103"/>
      <c r="JI78" s="48">
        <v>13.1</v>
      </c>
      <c r="JJ78" s="152">
        <v>15.48</v>
      </c>
      <c r="JK78" s="48"/>
      <c r="JL78" s="104" t="s">
        <v>62</v>
      </c>
      <c r="JM78" s="49">
        <f>JJ78-JI78+JT78-JS78</f>
        <v>1.8300000000000007</v>
      </c>
      <c r="JN78" s="85">
        <f>JM78/JI78</f>
        <v>0.13969465648854967</v>
      </c>
      <c r="JO78" s="85"/>
      <c r="JP78" s="85"/>
      <c r="JQ78" s="85"/>
      <c r="JR78" s="49" t="s">
        <v>250</v>
      </c>
      <c r="JS78" s="49">
        <v>0.95</v>
      </c>
      <c r="JT78" s="49">
        <v>0.4</v>
      </c>
      <c r="JU78" s="49"/>
      <c r="JV78" s="749">
        <v>7.0000000000000007E-2</v>
      </c>
      <c r="JW78" s="105"/>
      <c r="JZ78" s="103"/>
      <c r="KA78" s="48">
        <v>13.1</v>
      </c>
      <c r="KB78" s="152">
        <v>15.48</v>
      </c>
      <c r="KC78" s="48"/>
      <c r="KD78" s="104" t="s">
        <v>62</v>
      </c>
      <c r="KE78" s="49">
        <f>KB78-KA78+KL78-KK78</f>
        <v>1.8300000000000007</v>
      </c>
      <c r="KF78" s="85">
        <f>KE78/KA78</f>
        <v>0.13969465648854967</v>
      </c>
      <c r="KG78" s="85"/>
      <c r="KH78" s="85"/>
      <c r="KI78" s="85"/>
      <c r="KJ78" s="49" t="s">
        <v>250</v>
      </c>
      <c r="KK78" s="49">
        <v>0.95</v>
      </c>
      <c r="KL78" s="49">
        <v>0.4</v>
      </c>
      <c r="KM78" s="49"/>
      <c r="KN78" s="749">
        <v>7.0000000000000007E-2</v>
      </c>
      <c r="KO78" s="105"/>
      <c r="KQ78" s="103"/>
      <c r="KR78" s="48">
        <v>13.1</v>
      </c>
      <c r="KS78" s="152">
        <v>15.48</v>
      </c>
      <c r="KT78" s="48"/>
      <c r="KU78" s="311" t="s">
        <v>62</v>
      </c>
      <c r="KV78" s="49">
        <f>KS78-KR78+LC78-LB78</f>
        <v>1.8300000000000007</v>
      </c>
      <c r="KW78" s="85">
        <f>KV78/KR78</f>
        <v>0.13969465648854967</v>
      </c>
      <c r="KX78" s="85"/>
      <c r="KY78" s="85"/>
      <c r="KZ78" s="85"/>
      <c r="LA78" s="49" t="s">
        <v>250</v>
      </c>
      <c r="LB78" s="49">
        <v>0.95</v>
      </c>
      <c r="LC78" s="49">
        <v>0.4</v>
      </c>
      <c r="LD78" s="49"/>
      <c r="LE78" s="749">
        <v>7.0000000000000007E-2</v>
      </c>
      <c r="LF78" s="105"/>
      <c r="LI78" s="103"/>
      <c r="LJ78" s="48">
        <v>13.1</v>
      </c>
      <c r="LK78" s="152">
        <v>15.48</v>
      </c>
      <c r="LL78" s="48"/>
      <c r="LM78" s="311" t="s">
        <v>62</v>
      </c>
      <c r="LN78" s="49">
        <f>LK78-LJ78+LU78-LT78</f>
        <v>1.8300000000000007</v>
      </c>
      <c r="LO78" s="85">
        <f>LN78/LJ78</f>
        <v>0.13969465648854967</v>
      </c>
      <c r="LP78" s="85"/>
      <c r="LQ78" s="85"/>
      <c r="LR78" s="85"/>
      <c r="LS78" s="49" t="s">
        <v>250</v>
      </c>
      <c r="LT78" s="49">
        <v>0.95</v>
      </c>
      <c r="LU78" s="49">
        <v>0.4</v>
      </c>
      <c r="LV78" s="49"/>
      <c r="LW78" s="749">
        <v>7.0000000000000007E-2</v>
      </c>
      <c r="LX78" s="105"/>
      <c r="LZ78" s="103"/>
      <c r="MA78" s="48">
        <v>13.1</v>
      </c>
      <c r="MB78" s="152">
        <v>15.48</v>
      </c>
      <c r="MC78" s="48"/>
      <c r="MD78" s="311" t="s">
        <v>62</v>
      </c>
      <c r="ME78" s="49">
        <f>MB78-MA78+ML78-MK78</f>
        <v>1.8300000000000007</v>
      </c>
      <c r="MF78" s="85">
        <f>ME78/MA78</f>
        <v>0.13969465648854967</v>
      </c>
      <c r="MG78" s="85"/>
      <c r="MH78" s="85"/>
      <c r="MI78" s="85"/>
      <c r="MJ78" s="49" t="s">
        <v>250</v>
      </c>
      <c r="MK78" s="49">
        <v>0.95</v>
      </c>
      <c r="ML78" s="49">
        <v>0.4</v>
      </c>
      <c r="MM78" s="49"/>
      <c r="MN78" s="749"/>
      <c r="MO78" s="105"/>
      <c r="MQ78" s="103"/>
      <c r="MR78" s="48">
        <v>13.1</v>
      </c>
      <c r="MS78" s="152">
        <v>15.48</v>
      </c>
      <c r="MT78" s="48"/>
      <c r="MU78" s="311" t="s">
        <v>62</v>
      </c>
      <c r="MV78" s="49">
        <f>MS78-MR78+NC78-NB78</f>
        <v>1.8300000000000007</v>
      </c>
      <c r="MW78" s="85">
        <f>MV78/MR78</f>
        <v>0.13969465648854967</v>
      </c>
      <c r="MX78" s="85"/>
      <c r="MY78" s="85"/>
      <c r="MZ78" s="85"/>
      <c r="NA78" s="49" t="s">
        <v>250</v>
      </c>
      <c r="NB78" s="49">
        <v>0.95</v>
      </c>
      <c r="NC78" s="49">
        <v>0.4</v>
      </c>
      <c r="ND78" s="49"/>
      <c r="NE78" s="749"/>
      <c r="NF78" s="105"/>
      <c r="NI78" s="103"/>
      <c r="NJ78" s="48">
        <v>13.1</v>
      </c>
      <c r="NK78" s="152">
        <v>15.48</v>
      </c>
      <c r="NL78" s="48"/>
      <c r="NM78" s="311" t="s">
        <v>62</v>
      </c>
      <c r="NN78" s="49">
        <f>NK78-NJ78+NU78-NT78</f>
        <v>1.8300000000000007</v>
      </c>
      <c r="NO78" s="85">
        <f>NN78/NJ78</f>
        <v>0.13969465648854967</v>
      </c>
      <c r="NP78" s="85"/>
      <c r="NQ78" s="85"/>
      <c r="NR78" s="85"/>
      <c r="NS78" s="49" t="s">
        <v>250</v>
      </c>
      <c r="NT78" s="49">
        <v>0.95</v>
      </c>
      <c r="NU78" s="49">
        <v>0.4</v>
      </c>
      <c r="NV78" s="49"/>
      <c r="NW78" s="749"/>
      <c r="NX78" s="105"/>
      <c r="OA78" s="103"/>
      <c r="OB78" s="48">
        <v>13.1</v>
      </c>
      <c r="OC78" s="152">
        <v>15.48</v>
      </c>
      <c r="OD78" s="48"/>
      <c r="OE78" s="311" t="s">
        <v>62</v>
      </c>
      <c r="OF78" s="49">
        <f>OC78-OB78+OM78-OL78</f>
        <v>1.8300000000000007</v>
      </c>
      <c r="OG78" s="85">
        <f>OF78/OB78</f>
        <v>0.13969465648854967</v>
      </c>
      <c r="OH78" s="85"/>
      <c r="OI78" s="85"/>
      <c r="OJ78" s="85"/>
      <c r="OK78" s="49" t="s">
        <v>250</v>
      </c>
      <c r="OL78" s="49">
        <v>0.95</v>
      </c>
      <c r="OM78" s="49">
        <v>0.4</v>
      </c>
      <c r="ON78" s="105"/>
      <c r="OQ78" s="103"/>
      <c r="OR78" s="48">
        <v>13.1</v>
      </c>
      <c r="OS78" s="152">
        <v>15.48</v>
      </c>
      <c r="OT78" s="48"/>
      <c r="OU78" s="311" t="s">
        <v>62</v>
      </c>
      <c r="OV78" s="49">
        <f>OS78-OR78+PC78-PB78</f>
        <v>1.8300000000000007</v>
      </c>
      <c r="OW78" s="85">
        <f>OV78/OR78</f>
        <v>0.13969465648854967</v>
      </c>
      <c r="OX78" s="85"/>
      <c r="OY78" s="85"/>
      <c r="OZ78" s="85"/>
      <c r="PA78" s="49" t="s">
        <v>250</v>
      </c>
      <c r="PB78" s="49">
        <v>0.95</v>
      </c>
      <c r="PC78" s="49">
        <v>0.4</v>
      </c>
      <c r="PD78" s="105"/>
      <c r="PG78" s="103"/>
      <c r="PH78" s="48">
        <v>13.1</v>
      </c>
      <c r="PI78" s="152">
        <v>15.48</v>
      </c>
      <c r="PJ78" s="48"/>
      <c r="PK78" s="311" t="s">
        <v>62</v>
      </c>
      <c r="PL78" s="49">
        <f>PI78-PH78+PS78-PR78</f>
        <v>1.8300000000000007</v>
      </c>
      <c r="PM78" s="85">
        <f>PL78/PH78</f>
        <v>0.13969465648854967</v>
      </c>
      <c r="PN78" s="85"/>
      <c r="PO78" s="85"/>
      <c r="PP78" s="85"/>
      <c r="PQ78" s="49" t="s">
        <v>250</v>
      </c>
      <c r="PR78" s="49">
        <v>0.95</v>
      </c>
      <c r="PS78" s="49">
        <v>0.4</v>
      </c>
      <c r="PT78" s="105"/>
      <c r="PV78" s="103"/>
      <c r="PW78" s="48">
        <v>13.1</v>
      </c>
      <c r="PX78" s="152">
        <v>15.48</v>
      </c>
      <c r="PY78" s="48"/>
      <c r="PZ78" s="311" t="s">
        <v>62</v>
      </c>
      <c r="QA78" s="49">
        <f>PX78-PW78+QH78-QG78</f>
        <v>1.8300000000000007</v>
      </c>
      <c r="QB78" s="85">
        <f>QA78/PW78</f>
        <v>0.13969465648854967</v>
      </c>
      <c r="QC78" s="85"/>
      <c r="QD78" s="85"/>
      <c r="QE78" s="85"/>
      <c r="QF78" s="49" t="s">
        <v>250</v>
      </c>
      <c r="QG78" s="49">
        <v>0.95</v>
      </c>
      <c r="QH78" s="49">
        <v>0.4</v>
      </c>
      <c r="QI78" s="105"/>
      <c r="QK78" s="103"/>
      <c r="QL78" s="48">
        <v>13.1</v>
      </c>
      <c r="QM78" s="152">
        <v>15.48</v>
      </c>
      <c r="QN78" s="48"/>
      <c r="QO78" s="311" t="s">
        <v>62</v>
      </c>
      <c r="QP78" s="49">
        <f>QM78-QL78+QW78-QV78</f>
        <v>1.8300000000000007</v>
      </c>
      <c r="QQ78" s="85">
        <f>QP78/QL78</f>
        <v>0.13969465648854967</v>
      </c>
      <c r="QR78" s="85"/>
      <c r="QS78" s="85"/>
      <c r="QT78" s="85"/>
      <c r="QU78" s="49" t="s">
        <v>250</v>
      </c>
      <c r="QV78" s="49">
        <v>0.95</v>
      </c>
      <c r="QW78" s="49">
        <v>0.4</v>
      </c>
      <c r="QX78" s="105"/>
      <c r="QZ78" s="624"/>
      <c r="RA78" s="48">
        <v>13.1</v>
      </c>
      <c r="RB78" s="152">
        <v>15.48</v>
      </c>
      <c r="RC78" s="495"/>
      <c r="RD78" s="311" t="s">
        <v>62</v>
      </c>
      <c r="RE78" s="49">
        <f>RB78-RA78+RL78-RK78</f>
        <v>1.8300000000000007</v>
      </c>
      <c r="RF78" s="85">
        <f>RE78/RA78</f>
        <v>0.13969465648854967</v>
      </c>
      <c r="RG78" s="85"/>
      <c r="RH78" s="85"/>
      <c r="RI78" s="85"/>
      <c r="RJ78" s="535" t="s">
        <v>253</v>
      </c>
      <c r="RK78" s="551">
        <v>0.95</v>
      </c>
      <c r="RL78" s="552">
        <v>0.4</v>
      </c>
      <c r="RM78" s="632"/>
      <c r="RQ78" s="624"/>
      <c r="RR78" s="48">
        <v>13.1</v>
      </c>
      <c r="RS78" s="152">
        <v>15.48</v>
      </c>
      <c r="RT78" s="495"/>
      <c r="RU78" s="311" t="s">
        <v>62</v>
      </c>
      <c r="RV78" s="49">
        <f>RS78-RR78+SC78-SB78</f>
        <v>1.8300000000000007</v>
      </c>
      <c r="RW78" s="85">
        <f>RV78/RR78</f>
        <v>0.13969465648854967</v>
      </c>
      <c r="RX78" s="85"/>
      <c r="RY78" s="85"/>
      <c r="RZ78" s="85"/>
      <c r="SA78" s="535" t="s">
        <v>253</v>
      </c>
      <c r="SB78" s="551">
        <v>0.95</v>
      </c>
      <c r="SC78" s="552">
        <v>0.4</v>
      </c>
      <c r="SD78" s="632"/>
    </row>
    <row r="79" spans="1:498" ht="15" customHeight="1">
      <c r="A79" s="45" t="s">
        <v>258</v>
      </c>
      <c r="B79" s="46" t="str">
        <f>LEFT(A79,3)</f>
        <v>130</v>
      </c>
      <c r="C79" s="45" t="s">
        <v>259</v>
      </c>
      <c r="D79" s="774">
        <v>1008</v>
      </c>
      <c r="E79" s="47" t="s">
        <v>248</v>
      </c>
      <c r="F79" s="815" t="s">
        <v>147</v>
      </c>
      <c r="G79" s="595" t="s">
        <v>260</v>
      </c>
      <c r="H79" s="45"/>
      <c r="J79" s="13"/>
      <c r="K79" s="48">
        <v>24.25</v>
      </c>
      <c r="L79" s="48">
        <v>26.87895</v>
      </c>
      <c r="M79" s="104">
        <f>L79*11.45</f>
        <v>307.76397749999995</v>
      </c>
      <c r="N79" s="49">
        <f>L79-K79+S79</f>
        <v>2.6289499999999997</v>
      </c>
      <c r="O79" s="85">
        <f>N79/K79</f>
        <v>0.10841030927835051</v>
      </c>
      <c r="P79" s="85"/>
      <c r="Q79" s="49" t="s">
        <v>39</v>
      </c>
      <c r="R79" s="49"/>
      <c r="S79" s="49"/>
      <c r="T79" s="49"/>
      <c r="U79" s="49"/>
      <c r="V79" s="105" t="s">
        <v>249</v>
      </c>
      <c r="X79" s="13"/>
      <c r="Y79" s="48">
        <v>24.25</v>
      </c>
      <c r="Z79" s="48">
        <v>26.87895</v>
      </c>
      <c r="AA79" s="104">
        <f>Z79*11.45</f>
        <v>307.76397749999995</v>
      </c>
      <c r="AB79" s="49">
        <f>Z79-Y79+AG79</f>
        <v>2.6289499999999997</v>
      </c>
      <c r="AC79" s="85">
        <f>AB79/Z79</f>
        <v>9.780701999148031E-2</v>
      </c>
      <c r="AD79" s="85"/>
      <c r="AE79" s="49" t="s">
        <v>39</v>
      </c>
      <c r="AF79" s="49"/>
      <c r="AG79" s="49"/>
      <c r="AH79" s="49"/>
      <c r="AI79" s="49"/>
      <c r="AJ79" s="105" t="s">
        <v>249</v>
      </c>
      <c r="AL79" s="103"/>
      <c r="AM79" s="48">
        <v>24.25</v>
      </c>
      <c r="AN79" s="48">
        <v>27.828949999999999</v>
      </c>
      <c r="AO79" s="104">
        <f>AN79*11.45</f>
        <v>318.64147749999995</v>
      </c>
      <c r="AP79" s="49">
        <f>AN79-AM79+AU79-AT79</f>
        <v>2.6289499999999988</v>
      </c>
      <c r="AQ79" s="85">
        <f>AP79/AM79</f>
        <v>0.10841030927835046</v>
      </c>
      <c r="AR79" s="165"/>
      <c r="AS79" s="49" t="s">
        <v>250</v>
      </c>
      <c r="AT79" s="49">
        <v>0.95</v>
      </c>
      <c r="AU79" s="49"/>
      <c r="AV79" s="49"/>
      <c r="AW79" s="129">
        <v>5.5E-2</v>
      </c>
      <c r="AX79" s="105" t="s">
        <v>249</v>
      </c>
      <c r="AZ79" s="103"/>
      <c r="BA79" s="48">
        <v>24.25</v>
      </c>
      <c r="BB79" s="48">
        <v>27.828949999999999</v>
      </c>
      <c r="BC79" s="104">
        <f>BB79*11.45</f>
        <v>318.64147749999995</v>
      </c>
      <c r="BD79" s="49">
        <f>BB79-BA79+BI79-BH79</f>
        <v>2.6289499999999988</v>
      </c>
      <c r="BE79" s="85">
        <f>BD79/BA79</f>
        <v>0.10841030927835046</v>
      </c>
      <c r="BF79" s="165"/>
      <c r="BG79" s="49" t="s">
        <v>250</v>
      </c>
      <c r="BH79" s="49">
        <v>0.95</v>
      </c>
      <c r="BI79" s="49"/>
      <c r="BJ79" s="49"/>
      <c r="BK79" s="129">
        <v>5.5E-2</v>
      </c>
      <c r="BL79" s="105" t="s">
        <v>251</v>
      </c>
      <c r="BN79" s="103"/>
      <c r="BO79" s="48">
        <v>24.25</v>
      </c>
      <c r="BP79" s="152">
        <v>27.83</v>
      </c>
      <c r="BQ79" s="204">
        <f>BP79-BV79</f>
        <v>26.88</v>
      </c>
      <c r="BR79" s="49">
        <f>BP79-BO79+BW79-BV79</f>
        <v>2.6299999999999981</v>
      </c>
      <c r="BS79" s="85">
        <f>BR79/BO79</f>
        <v>0.1084536082474226</v>
      </c>
      <c r="BT79" s="85"/>
      <c r="BU79" s="49" t="s">
        <v>250</v>
      </c>
      <c r="BV79" s="49">
        <v>0.95</v>
      </c>
      <c r="BW79" s="49"/>
      <c r="BX79" s="49"/>
      <c r="BY79" s="153">
        <v>5.5E-2</v>
      </c>
      <c r="BZ79" s="105"/>
      <c r="CB79" s="103"/>
      <c r="CC79" s="48">
        <v>24.25</v>
      </c>
      <c r="CD79" s="152">
        <v>27.83</v>
      </c>
      <c r="CE79" s="104"/>
      <c r="CF79" s="49">
        <f>CD79-CC79+CK79-CJ79</f>
        <v>2.6299999999999981</v>
      </c>
      <c r="CG79" s="85">
        <f>CF79/CC79</f>
        <v>0.1084536082474226</v>
      </c>
      <c r="CH79" s="85"/>
      <c r="CI79" s="49" t="s">
        <v>250</v>
      </c>
      <c r="CJ79" s="49">
        <v>0.95</v>
      </c>
      <c r="CK79" s="49"/>
      <c r="CL79" s="49"/>
      <c r="CM79" s="153">
        <v>5.5E-2</v>
      </c>
      <c r="CN79" s="105">
        <f>CF79*CM79/CG79</f>
        <v>1.33375</v>
      </c>
      <c r="CP79" s="103"/>
      <c r="CQ79" s="48">
        <v>24.25</v>
      </c>
      <c r="CR79" s="152">
        <v>26.87895</v>
      </c>
      <c r="CS79" s="104">
        <f>CD79-CR79</f>
        <v>0.95104999999999862</v>
      </c>
      <c r="CT79" s="49">
        <f>CR79-CQ79+CY79</f>
        <v>2.6289499999999997</v>
      </c>
      <c r="CU79" s="85">
        <f>CT79/CQ79</f>
        <v>0.10841030927835051</v>
      </c>
      <c r="CV79" s="85"/>
      <c r="CW79" s="49" t="s">
        <v>250</v>
      </c>
      <c r="CX79" s="49"/>
      <c r="CY79" s="49"/>
      <c r="CZ79" s="49"/>
      <c r="DA79" s="153">
        <v>5.5E-2</v>
      </c>
      <c r="DB79" s="105"/>
      <c r="DD79" s="103"/>
      <c r="DE79" s="48">
        <v>24.25</v>
      </c>
      <c r="DF79" s="152">
        <v>27.83</v>
      </c>
      <c r="DG79" s="152"/>
      <c r="DH79" s="152"/>
      <c r="DI79" s="104"/>
      <c r="DJ79" s="49">
        <f>DF79-DE79+DO79</f>
        <v>3.5799999999999983</v>
      </c>
      <c r="DK79" s="85">
        <f>DJ79/DE79</f>
        <v>0.14762886597938138</v>
      </c>
      <c r="DL79" s="85"/>
      <c r="DM79" s="49" t="s">
        <v>250</v>
      </c>
      <c r="DN79" s="49">
        <v>0.95</v>
      </c>
      <c r="DO79" s="49"/>
      <c r="DP79" s="49"/>
      <c r="DQ79" s="153">
        <v>5.5E-2</v>
      </c>
      <c r="DR79" s="105"/>
      <c r="DT79" s="103"/>
      <c r="DU79" s="48">
        <v>24.25</v>
      </c>
      <c r="DV79" s="152">
        <v>27.83</v>
      </c>
      <c r="DW79" s="104"/>
      <c r="DX79" s="49">
        <f>DV79-DU79+EC79</f>
        <v>3.5799999999999983</v>
      </c>
      <c r="DY79" s="85">
        <f>DX79/DU79</f>
        <v>0.14762886597938138</v>
      </c>
      <c r="DZ79" s="85"/>
      <c r="EA79" s="49" t="s">
        <v>250</v>
      </c>
      <c r="EB79" s="49">
        <v>0.95</v>
      </c>
      <c r="EC79" s="49"/>
      <c r="ED79" s="49"/>
      <c r="EE79" s="153">
        <v>5.5E-2</v>
      </c>
      <c r="EF79" s="105"/>
      <c r="EG79" s="105"/>
      <c r="EH79" s="103"/>
      <c r="EI79" s="48">
        <v>24.25</v>
      </c>
      <c r="EJ79" s="152">
        <v>27.83</v>
      </c>
      <c r="EK79" s="104"/>
      <c r="EL79" s="49">
        <f>EJ79-EI79+EP79-EO79</f>
        <v>2.6299999999999981</v>
      </c>
      <c r="EM79" s="85">
        <f>EL79/EI79</f>
        <v>0.1084536082474226</v>
      </c>
      <c r="EN79" s="49" t="s">
        <v>250</v>
      </c>
      <c r="EO79" s="49">
        <v>0.95</v>
      </c>
      <c r="EP79" s="49"/>
      <c r="EQ79" s="49"/>
      <c r="ER79" s="153">
        <v>5.5E-2</v>
      </c>
      <c r="ES79" s="105"/>
      <c r="EU79" s="103"/>
      <c r="EV79" s="48">
        <v>24.25</v>
      </c>
      <c r="EW79" s="152">
        <v>27.83</v>
      </c>
      <c r="EX79" s="104"/>
      <c r="EY79" s="49">
        <f>EW79-EV79+FC79-FB79</f>
        <v>2.6299999999999981</v>
      </c>
      <c r="EZ79" s="85">
        <f>EY79/EV79</f>
        <v>0.1084536082474226</v>
      </c>
      <c r="FA79" s="49" t="s">
        <v>250</v>
      </c>
      <c r="FB79" s="49">
        <v>0.95</v>
      </c>
      <c r="FC79" s="49"/>
      <c r="FD79" s="49"/>
      <c r="FE79" s="153">
        <v>5.5E-2</v>
      </c>
      <c r="FF79" s="105"/>
      <c r="FH79" s="103"/>
      <c r="FI79" s="48">
        <v>24.25</v>
      </c>
      <c r="FJ79" s="152">
        <v>27.83</v>
      </c>
      <c r="FK79" s="104" t="s">
        <v>62</v>
      </c>
      <c r="FL79" s="49">
        <f>FJ79-FI79+FP79-FO79</f>
        <v>2.6299999999999981</v>
      </c>
      <c r="FM79" s="85">
        <f>FL79/FI79</f>
        <v>0.1084536082474226</v>
      </c>
      <c r="FN79" s="49" t="s">
        <v>250</v>
      </c>
      <c r="FO79" s="49">
        <v>0.95</v>
      </c>
      <c r="FP79" s="49"/>
      <c r="FQ79" s="49"/>
      <c r="FR79" s="153">
        <v>5.5E-2</v>
      </c>
      <c r="FS79" s="105"/>
      <c r="FU79" s="103"/>
      <c r="FV79" s="48">
        <v>24.65</v>
      </c>
      <c r="FW79" s="152">
        <v>27.83</v>
      </c>
      <c r="FX79" s="48"/>
      <c r="FY79" s="104" t="s">
        <v>62</v>
      </c>
      <c r="FZ79" s="49">
        <f>FW79-FV79+GD79-GC79</f>
        <v>2.2299999999999995</v>
      </c>
      <c r="GA79" s="85">
        <f>FZ79/FV79</f>
        <v>9.0466531440162257E-2</v>
      </c>
      <c r="GB79" s="49" t="s">
        <v>250</v>
      </c>
      <c r="GC79" s="49">
        <v>0.95</v>
      </c>
      <c r="GD79" s="49"/>
      <c r="GE79" s="49"/>
      <c r="GF79" s="153">
        <v>5.5E-2</v>
      </c>
      <c r="GG79" s="105"/>
      <c r="GI79" s="103"/>
      <c r="GJ79" s="48">
        <v>24.65</v>
      </c>
      <c r="GK79" s="152">
        <v>27.83</v>
      </c>
      <c r="GL79" s="48"/>
      <c r="GM79" s="104" t="s">
        <v>62</v>
      </c>
      <c r="GN79" s="49">
        <f>GK79-GJ79+GR79-GQ79</f>
        <v>2.2299999999999995</v>
      </c>
      <c r="GO79" s="85">
        <f>GN79/GJ79</f>
        <v>9.0466531440162257E-2</v>
      </c>
      <c r="GP79" s="49" t="s">
        <v>250</v>
      </c>
      <c r="GQ79" s="49">
        <v>0.95</v>
      </c>
      <c r="GR79" s="49"/>
      <c r="GS79" s="49"/>
      <c r="GT79" s="276">
        <v>5.5E-2</v>
      </c>
      <c r="GU79" s="105"/>
      <c r="GW79" s="103"/>
      <c r="GX79" s="48">
        <v>24.65</v>
      </c>
      <c r="GY79" s="152">
        <v>27.83</v>
      </c>
      <c r="GZ79" s="48"/>
      <c r="HA79" s="104" t="s">
        <v>62</v>
      </c>
      <c r="HB79" s="49">
        <f>GY79-GX79+HF79-HE79</f>
        <v>2.2299999999999995</v>
      </c>
      <c r="HC79" s="85">
        <f>HB79/GX79</f>
        <v>9.0466531440162257E-2</v>
      </c>
      <c r="HD79" s="49" t="s">
        <v>250</v>
      </c>
      <c r="HE79" s="49">
        <v>0.95</v>
      </c>
      <c r="HF79" s="49"/>
      <c r="HG79" s="49"/>
      <c r="HH79" s="276">
        <v>5.5E-2</v>
      </c>
      <c r="HI79" s="105"/>
      <c r="HJ79" s="105"/>
      <c r="HK79" s="103"/>
      <c r="HL79" s="48">
        <v>24.65</v>
      </c>
      <c r="HM79" s="152">
        <v>27.83</v>
      </c>
      <c r="HN79" s="48"/>
      <c r="HO79" s="104" t="s">
        <v>62</v>
      </c>
      <c r="HP79" s="49">
        <f>HM79-HL79+HT79-HS79</f>
        <v>2.2299999999999995</v>
      </c>
      <c r="HQ79" s="85">
        <f>HP79/HL79</f>
        <v>9.0466531440162257E-2</v>
      </c>
      <c r="HR79" s="49" t="s">
        <v>250</v>
      </c>
      <c r="HS79" s="49">
        <v>0.95</v>
      </c>
      <c r="HT79" s="49"/>
      <c r="HU79" s="49"/>
      <c r="HV79" s="276">
        <v>5.5E-2</v>
      </c>
      <c r="HW79" s="105"/>
      <c r="HX79" s="103"/>
      <c r="HY79" s="48">
        <v>24.65</v>
      </c>
      <c r="HZ79" s="152">
        <v>27.83</v>
      </c>
      <c r="IA79" s="48"/>
      <c r="IB79" s="104" t="s">
        <v>62</v>
      </c>
      <c r="IC79" s="49">
        <f>HZ79-HY79+IJ79-II79</f>
        <v>2.2299999999999995</v>
      </c>
      <c r="ID79" s="85">
        <f>IC79/HY79</f>
        <v>9.0466531440162257E-2</v>
      </c>
      <c r="IE79" s="85"/>
      <c r="IF79" s="85"/>
      <c r="IG79" s="85"/>
      <c r="IH79" s="49" t="s">
        <v>250</v>
      </c>
      <c r="II79" s="49">
        <v>0.95</v>
      </c>
      <c r="IJ79" s="49"/>
      <c r="IK79" s="49"/>
      <c r="IL79" s="276">
        <v>5.5E-2</v>
      </c>
      <c r="IM79" s="105"/>
      <c r="IO79" s="692"/>
      <c r="IQ79" s="103" t="s">
        <v>261</v>
      </c>
      <c r="IR79" s="48">
        <v>24.65</v>
      </c>
      <c r="IS79" s="152">
        <v>27.83</v>
      </c>
      <c r="IT79" s="48"/>
      <c r="IU79" s="104" t="s">
        <v>62</v>
      </c>
      <c r="IV79" s="49">
        <f>IS79-IR79+JC79-JB79</f>
        <v>2.2299999999999995</v>
      </c>
      <c r="IW79" s="85">
        <f>IV79/IR79</f>
        <v>9.0466531440162257E-2</v>
      </c>
      <c r="IX79" s="85"/>
      <c r="IY79" s="85"/>
      <c r="IZ79" s="85"/>
      <c r="JA79" s="49" t="s">
        <v>250</v>
      </c>
      <c r="JB79" s="49">
        <v>0.95</v>
      </c>
      <c r="JC79" s="49"/>
      <c r="JD79" s="49"/>
      <c r="JE79" s="276">
        <v>5.5E-2</v>
      </c>
      <c r="JF79" s="105"/>
      <c r="JH79" s="103" t="s">
        <v>261</v>
      </c>
      <c r="JI79" s="48">
        <v>24.65</v>
      </c>
      <c r="JJ79" s="152">
        <v>27.83</v>
      </c>
      <c r="JK79" s="48"/>
      <c r="JL79" s="104" t="s">
        <v>62</v>
      </c>
      <c r="JM79" s="49">
        <f>JJ79-JI79+JT79-JS79</f>
        <v>2.2299999999999995</v>
      </c>
      <c r="JN79" s="85">
        <f>JM79/JI79</f>
        <v>9.0466531440162257E-2</v>
      </c>
      <c r="JO79" s="85"/>
      <c r="JP79" s="85"/>
      <c r="JQ79" s="85"/>
      <c r="JR79" s="49" t="s">
        <v>250</v>
      </c>
      <c r="JS79" s="49">
        <v>0.95</v>
      </c>
      <c r="JT79" s="49"/>
      <c r="JU79" s="49"/>
      <c r="JV79" s="276">
        <v>5.5E-2</v>
      </c>
      <c r="JW79" s="105"/>
      <c r="JZ79" s="103" t="s">
        <v>261</v>
      </c>
      <c r="KA79" s="48">
        <v>24.65</v>
      </c>
      <c r="KB79" s="152">
        <v>27.83</v>
      </c>
      <c r="KC79" s="48"/>
      <c r="KD79" s="104" t="s">
        <v>62</v>
      </c>
      <c r="KE79" s="49">
        <f>KB79-KA79+KL79-KK79</f>
        <v>2.2299999999999995</v>
      </c>
      <c r="KF79" s="85">
        <f>KE79/KA79</f>
        <v>9.0466531440162257E-2</v>
      </c>
      <c r="KG79" s="85"/>
      <c r="KH79" s="85"/>
      <c r="KI79" s="85"/>
      <c r="KJ79" s="49" t="s">
        <v>250</v>
      </c>
      <c r="KK79" s="49">
        <v>0.95</v>
      </c>
      <c r="KL79" s="49"/>
      <c r="KM79" s="49"/>
      <c r="KN79" s="276">
        <v>5.5E-2</v>
      </c>
      <c r="KO79" s="105"/>
      <c r="KQ79" s="103" t="s">
        <v>261</v>
      </c>
      <c r="KR79" s="48">
        <v>24.95</v>
      </c>
      <c r="KS79" s="152">
        <v>28.2</v>
      </c>
      <c r="KT79" s="48"/>
      <c r="KU79" s="311" t="s">
        <v>62</v>
      </c>
      <c r="KV79" s="49">
        <f>KS79-KR79+LC79-LB79</f>
        <v>2.2999999999999998</v>
      </c>
      <c r="KW79" s="85">
        <f>KV79/KR79</f>
        <v>9.2184368737474945E-2</v>
      </c>
      <c r="KX79" s="85"/>
      <c r="KY79" s="85"/>
      <c r="KZ79" s="85"/>
      <c r="LA79" s="49" t="s">
        <v>250</v>
      </c>
      <c r="LB79" s="49">
        <v>0.95</v>
      </c>
      <c r="LC79" s="49"/>
      <c r="LD79" s="49"/>
      <c r="LE79" s="276">
        <v>5.5E-2</v>
      </c>
      <c r="LF79" s="105"/>
      <c r="LI79" s="103"/>
      <c r="LJ79" s="48">
        <v>24.95</v>
      </c>
      <c r="LK79" s="152">
        <v>28.2</v>
      </c>
      <c r="LL79" s="48"/>
      <c r="LM79" s="311" t="s">
        <v>62</v>
      </c>
      <c r="LN79" s="49">
        <f>LK79-LJ79+LU79-LT79</f>
        <v>2.2999999999999998</v>
      </c>
      <c r="LO79" s="85">
        <f>LN79/LJ79</f>
        <v>9.2184368737474945E-2</v>
      </c>
      <c r="LP79" s="85"/>
      <c r="LQ79" s="85"/>
      <c r="LR79" s="85"/>
      <c r="LS79" s="49" t="s">
        <v>250</v>
      </c>
      <c r="LT79" s="49">
        <v>0.95</v>
      </c>
      <c r="LU79" s="49"/>
      <c r="LV79" s="49"/>
      <c r="LW79" s="276">
        <v>5.5E-2</v>
      </c>
      <c r="LX79" s="105"/>
      <c r="LZ79" s="103"/>
      <c r="MA79" s="48">
        <v>24.95</v>
      </c>
      <c r="MB79" s="152">
        <v>28.2</v>
      </c>
      <c r="MC79" s="48"/>
      <c r="MD79" s="311" t="s">
        <v>62</v>
      </c>
      <c r="ME79" s="49">
        <f>MB79-MA79+ML79-MK79</f>
        <v>2.2999999999999998</v>
      </c>
      <c r="MF79" s="85">
        <f>ME79/MA79</f>
        <v>9.2184368737474945E-2</v>
      </c>
      <c r="MG79" s="85"/>
      <c r="MH79" s="85"/>
      <c r="MI79" s="85"/>
      <c r="MJ79" s="49" t="s">
        <v>250</v>
      </c>
      <c r="MK79" s="49">
        <v>0.95</v>
      </c>
      <c r="ML79" s="49"/>
      <c r="MM79" s="49"/>
      <c r="MN79" s="276"/>
      <c r="MO79" s="105"/>
      <c r="MQ79" s="103"/>
      <c r="MR79" s="48">
        <v>24.95</v>
      </c>
      <c r="MS79" s="152">
        <v>28.2</v>
      </c>
      <c r="MT79" s="48"/>
      <c r="MU79" s="311" t="s">
        <v>62</v>
      </c>
      <c r="MV79" s="49">
        <f>MS79-MR79+NC79-NB79</f>
        <v>2.2999999999999998</v>
      </c>
      <c r="MW79" s="85">
        <f>MV79/MR79</f>
        <v>9.2184368737474945E-2</v>
      </c>
      <c r="MX79" s="85"/>
      <c r="MY79" s="85"/>
      <c r="MZ79" s="85"/>
      <c r="NA79" s="49" t="s">
        <v>250</v>
      </c>
      <c r="NB79" s="49">
        <v>0.95</v>
      </c>
      <c r="NC79" s="49"/>
      <c r="ND79" s="49"/>
      <c r="NE79" s="276"/>
      <c r="NF79" s="105"/>
      <c r="NI79" s="103"/>
      <c r="NJ79" s="48">
        <v>24.95</v>
      </c>
      <c r="NK79" s="152">
        <v>28.2</v>
      </c>
      <c r="NL79" s="48"/>
      <c r="NM79" s="311" t="s">
        <v>62</v>
      </c>
      <c r="NN79" s="49">
        <f>NK79-NJ79+NU79-NT79</f>
        <v>2.2999999999999998</v>
      </c>
      <c r="NO79" s="85">
        <f>NN79/NJ79</f>
        <v>9.2184368737474945E-2</v>
      </c>
      <c r="NP79" s="85"/>
      <c r="NQ79" s="85"/>
      <c r="NR79" s="85"/>
      <c r="NS79" s="49" t="s">
        <v>250</v>
      </c>
      <c r="NT79" s="49">
        <v>0.95</v>
      </c>
      <c r="NU79" s="49"/>
      <c r="NV79" s="49"/>
      <c r="NW79" s="276"/>
      <c r="NX79" s="105"/>
      <c r="OA79" s="103"/>
      <c r="OB79" s="48">
        <v>24.95</v>
      </c>
      <c r="OC79" s="152">
        <v>28.2</v>
      </c>
      <c r="OD79" s="48"/>
      <c r="OE79" s="311" t="s">
        <v>62</v>
      </c>
      <c r="OF79" s="49">
        <f>OC79-OB79+OM79-OL79</f>
        <v>2.2999999999999998</v>
      </c>
      <c r="OG79" s="85">
        <f>OF79/OB79</f>
        <v>9.2184368737474945E-2</v>
      </c>
      <c r="OH79" s="85"/>
      <c r="OI79" s="85"/>
      <c r="OJ79" s="85"/>
      <c r="OK79" s="49" t="s">
        <v>250</v>
      </c>
      <c r="OL79" s="49">
        <v>0.95</v>
      </c>
      <c r="OM79" s="49"/>
      <c r="ON79" s="105"/>
      <c r="OQ79" s="103"/>
      <c r="OR79" s="48">
        <v>24.95</v>
      </c>
      <c r="OS79" s="152">
        <v>28.2</v>
      </c>
      <c r="OT79" s="48"/>
      <c r="OU79" s="311" t="s">
        <v>62</v>
      </c>
      <c r="OV79" s="49">
        <f>OS79-OR79+PC79-PB79</f>
        <v>2.2999999999999998</v>
      </c>
      <c r="OW79" s="85">
        <f>OV79/OR79</f>
        <v>9.2184368737474945E-2</v>
      </c>
      <c r="OX79" s="85"/>
      <c r="OY79" s="85"/>
      <c r="OZ79" s="85"/>
      <c r="PA79" s="49" t="s">
        <v>250</v>
      </c>
      <c r="PB79" s="49">
        <v>0.95</v>
      </c>
      <c r="PC79" s="49"/>
      <c r="PD79" s="105"/>
      <c r="PG79" s="103"/>
      <c r="PH79" s="48">
        <v>24.95</v>
      </c>
      <c r="PI79" s="152">
        <v>28.2</v>
      </c>
      <c r="PJ79" s="48"/>
      <c r="PK79" s="311" t="s">
        <v>62</v>
      </c>
      <c r="PL79" s="49">
        <f>PI79-PH79+PS79-PR79</f>
        <v>2.2999999999999998</v>
      </c>
      <c r="PM79" s="85">
        <f>PL79/PH79</f>
        <v>9.2184368737474945E-2</v>
      </c>
      <c r="PN79" s="85"/>
      <c r="PO79" s="85"/>
      <c r="PP79" s="85"/>
      <c r="PQ79" s="49" t="s">
        <v>250</v>
      </c>
      <c r="PR79" s="49">
        <v>0.95</v>
      </c>
      <c r="PS79" s="49"/>
      <c r="PT79" s="105"/>
      <c r="PV79" s="103"/>
      <c r="PW79" s="48">
        <v>24.95</v>
      </c>
      <c r="PX79" s="152">
        <v>28.2</v>
      </c>
      <c r="PY79" s="48"/>
      <c r="PZ79" s="311" t="s">
        <v>62</v>
      </c>
      <c r="QA79" s="49">
        <f>PX79-PW79+QH79-QG79</f>
        <v>2.2999999999999998</v>
      </c>
      <c r="QB79" s="85">
        <f>QA79/PW79</f>
        <v>9.2184368737474945E-2</v>
      </c>
      <c r="QC79" s="85"/>
      <c r="QD79" s="85"/>
      <c r="QE79" s="85"/>
      <c r="QF79" s="49" t="s">
        <v>250</v>
      </c>
      <c r="QG79" s="49">
        <v>0.95</v>
      </c>
      <c r="QH79" s="49"/>
      <c r="QI79" s="105"/>
      <c r="QK79" s="103"/>
      <c r="QL79" s="48">
        <v>24.95</v>
      </c>
      <c r="QM79" s="152">
        <v>28.2</v>
      </c>
      <c r="QN79" s="48"/>
      <c r="QO79" s="311" t="s">
        <v>62</v>
      </c>
      <c r="QP79" s="49">
        <f>QM79-QL79+QW79-QV79</f>
        <v>2.2999999999999998</v>
      </c>
      <c r="QQ79" s="85">
        <f>QP79/QL79</f>
        <v>9.2184368737474945E-2</v>
      </c>
      <c r="QR79" s="85"/>
      <c r="QS79" s="85"/>
      <c r="QT79" s="85"/>
      <c r="QU79" s="49" t="s">
        <v>250</v>
      </c>
      <c r="QV79" s="49">
        <v>0.95</v>
      </c>
      <c r="QW79" s="49"/>
      <c r="QX79" s="105"/>
      <c r="QZ79" s="624"/>
      <c r="RA79" s="48">
        <v>24.95</v>
      </c>
      <c r="RB79" s="152">
        <v>28.2</v>
      </c>
      <c r="RC79" s="495"/>
      <c r="RD79" s="311" t="s">
        <v>62</v>
      </c>
      <c r="RE79" s="49">
        <f>RB79-RA79+RL79-RK79</f>
        <v>2.2999999999999998</v>
      </c>
      <c r="RF79" s="85">
        <f>RE79/RA79</f>
        <v>9.2184368737474945E-2</v>
      </c>
      <c r="RG79" s="85"/>
      <c r="RH79" s="85"/>
      <c r="RI79" s="85"/>
      <c r="RJ79" s="535" t="s">
        <v>253</v>
      </c>
      <c r="RK79" s="551">
        <v>0.95</v>
      </c>
      <c r="RL79" s="552"/>
      <c r="RM79" s="632"/>
      <c r="RQ79" s="624"/>
      <c r="RR79" s="48">
        <v>24.95</v>
      </c>
      <c r="RS79" s="152">
        <v>28.2</v>
      </c>
      <c r="RT79" s="495"/>
      <c r="RU79" s="311" t="s">
        <v>62</v>
      </c>
      <c r="RV79" s="49">
        <f>RS79-RR79+SC79-SB79</f>
        <v>2.2999999999999998</v>
      </c>
      <c r="RW79" s="85">
        <f>RV79/RR79</f>
        <v>9.2184368737474945E-2</v>
      </c>
      <c r="RX79" s="85"/>
      <c r="RY79" s="85"/>
      <c r="RZ79" s="85"/>
      <c r="SA79" s="535" t="s">
        <v>253</v>
      </c>
      <c r="SB79" s="551">
        <v>0.95</v>
      </c>
      <c r="SC79" s="552"/>
      <c r="SD79" s="632"/>
    </row>
    <row r="80" spans="1:498" ht="15" customHeight="1">
      <c r="A80" s="45" t="s">
        <v>262</v>
      </c>
      <c r="B80" s="46" t="str">
        <f>LEFT(A80,3)</f>
        <v>130</v>
      </c>
      <c r="C80" s="45" t="s">
        <v>259</v>
      </c>
      <c r="D80" s="774">
        <v>1008</v>
      </c>
      <c r="E80" s="47" t="s">
        <v>248</v>
      </c>
      <c r="F80" s="815" t="s">
        <v>147</v>
      </c>
      <c r="G80" s="595" t="s">
        <v>263</v>
      </c>
      <c r="H80" s="45"/>
      <c r="J80" s="13"/>
      <c r="K80" s="48">
        <v>19.350000000000001</v>
      </c>
      <c r="L80" s="48">
        <v>21.308649999999997</v>
      </c>
      <c r="M80" s="104">
        <f>L80*11.45</f>
        <v>243.98404249999996</v>
      </c>
      <c r="N80" s="49">
        <f>L80-K80+S80</f>
        <v>1.9586499999999951</v>
      </c>
      <c r="O80" s="85">
        <f>N80/K80</f>
        <v>0.10122222222222196</v>
      </c>
      <c r="P80" s="85"/>
      <c r="Q80" s="49" t="s">
        <v>39</v>
      </c>
      <c r="R80" s="49"/>
      <c r="S80" s="49"/>
      <c r="T80" s="49"/>
      <c r="U80" s="49"/>
      <c r="V80" s="105" t="s">
        <v>249</v>
      </c>
      <c r="X80" s="13"/>
      <c r="Y80" s="48">
        <v>19.350000000000001</v>
      </c>
      <c r="Z80" s="48">
        <v>21.308649999999997</v>
      </c>
      <c r="AA80" s="104">
        <f>Z80*11.45</f>
        <v>243.98404249999996</v>
      </c>
      <c r="AB80" s="49">
        <f>Z80-Y80+AG80</f>
        <v>1.9586499999999951</v>
      </c>
      <c r="AC80" s="85">
        <f>AB80/Z80</f>
        <v>9.1918070830390261E-2</v>
      </c>
      <c r="AD80" s="85"/>
      <c r="AE80" s="49" t="s">
        <v>39</v>
      </c>
      <c r="AF80" s="49"/>
      <c r="AG80" s="49"/>
      <c r="AH80" s="49"/>
      <c r="AI80" s="49"/>
      <c r="AJ80" s="105" t="s">
        <v>249</v>
      </c>
      <c r="AL80" s="103"/>
      <c r="AM80" s="48">
        <v>19.350000000000001</v>
      </c>
      <c r="AN80" s="48">
        <v>22.258649999999996</v>
      </c>
      <c r="AO80" s="104">
        <f>AN80*11.45</f>
        <v>254.86154249999993</v>
      </c>
      <c r="AP80" s="49">
        <f>AN80-AM80+AU80-AT80</f>
        <v>1.9586499999999945</v>
      </c>
      <c r="AQ80" s="85">
        <f>AP80/AM80</f>
        <v>0.10122222222222192</v>
      </c>
      <c r="AR80" s="165"/>
      <c r="AS80" s="49" t="s">
        <v>250</v>
      </c>
      <c r="AT80" s="49">
        <v>0.95</v>
      </c>
      <c r="AU80" s="49"/>
      <c r="AV80" s="49"/>
      <c r="AW80" s="85">
        <v>0.05</v>
      </c>
      <c r="AX80" s="105" t="s">
        <v>249</v>
      </c>
      <c r="AZ80" s="103"/>
      <c r="BA80" s="48">
        <v>19.350000000000001</v>
      </c>
      <c r="BB80" s="48">
        <v>254.88</v>
      </c>
      <c r="BC80" s="104">
        <f>BB80*11.45</f>
        <v>2918.3759999999997</v>
      </c>
      <c r="BD80" s="49">
        <f>BB80-BA80+BI80-BH80</f>
        <v>234.58</v>
      </c>
      <c r="BE80" s="85">
        <f>BD80/BA80</f>
        <v>12.122997416020672</v>
      </c>
      <c r="BF80" s="165"/>
      <c r="BG80" s="49" t="s">
        <v>250</v>
      </c>
      <c r="BH80" s="49">
        <v>0.95</v>
      </c>
      <c r="BI80" s="49"/>
      <c r="BJ80" s="49"/>
      <c r="BK80" s="85">
        <v>0.05</v>
      </c>
      <c r="BL80" s="105" t="s">
        <v>251</v>
      </c>
      <c r="BN80" s="103"/>
      <c r="BO80" s="48">
        <v>19.350000000000001</v>
      </c>
      <c r="BP80" s="48">
        <v>22.258649999999996</v>
      </c>
      <c r="BQ80" s="204">
        <f>BP80-BV80</f>
        <v>21.308649999999997</v>
      </c>
      <c r="BR80" s="49">
        <f>BP80-BO80+BW80-BV80</f>
        <v>1.9586499999999945</v>
      </c>
      <c r="BS80" s="85">
        <f>BR80/BO80</f>
        <v>0.10122222222222192</v>
      </c>
      <c r="BT80" s="85"/>
      <c r="BU80" s="49" t="s">
        <v>250</v>
      </c>
      <c r="BV80" s="49">
        <v>0.95</v>
      </c>
      <c r="BW80" s="49"/>
      <c r="BX80" s="49"/>
      <c r="BY80" s="743">
        <v>0.05</v>
      </c>
      <c r="BZ80" s="105"/>
      <c r="CB80" s="103"/>
      <c r="CC80" s="48">
        <v>19.350000000000001</v>
      </c>
      <c r="CD80" s="48">
        <v>22.258649999999996</v>
      </c>
      <c r="CE80" s="104"/>
      <c r="CF80" s="49">
        <f>CD80-CC80+CK80-CJ80</f>
        <v>1.9586499999999945</v>
      </c>
      <c r="CG80" s="85">
        <f>CF80/CC80</f>
        <v>0.10122222222222192</v>
      </c>
      <c r="CH80" s="85"/>
      <c r="CI80" s="49" t="s">
        <v>250</v>
      </c>
      <c r="CJ80" s="49">
        <v>0.95</v>
      </c>
      <c r="CK80" s="49"/>
      <c r="CL80" s="49"/>
      <c r="CM80" s="743">
        <v>0.05</v>
      </c>
      <c r="CN80" s="105">
        <f>CF80*CM80/CG80</f>
        <v>0.96750000000000014</v>
      </c>
      <c r="CP80" s="103"/>
      <c r="CQ80" s="48">
        <v>19.350000000000001</v>
      </c>
      <c r="CR80" s="152">
        <v>21.308649999999997</v>
      </c>
      <c r="CS80" s="104">
        <f>CD80-CR80</f>
        <v>0.94999999999999929</v>
      </c>
      <c r="CT80" s="49">
        <f>CR80-CQ80+CY80</f>
        <v>1.9586499999999951</v>
      </c>
      <c r="CU80" s="85">
        <f>CT80/CQ80</f>
        <v>0.10122222222222196</v>
      </c>
      <c r="CV80" s="85"/>
      <c r="CW80" s="49" t="s">
        <v>250</v>
      </c>
      <c r="CX80" s="49"/>
      <c r="CY80" s="49"/>
      <c r="CZ80" s="49"/>
      <c r="DA80" s="743">
        <v>0.05</v>
      </c>
      <c r="DB80" s="105"/>
      <c r="DD80" s="103"/>
      <c r="DE80" s="48">
        <v>19.350000000000001</v>
      </c>
      <c r="DF80" s="48">
        <v>22.258649999999996</v>
      </c>
      <c r="DG80" s="152"/>
      <c r="DH80" s="152"/>
      <c r="DI80" s="104"/>
      <c r="DJ80" s="49">
        <f>DF80-DE80+DO80</f>
        <v>2.9086499999999944</v>
      </c>
      <c r="DK80" s="85">
        <f>DJ80/DE80</f>
        <v>0.15031782945736405</v>
      </c>
      <c r="DL80" s="85"/>
      <c r="DM80" s="49" t="s">
        <v>250</v>
      </c>
      <c r="DN80" s="49">
        <v>0.95</v>
      </c>
      <c r="DO80" s="49"/>
      <c r="DP80" s="49"/>
      <c r="DQ80" s="743">
        <v>0.05</v>
      </c>
      <c r="DR80" s="105"/>
      <c r="DT80" s="103"/>
      <c r="DU80" s="48">
        <v>19.350000000000001</v>
      </c>
      <c r="DV80" s="48">
        <v>22.258649999999996</v>
      </c>
      <c r="DW80" s="104"/>
      <c r="DX80" s="49">
        <f>DV80-DU80+EC80</f>
        <v>2.9086499999999944</v>
      </c>
      <c r="DY80" s="85">
        <f>DX80/DU80</f>
        <v>0.15031782945736405</v>
      </c>
      <c r="DZ80" s="85"/>
      <c r="EA80" s="49" t="s">
        <v>250</v>
      </c>
      <c r="EB80" s="49">
        <v>0.95</v>
      </c>
      <c r="EC80" s="49"/>
      <c r="ED80" s="49"/>
      <c r="EE80" s="743">
        <v>0.05</v>
      </c>
      <c r="EF80" s="105"/>
      <c r="EG80" s="105"/>
      <c r="EH80" s="103"/>
      <c r="EI80" s="48">
        <v>19.350000000000001</v>
      </c>
      <c r="EJ80" s="48">
        <v>22.258649999999996</v>
      </c>
      <c r="EK80" s="104"/>
      <c r="EL80" s="49">
        <f>EJ80-EI80+EP80-EO80</f>
        <v>1.9586499999999945</v>
      </c>
      <c r="EM80" s="85">
        <f>EL80/EI80</f>
        <v>0.10122222222222192</v>
      </c>
      <c r="EN80" s="49" t="s">
        <v>250</v>
      </c>
      <c r="EO80" s="49">
        <v>0.95</v>
      </c>
      <c r="EP80" s="49"/>
      <c r="EQ80" s="49"/>
      <c r="ER80" s="743">
        <v>0.05</v>
      </c>
      <c r="ES80" s="105"/>
      <c r="EU80" s="103"/>
      <c r="EV80" s="48">
        <v>19.350000000000001</v>
      </c>
      <c r="EW80" s="48">
        <v>22.258649999999996</v>
      </c>
      <c r="EX80" s="104"/>
      <c r="EY80" s="49">
        <f>EW80-EV80+FC80-FB80</f>
        <v>1.9586499999999945</v>
      </c>
      <c r="EZ80" s="85">
        <f>EY80/EV80</f>
        <v>0.10122222222222192</v>
      </c>
      <c r="FA80" s="49" t="s">
        <v>250</v>
      </c>
      <c r="FB80" s="49">
        <v>0.95</v>
      </c>
      <c r="FC80" s="49"/>
      <c r="FD80" s="49"/>
      <c r="FE80" s="743">
        <v>0.05</v>
      </c>
      <c r="FF80" s="105"/>
      <c r="FH80" s="103"/>
      <c r="FI80" s="48">
        <v>19.350000000000001</v>
      </c>
      <c r="FJ80" s="48">
        <v>22.258649999999996</v>
      </c>
      <c r="FK80" s="104" t="s">
        <v>62</v>
      </c>
      <c r="FL80" s="49">
        <f>FJ80-FI80+FP80-FO80</f>
        <v>1.9586499999999945</v>
      </c>
      <c r="FM80" s="85">
        <f>FL80/FI80</f>
        <v>0.10122222222222192</v>
      </c>
      <c r="FN80" s="49" t="s">
        <v>250</v>
      </c>
      <c r="FO80" s="49">
        <v>0.95</v>
      </c>
      <c r="FP80" s="49"/>
      <c r="FQ80" s="49"/>
      <c r="FR80" s="743">
        <v>0.05</v>
      </c>
      <c r="FS80" s="105"/>
      <c r="FU80" s="103"/>
      <c r="FV80" s="48">
        <v>19.75</v>
      </c>
      <c r="FW80" s="48">
        <v>22.258649999999996</v>
      </c>
      <c r="FX80" s="48"/>
      <c r="FY80" s="104" t="s">
        <v>62</v>
      </c>
      <c r="FZ80" s="49">
        <f>FW80-FV80+GD80-GC80</f>
        <v>1.5586499999999959</v>
      </c>
      <c r="GA80" s="85">
        <f>FZ80/FV80</f>
        <v>7.891898734177194E-2</v>
      </c>
      <c r="GB80" s="49" t="s">
        <v>250</v>
      </c>
      <c r="GC80" s="49">
        <v>0.95</v>
      </c>
      <c r="GD80" s="49"/>
      <c r="GE80" s="49"/>
      <c r="GF80" s="743">
        <v>0.05</v>
      </c>
      <c r="GG80" s="105"/>
      <c r="GI80" s="103"/>
      <c r="GJ80" s="48">
        <v>19.75</v>
      </c>
      <c r="GK80" s="48">
        <v>22.258649999999996</v>
      </c>
      <c r="GL80" s="48"/>
      <c r="GM80" s="104" t="s">
        <v>62</v>
      </c>
      <c r="GN80" s="49">
        <f>GK80-GJ80+GR80-GQ80</f>
        <v>1.5586499999999959</v>
      </c>
      <c r="GO80" s="85">
        <f>GN80/GJ80</f>
        <v>7.891898734177194E-2</v>
      </c>
      <c r="GP80" s="49" t="s">
        <v>250</v>
      </c>
      <c r="GQ80" s="49">
        <v>0.95</v>
      </c>
      <c r="GR80" s="49"/>
      <c r="GS80" s="49"/>
      <c r="GT80" s="749">
        <v>0.05</v>
      </c>
      <c r="GU80" s="105"/>
      <c r="GW80" s="103"/>
      <c r="GX80" s="48">
        <v>19.75</v>
      </c>
      <c r="GY80" s="48">
        <v>22.258649999999996</v>
      </c>
      <c r="GZ80" s="48"/>
      <c r="HA80" s="104" t="s">
        <v>62</v>
      </c>
      <c r="HB80" s="49">
        <f>GY80-GX80+HF80-HE80</f>
        <v>1.5586499999999959</v>
      </c>
      <c r="HC80" s="85">
        <f>HB80/GX80</f>
        <v>7.891898734177194E-2</v>
      </c>
      <c r="HD80" s="49" t="s">
        <v>250</v>
      </c>
      <c r="HE80" s="49">
        <v>0.95</v>
      </c>
      <c r="HF80" s="49"/>
      <c r="HG80" s="49"/>
      <c r="HH80" s="749">
        <v>0.05</v>
      </c>
      <c r="HI80" s="105"/>
      <c r="HJ80" s="105"/>
      <c r="HK80" s="103"/>
      <c r="HL80" s="48">
        <v>19.75</v>
      </c>
      <c r="HM80" s="48">
        <v>22.258649999999996</v>
      </c>
      <c r="HN80" s="48"/>
      <c r="HO80" s="104" t="s">
        <v>62</v>
      </c>
      <c r="HP80" s="49">
        <f>HM80-HL80+HT80-HS80</f>
        <v>1.5586499999999959</v>
      </c>
      <c r="HQ80" s="85">
        <f>HP80/HL80</f>
        <v>7.891898734177194E-2</v>
      </c>
      <c r="HR80" s="49" t="s">
        <v>250</v>
      </c>
      <c r="HS80" s="49">
        <v>0.95</v>
      </c>
      <c r="HT80" s="49"/>
      <c r="HU80" s="49"/>
      <c r="HV80" s="749">
        <v>0.05</v>
      </c>
      <c r="HW80" s="105"/>
      <c r="HX80" s="103"/>
      <c r="HY80" s="48">
        <v>19.75</v>
      </c>
      <c r="HZ80" s="48">
        <v>22.258649999999996</v>
      </c>
      <c r="IA80" s="48"/>
      <c r="IB80" s="104" t="s">
        <v>62</v>
      </c>
      <c r="IC80" s="49">
        <f>HZ80-HY80+IJ80-II80</f>
        <v>1.5586499999999959</v>
      </c>
      <c r="ID80" s="85">
        <f>IC80/HY80</f>
        <v>7.891898734177194E-2</v>
      </c>
      <c r="IE80" s="85"/>
      <c r="IF80" s="85"/>
      <c r="IG80" s="85"/>
      <c r="IH80" s="49" t="s">
        <v>250</v>
      </c>
      <c r="II80" s="49">
        <v>0.95</v>
      </c>
      <c r="IJ80" s="49"/>
      <c r="IK80" s="49"/>
      <c r="IL80" s="749">
        <v>0.05</v>
      </c>
      <c r="IM80" s="105"/>
      <c r="IQ80" s="103" t="s">
        <v>264</v>
      </c>
      <c r="IR80" s="48">
        <v>19.75</v>
      </c>
      <c r="IS80" s="48">
        <v>22.258649999999996</v>
      </c>
      <c r="IT80" s="48"/>
      <c r="IU80" s="104" t="s">
        <v>62</v>
      </c>
      <c r="IV80" s="49">
        <f>IS80-IR80+JC80-JB80</f>
        <v>1.5586499999999959</v>
      </c>
      <c r="IW80" s="85">
        <f>IV80/IR80</f>
        <v>7.891898734177194E-2</v>
      </c>
      <c r="IX80" s="85"/>
      <c r="IY80" s="85"/>
      <c r="IZ80" s="85"/>
      <c r="JA80" s="49" t="s">
        <v>250</v>
      </c>
      <c r="JB80" s="49">
        <v>0.95</v>
      </c>
      <c r="JC80" s="49"/>
      <c r="JD80" s="49"/>
      <c r="JE80" s="749">
        <v>0.05</v>
      </c>
      <c r="JF80" s="105"/>
      <c r="JH80" s="103" t="s">
        <v>264</v>
      </c>
      <c r="JI80" s="48">
        <v>19.75</v>
      </c>
      <c r="JJ80" s="48">
        <v>22.258649999999996</v>
      </c>
      <c r="JK80" s="48"/>
      <c r="JL80" s="104" t="s">
        <v>62</v>
      </c>
      <c r="JM80" s="49">
        <f>JJ80-JI80+JT80-JS80</f>
        <v>1.5586499999999959</v>
      </c>
      <c r="JN80" s="85">
        <f>JM80/JI80</f>
        <v>7.891898734177194E-2</v>
      </c>
      <c r="JO80" s="85"/>
      <c r="JP80" s="85"/>
      <c r="JQ80" s="85"/>
      <c r="JR80" s="49" t="s">
        <v>250</v>
      </c>
      <c r="JS80" s="49">
        <v>0.95</v>
      </c>
      <c r="JT80" s="49"/>
      <c r="JU80" s="49"/>
      <c r="JV80" s="749">
        <v>0.05</v>
      </c>
      <c r="JW80" s="105"/>
      <c r="JZ80" s="103" t="s">
        <v>264</v>
      </c>
      <c r="KA80" s="48">
        <v>19.75</v>
      </c>
      <c r="KB80" s="48">
        <v>22.258649999999996</v>
      </c>
      <c r="KC80" s="48"/>
      <c r="KD80" s="104" t="s">
        <v>62</v>
      </c>
      <c r="KE80" s="49">
        <f>KB80-KA80+KL80-KK80</f>
        <v>1.5586499999999959</v>
      </c>
      <c r="KF80" s="85">
        <f>KE80/KA80</f>
        <v>7.891898734177194E-2</v>
      </c>
      <c r="KG80" s="85"/>
      <c r="KH80" s="85"/>
      <c r="KI80" s="85"/>
      <c r="KJ80" s="49" t="s">
        <v>250</v>
      </c>
      <c r="KK80" s="49">
        <v>0.95</v>
      </c>
      <c r="KL80" s="49"/>
      <c r="KM80" s="49"/>
      <c r="KN80" s="749">
        <v>0.05</v>
      </c>
      <c r="KO80" s="105"/>
      <c r="KQ80" s="103" t="s">
        <v>264</v>
      </c>
      <c r="KR80" s="48">
        <v>20.05</v>
      </c>
      <c r="KS80" s="48">
        <v>22.8</v>
      </c>
      <c r="KT80" s="48"/>
      <c r="KU80" s="311" t="s">
        <v>62</v>
      </c>
      <c r="KV80" s="49">
        <f>KS80-KR80+LC80-LB80</f>
        <v>1.8</v>
      </c>
      <c r="KW80" s="85">
        <f>KV80/KR80</f>
        <v>8.9775561097256859E-2</v>
      </c>
      <c r="KX80" s="85"/>
      <c r="KY80" s="85"/>
      <c r="KZ80" s="85"/>
      <c r="LA80" s="49" t="s">
        <v>250</v>
      </c>
      <c r="LB80" s="49">
        <v>0.95</v>
      </c>
      <c r="LC80" s="49"/>
      <c r="LD80" s="49"/>
      <c r="LE80" s="749">
        <v>0.05</v>
      </c>
      <c r="LF80" s="105"/>
      <c r="LI80" s="103"/>
      <c r="LJ80" s="48">
        <v>20.05</v>
      </c>
      <c r="LK80" s="48">
        <v>22.8</v>
      </c>
      <c r="LL80" s="48"/>
      <c r="LM80" s="311" t="s">
        <v>62</v>
      </c>
      <c r="LN80" s="49">
        <f>LK80-LJ80+LU80-LT80</f>
        <v>1.8</v>
      </c>
      <c r="LO80" s="85">
        <f>LN80/LJ80</f>
        <v>8.9775561097256859E-2</v>
      </c>
      <c r="LP80" s="85"/>
      <c r="LQ80" s="85"/>
      <c r="LR80" s="85"/>
      <c r="LS80" s="49" t="s">
        <v>250</v>
      </c>
      <c r="LT80" s="49">
        <v>0.95</v>
      </c>
      <c r="LU80" s="49"/>
      <c r="LV80" s="49"/>
      <c r="LW80" s="749">
        <v>0.05</v>
      </c>
      <c r="LX80" s="105"/>
      <c r="LZ80" s="103"/>
      <c r="MA80" s="48">
        <v>20.05</v>
      </c>
      <c r="MB80" s="48">
        <v>22.8</v>
      </c>
      <c r="MC80" s="48"/>
      <c r="MD80" s="311" t="s">
        <v>62</v>
      </c>
      <c r="ME80" s="49">
        <f>MB80-MA80+ML80-MK80</f>
        <v>1.8</v>
      </c>
      <c r="MF80" s="85">
        <f>ME80/MA80</f>
        <v>8.9775561097256859E-2</v>
      </c>
      <c r="MG80" s="85"/>
      <c r="MH80" s="85"/>
      <c r="MI80" s="85"/>
      <c r="MJ80" s="49" t="s">
        <v>250</v>
      </c>
      <c r="MK80" s="49">
        <v>0.95</v>
      </c>
      <c r="ML80" s="49"/>
      <c r="MM80" s="49"/>
      <c r="MN80" s="749"/>
      <c r="MO80" s="105"/>
      <c r="MQ80" s="103"/>
      <c r="MR80" s="48">
        <v>20.05</v>
      </c>
      <c r="MS80" s="48">
        <v>22.8</v>
      </c>
      <c r="MT80" s="48"/>
      <c r="MU80" s="311" t="s">
        <v>62</v>
      </c>
      <c r="MV80" s="49">
        <f>MS80-MR80+NC80-NB80</f>
        <v>1.8</v>
      </c>
      <c r="MW80" s="85">
        <f>MV80/MR80</f>
        <v>8.9775561097256859E-2</v>
      </c>
      <c r="MX80" s="85"/>
      <c r="MY80" s="85"/>
      <c r="MZ80" s="85"/>
      <c r="NA80" s="49" t="s">
        <v>250</v>
      </c>
      <c r="NB80" s="49">
        <v>0.95</v>
      </c>
      <c r="NC80" s="49"/>
      <c r="ND80" s="49"/>
      <c r="NE80" s="749"/>
      <c r="NF80" s="105"/>
      <c r="NI80" s="103"/>
      <c r="NJ80" s="48">
        <v>20.05</v>
      </c>
      <c r="NK80" s="48">
        <v>22.8</v>
      </c>
      <c r="NL80" s="48"/>
      <c r="NM80" s="311" t="s">
        <v>62</v>
      </c>
      <c r="NN80" s="49">
        <f>NK80-NJ80+NU80-NT80</f>
        <v>1.8</v>
      </c>
      <c r="NO80" s="85">
        <f>NN80/NJ80</f>
        <v>8.9775561097256859E-2</v>
      </c>
      <c r="NP80" s="85"/>
      <c r="NQ80" s="85"/>
      <c r="NR80" s="85"/>
      <c r="NS80" s="49" t="s">
        <v>250</v>
      </c>
      <c r="NT80" s="49">
        <v>0.95</v>
      </c>
      <c r="NU80" s="49"/>
      <c r="NV80" s="49"/>
      <c r="NW80" s="749"/>
      <c r="NX80" s="105"/>
      <c r="OA80" s="103"/>
      <c r="OB80" s="48">
        <v>20.05</v>
      </c>
      <c r="OC80" s="48">
        <v>22.8</v>
      </c>
      <c r="OD80" s="48"/>
      <c r="OE80" s="311" t="s">
        <v>62</v>
      </c>
      <c r="OF80" s="49">
        <f>OC80-OB80+OM80-OL80</f>
        <v>1.8</v>
      </c>
      <c r="OG80" s="85">
        <f>OF80/OB80</f>
        <v>8.9775561097256859E-2</v>
      </c>
      <c r="OH80" s="85"/>
      <c r="OI80" s="85"/>
      <c r="OJ80" s="85"/>
      <c r="OK80" s="49" t="s">
        <v>250</v>
      </c>
      <c r="OL80" s="49">
        <v>0.95</v>
      </c>
      <c r="OM80" s="49"/>
      <c r="ON80" s="105"/>
      <c r="OQ80" s="103"/>
      <c r="OR80" s="48">
        <v>20.05</v>
      </c>
      <c r="OS80" s="48">
        <v>22.8</v>
      </c>
      <c r="OT80" s="48"/>
      <c r="OU80" s="311" t="s">
        <v>62</v>
      </c>
      <c r="OV80" s="49">
        <f>OS80-OR80+PC80-PB80</f>
        <v>1.8</v>
      </c>
      <c r="OW80" s="85">
        <f>OV80/OR80</f>
        <v>8.9775561097256859E-2</v>
      </c>
      <c r="OX80" s="85"/>
      <c r="OY80" s="85"/>
      <c r="OZ80" s="85"/>
      <c r="PA80" s="49" t="s">
        <v>250</v>
      </c>
      <c r="PB80" s="49">
        <v>0.95</v>
      </c>
      <c r="PC80" s="49"/>
      <c r="PD80" s="105"/>
      <c r="PG80" s="103"/>
      <c r="PH80" s="48">
        <v>20.05</v>
      </c>
      <c r="PI80" s="48">
        <v>22.8</v>
      </c>
      <c r="PJ80" s="48"/>
      <c r="PK80" s="311" t="s">
        <v>62</v>
      </c>
      <c r="PL80" s="49">
        <f>PI80-PH80+PS80-PR80</f>
        <v>1.8</v>
      </c>
      <c r="PM80" s="85">
        <f>PL80/PH80</f>
        <v>8.9775561097256859E-2</v>
      </c>
      <c r="PN80" s="85"/>
      <c r="PO80" s="85"/>
      <c r="PP80" s="85"/>
      <c r="PQ80" s="49" t="s">
        <v>250</v>
      </c>
      <c r="PR80" s="49">
        <v>0.95</v>
      </c>
      <c r="PS80" s="49"/>
      <c r="PT80" s="105"/>
      <c r="PV80" s="103"/>
      <c r="PW80" s="48">
        <v>20.05</v>
      </c>
      <c r="PX80" s="48">
        <v>22.8</v>
      </c>
      <c r="PY80" s="48"/>
      <c r="PZ80" s="311" t="s">
        <v>62</v>
      </c>
      <c r="QA80" s="49">
        <f>PX80-PW80+QH80-QG80</f>
        <v>1.8</v>
      </c>
      <c r="QB80" s="85">
        <f>QA80/PW80</f>
        <v>8.9775561097256859E-2</v>
      </c>
      <c r="QC80" s="85"/>
      <c r="QD80" s="85"/>
      <c r="QE80" s="85"/>
      <c r="QF80" s="49" t="s">
        <v>250</v>
      </c>
      <c r="QG80" s="49">
        <v>0.95</v>
      </c>
      <c r="QH80" s="49"/>
      <c r="QI80" s="105"/>
      <c r="QK80" s="103"/>
      <c r="QL80" s="48">
        <v>20.05</v>
      </c>
      <c r="QM80" s="48">
        <v>22.8</v>
      </c>
      <c r="QN80" s="48"/>
      <c r="QO80" s="311" t="s">
        <v>62</v>
      </c>
      <c r="QP80" s="49">
        <f>QM80-QL80+QW80-QV80</f>
        <v>1.8</v>
      </c>
      <c r="QQ80" s="85">
        <f>QP80/QL80</f>
        <v>8.9775561097256859E-2</v>
      </c>
      <c r="QR80" s="85"/>
      <c r="QS80" s="85"/>
      <c r="QT80" s="85"/>
      <c r="QU80" s="49" t="s">
        <v>250</v>
      </c>
      <c r="QV80" s="49">
        <v>0.95</v>
      </c>
      <c r="QW80" s="49"/>
      <c r="QX80" s="105"/>
      <c r="QZ80" s="624"/>
      <c r="RA80" s="48">
        <v>20.05</v>
      </c>
      <c r="RB80" s="48">
        <v>22.8</v>
      </c>
      <c r="RC80" s="495"/>
      <c r="RD80" s="311" t="s">
        <v>62</v>
      </c>
      <c r="RE80" s="49">
        <f>RB80-RA80+RL80-RK80</f>
        <v>1.8</v>
      </c>
      <c r="RF80" s="85">
        <f>RE80/RA80</f>
        <v>8.9775561097256859E-2</v>
      </c>
      <c r="RG80" s="85"/>
      <c r="RH80" s="85"/>
      <c r="RI80" s="85"/>
      <c r="RJ80" s="535" t="s">
        <v>253</v>
      </c>
      <c r="RK80" s="551">
        <v>0.95</v>
      </c>
      <c r="RL80" s="552"/>
      <c r="RM80" s="632"/>
      <c r="RQ80" s="624"/>
      <c r="RR80" s="48">
        <v>20.05</v>
      </c>
      <c r="RS80" s="48">
        <v>22.8</v>
      </c>
      <c r="RT80" s="495"/>
      <c r="RU80" s="311" t="s">
        <v>62</v>
      </c>
      <c r="RV80" s="49">
        <f>RS80-RR80+SC80-SB80</f>
        <v>1.8</v>
      </c>
      <c r="RW80" s="85">
        <f>RV80/RR80</f>
        <v>8.9775561097256859E-2</v>
      </c>
      <c r="RX80" s="85"/>
      <c r="RY80" s="85"/>
      <c r="RZ80" s="85"/>
      <c r="SA80" s="535" t="s">
        <v>253</v>
      </c>
      <c r="SB80" s="551">
        <v>0.95</v>
      </c>
      <c r="SC80" s="552"/>
      <c r="SD80" s="632"/>
    </row>
    <row r="81" spans="1:500 16283:16288" ht="15" customHeight="1">
      <c r="A81" s="800" t="s">
        <v>265</v>
      </c>
      <c r="B81" s="46">
        <v>30</v>
      </c>
      <c r="C81" s="45" t="s">
        <v>266</v>
      </c>
      <c r="D81" s="774">
        <v>1008</v>
      </c>
      <c r="E81" s="47" t="s">
        <v>248</v>
      </c>
      <c r="F81" s="815" t="s">
        <v>147</v>
      </c>
      <c r="G81" s="595" t="s">
        <v>267</v>
      </c>
      <c r="H81" s="45"/>
      <c r="J81" s="13"/>
      <c r="K81" s="48">
        <v>15.75</v>
      </c>
      <c r="L81" s="50">
        <v>16.38</v>
      </c>
      <c r="M81" s="104">
        <f>L81*11.45</f>
        <v>187.55099999999999</v>
      </c>
      <c r="N81" s="49">
        <f>L81-K81+S81</f>
        <v>0.72999999999999898</v>
      </c>
      <c r="O81" s="85">
        <f>N81/K81</f>
        <v>4.6349206349206286E-2</v>
      </c>
      <c r="P81" s="85"/>
      <c r="Q81" s="49" t="s">
        <v>39</v>
      </c>
      <c r="R81" s="49"/>
      <c r="S81" s="49">
        <v>0.1</v>
      </c>
      <c r="T81" s="49"/>
      <c r="U81" s="49"/>
      <c r="V81" s="105" t="s">
        <v>268</v>
      </c>
      <c r="X81" s="13"/>
      <c r="Y81" s="48">
        <v>15.75</v>
      </c>
      <c r="Z81" s="48">
        <v>16.38</v>
      </c>
      <c r="AA81" s="104">
        <f>Z81*11.45</f>
        <v>187.55099999999999</v>
      </c>
      <c r="AB81" s="49">
        <f>Z81-Y81+AG81</f>
        <v>0.72999999999999898</v>
      </c>
      <c r="AC81" s="85">
        <f>AB81/Z81</f>
        <v>4.4566544566544505E-2</v>
      </c>
      <c r="AD81" s="85"/>
      <c r="AE81" s="49" t="s">
        <v>39</v>
      </c>
      <c r="AF81" s="49"/>
      <c r="AG81" s="49">
        <v>0.1</v>
      </c>
      <c r="AH81" s="49"/>
      <c r="AI81" s="49"/>
      <c r="AJ81" s="105" t="s">
        <v>249</v>
      </c>
      <c r="AL81" s="103"/>
      <c r="AM81" s="48">
        <v>15.75</v>
      </c>
      <c r="AN81" s="48">
        <v>17.329999999999998</v>
      </c>
      <c r="AO81" s="104">
        <f>AN81*11.45</f>
        <v>198.42849999999996</v>
      </c>
      <c r="AP81" s="49">
        <f>AN81-AM81+AU81-AT81</f>
        <v>0.72999999999999843</v>
      </c>
      <c r="AQ81" s="85">
        <f>AP81/AM81</f>
        <v>4.6349206349206251E-2</v>
      </c>
      <c r="AR81" s="165"/>
      <c r="AS81" s="49" t="s">
        <v>250</v>
      </c>
      <c r="AT81" s="49">
        <v>0.95</v>
      </c>
      <c r="AU81" s="49">
        <v>0.1</v>
      </c>
      <c r="AV81" s="49"/>
      <c r="AW81" s="129">
        <v>2.5000000000000001E-2</v>
      </c>
      <c r="AX81" s="105" t="s">
        <v>249</v>
      </c>
      <c r="AZ81" s="103"/>
      <c r="BA81" s="48">
        <v>15.75</v>
      </c>
      <c r="BB81" s="48">
        <v>17.329999999999998</v>
      </c>
      <c r="BC81" s="104">
        <f>BB81*11.45</f>
        <v>198.42849999999996</v>
      </c>
      <c r="BD81" s="49">
        <f>BB81-BA81+BI81-BH81</f>
        <v>0.72999999999999843</v>
      </c>
      <c r="BE81" s="85">
        <f>BD81/BA81</f>
        <v>4.6349206349206251E-2</v>
      </c>
      <c r="BF81" s="165"/>
      <c r="BG81" s="49" t="s">
        <v>250</v>
      </c>
      <c r="BH81" s="49">
        <v>0.95</v>
      </c>
      <c r="BI81" s="49">
        <v>0.1</v>
      </c>
      <c r="BJ81" s="49"/>
      <c r="BK81" s="129">
        <v>2.5000000000000001E-2</v>
      </c>
      <c r="BL81" s="105" t="s">
        <v>251</v>
      </c>
      <c r="BN81" s="103"/>
      <c r="BO81" s="48">
        <v>15.75</v>
      </c>
      <c r="BP81" s="48">
        <v>17.329999999999998</v>
      </c>
      <c r="BQ81" s="204">
        <f>BP81-BV81</f>
        <v>16.38</v>
      </c>
      <c r="BR81" s="49">
        <f>BP81-BO81+BW81-BV81</f>
        <v>0.72999999999999843</v>
      </c>
      <c r="BS81" s="85">
        <f>BR81/BO81</f>
        <v>4.6349206349206251E-2</v>
      </c>
      <c r="BT81" s="85"/>
      <c r="BU81" s="49" t="s">
        <v>250</v>
      </c>
      <c r="BV81" s="49">
        <v>0.95</v>
      </c>
      <c r="BW81" s="49">
        <v>0.1</v>
      </c>
      <c r="BX81" s="49"/>
      <c r="BY81" s="153">
        <v>2.5000000000000001E-2</v>
      </c>
      <c r="BZ81" s="105"/>
      <c r="CB81" s="103"/>
      <c r="CC81" s="48">
        <v>15.75</v>
      </c>
      <c r="CD81" s="48">
        <v>17.329999999999998</v>
      </c>
      <c r="CE81" s="104"/>
      <c r="CF81" s="49">
        <f>CD81-CC81+CK81-CJ81</f>
        <v>0.72999999999999843</v>
      </c>
      <c r="CG81" s="85">
        <f>CF81/CC81</f>
        <v>4.6349206349206251E-2</v>
      </c>
      <c r="CH81" s="85"/>
      <c r="CI81" s="49" t="s">
        <v>250</v>
      </c>
      <c r="CJ81" s="49">
        <v>0.95</v>
      </c>
      <c r="CK81" s="49">
        <v>0.1</v>
      </c>
      <c r="CL81" s="49"/>
      <c r="CM81" s="153">
        <v>2.5000000000000001E-2</v>
      </c>
      <c r="CN81" s="105">
        <f>CF81*CM81/CG81</f>
        <v>0.39374999999999999</v>
      </c>
      <c r="CP81" s="103"/>
      <c r="CQ81" s="48">
        <v>15.75</v>
      </c>
      <c r="CR81" s="152">
        <v>16.38</v>
      </c>
      <c r="CS81" s="104">
        <f>CD81-CR81</f>
        <v>0.94999999999999929</v>
      </c>
      <c r="CT81" s="49">
        <f>CR81-CQ81+CY81</f>
        <v>0.72999999999999898</v>
      </c>
      <c r="CU81" s="85">
        <f>CT81/CQ81</f>
        <v>4.6349206349206286E-2</v>
      </c>
      <c r="CV81" s="85"/>
      <c r="CW81" s="49" t="s">
        <v>250</v>
      </c>
      <c r="CX81" s="49"/>
      <c r="CY81" s="49">
        <v>0.1</v>
      </c>
      <c r="CZ81" s="49"/>
      <c r="DA81" s="153">
        <v>2.5000000000000001E-2</v>
      </c>
      <c r="DB81" s="105"/>
      <c r="DD81" s="103"/>
      <c r="DE81" s="48">
        <v>15.75</v>
      </c>
      <c r="DF81" s="48">
        <v>17.329999999999998</v>
      </c>
      <c r="DG81" s="152"/>
      <c r="DH81" s="152"/>
      <c r="DI81" s="104"/>
      <c r="DJ81" s="49">
        <f>DF81-DE81+DO81</f>
        <v>1.6799999999999984</v>
      </c>
      <c r="DK81" s="85">
        <f>DJ81/DE81</f>
        <v>0.10666666666666656</v>
      </c>
      <c r="DL81" s="85"/>
      <c r="DM81" s="49" t="s">
        <v>250</v>
      </c>
      <c r="DN81" s="49">
        <v>0.95</v>
      </c>
      <c r="DO81" s="49">
        <v>0.1</v>
      </c>
      <c r="DP81" s="49"/>
      <c r="DQ81" s="153">
        <v>2.5000000000000001E-2</v>
      </c>
      <c r="DR81" s="105"/>
      <c r="DT81" s="103"/>
      <c r="DU81" s="48">
        <v>15.75</v>
      </c>
      <c r="DV81" s="48">
        <v>17.329999999999998</v>
      </c>
      <c r="DW81" s="104"/>
      <c r="DX81" s="49">
        <f>DV81-DU81+EC81</f>
        <v>1.6799999999999984</v>
      </c>
      <c r="DY81" s="85">
        <f>DX81/DU81</f>
        <v>0.10666666666666656</v>
      </c>
      <c r="DZ81" s="85"/>
      <c r="EA81" s="49" t="s">
        <v>250</v>
      </c>
      <c r="EB81" s="49">
        <v>0.95</v>
      </c>
      <c r="EC81" s="49">
        <v>0.1</v>
      </c>
      <c r="ED81" s="49"/>
      <c r="EE81" s="153">
        <v>2.5000000000000001E-2</v>
      </c>
      <c r="EF81" s="105"/>
      <c r="EG81" s="105"/>
      <c r="EH81" s="103"/>
      <c r="EI81" s="48">
        <v>15.75</v>
      </c>
      <c r="EJ81" s="48">
        <v>17.329999999999998</v>
      </c>
      <c r="EK81" s="104"/>
      <c r="EL81" s="49">
        <f>EJ81-EI81+EP81-EO81</f>
        <v>0.72999999999999843</v>
      </c>
      <c r="EM81" s="85">
        <f>EL81/EI81</f>
        <v>4.6349206349206251E-2</v>
      </c>
      <c r="EN81" s="49" t="s">
        <v>250</v>
      </c>
      <c r="EO81" s="49">
        <v>0.95</v>
      </c>
      <c r="EP81" s="49">
        <v>0.1</v>
      </c>
      <c r="EQ81" s="49"/>
      <c r="ER81" s="153">
        <v>2.5000000000000001E-2</v>
      </c>
      <c r="ES81" s="105"/>
      <c r="EU81" s="103"/>
      <c r="EV81" s="48">
        <v>15.75</v>
      </c>
      <c r="EW81" s="48">
        <v>17.329999999999998</v>
      </c>
      <c r="EX81" s="104"/>
      <c r="EY81" s="49">
        <f>EW81-EV81+FC81-FB81</f>
        <v>0.72999999999999843</v>
      </c>
      <c r="EZ81" s="85">
        <f>EY81/EV81</f>
        <v>4.6349206349206251E-2</v>
      </c>
      <c r="FA81" s="49" t="s">
        <v>250</v>
      </c>
      <c r="FB81" s="49">
        <v>0.95</v>
      </c>
      <c r="FC81" s="49">
        <v>0.1</v>
      </c>
      <c r="FD81" s="49"/>
      <c r="FE81" s="153">
        <v>2.5000000000000001E-2</v>
      </c>
      <c r="FF81" s="105"/>
      <c r="FH81" s="103"/>
      <c r="FI81" s="48">
        <v>15.75</v>
      </c>
      <c r="FJ81" s="48">
        <v>17.329999999999998</v>
      </c>
      <c r="FK81" s="104" t="s">
        <v>62</v>
      </c>
      <c r="FL81" s="49">
        <f>FJ81-FI81+FP81-FO81</f>
        <v>0.72999999999999843</v>
      </c>
      <c r="FM81" s="85">
        <f>FL81/FI81</f>
        <v>4.6349206349206251E-2</v>
      </c>
      <c r="FN81" s="49" t="s">
        <v>250</v>
      </c>
      <c r="FO81" s="49">
        <v>0.95</v>
      </c>
      <c r="FP81" s="49">
        <v>0.1</v>
      </c>
      <c r="FQ81" s="49"/>
      <c r="FR81" s="153">
        <v>2.5000000000000001E-2</v>
      </c>
      <c r="FS81" s="105"/>
      <c r="FU81" s="103"/>
      <c r="FV81" s="48">
        <v>15.75</v>
      </c>
      <c r="FW81" s="48">
        <v>17.329999999999998</v>
      </c>
      <c r="FX81" s="48"/>
      <c r="FY81" s="104" t="s">
        <v>62</v>
      </c>
      <c r="FZ81" s="49">
        <f>FW81-FV81+GD81-GC81</f>
        <v>0.72999999999999843</v>
      </c>
      <c r="GA81" s="85">
        <f>FZ81/FV81</f>
        <v>4.6349206349206251E-2</v>
      </c>
      <c r="GB81" s="49" t="s">
        <v>250</v>
      </c>
      <c r="GC81" s="49">
        <v>0.95</v>
      </c>
      <c r="GD81" s="49">
        <v>0.1</v>
      </c>
      <c r="GE81" s="49"/>
      <c r="GF81" s="153">
        <v>2.5000000000000001E-2</v>
      </c>
      <c r="GG81" s="105"/>
      <c r="GI81" s="103"/>
      <c r="GJ81" s="48">
        <v>15.75</v>
      </c>
      <c r="GK81" s="48">
        <v>17.329999999999998</v>
      </c>
      <c r="GL81" s="48"/>
      <c r="GM81" s="104" t="s">
        <v>62</v>
      </c>
      <c r="GN81" s="49">
        <f>GK81-GJ81+GR81-GQ81</f>
        <v>0.72999999999999843</v>
      </c>
      <c r="GO81" s="85">
        <f>GN81/GJ81</f>
        <v>4.6349206349206251E-2</v>
      </c>
      <c r="GP81" s="49" t="s">
        <v>250</v>
      </c>
      <c r="GQ81" s="49">
        <v>0.95</v>
      </c>
      <c r="GR81" s="49">
        <v>0.1</v>
      </c>
      <c r="GS81" s="49"/>
      <c r="GT81" s="276">
        <v>2.5000000000000001E-2</v>
      </c>
      <c r="GU81" s="105"/>
      <c r="GW81" s="103"/>
      <c r="GX81" s="48">
        <v>15.75</v>
      </c>
      <c r="GY81" s="48">
        <v>17.329999999999998</v>
      </c>
      <c r="GZ81" s="48"/>
      <c r="HA81" s="104" t="s">
        <v>62</v>
      </c>
      <c r="HB81" s="49">
        <f>GY81-GX81+HF81-HE81</f>
        <v>0.72999999999999843</v>
      </c>
      <c r="HC81" s="85">
        <f>HB81/GX81</f>
        <v>4.6349206349206251E-2</v>
      </c>
      <c r="HD81" s="49" t="s">
        <v>250</v>
      </c>
      <c r="HE81" s="49">
        <v>0.95</v>
      </c>
      <c r="HF81" s="49">
        <v>0.1</v>
      </c>
      <c r="HG81" s="49"/>
      <c r="HH81" s="276">
        <v>2.5000000000000001E-2</v>
      </c>
      <c r="HI81" s="105"/>
      <c r="HJ81" s="105"/>
      <c r="HK81" s="103"/>
      <c r="HL81" s="48">
        <v>15.7</v>
      </c>
      <c r="HM81" s="48">
        <v>17.329999999999998</v>
      </c>
      <c r="HN81" s="48"/>
      <c r="HO81" s="104" t="s">
        <v>62</v>
      </c>
      <c r="HP81" s="49">
        <f>HM81-HL81+HT81-HS81</f>
        <v>0.77999999999999914</v>
      </c>
      <c r="HQ81" s="85">
        <f>HP81/HL81</f>
        <v>4.968152866242033E-2</v>
      </c>
      <c r="HR81" s="49" t="s">
        <v>250</v>
      </c>
      <c r="HS81" s="49">
        <v>0.95</v>
      </c>
      <c r="HT81" s="49">
        <v>0.1</v>
      </c>
      <c r="HU81" s="49"/>
      <c r="HV81" s="276">
        <v>2.5000000000000001E-2</v>
      </c>
      <c r="HW81" s="105"/>
      <c r="HX81" s="103"/>
      <c r="HY81" s="48">
        <v>15.7</v>
      </c>
      <c r="HZ81" s="48">
        <v>17.329999999999998</v>
      </c>
      <c r="IA81" s="48"/>
      <c r="IB81" s="104" t="s">
        <v>62</v>
      </c>
      <c r="IC81" s="49">
        <f>HZ81-HY81+IJ81-II81</f>
        <v>0.77999999999999914</v>
      </c>
      <c r="ID81" s="85">
        <f>IC81/HY81</f>
        <v>4.968152866242033E-2</v>
      </c>
      <c r="IE81" s="85"/>
      <c r="IF81" s="85"/>
      <c r="IG81" s="85"/>
      <c r="IH81" s="49" t="s">
        <v>250</v>
      </c>
      <c r="II81" s="49">
        <v>0.95</v>
      </c>
      <c r="IJ81" s="49">
        <v>0.1</v>
      </c>
      <c r="IK81" s="49"/>
      <c r="IL81" s="276">
        <v>2.5000000000000001E-2</v>
      </c>
      <c r="IM81" s="105"/>
      <c r="IQ81" s="103"/>
      <c r="IR81" s="48">
        <v>15.7</v>
      </c>
      <c r="IS81" s="48">
        <v>17.329999999999998</v>
      </c>
      <c r="IT81" s="48"/>
      <c r="IU81" s="104" t="s">
        <v>62</v>
      </c>
      <c r="IV81" s="49">
        <f>IS81-IR81+JC81-JB81</f>
        <v>0.77999999999999914</v>
      </c>
      <c r="IW81" s="85">
        <f>IV81/IR81</f>
        <v>4.968152866242033E-2</v>
      </c>
      <c r="IX81" s="85"/>
      <c r="IY81" s="85"/>
      <c r="IZ81" s="85"/>
      <c r="JA81" s="49" t="s">
        <v>250</v>
      </c>
      <c r="JB81" s="49">
        <v>0.95</v>
      </c>
      <c r="JC81" s="49">
        <v>0.1</v>
      </c>
      <c r="JD81" s="49"/>
      <c r="JE81" s="276">
        <v>2.5000000000000001E-2</v>
      </c>
      <c r="JF81" s="105"/>
      <c r="JH81" s="103"/>
      <c r="JI81" s="48">
        <v>15.7</v>
      </c>
      <c r="JJ81" s="48">
        <v>17.329999999999998</v>
      </c>
      <c r="JK81" s="48"/>
      <c r="JL81" s="104" t="s">
        <v>62</v>
      </c>
      <c r="JM81" s="49">
        <f>JJ81-JI81+JT81-JS81</f>
        <v>0.77999999999999914</v>
      </c>
      <c r="JN81" s="85">
        <f>JM81/JI81</f>
        <v>4.968152866242033E-2</v>
      </c>
      <c r="JO81" s="85"/>
      <c r="JP81" s="85"/>
      <c r="JQ81" s="85"/>
      <c r="JR81" s="49" t="s">
        <v>250</v>
      </c>
      <c r="JS81" s="49">
        <v>0.95</v>
      </c>
      <c r="JT81" s="49">
        <v>0.1</v>
      </c>
      <c r="JU81" s="49"/>
      <c r="JV81" s="276">
        <v>2.5000000000000001E-2</v>
      </c>
      <c r="JW81" s="105"/>
      <c r="JZ81" s="103"/>
      <c r="KA81" s="48">
        <v>15.7</v>
      </c>
      <c r="KB81" s="48">
        <v>17.329999999999998</v>
      </c>
      <c r="KC81" s="48"/>
      <c r="KD81" s="104" t="s">
        <v>62</v>
      </c>
      <c r="KE81" s="49">
        <f>KB81-KA81+KL81-KK81</f>
        <v>0.77999999999999914</v>
      </c>
      <c r="KF81" s="85">
        <f>KE81/KA81</f>
        <v>4.968152866242033E-2</v>
      </c>
      <c r="KG81" s="85"/>
      <c r="KH81" s="85"/>
      <c r="KI81" s="85"/>
      <c r="KJ81" s="49" t="s">
        <v>250</v>
      </c>
      <c r="KK81" s="49">
        <v>0.95</v>
      </c>
      <c r="KL81" s="49">
        <v>0.1</v>
      </c>
      <c r="KM81" s="49"/>
      <c r="KN81" s="276">
        <v>2.5000000000000001E-2</v>
      </c>
      <c r="KO81" s="105"/>
      <c r="KQ81" s="103"/>
      <c r="KR81" s="48">
        <v>15.7</v>
      </c>
      <c r="KS81" s="48">
        <v>17.329999999999998</v>
      </c>
      <c r="KT81" s="48"/>
      <c r="KU81" s="311" t="s">
        <v>62</v>
      </c>
      <c r="KV81" s="49">
        <f>KS81-KR81+LC81-LB81</f>
        <v>0.77999999999999914</v>
      </c>
      <c r="KW81" s="85">
        <f>KV81/KR81</f>
        <v>4.968152866242033E-2</v>
      </c>
      <c r="KX81" s="85"/>
      <c r="KY81" s="85"/>
      <c r="KZ81" s="85"/>
      <c r="LA81" s="49" t="s">
        <v>250</v>
      </c>
      <c r="LB81" s="49">
        <v>0.95</v>
      </c>
      <c r="LC81" s="49">
        <v>0.1</v>
      </c>
      <c r="LD81" s="49"/>
      <c r="LE81" s="276">
        <v>2.5000000000000001E-2</v>
      </c>
      <c r="LF81" s="105"/>
      <c r="LI81" s="103"/>
      <c r="LJ81" s="48">
        <v>15.7</v>
      </c>
      <c r="LK81" s="48">
        <v>17.329999999999998</v>
      </c>
      <c r="LL81" s="48"/>
      <c r="LM81" s="311" t="s">
        <v>62</v>
      </c>
      <c r="LN81" s="49">
        <f>LK81-LJ81+LU81-LT81</f>
        <v>0.77999999999999914</v>
      </c>
      <c r="LO81" s="85">
        <f>LN81/LJ81</f>
        <v>4.968152866242033E-2</v>
      </c>
      <c r="LP81" s="85"/>
      <c r="LQ81" s="85"/>
      <c r="LR81" s="85"/>
      <c r="LS81" s="49" t="s">
        <v>250</v>
      </c>
      <c r="LT81" s="49">
        <v>0.95</v>
      </c>
      <c r="LU81" s="49">
        <v>0.1</v>
      </c>
      <c r="LV81" s="49"/>
      <c r="LW81" s="276">
        <v>2.5000000000000001E-2</v>
      </c>
      <c r="LX81" s="105"/>
      <c r="LZ81" s="103"/>
      <c r="MA81" s="48">
        <v>15.7</v>
      </c>
      <c r="MB81" s="48">
        <v>17.329999999999998</v>
      </c>
      <c r="MC81" s="48"/>
      <c r="MD81" s="311" t="s">
        <v>62</v>
      </c>
      <c r="ME81" s="49">
        <f>MB81-MA81+ML81-MK81</f>
        <v>0.77999999999999914</v>
      </c>
      <c r="MF81" s="85">
        <f>ME81/MA81</f>
        <v>4.968152866242033E-2</v>
      </c>
      <c r="MG81" s="85"/>
      <c r="MH81" s="85"/>
      <c r="MI81" s="85"/>
      <c r="MJ81" s="49" t="s">
        <v>250</v>
      </c>
      <c r="MK81" s="49">
        <v>0.95</v>
      </c>
      <c r="ML81" s="49">
        <v>0.1</v>
      </c>
      <c r="MM81" s="49"/>
      <c r="MN81" s="276"/>
      <c r="MO81" s="105"/>
      <c r="MQ81" s="103"/>
      <c r="MR81" s="48">
        <v>15.7</v>
      </c>
      <c r="MS81" s="48">
        <v>17.329999999999998</v>
      </c>
      <c r="MT81" s="48"/>
      <c r="MU81" s="311" t="s">
        <v>62</v>
      </c>
      <c r="MV81" s="49">
        <f>MS81-MR81+NC81-NB81</f>
        <v>0.77999999999999914</v>
      </c>
      <c r="MW81" s="85">
        <f>MV81/MR81</f>
        <v>4.968152866242033E-2</v>
      </c>
      <c r="MX81" s="85"/>
      <c r="MY81" s="85"/>
      <c r="MZ81" s="85"/>
      <c r="NA81" s="49" t="s">
        <v>250</v>
      </c>
      <c r="NB81" s="49">
        <v>0.95</v>
      </c>
      <c r="NC81" s="49">
        <v>0.1</v>
      </c>
      <c r="ND81" s="49"/>
      <c r="NE81" s="276"/>
      <c r="NF81" s="105"/>
      <c r="NI81" s="103"/>
      <c r="NJ81" s="48">
        <v>15.7</v>
      </c>
      <c r="NK81" s="48">
        <v>17.329999999999998</v>
      </c>
      <c r="NL81" s="48"/>
      <c r="NM81" s="311" t="s">
        <v>62</v>
      </c>
      <c r="NN81" s="49">
        <f>NK81-NJ81+NU81-NT81</f>
        <v>0.77999999999999914</v>
      </c>
      <c r="NO81" s="85">
        <f>NN81/NJ81</f>
        <v>4.968152866242033E-2</v>
      </c>
      <c r="NP81" s="85"/>
      <c r="NQ81" s="85"/>
      <c r="NR81" s="85"/>
      <c r="NS81" s="49" t="s">
        <v>250</v>
      </c>
      <c r="NT81" s="49">
        <v>0.95</v>
      </c>
      <c r="NU81" s="49">
        <v>0.1</v>
      </c>
      <c r="NV81" s="49"/>
      <c r="NW81" s="276"/>
      <c r="NX81" s="105"/>
      <c r="OA81" s="103"/>
      <c r="OB81" s="48">
        <v>15.7</v>
      </c>
      <c r="OC81" s="48">
        <v>17.329999999999998</v>
      </c>
      <c r="OD81" s="48"/>
      <c r="OE81" s="311" t="s">
        <v>62</v>
      </c>
      <c r="OF81" s="49">
        <f>OC81-OB81+OM81-OL81</f>
        <v>0.77999999999999914</v>
      </c>
      <c r="OG81" s="85">
        <f>OF81/OB81</f>
        <v>4.968152866242033E-2</v>
      </c>
      <c r="OH81" s="85"/>
      <c r="OI81" s="85"/>
      <c r="OJ81" s="85"/>
      <c r="OK81" s="49" t="s">
        <v>250</v>
      </c>
      <c r="OL81" s="49">
        <v>0.95</v>
      </c>
      <c r="OM81" s="49">
        <v>0.1</v>
      </c>
      <c r="ON81" s="105"/>
      <c r="OQ81" s="103"/>
      <c r="OR81" s="48">
        <v>15.7</v>
      </c>
      <c r="OS81" s="48">
        <v>17.329999999999998</v>
      </c>
      <c r="OT81" s="48"/>
      <c r="OU81" s="311" t="s">
        <v>62</v>
      </c>
      <c r="OV81" s="49">
        <f>OS81-OR81+PC81-PB81</f>
        <v>0.77999999999999914</v>
      </c>
      <c r="OW81" s="85">
        <f>OV81/OR81</f>
        <v>4.968152866242033E-2</v>
      </c>
      <c r="OX81" s="85"/>
      <c r="OY81" s="85"/>
      <c r="OZ81" s="85"/>
      <c r="PA81" s="49" t="s">
        <v>250</v>
      </c>
      <c r="PB81" s="49">
        <v>0.95</v>
      </c>
      <c r="PC81" s="49">
        <v>0.1</v>
      </c>
      <c r="PD81" s="105"/>
      <c r="PG81" s="103"/>
      <c r="PH81" s="48">
        <v>15.7</v>
      </c>
      <c r="PI81" s="48">
        <v>17.329999999999998</v>
      </c>
      <c r="PJ81" s="48"/>
      <c r="PK81" s="311" t="s">
        <v>62</v>
      </c>
      <c r="PL81" s="49">
        <f>PI81-PH81+PS81-PR81</f>
        <v>0.77999999999999914</v>
      </c>
      <c r="PM81" s="85">
        <f>PL81/PH81</f>
        <v>4.968152866242033E-2</v>
      </c>
      <c r="PN81" s="85"/>
      <c r="PO81" s="85"/>
      <c r="PP81" s="85"/>
      <c r="PQ81" s="49" t="s">
        <v>250</v>
      </c>
      <c r="PR81" s="49">
        <v>0.95</v>
      </c>
      <c r="PS81" s="49">
        <v>0.1</v>
      </c>
      <c r="PT81" s="105"/>
      <c r="PV81" s="103"/>
      <c r="PW81" s="48">
        <v>15.7</v>
      </c>
      <c r="PX81" s="48">
        <v>17.329999999999998</v>
      </c>
      <c r="PY81" s="48"/>
      <c r="PZ81" s="311" t="s">
        <v>62</v>
      </c>
      <c r="QA81" s="49">
        <f>PX81-PW81+QH81-QG81</f>
        <v>0.77999999999999914</v>
      </c>
      <c r="QB81" s="85">
        <f>QA81/PW81</f>
        <v>4.968152866242033E-2</v>
      </c>
      <c r="QC81" s="85"/>
      <c r="QD81" s="85"/>
      <c r="QE81" s="85"/>
      <c r="QF81" s="49" t="s">
        <v>250</v>
      </c>
      <c r="QG81" s="49">
        <v>0.95</v>
      </c>
      <c r="QH81" s="49">
        <v>0.1</v>
      </c>
      <c r="QI81" s="105"/>
      <c r="QK81" s="103"/>
      <c r="QL81" s="48">
        <v>15.7</v>
      </c>
      <c r="QM81" s="48">
        <v>17.329999999999998</v>
      </c>
      <c r="QN81" s="48"/>
      <c r="QO81" s="311" t="s">
        <v>62</v>
      </c>
      <c r="QP81" s="49">
        <f>QM81-QL81+QW81-QV81</f>
        <v>0.77999999999999914</v>
      </c>
      <c r="QQ81" s="85">
        <f>QP81/QL81</f>
        <v>4.968152866242033E-2</v>
      </c>
      <c r="QR81" s="85"/>
      <c r="QS81" s="85"/>
      <c r="QT81" s="85"/>
      <c r="QU81" s="49" t="s">
        <v>250</v>
      </c>
      <c r="QV81" s="49">
        <v>0.95</v>
      </c>
      <c r="QW81" s="49">
        <v>0.1</v>
      </c>
      <c r="QX81" s="105"/>
      <c r="QZ81" s="624"/>
      <c r="RA81" s="48">
        <v>15.7</v>
      </c>
      <c r="RB81" s="48">
        <v>17.329999999999998</v>
      </c>
      <c r="RC81" s="495"/>
      <c r="RD81" s="311" t="s">
        <v>62</v>
      </c>
      <c r="RE81" s="49">
        <f>RB81-RA81+RL81-RK81</f>
        <v>0.77999999999999914</v>
      </c>
      <c r="RF81" s="85">
        <f>RE81/RA81</f>
        <v>4.968152866242033E-2</v>
      </c>
      <c r="RG81" s="85"/>
      <c r="RH81" s="85"/>
      <c r="RI81" s="85"/>
      <c r="RJ81" s="535" t="s">
        <v>253</v>
      </c>
      <c r="RK81" s="551">
        <v>0.95</v>
      </c>
      <c r="RL81" s="552">
        <v>0.1</v>
      </c>
      <c r="RM81" s="632"/>
      <c r="RQ81" s="624"/>
      <c r="RR81" s="48">
        <v>15.7</v>
      </c>
      <c r="RS81" s="48">
        <v>17.329999999999998</v>
      </c>
      <c r="RT81" s="495"/>
      <c r="RU81" s="311" t="s">
        <v>62</v>
      </c>
      <c r="RV81" s="49">
        <f>RS81-RR81+SC81-SB81</f>
        <v>0.77999999999999914</v>
      </c>
      <c r="RW81" s="85">
        <f>RV81/RR81</f>
        <v>4.968152866242033E-2</v>
      </c>
      <c r="RX81" s="85"/>
      <c r="RY81" s="85"/>
      <c r="RZ81" s="85"/>
      <c r="SA81" s="535" t="s">
        <v>253</v>
      </c>
      <c r="SB81" s="551">
        <v>0.95</v>
      </c>
      <c r="SC81" s="552">
        <v>0.1</v>
      </c>
      <c r="SD81" s="632"/>
    </row>
    <row r="82" spans="1:500 16283:16288">
      <c r="A82" s="800" t="s">
        <v>269</v>
      </c>
      <c r="B82" s="46">
        <v>30</v>
      </c>
      <c r="C82" s="45" t="s">
        <v>266</v>
      </c>
      <c r="D82" s="774">
        <v>1008</v>
      </c>
      <c r="E82" s="47" t="s">
        <v>248</v>
      </c>
      <c r="F82" s="815" t="s">
        <v>147</v>
      </c>
      <c r="G82" s="595" t="s">
        <v>270</v>
      </c>
      <c r="H82" s="45"/>
      <c r="J82" s="13"/>
      <c r="K82" s="48">
        <v>16.079999999999998</v>
      </c>
      <c r="L82" s="50">
        <v>17.239999999999998</v>
      </c>
      <c r="M82" s="104">
        <f>L82*11.45</f>
        <v>197.39799999999997</v>
      </c>
      <c r="N82" s="49">
        <f>L82-K82+S82</f>
        <v>1.2600000000000002</v>
      </c>
      <c r="O82" s="85">
        <f>N82/K82</f>
        <v>7.8358208955223899E-2</v>
      </c>
      <c r="P82" s="85"/>
      <c r="Q82" s="49" t="s">
        <v>39</v>
      </c>
      <c r="R82" s="49"/>
      <c r="S82" s="49">
        <v>0.1</v>
      </c>
      <c r="T82" s="49"/>
      <c r="U82" s="49"/>
      <c r="V82" s="105" t="s">
        <v>268</v>
      </c>
      <c r="X82" s="13"/>
      <c r="Y82" s="48">
        <v>16.079999999999998</v>
      </c>
      <c r="Z82" s="48">
        <v>17.239999999999998</v>
      </c>
      <c r="AA82" s="104">
        <f>Z82*11.45</f>
        <v>197.39799999999997</v>
      </c>
      <c r="AB82" s="49">
        <f>Z82-Y82+AG82</f>
        <v>1.2600000000000002</v>
      </c>
      <c r="AC82" s="85">
        <f>AB82/Z82</f>
        <v>7.3085846867749438E-2</v>
      </c>
      <c r="AD82" s="85"/>
      <c r="AE82" s="49" t="s">
        <v>39</v>
      </c>
      <c r="AF82" s="49"/>
      <c r="AG82" s="49">
        <v>0.1</v>
      </c>
      <c r="AH82" s="49"/>
      <c r="AI82" s="49"/>
      <c r="AJ82" s="105" t="s">
        <v>249</v>
      </c>
      <c r="AL82" s="103"/>
      <c r="AM82" s="48">
        <v>16.079999999999998</v>
      </c>
      <c r="AN82" s="48">
        <v>18.189999999999998</v>
      </c>
      <c r="AO82" s="104">
        <f>AN82*11.45</f>
        <v>208.27549999999997</v>
      </c>
      <c r="AP82" s="49">
        <f>AN82-AM82+AU82-AT82</f>
        <v>1.2599999999999996</v>
      </c>
      <c r="AQ82" s="85">
        <f>AP82/AM82</f>
        <v>7.8358208955223857E-2</v>
      </c>
      <c r="AR82" s="165"/>
      <c r="AS82" s="49" t="s">
        <v>250</v>
      </c>
      <c r="AT82" s="49">
        <v>0.95</v>
      </c>
      <c r="AU82" s="49">
        <v>0.1</v>
      </c>
      <c r="AV82" s="49"/>
      <c r="AW82" s="129">
        <v>3.5000000000000003E-2</v>
      </c>
      <c r="AX82" s="105" t="s">
        <v>249</v>
      </c>
      <c r="AZ82" s="103"/>
      <c r="BA82" s="48">
        <v>16.079999999999998</v>
      </c>
      <c r="BB82" s="48">
        <v>18.189999999999998</v>
      </c>
      <c r="BC82" s="104">
        <f>BB82*11.45</f>
        <v>208.27549999999997</v>
      </c>
      <c r="BD82" s="49">
        <f>BB82-BA82+BI82-BH82</f>
        <v>1.2599999999999996</v>
      </c>
      <c r="BE82" s="85">
        <f>BD82/BA82</f>
        <v>7.8358208955223857E-2</v>
      </c>
      <c r="BF82" s="165"/>
      <c r="BG82" s="49" t="s">
        <v>250</v>
      </c>
      <c r="BH82" s="49">
        <v>0.95</v>
      </c>
      <c r="BI82" s="49">
        <v>0.1</v>
      </c>
      <c r="BJ82" s="49"/>
      <c r="BK82" s="129">
        <v>3.5000000000000003E-2</v>
      </c>
      <c r="BL82" s="105" t="s">
        <v>251</v>
      </c>
      <c r="BN82" s="103"/>
      <c r="BO82" s="48">
        <v>16.079999999999998</v>
      </c>
      <c r="BP82" s="48">
        <v>18.189999999999998</v>
      </c>
      <c r="BQ82" s="204">
        <f>BP82-BV82</f>
        <v>17.239999999999998</v>
      </c>
      <c r="BR82" s="49">
        <f>BP82-BO82+BW82-BV82</f>
        <v>1.2599999999999996</v>
      </c>
      <c r="BS82" s="85">
        <f>BR82/BO82</f>
        <v>7.8358208955223857E-2</v>
      </c>
      <c r="BT82" s="85"/>
      <c r="BU82" s="49" t="s">
        <v>250</v>
      </c>
      <c r="BV82" s="49">
        <v>0.95</v>
      </c>
      <c r="BW82" s="49">
        <v>0.1</v>
      </c>
      <c r="BX82" s="49"/>
      <c r="BY82" s="153">
        <v>3.5000000000000003E-2</v>
      </c>
      <c r="BZ82" s="105"/>
      <c r="CB82" s="103"/>
      <c r="CC82" s="48">
        <v>16.079999999999998</v>
      </c>
      <c r="CD82" s="48">
        <v>18.189999999999998</v>
      </c>
      <c r="CE82" s="104"/>
      <c r="CF82" s="49">
        <f>CD82-CC82+CK82-CJ82</f>
        <v>1.2599999999999996</v>
      </c>
      <c r="CG82" s="85">
        <f>CF82/CC82</f>
        <v>7.8358208955223857E-2</v>
      </c>
      <c r="CH82" s="85"/>
      <c r="CI82" s="49" t="s">
        <v>250</v>
      </c>
      <c r="CJ82" s="49">
        <v>0.95</v>
      </c>
      <c r="CK82" s="49">
        <v>0.1</v>
      </c>
      <c r="CL82" s="49"/>
      <c r="CM82" s="153">
        <v>3.5000000000000003E-2</v>
      </c>
      <c r="CN82" s="105">
        <f>CF82*CM82/CG82</f>
        <v>0.56279999999999997</v>
      </c>
      <c r="CP82" s="103"/>
      <c r="CQ82" s="48">
        <v>16.079999999999998</v>
      </c>
      <c r="CR82" s="152">
        <v>17.239999999999998</v>
      </c>
      <c r="CS82" s="104">
        <f>CD82-CR82</f>
        <v>0.94999999999999929</v>
      </c>
      <c r="CT82" s="49">
        <f>CR82-CQ82+CY82</f>
        <v>1.2600000000000002</v>
      </c>
      <c r="CU82" s="85">
        <f>CT82/CQ82</f>
        <v>7.8358208955223899E-2</v>
      </c>
      <c r="CV82" s="85"/>
      <c r="CW82" s="49" t="s">
        <v>250</v>
      </c>
      <c r="CX82" s="49"/>
      <c r="CY82" s="49">
        <v>0.1</v>
      </c>
      <c r="CZ82" s="49"/>
      <c r="DA82" s="153">
        <v>3.5000000000000003E-2</v>
      </c>
      <c r="DB82" s="105"/>
      <c r="DD82" s="103"/>
      <c r="DE82" s="48">
        <v>16.079999999999998</v>
      </c>
      <c r="DF82" s="48">
        <v>18.189999999999998</v>
      </c>
      <c r="DG82" s="152"/>
      <c r="DH82" s="152"/>
      <c r="DI82" s="104"/>
      <c r="DJ82" s="49">
        <f>DF82-DE82+DO82</f>
        <v>2.2099999999999995</v>
      </c>
      <c r="DK82" s="85">
        <f>DJ82/DE82</f>
        <v>0.1374378109452736</v>
      </c>
      <c r="DL82" s="85"/>
      <c r="DM82" s="49" t="s">
        <v>250</v>
      </c>
      <c r="DN82" s="49">
        <v>0.95</v>
      </c>
      <c r="DO82" s="49">
        <v>0.1</v>
      </c>
      <c r="DP82" s="49"/>
      <c r="DQ82" s="153">
        <v>3.5000000000000003E-2</v>
      </c>
      <c r="DR82" s="105"/>
      <c r="DT82" s="103"/>
      <c r="DU82" s="48">
        <v>16.079999999999998</v>
      </c>
      <c r="DV82" s="48">
        <v>18.189999999999998</v>
      </c>
      <c r="DW82" s="104"/>
      <c r="DX82" s="49">
        <f>DV82-DU82+EC82</f>
        <v>2.2099999999999995</v>
      </c>
      <c r="DY82" s="85">
        <f>DX82/DU82</f>
        <v>0.1374378109452736</v>
      </c>
      <c r="DZ82" s="85"/>
      <c r="EA82" s="49" t="s">
        <v>250</v>
      </c>
      <c r="EB82" s="49">
        <v>0.95</v>
      </c>
      <c r="EC82" s="49">
        <v>0.1</v>
      </c>
      <c r="ED82" s="49"/>
      <c r="EE82" s="153">
        <v>3.5000000000000003E-2</v>
      </c>
      <c r="EF82" s="105"/>
      <c r="EG82" s="105"/>
      <c r="EH82" s="103"/>
      <c r="EI82" s="48">
        <v>16.079999999999998</v>
      </c>
      <c r="EJ82" s="48">
        <v>18.189999999999998</v>
      </c>
      <c r="EK82" s="104"/>
      <c r="EL82" s="49">
        <f>EJ82-EI82+EP82-EO82</f>
        <v>1.2599999999999996</v>
      </c>
      <c r="EM82" s="85">
        <f>EL82/EI82</f>
        <v>7.8358208955223857E-2</v>
      </c>
      <c r="EN82" s="49" t="s">
        <v>250</v>
      </c>
      <c r="EO82" s="49">
        <v>0.95</v>
      </c>
      <c r="EP82" s="49">
        <v>0.1</v>
      </c>
      <c r="EQ82" s="49"/>
      <c r="ER82" s="153">
        <v>3.5000000000000003E-2</v>
      </c>
      <c r="ES82" s="105"/>
      <c r="EU82" s="103"/>
      <c r="EV82" s="48">
        <v>16.079999999999998</v>
      </c>
      <c r="EW82" s="48">
        <v>18.189999999999998</v>
      </c>
      <c r="EX82" s="104"/>
      <c r="EY82" s="49">
        <f>EW82-EV82+FC82-FB82</f>
        <v>1.2599999999999996</v>
      </c>
      <c r="EZ82" s="85">
        <f>EY82/EV82</f>
        <v>7.8358208955223857E-2</v>
      </c>
      <c r="FA82" s="49" t="s">
        <v>250</v>
      </c>
      <c r="FB82" s="49">
        <v>0.95</v>
      </c>
      <c r="FC82" s="49">
        <v>0.1</v>
      </c>
      <c r="FD82" s="49"/>
      <c r="FE82" s="153">
        <v>3.5000000000000003E-2</v>
      </c>
      <c r="FF82" s="105"/>
      <c r="FH82" s="103"/>
      <c r="FI82" s="48">
        <v>16.079999999999998</v>
      </c>
      <c r="FJ82" s="48">
        <v>18.189999999999998</v>
      </c>
      <c r="FK82" s="104" t="s">
        <v>62</v>
      </c>
      <c r="FL82" s="49">
        <f>FJ82-FI82+FP82-FO82</f>
        <v>1.2599999999999996</v>
      </c>
      <c r="FM82" s="85">
        <f>FL82/FI82</f>
        <v>7.8358208955223857E-2</v>
      </c>
      <c r="FN82" s="49" t="s">
        <v>250</v>
      </c>
      <c r="FO82" s="49">
        <v>0.95</v>
      </c>
      <c r="FP82" s="49">
        <v>0.1</v>
      </c>
      <c r="FQ82" s="49"/>
      <c r="FR82" s="153">
        <v>3.5000000000000003E-2</v>
      </c>
      <c r="FS82" s="105"/>
      <c r="FU82" s="103"/>
      <c r="FV82" s="48">
        <v>16.12</v>
      </c>
      <c r="FW82" s="48">
        <v>18.189999999999998</v>
      </c>
      <c r="FX82" s="48"/>
      <c r="FY82" s="104" t="s">
        <v>62</v>
      </c>
      <c r="FZ82" s="49">
        <f>FW82-FV82+GD82-GC82</f>
        <v>1.2199999999999969</v>
      </c>
      <c r="GA82" s="85">
        <f>FZ82/FV82</f>
        <v>7.5682382133994835E-2</v>
      </c>
      <c r="GB82" s="49" t="s">
        <v>250</v>
      </c>
      <c r="GC82" s="49">
        <v>0.95</v>
      </c>
      <c r="GD82" s="49">
        <v>0.1</v>
      </c>
      <c r="GE82" s="49"/>
      <c r="GF82" s="153">
        <v>3.5000000000000003E-2</v>
      </c>
      <c r="GG82" s="105"/>
      <c r="GI82" s="103"/>
      <c r="GJ82" s="48">
        <v>16.12</v>
      </c>
      <c r="GK82" s="48">
        <v>18.189999999999998</v>
      </c>
      <c r="GL82" s="48"/>
      <c r="GM82" s="104" t="s">
        <v>62</v>
      </c>
      <c r="GN82" s="49">
        <f>GK82-GJ82+GR82-GQ82</f>
        <v>1.2199999999999969</v>
      </c>
      <c r="GO82" s="85">
        <f>GN82/GJ82</f>
        <v>7.5682382133994835E-2</v>
      </c>
      <c r="GP82" s="49" t="s">
        <v>250</v>
      </c>
      <c r="GQ82" s="49">
        <v>0.95</v>
      </c>
      <c r="GR82" s="49">
        <v>0.1</v>
      </c>
      <c r="GS82" s="49"/>
      <c r="GT82" s="276">
        <v>3.5000000000000003E-2</v>
      </c>
      <c r="GU82" s="105"/>
      <c r="GW82" s="103"/>
      <c r="GX82" s="48">
        <v>16.12</v>
      </c>
      <c r="GY82" s="48">
        <v>18.189999999999998</v>
      </c>
      <c r="GZ82" s="48"/>
      <c r="HA82" s="104" t="s">
        <v>62</v>
      </c>
      <c r="HB82" s="49">
        <f>GY82-GX82+HF82-HE82</f>
        <v>1.2199999999999969</v>
      </c>
      <c r="HC82" s="85">
        <f>HB82/GX82</f>
        <v>7.5682382133994835E-2</v>
      </c>
      <c r="HD82" s="49" t="s">
        <v>250</v>
      </c>
      <c r="HE82" s="49">
        <v>0.95</v>
      </c>
      <c r="HF82" s="49">
        <v>0.1</v>
      </c>
      <c r="HG82" s="49"/>
      <c r="HH82" s="276">
        <v>3.5000000000000003E-2</v>
      </c>
      <c r="HI82" s="105"/>
      <c r="HJ82" s="105"/>
      <c r="HK82" s="103"/>
      <c r="HL82" s="48">
        <v>16.12</v>
      </c>
      <c r="HM82" s="48">
        <v>18.189999999999998</v>
      </c>
      <c r="HN82" s="48"/>
      <c r="HO82" s="104" t="s">
        <v>62</v>
      </c>
      <c r="HP82" s="49">
        <f>HM82-HL82+HT82-HS82</f>
        <v>1.2199999999999969</v>
      </c>
      <c r="HQ82" s="85">
        <f>HP82/HL82</f>
        <v>7.5682382133994835E-2</v>
      </c>
      <c r="HR82" s="49" t="s">
        <v>250</v>
      </c>
      <c r="HS82" s="49">
        <v>0.95</v>
      </c>
      <c r="HT82" s="49">
        <v>0.1</v>
      </c>
      <c r="HU82" s="49"/>
      <c r="HV82" s="276">
        <v>3.5000000000000003E-2</v>
      </c>
      <c r="HW82" s="105"/>
      <c r="HX82" s="103"/>
      <c r="HY82" s="48">
        <v>16.12</v>
      </c>
      <c r="HZ82" s="48">
        <v>18.189999999999998</v>
      </c>
      <c r="IA82" s="48"/>
      <c r="IB82" s="104" t="s">
        <v>62</v>
      </c>
      <c r="IC82" s="49">
        <f>HZ82-HY82+IJ82-II82</f>
        <v>1.2199999999999969</v>
      </c>
      <c r="ID82" s="85">
        <f>IC82/HY82</f>
        <v>7.5682382133994835E-2</v>
      </c>
      <c r="IE82" s="85"/>
      <c r="IF82" s="85"/>
      <c r="IG82" s="85"/>
      <c r="IH82" s="49" t="s">
        <v>250</v>
      </c>
      <c r="II82" s="49">
        <v>0.95</v>
      </c>
      <c r="IJ82" s="49">
        <v>0.1</v>
      </c>
      <c r="IK82" s="49"/>
      <c r="IL82" s="276">
        <v>3.5000000000000003E-2</v>
      </c>
      <c r="IM82" s="105"/>
      <c r="IQ82" s="103"/>
      <c r="IR82" s="48">
        <v>16.12</v>
      </c>
      <c r="IS82" s="48">
        <v>18.189999999999998</v>
      </c>
      <c r="IT82" s="48"/>
      <c r="IU82" s="104" t="s">
        <v>62</v>
      </c>
      <c r="IV82" s="49">
        <f>IS82-IR82+JC82-JB82</f>
        <v>1.2199999999999969</v>
      </c>
      <c r="IW82" s="85">
        <f>IV82/IR82</f>
        <v>7.5682382133994835E-2</v>
      </c>
      <c r="IX82" s="85"/>
      <c r="IY82" s="85"/>
      <c r="IZ82" s="85"/>
      <c r="JA82" s="49" t="s">
        <v>250</v>
      </c>
      <c r="JB82" s="49">
        <v>0.95</v>
      </c>
      <c r="JC82" s="49">
        <v>0.1</v>
      </c>
      <c r="JD82" s="49"/>
      <c r="JE82" s="276">
        <v>3.5000000000000003E-2</v>
      </c>
      <c r="JF82" s="105"/>
      <c r="JH82" s="103"/>
      <c r="JI82" s="48">
        <v>16.12</v>
      </c>
      <c r="JJ82" s="48">
        <v>18.189999999999998</v>
      </c>
      <c r="JK82" s="48"/>
      <c r="JL82" s="104" t="s">
        <v>62</v>
      </c>
      <c r="JM82" s="49">
        <f>JJ82-JI82+JT82-JS82</f>
        <v>1.2199999999999969</v>
      </c>
      <c r="JN82" s="85">
        <f>JM82/JI82</f>
        <v>7.5682382133994835E-2</v>
      </c>
      <c r="JO82" s="85"/>
      <c r="JP82" s="85"/>
      <c r="JQ82" s="85"/>
      <c r="JR82" s="49" t="s">
        <v>250</v>
      </c>
      <c r="JS82" s="49">
        <v>0.95</v>
      </c>
      <c r="JT82" s="49">
        <v>0.1</v>
      </c>
      <c r="JU82" s="49"/>
      <c r="JV82" s="276">
        <v>3.5000000000000003E-2</v>
      </c>
      <c r="JW82" s="105"/>
      <c r="JZ82" s="103"/>
      <c r="KA82" s="48">
        <v>16.12</v>
      </c>
      <c r="KB82" s="48">
        <v>18.189999999999998</v>
      </c>
      <c r="KC82" s="48"/>
      <c r="KD82" s="104" t="s">
        <v>62</v>
      </c>
      <c r="KE82" s="49">
        <f>KB82-KA82+KL82-KK82</f>
        <v>1.2199999999999969</v>
      </c>
      <c r="KF82" s="85">
        <f>KE82/KA82</f>
        <v>7.5682382133994835E-2</v>
      </c>
      <c r="KG82" s="85"/>
      <c r="KH82" s="85"/>
      <c r="KI82" s="85"/>
      <c r="KJ82" s="49" t="s">
        <v>250</v>
      </c>
      <c r="KK82" s="49">
        <v>0.95</v>
      </c>
      <c r="KL82" s="49">
        <v>0.1</v>
      </c>
      <c r="KM82" s="49"/>
      <c r="KN82" s="276">
        <v>3.5000000000000003E-2</v>
      </c>
      <c r="KO82" s="105"/>
      <c r="KQ82" s="103"/>
      <c r="KR82" s="48">
        <v>16.12</v>
      </c>
      <c r="KS82" s="48">
        <v>18.189999999999998</v>
      </c>
      <c r="KT82" s="48"/>
      <c r="KU82" s="311" t="s">
        <v>62</v>
      </c>
      <c r="KV82" s="49">
        <f>KS82-KR82+LC82-LB82</f>
        <v>1.2199999999999969</v>
      </c>
      <c r="KW82" s="85">
        <f>KV82/KR82</f>
        <v>7.5682382133994835E-2</v>
      </c>
      <c r="KX82" s="85"/>
      <c r="KY82" s="85"/>
      <c r="KZ82" s="85"/>
      <c r="LA82" s="49" t="s">
        <v>250</v>
      </c>
      <c r="LB82" s="49">
        <v>0.95</v>
      </c>
      <c r="LC82" s="49">
        <v>0.1</v>
      </c>
      <c r="LD82" s="49"/>
      <c r="LE82" s="276">
        <v>3.5000000000000003E-2</v>
      </c>
      <c r="LF82" s="105"/>
      <c r="LI82" s="103"/>
      <c r="LJ82" s="48">
        <v>16.12</v>
      </c>
      <c r="LK82" s="48">
        <v>18.189999999999998</v>
      </c>
      <c r="LL82" s="48"/>
      <c r="LM82" s="311" t="s">
        <v>62</v>
      </c>
      <c r="LN82" s="49">
        <f>LK82-LJ82+LU82-LT82</f>
        <v>1.2199999999999969</v>
      </c>
      <c r="LO82" s="85">
        <f>LN82/LJ82</f>
        <v>7.5682382133994835E-2</v>
      </c>
      <c r="LP82" s="85"/>
      <c r="LQ82" s="85"/>
      <c r="LR82" s="85"/>
      <c r="LS82" s="49" t="s">
        <v>250</v>
      </c>
      <c r="LT82" s="49">
        <v>0.95</v>
      </c>
      <c r="LU82" s="49">
        <v>0.1</v>
      </c>
      <c r="LV82" s="49"/>
      <c r="LW82" s="276">
        <v>3.5000000000000003E-2</v>
      </c>
      <c r="LX82" s="105"/>
      <c r="LZ82" s="103"/>
      <c r="MA82" s="48">
        <v>16.12</v>
      </c>
      <c r="MB82" s="48">
        <v>18.189999999999998</v>
      </c>
      <c r="MC82" s="48"/>
      <c r="MD82" s="311" t="s">
        <v>62</v>
      </c>
      <c r="ME82" s="49">
        <f>MB82-MA82+ML82-MK82</f>
        <v>1.2199999999999969</v>
      </c>
      <c r="MF82" s="85">
        <f>ME82/MA82</f>
        <v>7.5682382133994835E-2</v>
      </c>
      <c r="MG82" s="85"/>
      <c r="MH82" s="85"/>
      <c r="MI82" s="85"/>
      <c r="MJ82" s="49" t="s">
        <v>250</v>
      </c>
      <c r="MK82" s="49">
        <v>0.95</v>
      </c>
      <c r="ML82" s="49">
        <v>0.1</v>
      </c>
      <c r="MM82" s="49"/>
      <c r="MN82" s="276"/>
      <c r="MO82" s="105"/>
      <c r="MQ82" s="103"/>
      <c r="MR82" s="48">
        <v>16.12</v>
      </c>
      <c r="MS82" s="48">
        <v>18.189999999999998</v>
      </c>
      <c r="MT82" s="48"/>
      <c r="MU82" s="311" t="s">
        <v>62</v>
      </c>
      <c r="MV82" s="49">
        <f>MS82-MR82+NC82-NB82</f>
        <v>1.2199999999999969</v>
      </c>
      <c r="MW82" s="85">
        <f>MV82/MR82</f>
        <v>7.5682382133994835E-2</v>
      </c>
      <c r="MX82" s="85"/>
      <c r="MY82" s="85"/>
      <c r="MZ82" s="85"/>
      <c r="NA82" s="49" t="s">
        <v>250</v>
      </c>
      <c r="NB82" s="49">
        <v>0.95</v>
      </c>
      <c r="NC82" s="49">
        <v>0.1</v>
      </c>
      <c r="ND82" s="49"/>
      <c r="NE82" s="276"/>
      <c r="NF82" s="105"/>
      <c r="NI82" s="103"/>
      <c r="NJ82" s="48">
        <v>16.12</v>
      </c>
      <c r="NK82" s="48">
        <v>18.189999999999998</v>
      </c>
      <c r="NL82" s="48"/>
      <c r="NM82" s="311" t="s">
        <v>62</v>
      </c>
      <c r="NN82" s="49">
        <f>NK82-NJ82+NU82-NT82</f>
        <v>1.2199999999999969</v>
      </c>
      <c r="NO82" s="85">
        <f>NN82/NJ82</f>
        <v>7.5682382133994835E-2</v>
      </c>
      <c r="NP82" s="85"/>
      <c r="NQ82" s="85"/>
      <c r="NR82" s="85"/>
      <c r="NS82" s="49" t="s">
        <v>250</v>
      </c>
      <c r="NT82" s="49">
        <v>0.95</v>
      </c>
      <c r="NU82" s="49">
        <v>0.1</v>
      </c>
      <c r="NV82" s="49"/>
      <c r="NW82" s="276"/>
      <c r="NX82" s="105"/>
      <c r="OA82" s="103"/>
      <c r="OB82" s="48">
        <v>16.12</v>
      </c>
      <c r="OC82" s="48">
        <v>18.189999999999998</v>
      </c>
      <c r="OD82" s="48"/>
      <c r="OE82" s="311" t="s">
        <v>62</v>
      </c>
      <c r="OF82" s="49">
        <f>OC82-OB82+OM82-OL82</f>
        <v>1.2199999999999969</v>
      </c>
      <c r="OG82" s="85">
        <f>OF82/OB82</f>
        <v>7.5682382133994835E-2</v>
      </c>
      <c r="OH82" s="85"/>
      <c r="OI82" s="85"/>
      <c r="OJ82" s="85"/>
      <c r="OK82" s="49" t="s">
        <v>250</v>
      </c>
      <c r="OL82" s="49">
        <v>0.95</v>
      </c>
      <c r="OM82" s="49">
        <v>0.1</v>
      </c>
      <c r="ON82" s="105"/>
      <c r="OQ82" s="103"/>
      <c r="OR82" s="48">
        <v>16.12</v>
      </c>
      <c r="OS82" s="48">
        <v>18.189999999999998</v>
      </c>
      <c r="OT82" s="48"/>
      <c r="OU82" s="311" t="s">
        <v>62</v>
      </c>
      <c r="OV82" s="49">
        <f>OS82-OR82+PC82-PB82</f>
        <v>1.2199999999999969</v>
      </c>
      <c r="OW82" s="85">
        <f>OV82/OR82</f>
        <v>7.5682382133994835E-2</v>
      </c>
      <c r="OX82" s="85"/>
      <c r="OY82" s="85"/>
      <c r="OZ82" s="85"/>
      <c r="PA82" s="49" t="s">
        <v>250</v>
      </c>
      <c r="PB82" s="49">
        <v>0.95</v>
      </c>
      <c r="PC82" s="49">
        <v>0.1</v>
      </c>
      <c r="PD82" s="105"/>
      <c r="PG82" s="103"/>
      <c r="PH82" s="48">
        <v>16.12</v>
      </c>
      <c r="PI82" s="48">
        <v>18.189999999999998</v>
      </c>
      <c r="PJ82" s="48"/>
      <c r="PK82" s="311" t="s">
        <v>62</v>
      </c>
      <c r="PL82" s="49">
        <f>PI82-PH82+PS82-PR82</f>
        <v>1.2199999999999969</v>
      </c>
      <c r="PM82" s="85">
        <f>PL82/PH82</f>
        <v>7.5682382133994835E-2</v>
      </c>
      <c r="PN82" s="85"/>
      <c r="PO82" s="85"/>
      <c r="PP82" s="85"/>
      <c r="PQ82" s="49" t="s">
        <v>250</v>
      </c>
      <c r="PR82" s="49">
        <v>0.95</v>
      </c>
      <c r="PS82" s="49">
        <v>0.1</v>
      </c>
      <c r="PT82" s="105"/>
      <c r="PV82" s="103"/>
      <c r="PW82" s="48">
        <v>16.12</v>
      </c>
      <c r="PX82" s="48">
        <v>18.189999999999998</v>
      </c>
      <c r="PY82" s="48"/>
      <c r="PZ82" s="311" t="s">
        <v>62</v>
      </c>
      <c r="QA82" s="49">
        <f>PX82-PW82+QH82-QG82</f>
        <v>1.2199999999999969</v>
      </c>
      <c r="QB82" s="85">
        <f>QA82/PW82</f>
        <v>7.5682382133994835E-2</v>
      </c>
      <c r="QC82" s="85"/>
      <c r="QD82" s="85"/>
      <c r="QE82" s="85"/>
      <c r="QF82" s="49" t="s">
        <v>250</v>
      </c>
      <c r="QG82" s="49">
        <v>0.95</v>
      </c>
      <c r="QH82" s="49">
        <v>0.1</v>
      </c>
      <c r="QI82" s="105"/>
      <c r="QK82" s="103"/>
      <c r="QL82" s="48">
        <v>16.12</v>
      </c>
      <c r="QM82" s="48">
        <v>18.189999999999998</v>
      </c>
      <c r="QN82" s="48"/>
      <c r="QO82" s="311" t="s">
        <v>62</v>
      </c>
      <c r="QP82" s="49">
        <f>QM82-QL82+QW82-QV82</f>
        <v>1.2199999999999969</v>
      </c>
      <c r="QQ82" s="85">
        <f>QP82/QL82</f>
        <v>7.5682382133994835E-2</v>
      </c>
      <c r="QR82" s="85"/>
      <c r="QS82" s="85"/>
      <c r="QT82" s="85"/>
      <c r="QU82" s="49" t="s">
        <v>250</v>
      </c>
      <c r="QV82" s="49">
        <v>0.95</v>
      </c>
      <c r="QW82" s="49">
        <v>0.1</v>
      </c>
      <c r="QX82" s="105"/>
      <c r="QZ82" s="624"/>
      <c r="RA82" s="48">
        <v>16.12</v>
      </c>
      <c r="RB82" s="48">
        <v>18.189999999999998</v>
      </c>
      <c r="RC82" s="495"/>
      <c r="RD82" s="311" t="s">
        <v>62</v>
      </c>
      <c r="RE82" s="49">
        <f>RB82-RA82+RL82-RK82</f>
        <v>1.2199999999999969</v>
      </c>
      <c r="RF82" s="85">
        <f>RE82/RA82</f>
        <v>7.5682382133994835E-2</v>
      </c>
      <c r="RG82" s="85"/>
      <c r="RH82" s="85"/>
      <c r="RI82" s="85"/>
      <c r="RJ82" s="535" t="s">
        <v>253</v>
      </c>
      <c r="RK82" s="551">
        <v>0.95</v>
      </c>
      <c r="RL82" s="552">
        <v>0.1</v>
      </c>
      <c r="RM82" s="632"/>
      <c r="RQ82" s="624"/>
      <c r="RR82" s="48">
        <v>16.12</v>
      </c>
      <c r="RS82" s="48">
        <v>18.189999999999998</v>
      </c>
      <c r="RT82" s="495"/>
      <c r="RU82" s="311" t="s">
        <v>62</v>
      </c>
      <c r="RV82" s="49">
        <f>RS82-RR82+SC82-SB82</f>
        <v>1.2199999999999969</v>
      </c>
      <c r="RW82" s="85">
        <f>RV82/RR82</f>
        <v>7.5682382133994835E-2</v>
      </c>
      <c r="RX82" s="85"/>
      <c r="RY82" s="85"/>
      <c r="RZ82" s="85"/>
      <c r="SA82" s="535" t="s">
        <v>253</v>
      </c>
      <c r="SB82" s="551">
        <v>0.95</v>
      </c>
      <c r="SC82" s="552">
        <v>0.1</v>
      </c>
      <c r="SD82" s="632"/>
    </row>
    <row r="83" spans="1:500 16283:16288">
      <c r="A83" s="45" t="s">
        <v>273</v>
      </c>
      <c r="B83" s="46">
        <v>80</v>
      </c>
      <c r="C83" s="45" t="s">
        <v>47</v>
      </c>
      <c r="D83" s="774">
        <v>1008</v>
      </c>
      <c r="E83" s="47" t="s">
        <v>248</v>
      </c>
      <c r="F83" s="815" t="s">
        <v>147</v>
      </c>
      <c r="G83" s="596" t="s">
        <v>274</v>
      </c>
      <c r="H83" s="45"/>
      <c r="J83" s="13"/>
      <c r="K83" s="48">
        <v>2.68</v>
      </c>
      <c r="L83" s="48">
        <v>2.78</v>
      </c>
      <c r="M83" s="104">
        <f>L83*11.45</f>
        <v>31.830999999999996</v>
      </c>
      <c r="N83" s="49">
        <f>L83-K83+S83</f>
        <v>0.11499999999999964</v>
      </c>
      <c r="O83" s="85">
        <f>N83/K83</f>
        <v>4.2910447761193897E-2</v>
      </c>
      <c r="P83" s="85"/>
      <c r="Q83" s="49" t="s">
        <v>39</v>
      </c>
      <c r="R83" s="49"/>
      <c r="S83" s="727">
        <f>S81*150/1000</f>
        <v>1.4999999999999999E-2</v>
      </c>
      <c r="T83" s="49"/>
      <c r="U83" s="49"/>
      <c r="V83" s="105" t="s">
        <v>249</v>
      </c>
      <c r="X83" s="13"/>
      <c r="Y83" s="48">
        <v>2.68</v>
      </c>
      <c r="Z83" s="48">
        <v>2.78</v>
      </c>
      <c r="AA83" s="104">
        <f>Z83*11.45</f>
        <v>31.830999999999996</v>
      </c>
      <c r="AB83" s="49">
        <f>Z83-Y83+AG83</f>
        <v>0.11499999999999964</v>
      </c>
      <c r="AC83" s="85">
        <f>AB83/Z83</f>
        <v>4.1366906474820019E-2</v>
      </c>
      <c r="AD83" s="85"/>
      <c r="AE83" s="49" t="s">
        <v>39</v>
      </c>
      <c r="AF83" s="49"/>
      <c r="AG83" s="727">
        <f>AG81*150/1000</f>
        <v>1.4999999999999999E-2</v>
      </c>
      <c r="AH83" s="49"/>
      <c r="AI83" s="49"/>
      <c r="AJ83" s="105" t="s">
        <v>249</v>
      </c>
      <c r="AL83" s="103"/>
      <c r="AM83" s="48">
        <v>2.68</v>
      </c>
      <c r="AN83" s="48">
        <v>2.9224999999999999</v>
      </c>
      <c r="AO83" s="104">
        <f>AN83*11.45</f>
        <v>33.462624999999996</v>
      </c>
      <c r="AP83" s="49">
        <f>AN83-AM83+AU83-AT83</f>
        <v>0.11499999999999974</v>
      </c>
      <c r="AQ83" s="85">
        <f>AP83/AM83</f>
        <v>4.2910447761193932E-2</v>
      </c>
      <c r="AR83" s="165"/>
      <c r="AS83" s="49" t="s">
        <v>250</v>
      </c>
      <c r="AT83" s="49">
        <v>0.14249999999999999</v>
      </c>
      <c r="AU83" s="727">
        <f>AU81*150/1000</f>
        <v>1.4999999999999999E-2</v>
      </c>
      <c r="AV83" s="49"/>
      <c r="AW83" s="85">
        <v>0.02</v>
      </c>
      <c r="AX83" s="105" t="s">
        <v>249</v>
      </c>
      <c r="AZ83" s="103"/>
      <c r="BA83" s="48">
        <v>2.68</v>
      </c>
      <c r="BB83" s="48">
        <v>2.9224999999999999</v>
      </c>
      <c r="BC83" s="104">
        <f>BB83*11.45</f>
        <v>33.462624999999996</v>
      </c>
      <c r="BD83" s="49">
        <f>BB83-BA83+BI83-BH83</f>
        <v>0.11499999999999974</v>
      </c>
      <c r="BE83" s="85">
        <f>BD83/BA83</f>
        <v>4.2910447761193932E-2</v>
      </c>
      <c r="BF83" s="165"/>
      <c r="BG83" s="49" t="s">
        <v>250</v>
      </c>
      <c r="BH83" s="49">
        <v>0.14249999999999999</v>
      </c>
      <c r="BI83" s="727">
        <f>BI81*150/1000</f>
        <v>1.4999999999999999E-2</v>
      </c>
      <c r="BJ83" s="49"/>
      <c r="BK83" s="85">
        <v>0.02</v>
      </c>
      <c r="BL83" s="105" t="s">
        <v>251</v>
      </c>
      <c r="BN83" s="103"/>
      <c r="BO83" s="48">
        <v>2.68</v>
      </c>
      <c r="BP83" s="48">
        <v>2.9224999999999999</v>
      </c>
      <c r="BQ83" s="204">
        <f>BP83-BV83</f>
        <v>2.78</v>
      </c>
      <c r="BR83" s="49">
        <f>BP83-BO83+BW83-BV83</f>
        <v>0.11499999999999974</v>
      </c>
      <c r="BS83" s="85">
        <f>BR83/BO83</f>
        <v>4.2910447761193932E-2</v>
      </c>
      <c r="BT83" s="85"/>
      <c r="BU83" s="49" t="s">
        <v>250</v>
      </c>
      <c r="BV83" s="49">
        <v>0.14249999999999999</v>
      </c>
      <c r="BW83" s="727">
        <f>BW81*150/1000</f>
        <v>1.4999999999999999E-2</v>
      </c>
      <c r="BX83" s="49"/>
      <c r="BY83" s="743">
        <v>0.02</v>
      </c>
      <c r="BZ83" s="105"/>
      <c r="CB83" s="103"/>
      <c r="CC83" s="48">
        <v>2.68</v>
      </c>
      <c r="CD83" s="48">
        <v>2.9224999999999999</v>
      </c>
      <c r="CE83" s="104"/>
      <c r="CF83" s="49">
        <f>CD83-CC83+CK83-CJ83</f>
        <v>0.11499999999999974</v>
      </c>
      <c r="CG83" s="85">
        <f>CF83/CC83</f>
        <v>4.2910447761193932E-2</v>
      </c>
      <c r="CH83" s="85"/>
      <c r="CI83" s="49" t="s">
        <v>250</v>
      </c>
      <c r="CJ83" s="49">
        <v>0.14249999999999999</v>
      </c>
      <c r="CK83" s="727">
        <f>CK81*150/1000</f>
        <v>1.4999999999999999E-2</v>
      </c>
      <c r="CL83" s="49"/>
      <c r="CM83" s="743">
        <v>0.02</v>
      </c>
      <c r="CN83" s="105">
        <f>CF83*CM83/CG83</f>
        <v>5.3600000000000002E-2</v>
      </c>
      <c r="CP83" s="103"/>
      <c r="CQ83" s="48">
        <v>2.68</v>
      </c>
      <c r="CR83" s="48">
        <v>2.9224999999999999</v>
      </c>
      <c r="CS83" s="104"/>
      <c r="CT83" s="49">
        <f>CR83-CQ83+CY83</f>
        <v>0.25749999999999973</v>
      </c>
      <c r="CU83" s="85">
        <f>CT83/CQ83</f>
        <v>9.6082089552238695E-2</v>
      </c>
      <c r="CV83" s="85"/>
      <c r="CW83" s="49" t="s">
        <v>250</v>
      </c>
      <c r="CX83" s="49">
        <v>0.14249999999999999</v>
      </c>
      <c r="CY83" s="727">
        <f>CY81*150/1000</f>
        <v>1.4999999999999999E-2</v>
      </c>
      <c r="CZ83" s="49"/>
      <c r="DA83" s="743">
        <v>0.02</v>
      </c>
      <c r="DB83" s="105"/>
      <c r="DD83" s="103"/>
      <c r="DE83" s="48">
        <v>2.68</v>
      </c>
      <c r="DF83" s="48">
        <v>2.9224999999999999</v>
      </c>
      <c r="DG83" s="48"/>
      <c r="DH83" s="48"/>
      <c r="DI83" s="104"/>
      <c r="DJ83" s="49">
        <f>DF83-DE83+DO83</f>
        <v>0.25749999999999973</v>
      </c>
      <c r="DK83" s="85">
        <f>DJ83/DE83</f>
        <v>9.6082089552238695E-2</v>
      </c>
      <c r="DL83" s="85"/>
      <c r="DM83" s="49" t="s">
        <v>250</v>
      </c>
      <c r="DN83" s="49">
        <v>0.14249999999999999</v>
      </c>
      <c r="DO83" s="727">
        <f>DO81*150/1000</f>
        <v>1.4999999999999999E-2</v>
      </c>
      <c r="DP83" s="49"/>
      <c r="DQ83" s="743">
        <v>0.02</v>
      </c>
      <c r="DR83" s="105"/>
      <c r="DT83" s="103"/>
      <c r="DU83" s="48">
        <v>2.68</v>
      </c>
      <c r="DV83" s="48">
        <v>2.9224999999999999</v>
      </c>
      <c r="DW83" s="104"/>
      <c r="DX83" s="49">
        <f>DV83-DU83+EC83</f>
        <v>0.25749999999999973</v>
      </c>
      <c r="DY83" s="85">
        <f>DX83/DU83</f>
        <v>9.6082089552238695E-2</v>
      </c>
      <c r="DZ83" s="85"/>
      <c r="EA83" s="49" t="s">
        <v>250</v>
      </c>
      <c r="EB83" s="49">
        <v>0.14249999999999999</v>
      </c>
      <c r="EC83" s="727">
        <f>EC81*150/1000</f>
        <v>1.4999999999999999E-2</v>
      </c>
      <c r="ED83" s="49"/>
      <c r="EE83" s="743">
        <v>0.02</v>
      </c>
      <c r="EF83" s="105"/>
      <c r="EG83" s="105"/>
      <c r="EH83" s="103"/>
      <c r="EI83" s="48">
        <v>2.68</v>
      </c>
      <c r="EJ83" s="48">
        <v>2.9224999999999999</v>
      </c>
      <c r="EK83" s="104"/>
      <c r="EL83" s="49">
        <f>EJ83-EI83+EP83-EO83</f>
        <v>0.11499999999999974</v>
      </c>
      <c r="EM83" s="85">
        <f>EL83/EI83</f>
        <v>4.2910447761193932E-2</v>
      </c>
      <c r="EN83" s="49" t="s">
        <v>250</v>
      </c>
      <c r="EO83" s="49">
        <v>0.14249999999999999</v>
      </c>
      <c r="EP83" s="727">
        <f>EP81*150/1000</f>
        <v>1.4999999999999999E-2</v>
      </c>
      <c r="EQ83" s="49"/>
      <c r="ER83" s="743">
        <v>0.02</v>
      </c>
      <c r="ES83" s="105"/>
      <c r="EU83" s="103"/>
      <c r="EV83" s="48">
        <v>2.68</v>
      </c>
      <c r="EW83" s="48">
        <v>2.9224999999999999</v>
      </c>
      <c r="EX83" s="104"/>
      <c r="EY83" s="49">
        <f>EW83-EV83+FC83-FB83</f>
        <v>0.11499999999999974</v>
      </c>
      <c r="EZ83" s="85">
        <f>EY83/EV83</f>
        <v>4.2910447761193932E-2</v>
      </c>
      <c r="FA83" s="49" t="s">
        <v>250</v>
      </c>
      <c r="FB83" s="49">
        <v>0.14249999999999999</v>
      </c>
      <c r="FC83" s="727">
        <f>FC81*150/1000</f>
        <v>1.4999999999999999E-2</v>
      </c>
      <c r="FD83" s="49"/>
      <c r="FE83" s="743">
        <v>0.02</v>
      </c>
      <c r="FF83" s="105"/>
      <c r="FH83" s="103"/>
      <c r="FI83" s="48">
        <v>2.68</v>
      </c>
      <c r="FJ83" s="48">
        <v>2.9224999999999999</v>
      </c>
      <c r="FK83" s="104" t="s">
        <v>62</v>
      </c>
      <c r="FL83" s="49">
        <f>FJ83-FI83+FP83-FO83</f>
        <v>0.11499999999999974</v>
      </c>
      <c r="FM83" s="85">
        <f>FL83/FI83</f>
        <v>4.2910447761193932E-2</v>
      </c>
      <c r="FN83" s="49" t="s">
        <v>250</v>
      </c>
      <c r="FO83" s="49">
        <v>0.14249999999999999</v>
      </c>
      <c r="FP83" s="727">
        <f>FP81*150/1000</f>
        <v>1.4999999999999999E-2</v>
      </c>
      <c r="FQ83" s="49"/>
      <c r="FR83" s="743">
        <v>0.02</v>
      </c>
      <c r="FS83" s="105"/>
      <c r="FU83" s="103"/>
      <c r="FV83" s="48">
        <v>2.68</v>
      </c>
      <c r="FW83" s="48">
        <v>2.9224999999999999</v>
      </c>
      <c r="FX83" s="48"/>
      <c r="FY83" s="104" t="s">
        <v>62</v>
      </c>
      <c r="FZ83" s="49">
        <f>FW83-FV83+GD83-GC83</f>
        <v>0.11499999999999974</v>
      </c>
      <c r="GA83" s="85">
        <f>FZ83/FV83</f>
        <v>4.2910447761193932E-2</v>
      </c>
      <c r="GB83" s="49" t="s">
        <v>250</v>
      </c>
      <c r="GC83" s="49">
        <v>0.14249999999999999</v>
      </c>
      <c r="GD83" s="727">
        <f>GD81*150/1000</f>
        <v>1.4999999999999999E-2</v>
      </c>
      <c r="GE83" s="49"/>
      <c r="GF83" s="743">
        <v>0.02</v>
      </c>
      <c r="GG83" s="105"/>
      <c r="GI83" s="103"/>
      <c r="GJ83" s="48">
        <v>2.68</v>
      </c>
      <c r="GK83" s="48">
        <v>2.9224999999999999</v>
      </c>
      <c r="GL83" s="48"/>
      <c r="GM83" s="104" t="s">
        <v>62</v>
      </c>
      <c r="GN83" s="49">
        <f>GK83-GJ83+GR83-GQ83</f>
        <v>0.11499999999999974</v>
      </c>
      <c r="GO83" s="85">
        <f>GN83/GJ83</f>
        <v>4.2910447761193932E-2</v>
      </c>
      <c r="GP83" s="49" t="s">
        <v>250</v>
      </c>
      <c r="GQ83" s="49">
        <v>0.14249999999999999</v>
      </c>
      <c r="GR83" s="727">
        <f>GR81*150/1000</f>
        <v>1.4999999999999999E-2</v>
      </c>
      <c r="GS83" s="49"/>
      <c r="GT83" s="749">
        <v>0.02</v>
      </c>
      <c r="GU83" s="105"/>
      <c r="GW83" s="103"/>
      <c r="GX83" s="48">
        <v>2.68</v>
      </c>
      <c r="GY83" s="48">
        <v>2.9224999999999999</v>
      </c>
      <c r="GZ83" s="48"/>
      <c r="HA83" s="104" t="s">
        <v>62</v>
      </c>
      <c r="HB83" s="49">
        <f>GY83-GX83+HF83-HE83</f>
        <v>0.11499999999999974</v>
      </c>
      <c r="HC83" s="85">
        <f>HB83/GX83</f>
        <v>4.2910447761193932E-2</v>
      </c>
      <c r="HD83" s="49" t="s">
        <v>250</v>
      </c>
      <c r="HE83" s="49">
        <v>0.14249999999999999</v>
      </c>
      <c r="HF83" s="727">
        <f>HF81*150/1000</f>
        <v>1.4999999999999999E-2</v>
      </c>
      <c r="HG83" s="49"/>
      <c r="HH83" s="749">
        <v>0.02</v>
      </c>
      <c r="HI83" s="105"/>
      <c r="HJ83" s="105"/>
      <c r="HK83" s="751"/>
      <c r="HL83" s="48">
        <v>2.68</v>
      </c>
      <c r="HM83" s="48">
        <v>2.9224999999999999</v>
      </c>
      <c r="HN83" s="48"/>
      <c r="HO83" s="104" t="s">
        <v>62</v>
      </c>
      <c r="HP83" s="49">
        <f>HM83-HL83+HT83-HS83</f>
        <v>0.11499999999999974</v>
      </c>
      <c r="HQ83" s="85">
        <f>HP83/HL83</f>
        <v>4.2910447761193932E-2</v>
      </c>
      <c r="HR83" s="49" t="s">
        <v>250</v>
      </c>
      <c r="HS83" s="49">
        <v>0.14249999999999999</v>
      </c>
      <c r="HT83" s="727">
        <f>HT81*150/1000</f>
        <v>1.4999999999999999E-2</v>
      </c>
      <c r="HU83" s="49"/>
      <c r="HV83" s="749">
        <v>0.02</v>
      </c>
      <c r="HW83" s="105"/>
      <c r="HX83" s="751"/>
      <c r="HY83" s="48">
        <v>2.68</v>
      </c>
      <c r="HZ83" s="48">
        <v>2.9224999999999999</v>
      </c>
      <c r="IA83" s="48"/>
      <c r="IB83" s="104" t="s">
        <v>62</v>
      </c>
      <c r="IC83" s="49">
        <f>HZ83-HY83+IJ83-II83</f>
        <v>0.11499999999999974</v>
      </c>
      <c r="ID83" s="85">
        <f>IC83/HY83</f>
        <v>4.2910447761193932E-2</v>
      </c>
      <c r="IE83" s="85"/>
      <c r="IF83" s="85"/>
      <c r="IG83" s="85"/>
      <c r="IH83" s="49" t="s">
        <v>250</v>
      </c>
      <c r="II83" s="49">
        <v>0.14249999999999999</v>
      </c>
      <c r="IJ83" s="727">
        <f>IJ81*150/1000</f>
        <v>1.4999999999999999E-2</v>
      </c>
      <c r="IK83" s="49"/>
      <c r="IL83" s="749">
        <v>0.02</v>
      </c>
      <c r="IM83" s="105"/>
      <c r="IQ83" s="751"/>
      <c r="IR83" s="48">
        <v>2.68</v>
      </c>
      <c r="IS83" s="48">
        <v>2.9224999999999999</v>
      </c>
      <c r="IT83" s="48"/>
      <c r="IU83" s="104" t="s">
        <v>62</v>
      </c>
      <c r="IV83" s="49">
        <f>IS83-IR83+JC83-JB83</f>
        <v>0.11499999999999974</v>
      </c>
      <c r="IW83" s="85">
        <f>IV83/IR83</f>
        <v>4.2910447761193932E-2</v>
      </c>
      <c r="IX83" s="85"/>
      <c r="IY83" s="85"/>
      <c r="IZ83" s="85"/>
      <c r="JA83" s="49" t="s">
        <v>250</v>
      </c>
      <c r="JB83" s="49">
        <v>0.14249999999999999</v>
      </c>
      <c r="JC83" s="727">
        <f>JC81*150/1000</f>
        <v>1.4999999999999999E-2</v>
      </c>
      <c r="JD83" s="49"/>
      <c r="JE83" s="749">
        <v>0.02</v>
      </c>
      <c r="JF83" s="105"/>
      <c r="JH83" s="751"/>
      <c r="JI83" s="48">
        <v>2.68</v>
      </c>
      <c r="JJ83" s="48">
        <v>2.9224999999999999</v>
      </c>
      <c r="JK83" s="48"/>
      <c r="JL83" s="104" t="s">
        <v>62</v>
      </c>
      <c r="JM83" s="49">
        <f>JJ83-JI83+JT83-JS83</f>
        <v>0.11499999999999974</v>
      </c>
      <c r="JN83" s="85">
        <f>JM83/JI83</f>
        <v>4.2910447761193932E-2</v>
      </c>
      <c r="JO83" s="85"/>
      <c r="JP83" s="85"/>
      <c r="JQ83" s="85"/>
      <c r="JR83" s="49" t="s">
        <v>250</v>
      </c>
      <c r="JS83" s="49">
        <v>0.14249999999999999</v>
      </c>
      <c r="JT83" s="727">
        <f>JT81*150/1000</f>
        <v>1.4999999999999999E-2</v>
      </c>
      <c r="JU83" s="49"/>
      <c r="JV83" s="749">
        <v>0.02</v>
      </c>
      <c r="JW83" s="105"/>
      <c r="JZ83" s="751"/>
      <c r="KA83" s="48">
        <v>2.68</v>
      </c>
      <c r="KB83" s="48">
        <v>2.9224999999999999</v>
      </c>
      <c r="KC83" s="48"/>
      <c r="KD83" s="104" t="s">
        <v>62</v>
      </c>
      <c r="KE83" s="49">
        <f>KB83-KA83+KL83-KK83</f>
        <v>0.11499999999999974</v>
      </c>
      <c r="KF83" s="85">
        <f>KE83/KA83</f>
        <v>4.2910447761193932E-2</v>
      </c>
      <c r="KG83" s="85"/>
      <c r="KH83" s="85"/>
      <c r="KI83" s="85"/>
      <c r="KJ83" s="49" t="s">
        <v>250</v>
      </c>
      <c r="KK83" s="49">
        <v>0.14249999999999999</v>
      </c>
      <c r="KL83" s="727">
        <f>KL81*150/1000</f>
        <v>1.4999999999999999E-2</v>
      </c>
      <c r="KM83" s="49"/>
      <c r="KN83" s="749">
        <v>0.02</v>
      </c>
      <c r="KO83" s="105"/>
      <c r="KQ83" s="751"/>
      <c r="KR83" s="48">
        <v>2.68</v>
      </c>
      <c r="KS83" s="48">
        <v>2.9224999999999999</v>
      </c>
      <c r="KT83" s="48"/>
      <c r="KU83" s="311" t="s">
        <v>62</v>
      </c>
      <c r="KV83" s="49">
        <f>KS83-KR83+LC83-LB83</f>
        <v>0.11499999999999974</v>
      </c>
      <c r="KW83" s="85">
        <f>KV83/KR83</f>
        <v>4.2910447761193932E-2</v>
      </c>
      <c r="KX83" s="85"/>
      <c r="KY83" s="85"/>
      <c r="KZ83" s="85"/>
      <c r="LA83" s="49" t="s">
        <v>250</v>
      </c>
      <c r="LB83" s="49">
        <v>0.14249999999999999</v>
      </c>
      <c r="LC83" s="727">
        <f>LC81*150/1000</f>
        <v>1.4999999999999999E-2</v>
      </c>
      <c r="LD83" s="49"/>
      <c r="LE83" s="749">
        <v>0.02</v>
      </c>
      <c r="LF83" s="105"/>
      <c r="LI83" s="751"/>
      <c r="LJ83" s="48">
        <v>2.68</v>
      </c>
      <c r="LK83" s="48">
        <v>2.9224999999999999</v>
      </c>
      <c r="LL83" s="48"/>
      <c r="LM83" s="311" t="s">
        <v>62</v>
      </c>
      <c r="LN83" s="49">
        <f>LK83-LJ83+LU83-LT83</f>
        <v>0.11499999999999974</v>
      </c>
      <c r="LO83" s="85">
        <f>LN83/LJ83</f>
        <v>4.2910447761193932E-2</v>
      </c>
      <c r="LP83" s="85"/>
      <c r="LQ83" s="85"/>
      <c r="LR83" s="85"/>
      <c r="LS83" s="49" t="s">
        <v>250</v>
      </c>
      <c r="LT83" s="49">
        <v>0.14249999999999999</v>
      </c>
      <c r="LU83" s="727">
        <f>LU81*150/1000</f>
        <v>1.4999999999999999E-2</v>
      </c>
      <c r="LV83" s="49"/>
      <c r="LW83" s="749">
        <v>0.02</v>
      </c>
      <c r="LX83" s="105"/>
      <c r="LZ83" s="751"/>
      <c r="MA83" s="48">
        <v>2.68</v>
      </c>
      <c r="MB83" s="48">
        <v>2.9224999999999999</v>
      </c>
      <c r="MC83" s="48"/>
      <c r="MD83" s="311" t="s">
        <v>62</v>
      </c>
      <c r="ME83" s="49">
        <f>MB83-MA83+ML83-MK83</f>
        <v>0.11499999999999974</v>
      </c>
      <c r="MF83" s="85">
        <f>ME83/MA83</f>
        <v>4.2910447761193932E-2</v>
      </c>
      <c r="MG83" s="85"/>
      <c r="MH83" s="85"/>
      <c r="MI83" s="85"/>
      <c r="MJ83" s="49" t="s">
        <v>250</v>
      </c>
      <c r="MK83" s="49">
        <v>0.14249999999999999</v>
      </c>
      <c r="ML83" s="727">
        <f>ML81*150/1000</f>
        <v>1.4999999999999999E-2</v>
      </c>
      <c r="MM83" s="49"/>
      <c r="MN83" s="749"/>
      <c r="MO83" s="105"/>
      <c r="MQ83" s="751"/>
      <c r="MR83" s="48">
        <v>2.68</v>
      </c>
      <c r="MS83" s="48">
        <v>2.9224999999999999</v>
      </c>
      <c r="MT83" s="48"/>
      <c r="MU83" s="311" t="s">
        <v>62</v>
      </c>
      <c r="MV83" s="49">
        <f>MS83-MR83+NC83-NB83</f>
        <v>0.11499999999999974</v>
      </c>
      <c r="MW83" s="85">
        <f>MV83/MR83</f>
        <v>4.2910447761193932E-2</v>
      </c>
      <c r="MX83" s="85"/>
      <c r="MY83" s="85"/>
      <c r="MZ83" s="85"/>
      <c r="NA83" s="49" t="s">
        <v>250</v>
      </c>
      <c r="NB83" s="49">
        <v>0.14249999999999999</v>
      </c>
      <c r="NC83" s="727">
        <f>NC81*150/1000</f>
        <v>1.4999999999999999E-2</v>
      </c>
      <c r="ND83" s="49"/>
      <c r="NE83" s="749"/>
      <c r="NF83" s="105"/>
      <c r="NI83" s="29" t="s">
        <v>275</v>
      </c>
      <c r="NJ83" s="48">
        <v>2.68</v>
      </c>
      <c r="NK83" s="48">
        <v>2.9224999999999999</v>
      </c>
      <c r="NL83" s="48"/>
      <c r="NM83" s="311" t="s">
        <v>62</v>
      </c>
      <c r="NN83" s="49">
        <f>NK83-NJ83+NU83-NT83</f>
        <v>0.11499999999999974</v>
      </c>
      <c r="NO83" s="85">
        <f>NN83/NJ83</f>
        <v>4.2910447761193932E-2</v>
      </c>
      <c r="NP83" s="85"/>
      <c r="NQ83" s="85"/>
      <c r="NR83" s="85"/>
      <c r="NS83" s="49" t="s">
        <v>250</v>
      </c>
      <c r="NT83" s="49">
        <v>0.14249999999999999</v>
      </c>
      <c r="NU83" s="727">
        <f>NU81*150/1000</f>
        <v>1.4999999999999999E-2</v>
      </c>
      <c r="NV83" s="49"/>
      <c r="NW83" s="749"/>
      <c r="NX83" s="105"/>
      <c r="OA83" s="29" t="s">
        <v>276</v>
      </c>
      <c r="OB83" s="48">
        <v>2.68</v>
      </c>
      <c r="OC83" s="48">
        <v>2.9224999999999999</v>
      </c>
      <c r="OD83" s="48"/>
      <c r="OE83" s="311" t="s">
        <v>62</v>
      </c>
      <c r="OF83" s="49">
        <f>OC83-OB83+OM83-OL83</f>
        <v>0.11499999999999974</v>
      </c>
      <c r="OG83" s="85">
        <f>OF83/OB83</f>
        <v>4.2910447761193932E-2</v>
      </c>
      <c r="OH83" s="85"/>
      <c r="OI83" s="85"/>
      <c r="OJ83" s="85"/>
      <c r="OK83" s="49" t="s">
        <v>250</v>
      </c>
      <c r="OL83" s="49">
        <v>0.14249999999999999</v>
      </c>
      <c r="OM83" s="727">
        <f>OM81*150/1000</f>
        <v>1.4999999999999999E-2</v>
      </c>
      <c r="ON83" s="105"/>
      <c r="OQ83" s="29" t="s">
        <v>276</v>
      </c>
      <c r="OR83" s="48">
        <v>2.68</v>
      </c>
      <c r="OS83" s="48">
        <v>2.9224999999999999</v>
      </c>
      <c r="OT83" s="48"/>
      <c r="OU83" s="311" t="s">
        <v>62</v>
      </c>
      <c r="OV83" s="49">
        <f>OS83-OR83+PC83-PB83</f>
        <v>0.11499999999999974</v>
      </c>
      <c r="OW83" s="85">
        <f>OV83/OR83</f>
        <v>4.2910447761193932E-2</v>
      </c>
      <c r="OX83" s="85"/>
      <c r="OY83" s="85"/>
      <c r="OZ83" s="85"/>
      <c r="PA83" s="49" t="s">
        <v>250</v>
      </c>
      <c r="PB83" s="49">
        <v>0.14249999999999999</v>
      </c>
      <c r="PC83" s="727">
        <f>PC81*150/1000</f>
        <v>1.4999999999999999E-2</v>
      </c>
      <c r="PD83" s="105"/>
      <c r="PG83" s="29" t="s">
        <v>276</v>
      </c>
      <c r="PH83" s="48">
        <v>2.68</v>
      </c>
      <c r="PI83" s="48">
        <v>2.9224999999999999</v>
      </c>
      <c r="PJ83" s="48"/>
      <c r="PK83" s="311" t="s">
        <v>62</v>
      </c>
      <c r="PL83" s="49">
        <f>PI83-PH83+PS83-PR83</f>
        <v>0.11499999999999974</v>
      </c>
      <c r="PM83" s="85">
        <f>PL83/PH83</f>
        <v>4.2910447761193932E-2</v>
      </c>
      <c r="PN83" s="85"/>
      <c r="PO83" s="85"/>
      <c r="PP83" s="85"/>
      <c r="PQ83" s="49" t="s">
        <v>250</v>
      </c>
      <c r="PR83" s="49">
        <v>0.14249999999999999</v>
      </c>
      <c r="PS83" s="727">
        <f>PS81*150/1000</f>
        <v>1.4999999999999999E-2</v>
      </c>
      <c r="PT83" s="105"/>
      <c r="PV83" s="29" t="s">
        <v>276</v>
      </c>
      <c r="PW83" s="48">
        <v>2.68</v>
      </c>
      <c r="PX83" s="48">
        <v>2.9224999999999999</v>
      </c>
      <c r="PY83" s="48"/>
      <c r="PZ83" s="311" t="s">
        <v>62</v>
      </c>
      <c r="QA83" s="49">
        <f>PX83-PW83+QH83-QG83</f>
        <v>0.11499999999999974</v>
      </c>
      <c r="QB83" s="85">
        <f>QA83/PW83</f>
        <v>4.2910447761193932E-2</v>
      </c>
      <c r="QC83" s="85"/>
      <c r="QD83" s="85"/>
      <c r="QE83" s="85"/>
      <c r="QF83" s="49" t="s">
        <v>250</v>
      </c>
      <c r="QG83" s="49">
        <v>0.14249999999999999</v>
      </c>
      <c r="QH83" s="727">
        <f>QH81*150/1000</f>
        <v>1.4999999999999999E-2</v>
      </c>
      <c r="QI83" s="105"/>
      <c r="QK83" s="29" t="s">
        <v>276</v>
      </c>
      <c r="QL83" s="48">
        <v>2.68</v>
      </c>
      <c r="QM83" s="48">
        <v>2.9224999999999999</v>
      </c>
      <c r="QN83" s="48"/>
      <c r="QO83" s="311" t="s">
        <v>62</v>
      </c>
      <c r="QP83" s="49">
        <f>QM83-QL83+QW83-QV83</f>
        <v>0.11499999999999974</v>
      </c>
      <c r="QQ83" s="85">
        <f>QP83/QL83</f>
        <v>4.2910447761193932E-2</v>
      </c>
      <c r="QR83" s="85"/>
      <c r="QS83" s="85"/>
      <c r="QT83" s="85"/>
      <c r="QU83" s="49" t="s">
        <v>250</v>
      </c>
      <c r="QV83" s="49">
        <v>0.14249999999999999</v>
      </c>
      <c r="QW83" s="727">
        <f>QW81*150/1000</f>
        <v>1.4999999999999999E-2</v>
      </c>
      <c r="QX83" s="105"/>
      <c r="QZ83" s="623" t="s">
        <v>276</v>
      </c>
      <c r="RA83" s="48">
        <v>2.68</v>
      </c>
      <c r="RB83" s="48">
        <v>2.9224999999999999</v>
      </c>
      <c r="RC83" s="495"/>
      <c r="RD83" s="311" t="s">
        <v>62</v>
      </c>
      <c r="RE83" s="49">
        <f>RB83-RA83+RL83-RK83</f>
        <v>0.19999999999999971</v>
      </c>
      <c r="RF83" s="85">
        <f>RE83/RA83</f>
        <v>7.4626865671641673E-2</v>
      </c>
      <c r="RG83" s="85"/>
      <c r="RH83" s="85"/>
      <c r="RI83" s="85"/>
      <c r="RJ83" s="535" t="s">
        <v>253</v>
      </c>
      <c r="RK83" s="551">
        <v>0.14249999999999999</v>
      </c>
      <c r="RL83" s="552">
        <v>0.1</v>
      </c>
      <c r="RM83" s="632"/>
      <c r="RQ83" s="623" t="s">
        <v>276</v>
      </c>
      <c r="RR83" s="48">
        <v>2.68</v>
      </c>
      <c r="RS83" s="48">
        <v>2.9224999999999999</v>
      </c>
      <c r="RT83" s="495"/>
      <c r="RU83" s="311" t="s">
        <v>62</v>
      </c>
      <c r="RV83" s="49">
        <f>RS83-RR83+SC83-SB83</f>
        <v>0.19999999999999971</v>
      </c>
      <c r="RW83" s="85">
        <f>RV83/RR83</f>
        <v>7.4626865671641673E-2</v>
      </c>
      <c r="RX83" s="85"/>
      <c r="RY83" s="85"/>
      <c r="RZ83" s="85"/>
      <c r="SA83" s="535" t="s">
        <v>253</v>
      </c>
      <c r="SB83" s="551">
        <v>0.14249999999999999</v>
      </c>
      <c r="SC83" s="552">
        <v>0.1</v>
      </c>
      <c r="SD83" s="632"/>
    </row>
    <row r="84" spans="1:500 16283:16288">
      <c r="A84" s="45" t="s">
        <v>277</v>
      </c>
      <c r="B84" s="46" t="str">
        <f>LEFT(A84,2)</f>
        <v>20</v>
      </c>
      <c r="C84" s="45" t="s">
        <v>95</v>
      </c>
      <c r="D84" s="774">
        <v>1008</v>
      </c>
      <c r="E84" s="47" t="s">
        <v>248</v>
      </c>
      <c r="F84" s="815" t="s">
        <v>147</v>
      </c>
      <c r="G84" s="595" t="s">
        <v>101</v>
      </c>
      <c r="H84" s="45" t="s">
        <v>97</v>
      </c>
      <c r="J84" s="13"/>
      <c r="K84" s="48">
        <v>9.5</v>
      </c>
      <c r="L84" s="48">
        <v>10.8226</v>
      </c>
      <c r="M84" s="104">
        <f>L84*11.45</f>
        <v>123.91876999999998</v>
      </c>
      <c r="N84" s="49">
        <f>L84-K84+S84</f>
        <v>1.3225999999999996</v>
      </c>
      <c r="O84" s="85">
        <f>N84/K84</f>
        <v>0.13922105263157891</v>
      </c>
      <c r="P84" s="85"/>
      <c r="Q84" s="49" t="s">
        <v>39</v>
      </c>
      <c r="R84" s="49"/>
      <c r="S84" s="49"/>
      <c r="T84" s="49"/>
      <c r="U84" s="49"/>
      <c r="V84" s="105" t="s">
        <v>249</v>
      </c>
      <c r="X84" s="13"/>
      <c r="Y84" s="48">
        <v>9.5</v>
      </c>
      <c r="Z84" s="48">
        <v>10.8226</v>
      </c>
      <c r="AA84" s="104">
        <f>Z84*11.45</f>
        <v>123.91876999999998</v>
      </c>
      <c r="AB84" s="49">
        <f>Z84-Y84+AG84</f>
        <v>1.3225999999999996</v>
      </c>
      <c r="AC84" s="85">
        <f>AB84/Z84</f>
        <v>0.12220723301239994</v>
      </c>
      <c r="AD84" s="85"/>
      <c r="AE84" s="49" t="s">
        <v>39</v>
      </c>
      <c r="AF84" s="49"/>
      <c r="AG84" s="49"/>
      <c r="AH84" s="49"/>
      <c r="AI84" s="49"/>
      <c r="AJ84" s="105" t="s">
        <v>249</v>
      </c>
      <c r="AL84" s="103"/>
      <c r="AM84" s="48">
        <v>9.5</v>
      </c>
      <c r="AN84" s="48">
        <v>11.772599999999999</v>
      </c>
      <c r="AO84" s="104">
        <f>AN84*11.45</f>
        <v>134.79626999999996</v>
      </c>
      <c r="AP84" s="49">
        <f>AN84-AM84+AU84-AT84</f>
        <v>1.3225999999999989</v>
      </c>
      <c r="AQ84" s="85">
        <f>AP84/AM84</f>
        <v>0.13922105263157883</v>
      </c>
      <c r="AR84" s="165"/>
      <c r="AS84" s="49" t="s">
        <v>250</v>
      </c>
      <c r="AT84" s="49">
        <v>0.95</v>
      </c>
      <c r="AU84" s="49"/>
      <c r="AV84" s="49"/>
      <c r="AW84" s="85">
        <v>7.0000000000000007E-2</v>
      </c>
      <c r="AX84" s="105" t="s">
        <v>249</v>
      </c>
      <c r="AZ84" s="103"/>
      <c r="BA84" s="48">
        <v>9.5</v>
      </c>
      <c r="BB84" s="48">
        <v>11.772599999999999</v>
      </c>
      <c r="BC84" s="104">
        <f>BB84*11.45</f>
        <v>134.79626999999996</v>
      </c>
      <c r="BD84" s="49">
        <f>BB84-BA84+BI84-BH84</f>
        <v>1.3225999999999989</v>
      </c>
      <c r="BE84" s="85">
        <f>BD84/BA84</f>
        <v>0.13922105263157883</v>
      </c>
      <c r="BF84" s="165"/>
      <c r="BG84" s="49" t="s">
        <v>250</v>
      </c>
      <c r="BH84" s="49">
        <v>0.95</v>
      </c>
      <c r="BI84" s="49"/>
      <c r="BJ84" s="49"/>
      <c r="BK84" s="85">
        <v>7.0000000000000007E-2</v>
      </c>
      <c r="BL84" s="105" t="s">
        <v>251</v>
      </c>
      <c r="BN84" s="103"/>
      <c r="BO84" s="48">
        <v>9.5</v>
      </c>
      <c r="BP84" s="48">
        <v>11.772599999999999</v>
      </c>
      <c r="BQ84" s="204">
        <f>BP84-BV84</f>
        <v>10.8226</v>
      </c>
      <c r="BR84" s="49">
        <f>BP84-BO84+BW84-BV84</f>
        <v>1.3225999999999989</v>
      </c>
      <c r="BS84" s="85">
        <f>BR84/BO84</f>
        <v>0.13922105263157883</v>
      </c>
      <c r="BT84" s="85"/>
      <c r="BU84" s="49" t="s">
        <v>250</v>
      </c>
      <c r="BV84" s="49">
        <v>0.95</v>
      </c>
      <c r="BW84" s="49"/>
      <c r="BX84" s="49"/>
      <c r="BY84" s="743">
        <v>7.0000000000000007E-2</v>
      </c>
      <c r="BZ84" s="105"/>
      <c r="CB84" s="103"/>
      <c r="CC84" s="48">
        <v>9.5</v>
      </c>
      <c r="CD84" s="48">
        <v>11.772599999999999</v>
      </c>
      <c r="CE84" s="104"/>
      <c r="CF84" s="49">
        <f>CD84-CC84+CK84-CJ84</f>
        <v>1.3225999999999989</v>
      </c>
      <c r="CG84" s="85">
        <f>CF84/CC84</f>
        <v>0.13922105263157883</v>
      </c>
      <c r="CH84" s="85"/>
      <c r="CI84" s="49" t="s">
        <v>250</v>
      </c>
      <c r="CJ84" s="49">
        <v>0.95</v>
      </c>
      <c r="CK84" s="49"/>
      <c r="CL84" s="49"/>
      <c r="CM84" s="743">
        <v>7.0000000000000007E-2</v>
      </c>
      <c r="CN84" s="105">
        <v>0.65</v>
      </c>
      <c r="CP84" s="103"/>
      <c r="CQ84" s="48">
        <v>9.1</v>
      </c>
      <c r="CR84" s="48">
        <v>11.772599999999999</v>
      </c>
      <c r="CS84" s="104"/>
      <c r="CT84" s="49">
        <f>CR84-CQ84+CY84</f>
        <v>2.6725999999999992</v>
      </c>
      <c r="CU84" s="85">
        <f>CT84/CQ84</f>
        <v>0.29369230769230764</v>
      </c>
      <c r="CV84" s="85"/>
      <c r="CW84" s="49" t="s">
        <v>250</v>
      </c>
      <c r="CX84" s="49">
        <v>0.95</v>
      </c>
      <c r="CY84" s="49"/>
      <c r="CZ84" s="49"/>
      <c r="DA84" s="743">
        <v>7.0000000000000007E-2</v>
      </c>
      <c r="DB84" s="105"/>
      <c r="DD84" s="103"/>
      <c r="DE84" s="48">
        <v>9.5</v>
      </c>
      <c r="DF84" s="48">
        <v>11.772599999999999</v>
      </c>
      <c r="DG84" s="48"/>
      <c r="DH84" s="48"/>
      <c r="DI84" s="104"/>
      <c r="DJ84" s="49">
        <f>DF84-DE84+DO84</f>
        <v>2.2725999999999988</v>
      </c>
      <c r="DK84" s="85">
        <f>DJ84/DE84</f>
        <v>0.23922105263157883</v>
      </c>
      <c r="DL84" s="85"/>
      <c r="DM84" s="49" t="s">
        <v>250</v>
      </c>
      <c r="DN84" s="49">
        <v>0.95</v>
      </c>
      <c r="DO84" s="49"/>
      <c r="DP84" s="49"/>
      <c r="DQ84" s="743">
        <v>7.0000000000000007E-2</v>
      </c>
      <c r="DR84" s="105"/>
      <c r="DT84" s="103"/>
      <c r="DU84" s="48">
        <v>9.5</v>
      </c>
      <c r="DV84" s="48">
        <v>11.772599999999999</v>
      </c>
      <c r="DW84" s="104"/>
      <c r="DX84" s="49">
        <f>DV84-DU84+EC84</f>
        <v>2.2725999999999988</v>
      </c>
      <c r="DY84" s="85">
        <f>DX84/DU84</f>
        <v>0.23922105263157883</v>
      </c>
      <c r="DZ84" s="85"/>
      <c r="EA84" s="49" t="s">
        <v>250</v>
      </c>
      <c r="EB84" s="49">
        <v>0.95</v>
      </c>
      <c r="EC84" s="49"/>
      <c r="ED84" s="49"/>
      <c r="EE84" s="743">
        <v>7.0000000000000007E-2</v>
      </c>
      <c r="EF84" s="105"/>
      <c r="EG84" s="105"/>
      <c r="EH84" s="103"/>
      <c r="EI84" s="48">
        <v>9.5</v>
      </c>
      <c r="EJ84" s="48">
        <v>11.772599999999999</v>
      </c>
      <c r="EK84" s="104"/>
      <c r="EL84" s="49">
        <f>EJ84-EI84+EP84-EO84</f>
        <v>1.3225999999999989</v>
      </c>
      <c r="EM84" s="85">
        <f>EL84/EI84</f>
        <v>0.13922105263157883</v>
      </c>
      <c r="EN84" s="49" t="s">
        <v>250</v>
      </c>
      <c r="EO84" s="49">
        <v>0.95</v>
      </c>
      <c r="EP84" s="49"/>
      <c r="EQ84" s="49"/>
      <c r="ER84" s="743">
        <v>7.0000000000000007E-2</v>
      </c>
      <c r="ES84" s="105"/>
      <c r="EU84" s="103"/>
      <c r="EV84" s="48">
        <v>9.5</v>
      </c>
      <c r="EW84" s="48">
        <v>11.772599999999999</v>
      </c>
      <c r="EX84" s="104"/>
      <c r="EY84" s="49">
        <f>EW84-EV84+FC84-FB84</f>
        <v>1.3225999999999989</v>
      </c>
      <c r="EZ84" s="85">
        <f>EY84/EV84</f>
        <v>0.13922105263157883</v>
      </c>
      <c r="FA84" s="49" t="s">
        <v>250</v>
      </c>
      <c r="FB84" s="49">
        <v>0.95</v>
      </c>
      <c r="FC84" s="49"/>
      <c r="FD84" s="49"/>
      <c r="FE84" s="743">
        <v>7.0000000000000007E-2</v>
      </c>
      <c r="FF84" s="105"/>
      <c r="FH84" s="103"/>
      <c r="FI84" s="48">
        <v>9.5</v>
      </c>
      <c r="FJ84" s="48">
        <v>11.772599999999999</v>
      </c>
      <c r="FK84" s="104" t="s">
        <v>62</v>
      </c>
      <c r="FL84" s="49">
        <f>FJ84-FI84+FP84-FO84</f>
        <v>1.3225999999999989</v>
      </c>
      <c r="FM84" s="85">
        <f>FL84/FI84</f>
        <v>0.13922105263157883</v>
      </c>
      <c r="FN84" s="49" t="s">
        <v>250</v>
      </c>
      <c r="FO84" s="49">
        <v>0.95</v>
      </c>
      <c r="FP84" s="49"/>
      <c r="FQ84" s="49"/>
      <c r="FR84" s="743">
        <v>7.0000000000000007E-2</v>
      </c>
      <c r="FS84" s="105"/>
      <c r="FU84" s="103"/>
      <c r="FV84" s="48">
        <v>9.5</v>
      </c>
      <c r="FW84" s="48">
        <v>11.772599999999999</v>
      </c>
      <c r="FX84" s="48"/>
      <c r="FY84" s="104" t="s">
        <v>62</v>
      </c>
      <c r="FZ84" s="49">
        <f>FW84-FV84+GD84-GC84</f>
        <v>1.3225999999999989</v>
      </c>
      <c r="GA84" s="85">
        <f>FZ84/FV84</f>
        <v>0.13922105263157883</v>
      </c>
      <c r="GB84" s="49" t="s">
        <v>250</v>
      </c>
      <c r="GC84" s="49">
        <v>0.95</v>
      </c>
      <c r="GD84" s="49"/>
      <c r="GE84" s="49"/>
      <c r="GF84" s="743">
        <v>7.0000000000000007E-2</v>
      </c>
      <c r="GG84" s="105"/>
      <c r="GI84" s="103"/>
      <c r="GJ84" s="48">
        <v>9.5</v>
      </c>
      <c r="GK84" s="48">
        <v>11.772599999999999</v>
      </c>
      <c r="GL84" s="48"/>
      <c r="GM84" s="104" t="s">
        <v>62</v>
      </c>
      <c r="GN84" s="49">
        <f>GK84-GJ84+GR84-GQ84</f>
        <v>1.3225999999999989</v>
      </c>
      <c r="GO84" s="85">
        <f>GN84/GJ84</f>
        <v>0.13922105263157883</v>
      </c>
      <c r="GP84" s="49" t="s">
        <v>250</v>
      </c>
      <c r="GQ84" s="49">
        <v>0.95</v>
      </c>
      <c r="GR84" s="49"/>
      <c r="GS84" s="49"/>
      <c r="GT84" s="749">
        <v>7.0000000000000007E-2</v>
      </c>
      <c r="GU84" s="105"/>
      <c r="GW84" s="103"/>
      <c r="GX84" s="48">
        <v>9.5</v>
      </c>
      <c r="GY84" s="48">
        <v>11.772599999999999</v>
      </c>
      <c r="GZ84" s="48"/>
      <c r="HA84" s="104" t="s">
        <v>62</v>
      </c>
      <c r="HB84" s="49">
        <f>GY84-GX84+HF84-HE84</f>
        <v>1.3225999999999989</v>
      </c>
      <c r="HC84" s="85">
        <f>HB84/GX84</f>
        <v>0.13922105263157883</v>
      </c>
      <c r="HD84" s="49" t="s">
        <v>250</v>
      </c>
      <c r="HE84" s="49">
        <v>0.95</v>
      </c>
      <c r="HF84" s="49"/>
      <c r="HG84" s="49"/>
      <c r="HH84" s="749">
        <v>7.0000000000000007E-2</v>
      </c>
      <c r="HI84" s="105"/>
      <c r="HJ84" s="105"/>
      <c r="HK84" s="103"/>
      <c r="HL84" s="48">
        <v>9.5</v>
      </c>
      <c r="HM84" s="48">
        <v>11.772599999999999</v>
      </c>
      <c r="HN84" s="48"/>
      <c r="HO84" s="104" t="s">
        <v>62</v>
      </c>
      <c r="HP84" s="49">
        <f>HM84-HL84+HT84-HS84</f>
        <v>1.3225999999999989</v>
      </c>
      <c r="HQ84" s="85">
        <f>HP84/HL84</f>
        <v>0.13922105263157883</v>
      </c>
      <c r="HR84" s="49" t="s">
        <v>250</v>
      </c>
      <c r="HS84" s="49">
        <v>0.95</v>
      </c>
      <c r="HT84" s="49"/>
      <c r="HU84" s="49"/>
      <c r="HV84" s="749">
        <v>7.0000000000000007E-2</v>
      </c>
      <c r="HW84" s="105"/>
      <c r="HX84" s="103"/>
      <c r="HY84" s="48">
        <v>9.1</v>
      </c>
      <c r="HZ84" s="48">
        <v>11.772599999999999</v>
      </c>
      <c r="IA84" s="48"/>
      <c r="IB84" s="104" t="s">
        <v>62</v>
      </c>
      <c r="IC84" s="49">
        <f>HZ84-HY84+IJ84-II84</f>
        <v>1.7225999999999992</v>
      </c>
      <c r="ID84" s="85">
        <f>IC84/HY84</f>
        <v>0.18929670329670323</v>
      </c>
      <c r="IE84" s="85"/>
      <c r="IF84" s="85"/>
      <c r="IG84" s="85"/>
      <c r="IH84" s="49" t="s">
        <v>250</v>
      </c>
      <c r="II84" s="49">
        <v>0.95</v>
      </c>
      <c r="IJ84" s="49"/>
      <c r="IK84" s="49"/>
      <c r="IL84" s="749">
        <v>7.0000000000000007E-2</v>
      </c>
      <c r="IM84" s="105"/>
      <c r="IQ84" s="103"/>
      <c r="IR84" s="48">
        <v>9.1</v>
      </c>
      <c r="IS84" s="48">
        <v>11.772599999999999</v>
      </c>
      <c r="IT84" s="48"/>
      <c r="IU84" s="104" t="s">
        <v>62</v>
      </c>
      <c r="IV84" s="49">
        <f>IS84-IR84+JC84-JB84</f>
        <v>1.7225999999999992</v>
      </c>
      <c r="IW84" s="85">
        <f>IV84/IR84</f>
        <v>0.18929670329670323</v>
      </c>
      <c r="IX84" s="85"/>
      <c r="IY84" s="85"/>
      <c r="IZ84" s="85"/>
      <c r="JA84" s="49" t="s">
        <v>250</v>
      </c>
      <c r="JB84" s="49">
        <v>0.95</v>
      </c>
      <c r="JC84" s="49"/>
      <c r="JD84" s="49"/>
      <c r="JE84" s="749">
        <v>7.0000000000000007E-2</v>
      </c>
      <c r="JF84" s="105"/>
      <c r="JH84" s="103"/>
      <c r="JI84" s="48">
        <v>9.1</v>
      </c>
      <c r="JJ84" s="48">
        <v>11.772599999999999</v>
      </c>
      <c r="JK84" s="48"/>
      <c r="JL84" s="104" t="s">
        <v>62</v>
      </c>
      <c r="JM84" s="49">
        <f>JJ84-JI84+JT84-JS84</f>
        <v>1.7225999999999992</v>
      </c>
      <c r="JN84" s="85">
        <f>JM84/JI84</f>
        <v>0.18929670329670323</v>
      </c>
      <c r="JO84" s="85"/>
      <c r="JP84" s="85"/>
      <c r="JQ84" s="85"/>
      <c r="JR84" s="49" t="s">
        <v>250</v>
      </c>
      <c r="JS84" s="49">
        <v>0.95</v>
      </c>
      <c r="JT84" s="49"/>
      <c r="JU84" s="49"/>
      <c r="JV84" s="749">
        <v>7.0000000000000007E-2</v>
      </c>
      <c r="JW84" s="105"/>
      <c r="JZ84" s="103"/>
      <c r="KA84" s="48">
        <v>9.1</v>
      </c>
      <c r="KB84" s="48">
        <v>11.772599999999999</v>
      </c>
      <c r="KC84" s="48"/>
      <c r="KD84" s="104" t="s">
        <v>62</v>
      </c>
      <c r="KE84" s="49">
        <f>KB84-KA84+KL84-KK84</f>
        <v>1.7225999999999992</v>
      </c>
      <c r="KF84" s="85">
        <f>KE84/KA84</f>
        <v>0.18929670329670323</v>
      </c>
      <c r="KG84" s="85"/>
      <c r="KH84" s="85"/>
      <c r="KI84" s="85"/>
      <c r="KJ84" s="49" t="s">
        <v>250</v>
      </c>
      <c r="KK84" s="49">
        <v>0.95</v>
      </c>
      <c r="KL84" s="49"/>
      <c r="KM84" s="49"/>
      <c r="KN84" s="749">
        <v>7.0000000000000007E-2</v>
      </c>
      <c r="KO84" s="105"/>
      <c r="KQ84" s="103"/>
      <c r="KR84" s="48">
        <v>9.1</v>
      </c>
      <c r="KS84" s="48">
        <v>11.772599999999999</v>
      </c>
      <c r="KT84" s="48"/>
      <c r="KU84" s="311" t="s">
        <v>62</v>
      </c>
      <c r="KV84" s="49">
        <f>KS84-KR84+LC84-LB84</f>
        <v>1.7225999999999992</v>
      </c>
      <c r="KW84" s="85">
        <f>KV84/KR84</f>
        <v>0.18929670329670323</v>
      </c>
      <c r="KX84" s="85"/>
      <c r="KY84" s="85"/>
      <c r="KZ84" s="85"/>
      <c r="LA84" s="49" t="s">
        <v>250</v>
      </c>
      <c r="LB84" s="49">
        <v>0.95</v>
      </c>
      <c r="LC84" s="49"/>
      <c r="LD84" s="49"/>
      <c r="LE84" s="749">
        <v>7.0000000000000007E-2</v>
      </c>
      <c r="LF84" s="105"/>
      <c r="LI84" s="103"/>
      <c r="LJ84" s="48">
        <v>9.1</v>
      </c>
      <c r="LK84" s="48">
        <v>11.772599999999999</v>
      </c>
      <c r="LL84" s="48"/>
      <c r="LM84" s="311" t="s">
        <v>62</v>
      </c>
      <c r="LN84" s="49">
        <f>LK84-LJ84+LU84-LT84</f>
        <v>1.7225999999999992</v>
      </c>
      <c r="LO84" s="85">
        <f>LN84/LJ84</f>
        <v>0.18929670329670323</v>
      </c>
      <c r="LP84" s="85"/>
      <c r="LQ84" s="85"/>
      <c r="LR84" s="85"/>
      <c r="LS84" s="49" t="s">
        <v>250</v>
      </c>
      <c r="LT84" s="49">
        <v>0.95</v>
      </c>
      <c r="LU84" s="49"/>
      <c r="LV84" s="49"/>
      <c r="LW84" s="749">
        <v>7.0000000000000007E-2</v>
      </c>
      <c r="LX84" s="105"/>
      <c r="LZ84" s="103"/>
      <c r="MA84" s="48">
        <v>9.1</v>
      </c>
      <c r="MB84" s="48">
        <v>11.772599999999999</v>
      </c>
      <c r="MC84" s="48"/>
      <c r="MD84" s="311" t="s">
        <v>62</v>
      </c>
      <c r="ME84" s="49">
        <f>MB84-MA84+ML84-MK84</f>
        <v>1.7225999999999992</v>
      </c>
      <c r="MF84" s="85">
        <f>ME84/MA84</f>
        <v>0.18929670329670323</v>
      </c>
      <c r="MG84" s="85"/>
      <c r="MH84" s="85"/>
      <c r="MI84" s="85"/>
      <c r="MJ84" s="49" t="s">
        <v>250</v>
      </c>
      <c r="MK84" s="49">
        <v>0.95</v>
      </c>
      <c r="ML84" s="49"/>
      <c r="MM84" s="49"/>
      <c r="MN84" s="749"/>
      <c r="MO84" s="105"/>
      <c r="MQ84" s="103"/>
      <c r="MR84" s="48">
        <v>9.1</v>
      </c>
      <c r="MS84" s="48">
        <v>11.772599999999999</v>
      </c>
      <c r="MT84" s="48"/>
      <c r="MU84" s="311" t="s">
        <v>62</v>
      </c>
      <c r="MV84" s="49">
        <f>MS84-MR84+NC84-NB84</f>
        <v>1.7225999999999992</v>
      </c>
      <c r="MW84" s="85">
        <f>MV84/MR84</f>
        <v>0.18929670329670323</v>
      </c>
      <c r="MX84" s="85"/>
      <c r="MY84" s="85"/>
      <c r="MZ84" s="85"/>
      <c r="NA84" s="49" t="s">
        <v>250</v>
      </c>
      <c r="NB84" s="49">
        <v>0.95</v>
      </c>
      <c r="NC84" s="49"/>
      <c r="ND84" s="49"/>
      <c r="NE84" s="749"/>
      <c r="NF84" s="105"/>
      <c r="NI84" s="103"/>
      <c r="NJ84" s="48">
        <v>9.1</v>
      </c>
      <c r="NK84" s="48">
        <v>11.772599999999999</v>
      </c>
      <c r="NL84" s="48"/>
      <c r="NM84" s="311" t="s">
        <v>62</v>
      </c>
      <c r="NN84" s="49">
        <f>NK84-NJ84+NU84-NT84</f>
        <v>1.7225999999999992</v>
      </c>
      <c r="NO84" s="85">
        <f>NN84/NJ84</f>
        <v>0.18929670329670323</v>
      </c>
      <c r="NP84" s="85"/>
      <c r="NQ84" s="85"/>
      <c r="NR84" s="85"/>
      <c r="NS84" s="49" t="s">
        <v>250</v>
      </c>
      <c r="NT84" s="49">
        <v>0.95</v>
      </c>
      <c r="NU84" s="49"/>
      <c r="NV84" s="49"/>
      <c r="NW84" s="749"/>
      <c r="NX84" s="105"/>
      <c r="OA84" s="103"/>
      <c r="OB84" s="48">
        <v>9.1</v>
      </c>
      <c r="OC84" s="48">
        <v>11.772599999999999</v>
      </c>
      <c r="OD84" s="48"/>
      <c r="OE84" s="311" t="s">
        <v>62</v>
      </c>
      <c r="OF84" s="49">
        <f>OC84-OB84+OM84-OL84</f>
        <v>1.7225999999999992</v>
      </c>
      <c r="OG84" s="85">
        <f>OF84/OB84</f>
        <v>0.18929670329670323</v>
      </c>
      <c r="OH84" s="85"/>
      <c r="OI84" s="85"/>
      <c r="OJ84" s="85"/>
      <c r="OK84" s="49" t="s">
        <v>250</v>
      </c>
      <c r="OL84" s="49">
        <v>0.95</v>
      </c>
      <c r="OM84" s="49"/>
      <c r="ON84" s="105"/>
      <c r="OQ84" s="103"/>
      <c r="OR84" s="48">
        <v>9.1</v>
      </c>
      <c r="OS84" s="48">
        <v>11.772599999999999</v>
      </c>
      <c r="OT84" s="48"/>
      <c r="OU84" s="311" t="s">
        <v>62</v>
      </c>
      <c r="OV84" s="49">
        <f>OS84-OR84+PC84-PB84</f>
        <v>1.7225999999999992</v>
      </c>
      <c r="OW84" s="85">
        <f>OV84/OR84</f>
        <v>0.18929670329670323</v>
      </c>
      <c r="OX84" s="85"/>
      <c r="OY84" s="85"/>
      <c r="OZ84" s="85"/>
      <c r="PA84" s="49" t="s">
        <v>250</v>
      </c>
      <c r="PB84" s="49">
        <v>0.95</v>
      </c>
      <c r="PC84" s="49"/>
      <c r="PD84" s="105"/>
      <c r="PG84" s="103"/>
      <c r="PH84" s="48">
        <v>9.1</v>
      </c>
      <c r="PI84" s="48">
        <v>11.772599999999999</v>
      </c>
      <c r="PJ84" s="48"/>
      <c r="PK84" s="311" t="s">
        <v>62</v>
      </c>
      <c r="PL84" s="49">
        <f>PI84-PH84+PS84-PR84</f>
        <v>1.7225999999999992</v>
      </c>
      <c r="PM84" s="85">
        <f>PL84/PH84</f>
        <v>0.18929670329670323</v>
      </c>
      <c r="PN84" s="85"/>
      <c r="PO84" s="85"/>
      <c r="PP84" s="85"/>
      <c r="PQ84" s="49" t="s">
        <v>250</v>
      </c>
      <c r="PR84" s="49">
        <v>0.95</v>
      </c>
      <c r="PS84" s="49"/>
      <c r="PT84" s="105"/>
      <c r="PV84" s="103"/>
      <c r="PW84" s="48">
        <v>9.1</v>
      </c>
      <c r="PX84" s="48">
        <v>11.772599999999999</v>
      </c>
      <c r="PY84" s="48"/>
      <c r="PZ84" s="311" t="s">
        <v>62</v>
      </c>
      <c r="QA84" s="49">
        <f>PX84-PW84+QH84-QG84</f>
        <v>1.7225999999999992</v>
      </c>
      <c r="QB84" s="85">
        <f>QA84/PW84</f>
        <v>0.18929670329670323</v>
      </c>
      <c r="QC84" s="85"/>
      <c r="QD84" s="85"/>
      <c r="QE84" s="85"/>
      <c r="QF84" s="49" t="s">
        <v>250</v>
      </c>
      <c r="QG84" s="49">
        <v>0.95</v>
      </c>
      <c r="QH84" s="49"/>
      <c r="QI84" s="105"/>
      <c r="QK84" s="103"/>
      <c r="QL84" s="48">
        <v>9.1</v>
      </c>
      <c r="QM84" s="48">
        <v>11.772599999999999</v>
      </c>
      <c r="QN84" s="48"/>
      <c r="QO84" s="311" t="s">
        <v>62</v>
      </c>
      <c r="QP84" s="49">
        <f>QM84-QL84+QW84-QV84</f>
        <v>1.7225999999999992</v>
      </c>
      <c r="QQ84" s="85">
        <f>QP84/QL84</f>
        <v>0.18929670329670323</v>
      </c>
      <c r="QR84" s="85"/>
      <c r="QS84" s="85"/>
      <c r="QT84" s="85"/>
      <c r="QU84" s="49" t="s">
        <v>250</v>
      </c>
      <c r="QV84" s="49">
        <v>0.95</v>
      </c>
      <c r="QW84" s="49"/>
      <c r="QX84" s="105"/>
      <c r="QZ84" s="624"/>
      <c r="RA84" s="48">
        <v>9.1</v>
      </c>
      <c r="RB84" s="48">
        <v>11.772599999999999</v>
      </c>
      <c r="RC84" s="495"/>
      <c r="RD84" s="311" t="s">
        <v>62</v>
      </c>
      <c r="RE84" s="49">
        <f>RB84-RA84+RL84-RK84</f>
        <v>1.7225999999999992</v>
      </c>
      <c r="RF84" s="85">
        <f>RE84/RA84</f>
        <v>0.18929670329670323</v>
      </c>
      <c r="RG84" s="85"/>
      <c r="RH84" s="85"/>
      <c r="RI84" s="85"/>
      <c r="RJ84" s="535" t="s">
        <v>253</v>
      </c>
      <c r="RK84" s="551">
        <v>0.95</v>
      </c>
      <c r="RL84" s="552"/>
      <c r="RM84" s="632"/>
      <c r="RQ84" s="624"/>
      <c r="RR84" s="48">
        <v>9.1</v>
      </c>
      <c r="RS84" s="48">
        <v>11.772599999999999</v>
      </c>
      <c r="RT84" s="495"/>
      <c r="RU84" s="311" t="s">
        <v>62</v>
      </c>
      <c r="RV84" s="49">
        <f>RS84-RR84+SC84-SB84</f>
        <v>1.7225999999999992</v>
      </c>
      <c r="RW84" s="85">
        <f>RV84/RR84</f>
        <v>0.18929670329670323</v>
      </c>
      <c r="RX84" s="85"/>
      <c r="RY84" s="85"/>
      <c r="RZ84" s="85"/>
      <c r="SA84" s="535" t="s">
        <v>253</v>
      </c>
      <c r="SB84" s="551">
        <v>0.95</v>
      </c>
      <c r="SC84" s="552"/>
      <c r="SD84" s="632"/>
    </row>
    <row r="85" spans="1:500 16283:16288">
      <c r="A85" s="45" t="s">
        <v>278</v>
      </c>
      <c r="B85" s="46">
        <v>20</v>
      </c>
      <c r="C85" s="45" t="s">
        <v>95</v>
      </c>
      <c r="D85" s="774">
        <v>1008</v>
      </c>
      <c r="E85" s="47" t="s">
        <v>248</v>
      </c>
      <c r="F85" s="815" t="s">
        <v>147</v>
      </c>
      <c r="G85" s="595" t="s">
        <v>279</v>
      </c>
      <c r="H85" s="45" t="s">
        <v>97</v>
      </c>
      <c r="J85" s="13"/>
      <c r="K85" s="48">
        <v>11.85</v>
      </c>
      <c r="L85" s="48">
        <v>13.525599999999999</v>
      </c>
      <c r="M85" s="104">
        <f>L85*11.45</f>
        <v>154.86811999999998</v>
      </c>
      <c r="N85" s="49">
        <f>L85-K85+S85</f>
        <v>1.6755999999999993</v>
      </c>
      <c r="O85" s="85">
        <f>N85/K85</f>
        <v>0.14140084388185648</v>
      </c>
      <c r="P85" s="85"/>
      <c r="Q85" s="49" t="s">
        <v>39</v>
      </c>
      <c r="R85" s="49"/>
      <c r="S85" s="49"/>
      <c r="T85" s="49"/>
      <c r="U85" s="49"/>
      <c r="V85" s="105" t="s">
        <v>249</v>
      </c>
      <c r="X85" s="13"/>
      <c r="Y85" s="48">
        <v>11.85</v>
      </c>
      <c r="Z85" s="48">
        <v>13.525599999999999</v>
      </c>
      <c r="AA85" s="104">
        <f>Z85*11.45</f>
        <v>154.86811999999998</v>
      </c>
      <c r="AB85" s="49">
        <f>Z85-Y85+AG85</f>
        <v>1.6755999999999993</v>
      </c>
      <c r="AC85" s="85">
        <f>AB85/Z85</f>
        <v>0.12388359850949307</v>
      </c>
      <c r="AD85" s="85"/>
      <c r="AE85" s="49" t="s">
        <v>39</v>
      </c>
      <c r="AF85" s="49"/>
      <c r="AG85" s="49"/>
      <c r="AH85" s="49"/>
      <c r="AI85" s="49"/>
      <c r="AJ85" s="105" t="s">
        <v>249</v>
      </c>
      <c r="AL85" s="103"/>
      <c r="AM85" s="48">
        <v>12.4</v>
      </c>
      <c r="AN85" s="48">
        <v>15.09</v>
      </c>
      <c r="AO85" s="104">
        <f>AN85*11.45</f>
        <v>172.78049999999999</v>
      </c>
      <c r="AP85" s="49">
        <f>AN85-AM85+AU85-AT85</f>
        <v>1.7399999999999995</v>
      </c>
      <c r="AQ85" s="85">
        <f>AP85/AM85</f>
        <v>0.14032258064516126</v>
      </c>
      <c r="AR85" s="165"/>
      <c r="AS85" s="49" t="s">
        <v>250</v>
      </c>
      <c r="AT85" s="49">
        <v>0.95</v>
      </c>
      <c r="AU85" s="49"/>
      <c r="AV85" s="49"/>
      <c r="AW85" s="85">
        <v>7.0000000000000007E-2</v>
      </c>
      <c r="AX85" s="105" t="s">
        <v>249</v>
      </c>
      <c r="AZ85" s="103"/>
      <c r="BA85" s="48">
        <v>12.4</v>
      </c>
      <c r="BB85" s="48">
        <v>172.78</v>
      </c>
      <c r="BC85" s="104">
        <f>BB85*11.45</f>
        <v>1978.3309999999999</v>
      </c>
      <c r="BD85" s="49">
        <f>BB85-BA85+BI85-BH85</f>
        <v>159.43</v>
      </c>
      <c r="BE85" s="85">
        <f>BD85/BA85</f>
        <v>12.857258064516129</v>
      </c>
      <c r="BF85" s="165"/>
      <c r="BG85" s="49" t="s">
        <v>250</v>
      </c>
      <c r="BH85" s="49">
        <v>0.95</v>
      </c>
      <c r="BI85" s="49"/>
      <c r="BJ85" s="49"/>
      <c r="BK85" s="85">
        <v>7.0000000000000007E-2</v>
      </c>
      <c r="BL85" s="105" t="s">
        <v>251</v>
      </c>
      <c r="BN85" s="103"/>
      <c r="BO85" s="48">
        <v>12.4</v>
      </c>
      <c r="BP85" s="48">
        <v>15.09</v>
      </c>
      <c r="BQ85" s="204">
        <f>BP85-BV85</f>
        <v>14.14</v>
      </c>
      <c r="BR85" s="49">
        <f>BP85-BO85+BW85-BV85</f>
        <v>1.7399999999999995</v>
      </c>
      <c r="BS85" s="85">
        <f>BR85/BO85</f>
        <v>0.14032258064516126</v>
      </c>
      <c r="BT85" s="85"/>
      <c r="BU85" s="49" t="s">
        <v>250</v>
      </c>
      <c r="BV85" s="49">
        <v>0.95</v>
      </c>
      <c r="BW85" s="49"/>
      <c r="BX85" s="49"/>
      <c r="BY85" s="743">
        <v>7.0000000000000007E-2</v>
      </c>
      <c r="BZ85" s="105"/>
      <c r="CB85" s="103"/>
      <c r="CC85" s="48">
        <v>12.4</v>
      </c>
      <c r="CD85" s="48">
        <v>15.09</v>
      </c>
      <c r="CE85" s="104"/>
      <c r="CF85" s="49">
        <f>CD85-CC85+CK85-CJ85</f>
        <v>1.7399999999999995</v>
      </c>
      <c r="CG85" s="85">
        <f>CF85/CC85</f>
        <v>0.14032258064516126</v>
      </c>
      <c r="CH85" s="85"/>
      <c r="CI85" s="49" t="s">
        <v>250</v>
      </c>
      <c r="CJ85" s="49">
        <v>0.95</v>
      </c>
      <c r="CK85" s="49"/>
      <c r="CL85" s="49"/>
      <c r="CM85" s="743">
        <v>7.0000000000000007E-2</v>
      </c>
      <c r="CN85" s="105">
        <f>CF85*CM85/CG85</f>
        <v>0.86799999999999999</v>
      </c>
      <c r="CP85" s="103"/>
      <c r="CQ85" s="48">
        <v>12.4</v>
      </c>
      <c r="CR85" s="48">
        <v>15.09</v>
      </c>
      <c r="CS85" s="104"/>
      <c r="CT85" s="49">
        <f>CR85-CQ85+CY85</f>
        <v>2.6899999999999995</v>
      </c>
      <c r="CU85" s="85">
        <f>CT85/CQ85</f>
        <v>0.2169354838709677</v>
      </c>
      <c r="CV85" s="85"/>
      <c r="CW85" s="49" t="s">
        <v>250</v>
      </c>
      <c r="CX85" s="49">
        <v>0.95</v>
      </c>
      <c r="CY85" s="49"/>
      <c r="CZ85" s="49"/>
      <c r="DA85" s="743">
        <v>7.0000000000000007E-2</v>
      </c>
      <c r="DB85" s="105"/>
      <c r="DD85" s="103"/>
      <c r="DE85" s="48">
        <v>12.4</v>
      </c>
      <c r="DF85" s="48">
        <v>15.09</v>
      </c>
      <c r="DG85" s="48"/>
      <c r="DH85" s="48"/>
      <c r="DI85" s="104"/>
      <c r="DJ85" s="49">
        <f>DF85-DE85+DO85</f>
        <v>2.6899999999999995</v>
      </c>
      <c r="DK85" s="85">
        <f>DJ85/DE85</f>
        <v>0.2169354838709677</v>
      </c>
      <c r="DL85" s="85"/>
      <c r="DM85" s="49" t="s">
        <v>250</v>
      </c>
      <c r="DN85" s="49">
        <v>0.95</v>
      </c>
      <c r="DO85" s="49"/>
      <c r="DP85" s="49"/>
      <c r="DQ85" s="743">
        <v>7.0000000000000007E-2</v>
      </c>
      <c r="DR85" s="105"/>
      <c r="DT85" s="103"/>
      <c r="DU85" s="48">
        <v>12.4</v>
      </c>
      <c r="DV85" s="48">
        <v>15.09</v>
      </c>
      <c r="DW85" s="104"/>
      <c r="DX85" s="49">
        <f>DV85-DU85+EC85</f>
        <v>2.6899999999999995</v>
      </c>
      <c r="DY85" s="85">
        <f>DX85/DU85</f>
        <v>0.2169354838709677</v>
      </c>
      <c r="DZ85" s="85"/>
      <c r="EA85" s="49" t="s">
        <v>250</v>
      </c>
      <c r="EB85" s="49">
        <v>0.95</v>
      </c>
      <c r="EC85" s="49"/>
      <c r="ED85" s="49"/>
      <c r="EE85" s="743">
        <v>7.0000000000000007E-2</v>
      </c>
      <c r="EF85" s="105"/>
      <c r="EG85" s="105"/>
      <c r="EH85" s="103"/>
      <c r="EI85" s="48">
        <v>12.4</v>
      </c>
      <c r="EJ85" s="48">
        <v>15.09</v>
      </c>
      <c r="EK85" s="104"/>
      <c r="EL85" s="49">
        <f>EJ85-EI85+EP85-EO85</f>
        <v>1.7399999999999995</v>
      </c>
      <c r="EM85" s="85">
        <f>EL85/EI85</f>
        <v>0.14032258064516126</v>
      </c>
      <c r="EN85" s="49" t="s">
        <v>250</v>
      </c>
      <c r="EO85" s="49">
        <v>0.95</v>
      </c>
      <c r="EP85" s="49"/>
      <c r="EQ85" s="49"/>
      <c r="ER85" s="743">
        <v>7.0000000000000007E-2</v>
      </c>
      <c r="ES85" s="105"/>
      <c r="EU85" s="103"/>
      <c r="EV85" s="48">
        <v>12.4</v>
      </c>
      <c r="EW85" s="48">
        <v>15.09</v>
      </c>
      <c r="EX85" s="104"/>
      <c r="EY85" s="49">
        <f>EW85-EV85+FC85-FB85</f>
        <v>1.7399999999999995</v>
      </c>
      <c r="EZ85" s="85">
        <f>EY85/EV85</f>
        <v>0.14032258064516126</v>
      </c>
      <c r="FA85" s="49" t="s">
        <v>250</v>
      </c>
      <c r="FB85" s="49">
        <v>0.95</v>
      </c>
      <c r="FC85" s="49"/>
      <c r="FD85" s="49"/>
      <c r="FE85" s="743">
        <v>7.0000000000000007E-2</v>
      </c>
      <c r="FF85" s="105"/>
      <c r="FH85" s="103"/>
      <c r="FI85" s="48">
        <v>12.4</v>
      </c>
      <c r="FJ85" s="48">
        <v>15.09</v>
      </c>
      <c r="FK85" s="104" t="s">
        <v>62</v>
      </c>
      <c r="FL85" s="49">
        <f>FJ85-FI85+FP85-FO85</f>
        <v>1.7399999999999995</v>
      </c>
      <c r="FM85" s="85">
        <f>FL85/FI85</f>
        <v>0.14032258064516126</v>
      </c>
      <c r="FN85" s="49" t="s">
        <v>250</v>
      </c>
      <c r="FO85" s="49">
        <v>0.95</v>
      </c>
      <c r="FP85" s="49"/>
      <c r="FQ85" s="49"/>
      <c r="FR85" s="743">
        <v>7.0000000000000007E-2</v>
      </c>
      <c r="FS85" s="105"/>
      <c r="FU85" s="103"/>
      <c r="FV85" s="48">
        <v>12.4</v>
      </c>
      <c r="FW85" s="48">
        <v>15.09</v>
      </c>
      <c r="FX85" s="48"/>
      <c r="FY85" s="104" t="s">
        <v>62</v>
      </c>
      <c r="FZ85" s="49">
        <f>FW85-FV85+GD85-GC85</f>
        <v>1.7399999999999995</v>
      </c>
      <c r="GA85" s="85">
        <f>FZ85/FV85</f>
        <v>0.14032258064516126</v>
      </c>
      <c r="GB85" s="49" t="s">
        <v>250</v>
      </c>
      <c r="GC85" s="49">
        <v>0.95</v>
      </c>
      <c r="GD85" s="49"/>
      <c r="GE85" s="49"/>
      <c r="GF85" s="743">
        <v>7.0000000000000007E-2</v>
      </c>
      <c r="GG85" s="105"/>
      <c r="GI85" s="103"/>
      <c r="GJ85" s="48">
        <v>12.4</v>
      </c>
      <c r="GK85" s="48">
        <v>15.09</v>
      </c>
      <c r="GL85" s="48"/>
      <c r="GM85" s="104" t="s">
        <v>62</v>
      </c>
      <c r="GN85" s="49">
        <f>GK85-GJ85+GR85-GQ85</f>
        <v>1.7399999999999995</v>
      </c>
      <c r="GO85" s="85">
        <f>GN85/GJ85</f>
        <v>0.14032258064516126</v>
      </c>
      <c r="GP85" s="49" t="s">
        <v>250</v>
      </c>
      <c r="GQ85" s="49">
        <v>0.95</v>
      </c>
      <c r="GR85" s="49"/>
      <c r="GS85" s="49"/>
      <c r="GT85" s="749">
        <v>7.0000000000000007E-2</v>
      </c>
      <c r="GU85" s="105"/>
      <c r="GW85" s="103"/>
      <c r="GX85" s="48">
        <v>12.4</v>
      </c>
      <c r="GY85" s="48">
        <v>15.09</v>
      </c>
      <c r="GZ85" s="48"/>
      <c r="HA85" s="104" t="s">
        <v>62</v>
      </c>
      <c r="HB85" s="49">
        <f>GY85-GX85+HF85-HE85</f>
        <v>1.7399999999999995</v>
      </c>
      <c r="HC85" s="85">
        <f>HB85/GX85</f>
        <v>0.14032258064516126</v>
      </c>
      <c r="HD85" s="49" t="s">
        <v>250</v>
      </c>
      <c r="HE85" s="49">
        <v>0.95</v>
      </c>
      <c r="HF85" s="49"/>
      <c r="HG85" s="49"/>
      <c r="HH85" s="749">
        <v>7.0000000000000007E-2</v>
      </c>
      <c r="HI85" s="105"/>
      <c r="HJ85" s="105"/>
      <c r="HK85" s="103"/>
      <c r="HL85" s="48">
        <v>12.4</v>
      </c>
      <c r="HM85" s="48">
        <v>15.09</v>
      </c>
      <c r="HN85" s="48"/>
      <c r="HO85" s="104" t="s">
        <v>62</v>
      </c>
      <c r="HP85" s="49">
        <f>HM85-HL85+HT85-HS85</f>
        <v>1.7399999999999995</v>
      </c>
      <c r="HQ85" s="85">
        <f>HP85/HL85</f>
        <v>0.14032258064516126</v>
      </c>
      <c r="HR85" s="49" t="s">
        <v>250</v>
      </c>
      <c r="HS85" s="49">
        <v>0.95</v>
      </c>
      <c r="HT85" s="49"/>
      <c r="HU85" s="49"/>
      <c r="HV85" s="749">
        <v>7.0000000000000007E-2</v>
      </c>
      <c r="HW85" s="105"/>
      <c r="HX85" s="103"/>
      <c r="HY85" s="48">
        <v>12.4</v>
      </c>
      <c r="HZ85" s="48">
        <v>15.09</v>
      </c>
      <c r="IA85" s="48"/>
      <c r="IB85" s="104" t="s">
        <v>62</v>
      </c>
      <c r="IC85" s="49">
        <f>HZ85-HY85+IJ85-II85</f>
        <v>1.7399999999999995</v>
      </c>
      <c r="ID85" s="85">
        <f>IC85/HY85</f>
        <v>0.14032258064516126</v>
      </c>
      <c r="IE85" s="85"/>
      <c r="IF85" s="85"/>
      <c r="IG85" s="85"/>
      <c r="IH85" s="49" t="s">
        <v>250</v>
      </c>
      <c r="II85" s="49">
        <v>0.95</v>
      </c>
      <c r="IJ85" s="49"/>
      <c r="IK85" s="49"/>
      <c r="IL85" s="749">
        <v>7.0000000000000007E-2</v>
      </c>
      <c r="IM85" s="105"/>
      <c r="IO85" s="692"/>
      <c r="IQ85" s="103"/>
      <c r="IR85" s="48">
        <v>12.4</v>
      </c>
      <c r="IS85" s="48">
        <v>15.09</v>
      </c>
      <c r="IT85" s="48"/>
      <c r="IU85" s="104" t="s">
        <v>62</v>
      </c>
      <c r="IV85" s="49">
        <f>IS85-IR85+JC85-JB85</f>
        <v>1.7399999999999995</v>
      </c>
      <c r="IW85" s="85">
        <f>IV85/IR85</f>
        <v>0.14032258064516126</v>
      </c>
      <c r="IX85" s="85"/>
      <c r="IY85" s="85"/>
      <c r="IZ85" s="85"/>
      <c r="JA85" s="49" t="s">
        <v>250</v>
      </c>
      <c r="JB85" s="49">
        <v>0.95</v>
      </c>
      <c r="JC85" s="49"/>
      <c r="JD85" s="49"/>
      <c r="JE85" s="749">
        <v>7.0000000000000007E-2</v>
      </c>
      <c r="JF85" s="105"/>
      <c r="JH85" s="103"/>
      <c r="JI85" s="48">
        <v>12.4</v>
      </c>
      <c r="JJ85" s="48">
        <v>15.09</v>
      </c>
      <c r="JK85" s="48"/>
      <c r="JL85" s="104" t="s">
        <v>62</v>
      </c>
      <c r="JM85" s="49">
        <f>JJ85-JI85+JT85-JS85</f>
        <v>1.7399999999999995</v>
      </c>
      <c r="JN85" s="85">
        <f>JM85/JI85</f>
        <v>0.14032258064516126</v>
      </c>
      <c r="JO85" s="85"/>
      <c r="JP85" s="85"/>
      <c r="JQ85" s="85"/>
      <c r="JR85" s="49" t="s">
        <v>250</v>
      </c>
      <c r="JS85" s="49">
        <v>0.95</v>
      </c>
      <c r="JT85" s="49"/>
      <c r="JU85" s="49"/>
      <c r="JV85" s="749">
        <v>7.0000000000000007E-2</v>
      </c>
      <c r="JW85" s="105"/>
      <c r="JZ85" s="103"/>
      <c r="KA85" s="48">
        <v>12.4</v>
      </c>
      <c r="KB85" s="48">
        <v>15.09</v>
      </c>
      <c r="KC85" s="48"/>
      <c r="KD85" s="104" t="s">
        <v>62</v>
      </c>
      <c r="KE85" s="49">
        <f>KB85-KA85+KL85-KK85</f>
        <v>1.7399999999999995</v>
      </c>
      <c r="KF85" s="85">
        <f>KE85/KA85</f>
        <v>0.14032258064516126</v>
      </c>
      <c r="KG85" s="85"/>
      <c r="KH85" s="85"/>
      <c r="KI85" s="85"/>
      <c r="KJ85" s="49" t="s">
        <v>250</v>
      </c>
      <c r="KK85" s="49">
        <v>0.95</v>
      </c>
      <c r="KL85" s="49"/>
      <c r="KM85" s="49"/>
      <c r="KN85" s="749">
        <v>7.0000000000000007E-2</v>
      </c>
      <c r="KO85" s="105"/>
      <c r="KQ85" s="103"/>
      <c r="KR85" s="48">
        <v>12.4</v>
      </c>
      <c r="KS85" s="48">
        <v>15.09</v>
      </c>
      <c r="KT85" s="48"/>
      <c r="KU85" s="311" t="s">
        <v>62</v>
      </c>
      <c r="KV85" s="49">
        <f>KS85-KR85+LC85-LB85</f>
        <v>1.7399999999999995</v>
      </c>
      <c r="KW85" s="85">
        <f>KV85/KR85</f>
        <v>0.14032258064516126</v>
      </c>
      <c r="KX85" s="85"/>
      <c r="KY85" s="85"/>
      <c r="KZ85" s="85"/>
      <c r="LA85" s="49" t="s">
        <v>250</v>
      </c>
      <c r="LB85" s="49">
        <v>0.95</v>
      </c>
      <c r="LC85" s="49"/>
      <c r="LD85" s="49"/>
      <c r="LE85" s="749">
        <v>7.0000000000000007E-2</v>
      </c>
      <c r="LF85" s="105"/>
      <c r="LI85" s="103"/>
      <c r="LJ85" s="48">
        <v>12.4</v>
      </c>
      <c r="LK85" s="48">
        <v>15.09</v>
      </c>
      <c r="LL85" s="48"/>
      <c r="LM85" s="311" t="s">
        <v>62</v>
      </c>
      <c r="LN85" s="49">
        <f>LK85-LJ85+LU85-LT85</f>
        <v>1.7399999999999995</v>
      </c>
      <c r="LO85" s="85">
        <f>LN85/LJ85</f>
        <v>0.14032258064516126</v>
      </c>
      <c r="LP85" s="85"/>
      <c r="LQ85" s="85"/>
      <c r="LR85" s="85"/>
      <c r="LS85" s="49" t="s">
        <v>250</v>
      </c>
      <c r="LT85" s="49">
        <v>0.95</v>
      </c>
      <c r="LU85" s="49"/>
      <c r="LV85" s="49"/>
      <c r="LW85" s="749">
        <v>7.0000000000000007E-2</v>
      </c>
      <c r="LX85" s="105"/>
      <c r="LZ85" s="103"/>
      <c r="MA85" s="48">
        <v>12.4</v>
      </c>
      <c r="MB85" s="48">
        <v>15.09</v>
      </c>
      <c r="MC85" s="48"/>
      <c r="MD85" s="311" t="s">
        <v>62</v>
      </c>
      <c r="ME85" s="49">
        <f>MB85-MA85+ML85-MK85</f>
        <v>1.7399999999999995</v>
      </c>
      <c r="MF85" s="85">
        <f>ME85/MA85</f>
        <v>0.14032258064516126</v>
      </c>
      <c r="MG85" s="85"/>
      <c r="MH85" s="85"/>
      <c r="MI85" s="85"/>
      <c r="MJ85" s="49" t="s">
        <v>250</v>
      </c>
      <c r="MK85" s="49">
        <v>0.95</v>
      </c>
      <c r="ML85" s="49"/>
      <c r="MM85" s="49"/>
      <c r="MN85" s="749"/>
      <c r="MO85" s="105"/>
      <c r="MQ85" s="103"/>
      <c r="MR85" s="48">
        <v>12.4</v>
      </c>
      <c r="MS85" s="48">
        <v>15.09</v>
      </c>
      <c r="MT85" s="48"/>
      <c r="MU85" s="311" t="s">
        <v>62</v>
      </c>
      <c r="MV85" s="49">
        <f>MS85-MR85+NC85-NB85</f>
        <v>1.7399999999999995</v>
      </c>
      <c r="MW85" s="85">
        <f>MV85/MR85</f>
        <v>0.14032258064516126</v>
      </c>
      <c r="MX85" s="85"/>
      <c r="MY85" s="85"/>
      <c r="MZ85" s="85"/>
      <c r="NA85" s="49" t="s">
        <v>250</v>
      </c>
      <c r="NB85" s="49">
        <v>0.95</v>
      </c>
      <c r="NC85" s="49"/>
      <c r="ND85" s="49"/>
      <c r="NE85" s="749"/>
      <c r="NF85" s="105"/>
      <c r="NI85" s="103"/>
      <c r="NJ85" s="48">
        <v>12.4</v>
      </c>
      <c r="NK85" s="48">
        <v>15.09</v>
      </c>
      <c r="NL85" s="48"/>
      <c r="NM85" s="311" t="s">
        <v>62</v>
      </c>
      <c r="NN85" s="49">
        <f>NK85-NJ85+NU85-NT85</f>
        <v>1.7399999999999995</v>
      </c>
      <c r="NO85" s="85">
        <f>NN85/NJ85</f>
        <v>0.14032258064516126</v>
      </c>
      <c r="NP85" s="85"/>
      <c r="NQ85" s="85"/>
      <c r="NR85" s="85"/>
      <c r="NS85" s="49" t="s">
        <v>250</v>
      </c>
      <c r="NT85" s="49">
        <v>0.95</v>
      </c>
      <c r="NU85" s="49"/>
      <c r="NV85" s="49"/>
      <c r="NW85" s="749"/>
      <c r="NX85" s="105"/>
      <c r="OA85" s="103"/>
      <c r="OB85" s="48">
        <v>12.4</v>
      </c>
      <c r="OC85" s="48">
        <v>15.09</v>
      </c>
      <c r="OD85" s="48"/>
      <c r="OE85" s="311" t="s">
        <v>62</v>
      </c>
      <c r="OF85" s="49">
        <f>OC85-OB85+OM85-OL85</f>
        <v>1.7399999999999995</v>
      </c>
      <c r="OG85" s="85">
        <f>OF85/OB85</f>
        <v>0.14032258064516126</v>
      </c>
      <c r="OH85" s="85"/>
      <c r="OI85" s="85"/>
      <c r="OJ85" s="85"/>
      <c r="OK85" s="49" t="s">
        <v>250</v>
      </c>
      <c r="OL85" s="49">
        <v>0.95</v>
      </c>
      <c r="OM85" s="49"/>
      <c r="ON85" s="105"/>
      <c r="OQ85" s="103"/>
      <c r="OR85" s="48">
        <v>12.4</v>
      </c>
      <c r="OS85" s="48">
        <v>15.09</v>
      </c>
      <c r="OT85" s="48"/>
      <c r="OU85" s="311" t="s">
        <v>62</v>
      </c>
      <c r="OV85" s="49">
        <f>OS85-OR85+PC85-PB85</f>
        <v>1.7399999999999995</v>
      </c>
      <c r="OW85" s="85">
        <f>OV85/OR85</f>
        <v>0.14032258064516126</v>
      </c>
      <c r="OX85" s="85"/>
      <c r="OY85" s="85"/>
      <c r="OZ85" s="85"/>
      <c r="PA85" s="49" t="s">
        <v>250</v>
      </c>
      <c r="PB85" s="49">
        <v>0.95</v>
      </c>
      <c r="PC85" s="49"/>
      <c r="PD85" s="105"/>
      <c r="PG85" s="103"/>
      <c r="PH85" s="48">
        <v>12.4</v>
      </c>
      <c r="PI85" s="48">
        <v>15.09</v>
      </c>
      <c r="PJ85" s="48"/>
      <c r="PK85" s="311" t="s">
        <v>62</v>
      </c>
      <c r="PL85" s="49">
        <f>PI85-PH85+PS85-PR85</f>
        <v>1.7399999999999995</v>
      </c>
      <c r="PM85" s="85">
        <f>PL85/PH85</f>
        <v>0.14032258064516126</v>
      </c>
      <c r="PN85" s="85"/>
      <c r="PO85" s="85"/>
      <c r="PP85" s="85"/>
      <c r="PQ85" s="49" t="s">
        <v>250</v>
      </c>
      <c r="PR85" s="49">
        <v>0.95</v>
      </c>
      <c r="PS85" s="49"/>
      <c r="PT85" s="105"/>
      <c r="PV85" s="103"/>
      <c r="PW85" s="48">
        <v>12.4</v>
      </c>
      <c r="PX85" s="48">
        <v>15.09</v>
      </c>
      <c r="PY85" s="48"/>
      <c r="PZ85" s="311" t="s">
        <v>62</v>
      </c>
      <c r="QA85" s="49">
        <f>PX85-PW85+QH85-QG85</f>
        <v>1.7399999999999995</v>
      </c>
      <c r="QB85" s="85">
        <f>QA85/PW85</f>
        <v>0.14032258064516126</v>
      </c>
      <c r="QC85" s="85"/>
      <c r="QD85" s="85"/>
      <c r="QE85" s="85"/>
      <c r="QF85" s="49" t="s">
        <v>250</v>
      </c>
      <c r="QG85" s="49">
        <v>0.95</v>
      </c>
      <c r="QH85" s="49"/>
      <c r="QI85" s="105"/>
      <c r="QK85" s="103"/>
      <c r="QL85" s="48">
        <v>12.4</v>
      </c>
      <c r="QM85" s="48">
        <v>15.09</v>
      </c>
      <c r="QN85" s="48"/>
      <c r="QO85" s="311" t="s">
        <v>62</v>
      </c>
      <c r="QP85" s="49">
        <f>QM85-QL85+QW85-QV85</f>
        <v>1.7399999999999995</v>
      </c>
      <c r="QQ85" s="85">
        <f>QP85/QL85</f>
        <v>0.14032258064516126</v>
      </c>
      <c r="QR85" s="85"/>
      <c r="QS85" s="85"/>
      <c r="QT85" s="85"/>
      <c r="QU85" s="49" t="s">
        <v>250</v>
      </c>
      <c r="QV85" s="49">
        <v>0.95</v>
      </c>
      <c r="QW85" s="49"/>
      <c r="QX85" s="105"/>
      <c r="QZ85" s="624"/>
      <c r="RA85" s="48">
        <v>12.4</v>
      </c>
      <c r="RB85" s="48">
        <v>15.09</v>
      </c>
      <c r="RC85" s="495"/>
      <c r="RD85" s="311" t="s">
        <v>62</v>
      </c>
      <c r="RE85" s="49">
        <f>RB85-RA85+RL85-RK85</f>
        <v>1.7399999999999995</v>
      </c>
      <c r="RF85" s="85">
        <f>RE85/RA85</f>
        <v>0.14032258064516126</v>
      </c>
      <c r="RG85" s="85"/>
      <c r="RH85" s="85"/>
      <c r="RI85" s="85"/>
      <c r="RJ85" s="535" t="s">
        <v>253</v>
      </c>
      <c r="RK85" s="551">
        <v>0.95</v>
      </c>
      <c r="RL85" s="552"/>
      <c r="RM85" s="632"/>
      <c r="RQ85" s="624"/>
      <c r="RR85" s="48">
        <v>12.4</v>
      </c>
      <c r="RS85" s="48">
        <v>15.09</v>
      </c>
      <c r="RT85" s="495"/>
      <c r="RU85" s="311" t="s">
        <v>62</v>
      </c>
      <c r="RV85" s="49">
        <f>RS85-RR85+SC85-SB85</f>
        <v>1.7399999999999995</v>
      </c>
      <c r="RW85" s="85">
        <f>RV85/RR85</f>
        <v>0.14032258064516126</v>
      </c>
      <c r="RX85" s="85"/>
      <c r="RY85" s="85"/>
      <c r="RZ85" s="85"/>
      <c r="SA85" s="535" t="s">
        <v>253</v>
      </c>
      <c r="SB85" s="551">
        <v>0.95</v>
      </c>
      <c r="SC85" s="552"/>
      <c r="SD85" s="632"/>
    </row>
    <row r="86" spans="1:500 16283:16288" ht="15.4" customHeight="1">
      <c r="A86" s="45" t="s">
        <v>280</v>
      </c>
      <c r="B86" s="46" t="str">
        <f>LEFT(A86,2)</f>
        <v>20</v>
      </c>
      <c r="C86" s="45" t="s">
        <v>95</v>
      </c>
      <c r="D86" s="774">
        <v>1008</v>
      </c>
      <c r="E86" s="47" t="s">
        <v>248</v>
      </c>
      <c r="F86" s="815" t="s">
        <v>147</v>
      </c>
      <c r="G86" s="595" t="s">
        <v>281</v>
      </c>
      <c r="H86" s="45" t="s">
        <v>282</v>
      </c>
      <c r="J86" s="13"/>
      <c r="K86" s="48">
        <v>2.1800000000000002</v>
      </c>
      <c r="L86" s="48">
        <v>2.44</v>
      </c>
      <c r="M86" s="104">
        <f>L86*11.45</f>
        <v>27.937999999999999</v>
      </c>
      <c r="N86" s="49">
        <f>L86-K86+S86</f>
        <v>0.25999999999999979</v>
      </c>
      <c r="O86" s="85">
        <f>N86/K86</f>
        <v>0.11926605504587146</v>
      </c>
      <c r="P86" s="85"/>
      <c r="Q86" s="49" t="s">
        <v>39</v>
      </c>
      <c r="R86" s="49"/>
      <c r="S86" s="65"/>
      <c r="T86" s="49"/>
      <c r="U86" s="49"/>
      <c r="V86" s="105" t="s">
        <v>249</v>
      </c>
      <c r="X86" s="13"/>
      <c r="Y86" s="48">
        <v>2.1800000000000002</v>
      </c>
      <c r="Z86" s="48">
        <v>2.44</v>
      </c>
      <c r="AA86" s="104">
        <f>Z86*11.45</f>
        <v>27.937999999999999</v>
      </c>
      <c r="AB86" s="49">
        <f>Z86-Y86+AG86</f>
        <v>0.25999999999999979</v>
      </c>
      <c r="AC86" s="85">
        <f>AB86/Z86</f>
        <v>0.10655737704918024</v>
      </c>
      <c r="AD86" s="85"/>
      <c r="AE86" s="49" t="s">
        <v>39</v>
      </c>
      <c r="AF86" s="49"/>
      <c r="AG86" s="65"/>
      <c r="AH86" s="49"/>
      <c r="AI86" s="49"/>
      <c r="AJ86" s="105" t="s">
        <v>249</v>
      </c>
      <c r="AK86">
        <f>150*15.1/1000</f>
        <v>2.2650000000000001</v>
      </c>
      <c r="AL86" s="103"/>
      <c r="AM86" s="48">
        <v>2.27</v>
      </c>
      <c r="AN86" s="48">
        <v>2.68</v>
      </c>
      <c r="AO86" s="104">
        <f>AN86*11.45</f>
        <v>30.686</v>
      </c>
      <c r="AP86" s="49">
        <f>AN86-AM86+AU86-AT86</f>
        <v>0.26750000000000018</v>
      </c>
      <c r="AQ86" s="85">
        <f>AP86/AM86</f>
        <v>0.11784140969163004</v>
      </c>
      <c r="AR86" s="165"/>
      <c r="AS86" s="49" t="s">
        <v>250</v>
      </c>
      <c r="AT86" s="49">
        <v>0.14249999999999999</v>
      </c>
      <c r="AU86" s="65"/>
      <c r="AV86" s="49"/>
      <c r="AW86" s="85">
        <v>0.06</v>
      </c>
      <c r="AX86" s="105" t="s">
        <v>249</v>
      </c>
      <c r="AZ86" s="103"/>
      <c r="BA86" s="48">
        <v>2.27</v>
      </c>
      <c r="BB86" s="48">
        <v>2.68</v>
      </c>
      <c r="BC86" s="104">
        <f>BB86*11.45</f>
        <v>30.686</v>
      </c>
      <c r="BD86" s="49">
        <f>BB86-BA86+BI86-BH86</f>
        <v>0.26750000000000018</v>
      </c>
      <c r="BE86" s="85">
        <f>BD86/BA86</f>
        <v>0.11784140969163004</v>
      </c>
      <c r="BF86" s="165"/>
      <c r="BG86" s="49" t="s">
        <v>250</v>
      </c>
      <c r="BH86" s="49">
        <v>0.14249999999999999</v>
      </c>
      <c r="BI86" s="65"/>
      <c r="BJ86" s="49"/>
      <c r="BK86" s="85">
        <v>0.06</v>
      </c>
      <c r="BL86" s="105" t="s">
        <v>251</v>
      </c>
      <c r="BN86" s="103"/>
      <c r="BO86" s="48">
        <v>2.27</v>
      </c>
      <c r="BP86" s="48">
        <v>2.68</v>
      </c>
      <c r="BQ86" s="204">
        <f>BP86-BV86</f>
        <v>2.5375000000000001</v>
      </c>
      <c r="BR86" s="49">
        <f>BP86-BO86+BW86-BV86</f>
        <v>0.26750000000000018</v>
      </c>
      <c r="BS86" s="85">
        <f>BR86/BO86</f>
        <v>0.11784140969163004</v>
      </c>
      <c r="BT86" s="85"/>
      <c r="BU86" s="49" t="s">
        <v>250</v>
      </c>
      <c r="BV86" s="49">
        <v>0.14249999999999999</v>
      </c>
      <c r="BW86" s="65"/>
      <c r="BX86" s="49"/>
      <c r="BY86" s="743">
        <v>0.06</v>
      </c>
      <c r="BZ86" s="105"/>
      <c r="CB86" s="103"/>
      <c r="CC86" s="48">
        <v>2.27</v>
      </c>
      <c r="CD86" s="48">
        <v>2.68</v>
      </c>
      <c r="CE86" s="104"/>
      <c r="CF86" s="49">
        <f>CD86-CC86+CK86-CJ86</f>
        <v>0.26750000000000018</v>
      </c>
      <c r="CG86" s="85">
        <f>CF86/CC86</f>
        <v>0.11784140969163004</v>
      </c>
      <c r="CH86" s="85"/>
      <c r="CI86" s="49" t="s">
        <v>250</v>
      </c>
      <c r="CJ86" s="49">
        <v>0.14249999999999999</v>
      </c>
      <c r="CK86" s="65"/>
      <c r="CL86" s="49"/>
      <c r="CM86" s="743">
        <v>0.06</v>
      </c>
      <c r="CN86" s="105">
        <v>0.13</v>
      </c>
      <c r="CP86" s="103"/>
      <c r="CQ86" s="48">
        <v>2.27</v>
      </c>
      <c r="CR86" s="48">
        <v>2.68</v>
      </c>
      <c r="CS86" s="104"/>
      <c r="CT86" s="49">
        <f>CR86-CQ86+CY86</f>
        <v>0.41000000000000014</v>
      </c>
      <c r="CU86" s="85">
        <f>CT86/CQ86</f>
        <v>0.1806167400881058</v>
      </c>
      <c r="CV86" s="85"/>
      <c r="CW86" s="49" t="s">
        <v>250</v>
      </c>
      <c r="CX86" s="49">
        <v>0.14249999999999999</v>
      </c>
      <c r="CY86" s="65"/>
      <c r="CZ86" s="49"/>
      <c r="DA86" s="743">
        <v>0.06</v>
      </c>
      <c r="DB86" s="105"/>
      <c r="DD86" s="103"/>
      <c r="DE86" s="48">
        <v>2.27</v>
      </c>
      <c r="DF86" s="48">
        <v>2.68</v>
      </c>
      <c r="DG86" s="48"/>
      <c r="DH86" s="48"/>
      <c r="DI86" s="104"/>
      <c r="DJ86" s="49">
        <f>DF86-DE86+DO86</f>
        <v>0.41000000000000014</v>
      </c>
      <c r="DK86" s="85">
        <f>DJ86/DE86</f>
        <v>0.1806167400881058</v>
      </c>
      <c r="DL86" s="85"/>
      <c r="DM86" s="49" t="s">
        <v>250</v>
      </c>
      <c r="DN86" s="49">
        <v>0.14249999999999999</v>
      </c>
      <c r="DO86" s="65"/>
      <c r="DP86" s="49"/>
      <c r="DQ86" s="743">
        <v>0.06</v>
      </c>
      <c r="DR86" s="105"/>
      <c r="DT86" s="103"/>
      <c r="DU86" s="48">
        <v>2.27</v>
      </c>
      <c r="DV86" s="48">
        <v>2.68</v>
      </c>
      <c r="DW86" s="104"/>
      <c r="DX86" s="49">
        <f>DV86-DU86+EC86</f>
        <v>0.41000000000000014</v>
      </c>
      <c r="DY86" s="85">
        <f>DX86/DU86</f>
        <v>0.1806167400881058</v>
      </c>
      <c r="DZ86" s="85"/>
      <c r="EA86" s="49" t="s">
        <v>250</v>
      </c>
      <c r="EB86" s="49">
        <v>0.14249999999999999</v>
      </c>
      <c r="EC86" s="65"/>
      <c r="ED86" s="49"/>
      <c r="EE86" s="743">
        <v>0.06</v>
      </c>
      <c r="EF86" s="105"/>
      <c r="EG86" s="105"/>
      <c r="EH86" s="103"/>
      <c r="EI86" s="48">
        <v>2.27</v>
      </c>
      <c r="EJ86" s="48">
        <v>2.68</v>
      </c>
      <c r="EK86" s="104"/>
      <c r="EL86" s="49">
        <f>EJ86-EI86+EP86-EO86</f>
        <v>0.26750000000000018</v>
      </c>
      <c r="EM86" s="85">
        <f>EL86/EI86</f>
        <v>0.11784140969163004</v>
      </c>
      <c r="EN86" s="49" t="s">
        <v>250</v>
      </c>
      <c r="EO86" s="49">
        <v>0.14249999999999999</v>
      </c>
      <c r="EP86" s="65"/>
      <c r="EQ86" s="49"/>
      <c r="ER86" s="743">
        <v>0.06</v>
      </c>
      <c r="ES86" s="105"/>
      <c r="EU86" s="103"/>
      <c r="EV86" s="48">
        <v>2.27</v>
      </c>
      <c r="EW86" s="48">
        <v>2.68</v>
      </c>
      <c r="EX86" s="104"/>
      <c r="EY86" s="49">
        <f>EW86-EV86+FC86-FB86</f>
        <v>0.26750000000000018</v>
      </c>
      <c r="EZ86" s="85">
        <f>EY86/EV86</f>
        <v>0.11784140969163004</v>
      </c>
      <c r="FA86" s="49" t="s">
        <v>250</v>
      </c>
      <c r="FB86" s="49">
        <v>0.14249999999999999</v>
      </c>
      <c r="FC86" s="65"/>
      <c r="FD86" s="49"/>
      <c r="FE86" s="743">
        <v>0.06</v>
      </c>
      <c r="FF86" s="105"/>
      <c r="FH86" s="103"/>
      <c r="FI86" s="48">
        <v>2.27</v>
      </c>
      <c r="FJ86" s="48">
        <v>2.68</v>
      </c>
      <c r="FK86" s="104" t="s">
        <v>62</v>
      </c>
      <c r="FL86" s="49">
        <f>FJ86-FI86+FP86-FO86</f>
        <v>0.26750000000000018</v>
      </c>
      <c r="FM86" s="85">
        <f>FL86/FI86</f>
        <v>0.11784140969163004</v>
      </c>
      <c r="FN86" s="49" t="s">
        <v>250</v>
      </c>
      <c r="FO86" s="49">
        <v>0.14249999999999999</v>
      </c>
      <c r="FP86" s="65"/>
      <c r="FQ86" s="49"/>
      <c r="FR86" s="743">
        <v>0.06</v>
      </c>
      <c r="FS86" s="105"/>
      <c r="FU86" s="103"/>
      <c r="FV86" s="48">
        <v>2.27</v>
      </c>
      <c r="FW86" s="48">
        <v>2.68</v>
      </c>
      <c r="FX86" s="48"/>
      <c r="FY86" s="104" t="s">
        <v>62</v>
      </c>
      <c r="FZ86" s="49">
        <f>FW86-FV86+GD86-GC86</f>
        <v>0.26750000000000018</v>
      </c>
      <c r="GA86" s="85">
        <f>FZ86/FV86</f>
        <v>0.11784140969163004</v>
      </c>
      <c r="GB86" s="49" t="s">
        <v>250</v>
      </c>
      <c r="GC86" s="49">
        <v>0.14249999999999999</v>
      </c>
      <c r="GD86" s="65"/>
      <c r="GE86" s="49"/>
      <c r="GF86" s="743">
        <v>0.06</v>
      </c>
      <c r="GG86" s="105"/>
      <c r="GI86" s="103"/>
      <c r="GJ86" s="48">
        <v>2.27</v>
      </c>
      <c r="GK86" s="48">
        <v>2.68</v>
      </c>
      <c r="GL86" s="48"/>
      <c r="GM86" s="104" t="s">
        <v>62</v>
      </c>
      <c r="GN86" s="49">
        <f>GK86-GJ86+GR86-GQ86</f>
        <v>0.26750000000000018</v>
      </c>
      <c r="GO86" s="85">
        <f>GN86/GJ86</f>
        <v>0.11784140969163004</v>
      </c>
      <c r="GP86" s="49" t="s">
        <v>250</v>
      </c>
      <c r="GQ86" s="49">
        <v>0.14249999999999999</v>
      </c>
      <c r="GR86" s="65"/>
      <c r="GS86" s="49"/>
      <c r="GT86" s="749">
        <v>0.06</v>
      </c>
      <c r="GU86" s="105"/>
      <c r="GW86" s="103"/>
      <c r="GX86" s="48">
        <v>2.27</v>
      </c>
      <c r="GY86" s="48">
        <v>2.68</v>
      </c>
      <c r="GZ86" s="48"/>
      <c r="HA86" s="104" t="s">
        <v>62</v>
      </c>
      <c r="HB86" s="49">
        <f>GY86-GX86+HF86-HE86</f>
        <v>0.26750000000000018</v>
      </c>
      <c r="HC86" s="85">
        <f>HB86/GX86</f>
        <v>0.11784140969163004</v>
      </c>
      <c r="HD86" s="49" t="s">
        <v>250</v>
      </c>
      <c r="HE86" s="49">
        <v>0.14249999999999999</v>
      </c>
      <c r="HF86" s="65"/>
      <c r="HG86" s="49"/>
      <c r="HH86" s="749">
        <v>0.06</v>
      </c>
      <c r="HI86" s="105"/>
      <c r="HJ86" s="105"/>
      <c r="HK86" s="751" t="s">
        <v>283</v>
      </c>
      <c r="HL86" s="48">
        <v>15.1</v>
      </c>
      <c r="HM86" s="48">
        <v>17.87</v>
      </c>
      <c r="HN86" s="48"/>
      <c r="HO86" s="104" t="s">
        <v>62</v>
      </c>
      <c r="HP86" s="49">
        <f>HM86-HL86+HT86-HS86</f>
        <v>2.6275000000000013</v>
      </c>
      <c r="HQ86" s="85">
        <f>HP86/HL86</f>
        <v>0.17400662251655638</v>
      </c>
      <c r="HR86" s="49" t="s">
        <v>250</v>
      </c>
      <c r="HS86" s="49">
        <v>0.14249999999999999</v>
      </c>
      <c r="HT86" s="65"/>
      <c r="HU86" s="49"/>
      <c r="HV86" s="749">
        <v>0.06</v>
      </c>
      <c r="HW86" s="105"/>
      <c r="HX86" s="751" t="s">
        <v>283</v>
      </c>
      <c r="HY86" s="48">
        <v>15.1</v>
      </c>
      <c r="HZ86" s="48">
        <v>17.87</v>
      </c>
      <c r="IA86" s="48"/>
      <c r="IB86" s="104" t="s">
        <v>62</v>
      </c>
      <c r="IC86" s="49">
        <f>HZ86-HY86+IJ86-II86</f>
        <v>2.6275000000000013</v>
      </c>
      <c r="ID86" s="85">
        <f>IC86/HY86</f>
        <v>0.17400662251655638</v>
      </c>
      <c r="IE86" s="85"/>
      <c r="IF86" s="85"/>
      <c r="IG86" s="85"/>
      <c r="IH86" s="49" t="s">
        <v>250</v>
      </c>
      <c r="II86" s="49">
        <v>0.14249999999999999</v>
      </c>
      <c r="IJ86" s="65"/>
      <c r="IK86" s="49"/>
      <c r="IL86" s="749">
        <v>0.06</v>
      </c>
      <c r="IM86" s="105"/>
      <c r="IO86" s="692"/>
      <c r="IQ86" s="751" t="s">
        <v>283</v>
      </c>
      <c r="IR86" s="48">
        <v>15.1</v>
      </c>
      <c r="IS86" s="48">
        <v>17.87</v>
      </c>
      <c r="IT86" s="48"/>
      <c r="IU86" s="104" t="s">
        <v>62</v>
      </c>
      <c r="IV86" s="49">
        <f>IS86-IR86+JC86-JB86</f>
        <v>2.6275000000000013</v>
      </c>
      <c r="IW86" s="85">
        <f>IV86/IR86</f>
        <v>0.17400662251655638</v>
      </c>
      <c r="IX86" s="85"/>
      <c r="IY86" s="85"/>
      <c r="IZ86" s="85"/>
      <c r="JA86" s="49" t="s">
        <v>250</v>
      </c>
      <c r="JB86" s="49">
        <v>0.14249999999999999</v>
      </c>
      <c r="JC86" s="65"/>
      <c r="JD86" s="49"/>
      <c r="JE86" s="749">
        <v>0.06</v>
      </c>
      <c r="JF86" s="105"/>
      <c r="JH86" s="751" t="s">
        <v>283</v>
      </c>
      <c r="JI86" s="48">
        <v>15.1</v>
      </c>
      <c r="JJ86" s="48">
        <v>17.87</v>
      </c>
      <c r="JK86" s="48"/>
      <c r="JL86" s="104" t="s">
        <v>62</v>
      </c>
      <c r="JM86" s="49">
        <f>JJ86-JI86+JT86-JS86</f>
        <v>2.6275000000000013</v>
      </c>
      <c r="JN86" s="85">
        <f>JM86/JI86</f>
        <v>0.17400662251655638</v>
      </c>
      <c r="JO86" s="85"/>
      <c r="JP86" s="85"/>
      <c r="JQ86" s="85"/>
      <c r="JR86" s="49" t="s">
        <v>250</v>
      </c>
      <c r="JS86" s="49">
        <v>0.14249999999999999</v>
      </c>
      <c r="JT86" s="65"/>
      <c r="JU86" s="49"/>
      <c r="JV86" s="749">
        <v>0.06</v>
      </c>
      <c r="JW86" s="105"/>
      <c r="JZ86" s="301" t="s">
        <v>284</v>
      </c>
      <c r="KA86" s="48">
        <v>15.1</v>
      </c>
      <c r="KB86" s="48">
        <v>17.87</v>
      </c>
      <c r="KC86" s="48"/>
      <c r="KD86" s="104" t="s">
        <v>62</v>
      </c>
      <c r="KE86" s="49">
        <f>KB86-KA86+KL86-KK86</f>
        <v>2.6275000000000013</v>
      </c>
      <c r="KF86" s="85">
        <f>KE86/KA86</f>
        <v>0.17400662251655638</v>
      </c>
      <c r="KG86" s="85"/>
      <c r="KH86" s="85"/>
      <c r="KI86" s="85"/>
      <c r="KJ86" s="49" t="s">
        <v>250</v>
      </c>
      <c r="KK86" s="49">
        <v>0.14249999999999999</v>
      </c>
      <c r="KL86" s="65"/>
      <c r="KM86" s="49"/>
      <c r="KN86" s="749">
        <v>0.06</v>
      </c>
      <c r="KO86" s="105"/>
      <c r="KQ86" s="301" t="s">
        <v>284</v>
      </c>
      <c r="KR86" s="48">
        <v>15.1</v>
      </c>
      <c r="KS86" s="48">
        <v>17.87</v>
      </c>
      <c r="KT86" s="48"/>
      <c r="KU86" s="311" t="s">
        <v>62</v>
      </c>
      <c r="KV86" s="49">
        <f>KS86-KR86+LC86-LB86</f>
        <v>2.6275000000000013</v>
      </c>
      <c r="KW86" s="85">
        <f>KV86/KR86</f>
        <v>0.17400662251655638</v>
      </c>
      <c r="KX86" s="85"/>
      <c r="KY86" s="85"/>
      <c r="KZ86" s="85"/>
      <c r="LA86" s="49" t="s">
        <v>250</v>
      </c>
      <c r="LB86" s="49">
        <v>0.14249999999999999</v>
      </c>
      <c r="LC86" s="65"/>
      <c r="LD86" s="49"/>
      <c r="LE86" s="749">
        <v>0.06</v>
      </c>
      <c r="LF86" s="105"/>
      <c r="LI86" s="301" t="s">
        <v>284</v>
      </c>
      <c r="LJ86" s="48">
        <v>15.1</v>
      </c>
      <c r="LK86" s="48">
        <v>17.87</v>
      </c>
      <c r="LL86" s="48"/>
      <c r="LM86" s="311" t="s">
        <v>62</v>
      </c>
      <c r="LN86" s="49">
        <f>LK86-LJ86+LU86-LT86</f>
        <v>2.6275000000000013</v>
      </c>
      <c r="LO86" s="85">
        <f>LN86/LJ86</f>
        <v>0.17400662251655638</v>
      </c>
      <c r="LP86" s="85"/>
      <c r="LQ86" s="85"/>
      <c r="LR86" s="85"/>
      <c r="LS86" s="49" t="s">
        <v>250</v>
      </c>
      <c r="LT86" s="49">
        <v>0.14249999999999999</v>
      </c>
      <c r="LU86" s="65"/>
      <c r="LV86" s="49"/>
      <c r="LW86" s="749">
        <v>0.06</v>
      </c>
      <c r="LX86" s="105"/>
      <c r="LZ86" s="301" t="s">
        <v>284</v>
      </c>
      <c r="MA86" s="48">
        <v>15.1</v>
      </c>
      <c r="MB86" s="48">
        <v>17.87</v>
      </c>
      <c r="MC86" s="48"/>
      <c r="MD86" s="311" t="s">
        <v>62</v>
      </c>
      <c r="ME86" s="49">
        <f>MB86-MA86+ML86-MK86</f>
        <v>2.6275000000000013</v>
      </c>
      <c r="MF86" s="85">
        <f>ME86/MA86</f>
        <v>0.17400662251655638</v>
      </c>
      <c r="MG86" s="85"/>
      <c r="MH86" s="85"/>
      <c r="MI86" s="85"/>
      <c r="MJ86" s="49" t="s">
        <v>250</v>
      </c>
      <c r="MK86" s="49">
        <v>0.14249999999999999</v>
      </c>
      <c r="ML86" s="65"/>
      <c r="MM86" s="49"/>
      <c r="MN86" s="749"/>
      <c r="MO86" s="105"/>
      <c r="MQ86" s="29" t="s">
        <v>285</v>
      </c>
      <c r="MR86" s="48">
        <v>15.1</v>
      </c>
      <c r="MS86" s="48">
        <v>17.87</v>
      </c>
      <c r="MT86" s="48"/>
      <c r="MU86" s="311" t="s">
        <v>62</v>
      </c>
      <c r="MV86" s="49">
        <f>MS86-MR86+NC86-NB86</f>
        <v>1.8200000000000014</v>
      </c>
      <c r="MW86" s="85">
        <f>MV86/MR86</f>
        <v>0.1205298013245034</v>
      </c>
      <c r="MX86" s="85"/>
      <c r="MY86" s="85"/>
      <c r="MZ86" s="85"/>
      <c r="NA86" s="49" t="s">
        <v>250</v>
      </c>
      <c r="NB86" s="49">
        <v>0.95</v>
      </c>
      <c r="NC86" s="65"/>
      <c r="ND86" s="49"/>
      <c r="NE86" s="749"/>
      <c r="NF86" s="105"/>
      <c r="NI86" s="29" t="s">
        <v>286</v>
      </c>
      <c r="NJ86" s="48">
        <v>15.1</v>
      </c>
      <c r="NK86" s="48">
        <v>17.87</v>
      </c>
      <c r="NL86" s="48"/>
      <c r="NM86" s="311" t="s">
        <v>62</v>
      </c>
      <c r="NN86" s="49">
        <f>NK86-NJ86+NU86-NT86</f>
        <v>1.8200000000000014</v>
      </c>
      <c r="NO86" s="85">
        <f>NN86/NJ86</f>
        <v>0.1205298013245034</v>
      </c>
      <c r="NP86" s="85"/>
      <c r="NQ86" s="85"/>
      <c r="NR86" s="85"/>
      <c r="NS86" s="49" t="s">
        <v>250</v>
      </c>
      <c r="NT86" s="49">
        <v>0.95</v>
      </c>
      <c r="NU86" s="65"/>
      <c r="NV86" s="49"/>
      <c r="NW86" s="749"/>
      <c r="NX86" s="105"/>
      <c r="OA86" s="29" t="s">
        <v>286</v>
      </c>
      <c r="OB86" s="48">
        <v>15.1</v>
      </c>
      <c r="OC86" s="48">
        <v>17.87</v>
      </c>
      <c r="OD86" s="48"/>
      <c r="OE86" s="311" t="s">
        <v>62</v>
      </c>
      <c r="OF86" s="49">
        <f>OC86-OB86+OM86-OL86</f>
        <v>1.8200000000000014</v>
      </c>
      <c r="OG86" s="85">
        <f>OF86/OB86</f>
        <v>0.1205298013245034</v>
      </c>
      <c r="OH86" s="85"/>
      <c r="OI86" s="85"/>
      <c r="OJ86" s="85"/>
      <c r="OK86" s="49" t="s">
        <v>250</v>
      </c>
      <c r="OL86" s="49">
        <v>0.95</v>
      </c>
      <c r="OM86" s="65"/>
      <c r="ON86" s="105"/>
      <c r="OQ86" s="29" t="s">
        <v>286</v>
      </c>
      <c r="OR86" s="48">
        <v>15.1</v>
      </c>
      <c r="OS86" s="48">
        <v>17.87</v>
      </c>
      <c r="OT86" s="48"/>
      <c r="OU86" s="311" t="s">
        <v>62</v>
      </c>
      <c r="OV86" s="49">
        <f>OS86-OR86+PC86-PB86</f>
        <v>1.8200000000000014</v>
      </c>
      <c r="OW86" s="85">
        <f>OV86/OR86</f>
        <v>0.1205298013245034</v>
      </c>
      <c r="OX86" s="85"/>
      <c r="OY86" s="85"/>
      <c r="OZ86" s="85"/>
      <c r="PA86" s="49" t="s">
        <v>250</v>
      </c>
      <c r="PB86" s="49">
        <v>0.95</v>
      </c>
      <c r="PC86" s="65"/>
      <c r="PD86" s="105"/>
      <c r="PG86" s="29" t="s">
        <v>286</v>
      </c>
      <c r="PH86" s="48">
        <v>15.1</v>
      </c>
      <c r="PI86" s="48">
        <v>17.87</v>
      </c>
      <c r="PJ86" s="48"/>
      <c r="PK86" s="311" t="s">
        <v>62</v>
      </c>
      <c r="PL86" s="49">
        <f>PI86-PH86+PS86-PR86</f>
        <v>1.8200000000000014</v>
      </c>
      <c r="PM86" s="85">
        <f>PL86/PH86</f>
        <v>0.1205298013245034</v>
      </c>
      <c r="PN86" s="85"/>
      <c r="PO86" s="85"/>
      <c r="PP86" s="85"/>
      <c r="PQ86" s="49" t="s">
        <v>250</v>
      </c>
      <c r="PR86" s="49">
        <v>0.95</v>
      </c>
      <c r="PS86" s="65"/>
      <c r="PT86" s="105"/>
      <c r="PV86" s="29" t="s">
        <v>286</v>
      </c>
      <c r="PW86" s="48">
        <v>15.1</v>
      </c>
      <c r="PX86" s="48">
        <v>17.87</v>
      </c>
      <c r="PY86" s="48"/>
      <c r="PZ86" s="311" t="s">
        <v>62</v>
      </c>
      <c r="QA86" s="49">
        <f>PX86-PW86+QH86-QG86</f>
        <v>1.8200000000000014</v>
      </c>
      <c r="QB86" s="85">
        <f>QA86/PW86</f>
        <v>0.1205298013245034</v>
      </c>
      <c r="QC86" s="85"/>
      <c r="QD86" s="85"/>
      <c r="QE86" s="85"/>
      <c r="QF86" s="49" t="s">
        <v>250</v>
      </c>
      <c r="QG86" s="49">
        <v>0.95</v>
      </c>
      <c r="QH86" s="65"/>
      <c r="QI86" s="105"/>
      <c r="QK86" s="29" t="s">
        <v>286</v>
      </c>
      <c r="QL86" s="48">
        <v>15.1</v>
      </c>
      <c r="QM86" s="48">
        <v>17.87</v>
      </c>
      <c r="QN86" s="48"/>
      <c r="QO86" s="311" t="s">
        <v>62</v>
      </c>
      <c r="QP86" s="49">
        <f>QM86-QL86+QW86-QV86</f>
        <v>1.8200000000000014</v>
      </c>
      <c r="QQ86" s="85">
        <f>QP86/QL86</f>
        <v>0.1205298013245034</v>
      </c>
      <c r="QR86" s="85"/>
      <c r="QS86" s="85"/>
      <c r="QT86" s="85"/>
      <c r="QU86" s="49" t="s">
        <v>250</v>
      </c>
      <c r="QV86" s="49">
        <v>0.95</v>
      </c>
      <c r="QW86" s="65"/>
      <c r="QX86" s="105"/>
      <c r="QZ86" s="623" t="s">
        <v>286</v>
      </c>
      <c r="RA86" s="48">
        <v>15.1</v>
      </c>
      <c r="RB86" s="48">
        <v>17.87</v>
      </c>
      <c r="RC86" s="495"/>
      <c r="RD86" s="311" t="s">
        <v>62</v>
      </c>
      <c r="RE86" s="49">
        <f>RB86-RA86+RL86-RK86</f>
        <v>1.8200000000000014</v>
      </c>
      <c r="RF86" s="85">
        <f>RE86/RA86</f>
        <v>0.1205298013245034</v>
      </c>
      <c r="RG86" s="85"/>
      <c r="RH86" s="85"/>
      <c r="RI86" s="85"/>
      <c r="RJ86" s="535" t="s">
        <v>253</v>
      </c>
      <c r="RK86" s="551">
        <v>0.95</v>
      </c>
      <c r="RL86" s="552"/>
      <c r="RM86" s="632"/>
      <c r="RQ86" s="623" t="s">
        <v>286</v>
      </c>
      <c r="RR86" s="48">
        <v>15.1</v>
      </c>
      <c r="RS86" s="48">
        <v>17.87</v>
      </c>
      <c r="RT86" s="495"/>
      <c r="RU86" s="311" t="s">
        <v>62</v>
      </c>
      <c r="RV86" s="49">
        <f>RS86-RR86+SC86-SB86</f>
        <v>1.8200000000000014</v>
      </c>
      <c r="RW86" s="85">
        <f>RV86/RR86</f>
        <v>0.1205298013245034</v>
      </c>
      <c r="RX86" s="85"/>
      <c r="RY86" s="85"/>
      <c r="RZ86" s="85"/>
      <c r="SA86" s="535" t="s">
        <v>253</v>
      </c>
      <c r="SB86" s="551">
        <v>0.95</v>
      </c>
      <c r="SC86" s="552"/>
      <c r="SD86" s="632"/>
    </row>
    <row r="87" spans="1:500 16283:16288" ht="15.4" customHeight="1">
      <c r="A87" s="45" t="s">
        <v>287</v>
      </c>
      <c r="B87" s="46">
        <v>20</v>
      </c>
      <c r="C87" s="45" t="s">
        <v>95</v>
      </c>
      <c r="D87" s="774">
        <v>1008</v>
      </c>
      <c r="E87" s="47" t="s">
        <v>248</v>
      </c>
      <c r="F87" s="815" t="s">
        <v>147</v>
      </c>
      <c r="G87" s="595" t="s">
        <v>288</v>
      </c>
      <c r="H87" s="45" t="s">
        <v>97</v>
      </c>
      <c r="J87" s="13"/>
      <c r="K87" s="48">
        <v>13</v>
      </c>
      <c r="L87" s="48">
        <v>14.43</v>
      </c>
      <c r="M87" s="104">
        <f>L87*11.45</f>
        <v>165.22349999999997</v>
      </c>
      <c r="N87" s="49">
        <f>L87-K87+S87</f>
        <v>1.4299999999999997</v>
      </c>
      <c r="O87" s="85">
        <f>N87/K87</f>
        <v>0.10999999999999997</v>
      </c>
      <c r="P87" s="85"/>
      <c r="Q87" s="49" t="s">
        <v>39</v>
      </c>
      <c r="R87" s="49"/>
      <c r="S87" s="65"/>
      <c r="T87" s="49"/>
      <c r="U87" s="49"/>
      <c r="V87" s="105" t="s">
        <v>249</v>
      </c>
      <c r="X87" s="13"/>
      <c r="Y87" s="48">
        <v>13</v>
      </c>
      <c r="Z87" s="48">
        <v>14.43</v>
      </c>
      <c r="AA87" s="104">
        <f>Z87*11.45</f>
        <v>165.22349999999997</v>
      </c>
      <c r="AB87" s="49">
        <f>Z87-Y87+AG87</f>
        <v>1.4299999999999997</v>
      </c>
      <c r="AC87" s="85">
        <f>AB87/Z87</f>
        <v>9.9099099099099086E-2</v>
      </c>
      <c r="AD87" s="85"/>
      <c r="AE87" s="49" t="s">
        <v>39</v>
      </c>
      <c r="AF87" s="49"/>
      <c r="AG87" s="65"/>
      <c r="AH87" s="49"/>
      <c r="AI87" s="49"/>
      <c r="AJ87" s="105" t="s">
        <v>249</v>
      </c>
      <c r="AL87" s="103"/>
      <c r="AM87" s="48">
        <v>13.65</v>
      </c>
      <c r="AN87" s="48">
        <v>16.100000000000001</v>
      </c>
      <c r="AO87" s="104">
        <f>AN87*11.45</f>
        <v>184.345</v>
      </c>
      <c r="AP87" s="49">
        <f>AN87-AM87+AU87-AT87</f>
        <v>1.5000000000000011</v>
      </c>
      <c r="AQ87" s="85">
        <f>AP87/AM87</f>
        <v>0.10989010989010997</v>
      </c>
      <c r="AR87" s="165"/>
      <c r="AS87" s="49" t="s">
        <v>250</v>
      </c>
      <c r="AT87" s="49">
        <v>0.95</v>
      </c>
      <c r="AU87" s="65"/>
      <c r="AV87" s="49"/>
      <c r="AW87" s="129">
        <v>5.5E-2</v>
      </c>
      <c r="AX87" s="105" t="s">
        <v>249</v>
      </c>
      <c r="AZ87" s="103"/>
      <c r="BA87" s="48">
        <v>13.65</v>
      </c>
      <c r="BB87" s="48">
        <v>16.100000000000001</v>
      </c>
      <c r="BC87" s="104">
        <f>BB87*11.45</f>
        <v>184.345</v>
      </c>
      <c r="BD87" s="49">
        <f>BB87-BA87+BI87-BH87</f>
        <v>1.5000000000000011</v>
      </c>
      <c r="BE87" s="85">
        <f>BD87/BA87</f>
        <v>0.10989010989010997</v>
      </c>
      <c r="BF87" s="165"/>
      <c r="BG87" s="49" t="s">
        <v>250</v>
      </c>
      <c r="BH87" s="49">
        <v>0.95</v>
      </c>
      <c r="BI87" s="65"/>
      <c r="BJ87" s="49"/>
      <c r="BK87" s="153">
        <v>5.5E-2</v>
      </c>
      <c r="BL87" s="105" t="s">
        <v>251</v>
      </c>
      <c r="BN87" s="103"/>
      <c r="BO87" s="48">
        <v>13.65</v>
      </c>
      <c r="BP87" s="48">
        <v>16.100000000000001</v>
      </c>
      <c r="BQ87" s="204">
        <f>BP87-BV87</f>
        <v>15.150000000000002</v>
      </c>
      <c r="BR87" s="49">
        <f>BP87-BO87+BW87-BV87</f>
        <v>1.5000000000000011</v>
      </c>
      <c r="BS87" s="85">
        <f>BR87/BO87</f>
        <v>0.10989010989010997</v>
      </c>
      <c r="BT87" s="85"/>
      <c r="BU87" s="49" t="s">
        <v>250</v>
      </c>
      <c r="BV87" s="49">
        <v>0.95</v>
      </c>
      <c r="BW87" s="65"/>
      <c r="BX87" s="49"/>
      <c r="BY87" s="153">
        <v>5.5E-2</v>
      </c>
      <c r="BZ87" s="105"/>
      <c r="CB87" s="103"/>
      <c r="CC87" s="48">
        <v>13.65</v>
      </c>
      <c r="CD87" s="48">
        <v>16.100000000000001</v>
      </c>
      <c r="CE87" s="104"/>
      <c r="CF87" s="49">
        <f>CD87-CC87+CK87-CJ87</f>
        <v>1.5000000000000011</v>
      </c>
      <c r="CG87" s="85">
        <f>CF87/CC87</f>
        <v>0.10989010989010997</v>
      </c>
      <c r="CH87" s="85"/>
      <c r="CI87" s="49" t="s">
        <v>250</v>
      </c>
      <c r="CJ87" s="49">
        <v>0.95</v>
      </c>
      <c r="CK87" s="65"/>
      <c r="CL87" s="49"/>
      <c r="CM87" s="153">
        <v>5.5E-2</v>
      </c>
      <c r="CN87" s="105">
        <f>CF87*CM87/CG87</f>
        <v>0.75075000000000003</v>
      </c>
      <c r="CP87" s="103"/>
      <c r="CQ87" s="48">
        <v>13.65</v>
      </c>
      <c r="CR87" s="48">
        <v>16.100000000000001</v>
      </c>
      <c r="CS87" s="104"/>
      <c r="CT87" s="49">
        <f>CR87-CQ87+CY87</f>
        <v>2.4500000000000011</v>
      </c>
      <c r="CU87" s="85">
        <f>CT87/CQ87</f>
        <v>0.17948717948717957</v>
      </c>
      <c r="CV87" s="85"/>
      <c r="CW87" s="49" t="s">
        <v>250</v>
      </c>
      <c r="CX87" s="49">
        <v>0.95</v>
      </c>
      <c r="CY87" s="65"/>
      <c r="CZ87" s="49"/>
      <c r="DA87" s="153">
        <v>5.5E-2</v>
      </c>
      <c r="DB87" s="105"/>
      <c r="DD87" s="103"/>
      <c r="DE87" s="48">
        <v>13.65</v>
      </c>
      <c r="DF87" s="48">
        <v>16.100000000000001</v>
      </c>
      <c r="DG87" s="48"/>
      <c r="DH87" s="48"/>
      <c r="DI87" s="104"/>
      <c r="DJ87" s="49">
        <f>DF87-DE87+DO87</f>
        <v>2.4500000000000011</v>
      </c>
      <c r="DK87" s="85">
        <f>DJ87/DE87</f>
        <v>0.17948717948717957</v>
      </c>
      <c r="DL87" s="85"/>
      <c r="DM87" s="49" t="s">
        <v>250</v>
      </c>
      <c r="DN87" s="49">
        <v>0.95</v>
      </c>
      <c r="DO87" s="65"/>
      <c r="DP87" s="49"/>
      <c r="DQ87" s="153">
        <v>5.5E-2</v>
      </c>
      <c r="DR87" s="105"/>
      <c r="DT87" s="103"/>
      <c r="DU87" s="48">
        <v>13.65</v>
      </c>
      <c r="DV87" s="48">
        <v>16.100000000000001</v>
      </c>
      <c r="DW87" s="104"/>
      <c r="DX87" s="49">
        <f>DV87-DU87+EC87</f>
        <v>2.4500000000000011</v>
      </c>
      <c r="DY87" s="85">
        <f>DX87/DU87</f>
        <v>0.17948717948717957</v>
      </c>
      <c r="DZ87" s="85"/>
      <c r="EA87" s="49" t="s">
        <v>250</v>
      </c>
      <c r="EB87" s="49">
        <v>0.95</v>
      </c>
      <c r="EC87" s="65"/>
      <c r="ED87" s="49"/>
      <c r="EE87" s="153">
        <v>5.5E-2</v>
      </c>
      <c r="EF87" s="105"/>
      <c r="EG87" s="105"/>
      <c r="EH87" s="103"/>
      <c r="EI87" s="48">
        <v>13.65</v>
      </c>
      <c r="EJ87" s="48">
        <v>16.100000000000001</v>
      </c>
      <c r="EK87" s="104"/>
      <c r="EL87" s="49">
        <f>EJ87-EI87+EP87-EO87</f>
        <v>1.5000000000000011</v>
      </c>
      <c r="EM87" s="85">
        <f>EL87/EI87</f>
        <v>0.10989010989010997</v>
      </c>
      <c r="EN87" s="49" t="s">
        <v>250</v>
      </c>
      <c r="EO87" s="49">
        <v>0.95</v>
      </c>
      <c r="EP87" s="65"/>
      <c r="EQ87" s="49"/>
      <c r="ER87" s="153">
        <v>5.5E-2</v>
      </c>
      <c r="ES87" s="105"/>
      <c r="EU87" s="103"/>
      <c r="EV87" s="48">
        <v>13.65</v>
      </c>
      <c r="EW87" s="48">
        <v>16.100000000000001</v>
      </c>
      <c r="EX87" s="104"/>
      <c r="EY87" s="49">
        <f>EW87-EV87+FC87-FB87</f>
        <v>1.5000000000000011</v>
      </c>
      <c r="EZ87" s="85">
        <f>EY87/EV87</f>
        <v>0.10989010989010997</v>
      </c>
      <c r="FA87" s="49" t="s">
        <v>250</v>
      </c>
      <c r="FB87" s="49">
        <v>0.95</v>
      </c>
      <c r="FC87" s="65"/>
      <c r="FD87" s="49"/>
      <c r="FE87" s="153">
        <v>5.5E-2</v>
      </c>
      <c r="FF87" s="105"/>
      <c r="FH87" s="103"/>
      <c r="FI87" s="48">
        <v>13.65</v>
      </c>
      <c r="FJ87" s="48">
        <v>16.100000000000001</v>
      </c>
      <c r="FK87" s="104" t="s">
        <v>62</v>
      </c>
      <c r="FL87" s="49">
        <f>FJ87-FI87+FP87-FO87</f>
        <v>1.5000000000000011</v>
      </c>
      <c r="FM87" s="85">
        <f>FL87/FI87</f>
        <v>0.10989010989010997</v>
      </c>
      <c r="FN87" s="49" t="s">
        <v>250</v>
      </c>
      <c r="FO87" s="49">
        <v>0.95</v>
      </c>
      <c r="FP87" s="65"/>
      <c r="FQ87" s="49"/>
      <c r="FR87" s="153">
        <v>5.5E-2</v>
      </c>
      <c r="FS87" s="105"/>
      <c r="FU87" s="103"/>
      <c r="FV87" s="48">
        <v>13.65</v>
      </c>
      <c r="FW87" s="48">
        <v>16.100000000000001</v>
      </c>
      <c r="FX87" s="48"/>
      <c r="FY87" s="104" t="s">
        <v>62</v>
      </c>
      <c r="FZ87" s="49">
        <f>FW87-FV87+GD87-GC87</f>
        <v>1.5000000000000011</v>
      </c>
      <c r="GA87" s="85">
        <f>FZ87/FV87</f>
        <v>0.10989010989010997</v>
      </c>
      <c r="GB87" s="49" t="s">
        <v>250</v>
      </c>
      <c r="GC87" s="49">
        <v>0.95</v>
      </c>
      <c r="GD87" s="65"/>
      <c r="GE87" s="49"/>
      <c r="GF87" s="153">
        <v>5.5E-2</v>
      </c>
      <c r="GG87" s="105"/>
      <c r="GI87" s="103"/>
      <c r="GJ87" s="48">
        <v>13.65</v>
      </c>
      <c r="GK87" s="48">
        <v>16.100000000000001</v>
      </c>
      <c r="GL87" s="48"/>
      <c r="GM87" s="104" t="s">
        <v>62</v>
      </c>
      <c r="GN87" s="49">
        <f>GK87-GJ87+GR87-GQ87</f>
        <v>1.5000000000000011</v>
      </c>
      <c r="GO87" s="85">
        <f>GN87/GJ87</f>
        <v>0.10989010989010997</v>
      </c>
      <c r="GP87" s="49" t="s">
        <v>250</v>
      </c>
      <c r="GQ87" s="49">
        <v>0.95</v>
      </c>
      <c r="GR87" s="65"/>
      <c r="GS87" s="49"/>
      <c r="GT87" s="276">
        <v>5.5E-2</v>
      </c>
      <c r="GU87" s="105"/>
      <c r="GW87" s="103"/>
      <c r="GX87" s="48">
        <v>13.65</v>
      </c>
      <c r="GY87" s="48">
        <v>16.100000000000001</v>
      </c>
      <c r="GZ87" s="48"/>
      <c r="HA87" s="104" t="s">
        <v>62</v>
      </c>
      <c r="HB87" s="49">
        <f>GY87-GX87+HF87-HE87</f>
        <v>1.5000000000000011</v>
      </c>
      <c r="HC87" s="85">
        <f>HB87/GX87</f>
        <v>0.10989010989010997</v>
      </c>
      <c r="HD87" s="49" t="s">
        <v>250</v>
      </c>
      <c r="HE87" s="49">
        <v>0.95</v>
      </c>
      <c r="HF87" s="65"/>
      <c r="HG87" s="49"/>
      <c r="HH87" s="276">
        <v>5.5E-2</v>
      </c>
      <c r="HI87" s="105"/>
      <c r="HJ87" s="105"/>
      <c r="HK87" s="103"/>
      <c r="HL87" s="48">
        <v>13.65</v>
      </c>
      <c r="HM87" s="48">
        <v>16.100000000000001</v>
      </c>
      <c r="HN87" s="48"/>
      <c r="HO87" s="104" t="s">
        <v>62</v>
      </c>
      <c r="HP87" s="49">
        <f>HM87-HL87+HT87-HS87</f>
        <v>1.5000000000000011</v>
      </c>
      <c r="HQ87" s="85">
        <f>HP87/HL87</f>
        <v>0.10989010989010997</v>
      </c>
      <c r="HR87" s="49" t="s">
        <v>250</v>
      </c>
      <c r="HS87" s="49">
        <v>0.95</v>
      </c>
      <c r="HT87" s="65"/>
      <c r="HU87" s="49"/>
      <c r="HV87" s="276">
        <v>5.5E-2</v>
      </c>
      <c r="HW87" s="105"/>
      <c r="HX87" s="103"/>
      <c r="HY87" s="48">
        <v>13.65</v>
      </c>
      <c r="HZ87" s="48">
        <v>16.100000000000001</v>
      </c>
      <c r="IA87" s="48"/>
      <c r="IB87" s="104" t="s">
        <v>62</v>
      </c>
      <c r="IC87" s="49">
        <f>HZ87-HY87+IJ87-II87</f>
        <v>1.5000000000000011</v>
      </c>
      <c r="ID87" s="85">
        <f>IC87/HY87</f>
        <v>0.10989010989010997</v>
      </c>
      <c r="IE87" s="85"/>
      <c r="IF87" s="85"/>
      <c r="IG87" s="85"/>
      <c r="IH87" s="49" t="s">
        <v>250</v>
      </c>
      <c r="II87" s="49">
        <v>0.95</v>
      </c>
      <c r="IJ87" s="65"/>
      <c r="IK87" s="49"/>
      <c r="IL87" s="276">
        <v>5.5E-2</v>
      </c>
      <c r="IM87" s="105"/>
      <c r="IQ87" s="103"/>
      <c r="IR87" s="48">
        <v>13.65</v>
      </c>
      <c r="IS87" s="48">
        <v>16.100000000000001</v>
      </c>
      <c r="IT87" s="48"/>
      <c r="IU87" s="104" t="s">
        <v>62</v>
      </c>
      <c r="IV87" s="49">
        <f>IS87-IR87+JC87-JB87</f>
        <v>1.5000000000000011</v>
      </c>
      <c r="IW87" s="85">
        <f>IV87/IR87</f>
        <v>0.10989010989010997</v>
      </c>
      <c r="IX87" s="85"/>
      <c r="IY87" s="85"/>
      <c r="IZ87" s="85"/>
      <c r="JA87" s="49" t="s">
        <v>250</v>
      </c>
      <c r="JB87" s="49">
        <v>0.95</v>
      </c>
      <c r="JC87" s="65"/>
      <c r="JD87" s="49"/>
      <c r="JE87" s="276">
        <v>5.5E-2</v>
      </c>
      <c r="JF87" s="105"/>
      <c r="JH87" s="103"/>
      <c r="JI87" s="48">
        <v>13.65</v>
      </c>
      <c r="JJ87" s="48">
        <v>16.100000000000001</v>
      </c>
      <c r="JK87" s="48"/>
      <c r="JL87" s="104" t="s">
        <v>62</v>
      </c>
      <c r="JM87" s="49">
        <f>JJ87-JI87+JT87-JS87</f>
        <v>1.5000000000000011</v>
      </c>
      <c r="JN87" s="85">
        <f>JM87/JI87</f>
        <v>0.10989010989010997</v>
      </c>
      <c r="JO87" s="85"/>
      <c r="JP87" s="85"/>
      <c r="JQ87" s="85"/>
      <c r="JR87" s="49" t="s">
        <v>250</v>
      </c>
      <c r="JS87" s="49">
        <v>0.95</v>
      </c>
      <c r="JT87" s="65"/>
      <c r="JU87" s="49"/>
      <c r="JV87" s="276">
        <v>5.5E-2</v>
      </c>
      <c r="JW87" s="105"/>
      <c r="JZ87" s="103"/>
      <c r="KA87" s="48">
        <v>13.65</v>
      </c>
      <c r="KB87" s="48">
        <v>16.100000000000001</v>
      </c>
      <c r="KC87" s="48"/>
      <c r="KD87" s="104" t="s">
        <v>62</v>
      </c>
      <c r="KE87" s="49">
        <f>KB87-KA87+KL87-KK87</f>
        <v>1.5000000000000011</v>
      </c>
      <c r="KF87" s="85">
        <f>KE87/KA87</f>
        <v>0.10989010989010997</v>
      </c>
      <c r="KG87" s="85"/>
      <c r="KH87" s="85"/>
      <c r="KI87" s="85"/>
      <c r="KJ87" s="49" t="s">
        <v>250</v>
      </c>
      <c r="KK87" s="49">
        <v>0.95</v>
      </c>
      <c r="KL87" s="65"/>
      <c r="KM87" s="49"/>
      <c r="KN87" s="276">
        <v>5.5E-2</v>
      </c>
      <c r="KO87" s="105"/>
      <c r="KQ87" s="103"/>
      <c r="KR87" s="48">
        <v>13.65</v>
      </c>
      <c r="KS87" s="48">
        <v>16.100000000000001</v>
      </c>
      <c r="KT87" s="48"/>
      <c r="KU87" s="311" t="s">
        <v>62</v>
      </c>
      <c r="KV87" s="49">
        <f>KS87-KR87+LC87-LB87</f>
        <v>1.5000000000000011</v>
      </c>
      <c r="KW87" s="85">
        <f>KV87/KR87</f>
        <v>0.10989010989010997</v>
      </c>
      <c r="KX87" s="85"/>
      <c r="KY87" s="85"/>
      <c r="KZ87" s="85"/>
      <c r="LA87" s="49" t="s">
        <v>250</v>
      </c>
      <c r="LB87" s="49">
        <v>0.95</v>
      </c>
      <c r="LC87" s="65"/>
      <c r="LD87" s="49"/>
      <c r="LE87" s="276">
        <v>5.5E-2</v>
      </c>
      <c r="LF87" s="105"/>
      <c r="LI87" s="103">
        <f>1/0.15*0.015</f>
        <v>0.1</v>
      </c>
      <c r="LJ87" s="48">
        <v>13.65</v>
      </c>
      <c r="LK87" s="48">
        <v>16.100000000000001</v>
      </c>
      <c r="LL87" s="48"/>
      <c r="LM87" s="311" t="s">
        <v>62</v>
      </c>
      <c r="LN87" s="49">
        <f>LK87-LJ87+LU87-LT87</f>
        <v>1.5000000000000011</v>
      </c>
      <c r="LO87" s="85">
        <f>LN87/LJ87</f>
        <v>0.10989010989010997</v>
      </c>
      <c r="LP87" s="85"/>
      <c r="LQ87" s="85"/>
      <c r="LR87" s="85"/>
      <c r="LS87" s="49" t="s">
        <v>250</v>
      </c>
      <c r="LT87" s="49">
        <v>0.95</v>
      </c>
      <c r="LU87" s="65"/>
      <c r="LV87" s="49"/>
      <c r="LW87" s="276">
        <v>5.5E-2</v>
      </c>
      <c r="LX87" s="105"/>
      <c r="LZ87" s="103"/>
      <c r="MA87" s="48">
        <v>13.65</v>
      </c>
      <c r="MB87" s="48">
        <v>16.100000000000001</v>
      </c>
      <c r="MC87" s="48"/>
      <c r="MD87" s="311" t="s">
        <v>62</v>
      </c>
      <c r="ME87" s="49">
        <f>MB87-MA87+ML87-MK87</f>
        <v>1.5000000000000011</v>
      </c>
      <c r="MF87" s="85">
        <f>ME87/MA87</f>
        <v>0.10989010989010997</v>
      </c>
      <c r="MG87" s="85"/>
      <c r="MH87" s="85"/>
      <c r="MI87" s="85"/>
      <c r="MJ87" s="49" t="s">
        <v>250</v>
      </c>
      <c r="MK87" s="49">
        <v>0.95</v>
      </c>
      <c r="ML87" s="65"/>
      <c r="MM87" s="49"/>
      <c r="MN87" s="276"/>
      <c r="MO87" s="105"/>
      <c r="MQ87" s="103"/>
      <c r="MR87" s="48">
        <v>13.65</v>
      </c>
      <c r="MS87" s="48">
        <v>16.100000000000001</v>
      </c>
      <c r="MT87" s="48"/>
      <c r="MU87" s="311" t="s">
        <v>62</v>
      </c>
      <c r="MV87" s="49">
        <f>MS87-MR87+NC87-NB87</f>
        <v>1.5000000000000011</v>
      </c>
      <c r="MW87" s="85">
        <f>MV87/MR87</f>
        <v>0.10989010989010997</v>
      </c>
      <c r="MX87" s="85"/>
      <c r="MY87" s="85"/>
      <c r="MZ87" s="85"/>
      <c r="NA87" s="49" t="s">
        <v>250</v>
      </c>
      <c r="NB87" s="49">
        <v>0.95</v>
      </c>
      <c r="NC87" s="65"/>
      <c r="ND87" s="49"/>
      <c r="NE87" s="276"/>
      <c r="NF87" s="105"/>
      <c r="NI87" s="103"/>
      <c r="NJ87" s="48">
        <v>13.65</v>
      </c>
      <c r="NK87" s="48">
        <v>16.100000000000001</v>
      </c>
      <c r="NL87" s="48"/>
      <c r="NM87" s="311" t="s">
        <v>62</v>
      </c>
      <c r="NN87" s="49">
        <f>NK87-NJ87+NU87-NT87</f>
        <v>1.5000000000000011</v>
      </c>
      <c r="NO87" s="85">
        <f>NN87/NJ87</f>
        <v>0.10989010989010997</v>
      </c>
      <c r="NP87" s="85"/>
      <c r="NQ87" s="85"/>
      <c r="NR87" s="85"/>
      <c r="NS87" s="49" t="s">
        <v>250</v>
      </c>
      <c r="NT87" s="49">
        <v>0.95</v>
      </c>
      <c r="NU87" s="65"/>
      <c r="NV87" s="49"/>
      <c r="NW87" s="276"/>
      <c r="NX87" s="105"/>
      <c r="OA87" s="103"/>
      <c r="OB87" s="48">
        <v>13.65</v>
      </c>
      <c r="OC87" s="48">
        <v>16.100000000000001</v>
      </c>
      <c r="OD87" s="48"/>
      <c r="OE87" s="311" t="s">
        <v>62</v>
      </c>
      <c r="OF87" s="49">
        <f>OC87-OB87+OM87-OL87</f>
        <v>1.5000000000000011</v>
      </c>
      <c r="OG87" s="85">
        <f>OF87/OB87</f>
        <v>0.10989010989010997</v>
      </c>
      <c r="OH87" s="85"/>
      <c r="OI87" s="85"/>
      <c r="OJ87" s="85"/>
      <c r="OK87" s="49" t="s">
        <v>250</v>
      </c>
      <c r="OL87" s="49">
        <v>0.95</v>
      </c>
      <c r="OM87" s="65"/>
      <c r="ON87" s="105"/>
      <c r="OQ87" s="103"/>
      <c r="OR87" s="48">
        <v>13.65</v>
      </c>
      <c r="OS87" s="48">
        <v>16.100000000000001</v>
      </c>
      <c r="OT87" s="48"/>
      <c r="OU87" s="311" t="s">
        <v>62</v>
      </c>
      <c r="OV87" s="49">
        <f>OS87-OR87+PC87-PB87</f>
        <v>1.5000000000000011</v>
      </c>
      <c r="OW87" s="85">
        <f>OV87/OR87</f>
        <v>0.10989010989010997</v>
      </c>
      <c r="OX87" s="85"/>
      <c r="OY87" s="85"/>
      <c r="OZ87" s="85"/>
      <c r="PA87" s="49" t="s">
        <v>250</v>
      </c>
      <c r="PB87" s="49">
        <v>0.95</v>
      </c>
      <c r="PC87" s="65"/>
      <c r="PD87" s="105"/>
      <c r="PG87" s="103"/>
      <c r="PH87" s="48">
        <v>13.65</v>
      </c>
      <c r="PI87" s="48">
        <v>16.100000000000001</v>
      </c>
      <c r="PJ87" s="48"/>
      <c r="PK87" s="311" t="s">
        <v>62</v>
      </c>
      <c r="PL87" s="49">
        <f>PI87-PH87+PS87-PR87</f>
        <v>1.5000000000000011</v>
      </c>
      <c r="PM87" s="85">
        <f>PL87/PH87</f>
        <v>0.10989010989010997</v>
      </c>
      <c r="PN87" s="85"/>
      <c r="PO87" s="85"/>
      <c r="PP87" s="85"/>
      <c r="PQ87" s="49" t="s">
        <v>250</v>
      </c>
      <c r="PR87" s="49">
        <v>0.95</v>
      </c>
      <c r="PS87" s="65"/>
      <c r="PT87" s="105"/>
      <c r="PV87" s="103"/>
      <c r="PW87" s="48">
        <v>13.65</v>
      </c>
      <c r="PX87" s="48">
        <v>16.100000000000001</v>
      </c>
      <c r="PY87" s="48"/>
      <c r="PZ87" s="311" t="s">
        <v>62</v>
      </c>
      <c r="QA87" s="49">
        <f>PX87-PW87+QH87-QG87</f>
        <v>1.5000000000000011</v>
      </c>
      <c r="QB87" s="85">
        <f>QA87/PW87</f>
        <v>0.10989010989010997</v>
      </c>
      <c r="QC87" s="85"/>
      <c r="QD87" s="85"/>
      <c r="QE87" s="85"/>
      <c r="QF87" s="49" t="s">
        <v>250</v>
      </c>
      <c r="QG87" s="49">
        <v>0.95</v>
      </c>
      <c r="QH87" s="65"/>
      <c r="QI87" s="105"/>
      <c r="QK87" s="103"/>
      <c r="QL87" s="48">
        <v>13.65</v>
      </c>
      <c r="QM87" s="48">
        <v>16.100000000000001</v>
      </c>
      <c r="QN87" s="48"/>
      <c r="QO87" s="311" t="s">
        <v>62</v>
      </c>
      <c r="QP87" s="49">
        <f>QM87-QL87+QW87-QV87</f>
        <v>1.5000000000000011</v>
      </c>
      <c r="QQ87" s="85">
        <f>QP87/QL87</f>
        <v>0.10989010989010997</v>
      </c>
      <c r="QR87" s="85"/>
      <c r="QS87" s="85"/>
      <c r="QT87" s="85"/>
      <c r="QU87" s="49" t="s">
        <v>250</v>
      </c>
      <c r="QV87" s="49">
        <v>0.95</v>
      </c>
      <c r="QW87" s="65"/>
      <c r="QX87" s="105"/>
      <c r="QZ87" s="624"/>
      <c r="RA87" s="48">
        <v>13.65</v>
      </c>
      <c r="RB87" s="48">
        <v>16.100000000000001</v>
      </c>
      <c r="RC87" s="495"/>
      <c r="RD87" s="311" t="s">
        <v>62</v>
      </c>
      <c r="RE87" s="49">
        <f>RB87-RA87+RL87-RK87</f>
        <v>1.5000000000000011</v>
      </c>
      <c r="RF87" s="85">
        <f>RE87/RA87</f>
        <v>0.10989010989010997</v>
      </c>
      <c r="RG87" s="85"/>
      <c r="RH87" s="85"/>
      <c r="RI87" s="85"/>
      <c r="RJ87" s="535" t="s">
        <v>253</v>
      </c>
      <c r="RK87" s="551">
        <v>0.95</v>
      </c>
      <c r="RL87" s="552"/>
      <c r="RM87" s="632"/>
      <c r="RQ87" s="624"/>
      <c r="RR87" s="48">
        <v>13.65</v>
      </c>
      <c r="RS87" s="48">
        <v>16.100000000000001</v>
      </c>
      <c r="RT87" s="495"/>
      <c r="RU87" s="311" t="s">
        <v>62</v>
      </c>
      <c r="RV87" s="49">
        <f>RS87-RR87+SC87-SB87</f>
        <v>1.5000000000000011</v>
      </c>
      <c r="RW87" s="85">
        <f>RV87/RR87</f>
        <v>0.10989010989010997</v>
      </c>
      <c r="RX87" s="85"/>
      <c r="RY87" s="85"/>
      <c r="RZ87" s="85"/>
      <c r="SA87" s="535" t="s">
        <v>253</v>
      </c>
      <c r="SB87" s="551">
        <v>0.95</v>
      </c>
      <c r="SC87" s="552"/>
      <c r="SD87" s="632"/>
    </row>
    <row r="88" spans="1:500 16283:16288" ht="15.4" customHeight="1">
      <c r="A88" s="45" t="s">
        <v>289</v>
      </c>
      <c r="B88" s="46">
        <v>20</v>
      </c>
      <c r="C88" s="45" t="s">
        <v>95</v>
      </c>
      <c r="D88" s="774">
        <v>1008</v>
      </c>
      <c r="E88" s="47" t="s">
        <v>248</v>
      </c>
      <c r="F88" s="815" t="s">
        <v>147</v>
      </c>
      <c r="G88" s="595" t="s">
        <v>290</v>
      </c>
      <c r="H88" s="45" t="s">
        <v>282</v>
      </c>
      <c r="J88" s="692"/>
      <c r="K88" s="48">
        <v>11</v>
      </c>
      <c r="L88" s="48">
        <v>12.65</v>
      </c>
      <c r="M88" s="104">
        <f>L88*11.45</f>
        <v>144.8425</v>
      </c>
      <c r="N88" s="49">
        <f>L88-K88+S88</f>
        <v>1.6500000000000004</v>
      </c>
      <c r="O88" s="85">
        <f>N88/K88</f>
        <v>0.15000000000000002</v>
      </c>
      <c r="P88" s="85"/>
      <c r="Q88" s="49" t="s">
        <v>39</v>
      </c>
      <c r="R88" s="49"/>
      <c r="S88" s="65"/>
      <c r="T88" s="65"/>
      <c r="U88" s="49"/>
      <c r="V88" s="105" t="s">
        <v>249</v>
      </c>
      <c r="X88" s="692"/>
      <c r="Y88" s="698">
        <v>11</v>
      </c>
      <c r="Z88" s="698">
        <v>12.65</v>
      </c>
      <c r="AA88" s="707">
        <f>Z88*11.45</f>
        <v>144.8425</v>
      </c>
      <c r="AB88" s="710">
        <f>Z88-Y88+AG88</f>
        <v>1.6500000000000004</v>
      </c>
      <c r="AC88" s="329">
        <f>AB88/Z88</f>
        <v>0.13043478260869568</v>
      </c>
      <c r="AD88" s="329"/>
      <c r="AE88" s="710" t="s">
        <v>39</v>
      </c>
      <c r="AF88" s="710"/>
      <c r="AG88" s="710"/>
      <c r="AH88" s="710"/>
      <c r="AI88" s="710"/>
      <c r="AJ88" s="736" t="s">
        <v>249</v>
      </c>
      <c r="AL88" s="697"/>
      <c r="AM88" s="698">
        <v>11.45</v>
      </c>
      <c r="AN88" s="698">
        <v>14.12</v>
      </c>
      <c r="AO88" s="707">
        <f>AN88*11.45</f>
        <v>161.67399999999998</v>
      </c>
      <c r="AP88" s="710">
        <f>AN88-AM88+AU88-AT88</f>
        <v>1.72</v>
      </c>
      <c r="AQ88" s="329">
        <f>AP88/AM88</f>
        <v>0.15021834061135372</v>
      </c>
      <c r="AR88" s="653"/>
      <c r="AS88" s="710" t="s">
        <v>250</v>
      </c>
      <c r="AT88" s="710">
        <v>0.95</v>
      </c>
      <c r="AU88" s="710"/>
      <c r="AV88" s="710"/>
      <c r="AW88" s="330">
        <v>7.4999999999999997E-2</v>
      </c>
      <c r="AX88" s="736" t="s">
        <v>249</v>
      </c>
      <c r="AZ88" s="697"/>
      <c r="BA88" s="698">
        <v>11.45</v>
      </c>
      <c r="BB88" s="698">
        <v>14.12</v>
      </c>
      <c r="BC88" s="707">
        <f>BB88*11.45</f>
        <v>161.67399999999998</v>
      </c>
      <c r="BD88" s="710">
        <f>BB88-BA88+BI88-BH88</f>
        <v>1.72</v>
      </c>
      <c r="BE88" s="329">
        <f>BD88/BA88</f>
        <v>0.15021834061135372</v>
      </c>
      <c r="BF88" s="653"/>
      <c r="BG88" s="710" t="s">
        <v>250</v>
      </c>
      <c r="BH88" s="710">
        <v>0.95</v>
      </c>
      <c r="BI88" s="710"/>
      <c r="BJ88" s="710"/>
      <c r="BK88" s="331">
        <v>7.4999999999999997E-2</v>
      </c>
      <c r="BL88" s="736" t="s">
        <v>251</v>
      </c>
      <c r="BN88" s="697"/>
      <c r="BO88" s="698">
        <v>11.45</v>
      </c>
      <c r="BP88" s="698">
        <v>14.12</v>
      </c>
      <c r="BQ88" s="745">
        <f>BP88-BV88</f>
        <v>13.17</v>
      </c>
      <c r="BR88" s="710">
        <f>BP88-BO88+BW88-BV88</f>
        <v>1.72</v>
      </c>
      <c r="BS88" s="329">
        <f>BR88/BO88</f>
        <v>0.15021834061135372</v>
      </c>
      <c r="BT88" s="329"/>
      <c r="BU88" s="710" t="s">
        <v>250</v>
      </c>
      <c r="BV88" s="710">
        <v>0.95</v>
      </c>
      <c r="BW88" s="710"/>
      <c r="BX88" s="710"/>
      <c r="BY88" s="331">
        <v>7.4999999999999997E-2</v>
      </c>
      <c r="BZ88" s="736"/>
      <c r="CB88" s="697"/>
      <c r="CC88" s="698">
        <v>11.45</v>
      </c>
      <c r="CD88" s="698">
        <v>14.12</v>
      </c>
      <c r="CE88" s="707"/>
      <c r="CF88" s="710">
        <f>CD88-CC88+CK88-CJ88</f>
        <v>1.72</v>
      </c>
      <c r="CG88" s="329">
        <f>CF88/CC88</f>
        <v>0.15021834061135372</v>
      </c>
      <c r="CH88" s="329"/>
      <c r="CI88" s="710" t="s">
        <v>250</v>
      </c>
      <c r="CJ88" s="710">
        <v>0.95</v>
      </c>
      <c r="CK88" s="710"/>
      <c r="CL88" s="710"/>
      <c r="CM88" s="331">
        <v>7.4999999999999997E-2</v>
      </c>
      <c r="CN88" s="736">
        <f>CF88*CM88/CG88</f>
        <v>0.8587499999999999</v>
      </c>
      <c r="CP88" s="697"/>
      <c r="CQ88" s="698">
        <v>11.45</v>
      </c>
      <c r="CR88" s="698">
        <v>14.12</v>
      </c>
      <c r="CS88" s="707"/>
      <c r="CT88" s="710">
        <f>CR88-CQ88+CY88</f>
        <v>2.67</v>
      </c>
      <c r="CU88" s="329">
        <f>CT88/CQ88</f>
        <v>0.2331877729257642</v>
      </c>
      <c r="CV88" s="329"/>
      <c r="CW88" s="710" t="s">
        <v>250</v>
      </c>
      <c r="CX88" s="710">
        <v>0.95</v>
      </c>
      <c r="CY88" s="710"/>
      <c r="CZ88" s="710"/>
      <c r="DA88" s="331">
        <v>7.4999999999999997E-2</v>
      </c>
      <c r="DB88" s="736"/>
      <c r="DD88" s="697"/>
      <c r="DE88" s="698">
        <v>11.45</v>
      </c>
      <c r="DF88" s="698">
        <v>14.12</v>
      </c>
      <c r="DG88" s="698"/>
      <c r="DH88" s="698"/>
      <c r="DI88" s="707"/>
      <c r="DJ88" s="710">
        <f>DF88-DE88+DO88</f>
        <v>2.67</v>
      </c>
      <c r="DK88" s="329">
        <f>DJ88/DE88</f>
        <v>0.2331877729257642</v>
      </c>
      <c r="DL88" s="329"/>
      <c r="DM88" s="710" t="s">
        <v>250</v>
      </c>
      <c r="DN88" s="710">
        <v>0.95</v>
      </c>
      <c r="DO88" s="710"/>
      <c r="DP88" s="710"/>
      <c r="DQ88" s="331">
        <v>7.4999999999999997E-2</v>
      </c>
      <c r="DR88" s="736"/>
      <c r="DT88" s="103"/>
      <c r="DU88" s="48">
        <v>11.45</v>
      </c>
      <c r="DV88" s="48">
        <v>14.12</v>
      </c>
      <c r="DW88" s="104"/>
      <c r="DX88" s="49">
        <f>DV88-DU88+EC88</f>
        <v>2.67</v>
      </c>
      <c r="DY88" s="85">
        <f>DX88/DU88</f>
        <v>0.2331877729257642</v>
      </c>
      <c r="DZ88" s="85"/>
      <c r="EA88" s="49" t="s">
        <v>250</v>
      </c>
      <c r="EB88" s="49">
        <v>0.95</v>
      </c>
      <c r="EC88" s="65"/>
      <c r="ED88" s="49"/>
      <c r="EE88" s="153">
        <v>7.4999999999999997E-2</v>
      </c>
      <c r="EF88" s="105"/>
      <c r="EG88" s="105"/>
      <c r="EH88" s="103"/>
      <c r="EI88" s="48">
        <v>11.45</v>
      </c>
      <c r="EJ88" s="48">
        <v>14.12</v>
      </c>
      <c r="EK88" s="104"/>
      <c r="EL88" s="49">
        <f>EJ88-EI88+EP88-EO88</f>
        <v>1.72</v>
      </c>
      <c r="EM88" s="85">
        <f>EL88/EI88</f>
        <v>0.15021834061135372</v>
      </c>
      <c r="EN88" s="49" t="s">
        <v>250</v>
      </c>
      <c r="EO88" s="49">
        <v>0.95</v>
      </c>
      <c r="EP88" s="65"/>
      <c r="EQ88" s="49"/>
      <c r="ER88" s="153">
        <v>7.4999999999999997E-2</v>
      </c>
      <c r="ES88" s="105"/>
      <c r="EU88" s="103"/>
      <c r="EV88" s="48">
        <v>11.45</v>
      </c>
      <c r="EW88" s="48">
        <v>14.12</v>
      </c>
      <c r="EX88" s="104"/>
      <c r="EY88" s="49">
        <f>EW88-EV88+FC88-FB88</f>
        <v>1.72</v>
      </c>
      <c r="EZ88" s="85">
        <f>EY88/EV88</f>
        <v>0.15021834061135372</v>
      </c>
      <c r="FA88" s="49" t="s">
        <v>250</v>
      </c>
      <c r="FB88" s="49">
        <v>0.95</v>
      </c>
      <c r="FC88" s="65"/>
      <c r="FD88" s="49"/>
      <c r="FE88" s="153">
        <v>7.4999999999999997E-2</v>
      </c>
      <c r="FF88" s="105"/>
      <c r="FH88" s="103"/>
      <c r="FI88" s="48">
        <v>11.45</v>
      </c>
      <c r="FJ88" s="48">
        <v>14.12</v>
      </c>
      <c r="FK88" s="104" t="s">
        <v>62</v>
      </c>
      <c r="FL88" s="49">
        <f>FJ88-FI88+FP88-FO88</f>
        <v>1.72</v>
      </c>
      <c r="FM88" s="85">
        <f>FL88/FI88</f>
        <v>0.15021834061135372</v>
      </c>
      <c r="FN88" s="49" t="s">
        <v>250</v>
      </c>
      <c r="FO88" s="49">
        <v>0.95</v>
      </c>
      <c r="FP88" s="65"/>
      <c r="FQ88" s="49"/>
      <c r="FR88" s="153">
        <v>7.4999999999999997E-2</v>
      </c>
      <c r="FS88" s="105"/>
      <c r="FU88" s="103"/>
      <c r="FV88" s="48">
        <v>11.45</v>
      </c>
      <c r="FW88" s="48">
        <v>14.12</v>
      </c>
      <c r="FX88" s="48"/>
      <c r="FY88" s="104" t="s">
        <v>62</v>
      </c>
      <c r="FZ88" s="49">
        <f>FW88-FV88+GD88-GC88</f>
        <v>1.72</v>
      </c>
      <c r="GA88" s="85">
        <f>FZ88/FV88</f>
        <v>0.15021834061135372</v>
      </c>
      <c r="GB88" s="49" t="s">
        <v>250</v>
      </c>
      <c r="GC88" s="49">
        <v>0.95</v>
      </c>
      <c r="GD88" s="65"/>
      <c r="GE88" s="49"/>
      <c r="GF88" s="153">
        <v>7.4999999999999997E-2</v>
      </c>
      <c r="GG88" s="105"/>
      <c r="GI88" s="103"/>
      <c r="GJ88" s="48">
        <v>11.45</v>
      </c>
      <c r="GK88" s="48">
        <v>14.12</v>
      </c>
      <c r="GL88" s="48"/>
      <c r="GM88" s="104" t="s">
        <v>62</v>
      </c>
      <c r="GN88" s="49">
        <f>GK88-GJ88+GR88-GQ88</f>
        <v>1.72</v>
      </c>
      <c r="GO88" s="85">
        <f>GN88/GJ88</f>
        <v>0.15021834061135372</v>
      </c>
      <c r="GP88" s="49" t="s">
        <v>250</v>
      </c>
      <c r="GQ88" s="49">
        <v>0.95</v>
      </c>
      <c r="GR88" s="65"/>
      <c r="GS88" s="49"/>
      <c r="GT88" s="276">
        <v>7.4999999999999997E-2</v>
      </c>
      <c r="GU88" s="105"/>
      <c r="GW88" s="103"/>
      <c r="GX88" s="48">
        <v>11.45</v>
      </c>
      <c r="GY88" s="48">
        <v>14.12</v>
      </c>
      <c r="GZ88" s="48"/>
      <c r="HA88" s="104" t="s">
        <v>62</v>
      </c>
      <c r="HB88" s="49">
        <f>GY88-GX88+HF88-HE88</f>
        <v>1.72</v>
      </c>
      <c r="HC88" s="85">
        <f>HB88/GX88</f>
        <v>0.15021834061135372</v>
      </c>
      <c r="HD88" s="49" t="s">
        <v>250</v>
      </c>
      <c r="HE88" s="49">
        <v>0.95</v>
      </c>
      <c r="HF88" s="65"/>
      <c r="HG88" s="49"/>
      <c r="HH88" s="276">
        <v>7.4999999999999997E-2</v>
      </c>
      <c r="HI88" s="105"/>
      <c r="HJ88" s="105"/>
      <c r="HK88" s="103"/>
      <c r="HL88" s="48">
        <v>11.45</v>
      </c>
      <c r="HM88" s="48">
        <v>14.12</v>
      </c>
      <c r="HN88" s="48"/>
      <c r="HO88" s="104" t="s">
        <v>62</v>
      </c>
      <c r="HP88" s="49">
        <f>HM88-HL88+HT88-HS88</f>
        <v>1.72</v>
      </c>
      <c r="HQ88" s="85">
        <f>HP88/HL88</f>
        <v>0.15021834061135372</v>
      </c>
      <c r="HR88" s="49" t="s">
        <v>250</v>
      </c>
      <c r="HS88" s="49">
        <v>0.95</v>
      </c>
      <c r="HT88" s="65"/>
      <c r="HU88" s="49"/>
      <c r="HV88" s="276">
        <v>7.4999999999999997E-2</v>
      </c>
      <c r="HW88" s="105"/>
      <c r="HX88" s="103"/>
      <c r="HY88" s="48">
        <v>11.45</v>
      </c>
      <c r="HZ88" s="48">
        <v>14.12</v>
      </c>
      <c r="IA88" s="48"/>
      <c r="IB88" s="104" t="s">
        <v>62</v>
      </c>
      <c r="IC88" s="49">
        <f>HZ88-HY88+IJ88-II88</f>
        <v>1.72</v>
      </c>
      <c r="ID88" s="85">
        <f>IC88/HY88</f>
        <v>0.15021834061135372</v>
      </c>
      <c r="IE88" s="85"/>
      <c r="IF88" s="85"/>
      <c r="IG88" s="85"/>
      <c r="IH88" s="49" t="s">
        <v>250</v>
      </c>
      <c r="II88" s="49">
        <v>0.95</v>
      </c>
      <c r="IJ88" s="65"/>
      <c r="IK88" s="49"/>
      <c r="IL88" s="276">
        <v>7.4999999999999997E-2</v>
      </c>
      <c r="IM88" s="105"/>
      <c r="IQ88" s="103"/>
      <c r="IR88" s="48">
        <v>11.45</v>
      </c>
      <c r="IS88" s="48">
        <v>14.12</v>
      </c>
      <c r="IT88" s="48"/>
      <c r="IU88" s="104" t="s">
        <v>62</v>
      </c>
      <c r="IV88" s="49">
        <f>IS88-IR88+JC88-JB88</f>
        <v>1.72</v>
      </c>
      <c r="IW88" s="85">
        <f>IV88/IR88</f>
        <v>0.15021834061135372</v>
      </c>
      <c r="IX88" s="85"/>
      <c r="IY88" s="85"/>
      <c r="IZ88" s="85"/>
      <c r="JA88" s="49" t="s">
        <v>250</v>
      </c>
      <c r="JB88" s="49">
        <v>0.95</v>
      </c>
      <c r="JC88" s="65"/>
      <c r="JD88" s="49"/>
      <c r="JE88" s="276">
        <v>7.4999999999999997E-2</v>
      </c>
      <c r="JF88" s="105"/>
      <c r="JH88" s="103"/>
      <c r="JI88" s="48">
        <v>11.45</v>
      </c>
      <c r="JJ88" s="48">
        <v>14.12</v>
      </c>
      <c r="JK88" s="48"/>
      <c r="JL88" s="104" t="s">
        <v>62</v>
      </c>
      <c r="JM88" s="49">
        <f>JJ88-JI88+JT88-JS88</f>
        <v>1.72</v>
      </c>
      <c r="JN88" s="85">
        <f>JM88/JI88</f>
        <v>0.15021834061135372</v>
      </c>
      <c r="JO88" s="85"/>
      <c r="JP88" s="85"/>
      <c r="JQ88" s="85"/>
      <c r="JR88" s="49" t="s">
        <v>250</v>
      </c>
      <c r="JS88" s="49">
        <v>0.95</v>
      </c>
      <c r="JT88" s="65"/>
      <c r="JU88" s="49"/>
      <c r="JV88" s="276">
        <v>7.4999999999999997E-2</v>
      </c>
      <c r="JW88" s="105"/>
      <c r="JZ88" s="103"/>
      <c r="KA88" s="48">
        <v>11.45</v>
      </c>
      <c r="KB88" s="48">
        <v>14.12</v>
      </c>
      <c r="KC88" s="48"/>
      <c r="KD88" s="104" t="s">
        <v>62</v>
      </c>
      <c r="KE88" s="49">
        <f>KB88-KA88+KL88-KK88</f>
        <v>1.72</v>
      </c>
      <c r="KF88" s="85">
        <f>KE88/KA88</f>
        <v>0.15021834061135372</v>
      </c>
      <c r="KG88" s="85"/>
      <c r="KH88" s="85"/>
      <c r="KI88" s="85"/>
      <c r="KJ88" s="49" t="s">
        <v>250</v>
      </c>
      <c r="KK88" s="49">
        <v>0.95</v>
      </c>
      <c r="KL88" s="65"/>
      <c r="KM88" s="49"/>
      <c r="KN88" s="276">
        <v>7.4999999999999997E-2</v>
      </c>
      <c r="KO88" s="105"/>
      <c r="KQ88" s="103"/>
      <c r="KR88" s="48">
        <v>11.45</v>
      </c>
      <c r="KS88" s="48">
        <v>14.12</v>
      </c>
      <c r="KT88" s="48"/>
      <c r="KU88" s="311" t="s">
        <v>62</v>
      </c>
      <c r="KV88" s="49">
        <f>KS88-KR88+LC88-LB88</f>
        <v>1.72</v>
      </c>
      <c r="KW88" s="85">
        <f>KV88/KR88</f>
        <v>0.15021834061135372</v>
      </c>
      <c r="KX88" s="85"/>
      <c r="KY88" s="85"/>
      <c r="KZ88" s="85"/>
      <c r="LA88" s="49" t="s">
        <v>250</v>
      </c>
      <c r="LB88" s="49">
        <v>0.95</v>
      </c>
      <c r="LC88" s="65"/>
      <c r="LD88" s="49"/>
      <c r="LE88" s="276">
        <v>7.4999999999999997E-2</v>
      </c>
      <c r="LF88" s="105"/>
      <c r="LI88" s="103">
        <f>LJ86*1.1</f>
        <v>16.61</v>
      </c>
      <c r="LJ88" s="48">
        <v>11.45</v>
      </c>
      <c r="LK88" s="48">
        <v>14.12</v>
      </c>
      <c r="LL88" s="48"/>
      <c r="LM88" s="311" t="s">
        <v>62</v>
      </c>
      <c r="LN88" s="49">
        <f>LK88-LJ88+LU88-LT88</f>
        <v>1.72</v>
      </c>
      <c r="LO88" s="85">
        <f>LN88/LJ88</f>
        <v>0.15021834061135372</v>
      </c>
      <c r="LP88" s="85"/>
      <c r="LQ88" s="85"/>
      <c r="LR88" s="85"/>
      <c r="LS88" s="49" t="s">
        <v>250</v>
      </c>
      <c r="LT88" s="49">
        <v>0.95</v>
      </c>
      <c r="LU88" s="65"/>
      <c r="LV88" s="49"/>
      <c r="LW88" s="276">
        <v>7.4999999999999997E-2</v>
      </c>
      <c r="LX88" s="105"/>
      <c r="LZ88" s="103"/>
      <c r="MA88" s="48">
        <v>11.45</v>
      </c>
      <c r="MB88" s="48">
        <v>14.12</v>
      </c>
      <c r="MC88" s="48"/>
      <c r="MD88" s="311" t="s">
        <v>62</v>
      </c>
      <c r="ME88" s="49">
        <f>MB88-MA88+ML88-MK88</f>
        <v>1.72</v>
      </c>
      <c r="MF88" s="85">
        <f>ME88/MA88</f>
        <v>0.15021834061135372</v>
      </c>
      <c r="MG88" s="85"/>
      <c r="MH88" s="85"/>
      <c r="MI88" s="85"/>
      <c r="MJ88" s="49" t="s">
        <v>250</v>
      </c>
      <c r="MK88" s="49">
        <v>0.95</v>
      </c>
      <c r="ML88" s="65"/>
      <c r="MM88" s="49"/>
      <c r="MN88" s="276"/>
      <c r="MO88" s="105"/>
      <c r="MQ88" s="103"/>
      <c r="MR88" s="48">
        <v>11.45</v>
      </c>
      <c r="MS88" s="48">
        <v>14.12</v>
      </c>
      <c r="MT88" s="48"/>
      <c r="MU88" s="311" t="s">
        <v>62</v>
      </c>
      <c r="MV88" s="49">
        <f>MS88-MR88+NC88-NB88</f>
        <v>1.72</v>
      </c>
      <c r="MW88" s="85">
        <f>MV88/MR88</f>
        <v>0.15021834061135372</v>
      </c>
      <c r="MX88" s="85"/>
      <c r="MY88" s="85"/>
      <c r="MZ88" s="85"/>
      <c r="NA88" s="49" t="s">
        <v>250</v>
      </c>
      <c r="NB88" s="49">
        <v>0.95</v>
      </c>
      <c r="NC88" s="65"/>
      <c r="ND88" s="49"/>
      <c r="NE88" s="276"/>
      <c r="NF88" s="105"/>
      <c r="NI88" s="103"/>
      <c r="NJ88" s="48">
        <v>11.45</v>
      </c>
      <c r="NK88" s="48">
        <v>14.12</v>
      </c>
      <c r="NL88" s="48"/>
      <c r="NM88" s="311" t="s">
        <v>62</v>
      </c>
      <c r="NN88" s="49">
        <f>NK88-NJ88+NU88-NT88</f>
        <v>1.72</v>
      </c>
      <c r="NO88" s="85">
        <f>NN88/NJ88</f>
        <v>0.15021834061135372</v>
      </c>
      <c r="NP88" s="85"/>
      <c r="NQ88" s="85"/>
      <c r="NR88" s="85"/>
      <c r="NS88" s="49" t="s">
        <v>250</v>
      </c>
      <c r="NT88" s="49">
        <v>0.95</v>
      </c>
      <c r="NU88" s="65"/>
      <c r="NV88" s="49"/>
      <c r="NW88" s="276"/>
      <c r="NX88" s="105"/>
      <c r="OA88" s="103"/>
      <c r="OB88" s="48">
        <v>11.45</v>
      </c>
      <c r="OC88" s="48">
        <v>14.12</v>
      </c>
      <c r="OD88" s="48"/>
      <c r="OE88" s="311" t="s">
        <v>62</v>
      </c>
      <c r="OF88" s="49">
        <f>OC88-OB88+OM88-OL88</f>
        <v>1.72</v>
      </c>
      <c r="OG88" s="85">
        <f>OF88/OB88</f>
        <v>0.15021834061135372</v>
      </c>
      <c r="OH88" s="85"/>
      <c r="OI88" s="85"/>
      <c r="OJ88" s="85"/>
      <c r="OK88" s="49" t="s">
        <v>250</v>
      </c>
      <c r="OL88" s="49">
        <v>0.95</v>
      </c>
      <c r="OM88" s="65"/>
      <c r="ON88" s="105"/>
      <c r="OQ88" s="103"/>
      <c r="OR88" s="48">
        <v>11.45</v>
      </c>
      <c r="OS88" s="48">
        <v>14.12</v>
      </c>
      <c r="OT88" s="48"/>
      <c r="OU88" s="311" t="s">
        <v>62</v>
      </c>
      <c r="OV88" s="49">
        <f>OS88-OR88+PC88-PB88</f>
        <v>1.72</v>
      </c>
      <c r="OW88" s="85">
        <f>OV88/OR88</f>
        <v>0.15021834061135372</v>
      </c>
      <c r="OX88" s="85"/>
      <c r="OY88" s="85"/>
      <c r="OZ88" s="85"/>
      <c r="PA88" s="49" t="s">
        <v>250</v>
      </c>
      <c r="PB88" s="49">
        <v>0.95</v>
      </c>
      <c r="PC88" s="65"/>
      <c r="PD88" s="105"/>
      <c r="PG88" s="103"/>
      <c r="PH88" s="48">
        <v>11.45</v>
      </c>
      <c r="PI88" s="48">
        <v>14.12</v>
      </c>
      <c r="PJ88" s="48"/>
      <c r="PK88" s="311" t="s">
        <v>62</v>
      </c>
      <c r="PL88" s="49">
        <f>PI88-PH88+PS88-PR88</f>
        <v>1.72</v>
      </c>
      <c r="PM88" s="85">
        <f>PL88/PH88</f>
        <v>0.15021834061135372</v>
      </c>
      <c r="PN88" s="85"/>
      <c r="PO88" s="85"/>
      <c r="PP88" s="85"/>
      <c r="PQ88" s="49" t="s">
        <v>250</v>
      </c>
      <c r="PR88" s="49">
        <v>0.95</v>
      </c>
      <c r="PS88" s="65"/>
      <c r="PT88" s="105"/>
      <c r="PV88" s="103"/>
      <c r="PW88" s="48">
        <v>11.45</v>
      </c>
      <c r="PX88" s="48">
        <v>14.12</v>
      </c>
      <c r="PY88" s="48"/>
      <c r="PZ88" s="311" t="s">
        <v>62</v>
      </c>
      <c r="QA88" s="49">
        <f>PX88-PW88+QH88-QG88</f>
        <v>1.72</v>
      </c>
      <c r="QB88" s="85">
        <f>QA88/PW88</f>
        <v>0.15021834061135372</v>
      </c>
      <c r="QC88" s="85"/>
      <c r="QD88" s="85"/>
      <c r="QE88" s="85"/>
      <c r="QF88" s="49" t="s">
        <v>250</v>
      </c>
      <c r="QG88" s="49">
        <v>0.95</v>
      </c>
      <c r="QH88" s="65"/>
      <c r="QI88" s="105"/>
      <c r="QK88" s="103"/>
      <c r="QL88" s="48">
        <v>11.45</v>
      </c>
      <c r="QM88" s="48">
        <v>14.12</v>
      </c>
      <c r="QN88" s="48"/>
      <c r="QO88" s="311" t="s">
        <v>62</v>
      </c>
      <c r="QP88" s="49">
        <f>QM88-QL88+QW88-QV88</f>
        <v>1.72</v>
      </c>
      <c r="QQ88" s="85">
        <f>QP88/QL88</f>
        <v>0.15021834061135372</v>
      </c>
      <c r="QR88" s="85"/>
      <c r="QS88" s="85"/>
      <c r="QT88" s="85"/>
      <c r="QU88" s="49" t="s">
        <v>250</v>
      </c>
      <c r="QV88" s="49">
        <v>0.95</v>
      </c>
      <c r="QW88" s="65"/>
      <c r="QX88" s="105"/>
      <c r="QZ88" s="624"/>
      <c r="RA88" s="48">
        <v>11.45</v>
      </c>
      <c r="RB88" s="48">
        <v>14.12</v>
      </c>
      <c r="RC88" s="495"/>
      <c r="RD88" s="311" t="s">
        <v>62</v>
      </c>
      <c r="RE88" s="49">
        <f>RB88-RA88+RL88-RK88</f>
        <v>1.72</v>
      </c>
      <c r="RF88" s="85">
        <f>RE88/RA88</f>
        <v>0.15021834061135372</v>
      </c>
      <c r="RG88" s="85"/>
      <c r="RH88" s="85"/>
      <c r="RI88" s="85"/>
      <c r="RJ88" s="535" t="s">
        <v>253</v>
      </c>
      <c r="RK88" s="551">
        <v>0.95</v>
      </c>
      <c r="RL88" s="552"/>
      <c r="RM88" s="632"/>
      <c r="RQ88" s="624"/>
      <c r="RR88" s="48">
        <v>11.45</v>
      </c>
      <c r="RS88" s="48">
        <v>14.12</v>
      </c>
      <c r="RT88" s="495"/>
      <c r="RU88" s="311" t="s">
        <v>62</v>
      </c>
      <c r="RV88" s="49">
        <f>RS88-RR88+SC88-SB88</f>
        <v>1.72</v>
      </c>
      <c r="RW88" s="85">
        <f>RV88/RR88</f>
        <v>0.15021834061135372</v>
      </c>
      <c r="RX88" s="85"/>
      <c r="RY88" s="85"/>
      <c r="RZ88" s="85"/>
      <c r="SA88" s="535" t="s">
        <v>253</v>
      </c>
      <c r="SB88" s="551">
        <v>0.95</v>
      </c>
      <c r="SC88" s="552"/>
      <c r="SD88" s="632"/>
    </row>
    <row r="89" spans="1:500 16283:16288" ht="15.4" customHeight="1">
      <c r="A89" s="45" t="s">
        <v>291</v>
      </c>
      <c r="B89" s="46">
        <v>20</v>
      </c>
      <c r="C89" s="45" t="s">
        <v>95</v>
      </c>
      <c r="D89" s="774">
        <v>1008</v>
      </c>
      <c r="E89" s="47" t="s">
        <v>248</v>
      </c>
      <c r="F89" s="815" t="s">
        <v>147</v>
      </c>
      <c r="G89" s="595" t="s">
        <v>292</v>
      </c>
      <c r="H89" s="45" t="s">
        <v>293</v>
      </c>
      <c r="J89" s="692"/>
      <c r="K89" s="48">
        <v>13.5</v>
      </c>
      <c r="L89" s="48">
        <v>15.12</v>
      </c>
      <c r="M89" s="104">
        <f>L89*11.45</f>
        <v>173.12399999999997</v>
      </c>
      <c r="N89" s="49">
        <f>L89-K89+S89</f>
        <v>1.6199999999999992</v>
      </c>
      <c r="O89" s="85">
        <f>N89/K89</f>
        <v>0.11999999999999994</v>
      </c>
      <c r="P89" s="85"/>
      <c r="Q89" s="49" t="s">
        <v>39</v>
      </c>
      <c r="R89" s="49"/>
      <c r="S89" s="65"/>
      <c r="T89" s="65"/>
      <c r="U89" s="49"/>
      <c r="V89" s="105" t="s">
        <v>249</v>
      </c>
      <c r="X89" s="692"/>
      <c r="Y89" s="698">
        <v>13.5</v>
      </c>
      <c r="Z89" s="698">
        <v>15.12</v>
      </c>
      <c r="AA89" s="707">
        <f>Z89*11.45</f>
        <v>173.12399999999997</v>
      </c>
      <c r="AB89" s="710">
        <f>Z89-Y89+AG89</f>
        <v>1.6199999999999992</v>
      </c>
      <c r="AC89" s="329">
        <f>AB89/Z89</f>
        <v>0.1071428571428571</v>
      </c>
      <c r="AD89" s="329"/>
      <c r="AE89" s="710" t="s">
        <v>39</v>
      </c>
      <c r="AF89" s="710"/>
      <c r="AG89" s="710"/>
      <c r="AH89" s="710"/>
      <c r="AI89" s="710"/>
      <c r="AJ89" s="736" t="s">
        <v>249</v>
      </c>
      <c r="AL89" s="697"/>
      <c r="AM89" s="698">
        <v>14.15</v>
      </c>
      <c r="AN89" s="698">
        <v>16.8</v>
      </c>
      <c r="AO89" s="707">
        <f>AN89*11.45</f>
        <v>192.35999999999999</v>
      </c>
      <c r="AP89" s="710">
        <f>AN89-AM89+AU89-AT89</f>
        <v>1.7000000000000004</v>
      </c>
      <c r="AQ89" s="329">
        <f>AP89/AM89</f>
        <v>0.12014134275618377</v>
      </c>
      <c r="AR89" s="653"/>
      <c r="AS89" s="710" t="s">
        <v>250</v>
      </c>
      <c r="AT89" s="710">
        <v>0.95</v>
      </c>
      <c r="AU89" s="710"/>
      <c r="AV89" s="710"/>
      <c r="AW89" s="329">
        <v>0.06</v>
      </c>
      <c r="AX89" s="736" t="s">
        <v>249</v>
      </c>
      <c r="AZ89" s="697"/>
      <c r="BA89" s="698">
        <v>14.15</v>
      </c>
      <c r="BB89" s="698">
        <v>16.8</v>
      </c>
      <c r="BC89" s="707">
        <f>BB89*11.45</f>
        <v>192.35999999999999</v>
      </c>
      <c r="BD89" s="710">
        <f>BB89-BA89+BI89-BH89</f>
        <v>1.7000000000000004</v>
      </c>
      <c r="BE89" s="329">
        <f>BD89/BA89</f>
        <v>0.12014134275618377</v>
      </c>
      <c r="BF89" s="653"/>
      <c r="BG89" s="710" t="s">
        <v>250</v>
      </c>
      <c r="BH89" s="710">
        <v>0.95</v>
      </c>
      <c r="BI89" s="710"/>
      <c r="BJ89" s="710"/>
      <c r="BK89" s="675">
        <v>0.06</v>
      </c>
      <c r="BL89" s="736" t="s">
        <v>251</v>
      </c>
      <c r="BN89" s="697"/>
      <c r="BO89" s="698">
        <v>14.15</v>
      </c>
      <c r="BP89" s="698">
        <v>16.8</v>
      </c>
      <c r="BQ89" s="745">
        <f>BP89-BV89</f>
        <v>15.850000000000001</v>
      </c>
      <c r="BR89" s="710">
        <f>BP89-BO89+BW89-BV89</f>
        <v>1.7000000000000004</v>
      </c>
      <c r="BS89" s="329">
        <f>BR89/BO89</f>
        <v>0.12014134275618377</v>
      </c>
      <c r="BT89" s="329"/>
      <c r="BU89" s="710" t="s">
        <v>250</v>
      </c>
      <c r="BV89" s="710">
        <v>0.95</v>
      </c>
      <c r="BW89" s="710"/>
      <c r="BX89" s="710"/>
      <c r="BY89" s="675">
        <v>0.06</v>
      </c>
      <c r="BZ89" s="736"/>
      <c r="CB89" s="697"/>
      <c r="CC89" s="698">
        <v>14.15</v>
      </c>
      <c r="CD89" s="698">
        <v>16.8</v>
      </c>
      <c r="CE89" s="707"/>
      <c r="CF89" s="710">
        <f>CD89-CC89+CK89-CJ89</f>
        <v>1.7000000000000004</v>
      </c>
      <c r="CG89" s="329">
        <f>CF89/CC89</f>
        <v>0.12014134275618377</v>
      </c>
      <c r="CH89" s="329"/>
      <c r="CI89" s="710" t="s">
        <v>250</v>
      </c>
      <c r="CJ89" s="710">
        <v>0.95</v>
      </c>
      <c r="CK89" s="710"/>
      <c r="CL89" s="710"/>
      <c r="CM89" s="675">
        <v>0.06</v>
      </c>
      <c r="CN89" s="736">
        <f>CF89*CM89/CG89</f>
        <v>0.84899999999999998</v>
      </c>
      <c r="CP89" s="697"/>
      <c r="CQ89" s="698">
        <v>14.15</v>
      </c>
      <c r="CR89" s="698">
        <v>16.8</v>
      </c>
      <c r="CS89" s="707"/>
      <c r="CT89" s="710">
        <f>CR89-CQ89+CY89</f>
        <v>2.6500000000000004</v>
      </c>
      <c r="CU89" s="329">
        <f>CT89/CQ89</f>
        <v>0.18727915194346292</v>
      </c>
      <c r="CV89" s="329"/>
      <c r="CW89" s="710" t="s">
        <v>250</v>
      </c>
      <c r="CX89" s="710">
        <v>0.95</v>
      </c>
      <c r="CY89" s="710"/>
      <c r="CZ89" s="710"/>
      <c r="DA89" s="675">
        <v>0.06</v>
      </c>
      <c r="DB89" s="736"/>
      <c r="DD89" s="697"/>
      <c r="DE89" s="698">
        <v>14.15</v>
      </c>
      <c r="DF89" s="698">
        <v>16.8</v>
      </c>
      <c r="DG89" s="698"/>
      <c r="DH89" s="698"/>
      <c r="DI89" s="707"/>
      <c r="DJ89" s="710">
        <f>DF89-DE89+DO89</f>
        <v>2.6500000000000004</v>
      </c>
      <c r="DK89" s="329">
        <f>DJ89/DE89</f>
        <v>0.18727915194346292</v>
      </c>
      <c r="DL89" s="329"/>
      <c r="DM89" s="710" t="s">
        <v>250</v>
      </c>
      <c r="DN89" s="710">
        <v>0.95</v>
      </c>
      <c r="DO89" s="710"/>
      <c r="DP89" s="710"/>
      <c r="DQ89" s="675">
        <v>0.06</v>
      </c>
      <c r="DR89" s="736"/>
      <c r="DT89" s="103"/>
      <c r="DU89" s="48">
        <v>14.15</v>
      </c>
      <c r="DV89" s="48">
        <v>16.8</v>
      </c>
      <c r="DW89" s="104"/>
      <c r="DX89" s="49">
        <f>DV89-DU89+EC89</f>
        <v>2.6500000000000004</v>
      </c>
      <c r="DY89" s="85">
        <f>DX89/DU89</f>
        <v>0.18727915194346292</v>
      </c>
      <c r="DZ89" s="85"/>
      <c r="EA89" s="49" t="s">
        <v>250</v>
      </c>
      <c r="EB89" s="49">
        <v>0.95</v>
      </c>
      <c r="EC89" s="65"/>
      <c r="ED89" s="49"/>
      <c r="EE89" s="743">
        <v>0.06</v>
      </c>
      <c r="EF89" s="105"/>
      <c r="EG89" s="105"/>
      <c r="EH89" s="103"/>
      <c r="EI89" s="48">
        <v>14.15</v>
      </c>
      <c r="EJ89" s="48">
        <v>16.8</v>
      </c>
      <c r="EK89" s="104"/>
      <c r="EL89" s="49">
        <f>EJ89-EI89+EP89-EO89</f>
        <v>1.7000000000000004</v>
      </c>
      <c r="EM89" s="85">
        <f>EL89/EI89</f>
        <v>0.12014134275618377</v>
      </c>
      <c r="EN89" s="49" t="s">
        <v>250</v>
      </c>
      <c r="EO89" s="49">
        <v>0.95</v>
      </c>
      <c r="EP89" s="65"/>
      <c r="EQ89" s="49"/>
      <c r="ER89" s="743">
        <v>0.06</v>
      </c>
      <c r="ES89" s="105"/>
      <c r="EU89" s="103"/>
      <c r="EV89" s="48">
        <v>14.15</v>
      </c>
      <c r="EW89" s="48">
        <v>16.8</v>
      </c>
      <c r="EX89" s="104"/>
      <c r="EY89" s="49">
        <f>EW89-EV89+FC89-FB89</f>
        <v>1.7000000000000004</v>
      </c>
      <c r="EZ89" s="85">
        <f>EY89/EV89</f>
        <v>0.12014134275618377</v>
      </c>
      <c r="FA89" s="49" t="s">
        <v>250</v>
      </c>
      <c r="FB89" s="49">
        <v>0.95</v>
      </c>
      <c r="FC89" s="65"/>
      <c r="FD89" s="49"/>
      <c r="FE89" s="743">
        <v>0.06</v>
      </c>
      <c r="FF89" s="105"/>
      <c r="FH89" s="103"/>
      <c r="FI89" s="48">
        <v>14.15</v>
      </c>
      <c r="FJ89" s="48">
        <v>16.8</v>
      </c>
      <c r="FK89" s="104" t="s">
        <v>62</v>
      </c>
      <c r="FL89" s="49">
        <f>FJ89-FI89+FP89-FO89</f>
        <v>1.7000000000000004</v>
      </c>
      <c r="FM89" s="85">
        <f>FL89/FI89</f>
        <v>0.12014134275618377</v>
      </c>
      <c r="FN89" s="49" t="s">
        <v>250</v>
      </c>
      <c r="FO89" s="49">
        <v>0.95</v>
      </c>
      <c r="FP89" s="65"/>
      <c r="FQ89" s="49"/>
      <c r="FR89" s="743">
        <v>0.06</v>
      </c>
      <c r="FS89" s="105"/>
      <c r="FU89" s="103"/>
      <c r="FV89" s="48">
        <v>14.15</v>
      </c>
      <c r="FW89" s="48">
        <v>16.8</v>
      </c>
      <c r="FX89" s="48"/>
      <c r="FY89" s="104" t="s">
        <v>62</v>
      </c>
      <c r="FZ89" s="49">
        <f>FW89-FV89+GD89-GC89</f>
        <v>1.7000000000000004</v>
      </c>
      <c r="GA89" s="85">
        <f>FZ89/FV89</f>
        <v>0.12014134275618377</v>
      </c>
      <c r="GB89" s="49" t="s">
        <v>250</v>
      </c>
      <c r="GC89" s="49">
        <v>0.95</v>
      </c>
      <c r="GD89" s="65"/>
      <c r="GE89" s="49"/>
      <c r="GF89" s="743">
        <v>0.06</v>
      </c>
      <c r="GG89" s="105"/>
      <c r="GI89" s="103"/>
      <c r="GJ89" s="48">
        <v>14.15</v>
      </c>
      <c r="GK89" s="48">
        <v>16.8</v>
      </c>
      <c r="GL89" s="48"/>
      <c r="GM89" s="104" t="s">
        <v>62</v>
      </c>
      <c r="GN89" s="49">
        <f>GK89-GJ89+GR89-GQ89</f>
        <v>1.7000000000000004</v>
      </c>
      <c r="GO89" s="85">
        <f>GN89/GJ89</f>
        <v>0.12014134275618377</v>
      </c>
      <c r="GP89" s="49" t="s">
        <v>250</v>
      </c>
      <c r="GQ89" s="49">
        <v>0.95</v>
      </c>
      <c r="GR89" s="65"/>
      <c r="GS89" s="49"/>
      <c r="GT89" s="749">
        <v>0.06</v>
      </c>
      <c r="GU89" s="105"/>
      <c r="GW89" s="103"/>
      <c r="GX89" s="48">
        <v>14.15</v>
      </c>
      <c r="GY89" s="48">
        <v>16.8</v>
      </c>
      <c r="GZ89" s="48"/>
      <c r="HA89" s="104" t="s">
        <v>62</v>
      </c>
      <c r="HB89" s="49">
        <f>GY89-GX89+HF89-HE89</f>
        <v>1.7000000000000004</v>
      </c>
      <c r="HC89" s="85">
        <f>HB89/GX89</f>
        <v>0.12014134275618377</v>
      </c>
      <c r="HD89" s="49" t="s">
        <v>250</v>
      </c>
      <c r="HE89" s="49">
        <v>0.95</v>
      </c>
      <c r="HF89" s="65"/>
      <c r="HG89" s="49"/>
      <c r="HH89" s="749">
        <v>0.06</v>
      </c>
      <c r="HI89" s="105"/>
      <c r="HJ89" s="105"/>
      <c r="HK89" s="103"/>
      <c r="HL89" s="48">
        <v>14.15</v>
      </c>
      <c r="HM89" s="48">
        <v>16.8</v>
      </c>
      <c r="HN89" s="48"/>
      <c r="HO89" s="104" t="s">
        <v>62</v>
      </c>
      <c r="HP89" s="49">
        <f>HM89-HL89+HT89-HS89</f>
        <v>1.7000000000000004</v>
      </c>
      <c r="HQ89" s="85">
        <f>HP89/HL89</f>
        <v>0.12014134275618377</v>
      </c>
      <c r="HR89" s="49" t="s">
        <v>250</v>
      </c>
      <c r="HS89" s="49">
        <v>0.95</v>
      </c>
      <c r="HT89" s="65"/>
      <c r="HU89" s="49"/>
      <c r="HV89" s="749">
        <v>0.06</v>
      </c>
      <c r="HW89" s="105"/>
      <c r="HX89" s="103"/>
      <c r="HY89" s="48">
        <v>14.15</v>
      </c>
      <c r="HZ89" s="48">
        <v>16.8</v>
      </c>
      <c r="IA89" s="48"/>
      <c r="IB89" s="104" t="s">
        <v>62</v>
      </c>
      <c r="IC89" s="49">
        <f>HZ89-HY89+IJ89-II89</f>
        <v>1.7000000000000004</v>
      </c>
      <c r="ID89" s="85">
        <f>IC89/HY89</f>
        <v>0.12014134275618377</v>
      </c>
      <c r="IE89" s="85"/>
      <c r="IF89" s="85"/>
      <c r="IG89" s="85"/>
      <c r="IH89" s="49" t="s">
        <v>250</v>
      </c>
      <c r="II89" s="49">
        <v>0.95</v>
      </c>
      <c r="IJ89" s="65"/>
      <c r="IK89" s="49"/>
      <c r="IL89" s="749">
        <v>0.06</v>
      </c>
      <c r="IM89" s="105"/>
      <c r="IQ89" s="103"/>
      <c r="IR89" s="48">
        <v>14.15</v>
      </c>
      <c r="IS89" s="48">
        <v>16.8</v>
      </c>
      <c r="IT89" s="48"/>
      <c r="IU89" s="104" t="s">
        <v>62</v>
      </c>
      <c r="IV89" s="49">
        <f>IS89-IR89+JC89-JB89</f>
        <v>1.7000000000000004</v>
      </c>
      <c r="IW89" s="85">
        <f>IV89/IR89</f>
        <v>0.12014134275618377</v>
      </c>
      <c r="IX89" s="85"/>
      <c r="IY89" s="85"/>
      <c r="IZ89" s="85"/>
      <c r="JA89" s="49" t="s">
        <v>250</v>
      </c>
      <c r="JB89" s="49">
        <v>0.95</v>
      </c>
      <c r="JC89" s="65"/>
      <c r="JD89" s="49"/>
      <c r="JE89" s="749">
        <v>0.06</v>
      </c>
      <c r="JF89" s="105"/>
      <c r="JH89" s="103"/>
      <c r="JI89" s="48">
        <v>14.15</v>
      </c>
      <c r="JJ89" s="48">
        <v>16.8</v>
      </c>
      <c r="JK89" s="48"/>
      <c r="JL89" s="104" t="s">
        <v>62</v>
      </c>
      <c r="JM89" s="49">
        <f>JJ89-JI89+JT89-JS89</f>
        <v>1.7000000000000004</v>
      </c>
      <c r="JN89" s="85">
        <f>JM89/JI89</f>
        <v>0.12014134275618377</v>
      </c>
      <c r="JO89" s="85"/>
      <c r="JP89" s="85"/>
      <c r="JQ89" s="85"/>
      <c r="JR89" s="49" t="s">
        <v>250</v>
      </c>
      <c r="JS89" s="49">
        <v>0.95</v>
      </c>
      <c r="JT89" s="65"/>
      <c r="JU89" s="49"/>
      <c r="JV89" s="749">
        <v>0.06</v>
      </c>
      <c r="JW89" s="105"/>
      <c r="JZ89" s="103"/>
      <c r="KA89" s="48">
        <v>14.15</v>
      </c>
      <c r="KB89" s="48">
        <v>16.8</v>
      </c>
      <c r="KC89" s="48"/>
      <c r="KD89" s="104" t="s">
        <v>62</v>
      </c>
      <c r="KE89" s="49">
        <f>KB89-KA89+KL89-KK89</f>
        <v>1.7000000000000004</v>
      </c>
      <c r="KF89" s="85">
        <f>KE89/KA89</f>
        <v>0.12014134275618377</v>
      </c>
      <c r="KG89" s="85"/>
      <c r="KH89" s="85"/>
      <c r="KI89" s="85"/>
      <c r="KJ89" s="49" t="s">
        <v>250</v>
      </c>
      <c r="KK89" s="49">
        <v>0.95</v>
      </c>
      <c r="KL89" s="65"/>
      <c r="KM89" s="49"/>
      <c r="KN89" s="749">
        <v>0.06</v>
      </c>
      <c r="KO89" s="105"/>
      <c r="KQ89" s="103"/>
      <c r="KR89" s="48">
        <v>14.15</v>
      </c>
      <c r="KS89" s="48">
        <v>16.8</v>
      </c>
      <c r="KT89" s="48"/>
      <c r="KU89" s="311" t="s">
        <v>62</v>
      </c>
      <c r="KV89" s="49">
        <f>KS89-KR89+LC89-LB89</f>
        <v>1.7000000000000004</v>
      </c>
      <c r="KW89" s="85">
        <f>KV89/KR89</f>
        <v>0.12014134275618377</v>
      </c>
      <c r="KX89" s="85"/>
      <c r="KY89" s="85"/>
      <c r="KZ89" s="85"/>
      <c r="LA89" s="49" t="s">
        <v>250</v>
      </c>
      <c r="LB89" s="49">
        <v>0.95</v>
      </c>
      <c r="LC89" s="65"/>
      <c r="LD89" s="49"/>
      <c r="LE89" s="749">
        <v>0.06</v>
      </c>
      <c r="LF89" s="105"/>
      <c r="LI89" s="103">
        <f>LI88-LJ86</f>
        <v>1.5099999999999998</v>
      </c>
      <c r="LJ89" s="48">
        <v>14.15</v>
      </c>
      <c r="LK89" s="48">
        <v>16.8</v>
      </c>
      <c r="LL89" s="48"/>
      <c r="LM89" s="311" t="s">
        <v>62</v>
      </c>
      <c r="LN89" s="49">
        <f>LK89-LJ89+LU89-LT89</f>
        <v>1.7000000000000004</v>
      </c>
      <c r="LO89" s="85">
        <f>LN89/LJ89</f>
        <v>0.12014134275618377</v>
      </c>
      <c r="LP89" s="85"/>
      <c r="LQ89" s="85"/>
      <c r="LR89" s="85"/>
      <c r="LS89" s="49" t="s">
        <v>250</v>
      </c>
      <c r="LT89" s="49">
        <v>0.95</v>
      </c>
      <c r="LU89" s="65"/>
      <c r="LV89" s="49"/>
      <c r="LW89" s="749">
        <v>0.06</v>
      </c>
      <c r="LX89" s="105"/>
      <c r="LZ89" s="103"/>
      <c r="MA89" s="48">
        <v>14.15</v>
      </c>
      <c r="MB89" s="48">
        <v>16.8</v>
      </c>
      <c r="MC89" s="48"/>
      <c r="MD89" s="311" t="s">
        <v>62</v>
      </c>
      <c r="ME89" s="49">
        <f>MB89-MA89+ML89-MK89</f>
        <v>1.7000000000000004</v>
      </c>
      <c r="MF89" s="85">
        <f>ME89/MA89</f>
        <v>0.12014134275618377</v>
      </c>
      <c r="MG89" s="85"/>
      <c r="MH89" s="85"/>
      <c r="MI89" s="85"/>
      <c r="MJ89" s="49" t="s">
        <v>250</v>
      </c>
      <c r="MK89" s="49">
        <v>0.95</v>
      </c>
      <c r="ML89" s="65"/>
      <c r="MM89" s="49"/>
      <c r="MN89" s="749"/>
      <c r="MO89" s="105"/>
      <c r="MQ89" s="103"/>
      <c r="MR89" s="48">
        <v>14.15</v>
      </c>
      <c r="MS89" s="48">
        <v>16.8</v>
      </c>
      <c r="MT89" s="48"/>
      <c r="MU89" s="311" t="s">
        <v>62</v>
      </c>
      <c r="MV89" s="49">
        <f>MS89-MR89+NC89-NB89</f>
        <v>1.7000000000000004</v>
      </c>
      <c r="MW89" s="85">
        <f>MV89/MR89</f>
        <v>0.12014134275618377</v>
      </c>
      <c r="MX89" s="85"/>
      <c r="MY89" s="85"/>
      <c r="MZ89" s="85"/>
      <c r="NA89" s="49" t="s">
        <v>250</v>
      </c>
      <c r="NB89" s="49">
        <v>0.95</v>
      </c>
      <c r="NC89" s="65"/>
      <c r="ND89" s="49"/>
      <c r="NE89" s="749"/>
      <c r="NF89" s="105"/>
      <c r="NI89" s="103"/>
      <c r="NJ89" s="48">
        <v>14.15</v>
      </c>
      <c r="NK89" s="48">
        <v>16.8</v>
      </c>
      <c r="NL89" s="48"/>
      <c r="NM89" s="311" t="s">
        <v>62</v>
      </c>
      <c r="NN89" s="49">
        <f>NK89-NJ89+NU89-NT89</f>
        <v>1.7000000000000004</v>
      </c>
      <c r="NO89" s="85">
        <f>NN89/NJ89</f>
        <v>0.12014134275618377</v>
      </c>
      <c r="NP89" s="85"/>
      <c r="NQ89" s="85"/>
      <c r="NR89" s="85"/>
      <c r="NS89" s="49" t="s">
        <v>250</v>
      </c>
      <c r="NT89" s="49">
        <v>0.95</v>
      </c>
      <c r="NU89" s="65"/>
      <c r="NV89" s="49"/>
      <c r="NW89" s="749"/>
      <c r="NX89" s="105"/>
      <c r="OA89" s="103"/>
      <c r="OB89" s="48">
        <v>14.15</v>
      </c>
      <c r="OC89" s="48">
        <v>16.8</v>
      </c>
      <c r="OD89" s="48"/>
      <c r="OE89" s="311" t="s">
        <v>62</v>
      </c>
      <c r="OF89" s="49">
        <f>OC89-OB89+OM89-OL89</f>
        <v>1.7000000000000004</v>
      </c>
      <c r="OG89" s="85">
        <f>OF89/OB89</f>
        <v>0.12014134275618377</v>
      </c>
      <c r="OH89" s="85"/>
      <c r="OI89" s="85"/>
      <c r="OJ89" s="85"/>
      <c r="OK89" s="49" t="s">
        <v>250</v>
      </c>
      <c r="OL89" s="49">
        <v>0.95</v>
      </c>
      <c r="OM89" s="65"/>
      <c r="ON89" s="105"/>
      <c r="OQ89" s="103"/>
      <c r="OR89" s="48">
        <v>14.15</v>
      </c>
      <c r="OS89" s="48">
        <v>16.8</v>
      </c>
      <c r="OT89" s="48"/>
      <c r="OU89" s="311" t="s">
        <v>62</v>
      </c>
      <c r="OV89" s="49">
        <f>OS89-OR89+PC89-PB89</f>
        <v>1.7000000000000004</v>
      </c>
      <c r="OW89" s="85">
        <f>OV89/OR89</f>
        <v>0.12014134275618377</v>
      </c>
      <c r="OX89" s="85"/>
      <c r="OY89" s="85"/>
      <c r="OZ89" s="85"/>
      <c r="PA89" s="49" t="s">
        <v>250</v>
      </c>
      <c r="PB89" s="49">
        <v>0.95</v>
      </c>
      <c r="PC89" s="65"/>
      <c r="PD89" s="105"/>
      <c r="PG89" s="103"/>
      <c r="PH89" s="48">
        <v>14.15</v>
      </c>
      <c r="PI89" s="48">
        <v>16.8</v>
      </c>
      <c r="PJ89" s="48"/>
      <c r="PK89" s="311" t="s">
        <v>62</v>
      </c>
      <c r="PL89" s="49">
        <f>PI89-PH89+PS89-PR89</f>
        <v>1.7000000000000004</v>
      </c>
      <c r="PM89" s="85">
        <f>PL89/PH89</f>
        <v>0.12014134275618377</v>
      </c>
      <c r="PN89" s="85"/>
      <c r="PO89" s="85"/>
      <c r="PP89" s="85"/>
      <c r="PQ89" s="49" t="s">
        <v>250</v>
      </c>
      <c r="PR89" s="49">
        <v>0.95</v>
      </c>
      <c r="PS89" s="65"/>
      <c r="PT89" s="105"/>
      <c r="PV89" s="103"/>
      <c r="PW89" s="48">
        <v>14.15</v>
      </c>
      <c r="PX89" s="48">
        <v>16.8</v>
      </c>
      <c r="PY89" s="48"/>
      <c r="PZ89" s="311" t="s">
        <v>62</v>
      </c>
      <c r="QA89" s="49">
        <f>PX89-PW89+QH89-QG89</f>
        <v>1.7000000000000004</v>
      </c>
      <c r="QB89" s="85">
        <f>QA89/PW89</f>
        <v>0.12014134275618377</v>
      </c>
      <c r="QC89" s="85"/>
      <c r="QD89" s="85"/>
      <c r="QE89" s="85"/>
      <c r="QF89" s="49" t="s">
        <v>250</v>
      </c>
      <c r="QG89" s="49">
        <v>0.95</v>
      </c>
      <c r="QH89" s="65"/>
      <c r="QI89" s="105"/>
      <c r="QK89" s="103"/>
      <c r="QL89" s="48">
        <v>14.15</v>
      </c>
      <c r="QM89" s="48">
        <v>16.8</v>
      </c>
      <c r="QN89" s="48"/>
      <c r="QO89" s="311" t="s">
        <v>62</v>
      </c>
      <c r="QP89" s="49">
        <f>QM89-QL89+QW89-QV89</f>
        <v>1.7000000000000004</v>
      </c>
      <c r="QQ89" s="85">
        <f>QP89/QL89</f>
        <v>0.12014134275618377</v>
      </c>
      <c r="QR89" s="85"/>
      <c r="QS89" s="85"/>
      <c r="QT89" s="85"/>
      <c r="QU89" s="49" t="s">
        <v>250</v>
      </c>
      <c r="QV89" s="49">
        <v>0.95</v>
      </c>
      <c r="QW89" s="65"/>
      <c r="QX89" s="105"/>
      <c r="QZ89" s="624"/>
      <c r="RA89" s="48">
        <v>14.15</v>
      </c>
      <c r="RB89" s="48">
        <v>16.8</v>
      </c>
      <c r="RC89" s="495"/>
      <c r="RD89" s="311" t="s">
        <v>62</v>
      </c>
      <c r="RE89" s="49">
        <f>RB89-RA89+RL89-RK89</f>
        <v>1.7000000000000004</v>
      </c>
      <c r="RF89" s="85">
        <f>RE89/RA89</f>
        <v>0.12014134275618377</v>
      </c>
      <c r="RG89" s="85"/>
      <c r="RH89" s="85"/>
      <c r="RI89" s="85"/>
      <c r="RJ89" s="535" t="s">
        <v>253</v>
      </c>
      <c r="RK89" s="551">
        <v>0.95</v>
      </c>
      <c r="RL89" s="552"/>
      <c r="RM89" s="632"/>
      <c r="RQ89" s="624"/>
      <c r="RR89" s="48">
        <v>14.15</v>
      </c>
      <c r="RS89" s="48">
        <v>16.8</v>
      </c>
      <c r="RT89" s="495"/>
      <c r="RU89" s="311" t="s">
        <v>62</v>
      </c>
      <c r="RV89" s="49">
        <f>RS89-RR89+SC89-SB89</f>
        <v>1.7000000000000004</v>
      </c>
      <c r="RW89" s="85">
        <f>RV89/RR89</f>
        <v>0.12014134275618377</v>
      </c>
      <c r="RX89" s="85"/>
      <c r="RY89" s="85"/>
      <c r="RZ89" s="85"/>
      <c r="SA89" s="535" t="s">
        <v>253</v>
      </c>
      <c r="SB89" s="551">
        <v>0.95</v>
      </c>
      <c r="SC89" s="552"/>
      <c r="SD89" s="632"/>
    </row>
    <row r="90" spans="1:500 16283:16288" ht="15.4" customHeight="1">
      <c r="A90" s="45" t="s">
        <v>294</v>
      </c>
      <c r="B90" s="46">
        <v>20</v>
      </c>
      <c r="C90" s="45" t="s">
        <v>95</v>
      </c>
      <c r="D90" s="774">
        <v>1008</v>
      </c>
      <c r="E90" s="47" t="s">
        <v>248</v>
      </c>
      <c r="F90" s="815" t="s">
        <v>147</v>
      </c>
      <c r="G90" s="595" t="s">
        <v>295</v>
      </c>
      <c r="H90" s="45" t="s">
        <v>296</v>
      </c>
      <c r="J90" s="692"/>
      <c r="K90" s="48">
        <v>14</v>
      </c>
      <c r="L90" s="48">
        <v>15.62</v>
      </c>
      <c r="M90" s="104">
        <f>L90*11.45</f>
        <v>178.84899999999999</v>
      </c>
      <c r="N90" s="49">
        <f>L90-K90+S90</f>
        <v>1.6199999999999992</v>
      </c>
      <c r="O90" s="85">
        <f>N90/K90</f>
        <v>0.11571428571428566</v>
      </c>
      <c r="P90" s="85"/>
      <c r="Q90" s="49" t="s">
        <v>39</v>
      </c>
      <c r="R90" s="49"/>
      <c r="S90" s="49"/>
      <c r="T90" s="65"/>
      <c r="U90" s="49"/>
      <c r="V90" s="105" t="s">
        <v>249</v>
      </c>
      <c r="W90" s="13"/>
      <c r="X90" s="692"/>
      <c r="Y90" s="698">
        <v>14</v>
      </c>
      <c r="Z90" s="698">
        <v>15.62</v>
      </c>
      <c r="AA90" s="707">
        <f>Z90*11.45</f>
        <v>178.84899999999999</v>
      </c>
      <c r="AB90" s="710">
        <f>Z90-Y90+AG90</f>
        <v>1.6199999999999992</v>
      </c>
      <c r="AC90" s="329">
        <f>AB90/Z90</f>
        <v>0.10371318822023043</v>
      </c>
      <c r="AD90" s="329"/>
      <c r="AE90" s="710" t="s">
        <v>39</v>
      </c>
      <c r="AF90" s="710"/>
      <c r="AG90" s="710"/>
      <c r="AH90" s="710"/>
      <c r="AI90" s="710"/>
      <c r="AJ90" s="736" t="s">
        <v>249</v>
      </c>
      <c r="AL90" s="697"/>
      <c r="AM90" s="698">
        <v>14.65</v>
      </c>
      <c r="AN90" s="698">
        <v>17.36</v>
      </c>
      <c r="AO90" s="707">
        <f>AN90*11.45</f>
        <v>198.77199999999999</v>
      </c>
      <c r="AP90" s="710">
        <f>AN90-AM90+AU90-AT90</f>
        <v>1.7599999999999991</v>
      </c>
      <c r="AQ90" s="329">
        <f>AP90/AM90</f>
        <v>0.120136518771331</v>
      </c>
      <c r="AR90" s="653"/>
      <c r="AS90" s="710" t="s">
        <v>250</v>
      </c>
      <c r="AT90" s="710">
        <v>0.95</v>
      </c>
      <c r="AU90" s="710"/>
      <c r="AV90" s="710"/>
      <c r="AW90" s="329">
        <v>0.06</v>
      </c>
      <c r="AX90" s="736" t="s">
        <v>249</v>
      </c>
      <c r="AZ90" s="697"/>
      <c r="BA90" s="698">
        <v>14.65</v>
      </c>
      <c r="BB90" s="698">
        <v>17.36</v>
      </c>
      <c r="BC90" s="707">
        <f>BB90*11.45</f>
        <v>198.77199999999999</v>
      </c>
      <c r="BD90" s="710">
        <f>BB90-BA90+BI90-BH90</f>
        <v>1.7599999999999991</v>
      </c>
      <c r="BE90" s="329">
        <f>BD90/BA90</f>
        <v>0.120136518771331</v>
      </c>
      <c r="BF90" s="653"/>
      <c r="BG90" s="710" t="s">
        <v>250</v>
      </c>
      <c r="BH90" s="710">
        <v>0.95</v>
      </c>
      <c r="BI90" s="710"/>
      <c r="BJ90" s="710"/>
      <c r="BK90" s="675">
        <v>0.06</v>
      </c>
      <c r="BL90" s="736" t="s">
        <v>251</v>
      </c>
      <c r="BN90" s="697"/>
      <c r="BO90" s="698">
        <v>14.65</v>
      </c>
      <c r="BP90" s="698">
        <v>17.36</v>
      </c>
      <c r="BQ90" s="745">
        <f>BP90-BV90</f>
        <v>16.41</v>
      </c>
      <c r="BR90" s="710">
        <f>BP90-BO90+BW90-BV90</f>
        <v>1.7599999999999991</v>
      </c>
      <c r="BS90" s="329">
        <f>BR90/BO90</f>
        <v>0.120136518771331</v>
      </c>
      <c r="BT90" s="329"/>
      <c r="BU90" s="710" t="s">
        <v>250</v>
      </c>
      <c r="BV90" s="710">
        <v>0.95</v>
      </c>
      <c r="BW90" s="710"/>
      <c r="BX90" s="710"/>
      <c r="BY90" s="675">
        <v>0.06</v>
      </c>
      <c r="BZ90" s="736"/>
      <c r="CB90" s="697"/>
      <c r="CC90" s="698">
        <v>14.65</v>
      </c>
      <c r="CD90" s="698">
        <v>17.36</v>
      </c>
      <c r="CE90" s="707"/>
      <c r="CF90" s="710">
        <f>CD90-CC90+CK90-CJ90</f>
        <v>1.7599999999999991</v>
      </c>
      <c r="CG90" s="329">
        <f>CF90/CC90</f>
        <v>0.120136518771331</v>
      </c>
      <c r="CH90" s="329"/>
      <c r="CI90" s="710" t="s">
        <v>250</v>
      </c>
      <c r="CJ90" s="710">
        <v>0.95</v>
      </c>
      <c r="CK90" s="710"/>
      <c r="CL90" s="710"/>
      <c r="CM90" s="675">
        <v>0.06</v>
      </c>
      <c r="CN90" s="736">
        <f>CF90*CM90/CG90</f>
        <v>0.879</v>
      </c>
      <c r="CP90" s="697"/>
      <c r="CQ90" s="698">
        <v>14.65</v>
      </c>
      <c r="CR90" s="698">
        <v>17.36</v>
      </c>
      <c r="CS90" s="707"/>
      <c r="CT90" s="710">
        <f>CR90-CQ90+CY90-CX90</f>
        <v>1.7599999999999991</v>
      </c>
      <c r="CU90" s="329">
        <f>CT90/CQ90</f>
        <v>0.120136518771331</v>
      </c>
      <c r="CV90" s="329"/>
      <c r="CW90" s="710" t="s">
        <v>250</v>
      </c>
      <c r="CX90" s="710">
        <v>0.95</v>
      </c>
      <c r="CY90" s="710"/>
      <c r="CZ90" s="710"/>
      <c r="DA90" s="675">
        <v>0.06</v>
      </c>
      <c r="DB90" s="736"/>
      <c r="DD90" s="697"/>
      <c r="DE90" s="698">
        <v>14.65</v>
      </c>
      <c r="DF90" s="698">
        <v>17.36</v>
      </c>
      <c r="DG90" s="698"/>
      <c r="DH90" s="698"/>
      <c r="DI90" s="707"/>
      <c r="DJ90" s="710">
        <f>DF90-DE90+DO90-DN90</f>
        <v>1.7599999999999991</v>
      </c>
      <c r="DK90" s="329">
        <f>DJ90/DE90</f>
        <v>0.120136518771331</v>
      </c>
      <c r="DL90" s="329"/>
      <c r="DM90" s="710" t="s">
        <v>250</v>
      </c>
      <c r="DN90" s="710">
        <v>0.95</v>
      </c>
      <c r="DO90" s="710"/>
      <c r="DP90" s="710"/>
      <c r="DQ90" s="675">
        <v>0.06</v>
      </c>
      <c r="DR90" s="736"/>
      <c r="DT90" s="103"/>
      <c r="DU90" s="48">
        <v>14.65</v>
      </c>
      <c r="DV90" s="48">
        <v>17.36</v>
      </c>
      <c r="DW90" s="104"/>
      <c r="DX90" s="49">
        <f>DV90-DU90+EC90-EB90</f>
        <v>1.7599999999999991</v>
      </c>
      <c r="DY90" s="85">
        <f>DX90/DU90</f>
        <v>0.120136518771331</v>
      </c>
      <c r="DZ90" s="85"/>
      <c r="EA90" s="49" t="s">
        <v>250</v>
      </c>
      <c r="EB90" s="49">
        <v>0.95</v>
      </c>
      <c r="EC90" s="65"/>
      <c r="ED90" s="49"/>
      <c r="EE90" s="743">
        <v>0.06</v>
      </c>
      <c r="EF90" s="105"/>
      <c r="EG90" s="105"/>
      <c r="EH90" s="103"/>
      <c r="EI90" s="48">
        <v>14.65</v>
      </c>
      <c r="EJ90" s="48">
        <v>17.36</v>
      </c>
      <c r="EK90" s="104"/>
      <c r="EL90" s="49">
        <f>EJ90-EI90+EP90-EO90</f>
        <v>1.7599999999999991</v>
      </c>
      <c r="EM90" s="85">
        <f>EL90/EI90</f>
        <v>0.120136518771331</v>
      </c>
      <c r="EN90" s="49" t="s">
        <v>250</v>
      </c>
      <c r="EO90" s="49">
        <v>0.95</v>
      </c>
      <c r="EP90" s="65"/>
      <c r="EQ90" s="49"/>
      <c r="ER90" s="743">
        <v>0.06</v>
      </c>
      <c r="ES90" s="105"/>
      <c r="EU90" s="103"/>
      <c r="EV90" s="48">
        <v>14.65</v>
      </c>
      <c r="EW90" s="48">
        <v>17.36</v>
      </c>
      <c r="EX90" s="104"/>
      <c r="EY90" s="49">
        <f>EW90-EV90+FC90-FB90</f>
        <v>1.7599999999999991</v>
      </c>
      <c r="EZ90" s="85">
        <f>EY90/EV90</f>
        <v>0.120136518771331</v>
      </c>
      <c r="FA90" s="49" t="s">
        <v>250</v>
      </c>
      <c r="FB90" s="49">
        <v>0.95</v>
      </c>
      <c r="FC90" s="65"/>
      <c r="FD90" s="49"/>
      <c r="FE90" s="743">
        <v>0.06</v>
      </c>
      <c r="FF90" s="105"/>
      <c r="FH90" s="103"/>
      <c r="FI90" s="48">
        <v>14.65</v>
      </c>
      <c r="FJ90" s="48">
        <v>17.36</v>
      </c>
      <c r="FK90" s="104" t="s">
        <v>62</v>
      </c>
      <c r="FL90" s="49">
        <f>FJ90-FI90+FP90-FO90</f>
        <v>1.7599999999999991</v>
      </c>
      <c r="FM90" s="85">
        <f>FL90/FI90</f>
        <v>0.120136518771331</v>
      </c>
      <c r="FN90" s="49" t="s">
        <v>250</v>
      </c>
      <c r="FO90" s="49">
        <v>0.95</v>
      </c>
      <c r="FP90" s="65"/>
      <c r="FQ90" s="49"/>
      <c r="FR90" s="743">
        <v>0.06</v>
      </c>
      <c r="FS90" s="105"/>
      <c r="FU90" s="103"/>
      <c r="FV90" s="48">
        <v>14.65</v>
      </c>
      <c r="FW90" s="48">
        <v>17.36</v>
      </c>
      <c r="FX90" s="48"/>
      <c r="FY90" s="104" t="s">
        <v>62</v>
      </c>
      <c r="FZ90" s="49">
        <f>FW90-FV90+GD90-GC90</f>
        <v>1.7599999999999991</v>
      </c>
      <c r="GA90" s="85">
        <f>FZ90/FV90</f>
        <v>0.120136518771331</v>
      </c>
      <c r="GB90" s="49" t="s">
        <v>250</v>
      </c>
      <c r="GC90" s="49">
        <v>0.95</v>
      </c>
      <c r="GD90" s="65"/>
      <c r="GE90" s="49"/>
      <c r="GF90" s="743">
        <v>0.06</v>
      </c>
      <c r="GG90" s="105"/>
      <c r="GI90" s="103"/>
      <c r="GJ90" s="48">
        <v>14.65</v>
      </c>
      <c r="GK90" s="48">
        <v>17.36</v>
      </c>
      <c r="GL90" s="48"/>
      <c r="GM90" s="104" t="s">
        <v>62</v>
      </c>
      <c r="GN90" s="49">
        <f>GK90-GJ90+GR90-GQ90</f>
        <v>1.7599999999999991</v>
      </c>
      <c r="GO90" s="85">
        <f>GN90/GJ90</f>
        <v>0.120136518771331</v>
      </c>
      <c r="GP90" s="49" t="s">
        <v>250</v>
      </c>
      <c r="GQ90" s="49">
        <v>0.95</v>
      </c>
      <c r="GR90" s="65"/>
      <c r="GS90" s="49"/>
      <c r="GT90" s="749">
        <v>0.06</v>
      </c>
      <c r="GU90" s="105"/>
      <c r="GW90" s="103"/>
      <c r="GX90" s="48">
        <v>14.65</v>
      </c>
      <c r="GY90" s="48">
        <v>17.36</v>
      </c>
      <c r="GZ90" s="48"/>
      <c r="HA90" s="104" t="s">
        <v>62</v>
      </c>
      <c r="HB90" s="49">
        <f>GY90-GX90+HF90-HE90</f>
        <v>1.7599999999999991</v>
      </c>
      <c r="HC90" s="85">
        <f>HB90/GX90</f>
        <v>0.120136518771331</v>
      </c>
      <c r="HD90" s="49" t="s">
        <v>250</v>
      </c>
      <c r="HE90" s="49">
        <v>0.95</v>
      </c>
      <c r="HF90" s="65"/>
      <c r="HG90" s="49"/>
      <c r="HH90" s="749">
        <v>0.06</v>
      </c>
      <c r="HI90" s="105"/>
      <c r="HJ90" s="105"/>
      <c r="HK90" s="103"/>
      <c r="HL90" s="48">
        <v>14.65</v>
      </c>
      <c r="HM90" s="48">
        <v>17.36</v>
      </c>
      <c r="HN90" s="48"/>
      <c r="HO90" s="104" t="s">
        <v>62</v>
      </c>
      <c r="HP90" s="49">
        <f>HM90-HL90+HT90-HS90</f>
        <v>1.7599999999999991</v>
      </c>
      <c r="HQ90" s="85">
        <f>HP90/HL90</f>
        <v>0.120136518771331</v>
      </c>
      <c r="HR90" s="49" t="s">
        <v>250</v>
      </c>
      <c r="HS90" s="49">
        <v>0.95</v>
      </c>
      <c r="HT90" s="65"/>
      <c r="HU90" s="49"/>
      <c r="HV90" s="749">
        <v>0.06</v>
      </c>
      <c r="HW90" s="105"/>
      <c r="HX90" s="103"/>
      <c r="HY90" s="48">
        <v>14.65</v>
      </c>
      <c r="HZ90" s="48">
        <v>17.36</v>
      </c>
      <c r="IA90" s="48"/>
      <c r="IB90" s="104" t="s">
        <v>62</v>
      </c>
      <c r="IC90" s="49">
        <f>HZ90-HY90+IJ90-II90</f>
        <v>1.7599999999999991</v>
      </c>
      <c r="ID90" s="85">
        <f>IC90/HY90</f>
        <v>0.120136518771331</v>
      </c>
      <c r="IE90" s="85"/>
      <c r="IF90" s="85"/>
      <c r="IG90" s="85"/>
      <c r="IH90" s="49" t="s">
        <v>250</v>
      </c>
      <c r="II90" s="49">
        <v>0.95</v>
      </c>
      <c r="IJ90" s="65"/>
      <c r="IK90" s="49"/>
      <c r="IL90" s="749">
        <v>0.06</v>
      </c>
      <c r="IM90" s="105"/>
      <c r="IQ90" s="103"/>
      <c r="IR90" s="48">
        <v>14.65</v>
      </c>
      <c r="IS90" s="48">
        <v>17.36</v>
      </c>
      <c r="IT90" s="48"/>
      <c r="IU90" s="104" t="s">
        <v>62</v>
      </c>
      <c r="IV90" s="49">
        <f>IS90-IR90+JC90-JB90</f>
        <v>1.7599999999999991</v>
      </c>
      <c r="IW90" s="85">
        <f>IV90/IR90</f>
        <v>0.120136518771331</v>
      </c>
      <c r="IX90" s="85"/>
      <c r="IY90" s="85"/>
      <c r="IZ90" s="85"/>
      <c r="JA90" s="49" t="s">
        <v>250</v>
      </c>
      <c r="JB90" s="49">
        <v>0.95</v>
      </c>
      <c r="JC90" s="65"/>
      <c r="JD90" s="49"/>
      <c r="JE90" s="749">
        <v>0.06</v>
      </c>
      <c r="JF90" s="105"/>
      <c r="JH90" s="103"/>
      <c r="JI90" s="48">
        <v>14.65</v>
      </c>
      <c r="JJ90" s="48">
        <v>17.36</v>
      </c>
      <c r="JK90" s="48"/>
      <c r="JL90" s="104" t="s">
        <v>62</v>
      </c>
      <c r="JM90" s="49">
        <f>JJ90-JI90+JT90-JS90</f>
        <v>1.7599999999999991</v>
      </c>
      <c r="JN90" s="85">
        <f>JM90/JI90</f>
        <v>0.120136518771331</v>
      </c>
      <c r="JO90" s="85"/>
      <c r="JP90" s="85"/>
      <c r="JQ90" s="85"/>
      <c r="JR90" s="49" t="s">
        <v>250</v>
      </c>
      <c r="JS90" s="49">
        <v>0.95</v>
      </c>
      <c r="JT90" s="65"/>
      <c r="JU90" s="49"/>
      <c r="JV90" s="749">
        <v>0.06</v>
      </c>
      <c r="JW90" s="105"/>
      <c r="JZ90" s="103"/>
      <c r="KA90" s="48">
        <v>14.65</v>
      </c>
      <c r="KB90" s="48">
        <v>17.36</v>
      </c>
      <c r="KC90" s="48"/>
      <c r="KD90" s="104" t="s">
        <v>62</v>
      </c>
      <c r="KE90" s="49">
        <f>KB90-KA90+KL90-KK90</f>
        <v>1.7599999999999991</v>
      </c>
      <c r="KF90" s="85">
        <f>KE90/KA90</f>
        <v>0.120136518771331</v>
      </c>
      <c r="KG90" s="85"/>
      <c r="KH90" s="85"/>
      <c r="KI90" s="85"/>
      <c r="KJ90" s="49" t="s">
        <v>250</v>
      </c>
      <c r="KK90" s="49">
        <v>0.95</v>
      </c>
      <c r="KL90" s="65"/>
      <c r="KM90" s="49"/>
      <c r="KN90" s="749">
        <v>0.06</v>
      </c>
      <c r="KO90" s="105"/>
      <c r="KQ90" s="103"/>
      <c r="KR90" s="48">
        <v>14.65</v>
      </c>
      <c r="KS90" s="48">
        <v>17.36</v>
      </c>
      <c r="KT90" s="48"/>
      <c r="KU90" s="311" t="s">
        <v>62</v>
      </c>
      <c r="KV90" s="49">
        <f>KS90-KR90+LC90-LB90</f>
        <v>1.7599999999999991</v>
      </c>
      <c r="KW90" s="85">
        <f>KV90/KR90</f>
        <v>0.120136518771331</v>
      </c>
      <c r="KX90" s="85"/>
      <c r="KY90" s="85"/>
      <c r="KZ90" s="85"/>
      <c r="LA90" s="49" t="s">
        <v>250</v>
      </c>
      <c r="LB90" s="49">
        <v>0.95</v>
      </c>
      <c r="LC90" s="65"/>
      <c r="LD90" s="49"/>
      <c r="LE90" s="749">
        <v>0.06</v>
      </c>
      <c r="LF90" s="105"/>
      <c r="LI90" s="103"/>
      <c r="LJ90" s="48">
        <v>14.65</v>
      </c>
      <c r="LK90" s="48">
        <v>17.36</v>
      </c>
      <c r="LL90" s="48"/>
      <c r="LM90" s="311" t="s">
        <v>62</v>
      </c>
      <c r="LN90" s="49">
        <f>LK90-LJ90+LU90-LT90</f>
        <v>1.7599999999999991</v>
      </c>
      <c r="LO90" s="85">
        <f>LN90/LJ90</f>
        <v>0.120136518771331</v>
      </c>
      <c r="LP90" s="85"/>
      <c r="LQ90" s="85"/>
      <c r="LR90" s="85"/>
      <c r="LS90" s="49" t="s">
        <v>250</v>
      </c>
      <c r="LT90" s="49">
        <v>0.95</v>
      </c>
      <c r="LU90" s="65"/>
      <c r="LV90" s="49"/>
      <c r="LW90" s="749">
        <v>0.06</v>
      </c>
      <c r="LX90" s="105"/>
      <c r="LZ90" s="103"/>
      <c r="MA90" s="48">
        <v>14.65</v>
      </c>
      <c r="MB90" s="48">
        <v>17.36</v>
      </c>
      <c r="MC90" s="48"/>
      <c r="MD90" s="311" t="s">
        <v>62</v>
      </c>
      <c r="ME90" s="49">
        <f>MB90-MA90+ML90-MK90</f>
        <v>1.7599999999999991</v>
      </c>
      <c r="MF90" s="85">
        <f>ME90/MA90</f>
        <v>0.120136518771331</v>
      </c>
      <c r="MG90" s="85"/>
      <c r="MH90" s="85"/>
      <c r="MI90" s="85"/>
      <c r="MJ90" s="49" t="s">
        <v>250</v>
      </c>
      <c r="MK90" s="49">
        <v>0.95</v>
      </c>
      <c r="ML90" s="65"/>
      <c r="MM90" s="49"/>
      <c r="MN90" s="749"/>
      <c r="MO90" s="105"/>
      <c r="MQ90" s="103"/>
      <c r="MR90" s="48">
        <v>14.65</v>
      </c>
      <c r="MS90" s="48">
        <v>17.36</v>
      </c>
      <c r="MT90" s="48"/>
      <c r="MU90" s="311" t="s">
        <v>62</v>
      </c>
      <c r="MV90" s="49">
        <f>MS90-MR90+NC90-NB90</f>
        <v>1.7599999999999991</v>
      </c>
      <c r="MW90" s="85">
        <f>MV90/MR90</f>
        <v>0.120136518771331</v>
      </c>
      <c r="MX90" s="85"/>
      <c r="MY90" s="85"/>
      <c r="MZ90" s="85"/>
      <c r="NA90" s="49" t="s">
        <v>250</v>
      </c>
      <c r="NB90" s="49">
        <v>0.95</v>
      </c>
      <c r="NC90" s="65"/>
      <c r="ND90" s="49"/>
      <c r="NE90" s="749"/>
      <c r="NF90" s="105"/>
      <c r="NI90" s="103"/>
      <c r="NJ90" s="48">
        <v>14.65</v>
      </c>
      <c r="NK90" s="48">
        <v>17.36</v>
      </c>
      <c r="NL90" s="48"/>
      <c r="NM90" s="311" t="s">
        <v>62</v>
      </c>
      <c r="NN90" s="49">
        <f>NK90-NJ90+NU90-NT90</f>
        <v>1.7599999999999991</v>
      </c>
      <c r="NO90" s="85">
        <f>NN90/NJ90</f>
        <v>0.120136518771331</v>
      </c>
      <c r="NP90" s="85"/>
      <c r="NQ90" s="85"/>
      <c r="NR90" s="85"/>
      <c r="NS90" s="49" t="s">
        <v>250</v>
      </c>
      <c r="NT90" s="49">
        <v>0.95</v>
      </c>
      <c r="NU90" s="65"/>
      <c r="NV90" s="49"/>
      <c r="NW90" s="749"/>
      <c r="NX90" s="105"/>
      <c r="OA90" s="103"/>
      <c r="OB90" s="48">
        <v>14.65</v>
      </c>
      <c r="OC90" s="48">
        <v>17.36</v>
      </c>
      <c r="OD90" s="48"/>
      <c r="OE90" s="311" t="s">
        <v>62</v>
      </c>
      <c r="OF90" s="49">
        <f>OC90-OB90+OM90-OL90</f>
        <v>1.7599999999999991</v>
      </c>
      <c r="OG90" s="85">
        <f>OF90/OB90</f>
        <v>0.120136518771331</v>
      </c>
      <c r="OH90" s="85"/>
      <c r="OI90" s="85"/>
      <c r="OJ90" s="85"/>
      <c r="OK90" s="49" t="s">
        <v>250</v>
      </c>
      <c r="OL90" s="49">
        <v>0.95</v>
      </c>
      <c r="OM90" s="65"/>
      <c r="ON90" s="105"/>
      <c r="OQ90" s="103"/>
      <c r="OR90" s="48">
        <v>14.65</v>
      </c>
      <c r="OS90" s="48">
        <v>17.36</v>
      </c>
      <c r="OT90" s="48"/>
      <c r="OU90" s="311" t="s">
        <v>62</v>
      </c>
      <c r="OV90" s="49">
        <f>OS90-OR90+PC90-PB90</f>
        <v>1.7599999999999991</v>
      </c>
      <c r="OW90" s="85">
        <f>OV90/OR90</f>
        <v>0.120136518771331</v>
      </c>
      <c r="OX90" s="85"/>
      <c r="OY90" s="85"/>
      <c r="OZ90" s="85"/>
      <c r="PA90" s="49" t="s">
        <v>250</v>
      </c>
      <c r="PB90" s="49">
        <v>0.95</v>
      </c>
      <c r="PC90" s="65"/>
      <c r="PD90" s="105"/>
      <c r="PG90" s="103"/>
      <c r="PH90" s="48">
        <v>14.65</v>
      </c>
      <c r="PI90" s="48">
        <v>17.36</v>
      </c>
      <c r="PJ90" s="48"/>
      <c r="PK90" s="311" t="s">
        <v>62</v>
      </c>
      <c r="PL90" s="49">
        <f>PI90-PH90+PS90-PR90</f>
        <v>1.7599999999999991</v>
      </c>
      <c r="PM90" s="85">
        <f>PL90/PH90</f>
        <v>0.120136518771331</v>
      </c>
      <c r="PN90" s="85"/>
      <c r="PO90" s="85"/>
      <c r="PP90" s="85"/>
      <c r="PQ90" s="49" t="s">
        <v>250</v>
      </c>
      <c r="PR90" s="49">
        <v>0.95</v>
      </c>
      <c r="PS90" s="65"/>
      <c r="PT90" s="105"/>
      <c r="PV90" s="103"/>
      <c r="PW90" s="48">
        <v>14.65</v>
      </c>
      <c r="PX90" s="48">
        <v>17.36</v>
      </c>
      <c r="PY90" s="48"/>
      <c r="PZ90" s="311" t="s">
        <v>62</v>
      </c>
      <c r="QA90" s="49">
        <f>PX90-PW90+QH90-QG90</f>
        <v>1.7599999999999991</v>
      </c>
      <c r="QB90" s="85">
        <f>QA90/PW90</f>
        <v>0.120136518771331</v>
      </c>
      <c r="QC90" s="85"/>
      <c r="QD90" s="85"/>
      <c r="QE90" s="85"/>
      <c r="QF90" s="49" t="s">
        <v>250</v>
      </c>
      <c r="QG90" s="49">
        <v>0.95</v>
      </c>
      <c r="QH90" s="65"/>
      <c r="QI90" s="105"/>
      <c r="QK90" s="103"/>
      <c r="QL90" s="48">
        <v>14.65</v>
      </c>
      <c r="QM90" s="48">
        <v>17.36</v>
      </c>
      <c r="QN90" s="48"/>
      <c r="QO90" s="311" t="s">
        <v>62</v>
      </c>
      <c r="QP90" s="49">
        <f>QM90-QL90+QW90-QV90</f>
        <v>1.7599999999999991</v>
      </c>
      <c r="QQ90" s="85">
        <f>QP90/QL90</f>
        <v>0.120136518771331</v>
      </c>
      <c r="QR90" s="85"/>
      <c r="QS90" s="85"/>
      <c r="QT90" s="85"/>
      <c r="QU90" s="49" t="s">
        <v>250</v>
      </c>
      <c r="QV90" s="49">
        <v>0.95</v>
      </c>
      <c r="QW90" s="65"/>
      <c r="QX90" s="105"/>
      <c r="QZ90" s="624"/>
      <c r="RA90" s="48">
        <v>14.65</v>
      </c>
      <c r="RB90" s="48">
        <v>17.36</v>
      </c>
      <c r="RC90" s="495"/>
      <c r="RD90" s="311" t="s">
        <v>62</v>
      </c>
      <c r="RE90" s="49">
        <f>RB90-RA90+RL90-RK90</f>
        <v>1.7599999999999991</v>
      </c>
      <c r="RF90" s="85">
        <f>RE90/RA90</f>
        <v>0.120136518771331</v>
      </c>
      <c r="RG90" s="85"/>
      <c r="RH90" s="85"/>
      <c r="RI90" s="85"/>
      <c r="RJ90" s="535" t="s">
        <v>253</v>
      </c>
      <c r="RK90" s="551">
        <v>0.95</v>
      </c>
      <c r="RL90" s="552"/>
      <c r="RM90" s="632"/>
      <c r="RQ90" s="624"/>
      <c r="RR90" s="48">
        <v>14.65</v>
      </c>
      <c r="RS90" s="48">
        <v>17.36</v>
      </c>
      <c r="RT90" s="495"/>
      <c r="RU90" s="311" t="s">
        <v>62</v>
      </c>
      <c r="RV90" s="49">
        <f>RS90-RR90+SC90-SB90</f>
        <v>1.7599999999999991</v>
      </c>
      <c r="RW90" s="85">
        <f>RV90/RR90</f>
        <v>0.120136518771331</v>
      </c>
      <c r="RX90" s="85"/>
      <c r="RY90" s="85"/>
      <c r="RZ90" s="85"/>
      <c r="SA90" s="535" t="s">
        <v>253</v>
      </c>
      <c r="SB90" s="551">
        <v>0.95</v>
      </c>
      <c r="SC90" s="552"/>
      <c r="SD90" s="632"/>
      <c r="XBG90" s="13"/>
      <c r="XBH90" s="13"/>
      <c r="XBI90" s="13"/>
      <c r="XBJ90" s="13"/>
      <c r="XBK90" s="13"/>
      <c r="XBL90" s="128"/>
    </row>
    <row r="91" spans="1:500 16283:16288" ht="15.4" customHeight="1">
      <c r="A91" s="802" t="s">
        <v>321</v>
      </c>
      <c r="B91" s="639" t="str">
        <f>LEFT(A91,3)</f>
        <v>100</v>
      </c>
      <c r="C91" s="339" t="s">
        <v>143</v>
      </c>
      <c r="D91" s="794">
        <v>1009</v>
      </c>
      <c r="E91" s="640" t="s">
        <v>322</v>
      </c>
      <c r="F91" s="817" t="s">
        <v>323</v>
      </c>
      <c r="G91" s="597" t="s">
        <v>324</v>
      </c>
      <c r="H91" s="339"/>
      <c r="J91" s="692"/>
      <c r="K91" s="822">
        <v>8</v>
      </c>
      <c r="L91" s="822">
        <v>8.9499999999999993</v>
      </c>
      <c r="M91" s="825" t="s">
        <v>298</v>
      </c>
      <c r="N91" s="86">
        <f>L91-K91</f>
        <v>0.94999999999999929</v>
      </c>
      <c r="O91" s="717">
        <f>N91/L91</f>
        <v>0.10614525139664797</v>
      </c>
      <c r="P91" s="717"/>
      <c r="Q91" s="721" t="s">
        <v>39</v>
      </c>
      <c r="R91" s="51"/>
      <c r="S91" s="51"/>
      <c r="T91" s="835"/>
      <c r="U91" s="51"/>
      <c r="V91" s="16"/>
      <c r="X91" s="692"/>
      <c r="Y91" s="763">
        <v>8</v>
      </c>
      <c r="Z91" s="763">
        <v>8.9499999999999993</v>
      </c>
      <c r="AA91" s="764" t="s">
        <v>298</v>
      </c>
      <c r="AB91" s="765">
        <f>Z91-Y91</f>
        <v>0.94999999999999929</v>
      </c>
      <c r="AC91" s="674">
        <f>AB91/Z91</f>
        <v>0.10614525139664797</v>
      </c>
      <c r="AD91" s="674"/>
      <c r="AE91" s="766" t="s">
        <v>39</v>
      </c>
      <c r="AF91" s="767"/>
      <c r="AG91" s="767"/>
      <c r="AH91" s="767"/>
      <c r="AI91" s="767"/>
      <c r="AJ91" s="737"/>
      <c r="AL91" s="694"/>
      <c r="AM91" s="763">
        <v>8</v>
      </c>
      <c r="AN91" s="763">
        <v>8.9499999999999993</v>
      </c>
      <c r="AO91" s="764" t="s">
        <v>298</v>
      </c>
      <c r="AP91" s="765">
        <f>AN91-AM91</f>
        <v>0.94999999999999929</v>
      </c>
      <c r="AQ91" s="674">
        <f>AP91/AN91</f>
        <v>0.10614525139664797</v>
      </c>
      <c r="AR91" s="674"/>
      <c r="AS91" s="766" t="s">
        <v>39</v>
      </c>
      <c r="AT91" s="767"/>
      <c r="AU91" s="767"/>
      <c r="AV91" s="767"/>
      <c r="AW91" s="767"/>
      <c r="AX91" s="737"/>
      <c r="AZ91" s="692"/>
      <c r="BA91" s="763">
        <v>8</v>
      </c>
      <c r="BB91" s="763">
        <v>8.9499999999999993</v>
      </c>
      <c r="BC91" s="764" t="s">
        <v>298</v>
      </c>
      <c r="BD91" s="765">
        <f>BB91-BA91</f>
        <v>0.94999999999999929</v>
      </c>
      <c r="BE91" s="674">
        <f>BD91/BB91</f>
        <v>0.10614525139664797</v>
      </c>
      <c r="BF91" s="674"/>
      <c r="BG91" s="766" t="s">
        <v>39</v>
      </c>
      <c r="BH91" s="767"/>
      <c r="BI91" s="767"/>
      <c r="BJ91" s="767"/>
      <c r="BK91" s="767"/>
      <c r="BL91" s="737"/>
      <c r="BN91" s="697"/>
      <c r="BO91" s="763">
        <v>8</v>
      </c>
      <c r="BP91" s="763">
        <v>8.9499999999999993</v>
      </c>
      <c r="BQ91" s="764" t="s">
        <v>298</v>
      </c>
      <c r="BR91" s="765">
        <f>BP91-BO91</f>
        <v>0.94999999999999929</v>
      </c>
      <c r="BS91" s="674">
        <f>BR91/BP91</f>
        <v>0.10614525139664797</v>
      </c>
      <c r="BT91" s="674"/>
      <c r="BU91" s="766" t="s">
        <v>39</v>
      </c>
      <c r="BV91" s="767"/>
      <c r="BW91" s="767"/>
      <c r="BX91" s="767"/>
      <c r="BY91" s="767"/>
      <c r="BZ91" s="737"/>
      <c r="CB91" s="692"/>
      <c r="CC91" s="763">
        <v>8</v>
      </c>
      <c r="CD91" s="763">
        <v>8.9499999999999993</v>
      </c>
      <c r="CE91" s="764" t="s">
        <v>298</v>
      </c>
      <c r="CF91" s="765">
        <f>CD91-CC91</f>
        <v>0.94999999999999929</v>
      </c>
      <c r="CG91" s="674">
        <f>CF91/CD91</f>
        <v>0.10614525139664797</v>
      </c>
      <c r="CH91" s="674"/>
      <c r="CI91" s="766" t="s">
        <v>39</v>
      </c>
      <c r="CJ91" s="767"/>
      <c r="CK91" s="767"/>
      <c r="CL91" s="767"/>
      <c r="CM91" s="767"/>
      <c r="CN91" s="737"/>
      <c r="CP91" s="692"/>
      <c r="CQ91" s="763">
        <v>8</v>
      </c>
      <c r="CR91" s="763">
        <v>8.9499999999999993</v>
      </c>
      <c r="CS91" s="764" t="s">
        <v>298</v>
      </c>
      <c r="CT91" s="765">
        <f>CR91-CQ91</f>
        <v>0.94999999999999929</v>
      </c>
      <c r="CU91" s="674">
        <f>CT91/CR91</f>
        <v>0.10614525139664797</v>
      </c>
      <c r="CV91" s="674"/>
      <c r="CW91" s="766" t="s">
        <v>39</v>
      </c>
      <c r="CX91" s="767"/>
      <c r="CY91" s="767"/>
      <c r="CZ91" s="767"/>
      <c r="DA91" s="767"/>
      <c r="DB91" s="737"/>
      <c r="DD91" s="692"/>
      <c r="DE91" s="763">
        <v>8</v>
      </c>
      <c r="DF91" s="763">
        <v>8.9499999999999993</v>
      </c>
      <c r="DG91" s="763"/>
      <c r="DH91" s="763"/>
      <c r="DI91" s="764" t="s">
        <v>298</v>
      </c>
      <c r="DJ91" s="765">
        <f>DF91-DE91</f>
        <v>0.94999999999999929</v>
      </c>
      <c r="DK91" s="674">
        <f>DJ91/DF91</f>
        <v>0.10614525139664797</v>
      </c>
      <c r="DL91" s="674"/>
      <c r="DM91" s="766" t="s">
        <v>39</v>
      </c>
      <c r="DN91" s="767"/>
      <c r="DO91" s="767"/>
      <c r="DP91" s="767"/>
      <c r="DQ91" s="767"/>
      <c r="DR91" s="737"/>
      <c r="DT91" s="13"/>
      <c r="DU91" s="822">
        <v>8</v>
      </c>
      <c r="DV91" s="822">
        <v>8.9499999999999993</v>
      </c>
      <c r="DW91" s="825" t="s">
        <v>298</v>
      </c>
      <c r="DX91" s="86">
        <f>DV91-DU91</f>
        <v>0.94999999999999929</v>
      </c>
      <c r="DY91" s="717">
        <f>DX91/DV91</f>
        <v>0.10614525139664797</v>
      </c>
      <c r="DZ91" s="717"/>
      <c r="EA91" s="721" t="s">
        <v>39</v>
      </c>
      <c r="EB91" s="51"/>
      <c r="EC91" s="835"/>
      <c r="ED91" s="51"/>
      <c r="EE91" s="51"/>
      <c r="EF91" s="16"/>
      <c r="EG91" s="16"/>
      <c r="EH91" s="13"/>
      <c r="EI91" s="822">
        <v>8</v>
      </c>
      <c r="EJ91" s="822">
        <v>8.9499999999999993</v>
      </c>
      <c r="EK91" s="825" t="s">
        <v>298</v>
      </c>
      <c r="EL91" s="86">
        <f>EJ91-EI91</f>
        <v>0.94999999999999929</v>
      </c>
      <c r="EM91" s="717">
        <f>EL91/EJ91</f>
        <v>0.10614525139664797</v>
      </c>
      <c r="EN91" s="721" t="s">
        <v>39</v>
      </c>
      <c r="EO91" s="51"/>
      <c r="EP91" s="835"/>
      <c r="EQ91" s="51"/>
      <c r="ER91" s="51"/>
      <c r="ES91" s="16"/>
      <c r="EU91" s="13"/>
      <c r="EV91" s="822">
        <v>8</v>
      </c>
      <c r="EW91" s="822">
        <v>8.9499999999999993</v>
      </c>
      <c r="EX91" s="825" t="s">
        <v>298</v>
      </c>
      <c r="EY91" s="86">
        <f>EW91-EV91</f>
        <v>0.94999999999999929</v>
      </c>
      <c r="EZ91" s="717">
        <f>EY91/EW91</f>
        <v>0.10614525139664797</v>
      </c>
      <c r="FA91" s="721" t="s">
        <v>39</v>
      </c>
      <c r="FB91" s="51"/>
      <c r="FC91" s="835"/>
      <c r="FD91" s="51"/>
      <c r="FE91" s="51"/>
      <c r="FF91" s="16"/>
      <c r="FH91" s="13"/>
      <c r="FI91" s="822">
        <v>8</v>
      </c>
      <c r="FJ91" s="822">
        <v>8.9499999999999993</v>
      </c>
      <c r="FK91" s="643" t="s">
        <v>298</v>
      </c>
      <c r="FL91" s="86">
        <f>FJ91-FI91</f>
        <v>0.94999999999999929</v>
      </c>
      <c r="FM91" s="717">
        <f>FL91/FJ91</f>
        <v>0.10614525139664797</v>
      </c>
      <c r="FN91" s="721" t="s">
        <v>325</v>
      </c>
      <c r="FO91" s="51"/>
      <c r="FP91" s="835"/>
      <c r="FQ91" s="51"/>
      <c r="FR91" s="51"/>
      <c r="FS91" s="16"/>
      <c r="FU91" s="13"/>
      <c r="FV91" s="822">
        <v>8</v>
      </c>
      <c r="FW91" s="822"/>
      <c r="FX91" s="822"/>
      <c r="FY91" s="825" t="s">
        <v>326</v>
      </c>
      <c r="FZ91" s="86">
        <f>FW91-FV91-GC91</f>
        <v>-8.6999999999999993</v>
      </c>
      <c r="GA91" s="274" t="e">
        <f>FZ91/FW91</f>
        <v>#DIV/0!</v>
      </c>
      <c r="GB91" s="86" t="s">
        <v>38</v>
      </c>
      <c r="GC91" s="273">
        <v>0.7</v>
      </c>
      <c r="GD91" s="835"/>
      <c r="GE91" s="51"/>
      <c r="GF91" s="51"/>
      <c r="GG91" s="16"/>
      <c r="GI91" s="13"/>
      <c r="GJ91" s="822">
        <v>8</v>
      </c>
      <c r="GK91" s="822"/>
      <c r="GL91" s="822"/>
      <c r="GM91" s="825" t="s">
        <v>326</v>
      </c>
      <c r="GN91" s="86">
        <f>GK91-GJ91-GQ91</f>
        <v>-8.6999999999999993</v>
      </c>
      <c r="GO91" s="274" t="e">
        <f>GN91/GK91</f>
        <v>#DIV/0!</v>
      </c>
      <c r="GP91" s="86" t="s">
        <v>38</v>
      </c>
      <c r="GQ91" s="273">
        <v>0.7</v>
      </c>
      <c r="GR91" s="835"/>
      <c r="GS91" s="51"/>
      <c r="GT91" s="51"/>
      <c r="GU91" s="16"/>
      <c r="GW91" s="13"/>
      <c r="GX91" s="822">
        <v>8</v>
      </c>
      <c r="GY91" s="822"/>
      <c r="GZ91" s="822"/>
      <c r="HA91" s="825" t="s">
        <v>326</v>
      </c>
      <c r="HB91" s="86">
        <f>GY91-GX91-HE91</f>
        <v>-8.6999999999999993</v>
      </c>
      <c r="HC91" s="274" t="e">
        <f>HB91/GY91</f>
        <v>#DIV/0!</v>
      </c>
      <c r="HD91" s="86" t="s">
        <v>38</v>
      </c>
      <c r="HE91" s="273">
        <v>0.7</v>
      </c>
      <c r="HF91" s="835"/>
      <c r="HG91" s="51"/>
      <c r="HH91" s="51"/>
      <c r="HI91" s="16"/>
      <c r="HJ91" s="16"/>
      <c r="HK91" s="13"/>
      <c r="HL91" s="822">
        <v>8</v>
      </c>
      <c r="HM91" s="822"/>
      <c r="HN91" s="822"/>
      <c r="HO91" s="825" t="s">
        <v>326</v>
      </c>
      <c r="HP91" s="86">
        <f>HM91-HL91-HS91</f>
        <v>-8.6999999999999993</v>
      </c>
      <c r="HQ91" s="274" t="e">
        <f>HP91/HM91</f>
        <v>#DIV/0!</v>
      </c>
      <c r="HR91" s="86" t="s">
        <v>38</v>
      </c>
      <c r="HS91" s="273">
        <v>0.7</v>
      </c>
      <c r="HT91" s="835"/>
      <c r="HU91" s="51"/>
      <c r="HV91" s="51"/>
      <c r="HW91" s="16"/>
      <c r="HX91" s="13"/>
      <c r="HY91" s="822">
        <v>8</v>
      </c>
      <c r="HZ91" s="822"/>
      <c r="IA91" s="822"/>
      <c r="IB91" s="825" t="s">
        <v>326</v>
      </c>
      <c r="IC91" s="86">
        <f>HZ91-HY91-II91</f>
        <v>-8.6999999999999993</v>
      </c>
      <c r="ID91" s="274" t="e">
        <f>IC91/HZ91</f>
        <v>#DIV/0!</v>
      </c>
      <c r="IE91" s="274"/>
      <c r="IF91" s="274"/>
      <c r="IG91" s="274"/>
      <c r="IH91" s="86" t="s">
        <v>38</v>
      </c>
      <c r="II91" s="273">
        <v>0.7</v>
      </c>
      <c r="IJ91" s="835"/>
      <c r="IK91" s="51"/>
      <c r="IL91" s="51"/>
      <c r="IM91" s="16"/>
      <c r="IO91" s="692"/>
      <c r="IQ91" s="13"/>
      <c r="IR91" s="822">
        <v>8</v>
      </c>
      <c r="IS91" s="822"/>
      <c r="IT91" s="822"/>
      <c r="IU91" s="825" t="s">
        <v>326</v>
      </c>
      <c r="IV91" s="86">
        <f>IS91-IR91-JB91</f>
        <v>-8.6999999999999993</v>
      </c>
      <c r="IW91" s="274" t="e">
        <f>IV91/IS91</f>
        <v>#DIV/0!</v>
      </c>
      <c r="IX91" s="274"/>
      <c r="IY91" s="274"/>
      <c r="IZ91" s="274"/>
      <c r="JA91" s="86" t="s">
        <v>38</v>
      </c>
      <c r="JB91" s="273">
        <v>0.7</v>
      </c>
      <c r="JC91" s="835"/>
      <c r="JD91" s="51"/>
      <c r="JE91" s="51"/>
      <c r="JF91" s="16"/>
      <c r="JH91" s="13"/>
      <c r="JI91" s="822">
        <v>8</v>
      </c>
      <c r="JJ91" s="822"/>
      <c r="JK91" s="822"/>
      <c r="JL91" s="825" t="s">
        <v>326</v>
      </c>
      <c r="JM91" s="86">
        <f>JJ91-JI91-JS91</f>
        <v>-8.6999999999999993</v>
      </c>
      <c r="JN91" s="274" t="e">
        <f>JM91/JJ91</f>
        <v>#DIV/0!</v>
      </c>
      <c r="JO91" s="274"/>
      <c r="JP91" s="274"/>
      <c r="JQ91" s="274"/>
      <c r="JR91" s="86" t="s">
        <v>38</v>
      </c>
      <c r="JS91" s="273">
        <v>0.7</v>
      </c>
      <c r="JT91" s="835"/>
      <c r="JU91" s="51"/>
      <c r="JV91" s="51"/>
      <c r="JW91" s="16"/>
      <c r="JZ91" s="13"/>
      <c r="KA91" s="822">
        <v>8</v>
      </c>
      <c r="KB91" s="822"/>
      <c r="KC91" s="822"/>
      <c r="KD91" s="825" t="s">
        <v>326</v>
      </c>
      <c r="KE91" s="86">
        <f>KB91-KA91-KK91</f>
        <v>-8.6999999999999993</v>
      </c>
      <c r="KF91" s="274" t="e">
        <f>KE91/KB91</f>
        <v>#DIV/0!</v>
      </c>
      <c r="KG91" s="274"/>
      <c r="KH91" s="274"/>
      <c r="KI91" s="274"/>
      <c r="KJ91" s="86" t="s">
        <v>38</v>
      </c>
      <c r="KK91" s="273">
        <v>0.7</v>
      </c>
      <c r="KL91" s="835"/>
      <c r="KM91" s="51"/>
      <c r="KN91" s="51"/>
      <c r="KO91" s="16"/>
      <c r="KQ91" s="13"/>
      <c r="KR91" s="822">
        <v>8</v>
      </c>
      <c r="KS91" s="822"/>
      <c r="KT91" s="822"/>
      <c r="KU91" s="867" t="s">
        <v>326</v>
      </c>
      <c r="KV91" s="86">
        <f>KS91-KR91-LB91</f>
        <v>-8.6999999999999993</v>
      </c>
      <c r="KW91" s="274" t="e">
        <f>KV91/KS91</f>
        <v>#DIV/0!</v>
      </c>
      <c r="KX91" s="274"/>
      <c r="KY91" s="274"/>
      <c r="KZ91" s="274"/>
      <c r="LA91" s="86" t="s">
        <v>38</v>
      </c>
      <c r="LB91" s="273">
        <v>0.7</v>
      </c>
      <c r="LC91" s="835"/>
      <c r="LD91" s="51"/>
      <c r="LE91" s="51"/>
      <c r="LF91" s="16"/>
      <c r="LI91" s="29" t="e">
        <f>#REF!-#REF!</f>
        <v>#REF!</v>
      </c>
      <c r="LJ91" s="822">
        <v>8</v>
      </c>
      <c r="LK91" s="822"/>
      <c r="LL91" s="822"/>
      <c r="LM91" s="867" t="s">
        <v>326</v>
      </c>
      <c r="LN91" s="86">
        <f>LK91-LJ91-LT91</f>
        <v>-8.6999999999999993</v>
      </c>
      <c r="LO91" s="274" t="e">
        <f>LN91/LK91</f>
        <v>#DIV/0!</v>
      </c>
      <c r="LP91" s="274"/>
      <c r="LQ91" s="274"/>
      <c r="LR91" s="274"/>
      <c r="LS91" s="86" t="s">
        <v>38</v>
      </c>
      <c r="LT91" s="273">
        <v>0.7</v>
      </c>
      <c r="LU91" s="835"/>
      <c r="LV91" s="51"/>
      <c r="LW91" s="51"/>
      <c r="LX91" s="16"/>
      <c r="LZ91" s="29"/>
      <c r="MA91" s="822">
        <v>8</v>
      </c>
      <c r="MB91" s="822"/>
      <c r="MC91" s="822"/>
      <c r="MD91" s="867" t="s">
        <v>326</v>
      </c>
      <c r="ME91" s="86">
        <f>MB91-MA91-MK91</f>
        <v>-8.6999999999999993</v>
      </c>
      <c r="MF91" s="274" t="e">
        <f>ME91/MB91</f>
        <v>#DIV/0!</v>
      </c>
      <c r="MG91" s="274"/>
      <c r="MH91" s="274"/>
      <c r="MI91" s="274"/>
      <c r="MJ91" s="86" t="s">
        <v>38</v>
      </c>
      <c r="MK91" s="273">
        <v>0.7</v>
      </c>
      <c r="ML91" s="835"/>
      <c r="MM91" s="51"/>
      <c r="MN91" s="51"/>
      <c r="MO91" s="16"/>
      <c r="MQ91" s="29"/>
      <c r="MR91" s="822">
        <v>8</v>
      </c>
      <c r="MS91" s="822"/>
      <c r="MT91" s="822"/>
      <c r="MU91" s="867" t="s">
        <v>326</v>
      </c>
      <c r="MV91" s="86">
        <f>MS91-MR91-NB91</f>
        <v>-8.6999999999999993</v>
      </c>
      <c r="MW91" s="274" t="e">
        <f>MV91/MS91</f>
        <v>#DIV/0!</v>
      </c>
      <c r="MX91" s="274"/>
      <c r="MY91" s="274"/>
      <c r="MZ91" s="274"/>
      <c r="NA91" s="86" t="s">
        <v>38</v>
      </c>
      <c r="NB91" s="273">
        <v>0.7</v>
      </c>
      <c r="NC91" s="835"/>
      <c r="ND91" s="51"/>
      <c r="NE91" s="51"/>
      <c r="NF91" s="16"/>
      <c r="NI91" s="29"/>
      <c r="NJ91" s="822">
        <v>8</v>
      </c>
      <c r="NK91" s="822"/>
      <c r="NL91" s="825"/>
      <c r="NM91" s="867" t="s">
        <v>326</v>
      </c>
      <c r="NN91" s="86">
        <f>NK91-NJ91-NT91</f>
        <v>-8.6999999999999993</v>
      </c>
      <c r="NO91" s="274" t="e">
        <f>NN91/NK91</f>
        <v>#DIV/0!</v>
      </c>
      <c r="NP91" s="274"/>
      <c r="NQ91" s="274"/>
      <c r="NR91" s="274"/>
      <c r="NS91" s="86" t="s">
        <v>38</v>
      </c>
      <c r="NT91" s="273">
        <v>0.7</v>
      </c>
      <c r="NU91" s="835"/>
      <c r="NV91" s="51"/>
      <c r="NW91" s="51"/>
      <c r="NX91" s="16"/>
      <c r="OA91" s="29"/>
      <c r="OB91" s="822">
        <v>8</v>
      </c>
      <c r="OC91" s="822"/>
      <c r="OD91" s="825"/>
      <c r="OE91" s="867" t="s">
        <v>326</v>
      </c>
      <c r="OF91" s="86">
        <f>OC91-OB91-OL91</f>
        <v>-8.6999999999999993</v>
      </c>
      <c r="OG91" s="274" t="e">
        <f>OF91/OC91</f>
        <v>#DIV/0!</v>
      </c>
      <c r="OH91" s="274"/>
      <c r="OI91" s="274"/>
      <c r="OJ91" s="274"/>
      <c r="OK91" s="86" t="s">
        <v>38</v>
      </c>
      <c r="OL91" s="273">
        <v>0.7</v>
      </c>
      <c r="OM91" s="835"/>
      <c r="ON91" s="16"/>
      <c r="OQ91" s="29"/>
      <c r="OR91" s="822">
        <v>8</v>
      </c>
      <c r="OS91" s="822"/>
      <c r="OT91" s="825"/>
      <c r="OU91" s="867" t="s">
        <v>326</v>
      </c>
      <c r="OV91" s="86">
        <f>OS91-OR91-PB91</f>
        <v>-8.6999999999999993</v>
      </c>
      <c r="OW91" s="274" t="e">
        <f>OV91/OS91</f>
        <v>#DIV/0!</v>
      </c>
      <c r="OX91" s="274"/>
      <c r="OY91" s="274"/>
      <c r="OZ91" s="274"/>
      <c r="PA91" s="86" t="s">
        <v>38</v>
      </c>
      <c r="PB91" s="273">
        <v>0.7</v>
      </c>
      <c r="PC91" s="835"/>
      <c r="PD91" s="16"/>
      <c r="PG91" s="29"/>
      <c r="PH91" s="822">
        <v>8</v>
      </c>
      <c r="PI91" s="822"/>
      <c r="PJ91" s="825"/>
      <c r="PK91" s="867" t="s">
        <v>326</v>
      </c>
      <c r="PL91" s="86">
        <f>PI91-PH91-PR91</f>
        <v>-8.6999999999999993</v>
      </c>
      <c r="PM91" s="274" t="e">
        <f>PL91/PI91</f>
        <v>#DIV/0!</v>
      </c>
      <c r="PN91" s="274"/>
      <c r="PO91" s="274"/>
      <c r="PP91" s="274"/>
      <c r="PQ91" s="86" t="s">
        <v>38</v>
      </c>
      <c r="PR91" s="273">
        <v>0.7</v>
      </c>
      <c r="PS91" s="835"/>
      <c r="PT91" s="16"/>
      <c r="PV91" s="29"/>
      <c r="PW91" s="822">
        <v>8</v>
      </c>
      <c r="PX91" s="822"/>
      <c r="PY91" s="825"/>
      <c r="PZ91" s="867" t="s">
        <v>326</v>
      </c>
      <c r="QA91" s="86">
        <f>PX91-PW91-QG91</f>
        <v>-8.6999999999999993</v>
      </c>
      <c r="QB91" s="274" t="e">
        <f>QA91/PX91</f>
        <v>#DIV/0!</v>
      </c>
      <c r="QC91" s="274"/>
      <c r="QD91" s="274"/>
      <c r="QE91" s="274"/>
      <c r="QF91" s="86" t="s">
        <v>38</v>
      </c>
      <c r="QG91" s="273">
        <v>0.7</v>
      </c>
      <c r="QH91" s="835"/>
      <c r="QI91" s="16"/>
      <c r="QK91" s="29"/>
      <c r="QL91" s="822">
        <v>8</v>
      </c>
      <c r="QM91" s="822"/>
      <c r="QN91" s="825"/>
      <c r="QO91" s="867" t="s">
        <v>326</v>
      </c>
      <c r="QP91" s="86">
        <f>QM91-QL91-QV91</f>
        <v>-8.6999999999999993</v>
      </c>
      <c r="QQ91" s="274" t="e">
        <f>QP91/QM91</f>
        <v>#DIV/0!</v>
      </c>
      <c r="QR91" s="274"/>
      <c r="QS91" s="274"/>
      <c r="QT91" s="274"/>
      <c r="QU91" s="86" t="s">
        <v>38</v>
      </c>
      <c r="QV91" s="273">
        <v>0.7</v>
      </c>
      <c r="QW91" s="835"/>
      <c r="QX91" s="16"/>
      <c r="QZ91" s="618" t="s">
        <v>53</v>
      </c>
      <c r="RA91" s="822">
        <v>8</v>
      </c>
      <c r="RB91" s="822"/>
      <c r="RC91" s="901"/>
      <c r="RD91" s="867" t="s">
        <v>326</v>
      </c>
      <c r="RE91" s="86">
        <f>RB91-RA91-RK91</f>
        <v>-8.6999999999999993</v>
      </c>
      <c r="RF91" s="274" t="e">
        <f>RE91/RB91</f>
        <v>#DIV/0!</v>
      </c>
      <c r="RG91" s="274"/>
      <c r="RH91" s="274"/>
      <c r="RI91" s="274"/>
      <c r="RJ91" s="670" t="s">
        <v>38</v>
      </c>
      <c r="RK91" s="273">
        <v>0.7</v>
      </c>
      <c r="RL91" s="671"/>
      <c r="RM91" s="632"/>
      <c r="RQ91" s="618" t="s">
        <v>53</v>
      </c>
      <c r="RR91" s="822">
        <v>8</v>
      </c>
      <c r="RS91" s="822"/>
      <c r="RT91" s="901"/>
      <c r="RU91" s="867" t="s">
        <v>326</v>
      </c>
      <c r="RV91" s="86">
        <f>RS91-RR91-SB91</f>
        <v>-8.6999999999999993</v>
      </c>
      <c r="RW91" s="274" t="e">
        <f>RV91/RS91</f>
        <v>#DIV/0!</v>
      </c>
      <c r="RX91" s="274"/>
      <c r="RY91" s="274"/>
      <c r="RZ91" s="274"/>
      <c r="SA91" s="670" t="s">
        <v>38</v>
      </c>
      <c r="SB91" s="273">
        <v>0.7</v>
      </c>
      <c r="SC91" s="671"/>
      <c r="SD91" s="632"/>
    </row>
    <row r="92" spans="1:500 16283:16288" ht="15.4" customHeight="1">
      <c r="A92" s="804" t="s">
        <v>327</v>
      </c>
      <c r="B92" s="805">
        <v>80</v>
      </c>
      <c r="C92" s="804" t="s">
        <v>47</v>
      </c>
      <c r="D92" s="809">
        <v>1012</v>
      </c>
      <c r="E92" s="812" t="s">
        <v>328</v>
      </c>
      <c r="F92" s="816" t="s">
        <v>60</v>
      </c>
      <c r="G92" s="598" t="s">
        <v>329</v>
      </c>
      <c r="H92" s="10"/>
      <c r="J92" s="692" t="s">
        <v>371</v>
      </c>
      <c r="K92" s="821">
        <v>18.8</v>
      </c>
      <c r="L92" s="821">
        <v>20.87</v>
      </c>
      <c r="M92" s="821" t="s">
        <v>298</v>
      </c>
      <c r="N92" s="57">
        <f>L92-K92</f>
        <v>2.0700000000000003</v>
      </c>
      <c r="O92" s="88">
        <f>N92/K92</f>
        <v>0.11010638297872341</v>
      </c>
      <c r="P92" s="88"/>
      <c r="Q92" s="57" t="s">
        <v>39</v>
      </c>
      <c r="R92" s="57"/>
      <c r="S92" s="57"/>
      <c r="T92" s="326"/>
      <c r="U92" s="107">
        <v>5.5E-2</v>
      </c>
      <c r="V92" s="13"/>
      <c r="X92" s="692"/>
      <c r="Y92" s="701">
        <v>18.8</v>
      </c>
      <c r="Z92" s="701">
        <v>20.87</v>
      </c>
      <c r="AA92" s="701" t="s">
        <v>298</v>
      </c>
      <c r="AB92" s="713">
        <f>Z92-Y92</f>
        <v>2.0700000000000003</v>
      </c>
      <c r="AC92" s="327">
        <f>AB92/Y92</f>
        <v>0.11010638297872341</v>
      </c>
      <c r="AD92" s="327"/>
      <c r="AE92" s="713" t="s">
        <v>39</v>
      </c>
      <c r="AF92" s="713"/>
      <c r="AG92" s="713"/>
      <c r="AH92" s="731"/>
      <c r="AI92" s="649">
        <f>AC92/2</f>
        <v>5.5053191489361705E-2</v>
      </c>
      <c r="AJ92" s="692"/>
      <c r="AL92" s="692"/>
      <c r="AM92" s="701">
        <v>18.8</v>
      </c>
      <c r="AN92" s="701">
        <v>20.87</v>
      </c>
      <c r="AO92" s="701" t="s">
        <v>298</v>
      </c>
      <c r="AP92" s="713">
        <f>AN92-AM92</f>
        <v>2.0700000000000003</v>
      </c>
      <c r="AQ92" s="327">
        <f>AP92/AM92</f>
        <v>0.11010638297872341</v>
      </c>
      <c r="AR92" s="713" t="s">
        <v>39</v>
      </c>
      <c r="AS92" s="713"/>
      <c r="AT92" s="731"/>
      <c r="AU92" s="731"/>
      <c r="AV92" s="731"/>
      <c r="AW92" s="742">
        <f>AQ92/2</f>
        <v>5.5053191489361705E-2</v>
      </c>
      <c r="AX92" s="692"/>
      <c r="AZ92" s="692"/>
      <c r="BA92" s="701">
        <v>18.8</v>
      </c>
      <c r="BB92" s="701">
        <v>20.87</v>
      </c>
      <c r="BC92" s="701" t="s">
        <v>298</v>
      </c>
      <c r="BD92" s="713">
        <f>BB92-BA92</f>
        <v>2.0700000000000003</v>
      </c>
      <c r="BE92" s="327">
        <f>BD92/BA92</f>
        <v>0.11010638297872341</v>
      </c>
      <c r="BF92" s="713" t="s">
        <v>39</v>
      </c>
      <c r="BG92" s="713"/>
      <c r="BH92" s="731"/>
      <c r="BI92" s="731"/>
      <c r="BJ92" s="731"/>
      <c r="BK92" s="744">
        <f>BE92/2</f>
        <v>5.5053191489361705E-2</v>
      </c>
      <c r="BL92" s="692"/>
      <c r="BN92" s="739"/>
      <c r="BO92" s="701">
        <v>18.8</v>
      </c>
      <c r="BP92" s="701">
        <v>20.87</v>
      </c>
      <c r="BQ92" s="701" t="s">
        <v>298</v>
      </c>
      <c r="BR92" s="713">
        <f>BP92-BO92</f>
        <v>2.0700000000000003</v>
      </c>
      <c r="BS92" s="327">
        <f>BR92/BO92</f>
        <v>0.11010638297872341</v>
      </c>
      <c r="BT92" s="713" t="s">
        <v>39</v>
      </c>
      <c r="BU92" s="713"/>
      <c r="BV92" s="731"/>
      <c r="BW92" s="731"/>
      <c r="BX92" s="731"/>
      <c r="BY92" s="658">
        <v>5.5E-2</v>
      </c>
      <c r="BZ92" s="692"/>
      <c r="CB92" s="739"/>
      <c r="CC92" s="701">
        <v>18.8</v>
      </c>
      <c r="CD92" s="701">
        <v>20.87</v>
      </c>
      <c r="CE92" s="701" t="s">
        <v>298</v>
      </c>
      <c r="CF92" s="713">
        <f>CD92-CC92</f>
        <v>2.0700000000000003</v>
      </c>
      <c r="CG92" s="327">
        <f>CF92/CC92</f>
        <v>0.11010638297872341</v>
      </c>
      <c r="CH92" s="731"/>
      <c r="CI92" s="713" t="s">
        <v>39</v>
      </c>
      <c r="CJ92" s="731"/>
      <c r="CK92" s="731"/>
      <c r="CL92" s="731"/>
      <c r="CM92" s="657">
        <f>CG92/2</f>
        <v>5.5053191489361705E-2</v>
      </c>
      <c r="CN92" s="692"/>
      <c r="CP92" s="692"/>
      <c r="CQ92" s="701">
        <v>18.8</v>
      </c>
      <c r="CR92" s="701">
        <v>20.87</v>
      </c>
      <c r="CS92" s="701" t="s">
        <v>298</v>
      </c>
      <c r="CT92" s="713">
        <f>CR92-CQ92</f>
        <v>2.0700000000000003</v>
      </c>
      <c r="CU92" s="327">
        <f>CT92/CQ92</f>
        <v>0.11010638297872341</v>
      </c>
      <c r="CV92" s="713"/>
      <c r="CW92" s="713" t="s">
        <v>39</v>
      </c>
      <c r="CX92" s="731"/>
      <c r="CY92" s="731"/>
      <c r="CZ92" s="731"/>
      <c r="DA92" s="657">
        <f>CU92/2</f>
        <v>5.5053191489361705E-2</v>
      </c>
      <c r="DB92" s="692"/>
      <c r="DD92" s="692"/>
      <c r="DE92" s="701">
        <v>18.8</v>
      </c>
      <c r="DF92" s="701">
        <v>20.87</v>
      </c>
      <c r="DG92" s="701"/>
      <c r="DH92" s="701"/>
      <c r="DI92" s="701" t="s">
        <v>298</v>
      </c>
      <c r="DJ92" s="713">
        <f>DF92-DE92</f>
        <v>2.0700000000000003</v>
      </c>
      <c r="DK92" s="327">
        <f>DJ92/DE92</f>
        <v>0.11010638297872341</v>
      </c>
      <c r="DL92" s="713"/>
      <c r="DM92" s="713" t="s">
        <v>39</v>
      </c>
      <c r="DN92" s="731"/>
      <c r="DO92" s="731"/>
      <c r="DP92" s="731"/>
      <c r="DQ92" s="657">
        <f>DK92/2</f>
        <v>5.5053191489361705E-2</v>
      </c>
      <c r="DR92" s="692"/>
      <c r="DT92" s="13"/>
      <c r="DU92" s="821">
        <v>18.8</v>
      </c>
      <c r="DV92" s="821">
        <v>20.87</v>
      </c>
      <c r="DW92" s="821" t="s">
        <v>298</v>
      </c>
      <c r="DX92" s="57">
        <f>DV92-DU92</f>
        <v>2.0700000000000003</v>
      </c>
      <c r="DY92" s="88">
        <f>DX92/DU92</f>
        <v>0.11010638297872341</v>
      </c>
      <c r="DZ92" s="57"/>
      <c r="EA92" s="57" t="s">
        <v>39</v>
      </c>
      <c r="EB92" s="53"/>
      <c r="EC92" s="326"/>
      <c r="ED92" s="53"/>
      <c r="EE92" s="171">
        <f>DY92/2</f>
        <v>5.5053191489361705E-2</v>
      </c>
      <c r="EF92" s="13"/>
      <c r="EG92" s="13"/>
      <c r="EH92" s="29"/>
      <c r="EI92" s="821">
        <v>18.8</v>
      </c>
      <c r="EJ92" s="821">
        <v>20.87</v>
      </c>
      <c r="EK92" s="821" t="s">
        <v>298</v>
      </c>
      <c r="EL92" s="57">
        <f>EJ92-EI92</f>
        <v>2.0700000000000003</v>
      </c>
      <c r="EM92" s="88">
        <f>EL92/EI92</f>
        <v>0.11010638297872341</v>
      </c>
      <c r="EN92" s="57" t="s">
        <v>39</v>
      </c>
      <c r="EO92" s="53"/>
      <c r="EP92" s="326"/>
      <c r="EQ92" s="53"/>
      <c r="ER92" s="171">
        <f>EM92/2</f>
        <v>5.5053191489361705E-2</v>
      </c>
      <c r="ES92" s="13"/>
      <c r="EU92" s="29"/>
      <c r="EV92" s="821">
        <v>18.8</v>
      </c>
      <c r="EW92" s="821">
        <v>20.87</v>
      </c>
      <c r="EX92" s="821" t="s">
        <v>298</v>
      </c>
      <c r="EY92" s="57">
        <f>EW92-EV92</f>
        <v>2.0700000000000003</v>
      </c>
      <c r="EZ92" s="88">
        <f>EY92/EV92</f>
        <v>0.11010638297872341</v>
      </c>
      <c r="FA92" s="57" t="s">
        <v>39</v>
      </c>
      <c r="FB92" s="53"/>
      <c r="FC92" s="326"/>
      <c r="FD92" s="53"/>
      <c r="FE92" s="171">
        <f>EZ92/2</f>
        <v>5.5053191489361705E-2</v>
      </c>
      <c r="FF92" s="13"/>
      <c r="FH92" s="29"/>
      <c r="FI92" s="821">
        <v>18.8</v>
      </c>
      <c r="FJ92" s="821">
        <v>20.87</v>
      </c>
      <c r="FK92" s="821" t="s">
        <v>298</v>
      </c>
      <c r="FL92" s="57">
        <f>FJ92-FI92</f>
        <v>2.0700000000000003</v>
      </c>
      <c r="FM92" s="88">
        <f>FL92/FI92</f>
        <v>0.11010638297872341</v>
      </c>
      <c r="FN92" s="57" t="s">
        <v>39</v>
      </c>
      <c r="FO92" s="53"/>
      <c r="FP92" s="326"/>
      <c r="FQ92" s="53"/>
      <c r="FR92" s="171">
        <f>FM92/2</f>
        <v>5.5053191489361705E-2</v>
      </c>
      <c r="FS92" s="13"/>
      <c r="FU92" s="29" t="s">
        <v>372</v>
      </c>
      <c r="FV92" s="821">
        <v>18.8</v>
      </c>
      <c r="FW92" s="821">
        <v>20.87</v>
      </c>
      <c r="FX92" s="821"/>
      <c r="FY92" s="821" t="s">
        <v>62</v>
      </c>
      <c r="FZ92" s="57">
        <f>FW92-FV92</f>
        <v>2.0700000000000003</v>
      </c>
      <c r="GA92" s="88">
        <f>FZ92/FV92</f>
        <v>0.11010638297872341</v>
      </c>
      <c r="GB92" s="57" t="s">
        <v>39</v>
      </c>
      <c r="GC92" s="53"/>
      <c r="GD92" s="326"/>
      <c r="GE92" s="53"/>
      <c r="GF92" s="171">
        <f>GA92/2</f>
        <v>5.5053191489361705E-2</v>
      </c>
      <c r="GG92" s="13"/>
      <c r="GI92" s="29" t="s">
        <v>372</v>
      </c>
      <c r="GJ92" s="821">
        <v>18.8</v>
      </c>
      <c r="GK92" s="821">
        <v>20.87</v>
      </c>
      <c r="GL92" s="821"/>
      <c r="GM92" s="821" t="s">
        <v>62</v>
      </c>
      <c r="GN92" s="57">
        <f>GK92-GJ92</f>
        <v>2.0700000000000003</v>
      </c>
      <c r="GO92" s="88">
        <f>GN92/GJ92</f>
        <v>0.11010638297872341</v>
      </c>
      <c r="GP92" s="57" t="s">
        <v>39</v>
      </c>
      <c r="GQ92" s="53"/>
      <c r="GR92" s="326"/>
      <c r="GS92" s="53"/>
      <c r="GT92" s="171">
        <f>GO92/2</f>
        <v>5.5053191489361705E-2</v>
      </c>
      <c r="GU92" s="13"/>
      <c r="GW92" s="29" t="s">
        <v>372</v>
      </c>
      <c r="GX92" s="821">
        <v>18.8</v>
      </c>
      <c r="GY92" s="821">
        <v>20.87</v>
      </c>
      <c r="GZ92" s="821"/>
      <c r="HA92" s="821" t="s">
        <v>62</v>
      </c>
      <c r="HB92" s="57">
        <f>GY92-GX92</f>
        <v>2.0700000000000003</v>
      </c>
      <c r="HC92" s="88">
        <f>HB92/GX92</f>
        <v>0.11010638297872341</v>
      </c>
      <c r="HD92" s="57" t="s">
        <v>39</v>
      </c>
      <c r="HE92" s="53"/>
      <c r="HF92" s="326"/>
      <c r="HG92" s="53"/>
      <c r="HH92" s="171">
        <f>HC92/2</f>
        <v>5.5053191489361705E-2</v>
      </c>
      <c r="HI92" s="13"/>
      <c r="HJ92" s="13"/>
      <c r="HK92" s="29" t="s">
        <v>372</v>
      </c>
      <c r="HL92" s="821">
        <v>18.8</v>
      </c>
      <c r="HM92" s="821">
        <v>20.87</v>
      </c>
      <c r="HN92" s="821"/>
      <c r="HO92" s="821" t="s">
        <v>62</v>
      </c>
      <c r="HP92" s="57">
        <f>HM92-HL92</f>
        <v>2.0700000000000003</v>
      </c>
      <c r="HQ92" s="88">
        <f>HP92/HL92</f>
        <v>0.11010638297872341</v>
      </c>
      <c r="HR92" s="57" t="s">
        <v>39</v>
      </c>
      <c r="HS92" s="53"/>
      <c r="HT92" s="326"/>
      <c r="HU92" s="53"/>
      <c r="HV92" s="171">
        <f>HQ92/2</f>
        <v>5.5053191489361705E-2</v>
      </c>
      <c r="HW92" s="13"/>
      <c r="HX92" s="29" t="s">
        <v>372</v>
      </c>
      <c r="HY92" s="821">
        <v>18.8</v>
      </c>
      <c r="HZ92" s="821">
        <v>20.87</v>
      </c>
      <c r="IA92" s="821"/>
      <c r="IB92" s="821" t="s">
        <v>62</v>
      </c>
      <c r="IC92" s="57">
        <f>HZ92-HY92</f>
        <v>2.0700000000000003</v>
      </c>
      <c r="ID92" s="88">
        <f>IC92/HY92</f>
        <v>0.11010638297872341</v>
      </c>
      <c r="IE92" s="88"/>
      <c r="IF92" s="88"/>
      <c r="IG92" s="88"/>
      <c r="IH92" s="57" t="s">
        <v>39</v>
      </c>
      <c r="II92" s="53"/>
      <c r="IJ92" s="326"/>
      <c r="IK92" s="53"/>
      <c r="IL92" s="171">
        <f>ID92/2</f>
        <v>5.5053191489361705E-2</v>
      </c>
      <c r="IM92" s="13"/>
      <c r="IO92" s="692"/>
      <c r="IQ92" s="29"/>
      <c r="IR92" s="821">
        <v>18.8</v>
      </c>
      <c r="IS92" s="821">
        <v>20.87</v>
      </c>
      <c r="IT92" s="821"/>
      <c r="IU92" s="821" t="s">
        <v>62</v>
      </c>
      <c r="IV92" s="57">
        <f>IS92-IR92</f>
        <v>2.0700000000000003</v>
      </c>
      <c r="IW92" s="88">
        <f>IV92/IR92</f>
        <v>0.11010638297872341</v>
      </c>
      <c r="IX92" s="88"/>
      <c r="IY92" s="88"/>
      <c r="IZ92" s="88"/>
      <c r="JA92" s="57" t="s">
        <v>39</v>
      </c>
      <c r="JB92" s="53"/>
      <c r="JC92" s="326"/>
      <c r="JD92" s="53"/>
      <c r="JE92" s="171">
        <f>IW92/2</f>
        <v>5.5053191489361705E-2</v>
      </c>
      <c r="JF92" s="13"/>
      <c r="JH92" s="29"/>
      <c r="JI92" s="821">
        <v>18.8</v>
      </c>
      <c r="JJ92" s="821">
        <v>20.87</v>
      </c>
      <c r="JK92" s="821"/>
      <c r="JL92" s="821" t="s">
        <v>62</v>
      </c>
      <c r="JM92" s="57">
        <f>JJ92-JI92</f>
        <v>2.0700000000000003</v>
      </c>
      <c r="JN92" s="88">
        <f>JM92/JI92</f>
        <v>0.11010638297872341</v>
      </c>
      <c r="JO92" s="88"/>
      <c r="JP92" s="88"/>
      <c r="JQ92" s="88"/>
      <c r="JR92" s="57" t="s">
        <v>39</v>
      </c>
      <c r="JS92" s="53"/>
      <c r="JT92" s="326"/>
      <c r="JU92" s="53"/>
      <c r="JV92" s="171">
        <f>JN92/2</f>
        <v>5.5053191489361705E-2</v>
      </c>
      <c r="JW92" s="13"/>
      <c r="JZ92" s="29"/>
      <c r="KA92" s="821">
        <v>18.8</v>
      </c>
      <c r="KB92" s="821">
        <v>20.87</v>
      </c>
      <c r="KC92" s="821"/>
      <c r="KD92" s="821" t="s">
        <v>62</v>
      </c>
      <c r="KE92" s="57">
        <f>KB92-KA92</f>
        <v>2.0700000000000003</v>
      </c>
      <c r="KF92" s="88">
        <f>KE92/KA92</f>
        <v>0.11010638297872341</v>
      </c>
      <c r="KG92" s="88"/>
      <c r="KH92" s="88"/>
      <c r="KI92" s="88"/>
      <c r="KJ92" s="57" t="s">
        <v>39</v>
      </c>
      <c r="KK92" s="53"/>
      <c r="KL92" s="326"/>
      <c r="KM92" s="53"/>
      <c r="KN92" s="171">
        <f>KF92/2</f>
        <v>5.5053191489361705E-2</v>
      </c>
      <c r="KO92" s="13"/>
      <c r="KQ92" s="29"/>
      <c r="KR92" s="821">
        <v>18.8</v>
      </c>
      <c r="KS92" s="821">
        <v>20.87</v>
      </c>
      <c r="KT92" s="821"/>
      <c r="KU92" s="866" t="s">
        <v>62</v>
      </c>
      <c r="KV92" s="57">
        <f>KS92-KR92</f>
        <v>2.0700000000000003</v>
      </c>
      <c r="KW92" s="88">
        <f>KV92/KR92</f>
        <v>0.11010638297872341</v>
      </c>
      <c r="KX92" s="88"/>
      <c r="KY92" s="88"/>
      <c r="KZ92" s="88"/>
      <c r="LA92" s="57" t="s">
        <v>39</v>
      </c>
      <c r="LB92" s="53"/>
      <c r="LC92" s="326"/>
      <c r="LD92" s="53"/>
      <c r="LE92" s="171">
        <f>KW92/2</f>
        <v>5.5053191489361705E-2</v>
      </c>
      <c r="LF92" s="13"/>
      <c r="LI92" s="29"/>
      <c r="LJ92" s="821">
        <v>18.8</v>
      </c>
      <c r="LK92" s="821">
        <v>20.87</v>
      </c>
      <c r="LL92" s="821"/>
      <c r="LM92" s="866" t="s">
        <v>62</v>
      </c>
      <c r="LN92" s="57">
        <f>LK92-LJ92</f>
        <v>2.0700000000000003</v>
      </c>
      <c r="LO92" s="88">
        <f>LN92/LJ92</f>
        <v>0.11010638297872341</v>
      </c>
      <c r="LP92" s="88"/>
      <c r="LQ92" s="88"/>
      <c r="LR92" s="88"/>
      <c r="LS92" s="57" t="s">
        <v>39</v>
      </c>
      <c r="LT92" s="53"/>
      <c r="LU92" s="326"/>
      <c r="LV92" s="53"/>
      <c r="LW92" s="171">
        <f>LO92/2</f>
        <v>5.5053191489361705E-2</v>
      </c>
      <c r="LX92" s="13"/>
      <c r="LZ92" s="824"/>
      <c r="MA92" s="821">
        <v>18.8</v>
      </c>
      <c r="MB92" s="821">
        <v>20.87</v>
      </c>
      <c r="MC92" s="821"/>
      <c r="MD92" s="866" t="s">
        <v>62</v>
      </c>
      <c r="ME92" s="872">
        <f>MB92-MA92</f>
        <v>2.0700000000000003</v>
      </c>
      <c r="MF92" s="874">
        <f>ME92/MA92</f>
        <v>0.11010638297872341</v>
      </c>
      <c r="MG92" s="88"/>
      <c r="MH92" s="88"/>
      <c r="MI92" s="88"/>
      <c r="MJ92" s="872" t="s">
        <v>39</v>
      </c>
      <c r="MK92" s="796"/>
      <c r="ML92" s="877"/>
      <c r="MM92" s="796"/>
      <c r="MN92" s="879">
        <f>MF92/2</f>
        <v>5.5053191489361705E-2</v>
      </c>
      <c r="MO92" s="128"/>
      <c r="MQ92" s="824"/>
      <c r="MR92" s="821">
        <v>18.8</v>
      </c>
      <c r="MS92" s="821">
        <v>20.87</v>
      </c>
      <c r="MT92" s="821"/>
      <c r="MU92" s="866" t="s">
        <v>62</v>
      </c>
      <c r="MV92" s="872">
        <f>MS92-MR92</f>
        <v>2.0700000000000003</v>
      </c>
      <c r="MW92" s="874">
        <f>MV92/MR92</f>
        <v>0.11010638297872341</v>
      </c>
      <c r="MX92" s="88"/>
      <c r="MY92" s="88"/>
      <c r="MZ92" s="88"/>
      <c r="NA92" s="872" t="s">
        <v>39</v>
      </c>
      <c r="NB92" s="796"/>
      <c r="NC92" s="877"/>
      <c r="ND92" s="796"/>
      <c r="NE92" s="879">
        <f>MW92/2</f>
        <v>5.5053191489361705E-2</v>
      </c>
      <c r="NF92" s="128"/>
      <c r="NI92" s="824"/>
      <c r="NJ92" s="821">
        <v>18.8</v>
      </c>
      <c r="NK92" s="821">
        <v>20.87</v>
      </c>
      <c r="NL92" s="821"/>
      <c r="NM92" s="866" t="s">
        <v>62</v>
      </c>
      <c r="NN92" s="872">
        <f>NK92-NJ92</f>
        <v>2.0700000000000003</v>
      </c>
      <c r="NO92" s="874">
        <f>NN92/NJ92</f>
        <v>0.11010638297872341</v>
      </c>
      <c r="NP92" s="88"/>
      <c r="NQ92" s="88"/>
      <c r="NR92" s="88"/>
      <c r="NS92" s="872" t="s">
        <v>39</v>
      </c>
      <c r="NT92" s="796"/>
      <c r="NU92" s="877"/>
      <c r="NV92" s="796"/>
      <c r="NW92" s="879">
        <f>NO92/2</f>
        <v>5.5053191489361705E-2</v>
      </c>
      <c r="NX92" s="128"/>
      <c r="OA92" s="824"/>
      <c r="OB92" s="821">
        <v>18.8</v>
      </c>
      <c r="OC92" s="821">
        <v>20.87</v>
      </c>
      <c r="OD92" s="821"/>
      <c r="OE92" s="866" t="s">
        <v>62</v>
      </c>
      <c r="OF92" s="872">
        <f>OC92-OB92</f>
        <v>2.0700000000000003</v>
      </c>
      <c r="OG92" s="874">
        <f>OF92/OB92</f>
        <v>0.11010638297872341</v>
      </c>
      <c r="OH92" s="88"/>
      <c r="OI92" s="88"/>
      <c r="OJ92" s="88"/>
      <c r="OK92" s="872" t="s">
        <v>39</v>
      </c>
      <c r="OL92" s="796"/>
      <c r="OM92" s="877"/>
      <c r="ON92" s="128"/>
      <c r="OQ92" s="824"/>
      <c r="OR92" s="821">
        <v>18.8</v>
      </c>
      <c r="OS92" s="821">
        <v>20.87</v>
      </c>
      <c r="OT92" s="821"/>
      <c r="OU92" s="866" t="s">
        <v>62</v>
      </c>
      <c r="OV92" s="872">
        <f>OS92-OR92</f>
        <v>2.0700000000000003</v>
      </c>
      <c r="OW92" s="874">
        <f>OV92/OR92</f>
        <v>0.11010638297872341</v>
      </c>
      <c r="OX92" s="88"/>
      <c r="OY92" s="88"/>
      <c r="OZ92" s="88"/>
      <c r="PA92" s="872" t="s">
        <v>39</v>
      </c>
      <c r="PB92" s="796"/>
      <c r="PC92" s="877"/>
      <c r="PD92" s="128"/>
      <c r="PG92" s="824"/>
      <c r="PH92" s="821">
        <v>18.8</v>
      </c>
      <c r="PI92" s="821">
        <v>20.87</v>
      </c>
      <c r="PJ92" s="821"/>
      <c r="PK92" s="866" t="s">
        <v>62</v>
      </c>
      <c r="PL92" s="872">
        <f>PI92-PH92</f>
        <v>2.0700000000000003</v>
      </c>
      <c r="PM92" s="874">
        <f>PL92/PH92</f>
        <v>0.11010638297872341</v>
      </c>
      <c r="PN92" s="88"/>
      <c r="PO92" s="88"/>
      <c r="PP92" s="88"/>
      <c r="PQ92" s="872" t="s">
        <v>39</v>
      </c>
      <c r="PR92" s="796"/>
      <c r="PS92" s="877"/>
      <c r="PT92" s="128"/>
      <c r="PV92" s="824"/>
      <c r="PW92" s="821">
        <v>18.8</v>
      </c>
      <c r="PX92" s="821">
        <v>20.87</v>
      </c>
      <c r="PY92" s="821"/>
      <c r="PZ92" s="866" t="s">
        <v>62</v>
      </c>
      <c r="QA92" s="872">
        <f>PX92-PW92</f>
        <v>2.0700000000000003</v>
      </c>
      <c r="QB92" s="874">
        <f>QA92/PW92</f>
        <v>0.11010638297872341</v>
      </c>
      <c r="QC92" s="88"/>
      <c r="QD92" s="88"/>
      <c r="QE92" s="88"/>
      <c r="QF92" s="872" t="s">
        <v>39</v>
      </c>
      <c r="QG92" s="796"/>
      <c r="QH92" s="877"/>
      <c r="QI92" s="128"/>
      <c r="QK92" s="824"/>
      <c r="QL92" s="821">
        <v>18.8</v>
      </c>
      <c r="QM92" s="821">
        <v>20.87</v>
      </c>
      <c r="QN92" s="821"/>
      <c r="QO92" s="866" t="s">
        <v>62</v>
      </c>
      <c r="QP92" s="872">
        <f>QM92-QL92</f>
        <v>2.0700000000000003</v>
      </c>
      <c r="QQ92" s="874">
        <f>QP92/QL92</f>
        <v>0.11010638297872341</v>
      </c>
      <c r="QR92" s="88"/>
      <c r="QS92" s="88"/>
      <c r="QT92" s="88"/>
      <c r="QU92" s="872" t="s">
        <v>39</v>
      </c>
      <c r="QV92" s="796"/>
      <c r="QW92" s="877"/>
      <c r="QX92" s="128"/>
      <c r="QZ92" s="899" t="s">
        <v>71</v>
      </c>
      <c r="RA92" s="821">
        <v>18.8</v>
      </c>
      <c r="RB92" s="821">
        <v>20.87</v>
      </c>
      <c r="RC92" s="904"/>
      <c r="RD92" s="866" t="s">
        <v>62</v>
      </c>
      <c r="RE92" s="872">
        <f>RB92-RA92</f>
        <v>2.0700000000000003</v>
      </c>
      <c r="RF92" s="874">
        <f>RE92/RA92</f>
        <v>0.11010638297872341</v>
      </c>
      <c r="RG92" s="88"/>
      <c r="RH92" s="88"/>
      <c r="RI92" s="88"/>
      <c r="RJ92" s="912" t="s">
        <v>39</v>
      </c>
      <c r="RK92" s="915"/>
      <c r="RL92" s="922"/>
      <c r="RM92" s="633"/>
      <c r="RQ92" s="899" t="s">
        <v>71</v>
      </c>
      <c r="RR92" s="821">
        <v>18.8</v>
      </c>
      <c r="RS92" s="821">
        <v>20.87</v>
      </c>
      <c r="RT92" s="904"/>
      <c r="RU92" s="866" t="s">
        <v>62</v>
      </c>
      <c r="RV92" s="872">
        <f>RS92-RR92</f>
        <v>2.0700000000000003</v>
      </c>
      <c r="RW92" s="874">
        <f>RV92/RR92</f>
        <v>0.11010638297872341</v>
      </c>
      <c r="RX92" s="88"/>
      <c r="RY92" s="88"/>
      <c r="RZ92" s="88"/>
      <c r="SA92" s="912" t="s">
        <v>39</v>
      </c>
      <c r="SB92" s="915"/>
      <c r="SC92" s="922"/>
      <c r="SD92" s="633"/>
    </row>
    <row r="93" spans="1:500 16283:16288" s="13" customFormat="1" ht="15.4" customHeight="1">
      <c r="A93" s="10" t="s">
        <v>332</v>
      </c>
      <c r="B93" s="805">
        <v>80</v>
      </c>
      <c r="C93" s="804" t="s">
        <v>47</v>
      </c>
      <c r="D93" s="809">
        <v>1012</v>
      </c>
      <c r="E93" s="812" t="s">
        <v>328</v>
      </c>
      <c r="F93" s="816" t="s">
        <v>60</v>
      </c>
      <c r="G93" s="598" t="s">
        <v>333</v>
      </c>
      <c r="H93" s="10"/>
      <c r="I93"/>
      <c r="J93" s="692" t="s">
        <v>371</v>
      </c>
      <c r="K93" s="821">
        <v>14.7</v>
      </c>
      <c r="L93" s="821">
        <v>15.25</v>
      </c>
      <c r="M93" s="821" t="s">
        <v>298</v>
      </c>
      <c r="N93" s="57">
        <f>L93-K93+S93</f>
        <v>0.95000000000000073</v>
      </c>
      <c r="O93" s="88">
        <f>N93/K93</f>
        <v>6.4625850340136112E-2</v>
      </c>
      <c r="P93" s="88"/>
      <c r="Q93" s="57" t="s">
        <v>39</v>
      </c>
      <c r="R93" s="57"/>
      <c r="S93" s="57">
        <v>0.4</v>
      </c>
      <c r="T93" s="326"/>
      <c r="U93" s="107"/>
      <c r="W93"/>
      <c r="X93" s="692"/>
      <c r="Y93" s="701">
        <v>14.7</v>
      </c>
      <c r="Z93" s="701">
        <v>15.25</v>
      </c>
      <c r="AA93" s="701" t="s">
        <v>298</v>
      </c>
      <c r="AB93" s="713">
        <f>Z93-Y93+AG93</f>
        <v>0.95000000000000073</v>
      </c>
      <c r="AC93" s="327">
        <f>AB93/Y93</f>
        <v>6.4625850340136112E-2</v>
      </c>
      <c r="AD93" s="327"/>
      <c r="AE93" s="713" t="s">
        <v>39</v>
      </c>
      <c r="AF93" s="713"/>
      <c r="AG93" s="713">
        <v>0.4</v>
      </c>
      <c r="AH93" s="731"/>
      <c r="AI93" s="649"/>
      <c r="AJ93" s="692"/>
      <c r="AK93"/>
      <c r="AL93" s="692"/>
      <c r="AM93" s="701">
        <v>15.3</v>
      </c>
      <c r="AN93" s="701">
        <v>16.43</v>
      </c>
      <c r="AO93" s="701" t="s">
        <v>298</v>
      </c>
      <c r="AP93" s="713">
        <f>AN93-AM93+AU93</f>
        <v>1.5299999999999989</v>
      </c>
      <c r="AQ93" s="327">
        <f>AP93/AM93</f>
        <v>9.9999999999999922E-2</v>
      </c>
      <c r="AR93" s="713" t="s">
        <v>39</v>
      </c>
      <c r="AS93" s="713"/>
      <c r="AT93" s="731"/>
      <c r="AU93" s="713">
        <v>0.4</v>
      </c>
      <c r="AV93" s="731"/>
      <c r="AW93" s="742">
        <v>0.05</v>
      </c>
      <c r="AX93" s="692"/>
      <c r="AY93"/>
      <c r="AZ93" s="692"/>
      <c r="BA93" s="701">
        <v>15.3</v>
      </c>
      <c r="BB93" s="701">
        <v>16.43</v>
      </c>
      <c r="BC93" s="701" t="s">
        <v>298</v>
      </c>
      <c r="BD93" s="713">
        <f>BB93-BA93+BI93</f>
        <v>1.5299999999999989</v>
      </c>
      <c r="BE93" s="327">
        <f>BD93/BA93</f>
        <v>9.9999999999999922E-2</v>
      </c>
      <c r="BF93" s="713" t="s">
        <v>39</v>
      </c>
      <c r="BG93" s="713"/>
      <c r="BH93" s="731"/>
      <c r="BI93" s="713">
        <v>0.4</v>
      </c>
      <c r="BJ93" s="731"/>
      <c r="BK93" s="744">
        <v>0.05</v>
      </c>
      <c r="BL93" s="692"/>
      <c r="BM93"/>
      <c r="BN93" s="739"/>
      <c r="BO93" s="701">
        <v>15.3</v>
      </c>
      <c r="BP93" s="701">
        <v>16.43</v>
      </c>
      <c r="BQ93" s="701" t="s">
        <v>298</v>
      </c>
      <c r="BR93" s="713">
        <f>BP93-BO93+BW93</f>
        <v>1.5299999999999989</v>
      </c>
      <c r="BS93" s="327">
        <f>BR93/BO93</f>
        <v>9.9999999999999922E-2</v>
      </c>
      <c r="BT93" s="713" t="s">
        <v>39</v>
      </c>
      <c r="BU93" s="713"/>
      <c r="BV93" s="731"/>
      <c r="BW93" s="713">
        <v>0.4</v>
      </c>
      <c r="BX93" s="731"/>
      <c r="BY93" s="657">
        <v>0.05</v>
      </c>
      <c r="BZ93" s="692"/>
      <c r="CA93"/>
      <c r="CB93" s="739"/>
      <c r="CC93" s="701">
        <v>15.15</v>
      </c>
      <c r="CD93" s="701">
        <v>16.43</v>
      </c>
      <c r="CE93" s="701" t="s">
        <v>298</v>
      </c>
      <c r="CF93" s="713">
        <f>CD93-CC93+CK93</f>
        <v>1.6799999999999993</v>
      </c>
      <c r="CG93" s="327">
        <f>CF93/CC93</f>
        <v>0.11089108910891084</v>
      </c>
      <c r="CH93" s="731"/>
      <c r="CI93" s="713" t="s">
        <v>39</v>
      </c>
      <c r="CJ93" s="731"/>
      <c r="CK93" s="713">
        <v>0.4</v>
      </c>
      <c r="CL93" s="731"/>
      <c r="CM93" s="657">
        <v>0.05</v>
      </c>
      <c r="CN93" s="692"/>
      <c r="CO93"/>
      <c r="CP93" s="692"/>
      <c r="CQ93" s="701">
        <v>15.15</v>
      </c>
      <c r="CR93" s="701">
        <v>16.43</v>
      </c>
      <c r="CS93" s="701" t="s">
        <v>298</v>
      </c>
      <c r="CT93" s="713">
        <f>CR93-CQ93+CY93</f>
        <v>1.6799999999999993</v>
      </c>
      <c r="CU93" s="327">
        <f>CT93/CQ93</f>
        <v>0.11089108910891084</v>
      </c>
      <c r="CV93" s="713"/>
      <c r="CW93" s="713" t="s">
        <v>39</v>
      </c>
      <c r="CX93" s="731"/>
      <c r="CY93" s="713">
        <v>0.4</v>
      </c>
      <c r="CZ93" s="731"/>
      <c r="DA93" s="657">
        <v>0.05</v>
      </c>
      <c r="DB93" s="692"/>
      <c r="DC93"/>
      <c r="DD93" s="692"/>
      <c r="DE93" s="701">
        <v>15.15</v>
      </c>
      <c r="DF93" s="701">
        <v>16.43</v>
      </c>
      <c r="DG93" s="701"/>
      <c r="DH93" s="701"/>
      <c r="DI93" s="701" t="s">
        <v>298</v>
      </c>
      <c r="DJ93" s="713">
        <f>DF93-DE93+DO93</f>
        <v>1.6799999999999993</v>
      </c>
      <c r="DK93" s="327">
        <f>DJ93/DE93</f>
        <v>0.11089108910891084</v>
      </c>
      <c r="DL93" s="713"/>
      <c r="DM93" s="713" t="s">
        <v>39</v>
      </c>
      <c r="DN93" s="731"/>
      <c r="DO93" s="713">
        <v>0.4</v>
      </c>
      <c r="DP93" s="731"/>
      <c r="DQ93" s="657">
        <v>0.05</v>
      </c>
      <c r="DR93" s="692"/>
      <c r="DS93"/>
      <c r="DU93" s="821">
        <v>15.15</v>
      </c>
      <c r="DV93" s="821">
        <v>16.43</v>
      </c>
      <c r="DW93" s="821" t="s">
        <v>298</v>
      </c>
      <c r="DX93" s="57">
        <f>DV93-DU93+EC93</f>
        <v>1.6799999999999993</v>
      </c>
      <c r="DY93" s="88">
        <f>DX93/DU93</f>
        <v>0.11089108910891084</v>
      </c>
      <c r="DZ93" s="57"/>
      <c r="EA93" s="57" t="s">
        <v>39</v>
      </c>
      <c r="EB93" s="53"/>
      <c r="EC93" s="58">
        <v>0.4</v>
      </c>
      <c r="ED93" s="53"/>
      <c r="EE93" s="171">
        <v>0.05</v>
      </c>
      <c r="EH93" s="29"/>
      <c r="EI93" s="821">
        <v>15.15</v>
      </c>
      <c r="EJ93" s="821">
        <v>16.43</v>
      </c>
      <c r="EK93" s="821" t="s">
        <v>298</v>
      </c>
      <c r="EL93" s="57">
        <f>EJ93-EI93+EP93</f>
        <v>1.6799999999999993</v>
      </c>
      <c r="EM93" s="88">
        <f>EL93/EI93</f>
        <v>0.11089108910891084</v>
      </c>
      <c r="EN93" s="57" t="s">
        <v>39</v>
      </c>
      <c r="EO93" s="53"/>
      <c r="EP93" s="58">
        <v>0.4</v>
      </c>
      <c r="EQ93" s="53"/>
      <c r="ER93" s="171">
        <v>0.05</v>
      </c>
      <c r="ET93"/>
      <c r="EU93" s="29"/>
      <c r="EV93" s="821">
        <v>15.15</v>
      </c>
      <c r="EW93" s="821">
        <v>16.43</v>
      </c>
      <c r="EX93" s="821" t="s">
        <v>298</v>
      </c>
      <c r="EY93" s="57">
        <f>EW93-EV93+FC93</f>
        <v>1.6799999999999993</v>
      </c>
      <c r="EZ93" s="88">
        <f>EY93/EV93</f>
        <v>0.11089108910891084</v>
      </c>
      <c r="FA93" s="57" t="s">
        <v>39</v>
      </c>
      <c r="FB93" s="53"/>
      <c r="FC93" s="58">
        <v>0.4</v>
      </c>
      <c r="FD93" s="53"/>
      <c r="FE93" s="171">
        <v>0.05</v>
      </c>
      <c r="FG93"/>
      <c r="FH93" s="29"/>
      <c r="FI93" s="821">
        <v>15.15</v>
      </c>
      <c r="FJ93" s="821">
        <v>16.43</v>
      </c>
      <c r="FK93" s="821" t="s">
        <v>298</v>
      </c>
      <c r="FL93" s="57">
        <f>FJ93-FI93+FP93</f>
        <v>1.6799999999999993</v>
      </c>
      <c r="FM93" s="88">
        <f>FL93/FI93</f>
        <v>0.11089108910891084</v>
      </c>
      <c r="FN93" s="57" t="s">
        <v>39</v>
      </c>
      <c r="FO93" s="53"/>
      <c r="FP93" s="58">
        <v>0.4</v>
      </c>
      <c r="FQ93" s="53"/>
      <c r="FR93" s="171">
        <v>0.05</v>
      </c>
      <c r="FT93"/>
      <c r="FU93" s="29" t="s">
        <v>372</v>
      </c>
      <c r="FV93" s="821">
        <v>15.15</v>
      </c>
      <c r="FW93" s="821">
        <v>16.43</v>
      </c>
      <c r="FX93" s="821"/>
      <c r="FY93" s="821" t="s">
        <v>62</v>
      </c>
      <c r="FZ93" s="57">
        <f>FW93-FV93+GD93</f>
        <v>1.6799999999999993</v>
      </c>
      <c r="GA93" s="88">
        <f>FZ93/FV93</f>
        <v>0.11089108910891084</v>
      </c>
      <c r="GB93" s="57" t="s">
        <v>39</v>
      </c>
      <c r="GC93" s="53"/>
      <c r="GD93" s="58">
        <v>0.4</v>
      </c>
      <c r="GE93" s="53"/>
      <c r="GF93" s="171">
        <v>0.05</v>
      </c>
      <c r="GH93"/>
      <c r="GI93" s="29" t="s">
        <v>372</v>
      </c>
      <c r="GJ93" s="821">
        <v>15.15</v>
      </c>
      <c r="GK93" s="821">
        <v>16.43</v>
      </c>
      <c r="GL93" s="821"/>
      <c r="GM93" s="821" t="s">
        <v>62</v>
      </c>
      <c r="GN93" s="57">
        <f>GK93-GJ93+GR93</f>
        <v>1.6799999999999993</v>
      </c>
      <c r="GO93" s="88">
        <f>GN93/GJ93</f>
        <v>0.11089108910891084</v>
      </c>
      <c r="GP93" s="57" t="s">
        <v>39</v>
      </c>
      <c r="GQ93" s="53"/>
      <c r="GR93" s="58">
        <v>0.4</v>
      </c>
      <c r="GS93" s="53"/>
      <c r="GT93" s="171">
        <v>0.05</v>
      </c>
      <c r="GV93"/>
      <c r="GW93" s="29" t="s">
        <v>372</v>
      </c>
      <c r="GX93" s="821">
        <v>15.15</v>
      </c>
      <c r="GY93" s="821">
        <v>16.43</v>
      </c>
      <c r="GZ93" s="821"/>
      <c r="HA93" s="821" t="s">
        <v>62</v>
      </c>
      <c r="HB93" s="57">
        <f>GY93-GX93+HF93</f>
        <v>1.6799999999999993</v>
      </c>
      <c r="HC93" s="88">
        <f>HB93/GX93</f>
        <v>0.11089108910891084</v>
      </c>
      <c r="HD93" s="57" t="s">
        <v>39</v>
      </c>
      <c r="HE93" s="53"/>
      <c r="HF93" s="58">
        <v>0.4</v>
      </c>
      <c r="HG93" s="53"/>
      <c r="HH93" s="171">
        <v>0.05</v>
      </c>
      <c r="HK93" s="29" t="s">
        <v>372</v>
      </c>
      <c r="HL93" s="821">
        <v>15.15</v>
      </c>
      <c r="HM93" s="821">
        <v>16.43</v>
      </c>
      <c r="HN93" s="821"/>
      <c r="HO93" s="821" t="s">
        <v>62</v>
      </c>
      <c r="HP93" s="57">
        <f>HM93-HL93+HT93</f>
        <v>1.6799999999999993</v>
      </c>
      <c r="HQ93" s="88">
        <f>HP93/HL93</f>
        <v>0.11089108910891084</v>
      </c>
      <c r="HR93" s="57" t="s">
        <v>39</v>
      </c>
      <c r="HS93" s="53"/>
      <c r="HT93" s="58">
        <v>0.4</v>
      </c>
      <c r="HU93" s="53"/>
      <c r="HV93" s="171">
        <v>0.05</v>
      </c>
      <c r="HX93" s="29" t="s">
        <v>372</v>
      </c>
      <c r="HY93" s="821">
        <v>15.15</v>
      </c>
      <c r="HZ93" s="821">
        <v>16.43</v>
      </c>
      <c r="IA93" s="821"/>
      <c r="IB93" s="821" t="s">
        <v>62</v>
      </c>
      <c r="IC93" s="57">
        <f>HZ93-HY93+IJ93</f>
        <v>1.6799999999999993</v>
      </c>
      <c r="ID93" s="88">
        <f>IC93/HY93</f>
        <v>0.11089108910891084</v>
      </c>
      <c r="IE93" s="88"/>
      <c r="IF93" s="88"/>
      <c r="IG93" s="88"/>
      <c r="IH93" s="57" t="s">
        <v>39</v>
      </c>
      <c r="II93" s="53"/>
      <c r="IJ93" s="58">
        <v>0.4</v>
      </c>
      <c r="IK93" s="53"/>
      <c r="IL93" s="171">
        <v>0.05</v>
      </c>
      <c r="IN93"/>
      <c r="IO93" s="692"/>
      <c r="IP93"/>
      <c r="IQ93" s="29"/>
      <c r="IR93" s="821">
        <v>15.15</v>
      </c>
      <c r="IS93" s="821">
        <v>16.43</v>
      </c>
      <c r="IT93" s="821"/>
      <c r="IU93" s="821" t="s">
        <v>62</v>
      </c>
      <c r="IV93" s="57">
        <f>IS93-IR93+JC93</f>
        <v>1.6799999999999993</v>
      </c>
      <c r="IW93" s="88">
        <f>IV93/IR93</f>
        <v>0.11089108910891084</v>
      </c>
      <c r="IX93" s="88"/>
      <c r="IY93" s="88"/>
      <c r="IZ93" s="88"/>
      <c r="JA93" s="57" t="s">
        <v>39</v>
      </c>
      <c r="JB93" s="53"/>
      <c r="JC93" s="58">
        <v>0.4</v>
      </c>
      <c r="JD93" s="53"/>
      <c r="JE93" s="171">
        <v>0.05</v>
      </c>
      <c r="JG93"/>
      <c r="JH93" s="29"/>
      <c r="JI93" s="821">
        <v>15.15</v>
      </c>
      <c r="JJ93" s="821">
        <v>16.43</v>
      </c>
      <c r="JK93" s="821"/>
      <c r="JL93" s="821" t="s">
        <v>62</v>
      </c>
      <c r="JM93" s="57">
        <f>JJ93-JI93+JT93</f>
        <v>1.6799999999999993</v>
      </c>
      <c r="JN93" s="88">
        <f>JM93/JI93</f>
        <v>0.11089108910891084</v>
      </c>
      <c r="JO93" s="88"/>
      <c r="JP93" s="88"/>
      <c r="JQ93" s="88"/>
      <c r="JR93" s="57" t="s">
        <v>39</v>
      </c>
      <c r="JS93" s="53"/>
      <c r="JT93" s="58">
        <v>0.4</v>
      </c>
      <c r="JU93" s="53"/>
      <c r="JV93" s="171">
        <v>0.05</v>
      </c>
      <c r="JX93"/>
      <c r="JY93"/>
      <c r="JZ93" s="29"/>
      <c r="KA93" s="821">
        <v>15.15</v>
      </c>
      <c r="KB93" s="821">
        <v>16.43</v>
      </c>
      <c r="KC93" s="821"/>
      <c r="KD93" s="821" t="s">
        <v>62</v>
      </c>
      <c r="KE93" s="57">
        <f>KB93-KA93+KL93</f>
        <v>1.6799999999999993</v>
      </c>
      <c r="KF93" s="88">
        <f>KE93/KA93</f>
        <v>0.11089108910891084</v>
      </c>
      <c r="KG93" s="88"/>
      <c r="KH93" s="88"/>
      <c r="KI93" s="88"/>
      <c r="KJ93" s="57" t="s">
        <v>39</v>
      </c>
      <c r="KK93" s="53"/>
      <c r="KL93" s="58">
        <v>0.4</v>
      </c>
      <c r="KM93" s="53"/>
      <c r="KN93" s="171">
        <v>0.05</v>
      </c>
      <c r="KP93"/>
      <c r="KQ93" s="29"/>
      <c r="KR93" s="821">
        <v>15.15</v>
      </c>
      <c r="KS93" s="821">
        <v>16.43</v>
      </c>
      <c r="KT93" s="821"/>
      <c r="KU93" s="866" t="s">
        <v>62</v>
      </c>
      <c r="KV93" s="57">
        <f>KS93-KR93+LC93</f>
        <v>1.6799999999999993</v>
      </c>
      <c r="KW93" s="88">
        <f>KV93/KR93</f>
        <v>0.11089108910891084</v>
      </c>
      <c r="KX93" s="88"/>
      <c r="KY93" s="88"/>
      <c r="KZ93" s="88"/>
      <c r="LA93" s="57" t="s">
        <v>39</v>
      </c>
      <c r="LB93" s="53"/>
      <c r="LC93" s="58">
        <v>0.4</v>
      </c>
      <c r="LD93" s="53"/>
      <c r="LE93" s="171">
        <v>0.05</v>
      </c>
      <c r="LG93"/>
      <c r="LH93"/>
      <c r="LI93" s="29"/>
      <c r="LJ93" s="821">
        <v>15.15</v>
      </c>
      <c r="LK93" s="821">
        <v>16.43</v>
      </c>
      <c r="LL93" s="821"/>
      <c r="LM93" s="866" t="s">
        <v>62</v>
      </c>
      <c r="LN93" s="57">
        <f>LK93-LJ93+LU93</f>
        <v>1.6799999999999993</v>
      </c>
      <c r="LO93" s="88">
        <f>LN93/LJ93</f>
        <v>0.11089108910891084</v>
      </c>
      <c r="LP93" s="88"/>
      <c r="LQ93" s="88"/>
      <c r="LR93" s="88"/>
      <c r="LS93" s="57" t="s">
        <v>39</v>
      </c>
      <c r="LT93" s="53"/>
      <c r="LU93" s="58">
        <v>0.4</v>
      </c>
      <c r="LV93" s="53"/>
      <c r="LW93" s="171">
        <v>0.05</v>
      </c>
      <c r="LY93"/>
      <c r="LZ93" s="824"/>
      <c r="MA93" s="821">
        <v>15.15</v>
      </c>
      <c r="MB93" s="821">
        <v>16.43</v>
      </c>
      <c r="MC93" s="821"/>
      <c r="MD93" s="866" t="s">
        <v>62</v>
      </c>
      <c r="ME93" s="872">
        <f>MB93-MA93+ML93</f>
        <v>1.6799999999999993</v>
      </c>
      <c r="MF93" s="874">
        <f>ME93/MA93</f>
        <v>0.11089108910891084</v>
      </c>
      <c r="MG93" s="88"/>
      <c r="MH93" s="88"/>
      <c r="MI93" s="88"/>
      <c r="MJ93" s="872" t="s">
        <v>39</v>
      </c>
      <c r="MK93" s="796"/>
      <c r="ML93" s="876">
        <v>0.4</v>
      </c>
      <c r="MM93" s="796"/>
      <c r="MN93" s="879">
        <v>0.05</v>
      </c>
      <c r="MO93" s="128"/>
      <c r="MP93"/>
      <c r="MQ93" s="824"/>
      <c r="MR93" s="821">
        <v>15.15</v>
      </c>
      <c r="MS93" s="821">
        <v>16.43</v>
      </c>
      <c r="MT93" s="821"/>
      <c r="MU93" s="866" t="s">
        <v>62</v>
      </c>
      <c r="MV93" s="872">
        <f>MS93-MR93+NC93</f>
        <v>1.6799999999999993</v>
      </c>
      <c r="MW93" s="874">
        <f>MV93/MR93</f>
        <v>0.11089108910891084</v>
      </c>
      <c r="MX93" s="88"/>
      <c r="MY93" s="88"/>
      <c r="MZ93" s="88"/>
      <c r="NA93" s="872" t="s">
        <v>39</v>
      </c>
      <c r="NB93" s="796"/>
      <c r="NC93" s="876">
        <v>0.4</v>
      </c>
      <c r="ND93" s="796"/>
      <c r="NE93" s="879">
        <v>0.05</v>
      </c>
      <c r="NF93" s="128"/>
      <c r="NG93"/>
      <c r="NH93"/>
      <c r="NI93" s="824"/>
      <c r="NJ93" s="821">
        <v>15.15</v>
      </c>
      <c r="NK93" s="821">
        <v>16.43</v>
      </c>
      <c r="NL93" s="821"/>
      <c r="NM93" s="866" t="s">
        <v>62</v>
      </c>
      <c r="NN93" s="872">
        <f>NK93-NJ93+NU93</f>
        <v>1.6799999999999993</v>
      </c>
      <c r="NO93" s="874">
        <f>NN93/NJ93</f>
        <v>0.11089108910891084</v>
      </c>
      <c r="NP93" s="88"/>
      <c r="NQ93" s="88"/>
      <c r="NR93" s="88"/>
      <c r="NS93" s="872" t="s">
        <v>39</v>
      </c>
      <c r="NT93" s="796"/>
      <c r="NU93" s="876">
        <v>0.4</v>
      </c>
      <c r="NV93" s="796"/>
      <c r="NW93" s="879">
        <v>0.05</v>
      </c>
      <c r="NX93" s="128"/>
      <c r="NY93"/>
      <c r="NZ93"/>
      <c r="OA93" s="824"/>
      <c r="OB93" s="821">
        <v>15.15</v>
      </c>
      <c r="OC93" s="821">
        <v>16.43</v>
      </c>
      <c r="OD93" s="821"/>
      <c r="OE93" s="866" t="s">
        <v>62</v>
      </c>
      <c r="OF93" s="872">
        <f>OC93-OB93+OM93</f>
        <v>1.6799999999999993</v>
      </c>
      <c r="OG93" s="874">
        <f>OF93/OB93</f>
        <v>0.11089108910891084</v>
      </c>
      <c r="OH93" s="88"/>
      <c r="OI93" s="88"/>
      <c r="OJ93" s="88"/>
      <c r="OK93" s="872" t="s">
        <v>39</v>
      </c>
      <c r="OL93" s="796"/>
      <c r="OM93" s="876">
        <v>0.4</v>
      </c>
      <c r="ON93" s="128"/>
      <c r="OO93"/>
      <c r="OP93"/>
      <c r="OQ93" s="824"/>
      <c r="OR93" s="821">
        <v>15.15</v>
      </c>
      <c r="OS93" s="821">
        <v>16.43</v>
      </c>
      <c r="OT93" s="821"/>
      <c r="OU93" s="866" t="s">
        <v>62</v>
      </c>
      <c r="OV93" s="872">
        <f>OS93-OR93+PC93</f>
        <v>1.6799999999999993</v>
      </c>
      <c r="OW93" s="874">
        <f>OV93/OR93</f>
        <v>0.11089108910891084</v>
      </c>
      <c r="OX93" s="88"/>
      <c r="OY93" s="88"/>
      <c r="OZ93" s="88"/>
      <c r="PA93" s="872" t="s">
        <v>39</v>
      </c>
      <c r="PB93" s="796"/>
      <c r="PC93" s="876">
        <v>0.4</v>
      </c>
      <c r="PD93" s="128"/>
      <c r="PE93"/>
      <c r="PF93"/>
      <c r="PG93" s="824"/>
      <c r="PH93" s="821">
        <v>15.15</v>
      </c>
      <c r="PI93" s="821">
        <v>16.43</v>
      </c>
      <c r="PJ93" s="821"/>
      <c r="PK93" s="866" t="s">
        <v>62</v>
      </c>
      <c r="PL93" s="872">
        <f>PI93-PH93+PS93</f>
        <v>1.6799999999999993</v>
      </c>
      <c r="PM93" s="874">
        <f>PL93/PH93</f>
        <v>0.11089108910891084</v>
      </c>
      <c r="PN93" s="88"/>
      <c r="PO93" s="88"/>
      <c r="PP93" s="88"/>
      <c r="PQ93" s="872" t="s">
        <v>39</v>
      </c>
      <c r="PR93" s="796"/>
      <c r="PS93" s="876">
        <v>0.4</v>
      </c>
      <c r="PT93" s="128"/>
      <c r="PU93"/>
      <c r="PV93" s="824"/>
      <c r="PW93" s="821">
        <v>15.15</v>
      </c>
      <c r="PX93" s="821">
        <v>16.43</v>
      </c>
      <c r="PY93" s="821"/>
      <c r="PZ93" s="866" t="s">
        <v>62</v>
      </c>
      <c r="QA93" s="872">
        <f>PX93-PW93+QH93</f>
        <v>1.6799999999999993</v>
      </c>
      <c r="QB93" s="874">
        <f>QA93/PW93</f>
        <v>0.11089108910891084</v>
      </c>
      <c r="QC93" s="88"/>
      <c r="QD93" s="88"/>
      <c r="QE93" s="88"/>
      <c r="QF93" s="872" t="s">
        <v>39</v>
      </c>
      <c r="QG93" s="796"/>
      <c r="QH93" s="876">
        <v>0.4</v>
      </c>
      <c r="QI93" s="128"/>
      <c r="QJ93"/>
      <c r="QK93" s="824"/>
      <c r="QL93" s="821">
        <v>15.15</v>
      </c>
      <c r="QM93" s="821">
        <v>16.43</v>
      </c>
      <c r="QN93" s="821"/>
      <c r="QO93" s="866" t="s">
        <v>62</v>
      </c>
      <c r="QP93" s="872">
        <f>QM93-QL93+QW93</f>
        <v>1.6799999999999993</v>
      </c>
      <c r="QQ93" s="874">
        <f>QP93/QL93</f>
        <v>0.11089108910891084</v>
      </c>
      <c r="QR93" s="88"/>
      <c r="QS93" s="88"/>
      <c r="QT93" s="88"/>
      <c r="QU93" s="872" t="s">
        <v>39</v>
      </c>
      <c r="QV93" s="796"/>
      <c r="QW93" s="876">
        <v>0.4</v>
      </c>
      <c r="QX93" s="128"/>
      <c r="QY93"/>
      <c r="QZ93" s="618" t="s">
        <v>71</v>
      </c>
      <c r="RA93" s="59">
        <v>15.15</v>
      </c>
      <c r="RB93" s="59">
        <v>16.43</v>
      </c>
      <c r="RC93" s="498"/>
      <c r="RD93" s="866" t="s">
        <v>62</v>
      </c>
      <c r="RE93" s="872">
        <f>RB93-RA93+RL93</f>
        <v>1.6799999999999993</v>
      </c>
      <c r="RF93" s="874">
        <f>RE93/RA93</f>
        <v>0.11089108910891084</v>
      </c>
      <c r="RG93" s="88"/>
      <c r="RH93" s="88"/>
      <c r="RI93" s="88"/>
      <c r="RJ93" s="912" t="s">
        <v>39</v>
      </c>
      <c r="RK93" s="915"/>
      <c r="RL93" s="555">
        <v>0.4</v>
      </c>
      <c r="RM93" s="633"/>
      <c r="RN93"/>
      <c r="RO93"/>
      <c r="RP93"/>
      <c r="RQ93" s="618" t="s">
        <v>71</v>
      </c>
      <c r="RR93" s="59">
        <v>15.15</v>
      </c>
      <c r="RS93" s="59">
        <v>16.43</v>
      </c>
      <c r="RT93" s="498"/>
      <c r="RU93" s="866" t="s">
        <v>62</v>
      </c>
      <c r="RV93" s="872">
        <f>RS93-RR93+SC93</f>
        <v>1.6799999999999993</v>
      </c>
      <c r="RW93" s="874">
        <f>RV93/RR93</f>
        <v>0.11089108910891084</v>
      </c>
      <c r="RX93" s="88"/>
      <c r="RY93" s="88"/>
      <c r="RZ93" s="88"/>
      <c r="SA93" s="912" t="s">
        <v>39</v>
      </c>
      <c r="SB93" s="915"/>
      <c r="SC93" s="555">
        <v>0.4</v>
      </c>
      <c r="SD93" s="633"/>
      <c r="SE93"/>
      <c r="SF93"/>
    </row>
    <row r="94" spans="1:500 16283:16288" s="13" customFormat="1" ht="15.4" customHeight="1">
      <c r="A94" s="10" t="s">
        <v>334</v>
      </c>
      <c r="B94" s="11">
        <v>80</v>
      </c>
      <c r="C94" s="10" t="s">
        <v>47</v>
      </c>
      <c r="D94" s="775">
        <v>1012</v>
      </c>
      <c r="E94" s="12" t="s">
        <v>328</v>
      </c>
      <c r="F94" s="344" t="s">
        <v>60</v>
      </c>
      <c r="G94" s="598" t="s">
        <v>335</v>
      </c>
      <c r="H94" s="10"/>
      <c r="I94"/>
      <c r="J94" s="692" t="s">
        <v>371</v>
      </c>
      <c r="K94" s="821">
        <v>13.3</v>
      </c>
      <c r="L94" s="821">
        <v>13.7</v>
      </c>
      <c r="M94" s="821" t="s">
        <v>298</v>
      </c>
      <c r="N94" s="57">
        <f>L94-K94+S94</f>
        <v>0.7999999999999986</v>
      </c>
      <c r="O94" s="88">
        <f>N94/K94</f>
        <v>6.0150375939849517E-2</v>
      </c>
      <c r="P94" s="88"/>
      <c r="Q94" s="57" t="s">
        <v>39</v>
      </c>
      <c r="R94" s="57"/>
      <c r="S94" s="57">
        <v>0.4</v>
      </c>
      <c r="T94" s="326"/>
      <c r="U94" s="107"/>
      <c r="W94"/>
      <c r="X94" s="692"/>
      <c r="Y94" s="701">
        <v>13.3</v>
      </c>
      <c r="Z94" s="701">
        <v>13.7</v>
      </c>
      <c r="AA94" s="701" t="s">
        <v>298</v>
      </c>
      <c r="AB94" s="713">
        <f>Z94-Y94+AG94</f>
        <v>0.7999999999999986</v>
      </c>
      <c r="AC94" s="327">
        <f>AB94/Y94</f>
        <v>6.0150375939849517E-2</v>
      </c>
      <c r="AD94" s="327"/>
      <c r="AE94" s="713" t="s">
        <v>39</v>
      </c>
      <c r="AF94" s="713"/>
      <c r="AG94" s="713">
        <v>0.4</v>
      </c>
      <c r="AH94" s="731"/>
      <c r="AI94" s="649"/>
      <c r="AJ94" s="692"/>
      <c r="AK94"/>
      <c r="AL94" s="692"/>
      <c r="AM94" s="701">
        <v>13.3</v>
      </c>
      <c r="AN94" s="701">
        <v>14.23</v>
      </c>
      <c r="AO94" s="701" t="s">
        <v>298</v>
      </c>
      <c r="AP94" s="713">
        <f>AN94-AM94+AU94</f>
        <v>1.3299999999999996</v>
      </c>
      <c r="AQ94" s="327">
        <f>AP94/AM94</f>
        <v>9.9999999999999964E-2</v>
      </c>
      <c r="AR94" s="713" t="s">
        <v>39</v>
      </c>
      <c r="AS94" s="713"/>
      <c r="AT94" s="731"/>
      <c r="AU94" s="713">
        <v>0.4</v>
      </c>
      <c r="AV94" s="731"/>
      <c r="AW94" s="742">
        <v>0.05</v>
      </c>
      <c r="AX94" s="692"/>
      <c r="AY94"/>
      <c r="AZ94" s="692"/>
      <c r="BA94" s="701">
        <v>13.3</v>
      </c>
      <c r="BB94" s="701">
        <v>14.23</v>
      </c>
      <c r="BC94" s="701" t="s">
        <v>298</v>
      </c>
      <c r="BD94" s="713">
        <f>BB94-BA94+BI94</f>
        <v>1.3299999999999996</v>
      </c>
      <c r="BE94" s="327">
        <f>BD94/BA94</f>
        <v>9.9999999999999964E-2</v>
      </c>
      <c r="BF94" s="713" t="s">
        <v>39</v>
      </c>
      <c r="BG94" s="713"/>
      <c r="BH94" s="731"/>
      <c r="BI94" s="713">
        <v>0.4</v>
      </c>
      <c r="BJ94" s="731"/>
      <c r="BK94" s="744">
        <v>0.05</v>
      </c>
      <c r="BL94" s="692"/>
      <c r="BM94"/>
      <c r="BN94" s="739"/>
      <c r="BO94" s="701">
        <v>13.3</v>
      </c>
      <c r="BP94" s="701">
        <v>14.23</v>
      </c>
      <c r="BQ94" s="701" t="s">
        <v>298</v>
      </c>
      <c r="BR94" s="713">
        <f>BP94-BO94+BW94</f>
        <v>1.3299999999999996</v>
      </c>
      <c r="BS94" s="327">
        <f>BR94/BO94</f>
        <v>9.9999999999999964E-2</v>
      </c>
      <c r="BT94" s="713" t="s">
        <v>39</v>
      </c>
      <c r="BU94" s="713"/>
      <c r="BV94" s="731"/>
      <c r="BW94" s="713">
        <v>0.4</v>
      </c>
      <c r="BX94" s="731"/>
      <c r="BY94" s="657">
        <v>0.05</v>
      </c>
      <c r="BZ94" s="692"/>
      <c r="CA94"/>
      <c r="CB94" s="739"/>
      <c r="CC94" s="701">
        <v>13.3</v>
      </c>
      <c r="CD94" s="701">
        <v>14.23</v>
      </c>
      <c r="CE94" s="701" t="s">
        <v>298</v>
      </c>
      <c r="CF94" s="713">
        <f>CD94-CC94+CK94</f>
        <v>1.3299999999999996</v>
      </c>
      <c r="CG94" s="327">
        <f>CF94/CC94</f>
        <v>9.9999999999999964E-2</v>
      </c>
      <c r="CH94" s="731"/>
      <c r="CI94" s="713" t="s">
        <v>39</v>
      </c>
      <c r="CJ94" s="731"/>
      <c r="CK94" s="713">
        <v>0.4</v>
      </c>
      <c r="CL94" s="731"/>
      <c r="CM94" s="657">
        <v>0.05</v>
      </c>
      <c r="CN94" s="692"/>
      <c r="CO94"/>
      <c r="CP94" s="692"/>
      <c r="CQ94" s="701">
        <v>13.3</v>
      </c>
      <c r="CR94" s="701">
        <v>14.23</v>
      </c>
      <c r="CS94" s="701" t="s">
        <v>298</v>
      </c>
      <c r="CT94" s="713">
        <f>CR94-CQ94+CY94</f>
        <v>1.3299999999999996</v>
      </c>
      <c r="CU94" s="327">
        <f>CT94/CQ94</f>
        <v>9.9999999999999964E-2</v>
      </c>
      <c r="CV94" s="713"/>
      <c r="CW94" s="713" t="s">
        <v>39</v>
      </c>
      <c r="CX94" s="731"/>
      <c r="CY94" s="713">
        <v>0.4</v>
      </c>
      <c r="CZ94" s="731"/>
      <c r="DA94" s="657">
        <v>0.05</v>
      </c>
      <c r="DB94" s="692"/>
      <c r="DC94"/>
      <c r="DD94" s="692"/>
      <c r="DE94" s="701">
        <v>13.3</v>
      </c>
      <c r="DF94" s="701">
        <v>14.23</v>
      </c>
      <c r="DG94" s="701"/>
      <c r="DH94" s="701"/>
      <c r="DI94" s="701" t="s">
        <v>298</v>
      </c>
      <c r="DJ94" s="713">
        <f>DF94-DE94+DO94</f>
        <v>1.3299999999999996</v>
      </c>
      <c r="DK94" s="327">
        <f>DJ94/DE94</f>
        <v>9.9999999999999964E-2</v>
      </c>
      <c r="DL94" s="713"/>
      <c r="DM94" s="713" t="s">
        <v>39</v>
      </c>
      <c r="DN94" s="731"/>
      <c r="DO94" s="713">
        <v>0.4</v>
      </c>
      <c r="DP94" s="731"/>
      <c r="DQ94" s="657">
        <v>0.05</v>
      </c>
      <c r="DR94" s="692"/>
      <c r="DS94"/>
      <c r="DU94" s="821">
        <v>13.3</v>
      </c>
      <c r="DV94" s="821">
        <v>14.23</v>
      </c>
      <c r="DW94" s="821" t="s">
        <v>298</v>
      </c>
      <c r="DX94" s="57">
        <f>DV94-DU94+EC94</f>
        <v>1.3299999999999996</v>
      </c>
      <c r="DY94" s="88">
        <f>DX94/DU94</f>
        <v>9.9999999999999964E-2</v>
      </c>
      <c r="DZ94" s="57"/>
      <c r="EA94" s="57" t="s">
        <v>39</v>
      </c>
      <c r="EB94" s="53"/>
      <c r="EC94" s="58">
        <v>0.4</v>
      </c>
      <c r="ED94" s="53"/>
      <c r="EE94" s="171">
        <v>0.05</v>
      </c>
      <c r="EH94" s="29"/>
      <c r="EI94" s="821">
        <v>13.3</v>
      </c>
      <c r="EJ94" s="821">
        <v>14.23</v>
      </c>
      <c r="EK94" s="821" t="s">
        <v>298</v>
      </c>
      <c r="EL94" s="57">
        <f>EJ94-EI94+EP94</f>
        <v>1.3299999999999996</v>
      </c>
      <c r="EM94" s="88">
        <f>EL94/EI94</f>
        <v>9.9999999999999964E-2</v>
      </c>
      <c r="EN94" s="57" t="s">
        <v>39</v>
      </c>
      <c r="EO94" s="53"/>
      <c r="EP94" s="58">
        <v>0.4</v>
      </c>
      <c r="EQ94" s="53"/>
      <c r="ER94" s="171">
        <v>0.05</v>
      </c>
      <c r="ET94"/>
      <c r="EU94" s="29"/>
      <c r="EV94" s="821">
        <v>13.3</v>
      </c>
      <c r="EW94" s="821">
        <v>14.23</v>
      </c>
      <c r="EX94" s="821" t="s">
        <v>298</v>
      </c>
      <c r="EY94" s="57">
        <f>EW94-EV94+FC94</f>
        <v>1.3299999999999996</v>
      </c>
      <c r="EZ94" s="88">
        <f>EY94/EV94</f>
        <v>9.9999999999999964E-2</v>
      </c>
      <c r="FA94" s="57" t="s">
        <v>39</v>
      </c>
      <c r="FB94" s="53"/>
      <c r="FC94" s="58">
        <v>0.4</v>
      </c>
      <c r="FD94" s="53"/>
      <c r="FE94" s="171">
        <v>0.05</v>
      </c>
      <c r="FG94"/>
      <c r="FH94" s="29"/>
      <c r="FI94" s="821">
        <v>13.3</v>
      </c>
      <c r="FJ94" s="821">
        <v>14.23</v>
      </c>
      <c r="FK94" s="821" t="s">
        <v>298</v>
      </c>
      <c r="FL94" s="57">
        <f>FJ94-FI94+FP94</f>
        <v>1.3299999999999996</v>
      </c>
      <c r="FM94" s="88">
        <f>FL94/FI94</f>
        <v>9.9999999999999964E-2</v>
      </c>
      <c r="FN94" s="57" t="s">
        <v>39</v>
      </c>
      <c r="FO94" s="53"/>
      <c r="FP94" s="58">
        <v>0.4</v>
      </c>
      <c r="FQ94" s="53"/>
      <c r="FR94" s="171">
        <v>0.05</v>
      </c>
      <c r="FT94"/>
      <c r="FU94" s="29" t="s">
        <v>372</v>
      </c>
      <c r="FV94" s="821">
        <v>13.3</v>
      </c>
      <c r="FW94" s="821">
        <v>14.23</v>
      </c>
      <c r="FX94" s="821"/>
      <c r="FY94" s="821" t="s">
        <v>62</v>
      </c>
      <c r="FZ94" s="57">
        <f>FW94-FV94+GD94</f>
        <v>1.3299999999999996</v>
      </c>
      <c r="GA94" s="88">
        <f>FZ94/FV94</f>
        <v>9.9999999999999964E-2</v>
      </c>
      <c r="GB94" s="57" t="s">
        <v>39</v>
      </c>
      <c r="GC94" s="53"/>
      <c r="GD94" s="58">
        <v>0.4</v>
      </c>
      <c r="GE94" s="53"/>
      <c r="GF94" s="171">
        <v>0.05</v>
      </c>
      <c r="GH94"/>
      <c r="GI94" s="29" t="s">
        <v>372</v>
      </c>
      <c r="GJ94" s="821">
        <v>13.3</v>
      </c>
      <c r="GK94" s="821">
        <v>14.23</v>
      </c>
      <c r="GL94" s="821"/>
      <c r="GM94" s="821" t="s">
        <v>62</v>
      </c>
      <c r="GN94" s="57">
        <f>GK94-GJ94+GR94</f>
        <v>1.3299999999999996</v>
      </c>
      <c r="GO94" s="88">
        <f>GN94/GJ94</f>
        <v>9.9999999999999964E-2</v>
      </c>
      <c r="GP94" s="57" t="s">
        <v>39</v>
      </c>
      <c r="GQ94" s="53"/>
      <c r="GR94" s="58">
        <v>0.4</v>
      </c>
      <c r="GS94" s="53"/>
      <c r="GT94" s="171">
        <v>0.05</v>
      </c>
      <c r="GV94"/>
      <c r="GW94" s="29" t="s">
        <v>372</v>
      </c>
      <c r="GX94" s="821">
        <v>13.3</v>
      </c>
      <c r="GY94" s="821">
        <v>14.23</v>
      </c>
      <c r="GZ94" s="821"/>
      <c r="HA94" s="821" t="s">
        <v>62</v>
      </c>
      <c r="HB94" s="57">
        <f>GY94-GX94+HF94</f>
        <v>1.3299999999999996</v>
      </c>
      <c r="HC94" s="88">
        <f>HB94/GX94</f>
        <v>9.9999999999999964E-2</v>
      </c>
      <c r="HD94" s="57" t="s">
        <v>39</v>
      </c>
      <c r="HE94" s="53"/>
      <c r="HF94" s="58">
        <v>0.4</v>
      </c>
      <c r="HG94" s="53"/>
      <c r="HH94" s="171">
        <v>0.05</v>
      </c>
      <c r="HK94" s="29" t="s">
        <v>372</v>
      </c>
      <c r="HL94" s="821">
        <v>13.3</v>
      </c>
      <c r="HM94" s="821">
        <v>14.23</v>
      </c>
      <c r="HN94" s="821"/>
      <c r="HO94" s="821" t="s">
        <v>62</v>
      </c>
      <c r="HP94" s="57">
        <f>HM94-HL94+HT94</f>
        <v>1.3299999999999996</v>
      </c>
      <c r="HQ94" s="88">
        <f>HP94/HL94</f>
        <v>9.9999999999999964E-2</v>
      </c>
      <c r="HR94" s="57" t="s">
        <v>39</v>
      </c>
      <c r="HS94" s="53"/>
      <c r="HT94" s="58">
        <v>0.4</v>
      </c>
      <c r="HU94" s="53"/>
      <c r="HV94" s="171">
        <v>0.05</v>
      </c>
      <c r="HX94" s="29" t="s">
        <v>372</v>
      </c>
      <c r="HY94" s="821">
        <v>13.3</v>
      </c>
      <c r="HZ94" s="821">
        <v>14.23</v>
      </c>
      <c r="IA94" s="821"/>
      <c r="IB94" s="821" t="s">
        <v>62</v>
      </c>
      <c r="IC94" s="57">
        <f>HZ94-HY94+IJ94</f>
        <v>1.3299999999999996</v>
      </c>
      <c r="ID94" s="88">
        <f>IC94/HY94</f>
        <v>9.9999999999999964E-2</v>
      </c>
      <c r="IE94" s="88"/>
      <c r="IF94" s="88"/>
      <c r="IG94" s="88"/>
      <c r="IH94" s="57" t="s">
        <v>39</v>
      </c>
      <c r="II94" s="53"/>
      <c r="IJ94" s="58">
        <v>0.4</v>
      </c>
      <c r="IK94" s="53"/>
      <c r="IL94" s="171">
        <v>0.05</v>
      </c>
      <c r="IN94"/>
      <c r="IO94"/>
      <c r="IP94"/>
      <c r="IQ94" s="29"/>
      <c r="IR94" s="821">
        <v>13.3</v>
      </c>
      <c r="IS94" s="821">
        <v>14.23</v>
      </c>
      <c r="IT94" s="821"/>
      <c r="IU94" s="821" t="s">
        <v>62</v>
      </c>
      <c r="IV94" s="57">
        <f>IS94-IR94+JC94</f>
        <v>1.3299999999999996</v>
      </c>
      <c r="IW94" s="88">
        <f>IV94/IR94</f>
        <v>9.9999999999999964E-2</v>
      </c>
      <c r="IX94" s="88"/>
      <c r="IY94" s="88"/>
      <c r="IZ94" s="88"/>
      <c r="JA94" s="57" t="s">
        <v>39</v>
      </c>
      <c r="JB94" s="53"/>
      <c r="JC94" s="58">
        <v>0.4</v>
      </c>
      <c r="JD94" s="53"/>
      <c r="JE94" s="171">
        <v>0.05</v>
      </c>
      <c r="JG94"/>
      <c r="JH94" s="29"/>
      <c r="JI94" s="821">
        <v>13.3</v>
      </c>
      <c r="JJ94" s="821">
        <v>14.23</v>
      </c>
      <c r="JK94" s="821"/>
      <c r="JL94" s="821" t="s">
        <v>62</v>
      </c>
      <c r="JM94" s="57">
        <f>JJ94-JI94+JT94</f>
        <v>1.3299999999999996</v>
      </c>
      <c r="JN94" s="88">
        <f>JM94/JI94</f>
        <v>9.9999999999999964E-2</v>
      </c>
      <c r="JO94" s="88"/>
      <c r="JP94" s="88"/>
      <c r="JQ94" s="88"/>
      <c r="JR94" s="57" t="s">
        <v>39</v>
      </c>
      <c r="JS94" s="53"/>
      <c r="JT94" s="58">
        <v>0.4</v>
      </c>
      <c r="JU94" s="53"/>
      <c r="JV94" s="171">
        <v>0.05</v>
      </c>
      <c r="JX94"/>
      <c r="JY94"/>
      <c r="JZ94" s="29"/>
      <c r="KA94" s="821">
        <v>13.3</v>
      </c>
      <c r="KB94" s="821">
        <v>14.23</v>
      </c>
      <c r="KC94" s="821"/>
      <c r="KD94" s="821" t="s">
        <v>62</v>
      </c>
      <c r="KE94" s="57">
        <f>KB94-KA94+KL94</f>
        <v>1.3299999999999996</v>
      </c>
      <c r="KF94" s="88">
        <f>KE94/KA94</f>
        <v>9.9999999999999964E-2</v>
      </c>
      <c r="KG94" s="88"/>
      <c r="KH94" s="88"/>
      <c r="KI94" s="88"/>
      <c r="KJ94" s="57" t="s">
        <v>39</v>
      </c>
      <c r="KK94" s="53"/>
      <c r="KL94" s="58">
        <v>0.4</v>
      </c>
      <c r="KM94" s="53"/>
      <c r="KN94" s="171">
        <v>0.05</v>
      </c>
      <c r="KP94"/>
      <c r="KQ94" s="29"/>
      <c r="KR94" s="821">
        <v>13.3</v>
      </c>
      <c r="KS94" s="821">
        <v>14.23</v>
      </c>
      <c r="KT94" s="821"/>
      <c r="KU94" s="866" t="s">
        <v>62</v>
      </c>
      <c r="KV94" s="57">
        <f>KS94-KR94+LC94</f>
        <v>1.3299999999999996</v>
      </c>
      <c r="KW94" s="88">
        <f>KV94/KR94</f>
        <v>9.9999999999999964E-2</v>
      </c>
      <c r="KX94" s="88"/>
      <c r="KY94" s="88"/>
      <c r="KZ94" s="88"/>
      <c r="LA94" s="57" t="s">
        <v>39</v>
      </c>
      <c r="LB94" s="53"/>
      <c r="LC94" s="58">
        <v>0.4</v>
      </c>
      <c r="LD94" s="53"/>
      <c r="LE94" s="171">
        <v>0.05</v>
      </c>
      <c r="LG94"/>
      <c r="LH94"/>
      <c r="LI94" s="29"/>
      <c r="LJ94" s="821">
        <v>13.3</v>
      </c>
      <c r="LK94" s="821">
        <v>14.23</v>
      </c>
      <c r="LL94" s="821"/>
      <c r="LM94" s="866" t="s">
        <v>62</v>
      </c>
      <c r="LN94" s="57">
        <f>LK94-LJ94+LU94</f>
        <v>1.3299999999999996</v>
      </c>
      <c r="LO94" s="88">
        <f>LN94/LJ94</f>
        <v>9.9999999999999964E-2</v>
      </c>
      <c r="LP94" s="88"/>
      <c r="LQ94" s="88"/>
      <c r="LR94" s="88"/>
      <c r="LS94" s="57" t="s">
        <v>39</v>
      </c>
      <c r="LT94" s="53"/>
      <c r="LU94" s="58">
        <v>0.4</v>
      </c>
      <c r="LV94" s="53"/>
      <c r="LW94" s="171">
        <v>0.05</v>
      </c>
      <c r="LY94"/>
      <c r="LZ94" s="824"/>
      <c r="MA94" s="821">
        <v>13.3</v>
      </c>
      <c r="MB94" s="821">
        <v>14.23</v>
      </c>
      <c r="MC94" s="821"/>
      <c r="MD94" s="866" t="s">
        <v>62</v>
      </c>
      <c r="ME94" s="872">
        <f>MB94-MA94+ML94</f>
        <v>1.3299999999999996</v>
      </c>
      <c r="MF94" s="874">
        <f>ME94/MA94</f>
        <v>9.9999999999999964E-2</v>
      </c>
      <c r="MG94" s="88"/>
      <c r="MH94" s="88"/>
      <c r="MI94" s="88"/>
      <c r="MJ94" s="872" t="s">
        <v>39</v>
      </c>
      <c r="MK94" s="796"/>
      <c r="ML94" s="876">
        <v>0.4</v>
      </c>
      <c r="MM94" s="796"/>
      <c r="MN94" s="879">
        <v>0.05</v>
      </c>
      <c r="MO94" s="128"/>
      <c r="MP94"/>
      <c r="MQ94" s="824"/>
      <c r="MR94" s="821">
        <v>13.3</v>
      </c>
      <c r="MS94" s="821">
        <v>14.23</v>
      </c>
      <c r="MT94" s="821"/>
      <c r="MU94" s="866" t="s">
        <v>62</v>
      </c>
      <c r="MV94" s="872">
        <f>MS94-MR94+NC94</f>
        <v>1.3299999999999996</v>
      </c>
      <c r="MW94" s="874">
        <f>MV94/MR94</f>
        <v>9.9999999999999964E-2</v>
      </c>
      <c r="MX94" s="88"/>
      <c r="MY94" s="88"/>
      <c r="MZ94" s="88"/>
      <c r="NA94" s="872" t="s">
        <v>39</v>
      </c>
      <c r="NB94" s="796"/>
      <c r="NC94" s="876">
        <v>0.4</v>
      </c>
      <c r="ND94" s="796"/>
      <c r="NE94" s="879">
        <v>0.05</v>
      </c>
      <c r="NF94" s="128"/>
      <c r="NG94"/>
      <c r="NH94"/>
      <c r="NI94" s="824"/>
      <c r="NJ94" s="821">
        <v>13.3</v>
      </c>
      <c r="NK94" s="821">
        <v>14.23</v>
      </c>
      <c r="NL94" s="821"/>
      <c r="NM94" s="866" t="s">
        <v>62</v>
      </c>
      <c r="NN94" s="872">
        <f>NK94-NJ94+NU94</f>
        <v>1.3299999999999996</v>
      </c>
      <c r="NO94" s="874">
        <f>NN94/NJ94</f>
        <v>9.9999999999999964E-2</v>
      </c>
      <c r="NP94" s="88"/>
      <c r="NQ94" s="88"/>
      <c r="NR94" s="88"/>
      <c r="NS94" s="872" t="s">
        <v>39</v>
      </c>
      <c r="NT94" s="796"/>
      <c r="NU94" s="876">
        <v>0.4</v>
      </c>
      <c r="NV94" s="796"/>
      <c r="NW94" s="879">
        <v>0.05</v>
      </c>
      <c r="NX94" s="128"/>
      <c r="NY94"/>
      <c r="NZ94"/>
      <c r="OA94" s="824"/>
      <c r="OB94" s="821">
        <v>13.3</v>
      </c>
      <c r="OC94" s="821">
        <v>14.23</v>
      </c>
      <c r="OD94" s="821"/>
      <c r="OE94" s="866" t="s">
        <v>62</v>
      </c>
      <c r="OF94" s="872">
        <f>OC94-OB94+OM94</f>
        <v>1.3299999999999996</v>
      </c>
      <c r="OG94" s="874">
        <f>OF94/OB94</f>
        <v>9.9999999999999964E-2</v>
      </c>
      <c r="OH94" s="88"/>
      <c r="OI94" s="88"/>
      <c r="OJ94" s="88"/>
      <c r="OK94" s="872" t="s">
        <v>39</v>
      </c>
      <c r="OL94" s="796"/>
      <c r="OM94" s="876">
        <v>0.4</v>
      </c>
      <c r="ON94" s="128"/>
      <c r="OO94"/>
      <c r="OP94"/>
      <c r="OQ94" s="824"/>
      <c r="OR94" s="821">
        <v>13.3</v>
      </c>
      <c r="OS94" s="821">
        <v>14.23</v>
      </c>
      <c r="OT94" s="821"/>
      <c r="OU94" s="866" t="s">
        <v>62</v>
      </c>
      <c r="OV94" s="872">
        <f>OS94-OR94+PC94</f>
        <v>1.3299999999999996</v>
      </c>
      <c r="OW94" s="874">
        <f>OV94/OR94</f>
        <v>9.9999999999999964E-2</v>
      </c>
      <c r="OX94" s="88"/>
      <c r="OY94" s="88"/>
      <c r="OZ94" s="88"/>
      <c r="PA94" s="872" t="s">
        <v>39</v>
      </c>
      <c r="PB94" s="796"/>
      <c r="PC94" s="876">
        <v>0.4</v>
      </c>
      <c r="PD94" s="128"/>
      <c r="PE94"/>
      <c r="PF94"/>
      <c r="PG94" s="824"/>
      <c r="PH94" s="821">
        <v>13.3</v>
      </c>
      <c r="PI94" s="821">
        <v>14.23</v>
      </c>
      <c r="PJ94" s="821"/>
      <c r="PK94" s="866" t="s">
        <v>62</v>
      </c>
      <c r="PL94" s="872">
        <f>PI94-PH94+PS94</f>
        <v>1.3299999999999996</v>
      </c>
      <c r="PM94" s="874">
        <f>PL94/PH94</f>
        <v>9.9999999999999964E-2</v>
      </c>
      <c r="PN94" s="88"/>
      <c r="PO94" s="88"/>
      <c r="PP94" s="88"/>
      <c r="PQ94" s="872" t="s">
        <v>39</v>
      </c>
      <c r="PR94" s="796"/>
      <c r="PS94" s="876">
        <v>0.4</v>
      </c>
      <c r="PT94" s="128"/>
      <c r="PU94"/>
      <c r="PV94" s="824"/>
      <c r="PW94" s="821">
        <v>13.3</v>
      </c>
      <c r="PX94" s="821">
        <v>14.23</v>
      </c>
      <c r="PY94" s="821"/>
      <c r="PZ94" s="866" t="s">
        <v>62</v>
      </c>
      <c r="QA94" s="872">
        <f>PX94-PW94+QH94</f>
        <v>1.3299999999999996</v>
      </c>
      <c r="QB94" s="874">
        <f>QA94/PW94</f>
        <v>9.9999999999999964E-2</v>
      </c>
      <c r="QC94" s="88"/>
      <c r="QD94" s="88"/>
      <c r="QE94" s="88"/>
      <c r="QF94" s="872" t="s">
        <v>39</v>
      </c>
      <c r="QG94" s="796"/>
      <c r="QH94" s="876">
        <v>0.4</v>
      </c>
      <c r="QI94" s="128"/>
      <c r="QJ94"/>
      <c r="QK94" s="824"/>
      <c r="QL94" s="821">
        <v>13.3</v>
      </c>
      <c r="QM94" s="821">
        <v>14.23</v>
      </c>
      <c r="QN94" s="821"/>
      <c r="QO94" s="866" t="s">
        <v>62</v>
      </c>
      <c r="QP94" s="872">
        <f>QM94-QL94+QW94</f>
        <v>1.3299999999999996</v>
      </c>
      <c r="QQ94" s="874">
        <f>QP94/QL94</f>
        <v>9.9999999999999964E-2</v>
      </c>
      <c r="QR94" s="88"/>
      <c r="QS94" s="88"/>
      <c r="QT94" s="88"/>
      <c r="QU94" s="872" t="s">
        <v>39</v>
      </c>
      <c r="QV94" s="796"/>
      <c r="QW94" s="876">
        <v>0.4</v>
      </c>
      <c r="QX94" s="128"/>
      <c r="QY94"/>
      <c r="QZ94" s="618" t="s">
        <v>71</v>
      </c>
      <c r="RA94" s="59">
        <v>13.3</v>
      </c>
      <c r="RB94" s="59">
        <v>14.23</v>
      </c>
      <c r="RC94" s="498"/>
      <c r="RD94" s="313" t="s">
        <v>62</v>
      </c>
      <c r="RE94" s="57">
        <f>RB94-RA94+RL94</f>
        <v>1.3299999999999996</v>
      </c>
      <c r="RF94" s="88">
        <f>RE94/RA94</f>
        <v>9.9999999999999964E-2</v>
      </c>
      <c r="RG94" s="908"/>
      <c r="RH94" s="88"/>
      <c r="RI94" s="88"/>
      <c r="RJ94" s="537" t="s">
        <v>39</v>
      </c>
      <c r="RK94" s="54"/>
      <c r="RL94" s="555">
        <v>0.4</v>
      </c>
      <c r="RM94" s="633"/>
      <c r="RN94"/>
      <c r="RO94"/>
      <c r="RP94"/>
      <c r="RQ94" s="618" t="s">
        <v>71</v>
      </c>
      <c r="RR94" s="59">
        <v>13.3</v>
      </c>
      <c r="RS94" s="59">
        <v>14.23</v>
      </c>
      <c r="RT94" s="498"/>
      <c r="RU94" s="313" t="s">
        <v>62</v>
      </c>
      <c r="RV94" s="57">
        <f>RS94-RR94+SC94</f>
        <v>1.3299999999999996</v>
      </c>
      <c r="RW94" s="88">
        <f>RV94/RR94</f>
        <v>9.9999999999999964E-2</v>
      </c>
      <c r="RX94" s="908"/>
      <c r="RY94" s="88"/>
      <c r="RZ94" s="88"/>
      <c r="SA94" s="537" t="s">
        <v>39</v>
      </c>
      <c r="SB94" s="54"/>
      <c r="SC94" s="555">
        <v>0.4</v>
      </c>
      <c r="SD94" s="633"/>
      <c r="SE94"/>
      <c r="SF94"/>
    </row>
    <row r="95" spans="1:500 16283:16288" ht="15.4" customHeight="1">
      <c r="A95" s="10" t="s">
        <v>336</v>
      </c>
      <c r="B95" s="52">
        <v>10</v>
      </c>
      <c r="C95" s="808" t="s">
        <v>104</v>
      </c>
      <c r="D95" s="775">
        <v>1012</v>
      </c>
      <c r="E95" s="12" t="s">
        <v>328</v>
      </c>
      <c r="F95" s="344" t="s">
        <v>60</v>
      </c>
      <c r="G95" s="598" t="s">
        <v>337</v>
      </c>
      <c r="H95" s="10"/>
      <c r="J95" s="692" t="s">
        <v>371</v>
      </c>
      <c r="K95" s="821">
        <v>14.2</v>
      </c>
      <c r="L95" s="821">
        <v>15.25</v>
      </c>
      <c r="M95" s="821" t="s">
        <v>298</v>
      </c>
      <c r="N95" s="57">
        <f>L95-K95+S95</f>
        <v>1.4500000000000006</v>
      </c>
      <c r="O95" s="88">
        <f>N95/K95</f>
        <v>0.10211267605633807</v>
      </c>
      <c r="P95" s="88"/>
      <c r="Q95" s="57" t="s">
        <v>39</v>
      </c>
      <c r="R95" s="57"/>
      <c r="S95" s="57">
        <v>0.4</v>
      </c>
      <c r="T95" s="326"/>
      <c r="U95" s="107">
        <v>0.05</v>
      </c>
      <c r="V95" s="13"/>
      <c r="X95" s="692"/>
      <c r="Y95" s="701">
        <v>14.2</v>
      </c>
      <c r="Z95" s="701">
        <v>15.25</v>
      </c>
      <c r="AA95" s="701" t="s">
        <v>298</v>
      </c>
      <c r="AB95" s="713">
        <f>Z95-Y95+AG95</f>
        <v>1.4500000000000006</v>
      </c>
      <c r="AC95" s="327">
        <f>AB95/Y95</f>
        <v>0.10211267605633807</v>
      </c>
      <c r="AD95" s="327"/>
      <c r="AE95" s="713" t="s">
        <v>39</v>
      </c>
      <c r="AF95" s="713"/>
      <c r="AG95" s="713">
        <v>0.4</v>
      </c>
      <c r="AH95" s="731"/>
      <c r="AI95" s="649">
        <f>AC95/2</f>
        <v>5.1056338028169036E-2</v>
      </c>
      <c r="AJ95" s="692"/>
      <c r="AL95" s="692"/>
      <c r="AM95" s="701">
        <v>14.2</v>
      </c>
      <c r="AN95" s="701">
        <v>15.25</v>
      </c>
      <c r="AO95" s="701" t="s">
        <v>298</v>
      </c>
      <c r="AP95" s="713">
        <f>AN95-AM95+AU95</f>
        <v>1.4500000000000006</v>
      </c>
      <c r="AQ95" s="327">
        <f>AP95/AM95</f>
        <v>0.10211267605633807</v>
      </c>
      <c r="AR95" s="713" t="s">
        <v>39</v>
      </c>
      <c r="AS95" s="713"/>
      <c r="AT95" s="713"/>
      <c r="AU95" s="713">
        <v>0.4</v>
      </c>
      <c r="AV95" s="731"/>
      <c r="AW95" s="742">
        <f>AQ95/2</f>
        <v>5.1056338028169036E-2</v>
      </c>
      <c r="AX95" s="692"/>
      <c r="AZ95" s="692"/>
      <c r="BA95" s="701">
        <v>14.2</v>
      </c>
      <c r="BB95" s="701">
        <v>15.25</v>
      </c>
      <c r="BC95" s="701" t="s">
        <v>298</v>
      </c>
      <c r="BD95" s="713">
        <f>BB95-BA95+BI95</f>
        <v>1.4500000000000006</v>
      </c>
      <c r="BE95" s="327">
        <f>BD95/BA95</f>
        <v>0.10211267605633807</v>
      </c>
      <c r="BF95" s="713" t="s">
        <v>39</v>
      </c>
      <c r="BG95" s="713"/>
      <c r="BH95" s="713"/>
      <c r="BI95" s="713">
        <v>0.4</v>
      </c>
      <c r="BJ95" s="731"/>
      <c r="BK95" s="744">
        <f>BE95/2</f>
        <v>5.1056338028169036E-2</v>
      </c>
      <c r="BL95" s="692"/>
      <c r="BN95" s="739"/>
      <c r="BO95" s="701">
        <v>14.2</v>
      </c>
      <c r="BP95" s="701">
        <v>15.25</v>
      </c>
      <c r="BQ95" s="701" t="s">
        <v>298</v>
      </c>
      <c r="BR95" s="713">
        <f>BP95-BO95+BW95</f>
        <v>1.4500000000000006</v>
      </c>
      <c r="BS95" s="327">
        <f>BR95/BO95</f>
        <v>0.10211267605633807</v>
      </c>
      <c r="BT95" s="713" t="s">
        <v>39</v>
      </c>
      <c r="BU95" s="713"/>
      <c r="BV95" s="713"/>
      <c r="BW95" s="713">
        <v>0.4</v>
      </c>
      <c r="BX95" s="731"/>
      <c r="BY95" s="657">
        <f>BS95/2</f>
        <v>5.1056338028169036E-2</v>
      </c>
      <c r="BZ95" s="692"/>
      <c r="CB95" s="739"/>
      <c r="CC95" s="701">
        <v>14.2</v>
      </c>
      <c r="CD95" s="701">
        <v>15.25</v>
      </c>
      <c r="CE95" s="701" t="s">
        <v>298</v>
      </c>
      <c r="CF95" s="713">
        <f>CD95-CC95+CK95</f>
        <v>1.4500000000000006</v>
      </c>
      <c r="CG95" s="327">
        <f>CF95/CC95</f>
        <v>0.10211267605633807</v>
      </c>
      <c r="CH95" s="731"/>
      <c r="CI95" s="713" t="s">
        <v>39</v>
      </c>
      <c r="CJ95" s="713"/>
      <c r="CK95" s="713">
        <v>0.4</v>
      </c>
      <c r="CL95" s="731"/>
      <c r="CM95" s="657">
        <f>CG95/2</f>
        <v>5.1056338028169036E-2</v>
      </c>
      <c r="CN95" s="692"/>
      <c r="CP95" s="692"/>
      <c r="CQ95" s="701">
        <v>14.2</v>
      </c>
      <c r="CR95" s="701">
        <v>15.25</v>
      </c>
      <c r="CS95" s="701" t="s">
        <v>298</v>
      </c>
      <c r="CT95" s="713">
        <f>CR95-CQ95+CY95</f>
        <v>1.4500000000000006</v>
      </c>
      <c r="CU95" s="327">
        <f>CT95/CQ95</f>
        <v>0.10211267605633807</v>
      </c>
      <c r="CV95" s="713"/>
      <c r="CW95" s="713" t="s">
        <v>39</v>
      </c>
      <c r="CX95" s="713"/>
      <c r="CY95" s="713">
        <v>0.4</v>
      </c>
      <c r="CZ95" s="731"/>
      <c r="DA95" s="657">
        <f>CU95/2</f>
        <v>5.1056338028169036E-2</v>
      </c>
      <c r="DB95" s="692"/>
      <c r="DD95" s="692"/>
      <c r="DE95" s="701">
        <v>14.2</v>
      </c>
      <c r="DF95" s="701">
        <v>15.25</v>
      </c>
      <c r="DG95" s="701"/>
      <c r="DH95" s="701"/>
      <c r="DI95" s="701" t="s">
        <v>298</v>
      </c>
      <c r="DJ95" s="713">
        <f>DF95-DE95+DO95</f>
        <v>1.4500000000000006</v>
      </c>
      <c r="DK95" s="327">
        <f>DJ95/DE95</f>
        <v>0.10211267605633807</v>
      </c>
      <c r="DL95" s="713"/>
      <c r="DM95" s="713" t="s">
        <v>39</v>
      </c>
      <c r="DN95" s="713"/>
      <c r="DO95" s="713">
        <v>0.4</v>
      </c>
      <c r="DP95" s="731"/>
      <c r="DQ95" s="657">
        <f>DK95/2</f>
        <v>5.1056338028169036E-2</v>
      </c>
      <c r="DR95" s="692"/>
      <c r="DT95" s="13"/>
      <c r="DU95" s="821">
        <v>14.2</v>
      </c>
      <c r="DV95" s="821">
        <v>15.25</v>
      </c>
      <c r="DW95" s="821" t="s">
        <v>298</v>
      </c>
      <c r="DX95" s="57">
        <f>DV95-DU95+EC95</f>
        <v>1.4500000000000006</v>
      </c>
      <c r="DY95" s="88">
        <f>DX95/DU95</f>
        <v>0.10211267605633807</v>
      </c>
      <c r="DZ95" s="57"/>
      <c r="EA95" s="57" t="s">
        <v>39</v>
      </c>
      <c r="EB95" s="57"/>
      <c r="EC95" s="58">
        <v>0.4</v>
      </c>
      <c r="ED95" s="53"/>
      <c r="EE95" s="171">
        <f>DY95/2</f>
        <v>5.1056338028169036E-2</v>
      </c>
      <c r="EF95" s="13"/>
      <c r="EG95" s="13"/>
      <c r="EH95" s="29"/>
      <c r="EI95" s="821">
        <v>14.2</v>
      </c>
      <c r="EJ95" s="821">
        <v>15.25</v>
      </c>
      <c r="EK95" s="821" t="s">
        <v>298</v>
      </c>
      <c r="EL95" s="57">
        <f>EJ95-EI95+EP95</f>
        <v>1.4500000000000006</v>
      </c>
      <c r="EM95" s="88">
        <f>EL95/EI95</f>
        <v>0.10211267605633807</v>
      </c>
      <c r="EN95" s="57" t="s">
        <v>39</v>
      </c>
      <c r="EO95" s="57"/>
      <c r="EP95" s="58">
        <v>0.4</v>
      </c>
      <c r="EQ95" s="53"/>
      <c r="ER95" s="171">
        <f>EM95/2</f>
        <v>5.1056338028169036E-2</v>
      </c>
      <c r="ES95" s="13"/>
      <c r="EU95" s="29"/>
      <c r="EV95" s="821">
        <v>14.2</v>
      </c>
      <c r="EW95" s="821">
        <v>15.25</v>
      </c>
      <c r="EX95" s="821" t="s">
        <v>298</v>
      </c>
      <c r="EY95" s="57">
        <f>EW95-EV95+FC95</f>
        <v>1.4500000000000006</v>
      </c>
      <c r="EZ95" s="88">
        <f>EY95/EV95</f>
        <v>0.10211267605633807</v>
      </c>
      <c r="FA95" s="57" t="s">
        <v>39</v>
      </c>
      <c r="FB95" s="57"/>
      <c r="FC95" s="58">
        <v>0.4</v>
      </c>
      <c r="FD95" s="53"/>
      <c r="FE95" s="171">
        <f>EZ95/2</f>
        <v>5.1056338028169036E-2</v>
      </c>
      <c r="FF95" s="13"/>
      <c r="FH95" s="29"/>
      <c r="FI95" s="821">
        <v>14.2</v>
      </c>
      <c r="FJ95" s="821">
        <v>15.25</v>
      </c>
      <c r="FK95" s="821" t="s">
        <v>298</v>
      </c>
      <c r="FL95" s="57">
        <f>FJ95-FI95+FP95</f>
        <v>1.4500000000000006</v>
      </c>
      <c r="FM95" s="88">
        <f>FL95/FI95</f>
        <v>0.10211267605633807</v>
      </c>
      <c r="FN95" s="57" t="s">
        <v>39</v>
      </c>
      <c r="FO95" s="57"/>
      <c r="FP95" s="58">
        <v>0.4</v>
      </c>
      <c r="FQ95" s="53"/>
      <c r="FR95" s="171">
        <f>FM95/2</f>
        <v>5.1056338028169036E-2</v>
      </c>
      <c r="FS95" s="13"/>
      <c r="FU95" s="29" t="s">
        <v>372</v>
      </c>
      <c r="FV95" s="821">
        <v>14.05</v>
      </c>
      <c r="FW95" s="821">
        <v>15.25</v>
      </c>
      <c r="FX95" s="821"/>
      <c r="FY95" s="821" t="s">
        <v>62</v>
      </c>
      <c r="FZ95" s="57">
        <f>FW95-FV95+GD95</f>
        <v>1.5999999999999992</v>
      </c>
      <c r="GA95" s="88">
        <f>FZ95/FV95</f>
        <v>0.1138790035587188</v>
      </c>
      <c r="GB95" s="57" t="s">
        <v>39</v>
      </c>
      <c r="GC95" s="57"/>
      <c r="GD95" s="58">
        <v>0.4</v>
      </c>
      <c r="GE95" s="53"/>
      <c r="GF95" s="171">
        <f>GA95/2</f>
        <v>5.69395017793594E-2</v>
      </c>
      <c r="GG95" s="13"/>
      <c r="GI95" s="29" t="s">
        <v>372</v>
      </c>
      <c r="GJ95" s="821">
        <v>14.05</v>
      </c>
      <c r="GK95" s="821">
        <v>15.25</v>
      </c>
      <c r="GL95" s="821"/>
      <c r="GM95" s="821" t="s">
        <v>62</v>
      </c>
      <c r="GN95" s="57">
        <f>GK95-GJ95+GR95</f>
        <v>1.5999999999999992</v>
      </c>
      <c r="GO95" s="88">
        <f>GN95/GJ95</f>
        <v>0.1138790035587188</v>
      </c>
      <c r="GP95" s="57" t="s">
        <v>39</v>
      </c>
      <c r="GQ95" s="57"/>
      <c r="GR95" s="58">
        <v>0.4</v>
      </c>
      <c r="GS95" s="53"/>
      <c r="GT95" s="171">
        <f>GO95/2</f>
        <v>5.69395017793594E-2</v>
      </c>
      <c r="GU95" s="13"/>
      <c r="GW95" s="29" t="s">
        <v>372</v>
      </c>
      <c r="GX95" s="821">
        <v>14.05</v>
      </c>
      <c r="GY95" s="821">
        <v>15.25</v>
      </c>
      <c r="GZ95" s="821"/>
      <c r="HA95" s="821" t="s">
        <v>62</v>
      </c>
      <c r="HB95" s="57">
        <f>GY95-GX95+HF95</f>
        <v>1.5999999999999992</v>
      </c>
      <c r="HC95" s="88">
        <f>HB95/GX95</f>
        <v>0.1138790035587188</v>
      </c>
      <c r="HD95" s="57" t="s">
        <v>39</v>
      </c>
      <c r="HE95" s="57"/>
      <c r="HF95" s="58">
        <v>0.4</v>
      </c>
      <c r="HG95" s="53"/>
      <c r="HH95" s="171">
        <f>HC95/2</f>
        <v>5.69395017793594E-2</v>
      </c>
      <c r="HI95" s="13"/>
      <c r="HJ95" s="13"/>
      <c r="HK95" s="29" t="s">
        <v>372</v>
      </c>
      <c r="HL95" s="821">
        <v>14.05</v>
      </c>
      <c r="HM95" s="821">
        <v>15.25</v>
      </c>
      <c r="HN95" s="821"/>
      <c r="HO95" s="821" t="s">
        <v>62</v>
      </c>
      <c r="HP95" s="57">
        <f>HM95-HL95+HT95</f>
        <v>1.5999999999999992</v>
      </c>
      <c r="HQ95" s="88">
        <f>HP95/HL95</f>
        <v>0.1138790035587188</v>
      </c>
      <c r="HR95" s="57" t="s">
        <v>39</v>
      </c>
      <c r="HS95" s="57"/>
      <c r="HT95" s="58">
        <v>0.4</v>
      </c>
      <c r="HU95" s="53"/>
      <c r="HV95" s="171">
        <f>HQ95/2</f>
        <v>5.69395017793594E-2</v>
      </c>
      <c r="HW95" s="13"/>
      <c r="HX95" s="29" t="s">
        <v>372</v>
      </c>
      <c r="HY95" s="821">
        <v>14.05</v>
      </c>
      <c r="HZ95" s="821">
        <v>15.25</v>
      </c>
      <c r="IA95" s="821"/>
      <c r="IB95" s="821" t="s">
        <v>62</v>
      </c>
      <c r="IC95" s="57">
        <f>HZ95-HY95+IJ95</f>
        <v>1.5999999999999992</v>
      </c>
      <c r="ID95" s="88">
        <f>IC95/HY95</f>
        <v>0.1138790035587188</v>
      </c>
      <c r="IE95" s="88"/>
      <c r="IF95" s="88"/>
      <c r="IG95" s="88"/>
      <c r="IH95" s="57" t="s">
        <v>39</v>
      </c>
      <c r="II95" s="57"/>
      <c r="IJ95" s="58">
        <v>0.4</v>
      </c>
      <c r="IK95" s="53"/>
      <c r="IL95" s="171">
        <f>ID95/2</f>
        <v>5.69395017793594E-2</v>
      </c>
      <c r="IM95" s="13"/>
      <c r="IQ95" s="29"/>
      <c r="IR95" s="821">
        <v>14.05</v>
      </c>
      <c r="IS95" s="821">
        <v>15.25</v>
      </c>
      <c r="IT95" s="821"/>
      <c r="IU95" s="821" t="s">
        <v>62</v>
      </c>
      <c r="IV95" s="57">
        <f>IS95-IR95+JC95</f>
        <v>1.5999999999999992</v>
      </c>
      <c r="IW95" s="88">
        <f>IV95/IR95</f>
        <v>0.1138790035587188</v>
      </c>
      <c r="IX95" s="88"/>
      <c r="IY95" s="88"/>
      <c r="IZ95" s="88"/>
      <c r="JA95" s="57" t="s">
        <v>39</v>
      </c>
      <c r="JB95" s="57"/>
      <c r="JC95" s="58">
        <v>0.4</v>
      </c>
      <c r="JD95" s="53"/>
      <c r="JE95" s="171">
        <f>IW95/2</f>
        <v>5.69395017793594E-2</v>
      </c>
      <c r="JF95" s="13"/>
      <c r="JH95" s="29"/>
      <c r="JI95" s="821">
        <v>14.05</v>
      </c>
      <c r="JJ95" s="821">
        <v>15.25</v>
      </c>
      <c r="JK95" s="821"/>
      <c r="JL95" s="821" t="s">
        <v>62</v>
      </c>
      <c r="JM95" s="57">
        <f>JJ95-JI95+JT95</f>
        <v>1.5999999999999992</v>
      </c>
      <c r="JN95" s="88">
        <f>JM95/JI95</f>
        <v>0.1138790035587188</v>
      </c>
      <c r="JO95" s="88"/>
      <c r="JP95" s="88"/>
      <c r="JQ95" s="88"/>
      <c r="JR95" s="57" t="s">
        <v>39</v>
      </c>
      <c r="JS95" s="57"/>
      <c r="JT95" s="58">
        <v>0.4</v>
      </c>
      <c r="JU95" s="53"/>
      <c r="JV95" s="171">
        <f>JN95/2</f>
        <v>5.69395017793594E-2</v>
      </c>
      <c r="JW95" s="13"/>
      <c r="JZ95" s="29"/>
      <c r="KA95" s="821">
        <v>14.05</v>
      </c>
      <c r="KB95" s="821">
        <v>15.25</v>
      </c>
      <c r="KC95" s="821"/>
      <c r="KD95" s="821" t="s">
        <v>62</v>
      </c>
      <c r="KE95" s="57">
        <f>KB95-KA95+KL95</f>
        <v>1.5999999999999992</v>
      </c>
      <c r="KF95" s="88">
        <f>KE95/KA95</f>
        <v>0.1138790035587188</v>
      </c>
      <c r="KG95" s="88"/>
      <c r="KH95" s="88"/>
      <c r="KI95" s="88"/>
      <c r="KJ95" s="57" t="s">
        <v>39</v>
      </c>
      <c r="KK95" s="57"/>
      <c r="KL95" s="58">
        <v>0.4</v>
      </c>
      <c r="KM95" s="53"/>
      <c r="KN95" s="171">
        <f>KF95/2</f>
        <v>5.69395017793594E-2</v>
      </c>
      <c r="KO95" s="13"/>
      <c r="KQ95" s="29"/>
      <c r="KR95" s="821">
        <v>14.05</v>
      </c>
      <c r="KS95" s="821">
        <v>15.25</v>
      </c>
      <c r="KT95" s="821"/>
      <c r="KU95" s="866" t="s">
        <v>62</v>
      </c>
      <c r="KV95" s="57">
        <f>KS95-KR95+LC95</f>
        <v>1.5999999999999992</v>
      </c>
      <c r="KW95" s="88">
        <f>KV95/KR95</f>
        <v>0.1138790035587188</v>
      </c>
      <c r="KX95" s="88"/>
      <c r="KY95" s="88"/>
      <c r="KZ95" s="88"/>
      <c r="LA95" s="57" t="s">
        <v>39</v>
      </c>
      <c r="LB95" s="57"/>
      <c r="LC95" s="58">
        <v>0.4</v>
      </c>
      <c r="LD95" s="53"/>
      <c r="LE95" s="171">
        <f>KW95/2</f>
        <v>5.69395017793594E-2</v>
      </c>
      <c r="LF95" s="13"/>
      <c r="LI95" s="29"/>
      <c r="LJ95" s="821">
        <v>14.05</v>
      </c>
      <c r="LK95" s="821">
        <v>15.25</v>
      </c>
      <c r="LL95" s="821"/>
      <c r="LM95" s="866" t="s">
        <v>62</v>
      </c>
      <c r="LN95" s="57">
        <f>LK95-LJ95+LU95</f>
        <v>1.5999999999999992</v>
      </c>
      <c r="LO95" s="88">
        <f>LN95/LJ95</f>
        <v>0.1138790035587188</v>
      </c>
      <c r="LP95" s="88"/>
      <c r="LQ95" s="88"/>
      <c r="LR95" s="88"/>
      <c r="LS95" s="57" t="s">
        <v>39</v>
      </c>
      <c r="LT95" s="57"/>
      <c r="LU95" s="58">
        <v>0.4</v>
      </c>
      <c r="LV95" s="53"/>
      <c r="LW95" s="171">
        <f>LO95/2</f>
        <v>5.69395017793594E-2</v>
      </c>
      <c r="LX95" s="13"/>
      <c r="LZ95" s="824"/>
      <c r="MA95" s="821">
        <v>14.05</v>
      </c>
      <c r="MB95" s="821">
        <v>15.25</v>
      </c>
      <c r="MC95" s="821"/>
      <c r="MD95" s="866" t="s">
        <v>62</v>
      </c>
      <c r="ME95" s="872">
        <f>MB95-MA95+ML95</f>
        <v>1.5999999999999992</v>
      </c>
      <c r="MF95" s="874">
        <f>ME95/MA95</f>
        <v>0.1138790035587188</v>
      </c>
      <c r="MG95" s="88"/>
      <c r="MH95" s="88"/>
      <c r="MI95" s="88"/>
      <c r="MJ95" s="872" t="s">
        <v>39</v>
      </c>
      <c r="MK95" s="872"/>
      <c r="ML95" s="876">
        <v>0.4</v>
      </c>
      <c r="MM95" s="796"/>
      <c r="MN95" s="879">
        <f>MF95/2</f>
        <v>5.69395017793594E-2</v>
      </c>
      <c r="MO95" s="128"/>
      <c r="MQ95" s="824"/>
      <c r="MR95" s="821">
        <v>14.05</v>
      </c>
      <c r="MS95" s="821">
        <v>15.25</v>
      </c>
      <c r="MT95" s="821"/>
      <c r="MU95" s="866" t="s">
        <v>62</v>
      </c>
      <c r="MV95" s="872">
        <f>MS95-MR95+NC95</f>
        <v>1.5999999999999992</v>
      </c>
      <c r="MW95" s="874">
        <f>MV95/MR95</f>
        <v>0.1138790035587188</v>
      </c>
      <c r="MX95" s="88"/>
      <c r="MY95" s="88"/>
      <c r="MZ95" s="88"/>
      <c r="NA95" s="872" t="s">
        <v>39</v>
      </c>
      <c r="NB95" s="872"/>
      <c r="NC95" s="876">
        <v>0.4</v>
      </c>
      <c r="ND95" s="796"/>
      <c r="NE95" s="879">
        <f>MW95/2</f>
        <v>5.69395017793594E-2</v>
      </c>
      <c r="NF95" s="128"/>
      <c r="NI95" s="824"/>
      <c r="NJ95" s="821">
        <v>14.05</v>
      </c>
      <c r="NK95" s="821">
        <v>15.25</v>
      </c>
      <c r="NL95" s="821"/>
      <c r="NM95" s="866" t="s">
        <v>62</v>
      </c>
      <c r="NN95" s="872">
        <f>NK95-NJ95+NU95</f>
        <v>1.5999999999999992</v>
      </c>
      <c r="NO95" s="874">
        <f>NN95/NJ95</f>
        <v>0.1138790035587188</v>
      </c>
      <c r="NP95" s="88"/>
      <c r="NQ95" s="88"/>
      <c r="NR95" s="88"/>
      <c r="NS95" s="872" t="s">
        <v>39</v>
      </c>
      <c r="NT95" s="872"/>
      <c r="NU95" s="876">
        <v>0.4</v>
      </c>
      <c r="NV95" s="796"/>
      <c r="NW95" s="879">
        <f>NO95/2</f>
        <v>5.69395017793594E-2</v>
      </c>
      <c r="NX95" s="128"/>
      <c r="OA95" s="824"/>
      <c r="OB95" s="821">
        <v>14.05</v>
      </c>
      <c r="OC95" s="821">
        <v>15.25</v>
      </c>
      <c r="OD95" s="821"/>
      <c r="OE95" s="866" t="s">
        <v>62</v>
      </c>
      <c r="OF95" s="872">
        <f>OC95-OB95+OM95</f>
        <v>1.5999999999999992</v>
      </c>
      <c r="OG95" s="874">
        <f>OF95/OB95</f>
        <v>0.1138790035587188</v>
      </c>
      <c r="OH95" s="88"/>
      <c r="OI95" s="88"/>
      <c r="OJ95" s="88"/>
      <c r="OK95" s="872" t="s">
        <v>39</v>
      </c>
      <c r="OL95" s="872"/>
      <c r="OM95" s="876">
        <v>0.4</v>
      </c>
      <c r="ON95" s="128"/>
      <c r="OQ95" s="824"/>
      <c r="OR95" s="821">
        <v>14.05</v>
      </c>
      <c r="OS95" s="821">
        <v>15.25</v>
      </c>
      <c r="OT95" s="821"/>
      <c r="OU95" s="866" t="s">
        <v>62</v>
      </c>
      <c r="OV95" s="872">
        <f>OS95-OR95+PC95</f>
        <v>1.5999999999999992</v>
      </c>
      <c r="OW95" s="874">
        <f>OV95/OR95</f>
        <v>0.1138790035587188</v>
      </c>
      <c r="OX95" s="88"/>
      <c r="OY95" s="88"/>
      <c r="OZ95" s="88"/>
      <c r="PA95" s="872" t="s">
        <v>39</v>
      </c>
      <c r="PB95" s="872"/>
      <c r="PC95" s="876">
        <v>0.4</v>
      </c>
      <c r="PD95" s="128"/>
      <c r="PG95" s="824"/>
      <c r="PH95" s="821">
        <v>14.05</v>
      </c>
      <c r="PI95" s="821">
        <v>15.25</v>
      </c>
      <c r="PJ95" s="821"/>
      <c r="PK95" s="866" t="s">
        <v>62</v>
      </c>
      <c r="PL95" s="872">
        <f>PI95-PH95+PS95</f>
        <v>1.5999999999999992</v>
      </c>
      <c r="PM95" s="874">
        <f>PL95/PH95</f>
        <v>0.1138790035587188</v>
      </c>
      <c r="PN95" s="88"/>
      <c r="PO95" s="88"/>
      <c r="PP95" s="88"/>
      <c r="PQ95" s="872" t="s">
        <v>39</v>
      </c>
      <c r="PR95" s="872"/>
      <c r="PS95" s="876">
        <v>0.4</v>
      </c>
      <c r="PT95" s="128"/>
      <c r="PV95" s="824"/>
      <c r="PW95" s="821">
        <v>14.05</v>
      </c>
      <c r="PX95" s="821">
        <v>15.25</v>
      </c>
      <c r="PY95" s="821"/>
      <c r="PZ95" s="866" t="s">
        <v>62</v>
      </c>
      <c r="QA95" s="872">
        <f>PX95-PW95+QH95</f>
        <v>1.5999999999999992</v>
      </c>
      <c r="QB95" s="874">
        <f>QA95/PW95</f>
        <v>0.1138790035587188</v>
      </c>
      <c r="QC95" s="88"/>
      <c r="QD95" s="88"/>
      <c r="QE95" s="88"/>
      <c r="QF95" s="872" t="s">
        <v>39</v>
      </c>
      <c r="QG95" s="872"/>
      <c r="QH95" s="876">
        <v>0.4</v>
      </c>
      <c r="QI95" s="128"/>
      <c r="QK95" s="824"/>
      <c r="QL95" s="821">
        <v>14.05</v>
      </c>
      <c r="QM95" s="821">
        <v>15.25</v>
      </c>
      <c r="QN95" s="821"/>
      <c r="QO95" s="866" t="s">
        <v>62</v>
      </c>
      <c r="QP95" s="872">
        <f>QM95-QL95+QW95</f>
        <v>1.5999999999999992</v>
      </c>
      <c r="QQ95" s="874">
        <f>QP95/QL95</f>
        <v>0.1138790035587188</v>
      </c>
      <c r="QR95" s="88"/>
      <c r="QS95" s="88"/>
      <c r="QT95" s="88"/>
      <c r="QU95" s="872" t="s">
        <v>39</v>
      </c>
      <c r="QV95" s="872"/>
      <c r="QW95" s="876">
        <v>0.4</v>
      </c>
      <c r="QX95" s="128"/>
      <c r="QZ95" s="898" t="s">
        <v>71</v>
      </c>
      <c r="RA95" s="59">
        <v>14.05</v>
      </c>
      <c r="RB95" s="59">
        <v>15.25</v>
      </c>
      <c r="RC95" s="498"/>
      <c r="RD95" s="313" t="s">
        <v>62</v>
      </c>
      <c r="RE95" s="57">
        <f>RB95-RA95+RL95</f>
        <v>1.5999999999999992</v>
      </c>
      <c r="RF95" s="88">
        <f>RE95/RA95</f>
        <v>0.1138790035587188</v>
      </c>
      <c r="RG95" s="908"/>
      <c r="RH95" s="88"/>
      <c r="RI95" s="88"/>
      <c r="RJ95" s="537" t="s">
        <v>39</v>
      </c>
      <c r="RK95" s="556"/>
      <c r="RL95" s="919">
        <v>0.4</v>
      </c>
      <c r="RM95" s="633"/>
      <c r="RQ95" s="898" t="s">
        <v>71</v>
      </c>
      <c r="RR95" s="59">
        <v>14.05</v>
      </c>
      <c r="RS95" s="59">
        <v>15.25</v>
      </c>
      <c r="RT95" s="498"/>
      <c r="RU95" s="313" t="s">
        <v>62</v>
      </c>
      <c r="RV95" s="57">
        <f>RS95-RR95+SC95</f>
        <v>1.5999999999999992</v>
      </c>
      <c r="RW95" s="88">
        <f>RV95/RR95</f>
        <v>0.1138790035587188</v>
      </c>
      <c r="RX95" s="908"/>
      <c r="RY95" s="88"/>
      <c r="RZ95" s="88"/>
      <c r="SA95" s="537" t="s">
        <v>39</v>
      </c>
      <c r="SB95" s="556"/>
      <c r="SC95" s="919">
        <v>0.4</v>
      </c>
      <c r="SD95" s="633"/>
    </row>
    <row r="96" spans="1:500 16283:16288">
      <c r="A96" s="803" t="s">
        <v>338</v>
      </c>
      <c r="B96" s="806">
        <v>10</v>
      </c>
      <c r="C96" s="803" t="s">
        <v>104</v>
      </c>
      <c r="D96" s="810">
        <v>1012</v>
      </c>
      <c r="E96" s="813" t="s">
        <v>328</v>
      </c>
      <c r="F96" s="818" t="s">
        <v>60</v>
      </c>
      <c r="G96" s="598" t="s">
        <v>108</v>
      </c>
      <c r="H96" s="10"/>
      <c r="J96" s="13" t="s">
        <v>371</v>
      </c>
      <c r="K96" s="821">
        <v>12.8</v>
      </c>
      <c r="L96" s="821">
        <v>13.7</v>
      </c>
      <c r="M96" s="821" t="s">
        <v>298</v>
      </c>
      <c r="N96" s="57">
        <f>L96-K96+S96</f>
        <v>1.2999999999999985</v>
      </c>
      <c r="O96" s="88">
        <f>N96/K96</f>
        <v>0.10156249999999988</v>
      </c>
      <c r="P96" s="88"/>
      <c r="Q96" s="57" t="s">
        <v>39</v>
      </c>
      <c r="R96" s="57"/>
      <c r="S96" s="57">
        <v>0.4</v>
      </c>
      <c r="T96" s="53"/>
      <c r="U96" s="107">
        <v>0.05</v>
      </c>
      <c r="V96" s="13"/>
      <c r="X96" s="13"/>
      <c r="Y96" s="821">
        <v>12.8</v>
      </c>
      <c r="Z96" s="821">
        <v>13.7</v>
      </c>
      <c r="AA96" s="821" t="s">
        <v>298</v>
      </c>
      <c r="AB96" s="57">
        <f>Z96-Y96+AG96</f>
        <v>1.2999999999999985</v>
      </c>
      <c r="AC96" s="88">
        <f>AB96/Y96</f>
        <v>0.10156249999999988</v>
      </c>
      <c r="AD96" s="88"/>
      <c r="AE96" s="57" t="s">
        <v>39</v>
      </c>
      <c r="AF96" s="57"/>
      <c r="AG96" s="57">
        <v>0.4</v>
      </c>
      <c r="AH96" s="53"/>
      <c r="AI96" s="107">
        <f>AC96/2</f>
        <v>5.0781249999999938E-2</v>
      </c>
      <c r="AJ96" s="13"/>
      <c r="AL96" s="13"/>
      <c r="AM96" s="821">
        <v>12.8</v>
      </c>
      <c r="AN96" s="821">
        <v>13.7</v>
      </c>
      <c r="AO96" s="821" t="s">
        <v>298</v>
      </c>
      <c r="AP96" s="57">
        <f>AN96-AM96+AU96</f>
        <v>1.2999999999999985</v>
      </c>
      <c r="AQ96" s="88">
        <f>AP96/AM96</f>
        <v>0.10156249999999988</v>
      </c>
      <c r="AR96" s="57" t="s">
        <v>39</v>
      </c>
      <c r="AS96" s="57"/>
      <c r="AT96" s="57"/>
      <c r="AU96" s="57">
        <v>0.4</v>
      </c>
      <c r="AV96" s="53"/>
      <c r="AW96" s="167">
        <f>AQ96/2</f>
        <v>5.0781249999999938E-2</v>
      </c>
      <c r="AX96" s="13"/>
      <c r="AZ96" s="13"/>
      <c r="BA96" s="821">
        <v>12.8</v>
      </c>
      <c r="BB96" s="821">
        <v>13.7</v>
      </c>
      <c r="BC96" s="821" t="s">
        <v>298</v>
      </c>
      <c r="BD96" s="57">
        <f>BB96-BA96+BI96</f>
        <v>1.2999999999999985</v>
      </c>
      <c r="BE96" s="88">
        <f>BD96/BA96</f>
        <v>0.10156249999999988</v>
      </c>
      <c r="BF96" s="57" t="s">
        <v>39</v>
      </c>
      <c r="BG96" s="57"/>
      <c r="BH96" s="57"/>
      <c r="BI96" s="57">
        <v>0.4</v>
      </c>
      <c r="BJ96" s="53"/>
      <c r="BK96" s="169">
        <f>BE96/2</f>
        <v>5.0781249999999938E-2</v>
      </c>
      <c r="BL96" s="13"/>
      <c r="BN96" s="29"/>
      <c r="BO96" s="821">
        <v>12.8</v>
      </c>
      <c r="BP96" s="821">
        <v>13.7</v>
      </c>
      <c r="BQ96" s="821" t="s">
        <v>298</v>
      </c>
      <c r="BR96" s="57">
        <f>BP96-BO96+BW96</f>
        <v>1.2999999999999985</v>
      </c>
      <c r="BS96" s="88">
        <f>BR96/BO96</f>
        <v>0.10156249999999988</v>
      </c>
      <c r="BT96" s="57" t="s">
        <v>39</v>
      </c>
      <c r="BU96" s="57"/>
      <c r="BV96" s="57"/>
      <c r="BW96" s="57">
        <v>0.4</v>
      </c>
      <c r="BX96" s="53"/>
      <c r="BY96" s="171">
        <f>BS96/2</f>
        <v>5.0781249999999938E-2</v>
      </c>
      <c r="BZ96" s="13"/>
      <c r="CB96" s="29"/>
      <c r="CC96" s="821">
        <v>12.8</v>
      </c>
      <c r="CD96" s="821">
        <v>13.7</v>
      </c>
      <c r="CE96" s="821" t="s">
        <v>298</v>
      </c>
      <c r="CF96" s="57">
        <f>CD96-CC96+CK96</f>
        <v>1.2999999999999985</v>
      </c>
      <c r="CG96" s="88">
        <f>CF96/CC96</f>
        <v>0.10156249999999988</v>
      </c>
      <c r="CH96" s="53"/>
      <c r="CI96" s="57" t="s">
        <v>39</v>
      </c>
      <c r="CJ96" s="57"/>
      <c r="CK96" s="57">
        <v>0.4</v>
      </c>
      <c r="CL96" s="53"/>
      <c r="CM96" s="171">
        <f>CG96/2</f>
        <v>5.0781249999999938E-2</v>
      </c>
      <c r="CN96" s="13"/>
      <c r="CP96" s="13"/>
      <c r="CQ96" s="821">
        <v>12.8</v>
      </c>
      <c r="CR96" s="821">
        <v>13.7</v>
      </c>
      <c r="CS96" s="821" t="s">
        <v>298</v>
      </c>
      <c r="CT96" s="57">
        <f>CR96-CQ96+CY96</f>
        <v>1.2999999999999985</v>
      </c>
      <c r="CU96" s="88">
        <f>CT96/CQ96</f>
        <v>0.10156249999999988</v>
      </c>
      <c r="CV96" s="57"/>
      <c r="CW96" s="57" t="s">
        <v>39</v>
      </c>
      <c r="CX96" s="57"/>
      <c r="CY96" s="57">
        <v>0.4</v>
      </c>
      <c r="CZ96" s="53"/>
      <c r="DA96" s="171">
        <f>CU96/2</f>
        <v>5.0781249999999938E-2</v>
      </c>
      <c r="DB96" s="13"/>
      <c r="DD96" s="13"/>
      <c r="DE96" s="821">
        <v>12.8</v>
      </c>
      <c r="DF96" s="821">
        <v>13.7</v>
      </c>
      <c r="DG96" s="821"/>
      <c r="DH96" s="821"/>
      <c r="DI96" s="821" t="s">
        <v>298</v>
      </c>
      <c r="DJ96" s="57">
        <f>DF96-DE96+DO96</f>
        <v>1.2999999999999985</v>
      </c>
      <c r="DK96" s="88">
        <f>DJ96/DE96</f>
        <v>0.10156249999999988</v>
      </c>
      <c r="DL96" s="57"/>
      <c r="DM96" s="57" t="s">
        <v>39</v>
      </c>
      <c r="DN96" s="57"/>
      <c r="DO96" s="57">
        <v>0.4</v>
      </c>
      <c r="DP96" s="53"/>
      <c r="DQ96" s="171">
        <f>DK96/2</f>
        <v>5.0781249999999938E-2</v>
      </c>
      <c r="DR96" s="13"/>
      <c r="DT96" s="13"/>
      <c r="DU96" s="821">
        <v>12.8</v>
      </c>
      <c r="DV96" s="821">
        <v>13.7</v>
      </c>
      <c r="DW96" s="821" t="s">
        <v>298</v>
      </c>
      <c r="DX96" s="57">
        <f>DV96-DU96+EC96</f>
        <v>1.2999999999999985</v>
      </c>
      <c r="DY96" s="88">
        <f>DX96/DU96</f>
        <v>0.10156249999999988</v>
      </c>
      <c r="DZ96" s="57"/>
      <c r="EA96" s="57" t="s">
        <v>39</v>
      </c>
      <c r="EB96" s="57"/>
      <c r="EC96" s="57">
        <v>0.4</v>
      </c>
      <c r="ED96" s="53"/>
      <c r="EE96" s="171">
        <f>DY96/2</f>
        <v>5.0781249999999938E-2</v>
      </c>
      <c r="EF96" s="13"/>
      <c r="EG96" s="13"/>
      <c r="EH96" s="29"/>
      <c r="EI96" s="821">
        <v>12.8</v>
      </c>
      <c r="EJ96" s="821">
        <v>13.7</v>
      </c>
      <c r="EK96" s="821" t="s">
        <v>298</v>
      </c>
      <c r="EL96" s="57">
        <f>EJ96-EI96+EP96</f>
        <v>1.2999999999999985</v>
      </c>
      <c r="EM96" s="88">
        <f>EL96/EI96</f>
        <v>0.10156249999999988</v>
      </c>
      <c r="EN96" s="57" t="s">
        <v>39</v>
      </c>
      <c r="EO96" s="57"/>
      <c r="EP96" s="57">
        <v>0.4</v>
      </c>
      <c r="EQ96" s="53"/>
      <c r="ER96" s="171">
        <f>EM96/2</f>
        <v>5.0781249999999938E-2</v>
      </c>
      <c r="ES96" s="13"/>
      <c r="EU96" s="29"/>
      <c r="EV96" s="821">
        <v>12.8</v>
      </c>
      <c r="EW96" s="821">
        <v>13.7</v>
      </c>
      <c r="EX96" s="821" t="s">
        <v>298</v>
      </c>
      <c r="EY96" s="57">
        <f>EW96-EV96+FC96</f>
        <v>1.2999999999999985</v>
      </c>
      <c r="EZ96" s="88">
        <f>EY96/EV96</f>
        <v>0.10156249999999988</v>
      </c>
      <c r="FA96" s="57" t="s">
        <v>39</v>
      </c>
      <c r="FB96" s="57"/>
      <c r="FC96" s="57">
        <v>0.4</v>
      </c>
      <c r="FD96" s="53"/>
      <c r="FE96" s="171">
        <f>EZ96/2</f>
        <v>5.0781249999999938E-2</v>
      </c>
      <c r="FF96" s="13"/>
      <c r="FH96" s="29"/>
      <c r="FI96" s="821">
        <v>12.8</v>
      </c>
      <c r="FJ96" s="821">
        <v>13.7</v>
      </c>
      <c r="FK96" s="821" t="s">
        <v>298</v>
      </c>
      <c r="FL96" s="57">
        <f>FJ96-FI96+FP96</f>
        <v>1.2999999999999985</v>
      </c>
      <c r="FM96" s="88">
        <f>FL96/FI96</f>
        <v>0.10156249999999988</v>
      </c>
      <c r="FN96" s="57" t="s">
        <v>39</v>
      </c>
      <c r="FO96" s="57"/>
      <c r="FP96" s="57">
        <v>0.4</v>
      </c>
      <c r="FQ96" s="53"/>
      <c r="FR96" s="171">
        <f>FM96/2</f>
        <v>5.0781249999999938E-2</v>
      </c>
      <c r="FS96" s="13"/>
      <c r="FU96" s="29" t="s">
        <v>372</v>
      </c>
      <c r="FV96" s="821">
        <v>12.8</v>
      </c>
      <c r="FW96" s="821">
        <v>13.7</v>
      </c>
      <c r="FX96" s="821"/>
      <c r="FY96" s="821" t="s">
        <v>62</v>
      </c>
      <c r="FZ96" s="57">
        <f>FW96-FV96+GD96</f>
        <v>1.2999999999999985</v>
      </c>
      <c r="GA96" s="88">
        <f>FZ96/FV96</f>
        <v>0.10156249999999988</v>
      </c>
      <c r="GB96" s="57" t="s">
        <v>39</v>
      </c>
      <c r="GC96" s="57"/>
      <c r="GD96" s="57">
        <v>0.4</v>
      </c>
      <c r="GE96" s="53"/>
      <c r="GF96" s="171">
        <f>GA96/2</f>
        <v>5.0781249999999938E-2</v>
      </c>
      <c r="GG96" s="13"/>
      <c r="GI96" s="29" t="s">
        <v>372</v>
      </c>
      <c r="GJ96" s="821">
        <v>12.8</v>
      </c>
      <c r="GK96" s="821">
        <v>13.7</v>
      </c>
      <c r="GL96" s="821"/>
      <c r="GM96" s="821" t="s">
        <v>62</v>
      </c>
      <c r="GN96" s="57">
        <f>GK96-GJ96+GR96</f>
        <v>1.2999999999999985</v>
      </c>
      <c r="GO96" s="88">
        <f>GN96/GJ96</f>
        <v>0.10156249999999988</v>
      </c>
      <c r="GP96" s="57" t="s">
        <v>39</v>
      </c>
      <c r="GQ96" s="57"/>
      <c r="GR96" s="57">
        <v>0.4</v>
      </c>
      <c r="GS96" s="53"/>
      <c r="GT96" s="171">
        <f>GO96/2</f>
        <v>5.0781249999999938E-2</v>
      </c>
      <c r="GU96" s="13"/>
      <c r="GW96" s="29" t="s">
        <v>372</v>
      </c>
      <c r="GX96" s="821">
        <v>12.8</v>
      </c>
      <c r="GY96" s="821">
        <v>13.7</v>
      </c>
      <c r="GZ96" s="821"/>
      <c r="HA96" s="821" t="s">
        <v>62</v>
      </c>
      <c r="HB96" s="57">
        <f>GY96-GX96+HF96</f>
        <v>1.2999999999999985</v>
      </c>
      <c r="HC96" s="88">
        <f>HB96/GX96</f>
        <v>0.10156249999999988</v>
      </c>
      <c r="HD96" s="57" t="s">
        <v>39</v>
      </c>
      <c r="HE96" s="57"/>
      <c r="HF96" s="57">
        <v>0.4</v>
      </c>
      <c r="HG96" s="53"/>
      <c r="HH96" s="171">
        <f>HC96/2</f>
        <v>5.0781249999999938E-2</v>
      </c>
      <c r="HI96" s="13"/>
      <c r="HJ96" s="13"/>
      <c r="HK96" s="29" t="s">
        <v>372</v>
      </c>
      <c r="HL96" s="821">
        <v>12.8</v>
      </c>
      <c r="HM96" s="821">
        <v>13.7</v>
      </c>
      <c r="HN96" s="821"/>
      <c r="HO96" s="821" t="s">
        <v>62</v>
      </c>
      <c r="HP96" s="57">
        <f>HM96-HL96+HT96</f>
        <v>1.2999999999999985</v>
      </c>
      <c r="HQ96" s="88">
        <f>HP96/HL96</f>
        <v>0.10156249999999988</v>
      </c>
      <c r="HR96" s="57" t="s">
        <v>39</v>
      </c>
      <c r="HS96" s="57"/>
      <c r="HT96" s="57">
        <v>0.4</v>
      </c>
      <c r="HU96" s="53"/>
      <c r="HV96" s="171">
        <f>HQ96/2</f>
        <v>5.0781249999999938E-2</v>
      </c>
      <c r="HW96" s="13"/>
      <c r="HX96" s="29" t="s">
        <v>372</v>
      </c>
      <c r="HY96" s="821">
        <v>12.8</v>
      </c>
      <c r="HZ96" s="821">
        <v>13.7</v>
      </c>
      <c r="IA96" s="821"/>
      <c r="IB96" s="821" t="s">
        <v>62</v>
      </c>
      <c r="IC96" s="57">
        <f>HZ96-HY96+IJ96</f>
        <v>1.2999999999999985</v>
      </c>
      <c r="ID96" s="88">
        <f>IC96/HY96</f>
        <v>0.10156249999999988</v>
      </c>
      <c r="IE96" s="88"/>
      <c r="IF96" s="88"/>
      <c r="IG96" s="88"/>
      <c r="IH96" s="57" t="s">
        <v>39</v>
      </c>
      <c r="II96" s="57"/>
      <c r="IJ96" s="57">
        <v>0.4</v>
      </c>
      <c r="IK96" s="53"/>
      <c r="IL96" s="171">
        <f>ID96/2</f>
        <v>5.0781249999999938E-2</v>
      </c>
      <c r="IM96" s="13"/>
      <c r="IO96" s="692"/>
      <c r="IQ96" s="29"/>
      <c r="IR96" s="821">
        <v>12.8</v>
      </c>
      <c r="IS96" s="821">
        <v>13.7</v>
      </c>
      <c r="IT96" s="821"/>
      <c r="IU96" s="821" t="s">
        <v>62</v>
      </c>
      <c r="IV96" s="57">
        <f>IS96-IR96+JC96</f>
        <v>1.2999999999999985</v>
      </c>
      <c r="IW96" s="88">
        <f>IV96/IR96</f>
        <v>0.10156249999999988</v>
      </c>
      <c r="IX96" s="88"/>
      <c r="IY96" s="88"/>
      <c r="IZ96" s="88"/>
      <c r="JA96" s="57" t="s">
        <v>39</v>
      </c>
      <c r="JB96" s="57"/>
      <c r="JC96" s="57">
        <v>0.4</v>
      </c>
      <c r="JD96" s="53"/>
      <c r="JE96" s="171">
        <f>IW96/2</f>
        <v>5.0781249999999938E-2</v>
      </c>
      <c r="JF96" s="13"/>
      <c r="JH96" s="29"/>
      <c r="JI96" s="821">
        <v>12.8</v>
      </c>
      <c r="JJ96" s="821">
        <v>13.7</v>
      </c>
      <c r="JK96" s="821"/>
      <c r="JL96" s="821" t="s">
        <v>62</v>
      </c>
      <c r="JM96" s="57">
        <f>JJ96-JI96+JT96</f>
        <v>1.2999999999999985</v>
      </c>
      <c r="JN96" s="88">
        <f>JM96/JI96</f>
        <v>0.10156249999999988</v>
      </c>
      <c r="JO96" s="88"/>
      <c r="JP96" s="88"/>
      <c r="JQ96" s="88"/>
      <c r="JR96" s="57" t="s">
        <v>39</v>
      </c>
      <c r="JS96" s="57"/>
      <c r="JT96" s="57">
        <v>0.4</v>
      </c>
      <c r="JU96" s="53"/>
      <c r="JV96" s="171">
        <f>JN96/2</f>
        <v>5.0781249999999938E-2</v>
      </c>
      <c r="JW96" s="13"/>
      <c r="JZ96" s="29"/>
      <c r="KA96" s="821">
        <v>12.8</v>
      </c>
      <c r="KB96" s="821">
        <v>13.7</v>
      </c>
      <c r="KC96" s="821"/>
      <c r="KD96" s="821" t="s">
        <v>62</v>
      </c>
      <c r="KE96" s="57">
        <f>KB96-KA96+KL96</f>
        <v>1.2999999999999985</v>
      </c>
      <c r="KF96" s="88">
        <f>KE96/KA96</f>
        <v>0.10156249999999988</v>
      </c>
      <c r="KG96" s="88"/>
      <c r="KH96" s="88"/>
      <c r="KI96" s="88"/>
      <c r="KJ96" s="57" t="s">
        <v>39</v>
      </c>
      <c r="KK96" s="57"/>
      <c r="KL96" s="57">
        <v>0.4</v>
      </c>
      <c r="KM96" s="53"/>
      <c r="KN96" s="171">
        <f>KF96/2</f>
        <v>5.0781249999999938E-2</v>
      </c>
      <c r="KO96" s="13"/>
      <c r="KQ96" s="29"/>
      <c r="KR96" s="821">
        <v>12.8</v>
      </c>
      <c r="KS96" s="821">
        <v>13.7</v>
      </c>
      <c r="KT96" s="821"/>
      <c r="KU96" s="866" t="s">
        <v>62</v>
      </c>
      <c r="KV96" s="57">
        <f>KS96-KR96+LC96</f>
        <v>1.2999999999999985</v>
      </c>
      <c r="KW96" s="88">
        <f>KV96/KR96</f>
        <v>0.10156249999999988</v>
      </c>
      <c r="KX96" s="88"/>
      <c r="KY96" s="88"/>
      <c r="KZ96" s="88"/>
      <c r="LA96" s="57" t="s">
        <v>39</v>
      </c>
      <c r="LB96" s="57"/>
      <c r="LC96" s="57">
        <v>0.4</v>
      </c>
      <c r="LD96" s="53"/>
      <c r="LE96" s="171">
        <f>KW96/2</f>
        <v>5.0781249999999938E-2</v>
      </c>
      <c r="LF96" s="13"/>
      <c r="LI96" s="29"/>
      <c r="LJ96" s="821">
        <v>12.8</v>
      </c>
      <c r="LK96" s="821">
        <v>13.7</v>
      </c>
      <c r="LL96" s="821"/>
      <c r="LM96" s="866" t="s">
        <v>62</v>
      </c>
      <c r="LN96" s="57">
        <f>LK96-LJ96+LU96</f>
        <v>1.2999999999999985</v>
      </c>
      <c r="LO96" s="88">
        <f>LN96/LJ96</f>
        <v>0.10156249999999988</v>
      </c>
      <c r="LP96" s="88"/>
      <c r="LQ96" s="88"/>
      <c r="LR96" s="88"/>
      <c r="LS96" s="57" t="s">
        <v>39</v>
      </c>
      <c r="LT96" s="57"/>
      <c r="LU96" s="57">
        <v>0.4</v>
      </c>
      <c r="LV96" s="53"/>
      <c r="LW96" s="171">
        <f>LO96/2</f>
        <v>5.0781249999999938E-2</v>
      </c>
      <c r="LX96" s="13"/>
      <c r="LZ96" s="868"/>
      <c r="MA96" s="869">
        <v>12.8</v>
      </c>
      <c r="MB96" s="869">
        <v>13.7</v>
      </c>
      <c r="MC96" s="869"/>
      <c r="MD96" s="871" t="s">
        <v>62</v>
      </c>
      <c r="ME96" s="873">
        <f>MB96-MA96+ML96</f>
        <v>1.2999999999999985</v>
      </c>
      <c r="MF96" s="875">
        <f>ME96/MA96</f>
        <v>0.10156249999999988</v>
      </c>
      <c r="MG96" s="88"/>
      <c r="MH96" s="88"/>
      <c r="MI96" s="88"/>
      <c r="MJ96" s="873" t="s">
        <v>39</v>
      </c>
      <c r="MK96" s="873"/>
      <c r="ML96" s="873">
        <v>0.4</v>
      </c>
      <c r="MM96" s="878"/>
      <c r="MN96" s="880">
        <f>MF96/2</f>
        <v>5.0781249999999938E-2</v>
      </c>
      <c r="MO96" s="394"/>
      <c r="MQ96" s="868"/>
      <c r="MR96" s="869">
        <v>12.8</v>
      </c>
      <c r="MS96" s="869">
        <v>13.7</v>
      </c>
      <c r="MT96" s="869"/>
      <c r="MU96" s="871" t="s">
        <v>62</v>
      </c>
      <c r="MV96" s="873">
        <f>MS96-MR96+NC96</f>
        <v>1.2999999999999985</v>
      </c>
      <c r="MW96" s="875">
        <f>MV96/MR96</f>
        <v>0.10156249999999988</v>
      </c>
      <c r="MX96" s="88"/>
      <c r="MY96" s="88"/>
      <c r="MZ96" s="88"/>
      <c r="NA96" s="873" t="s">
        <v>39</v>
      </c>
      <c r="NB96" s="873"/>
      <c r="NC96" s="873">
        <v>0.4</v>
      </c>
      <c r="ND96" s="878"/>
      <c r="NE96" s="880">
        <f>MW96/2</f>
        <v>5.0781249999999938E-2</v>
      </c>
      <c r="NF96" s="394"/>
      <c r="NI96" s="868"/>
      <c r="NJ96" s="869">
        <v>12.8</v>
      </c>
      <c r="NK96" s="869">
        <v>13.7</v>
      </c>
      <c r="NL96" s="869"/>
      <c r="NM96" s="871" t="s">
        <v>62</v>
      </c>
      <c r="NN96" s="873">
        <f>NK96-NJ96+NU96</f>
        <v>1.2999999999999985</v>
      </c>
      <c r="NO96" s="875">
        <f>NN96/NJ96</f>
        <v>0.10156249999999988</v>
      </c>
      <c r="NP96" s="88"/>
      <c r="NQ96" s="88"/>
      <c r="NR96" s="88"/>
      <c r="NS96" s="873" t="s">
        <v>39</v>
      </c>
      <c r="NT96" s="873"/>
      <c r="NU96" s="873">
        <v>0.4</v>
      </c>
      <c r="NV96" s="878"/>
      <c r="NW96" s="880">
        <f>NO96/2</f>
        <v>5.0781249999999938E-2</v>
      </c>
      <c r="NX96" s="394"/>
      <c r="OA96" s="868"/>
      <c r="OB96" s="869">
        <v>12.8</v>
      </c>
      <c r="OC96" s="869">
        <v>13.7</v>
      </c>
      <c r="OD96" s="869"/>
      <c r="OE96" s="871" t="s">
        <v>62</v>
      </c>
      <c r="OF96" s="873">
        <f>OC96-OB96+OM96</f>
        <v>1.2999999999999985</v>
      </c>
      <c r="OG96" s="875">
        <f>OF96/OB96</f>
        <v>0.10156249999999988</v>
      </c>
      <c r="OH96" s="88"/>
      <c r="OI96" s="88"/>
      <c r="OJ96" s="88"/>
      <c r="OK96" s="873" t="s">
        <v>39</v>
      </c>
      <c r="OL96" s="873"/>
      <c r="OM96" s="873">
        <v>0.4</v>
      </c>
      <c r="ON96" s="394"/>
      <c r="OQ96" s="868"/>
      <c r="OR96" s="869">
        <v>12.8</v>
      </c>
      <c r="OS96" s="869">
        <v>13.7</v>
      </c>
      <c r="OT96" s="869"/>
      <c r="OU96" s="871" t="s">
        <v>62</v>
      </c>
      <c r="OV96" s="873">
        <f>OS96-OR96+PC96</f>
        <v>1.2999999999999985</v>
      </c>
      <c r="OW96" s="875">
        <f>OV96/OR96</f>
        <v>0.10156249999999988</v>
      </c>
      <c r="OX96" s="88"/>
      <c r="OY96" s="88"/>
      <c r="OZ96" s="88"/>
      <c r="PA96" s="873" t="s">
        <v>39</v>
      </c>
      <c r="PB96" s="873"/>
      <c r="PC96" s="873">
        <v>0.4</v>
      </c>
      <c r="PD96" s="394"/>
      <c r="PG96" s="868"/>
      <c r="PH96" s="869">
        <v>12.8</v>
      </c>
      <c r="PI96" s="869">
        <v>13.7</v>
      </c>
      <c r="PJ96" s="869"/>
      <c r="PK96" s="871" t="s">
        <v>62</v>
      </c>
      <c r="PL96" s="873">
        <f>PI96-PH96+PS96</f>
        <v>1.2999999999999985</v>
      </c>
      <c r="PM96" s="875">
        <f>PL96/PH96</f>
        <v>0.10156249999999988</v>
      </c>
      <c r="PN96" s="88"/>
      <c r="PO96" s="88"/>
      <c r="PP96" s="88"/>
      <c r="PQ96" s="873" t="s">
        <v>39</v>
      </c>
      <c r="PR96" s="873"/>
      <c r="PS96" s="873">
        <v>0.4</v>
      </c>
      <c r="PT96" s="394"/>
      <c r="PV96" s="868"/>
      <c r="PW96" s="869">
        <v>12.8</v>
      </c>
      <c r="PX96" s="869">
        <v>13.7</v>
      </c>
      <c r="PY96" s="869"/>
      <c r="PZ96" s="871" t="s">
        <v>62</v>
      </c>
      <c r="QA96" s="873">
        <f>PX96-PW96+QH96</f>
        <v>1.2999999999999985</v>
      </c>
      <c r="QB96" s="875">
        <f>QA96/PW96</f>
        <v>0.10156249999999988</v>
      </c>
      <c r="QC96" s="88"/>
      <c r="QD96" s="88"/>
      <c r="QE96" s="88"/>
      <c r="QF96" s="873" t="s">
        <v>39</v>
      </c>
      <c r="QG96" s="873"/>
      <c r="QH96" s="873">
        <v>0.4</v>
      </c>
      <c r="QI96" s="394"/>
      <c r="QK96" s="868"/>
      <c r="QL96" s="869">
        <v>12.8</v>
      </c>
      <c r="QM96" s="869">
        <v>13.7</v>
      </c>
      <c r="QN96" s="869"/>
      <c r="QO96" s="871" t="s">
        <v>62</v>
      </c>
      <c r="QP96" s="873">
        <f>QM96-QL96+QW96</f>
        <v>1.2999999999999985</v>
      </c>
      <c r="QQ96" s="875">
        <f>QP96/QL96</f>
        <v>0.10156249999999988</v>
      </c>
      <c r="QR96" s="88"/>
      <c r="QS96" s="88"/>
      <c r="QT96" s="88"/>
      <c r="QU96" s="873" t="s">
        <v>39</v>
      </c>
      <c r="QV96" s="873"/>
      <c r="QW96" s="873">
        <v>0.4</v>
      </c>
      <c r="QX96" s="394"/>
      <c r="QZ96" s="618" t="s">
        <v>71</v>
      </c>
      <c r="RA96" s="869">
        <v>12.8</v>
      </c>
      <c r="RB96" s="869">
        <v>13.7</v>
      </c>
      <c r="RC96" s="902"/>
      <c r="RD96" s="871" t="s">
        <v>62</v>
      </c>
      <c r="RE96" s="873">
        <f>RB96-RA96+RL96</f>
        <v>1.2999999999999985</v>
      </c>
      <c r="RF96" s="875">
        <f>RE96/RA96</f>
        <v>0.10156249999999988</v>
      </c>
      <c r="RG96" s="88"/>
      <c r="RH96" s="88"/>
      <c r="RI96" s="88"/>
      <c r="RJ96" s="913" t="s">
        <v>39</v>
      </c>
      <c r="RK96" s="916"/>
      <c r="RL96" s="919">
        <v>0.4</v>
      </c>
      <c r="RM96" s="633"/>
      <c r="RQ96" s="618" t="s">
        <v>71</v>
      </c>
      <c r="RR96" s="869">
        <v>12.8</v>
      </c>
      <c r="RS96" s="869">
        <v>13.7</v>
      </c>
      <c r="RT96" s="902"/>
      <c r="RU96" s="871" t="s">
        <v>62</v>
      </c>
      <c r="RV96" s="873">
        <f>RS96-RR96+SC96</f>
        <v>1.2999999999999985</v>
      </c>
      <c r="RW96" s="875">
        <f>RV96/RR96</f>
        <v>0.10156249999999988</v>
      </c>
      <c r="RX96" s="88"/>
      <c r="RY96" s="88"/>
      <c r="RZ96" s="88"/>
      <c r="SA96" s="913" t="s">
        <v>39</v>
      </c>
      <c r="SB96" s="916"/>
      <c r="SC96" s="919">
        <v>0.4</v>
      </c>
      <c r="SD96" s="633"/>
    </row>
    <row r="97" spans="1:498">
      <c r="A97" s="10" t="s">
        <v>340</v>
      </c>
      <c r="B97" s="11">
        <v>120</v>
      </c>
      <c r="C97" s="10" t="s">
        <v>58</v>
      </c>
      <c r="D97" s="775">
        <v>1012</v>
      </c>
      <c r="E97" s="12" t="s">
        <v>328</v>
      </c>
      <c r="F97" s="344" t="s">
        <v>60</v>
      </c>
      <c r="G97" s="598" t="s">
        <v>61</v>
      </c>
      <c r="H97" s="10"/>
      <c r="J97" s="13" t="s">
        <v>371</v>
      </c>
      <c r="K97" s="59">
        <v>13.3</v>
      </c>
      <c r="L97" s="59">
        <v>13.7</v>
      </c>
      <c r="M97" s="59" t="s">
        <v>298</v>
      </c>
      <c r="N97" s="57">
        <f>L97-K97+S97</f>
        <v>0.7999999999999986</v>
      </c>
      <c r="O97" s="826">
        <f>N97/K97</f>
        <v>6.0150375939849517E-2</v>
      </c>
      <c r="P97" s="826"/>
      <c r="Q97" s="58" t="s">
        <v>39</v>
      </c>
      <c r="R97" s="57"/>
      <c r="S97" s="57">
        <v>0.4</v>
      </c>
      <c r="T97" s="53"/>
      <c r="U97" s="107"/>
      <c r="V97" s="13"/>
      <c r="X97" s="13"/>
      <c r="Y97" s="59">
        <v>13.3</v>
      </c>
      <c r="Z97" s="59">
        <v>13.7</v>
      </c>
      <c r="AA97" s="59" t="s">
        <v>298</v>
      </c>
      <c r="AB97" s="57">
        <f>Z97-Y97+AG97</f>
        <v>0.7999999999999986</v>
      </c>
      <c r="AC97" s="826">
        <f>AB97/Y97</f>
        <v>6.0150375939849517E-2</v>
      </c>
      <c r="AD97" s="826"/>
      <c r="AE97" s="58" t="s">
        <v>39</v>
      </c>
      <c r="AF97" s="57"/>
      <c r="AG97" s="57">
        <v>0.4</v>
      </c>
      <c r="AH97" s="53"/>
      <c r="AI97" s="107"/>
      <c r="AJ97" s="13"/>
      <c r="AL97" s="13"/>
      <c r="AM97" s="59">
        <v>13.3</v>
      </c>
      <c r="AN97" s="59">
        <v>14.23</v>
      </c>
      <c r="AO97" s="59" t="s">
        <v>298</v>
      </c>
      <c r="AP97" s="57">
        <f>AN97-AM97+AU97</f>
        <v>1.3299999999999996</v>
      </c>
      <c r="AQ97" s="826">
        <f>AP97/AM97</f>
        <v>9.9999999999999964E-2</v>
      </c>
      <c r="AR97" s="58" t="s">
        <v>39</v>
      </c>
      <c r="AS97" s="58"/>
      <c r="AT97" s="53"/>
      <c r="AU97" s="57">
        <v>0.4</v>
      </c>
      <c r="AV97" s="53"/>
      <c r="AW97" s="167">
        <v>0.05</v>
      </c>
      <c r="AX97" s="13"/>
      <c r="AZ97" s="13"/>
      <c r="BA97" s="59">
        <v>13.3</v>
      </c>
      <c r="BB97" s="59">
        <v>14.23</v>
      </c>
      <c r="BC97" s="59" t="s">
        <v>298</v>
      </c>
      <c r="BD97" s="57">
        <f>BB97-BA97+BI97</f>
        <v>1.3299999999999996</v>
      </c>
      <c r="BE97" s="826">
        <f>BD97/BA97</f>
        <v>9.9999999999999964E-2</v>
      </c>
      <c r="BF97" s="58" t="s">
        <v>39</v>
      </c>
      <c r="BG97" s="58"/>
      <c r="BH97" s="53"/>
      <c r="BI97" s="57">
        <v>0.4</v>
      </c>
      <c r="BJ97" s="53"/>
      <c r="BK97" s="169">
        <v>0.05</v>
      </c>
      <c r="BL97" s="13"/>
      <c r="BN97" s="29"/>
      <c r="BO97" s="59">
        <v>13.3</v>
      </c>
      <c r="BP97" s="59">
        <v>14.23</v>
      </c>
      <c r="BQ97" s="59" t="s">
        <v>298</v>
      </c>
      <c r="BR97" s="57">
        <f>BP97-BO97+BW97</f>
        <v>1.3299999999999996</v>
      </c>
      <c r="BS97" s="826">
        <f>BR97/BO97</f>
        <v>9.9999999999999964E-2</v>
      </c>
      <c r="BT97" s="58" t="s">
        <v>39</v>
      </c>
      <c r="BU97" s="58"/>
      <c r="BV97" s="53"/>
      <c r="BW97" s="57">
        <v>0.4</v>
      </c>
      <c r="BX97" s="53"/>
      <c r="BY97" s="171">
        <v>0.05</v>
      </c>
      <c r="BZ97" s="13"/>
      <c r="CB97" s="29"/>
      <c r="CC97" s="59">
        <v>13.3</v>
      </c>
      <c r="CD97" s="59">
        <v>14.23</v>
      </c>
      <c r="CE97" s="59" t="s">
        <v>298</v>
      </c>
      <c r="CF97" s="57">
        <f>CD97-CC97+CK97</f>
        <v>1.3299999999999996</v>
      </c>
      <c r="CG97" s="826">
        <f>CF97/CC97</f>
        <v>9.9999999999999964E-2</v>
      </c>
      <c r="CH97" s="326"/>
      <c r="CI97" s="58" t="s">
        <v>39</v>
      </c>
      <c r="CJ97" s="53"/>
      <c r="CK97" s="57">
        <v>0.4</v>
      </c>
      <c r="CL97" s="53"/>
      <c r="CM97" s="171">
        <v>0.05</v>
      </c>
      <c r="CN97" s="13"/>
      <c r="CP97" s="13"/>
      <c r="CQ97" s="59">
        <v>13.3</v>
      </c>
      <c r="CR97" s="59">
        <v>14.23</v>
      </c>
      <c r="CS97" s="59" t="s">
        <v>298</v>
      </c>
      <c r="CT97" s="57">
        <f>CR97-CQ97+CY97</f>
        <v>1.3299999999999996</v>
      </c>
      <c r="CU97" s="826">
        <f>CT97/CQ97</f>
        <v>9.9999999999999964E-2</v>
      </c>
      <c r="CV97" s="58"/>
      <c r="CW97" s="58" t="s">
        <v>39</v>
      </c>
      <c r="CX97" s="53"/>
      <c r="CY97" s="57">
        <v>0.4</v>
      </c>
      <c r="CZ97" s="53"/>
      <c r="DA97" s="171">
        <v>0.05</v>
      </c>
      <c r="DB97" s="13"/>
      <c r="DD97" s="13"/>
      <c r="DE97" s="59">
        <v>13.3</v>
      </c>
      <c r="DF97" s="59">
        <v>14.23</v>
      </c>
      <c r="DG97" s="59"/>
      <c r="DH97" s="59"/>
      <c r="DI97" s="59" t="s">
        <v>298</v>
      </c>
      <c r="DJ97" s="57">
        <f>DF97-DE97+DO97</f>
        <v>1.3299999999999996</v>
      </c>
      <c r="DK97" s="826">
        <f>DJ97/DE97</f>
        <v>9.9999999999999964E-2</v>
      </c>
      <c r="DL97" s="58"/>
      <c r="DM97" s="58" t="s">
        <v>39</v>
      </c>
      <c r="DN97" s="53"/>
      <c r="DO97" s="57">
        <v>0.4</v>
      </c>
      <c r="DP97" s="53"/>
      <c r="DQ97" s="171">
        <v>0.05</v>
      </c>
      <c r="DR97" s="13"/>
      <c r="DT97" s="13"/>
      <c r="DU97" s="59">
        <v>13.3</v>
      </c>
      <c r="DV97" s="59">
        <v>14.23</v>
      </c>
      <c r="DW97" s="59" t="s">
        <v>298</v>
      </c>
      <c r="DX97" s="57">
        <f>DV97-DU97+EC97</f>
        <v>1.3299999999999996</v>
      </c>
      <c r="DY97" s="826">
        <f>DX97/DU97</f>
        <v>9.9999999999999964E-2</v>
      </c>
      <c r="DZ97" s="58"/>
      <c r="EA97" s="58" t="s">
        <v>39</v>
      </c>
      <c r="EB97" s="53"/>
      <c r="EC97" s="57">
        <v>0.4</v>
      </c>
      <c r="ED97" s="53"/>
      <c r="EE97" s="171">
        <v>0.05</v>
      </c>
      <c r="EF97" s="13"/>
      <c r="EG97" s="13"/>
      <c r="EH97" s="29"/>
      <c r="EI97" s="59">
        <v>8.4</v>
      </c>
      <c r="EJ97" s="59">
        <v>9.25</v>
      </c>
      <c r="EK97" s="59" t="s">
        <v>298</v>
      </c>
      <c r="EL97" s="57">
        <f>EJ97-EI97+EP97</f>
        <v>1.2499999999999996</v>
      </c>
      <c r="EM97" s="826">
        <f>EL97/EI97</f>
        <v>0.14880952380952375</v>
      </c>
      <c r="EN97" s="58" t="s">
        <v>39</v>
      </c>
      <c r="EO97" s="53"/>
      <c r="EP97" s="57">
        <v>0.4</v>
      </c>
      <c r="EQ97" s="53"/>
      <c r="ER97" s="171">
        <v>0.05</v>
      </c>
      <c r="ES97" s="13"/>
      <c r="EU97" s="29"/>
      <c r="EV97" s="59">
        <v>8.4</v>
      </c>
      <c r="EW97" s="59">
        <v>9.25</v>
      </c>
      <c r="EX97" s="59" t="s">
        <v>298</v>
      </c>
      <c r="EY97" s="57">
        <f>EW97-EV97+FC97</f>
        <v>1.2499999999999996</v>
      </c>
      <c r="EZ97" s="826">
        <f>EY97/EV97</f>
        <v>0.14880952380952375</v>
      </c>
      <c r="FA97" s="58" t="s">
        <v>39</v>
      </c>
      <c r="FB97" s="53"/>
      <c r="FC97" s="57">
        <v>0.4</v>
      </c>
      <c r="FD97" s="53"/>
      <c r="FE97" s="171">
        <v>0.05</v>
      </c>
      <c r="FF97" s="13"/>
      <c r="FH97" s="29"/>
      <c r="FI97" s="59">
        <v>8.4</v>
      </c>
      <c r="FJ97" s="59">
        <v>9.25</v>
      </c>
      <c r="FK97" s="59" t="s">
        <v>298</v>
      </c>
      <c r="FL97" s="57">
        <f>FJ97-FI97+FP97</f>
        <v>1.2499999999999996</v>
      </c>
      <c r="FM97" s="826">
        <f>FL97/FI97</f>
        <v>0.14880952380952375</v>
      </c>
      <c r="FN97" s="58" t="s">
        <v>39</v>
      </c>
      <c r="FO97" s="53"/>
      <c r="FP97" s="57">
        <v>0.4</v>
      </c>
      <c r="FQ97" s="53"/>
      <c r="FR97" s="171">
        <v>0.05</v>
      </c>
      <c r="FS97" s="13"/>
      <c r="FU97" s="29" t="s">
        <v>372</v>
      </c>
      <c r="FV97" s="59">
        <v>8.4</v>
      </c>
      <c r="FW97" s="59">
        <v>9.25</v>
      </c>
      <c r="FX97" s="59"/>
      <c r="FY97" s="59" t="s">
        <v>62</v>
      </c>
      <c r="FZ97" s="57">
        <f>FW97-FV97+GD97</f>
        <v>1.2499999999999996</v>
      </c>
      <c r="GA97" s="826">
        <f>FZ97/FV97</f>
        <v>0.14880952380952375</v>
      </c>
      <c r="GB97" s="58" t="s">
        <v>39</v>
      </c>
      <c r="GC97" s="53"/>
      <c r="GD97" s="57">
        <v>0.4</v>
      </c>
      <c r="GE97" s="53"/>
      <c r="GF97" s="171">
        <v>0.05</v>
      </c>
      <c r="GG97" s="13"/>
      <c r="GI97" s="29" t="s">
        <v>372</v>
      </c>
      <c r="GJ97" s="59">
        <v>8.4</v>
      </c>
      <c r="GK97" s="59">
        <v>9.25</v>
      </c>
      <c r="GL97" s="59"/>
      <c r="GM97" s="59" t="s">
        <v>62</v>
      </c>
      <c r="GN97" s="57">
        <f>GK97-GJ97+GR97</f>
        <v>1.2499999999999996</v>
      </c>
      <c r="GO97" s="826">
        <f>GN97/GJ97</f>
        <v>0.14880952380952375</v>
      </c>
      <c r="GP97" s="58" t="s">
        <v>39</v>
      </c>
      <c r="GQ97" s="53"/>
      <c r="GR97" s="57">
        <v>0.4</v>
      </c>
      <c r="GS97" s="53"/>
      <c r="GT97" s="171">
        <v>0.05</v>
      </c>
      <c r="GU97" s="13"/>
      <c r="GW97" s="29" t="s">
        <v>372</v>
      </c>
      <c r="GX97" s="59">
        <v>8.4</v>
      </c>
      <c r="GY97" s="59">
        <v>9.25</v>
      </c>
      <c r="GZ97" s="59"/>
      <c r="HA97" s="59" t="s">
        <v>62</v>
      </c>
      <c r="HB97" s="57">
        <f>GY97-GX97+HF97</f>
        <v>1.2499999999999996</v>
      </c>
      <c r="HC97" s="826">
        <f>HB97/GX97</f>
        <v>0.14880952380952375</v>
      </c>
      <c r="HD97" s="58" t="s">
        <v>39</v>
      </c>
      <c r="HE97" s="53"/>
      <c r="HF97" s="57">
        <v>0.4</v>
      </c>
      <c r="HG97" s="53"/>
      <c r="HH97" s="171">
        <v>0.05</v>
      </c>
      <c r="HI97" s="13"/>
      <c r="HJ97" s="13"/>
      <c r="HK97" s="29" t="s">
        <v>372</v>
      </c>
      <c r="HL97" s="59">
        <v>8.4</v>
      </c>
      <c r="HM97" s="59">
        <v>9.25</v>
      </c>
      <c r="HN97" s="59"/>
      <c r="HO97" s="59" t="s">
        <v>62</v>
      </c>
      <c r="HP97" s="57">
        <f>HM97-HL97+HT97</f>
        <v>1.2499999999999996</v>
      </c>
      <c r="HQ97" s="826">
        <f>HP97/HL97</f>
        <v>0.14880952380952375</v>
      </c>
      <c r="HR97" s="58" t="s">
        <v>39</v>
      </c>
      <c r="HS97" s="53"/>
      <c r="HT97" s="57">
        <v>0.4</v>
      </c>
      <c r="HU97" s="53"/>
      <c r="HV97" s="171">
        <v>0.05</v>
      </c>
      <c r="HW97" s="13"/>
      <c r="HX97" s="29" t="s">
        <v>372</v>
      </c>
      <c r="HY97" s="59">
        <v>8.4</v>
      </c>
      <c r="HZ97" s="59">
        <v>9.25</v>
      </c>
      <c r="IA97" s="59"/>
      <c r="IB97" s="59" t="s">
        <v>62</v>
      </c>
      <c r="IC97" s="57">
        <f>HZ97-HY97+IJ97</f>
        <v>1.2499999999999996</v>
      </c>
      <c r="ID97" s="826">
        <f>IC97/HY97</f>
        <v>0.14880952380952375</v>
      </c>
      <c r="IE97" s="826"/>
      <c r="IF97" s="826"/>
      <c r="IG97" s="826"/>
      <c r="IH97" s="58" t="s">
        <v>39</v>
      </c>
      <c r="II97" s="53"/>
      <c r="IJ97" s="57">
        <v>0.4</v>
      </c>
      <c r="IK97" s="53"/>
      <c r="IL97" s="171">
        <v>0.05</v>
      </c>
      <c r="IM97" s="13"/>
      <c r="IO97" s="692"/>
      <c r="IQ97" s="29"/>
      <c r="IR97" s="59">
        <v>8.4</v>
      </c>
      <c r="IS97" s="59">
        <v>9.25</v>
      </c>
      <c r="IT97" s="59"/>
      <c r="IU97" s="59" t="s">
        <v>62</v>
      </c>
      <c r="IV97" s="57">
        <f>IS97-IR97+JC97</f>
        <v>1.2499999999999996</v>
      </c>
      <c r="IW97" s="826">
        <f>IV97/IR97</f>
        <v>0.14880952380952375</v>
      </c>
      <c r="IX97" s="826"/>
      <c r="IY97" s="826"/>
      <c r="IZ97" s="826"/>
      <c r="JA97" s="58" t="s">
        <v>39</v>
      </c>
      <c r="JB97" s="53"/>
      <c r="JC97" s="57">
        <v>0.4</v>
      </c>
      <c r="JD97" s="53"/>
      <c r="JE97" s="171">
        <v>0.05</v>
      </c>
      <c r="JF97" s="13"/>
      <c r="JH97" s="29"/>
      <c r="JI97" s="59">
        <v>8.4</v>
      </c>
      <c r="JJ97" s="59">
        <v>9.25</v>
      </c>
      <c r="JK97" s="59"/>
      <c r="JL97" s="59" t="s">
        <v>62</v>
      </c>
      <c r="JM97" s="57">
        <f>JJ97-JI97+JT97</f>
        <v>1.2499999999999996</v>
      </c>
      <c r="JN97" s="826">
        <f>JM97/JI97</f>
        <v>0.14880952380952375</v>
      </c>
      <c r="JO97" s="826"/>
      <c r="JP97" s="826"/>
      <c r="JQ97" s="826"/>
      <c r="JR97" s="58" t="s">
        <v>39</v>
      </c>
      <c r="JS97" s="53"/>
      <c r="JT97" s="57">
        <v>0.4</v>
      </c>
      <c r="JU97" s="53"/>
      <c r="JV97" s="171">
        <v>0.05</v>
      </c>
      <c r="JW97" s="13"/>
      <c r="JZ97" s="29"/>
      <c r="KA97" s="59">
        <v>8.4</v>
      </c>
      <c r="KB97" s="59">
        <v>9.25</v>
      </c>
      <c r="KC97" s="59"/>
      <c r="KD97" s="59" t="s">
        <v>62</v>
      </c>
      <c r="KE97" s="57">
        <f>KB97-KA97+KL97</f>
        <v>1.2499999999999996</v>
      </c>
      <c r="KF97" s="826">
        <f>KE97/KA97</f>
        <v>0.14880952380952375</v>
      </c>
      <c r="KG97" s="826"/>
      <c r="KH97" s="826"/>
      <c r="KI97" s="826"/>
      <c r="KJ97" s="58" t="s">
        <v>39</v>
      </c>
      <c r="KK97" s="53"/>
      <c r="KL97" s="57">
        <v>0.4</v>
      </c>
      <c r="KM97" s="53"/>
      <c r="KN97" s="171">
        <v>0.05</v>
      </c>
      <c r="KO97" s="13"/>
      <c r="KQ97" s="29" t="s">
        <v>285</v>
      </c>
      <c r="KR97" s="59">
        <v>8.4</v>
      </c>
      <c r="KS97" s="59">
        <v>9.25</v>
      </c>
      <c r="KT97" s="59"/>
      <c r="KU97" s="313" t="s">
        <v>62</v>
      </c>
      <c r="KV97" s="57">
        <f>KS97-KR97+LC97</f>
        <v>1.2499999999999996</v>
      </c>
      <c r="KW97" s="826">
        <f>KV97/KR97</f>
        <v>0.14880952380952375</v>
      </c>
      <c r="KX97" s="826"/>
      <c r="KY97" s="826"/>
      <c r="KZ97" s="826"/>
      <c r="LA97" s="58" t="s">
        <v>39</v>
      </c>
      <c r="LB97" s="53"/>
      <c r="LC97" s="57">
        <v>0.4</v>
      </c>
      <c r="LD97" s="53"/>
      <c r="LE97" s="171">
        <v>0.05</v>
      </c>
      <c r="LF97" s="13"/>
      <c r="LI97" s="29" t="s">
        <v>285</v>
      </c>
      <c r="LJ97" s="59">
        <v>8.4</v>
      </c>
      <c r="LK97" s="59">
        <v>9.25</v>
      </c>
      <c r="LL97" s="59"/>
      <c r="LM97" s="313" t="s">
        <v>62</v>
      </c>
      <c r="LN97" s="57">
        <f>LK97-LJ97+LU97</f>
        <v>1.2499999999999996</v>
      </c>
      <c r="LO97" s="826">
        <f>LN97/LJ97</f>
        <v>0.14880952380952375</v>
      </c>
      <c r="LP97" s="826"/>
      <c r="LQ97" s="826"/>
      <c r="LR97" s="826"/>
      <c r="LS97" s="58" t="s">
        <v>39</v>
      </c>
      <c r="LT97" s="53"/>
      <c r="LU97" s="57">
        <v>0.4</v>
      </c>
      <c r="LV97" s="53"/>
      <c r="LW97" s="171">
        <v>0.05</v>
      </c>
      <c r="LX97" s="13"/>
      <c r="LZ97" s="29" t="s">
        <v>285</v>
      </c>
      <c r="MA97" s="59">
        <v>8.4</v>
      </c>
      <c r="MB97" s="59">
        <v>9.25</v>
      </c>
      <c r="MC97" s="59"/>
      <c r="MD97" s="313" t="s">
        <v>62</v>
      </c>
      <c r="ME97" s="57">
        <f>MB97-MA97+ML97</f>
        <v>1.2499999999999996</v>
      </c>
      <c r="MF97" s="826">
        <f>ME97/MA97</f>
        <v>0.14880952380952375</v>
      </c>
      <c r="MG97" s="826"/>
      <c r="MH97" s="826"/>
      <c r="MI97" s="826"/>
      <c r="MJ97" s="58" t="s">
        <v>39</v>
      </c>
      <c r="MK97" s="53"/>
      <c r="ML97" s="57">
        <v>0.4</v>
      </c>
      <c r="MM97" s="53"/>
      <c r="MN97" s="171">
        <v>0.05</v>
      </c>
      <c r="MO97" s="13"/>
      <c r="MQ97" s="29" t="s">
        <v>285</v>
      </c>
      <c r="MR97" s="59">
        <v>8.4</v>
      </c>
      <c r="MS97" s="59">
        <v>9.25</v>
      </c>
      <c r="MT97" s="59"/>
      <c r="MU97" s="313" t="s">
        <v>62</v>
      </c>
      <c r="MV97" s="57">
        <f>MS97-MR97+NC97</f>
        <v>1.2499999999999996</v>
      </c>
      <c r="MW97" s="826">
        <f>MV97/MR97</f>
        <v>0.14880952380952375</v>
      </c>
      <c r="MX97" s="826"/>
      <c r="MY97" s="826"/>
      <c r="MZ97" s="826"/>
      <c r="NA97" s="58" t="s">
        <v>39</v>
      </c>
      <c r="NB97" s="53"/>
      <c r="NC97" s="57">
        <v>0.4</v>
      </c>
      <c r="ND97" s="53"/>
      <c r="NE97" s="171">
        <v>0.05</v>
      </c>
      <c r="NF97" s="13"/>
      <c r="NI97" s="29" t="s">
        <v>393</v>
      </c>
      <c r="NJ97" s="59">
        <v>8.4</v>
      </c>
      <c r="NK97" s="59">
        <v>9.25</v>
      </c>
      <c r="NL97" s="59"/>
      <c r="NM97" s="313" t="s">
        <v>62</v>
      </c>
      <c r="NN97" s="57">
        <f>NK97-NJ97+NU97</f>
        <v>1.2499999999999996</v>
      </c>
      <c r="NO97" s="826">
        <f>NN97/NJ97</f>
        <v>0.14880952380952375</v>
      </c>
      <c r="NP97" s="826"/>
      <c r="NQ97" s="826"/>
      <c r="NR97" s="826"/>
      <c r="NS97" s="58" t="s">
        <v>39</v>
      </c>
      <c r="NT97" s="53"/>
      <c r="NU97" s="57">
        <v>0.4</v>
      </c>
      <c r="NV97" s="53"/>
      <c r="NW97" s="171">
        <v>0.05</v>
      </c>
      <c r="NX97" s="13"/>
      <c r="OA97" s="29" t="s">
        <v>393</v>
      </c>
      <c r="OB97" s="59">
        <v>8.4</v>
      </c>
      <c r="OC97" s="59">
        <v>9.25</v>
      </c>
      <c r="OD97" s="59"/>
      <c r="OE97" s="313" t="s">
        <v>62</v>
      </c>
      <c r="OF97" s="57">
        <f>OC97-OB97+OM97</f>
        <v>1.2499999999999996</v>
      </c>
      <c r="OG97" s="826">
        <f>OF97/OB97</f>
        <v>0.14880952380952375</v>
      </c>
      <c r="OH97" s="826"/>
      <c r="OI97" s="826"/>
      <c r="OJ97" s="826"/>
      <c r="OK97" s="58" t="s">
        <v>39</v>
      </c>
      <c r="OL97" s="53"/>
      <c r="OM97" s="57">
        <v>0.4</v>
      </c>
      <c r="ON97" s="13"/>
      <c r="OQ97" s="29" t="s">
        <v>393</v>
      </c>
      <c r="OR97" s="59">
        <v>8.4</v>
      </c>
      <c r="OS97" s="59">
        <v>9.25</v>
      </c>
      <c r="OT97" s="59"/>
      <c r="OU97" s="313" t="s">
        <v>62</v>
      </c>
      <c r="OV97" s="57">
        <f>OS97-OR97+PC97</f>
        <v>1.2499999999999996</v>
      </c>
      <c r="OW97" s="826">
        <f>OV97/OR97</f>
        <v>0.14880952380952375</v>
      </c>
      <c r="OX97" s="826"/>
      <c r="OY97" s="826"/>
      <c r="OZ97" s="826"/>
      <c r="PA97" s="58" t="s">
        <v>39</v>
      </c>
      <c r="PB97" s="53"/>
      <c r="PC97" s="57">
        <v>0.4</v>
      </c>
      <c r="PD97" s="13"/>
      <c r="PG97" s="29" t="s">
        <v>393</v>
      </c>
      <c r="PH97" s="59">
        <v>8.4</v>
      </c>
      <c r="PI97" s="59">
        <v>9.25</v>
      </c>
      <c r="PJ97" s="59"/>
      <c r="PK97" s="313" t="s">
        <v>62</v>
      </c>
      <c r="PL97" s="57">
        <f>PI97-PH97+PS97</f>
        <v>1.2499999999999996</v>
      </c>
      <c r="PM97" s="826">
        <f>PL97/PH97</f>
        <v>0.14880952380952375</v>
      </c>
      <c r="PN97" s="826"/>
      <c r="PO97" s="826"/>
      <c r="PP97" s="826"/>
      <c r="PQ97" s="58" t="s">
        <v>39</v>
      </c>
      <c r="PR97" s="53"/>
      <c r="PS97" s="57">
        <v>0.4</v>
      </c>
      <c r="PT97" s="13"/>
      <c r="PV97" s="29" t="s">
        <v>393</v>
      </c>
      <c r="PW97" s="59">
        <v>8.4</v>
      </c>
      <c r="PX97" s="59">
        <v>9.25</v>
      </c>
      <c r="PY97" s="59"/>
      <c r="PZ97" s="313" t="s">
        <v>62</v>
      </c>
      <c r="QA97" s="57">
        <f>PX97-PW97+QH97</f>
        <v>1.2499999999999996</v>
      </c>
      <c r="QB97" s="826">
        <f>QA97/PW97</f>
        <v>0.14880952380952375</v>
      </c>
      <c r="QC97" s="826"/>
      <c r="QD97" s="826"/>
      <c r="QE97" s="826"/>
      <c r="QF97" s="58" t="s">
        <v>39</v>
      </c>
      <c r="QG97" s="53"/>
      <c r="QH97" s="57">
        <v>0.4</v>
      </c>
      <c r="QI97" s="13"/>
      <c r="QK97" s="29" t="s">
        <v>393</v>
      </c>
      <c r="QL97" s="59">
        <v>8.4</v>
      </c>
      <c r="QM97" s="59">
        <v>9.25</v>
      </c>
      <c r="QN97" s="59"/>
      <c r="QO97" s="313" t="s">
        <v>62</v>
      </c>
      <c r="QP97" s="57">
        <f>QM97-QL97+QW97</f>
        <v>1.2499999999999996</v>
      </c>
      <c r="QQ97" s="826">
        <f>QP97/QL97</f>
        <v>0.14880952380952375</v>
      </c>
      <c r="QR97" s="826"/>
      <c r="QS97" s="826"/>
      <c r="QT97" s="826"/>
      <c r="QU97" s="58" t="s">
        <v>39</v>
      </c>
      <c r="QV97" s="53"/>
      <c r="QW97" s="57">
        <v>0.4</v>
      </c>
      <c r="QX97" s="13"/>
      <c r="QZ97" s="618" t="s">
        <v>71</v>
      </c>
      <c r="RA97" s="59">
        <v>8.4</v>
      </c>
      <c r="RB97" s="59">
        <v>9.25</v>
      </c>
      <c r="RC97" s="498"/>
      <c r="RD97" s="313" t="s">
        <v>62</v>
      </c>
      <c r="RE97" s="57">
        <f>RB97-RA97+RL97</f>
        <v>1.2499999999999996</v>
      </c>
      <c r="RF97" s="826">
        <f>RE97/RA97</f>
        <v>0.14880952380952375</v>
      </c>
      <c r="RG97" s="826"/>
      <c r="RH97" s="826"/>
      <c r="RI97" s="826"/>
      <c r="RJ97" s="909" t="s">
        <v>39</v>
      </c>
      <c r="RK97" s="54"/>
      <c r="RL97" s="555">
        <v>0.4</v>
      </c>
      <c r="RM97" s="633"/>
      <c r="RQ97" s="618" t="s">
        <v>71</v>
      </c>
      <c r="RR97" s="59">
        <v>8.4</v>
      </c>
      <c r="RS97" s="59">
        <v>9.25</v>
      </c>
      <c r="RT97" s="498"/>
      <c r="RU97" s="313" t="s">
        <v>62</v>
      </c>
      <c r="RV97" s="57">
        <f>RS97-RR97+SC97</f>
        <v>1.2499999999999996</v>
      </c>
      <c r="RW97" s="826">
        <f>RV97/RR97</f>
        <v>0.14880952380952375</v>
      </c>
      <c r="RX97" s="826"/>
      <c r="RY97" s="826"/>
      <c r="RZ97" s="826"/>
      <c r="SA97" s="909" t="s">
        <v>39</v>
      </c>
      <c r="SB97" s="54"/>
      <c r="SC97" s="555">
        <v>0.4</v>
      </c>
      <c r="SD97" s="633"/>
    </row>
    <row r="98" spans="1:498">
      <c r="A98" s="10" t="s">
        <v>341</v>
      </c>
      <c r="B98" s="11">
        <v>110</v>
      </c>
      <c r="C98" s="10" t="s">
        <v>110</v>
      </c>
      <c r="D98" s="775">
        <v>1012</v>
      </c>
      <c r="E98" s="12" t="s">
        <v>328</v>
      </c>
      <c r="F98" s="344" t="s">
        <v>60</v>
      </c>
      <c r="G98" s="598" t="s">
        <v>342</v>
      </c>
      <c r="H98" s="10"/>
      <c r="J98" s="13" t="s">
        <v>371</v>
      </c>
      <c r="K98" s="59">
        <v>11.85</v>
      </c>
      <c r="L98" s="59">
        <v>12.84</v>
      </c>
      <c r="M98" s="59" t="s">
        <v>298</v>
      </c>
      <c r="N98" s="57">
        <f>L98-K98</f>
        <v>0.99000000000000021</v>
      </c>
      <c r="O98" s="826">
        <f>N98/K98</f>
        <v>8.3544303797468369E-2</v>
      </c>
      <c r="P98" s="826"/>
      <c r="Q98" s="58" t="s">
        <v>39</v>
      </c>
      <c r="R98" s="57"/>
      <c r="S98" s="57"/>
      <c r="T98" s="53"/>
      <c r="U98" s="107">
        <v>0.04</v>
      </c>
      <c r="V98" s="13"/>
      <c r="X98" s="13"/>
      <c r="Y98" s="59">
        <v>11.85</v>
      </c>
      <c r="Z98" s="59">
        <v>12.84</v>
      </c>
      <c r="AA98" s="59" t="s">
        <v>298</v>
      </c>
      <c r="AB98" s="57">
        <f>Z98-Y98</f>
        <v>0.99000000000000021</v>
      </c>
      <c r="AC98" s="826">
        <f>AB98/Y98</f>
        <v>8.3544303797468369E-2</v>
      </c>
      <c r="AD98" s="826"/>
      <c r="AE98" s="58" t="s">
        <v>39</v>
      </c>
      <c r="AF98" s="57"/>
      <c r="AG98" s="57"/>
      <c r="AH98" s="53"/>
      <c r="AI98" s="107">
        <f>AC98/2</f>
        <v>4.1772151898734185E-2</v>
      </c>
      <c r="AJ98" s="13"/>
      <c r="AL98" s="13"/>
      <c r="AM98" s="59">
        <v>12.4</v>
      </c>
      <c r="AN98" s="59">
        <v>13.39</v>
      </c>
      <c r="AO98" s="59" t="s">
        <v>298</v>
      </c>
      <c r="AP98" s="57">
        <f>AN98-AM98</f>
        <v>0.99000000000000021</v>
      </c>
      <c r="AQ98" s="826">
        <f>AP98/AM98</f>
        <v>7.9838709677419364E-2</v>
      </c>
      <c r="AR98" s="58" t="s">
        <v>39</v>
      </c>
      <c r="AS98" s="58"/>
      <c r="AT98" s="57"/>
      <c r="AU98" s="57"/>
      <c r="AV98" s="53"/>
      <c r="AW98" s="167">
        <f>AQ98/2</f>
        <v>3.9919354838709682E-2</v>
      </c>
      <c r="AX98" s="13"/>
      <c r="AZ98" s="13"/>
      <c r="BA98" s="59">
        <v>12.4</v>
      </c>
      <c r="BB98" s="59">
        <v>13.39</v>
      </c>
      <c r="BC98" s="59" t="s">
        <v>298</v>
      </c>
      <c r="BD98" s="57">
        <f>BB98-BA98</f>
        <v>0.99000000000000021</v>
      </c>
      <c r="BE98" s="826">
        <f>BD98/BA98</f>
        <v>7.9838709677419364E-2</v>
      </c>
      <c r="BF98" s="58" t="s">
        <v>39</v>
      </c>
      <c r="BG98" s="58"/>
      <c r="BH98" s="57"/>
      <c r="BI98" s="57"/>
      <c r="BJ98" s="53"/>
      <c r="BK98" s="169">
        <f>BE98/2</f>
        <v>3.9919354838709682E-2</v>
      </c>
      <c r="BL98" s="13"/>
      <c r="BN98" s="29"/>
      <c r="BO98" s="59">
        <v>12.4</v>
      </c>
      <c r="BP98" s="59">
        <v>13.39</v>
      </c>
      <c r="BQ98" s="59" t="s">
        <v>298</v>
      </c>
      <c r="BR98" s="57">
        <f>BP98-BO98</f>
        <v>0.99000000000000021</v>
      </c>
      <c r="BS98" s="826">
        <f>BR98/BO98</f>
        <v>7.9838709677419364E-2</v>
      </c>
      <c r="BT98" s="58" t="s">
        <v>39</v>
      </c>
      <c r="BU98" s="58"/>
      <c r="BV98" s="57"/>
      <c r="BW98" s="57"/>
      <c r="BX98" s="53"/>
      <c r="BY98" s="171">
        <f>BS98/2</f>
        <v>3.9919354838709682E-2</v>
      </c>
      <c r="BZ98" s="13"/>
      <c r="CB98" s="29"/>
      <c r="CC98" s="59">
        <v>12.4</v>
      </c>
      <c r="CD98" s="59">
        <v>13.39</v>
      </c>
      <c r="CE98" s="59" t="s">
        <v>298</v>
      </c>
      <c r="CF98" s="57">
        <f>CD98-CC98</f>
        <v>0.99000000000000021</v>
      </c>
      <c r="CG98" s="826">
        <f>CF98/CC98</f>
        <v>7.9838709677419364E-2</v>
      </c>
      <c r="CH98" s="326"/>
      <c r="CI98" s="58" t="s">
        <v>39</v>
      </c>
      <c r="CJ98" s="57"/>
      <c r="CK98" s="57"/>
      <c r="CL98" s="53"/>
      <c r="CM98" s="171">
        <f>CG98/2</f>
        <v>3.9919354838709682E-2</v>
      </c>
      <c r="CN98" s="13"/>
      <c r="CP98" s="13"/>
      <c r="CQ98" s="59">
        <v>12.4</v>
      </c>
      <c r="CR98" s="59">
        <v>13.39</v>
      </c>
      <c r="CS98" s="59" t="s">
        <v>298</v>
      </c>
      <c r="CT98" s="57">
        <f>CR98-CQ98</f>
        <v>0.99000000000000021</v>
      </c>
      <c r="CU98" s="826">
        <f>CT98/CQ98</f>
        <v>7.9838709677419364E-2</v>
      </c>
      <c r="CV98" s="58"/>
      <c r="CW98" s="58" t="s">
        <v>39</v>
      </c>
      <c r="CX98" s="57"/>
      <c r="CY98" s="57"/>
      <c r="CZ98" s="53"/>
      <c r="DA98" s="171">
        <f>CU98/2</f>
        <v>3.9919354838709682E-2</v>
      </c>
      <c r="DB98" s="13"/>
      <c r="DD98" s="13"/>
      <c r="DE98" s="59">
        <v>12.4</v>
      </c>
      <c r="DF98" s="59">
        <v>13.39</v>
      </c>
      <c r="DG98" s="59"/>
      <c r="DH98" s="59"/>
      <c r="DI98" s="59" t="s">
        <v>298</v>
      </c>
      <c r="DJ98" s="57">
        <f>DF98-DE98</f>
        <v>0.99000000000000021</v>
      </c>
      <c r="DK98" s="826">
        <f>DJ98/DE98</f>
        <v>7.9838709677419364E-2</v>
      </c>
      <c r="DL98" s="58"/>
      <c r="DM98" s="58" t="s">
        <v>39</v>
      </c>
      <c r="DN98" s="57"/>
      <c r="DO98" s="57"/>
      <c r="DP98" s="53"/>
      <c r="DQ98" s="171">
        <f>DK98/2</f>
        <v>3.9919354838709682E-2</v>
      </c>
      <c r="DR98" s="13"/>
      <c r="DT98" s="13"/>
      <c r="DU98" s="59">
        <v>12.4</v>
      </c>
      <c r="DV98" s="59">
        <v>13.39</v>
      </c>
      <c r="DW98" s="59" t="s">
        <v>298</v>
      </c>
      <c r="DX98" s="57">
        <f>DV98-DU98</f>
        <v>0.99000000000000021</v>
      </c>
      <c r="DY98" s="826">
        <f>DX98/DU98</f>
        <v>7.9838709677419364E-2</v>
      </c>
      <c r="DZ98" s="58"/>
      <c r="EA98" s="58" t="s">
        <v>39</v>
      </c>
      <c r="EB98" s="57"/>
      <c r="EC98" s="57"/>
      <c r="ED98" s="53"/>
      <c r="EE98" s="171">
        <f>DY98/2</f>
        <v>3.9919354838709682E-2</v>
      </c>
      <c r="EF98" s="13"/>
      <c r="EG98" s="13"/>
      <c r="EH98" s="29"/>
      <c r="EI98" s="59">
        <v>12.4</v>
      </c>
      <c r="EJ98" s="59">
        <v>13.39</v>
      </c>
      <c r="EK98" s="59" t="s">
        <v>298</v>
      </c>
      <c r="EL98" s="57">
        <f>EJ98-EI98</f>
        <v>0.99000000000000021</v>
      </c>
      <c r="EM98" s="826">
        <f>EL98/EI98</f>
        <v>7.9838709677419364E-2</v>
      </c>
      <c r="EN98" s="58" t="s">
        <v>39</v>
      </c>
      <c r="EO98" s="57"/>
      <c r="EP98" s="57"/>
      <c r="EQ98" s="53"/>
      <c r="ER98" s="171">
        <f>EM98/2</f>
        <v>3.9919354838709682E-2</v>
      </c>
      <c r="ES98" s="13"/>
      <c r="EU98" s="29"/>
      <c r="EV98" s="59">
        <v>12.4</v>
      </c>
      <c r="EW98" s="59">
        <v>13.39</v>
      </c>
      <c r="EX98" s="59" t="s">
        <v>298</v>
      </c>
      <c r="EY98" s="57">
        <f>EW98-EV98</f>
        <v>0.99000000000000021</v>
      </c>
      <c r="EZ98" s="826">
        <f>EY98/EV98</f>
        <v>7.9838709677419364E-2</v>
      </c>
      <c r="FA98" s="58" t="s">
        <v>39</v>
      </c>
      <c r="FB98" s="57"/>
      <c r="FC98" s="57"/>
      <c r="FD98" s="53"/>
      <c r="FE98" s="171">
        <f>EZ98/2</f>
        <v>3.9919354838709682E-2</v>
      </c>
      <c r="FF98" s="13"/>
      <c r="FH98" s="29"/>
      <c r="FI98" s="59">
        <v>12.4</v>
      </c>
      <c r="FJ98" s="59">
        <v>13.39</v>
      </c>
      <c r="FK98" s="59" t="s">
        <v>298</v>
      </c>
      <c r="FL98" s="57">
        <f>FJ98-FI98</f>
        <v>0.99000000000000021</v>
      </c>
      <c r="FM98" s="826">
        <f>FL98/FI98</f>
        <v>7.9838709677419364E-2</v>
      </c>
      <c r="FN98" s="58" t="s">
        <v>39</v>
      </c>
      <c r="FO98" s="57"/>
      <c r="FP98" s="57"/>
      <c r="FQ98" s="53"/>
      <c r="FR98" s="171">
        <f>FM98/2</f>
        <v>3.9919354838709682E-2</v>
      </c>
      <c r="FS98" s="13"/>
      <c r="FU98" s="29" t="s">
        <v>372</v>
      </c>
      <c r="FV98" s="59">
        <v>12.4</v>
      </c>
      <c r="FW98" s="59">
        <v>13.39</v>
      </c>
      <c r="FX98" s="59"/>
      <c r="FY98" s="59" t="s">
        <v>62</v>
      </c>
      <c r="FZ98" s="57">
        <f>FW98-FV98</f>
        <v>0.99000000000000021</v>
      </c>
      <c r="GA98" s="826">
        <f>FZ98/FV98</f>
        <v>7.9838709677419364E-2</v>
      </c>
      <c r="GB98" s="58" t="s">
        <v>39</v>
      </c>
      <c r="GC98" s="57"/>
      <c r="GD98" s="57"/>
      <c r="GE98" s="53"/>
      <c r="GF98" s="171">
        <f>GA98/2</f>
        <v>3.9919354838709682E-2</v>
      </c>
      <c r="GG98" s="13"/>
      <c r="GI98" s="29" t="s">
        <v>372</v>
      </c>
      <c r="GJ98" s="59">
        <v>12.4</v>
      </c>
      <c r="GK98" s="59">
        <v>13.39</v>
      </c>
      <c r="GL98" s="59"/>
      <c r="GM98" s="59" t="s">
        <v>62</v>
      </c>
      <c r="GN98" s="57">
        <f>GK98-GJ98</f>
        <v>0.99000000000000021</v>
      </c>
      <c r="GO98" s="826">
        <f>GN98/GJ98</f>
        <v>7.9838709677419364E-2</v>
      </c>
      <c r="GP98" s="58" t="s">
        <v>39</v>
      </c>
      <c r="GQ98" s="57"/>
      <c r="GR98" s="57"/>
      <c r="GS98" s="53"/>
      <c r="GT98" s="171">
        <f>GO98/2</f>
        <v>3.9919354838709682E-2</v>
      </c>
      <c r="GU98" s="13"/>
      <c r="GW98" s="29" t="s">
        <v>372</v>
      </c>
      <c r="GX98" s="59">
        <v>12.4</v>
      </c>
      <c r="GY98" s="59">
        <v>13.39</v>
      </c>
      <c r="GZ98" s="59"/>
      <c r="HA98" s="59" t="s">
        <v>62</v>
      </c>
      <c r="HB98" s="57">
        <f>GY98-GX98</f>
        <v>0.99000000000000021</v>
      </c>
      <c r="HC98" s="826">
        <f>HB98/GX98</f>
        <v>7.9838709677419364E-2</v>
      </c>
      <c r="HD98" s="58" t="s">
        <v>39</v>
      </c>
      <c r="HE98" s="57"/>
      <c r="HF98" s="57"/>
      <c r="HG98" s="53"/>
      <c r="HH98" s="171">
        <f>HC98/2</f>
        <v>3.9919354838709682E-2</v>
      </c>
      <c r="HI98" s="13"/>
      <c r="HJ98" s="13"/>
      <c r="HK98" s="29" t="s">
        <v>372</v>
      </c>
      <c r="HL98" s="59">
        <v>12.4</v>
      </c>
      <c r="HM98" s="59">
        <v>13.39</v>
      </c>
      <c r="HN98" s="59"/>
      <c r="HO98" s="59" t="s">
        <v>62</v>
      </c>
      <c r="HP98" s="57">
        <f>HM98-HL98</f>
        <v>0.99000000000000021</v>
      </c>
      <c r="HQ98" s="826">
        <f>HP98/HL98</f>
        <v>7.9838709677419364E-2</v>
      </c>
      <c r="HR98" s="58" t="s">
        <v>39</v>
      </c>
      <c r="HS98" s="57"/>
      <c r="HT98" s="57"/>
      <c r="HU98" s="53"/>
      <c r="HV98" s="171">
        <f>HQ98/2</f>
        <v>3.9919354838709682E-2</v>
      </c>
      <c r="HW98" s="13"/>
      <c r="HX98" s="29" t="s">
        <v>372</v>
      </c>
      <c r="HY98" s="59">
        <v>12.4</v>
      </c>
      <c r="HZ98" s="59">
        <v>13.39</v>
      </c>
      <c r="IA98" s="59"/>
      <c r="IB98" s="59" t="s">
        <v>62</v>
      </c>
      <c r="IC98" s="57">
        <f>HZ98-HY98</f>
        <v>0.99000000000000021</v>
      </c>
      <c r="ID98" s="826">
        <f>IC98/HY98</f>
        <v>7.9838709677419364E-2</v>
      </c>
      <c r="IE98" s="826"/>
      <c r="IF98" s="826"/>
      <c r="IG98" s="826"/>
      <c r="IH98" s="58" t="s">
        <v>39</v>
      </c>
      <c r="II98" s="57"/>
      <c r="IJ98" s="57"/>
      <c r="IK98" s="53"/>
      <c r="IL98" s="171">
        <f>ID98/2</f>
        <v>3.9919354838709682E-2</v>
      </c>
      <c r="IM98" s="13"/>
      <c r="IQ98" s="29"/>
      <c r="IR98" s="59">
        <v>12.4</v>
      </c>
      <c r="IS98" s="59">
        <v>13.39</v>
      </c>
      <c r="IT98" s="59"/>
      <c r="IU98" s="59" t="s">
        <v>62</v>
      </c>
      <c r="IV98" s="57">
        <f>IS98-IR98</f>
        <v>0.99000000000000021</v>
      </c>
      <c r="IW98" s="826">
        <f>IV98/IR98</f>
        <v>7.9838709677419364E-2</v>
      </c>
      <c r="IX98" s="826"/>
      <c r="IY98" s="826"/>
      <c r="IZ98" s="826"/>
      <c r="JA98" s="58" t="s">
        <v>39</v>
      </c>
      <c r="JB98" s="57"/>
      <c r="JC98" s="57"/>
      <c r="JD98" s="53"/>
      <c r="JE98" s="171">
        <f>IW98/2</f>
        <v>3.9919354838709682E-2</v>
      </c>
      <c r="JF98" s="13"/>
      <c r="JH98" s="29"/>
      <c r="JI98" s="59">
        <v>12.4</v>
      </c>
      <c r="JJ98" s="59">
        <v>13.39</v>
      </c>
      <c r="JK98" s="59"/>
      <c r="JL98" s="59" t="s">
        <v>62</v>
      </c>
      <c r="JM98" s="57">
        <f>JJ98-JI98</f>
        <v>0.99000000000000021</v>
      </c>
      <c r="JN98" s="826">
        <f>JM98/JI98</f>
        <v>7.9838709677419364E-2</v>
      </c>
      <c r="JO98" s="826"/>
      <c r="JP98" s="826"/>
      <c r="JQ98" s="826"/>
      <c r="JR98" s="58" t="s">
        <v>39</v>
      </c>
      <c r="JS98" s="57"/>
      <c r="JT98" s="57"/>
      <c r="JU98" s="53"/>
      <c r="JV98" s="171">
        <f>JN98/2</f>
        <v>3.9919354838709682E-2</v>
      </c>
      <c r="JW98" s="13"/>
      <c r="JZ98" s="29"/>
      <c r="KA98" s="59">
        <v>12.4</v>
      </c>
      <c r="KB98" s="59">
        <v>13.39</v>
      </c>
      <c r="KC98" s="59"/>
      <c r="KD98" s="59" t="s">
        <v>62</v>
      </c>
      <c r="KE98" s="57">
        <f>KB98-KA98</f>
        <v>0.99000000000000021</v>
      </c>
      <c r="KF98" s="826">
        <f>KE98/KA98</f>
        <v>7.9838709677419364E-2</v>
      </c>
      <c r="KG98" s="826"/>
      <c r="KH98" s="826"/>
      <c r="KI98" s="826"/>
      <c r="KJ98" s="58" t="s">
        <v>39</v>
      </c>
      <c r="KK98" s="57"/>
      <c r="KL98" s="57"/>
      <c r="KM98" s="53"/>
      <c r="KN98" s="171">
        <f>KF98/2</f>
        <v>3.9919354838709682E-2</v>
      </c>
      <c r="KO98" s="13"/>
      <c r="KQ98" s="29"/>
      <c r="KR98" s="59">
        <v>12.4</v>
      </c>
      <c r="KS98" s="59">
        <v>13.39</v>
      </c>
      <c r="KT98" s="59"/>
      <c r="KU98" s="313" t="s">
        <v>62</v>
      </c>
      <c r="KV98" s="57">
        <f>KS98-KR98</f>
        <v>0.99000000000000021</v>
      </c>
      <c r="KW98" s="826">
        <f>KV98/KR98</f>
        <v>7.9838709677419364E-2</v>
      </c>
      <c r="KX98" s="826"/>
      <c r="KY98" s="826"/>
      <c r="KZ98" s="826"/>
      <c r="LA98" s="58" t="s">
        <v>39</v>
      </c>
      <c r="LB98" s="57"/>
      <c r="LC98" s="57"/>
      <c r="LD98" s="53"/>
      <c r="LE98" s="171">
        <f>KW98/2</f>
        <v>3.9919354838709682E-2</v>
      </c>
      <c r="LF98" s="13"/>
      <c r="LI98" s="29"/>
      <c r="LJ98" s="59">
        <v>12.4</v>
      </c>
      <c r="LK98" s="59">
        <v>13.39</v>
      </c>
      <c r="LL98" s="59"/>
      <c r="LM98" s="313" t="s">
        <v>62</v>
      </c>
      <c r="LN98" s="57">
        <f>LK98-LJ98</f>
        <v>0.99000000000000021</v>
      </c>
      <c r="LO98" s="826">
        <f>LN98/LJ98</f>
        <v>7.9838709677419364E-2</v>
      </c>
      <c r="LP98" s="826"/>
      <c r="LQ98" s="826"/>
      <c r="LR98" s="826"/>
      <c r="LS98" s="58" t="s">
        <v>39</v>
      </c>
      <c r="LT98" s="57"/>
      <c r="LU98" s="57"/>
      <c r="LV98" s="53"/>
      <c r="LW98" s="171">
        <f>LO98/2</f>
        <v>3.9919354838709682E-2</v>
      </c>
      <c r="LX98" s="13"/>
      <c r="LZ98" s="29"/>
      <c r="MA98" s="59">
        <v>12.4</v>
      </c>
      <c r="MB98" s="59">
        <v>13.39</v>
      </c>
      <c r="MC98" s="59"/>
      <c r="MD98" s="313" t="s">
        <v>62</v>
      </c>
      <c r="ME98" s="57">
        <f>MB98-MA98</f>
        <v>0.99000000000000021</v>
      </c>
      <c r="MF98" s="826">
        <f>ME98/MA98</f>
        <v>7.9838709677419364E-2</v>
      </c>
      <c r="MG98" s="826"/>
      <c r="MH98" s="826"/>
      <c r="MI98" s="826"/>
      <c r="MJ98" s="58" t="s">
        <v>39</v>
      </c>
      <c r="MK98" s="57"/>
      <c r="ML98" s="57"/>
      <c r="MM98" s="53"/>
      <c r="MN98" s="171">
        <f>MF98/2</f>
        <v>3.9919354838709682E-2</v>
      </c>
      <c r="MO98" s="13"/>
      <c r="MQ98" s="29"/>
      <c r="MR98" s="59">
        <v>12.4</v>
      </c>
      <c r="MS98" s="59">
        <v>13.39</v>
      </c>
      <c r="MT98" s="59"/>
      <c r="MU98" s="313" t="s">
        <v>62</v>
      </c>
      <c r="MV98" s="57">
        <f>MS98-MR98</f>
        <v>0.99000000000000021</v>
      </c>
      <c r="MW98" s="826">
        <f>MV98/MR98</f>
        <v>7.9838709677419364E-2</v>
      </c>
      <c r="MX98" s="826"/>
      <c r="MY98" s="826"/>
      <c r="MZ98" s="826"/>
      <c r="NA98" s="58" t="s">
        <v>39</v>
      </c>
      <c r="NB98" s="57"/>
      <c r="NC98" s="57"/>
      <c r="ND98" s="53"/>
      <c r="NE98" s="171">
        <f>MW98/2</f>
        <v>3.9919354838709682E-2</v>
      </c>
      <c r="NF98" s="13"/>
      <c r="NI98" s="29"/>
      <c r="NJ98" s="59">
        <v>12.4</v>
      </c>
      <c r="NK98" s="59">
        <v>13.39</v>
      </c>
      <c r="NL98" s="59"/>
      <c r="NM98" s="313" t="s">
        <v>62</v>
      </c>
      <c r="NN98" s="57">
        <f>NK98-NJ98</f>
        <v>0.99000000000000021</v>
      </c>
      <c r="NO98" s="826">
        <f>NN98/NJ98</f>
        <v>7.9838709677419364E-2</v>
      </c>
      <c r="NP98" s="826"/>
      <c r="NQ98" s="826"/>
      <c r="NR98" s="826"/>
      <c r="NS98" s="58" t="s">
        <v>39</v>
      </c>
      <c r="NT98" s="57"/>
      <c r="NU98" s="57"/>
      <c r="NV98" s="53"/>
      <c r="NW98" s="171">
        <f>NO98/2</f>
        <v>3.9919354838709682E-2</v>
      </c>
      <c r="NX98" s="13"/>
      <c r="OA98" s="29"/>
      <c r="OB98" s="59">
        <v>12.4</v>
      </c>
      <c r="OC98" s="59">
        <v>13.39</v>
      </c>
      <c r="OD98" s="59"/>
      <c r="OE98" s="313" t="s">
        <v>62</v>
      </c>
      <c r="OF98" s="57">
        <f>OC98-OB98</f>
        <v>0.99000000000000021</v>
      </c>
      <c r="OG98" s="826">
        <f>OF98/OB98</f>
        <v>7.9838709677419364E-2</v>
      </c>
      <c r="OH98" s="826"/>
      <c r="OI98" s="826"/>
      <c r="OJ98" s="826"/>
      <c r="OK98" s="58" t="s">
        <v>39</v>
      </c>
      <c r="OL98" s="57"/>
      <c r="OM98" s="57"/>
      <c r="ON98" s="13"/>
      <c r="OQ98" s="29"/>
      <c r="OR98" s="59">
        <v>12.4</v>
      </c>
      <c r="OS98" s="59">
        <v>13.39</v>
      </c>
      <c r="OT98" s="59"/>
      <c r="OU98" s="313" t="s">
        <v>62</v>
      </c>
      <c r="OV98" s="57">
        <f>OS98-OR98</f>
        <v>0.99000000000000021</v>
      </c>
      <c r="OW98" s="826">
        <f>OV98/OR98</f>
        <v>7.9838709677419364E-2</v>
      </c>
      <c r="OX98" s="826"/>
      <c r="OY98" s="826"/>
      <c r="OZ98" s="826"/>
      <c r="PA98" s="58" t="s">
        <v>39</v>
      </c>
      <c r="PB98" s="57"/>
      <c r="PC98" s="57"/>
      <c r="PD98" s="13"/>
      <c r="PG98" s="29"/>
      <c r="PH98" s="59">
        <v>12.4</v>
      </c>
      <c r="PI98" s="59">
        <v>13.39</v>
      </c>
      <c r="PJ98" s="59"/>
      <c r="PK98" s="313" t="s">
        <v>62</v>
      </c>
      <c r="PL98" s="57">
        <f>PI98-PH98</f>
        <v>0.99000000000000021</v>
      </c>
      <c r="PM98" s="826">
        <f>PL98/PH98</f>
        <v>7.9838709677419364E-2</v>
      </c>
      <c r="PN98" s="826"/>
      <c r="PO98" s="826"/>
      <c r="PP98" s="826"/>
      <c r="PQ98" s="58" t="s">
        <v>39</v>
      </c>
      <c r="PR98" s="57"/>
      <c r="PS98" s="57"/>
      <c r="PT98" s="13"/>
      <c r="PV98" s="29"/>
      <c r="PW98" s="59">
        <v>12.4</v>
      </c>
      <c r="PX98" s="59">
        <v>13.39</v>
      </c>
      <c r="PY98" s="59"/>
      <c r="PZ98" s="313" t="s">
        <v>62</v>
      </c>
      <c r="QA98" s="57">
        <f>PX98-PW98</f>
        <v>0.99000000000000021</v>
      </c>
      <c r="QB98" s="826">
        <f>QA98/PW98</f>
        <v>7.9838709677419364E-2</v>
      </c>
      <c r="QC98" s="826"/>
      <c r="QD98" s="826"/>
      <c r="QE98" s="826"/>
      <c r="QF98" s="58" t="s">
        <v>39</v>
      </c>
      <c r="QG98" s="57"/>
      <c r="QH98" s="57"/>
      <c r="QI98" s="13"/>
      <c r="QK98" s="29"/>
      <c r="QL98" s="59">
        <v>12.4</v>
      </c>
      <c r="QM98" s="59">
        <v>13.39</v>
      </c>
      <c r="QN98" s="59"/>
      <c r="QO98" s="313" t="s">
        <v>62</v>
      </c>
      <c r="QP98" s="57">
        <f>QM98-QL98</f>
        <v>0.99000000000000021</v>
      </c>
      <c r="QQ98" s="826">
        <f>QP98/QL98</f>
        <v>7.9838709677419364E-2</v>
      </c>
      <c r="QR98" s="826"/>
      <c r="QS98" s="826"/>
      <c r="QT98" s="826"/>
      <c r="QU98" s="58" t="s">
        <v>39</v>
      </c>
      <c r="QV98" s="57"/>
      <c r="QW98" s="57"/>
      <c r="QX98" s="13"/>
      <c r="QZ98" s="618" t="s">
        <v>71</v>
      </c>
      <c r="RA98" s="59">
        <v>12.4</v>
      </c>
      <c r="RB98" s="59">
        <v>13.39</v>
      </c>
      <c r="RC98" s="498"/>
      <c r="RD98" s="313" t="s">
        <v>62</v>
      </c>
      <c r="RE98" s="57">
        <f>RB98-RA98</f>
        <v>0.99000000000000021</v>
      </c>
      <c r="RF98" s="826">
        <f>RE98/RA98</f>
        <v>7.9838709677419364E-2</v>
      </c>
      <c r="RG98" s="826"/>
      <c r="RH98" s="826"/>
      <c r="RI98" s="826"/>
      <c r="RJ98" s="909" t="s">
        <v>39</v>
      </c>
      <c r="RK98" s="556"/>
      <c r="RL98" s="555"/>
      <c r="RM98" s="633"/>
      <c r="RQ98" s="618" t="s">
        <v>71</v>
      </c>
      <c r="RR98" s="59">
        <v>12.4</v>
      </c>
      <c r="RS98" s="59">
        <v>13.39</v>
      </c>
      <c r="RT98" s="498"/>
      <c r="RU98" s="313" t="s">
        <v>62</v>
      </c>
      <c r="RV98" s="57">
        <f>RS98-RR98</f>
        <v>0.99000000000000021</v>
      </c>
      <c r="RW98" s="826">
        <f>RV98/RR98</f>
        <v>7.9838709677419364E-2</v>
      </c>
      <c r="RX98" s="826"/>
      <c r="RY98" s="826"/>
      <c r="RZ98" s="826"/>
      <c r="SA98" s="909" t="s">
        <v>39</v>
      </c>
      <c r="SB98" s="556"/>
      <c r="SC98" s="555"/>
      <c r="SD98" s="633"/>
    </row>
    <row r="99" spans="1:498">
      <c r="A99" s="10" t="s">
        <v>343</v>
      </c>
      <c r="B99" s="52">
        <v>10</v>
      </c>
      <c r="C99" s="10" t="s">
        <v>104</v>
      </c>
      <c r="D99" s="775">
        <v>1012</v>
      </c>
      <c r="E99" s="12" t="s">
        <v>328</v>
      </c>
      <c r="F99" s="344" t="s">
        <v>60</v>
      </c>
      <c r="G99" s="598" t="s">
        <v>344</v>
      </c>
      <c r="H99" s="10"/>
      <c r="J99" s="13" t="s">
        <v>371</v>
      </c>
      <c r="K99" s="59">
        <v>11</v>
      </c>
      <c r="L99" s="59">
        <v>11.73</v>
      </c>
      <c r="M99" s="59" t="s">
        <v>298</v>
      </c>
      <c r="N99" s="57">
        <f>L99-K99</f>
        <v>0.73000000000000043</v>
      </c>
      <c r="O99" s="826">
        <f>N99/K99</f>
        <v>6.6363636363636402E-2</v>
      </c>
      <c r="P99" s="826"/>
      <c r="Q99" s="58" t="s">
        <v>39</v>
      </c>
      <c r="R99" s="57"/>
      <c r="S99" s="57"/>
      <c r="T99" s="53"/>
      <c r="U99" s="108">
        <v>3.5000000000000003E-2</v>
      </c>
      <c r="V99" s="13"/>
      <c r="X99" s="13"/>
      <c r="Y99" s="59">
        <v>11</v>
      </c>
      <c r="Z99" s="59">
        <v>11.73</v>
      </c>
      <c r="AA99" s="59" t="s">
        <v>298</v>
      </c>
      <c r="AB99" s="57">
        <f>Z99-Y99</f>
        <v>0.73000000000000043</v>
      </c>
      <c r="AC99" s="826">
        <f>AB99/Y99</f>
        <v>6.6363636363636402E-2</v>
      </c>
      <c r="AD99" s="826"/>
      <c r="AE99" s="58" t="s">
        <v>39</v>
      </c>
      <c r="AF99" s="57"/>
      <c r="AG99" s="57"/>
      <c r="AH99" s="53"/>
      <c r="AI99" s="107">
        <f>AC99/2</f>
        <v>3.3181818181818201E-2</v>
      </c>
      <c r="AJ99" s="13"/>
      <c r="AL99" s="13"/>
      <c r="AM99" s="59">
        <v>11.45</v>
      </c>
      <c r="AN99" s="59">
        <v>12.6</v>
      </c>
      <c r="AO99" s="59" t="s">
        <v>298</v>
      </c>
      <c r="AP99" s="57">
        <f>AN99-AM99</f>
        <v>1.1500000000000004</v>
      </c>
      <c r="AQ99" s="826">
        <f>AP99/AM99</f>
        <v>0.10043668122270746</v>
      </c>
      <c r="AR99" s="58" t="s">
        <v>39</v>
      </c>
      <c r="AS99" s="58"/>
      <c r="AT99" s="57"/>
      <c r="AU99" s="57"/>
      <c r="AV99" s="53"/>
      <c r="AW99" s="167">
        <f>AQ99/2</f>
        <v>5.0218340611353732E-2</v>
      </c>
      <c r="AX99" s="13"/>
      <c r="AZ99" s="13"/>
      <c r="BA99" s="59">
        <v>11.45</v>
      </c>
      <c r="BB99" s="59">
        <v>12.6</v>
      </c>
      <c r="BC99" s="59" t="s">
        <v>298</v>
      </c>
      <c r="BD99" s="57">
        <f>BB99-BA99</f>
        <v>1.1500000000000004</v>
      </c>
      <c r="BE99" s="826">
        <f>BD99/BA99</f>
        <v>0.10043668122270746</v>
      </c>
      <c r="BF99" s="58" t="s">
        <v>39</v>
      </c>
      <c r="BG99" s="58"/>
      <c r="BH99" s="57"/>
      <c r="BI99" s="57"/>
      <c r="BJ99" s="53"/>
      <c r="BK99" s="169">
        <f>BE99/2</f>
        <v>5.0218340611353732E-2</v>
      </c>
      <c r="BL99" s="13"/>
      <c r="BN99" s="29"/>
      <c r="BO99" s="59">
        <v>11.45</v>
      </c>
      <c r="BP99" s="59">
        <v>12.6</v>
      </c>
      <c r="BQ99" s="59" t="s">
        <v>298</v>
      </c>
      <c r="BR99" s="57">
        <f>BP99-BO99</f>
        <v>1.1500000000000004</v>
      </c>
      <c r="BS99" s="826">
        <f>BR99/BO99</f>
        <v>0.10043668122270746</v>
      </c>
      <c r="BT99" s="58" t="s">
        <v>39</v>
      </c>
      <c r="BU99" s="58"/>
      <c r="BV99" s="57"/>
      <c r="BW99" s="57"/>
      <c r="BX99" s="53"/>
      <c r="BY99" s="171">
        <f>BS99/2</f>
        <v>5.0218340611353732E-2</v>
      </c>
      <c r="BZ99" s="13"/>
      <c r="CB99" s="29"/>
      <c r="CC99" s="59">
        <v>11.45</v>
      </c>
      <c r="CD99" s="59">
        <v>12.6</v>
      </c>
      <c r="CE99" s="59" t="s">
        <v>298</v>
      </c>
      <c r="CF99" s="57">
        <f>CD99-CC99</f>
        <v>1.1500000000000004</v>
      </c>
      <c r="CG99" s="826">
        <f>CF99/CC99</f>
        <v>0.10043668122270746</v>
      </c>
      <c r="CH99" s="326"/>
      <c r="CI99" s="58" t="s">
        <v>39</v>
      </c>
      <c r="CJ99" s="57"/>
      <c r="CK99" s="57"/>
      <c r="CL99" s="53"/>
      <c r="CM99" s="171">
        <f>CG99/2</f>
        <v>5.0218340611353732E-2</v>
      </c>
      <c r="CN99" s="13"/>
      <c r="CP99" s="13"/>
      <c r="CQ99" s="59">
        <v>11.45</v>
      </c>
      <c r="CR99" s="59">
        <v>12.6</v>
      </c>
      <c r="CS99" s="59" t="s">
        <v>298</v>
      </c>
      <c r="CT99" s="57">
        <f>CR99-CQ99</f>
        <v>1.1500000000000004</v>
      </c>
      <c r="CU99" s="826">
        <f>CT99/CQ99</f>
        <v>0.10043668122270746</v>
      </c>
      <c r="CV99" s="58"/>
      <c r="CW99" s="58" t="s">
        <v>39</v>
      </c>
      <c r="CX99" s="57"/>
      <c r="CY99" s="57"/>
      <c r="CZ99" s="53"/>
      <c r="DA99" s="171">
        <f>CU99/2</f>
        <v>5.0218340611353732E-2</v>
      </c>
      <c r="DB99" s="13"/>
      <c r="DD99" s="13"/>
      <c r="DE99" s="59">
        <v>11.45</v>
      </c>
      <c r="DF99" s="59">
        <v>12.6</v>
      </c>
      <c r="DG99" s="59"/>
      <c r="DH99" s="59"/>
      <c r="DI99" s="59" t="s">
        <v>298</v>
      </c>
      <c r="DJ99" s="57">
        <f>DF99-DE99</f>
        <v>1.1500000000000004</v>
      </c>
      <c r="DK99" s="826">
        <f>DJ99/DE99</f>
        <v>0.10043668122270746</v>
      </c>
      <c r="DL99" s="58"/>
      <c r="DM99" s="58" t="s">
        <v>39</v>
      </c>
      <c r="DN99" s="57"/>
      <c r="DO99" s="57"/>
      <c r="DP99" s="53"/>
      <c r="DQ99" s="171">
        <f>DK99/2</f>
        <v>5.0218340611353732E-2</v>
      </c>
      <c r="DR99" s="13"/>
      <c r="DT99" s="13"/>
      <c r="DU99" s="59">
        <v>11.45</v>
      </c>
      <c r="DV99" s="59">
        <v>12.6</v>
      </c>
      <c r="DW99" s="59" t="s">
        <v>298</v>
      </c>
      <c r="DX99" s="57">
        <f>DV99-DU99</f>
        <v>1.1500000000000004</v>
      </c>
      <c r="DY99" s="826">
        <f>DX99/DU99</f>
        <v>0.10043668122270746</v>
      </c>
      <c r="DZ99" s="58"/>
      <c r="EA99" s="58" t="s">
        <v>39</v>
      </c>
      <c r="EB99" s="57"/>
      <c r="EC99" s="57"/>
      <c r="ED99" s="53"/>
      <c r="EE99" s="171">
        <f>DY99/2</f>
        <v>5.0218340611353732E-2</v>
      </c>
      <c r="EF99" s="13"/>
      <c r="EG99" s="13"/>
      <c r="EH99" s="29"/>
      <c r="EI99" s="59">
        <v>11.45</v>
      </c>
      <c r="EJ99" s="59">
        <v>12.6</v>
      </c>
      <c r="EK99" s="59" t="s">
        <v>298</v>
      </c>
      <c r="EL99" s="57">
        <f>EJ99-EI99</f>
        <v>1.1500000000000004</v>
      </c>
      <c r="EM99" s="826">
        <f>EL99/EI99</f>
        <v>0.10043668122270746</v>
      </c>
      <c r="EN99" s="58" t="s">
        <v>39</v>
      </c>
      <c r="EO99" s="57"/>
      <c r="EP99" s="57"/>
      <c r="EQ99" s="53"/>
      <c r="ER99" s="171">
        <f>EM99/2</f>
        <v>5.0218340611353732E-2</v>
      </c>
      <c r="ES99" s="13"/>
      <c r="EU99" s="29"/>
      <c r="EV99" s="59">
        <v>11.45</v>
      </c>
      <c r="EW99" s="59">
        <v>12.6</v>
      </c>
      <c r="EX99" s="59" t="s">
        <v>298</v>
      </c>
      <c r="EY99" s="57">
        <f>EW99-EV99</f>
        <v>1.1500000000000004</v>
      </c>
      <c r="EZ99" s="826">
        <f>EY99/EV99</f>
        <v>0.10043668122270746</v>
      </c>
      <c r="FA99" s="58" t="s">
        <v>39</v>
      </c>
      <c r="FB99" s="57"/>
      <c r="FC99" s="57"/>
      <c r="FD99" s="53"/>
      <c r="FE99" s="171">
        <f>EZ99/2</f>
        <v>5.0218340611353732E-2</v>
      </c>
      <c r="FF99" s="13"/>
      <c r="FH99" s="29"/>
      <c r="FI99" s="59">
        <v>11.45</v>
      </c>
      <c r="FJ99" s="59">
        <v>12.6</v>
      </c>
      <c r="FK99" s="59" t="s">
        <v>298</v>
      </c>
      <c r="FL99" s="57">
        <f>FJ99-FI99</f>
        <v>1.1500000000000004</v>
      </c>
      <c r="FM99" s="826">
        <f>FL99/FI99</f>
        <v>0.10043668122270746</v>
      </c>
      <c r="FN99" s="58" t="s">
        <v>39</v>
      </c>
      <c r="FO99" s="57"/>
      <c r="FP99" s="57"/>
      <c r="FQ99" s="53"/>
      <c r="FR99" s="171">
        <f>FM99/2</f>
        <v>5.0218340611353732E-2</v>
      </c>
      <c r="FS99" s="13"/>
      <c r="FU99" s="29" t="s">
        <v>372</v>
      </c>
      <c r="FV99" s="59">
        <v>11.45</v>
      </c>
      <c r="FW99" s="59">
        <v>12.6</v>
      </c>
      <c r="FX99" s="59"/>
      <c r="FY99" s="59" t="s">
        <v>62</v>
      </c>
      <c r="FZ99" s="57">
        <f>FW99-FV99</f>
        <v>1.1500000000000004</v>
      </c>
      <c r="GA99" s="826">
        <f>FZ99/FV99</f>
        <v>0.10043668122270746</v>
      </c>
      <c r="GB99" s="58" t="s">
        <v>39</v>
      </c>
      <c r="GC99" s="57"/>
      <c r="GD99" s="57"/>
      <c r="GE99" s="53"/>
      <c r="GF99" s="171">
        <f>GA99/2</f>
        <v>5.0218340611353732E-2</v>
      </c>
      <c r="GG99" s="13"/>
      <c r="GI99" s="29" t="s">
        <v>372</v>
      </c>
      <c r="GJ99" s="59">
        <v>11.45</v>
      </c>
      <c r="GK99" s="59">
        <v>12.6</v>
      </c>
      <c r="GL99" s="59"/>
      <c r="GM99" s="59" t="s">
        <v>62</v>
      </c>
      <c r="GN99" s="57">
        <f>GK99-GJ99</f>
        <v>1.1500000000000004</v>
      </c>
      <c r="GO99" s="826">
        <f>GN99/GJ99</f>
        <v>0.10043668122270746</v>
      </c>
      <c r="GP99" s="58" t="s">
        <v>39</v>
      </c>
      <c r="GQ99" s="57"/>
      <c r="GR99" s="57"/>
      <c r="GS99" s="53"/>
      <c r="GT99" s="171">
        <f>GO99/2</f>
        <v>5.0218340611353732E-2</v>
      </c>
      <c r="GU99" s="13"/>
      <c r="GW99" s="29" t="s">
        <v>372</v>
      </c>
      <c r="GX99" s="59">
        <v>11.45</v>
      </c>
      <c r="GY99" s="59">
        <v>12.6</v>
      </c>
      <c r="GZ99" s="59"/>
      <c r="HA99" s="59" t="s">
        <v>62</v>
      </c>
      <c r="HB99" s="57">
        <f>GY99-GX99</f>
        <v>1.1500000000000004</v>
      </c>
      <c r="HC99" s="826">
        <f>HB99/GX99</f>
        <v>0.10043668122270746</v>
      </c>
      <c r="HD99" s="58" t="s">
        <v>39</v>
      </c>
      <c r="HE99" s="57"/>
      <c r="HF99" s="57"/>
      <c r="HG99" s="53"/>
      <c r="HH99" s="171">
        <f>HC99/2</f>
        <v>5.0218340611353732E-2</v>
      </c>
      <c r="HI99" s="13"/>
      <c r="HJ99" s="13"/>
      <c r="HK99" s="29" t="s">
        <v>372</v>
      </c>
      <c r="HL99" s="59">
        <v>11.45</v>
      </c>
      <c r="HM99" s="59">
        <v>12.6</v>
      </c>
      <c r="HN99" s="59"/>
      <c r="HO99" s="59" t="s">
        <v>62</v>
      </c>
      <c r="HP99" s="57">
        <f>HM99-HL99</f>
        <v>1.1500000000000004</v>
      </c>
      <c r="HQ99" s="826">
        <f>HP99/HL99</f>
        <v>0.10043668122270746</v>
      </c>
      <c r="HR99" s="58" t="s">
        <v>39</v>
      </c>
      <c r="HS99" s="57"/>
      <c r="HT99" s="57"/>
      <c r="HU99" s="53"/>
      <c r="HV99" s="171">
        <f>HQ99/2</f>
        <v>5.0218340611353732E-2</v>
      </c>
      <c r="HW99" s="13"/>
      <c r="HX99" s="29" t="s">
        <v>372</v>
      </c>
      <c r="HY99" s="59">
        <v>11.45</v>
      </c>
      <c r="HZ99" s="59">
        <v>12.6</v>
      </c>
      <c r="IA99" s="59"/>
      <c r="IB99" s="59" t="s">
        <v>62</v>
      </c>
      <c r="IC99" s="57">
        <f>HZ99-HY99</f>
        <v>1.1500000000000004</v>
      </c>
      <c r="ID99" s="826">
        <f>IC99/HY99</f>
        <v>0.10043668122270746</v>
      </c>
      <c r="IE99" s="826"/>
      <c r="IF99" s="826"/>
      <c r="IG99" s="826"/>
      <c r="IH99" s="58" t="s">
        <v>39</v>
      </c>
      <c r="II99" s="57"/>
      <c r="IJ99" s="57"/>
      <c r="IK99" s="53"/>
      <c r="IL99" s="171">
        <f>ID99/2</f>
        <v>5.0218340611353732E-2</v>
      </c>
      <c r="IM99" s="13"/>
      <c r="IQ99" s="29"/>
      <c r="IR99" s="59">
        <v>11.45</v>
      </c>
      <c r="IS99" s="59">
        <v>12.6</v>
      </c>
      <c r="IT99" s="59"/>
      <c r="IU99" s="59" t="s">
        <v>62</v>
      </c>
      <c r="IV99" s="57">
        <f>IS99-IR99</f>
        <v>1.1500000000000004</v>
      </c>
      <c r="IW99" s="826">
        <f>IV99/IR99</f>
        <v>0.10043668122270746</v>
      </c>
      <c r="IX99" s="826"/>
      <c r="IY99" s="826"/>
      <c r="IZ99" s="826"/>
      <c r="JA99" s="58" t="s">
        <v>39</v>
      </c>
      <c r="JB99" s="57"/>
      <c r="JC99" s="57"/>
      <c r="JD99" s="53"/>
      <c r="JE99" s="171">
        <f>IW99/2</f>
        <v>5.0218340611353732E-2</v>
      </c>
      <c r="JF99" s="13"/>
      <c r="JH99" s="29"/>
      <c r="JI99" s="59">
        <v>11.45</v>
      </c>
      <c r="JJ99" s="59">
        <v>12.6</v>
      </c>
      <c r="JK99" s="59"/>
      <c r="JL99" s="59" t="s">
        <v>62</v>
      </c>
      <c r="JM99" s="57">
        <f>JJ99-JI99</f>
        <v>1.1500000000000004</v>
      </c>
      <c r="JN99" s="826">
        <f>JM99/JI99</f>
        <v>0.10043668122270746</v>
      </c>
      <c r="JO99" s="826"/>
      <c r="JP99" s="826"/>
      <c r="JQ99" s="826"/>
      <c r="JR99" s="58" t="s">
        <v>39</v>
      </c>
      <c r="JS99" s="57"/>
      <c r="JT99" s="57"/>
      <c r="JU99" s="53"/>
      <c r="JV99" s="171">
        <f>JN99/2</f>
        <v>5.0218340611353732E-2</v>
      </c>
      <c r="JW99" s="13"/>
      <c r="JZ99" s="29"/>
      <c r="KA99" s="59">
        <v>11.45</v>
      </c>
      <c r="KB99" s="59">
        <v>12.6</v>
      </c>
      <c r="KC99" s="59"/>
      <c r="KD99" s="59" t="s">
        <v>62</v>
      </c>
      <c r="KE99" s="57">
        <f>KB99-KA99</f>
        <v>1.1500000000000004</v>
      </c>
      <c r="KF99" s="826">
        <f>KE99/KA99</f>
        <v>0.10043668122270746</v>
      </c>
      <c r="KG99" s="826"/>
      <c r="KH99" s="826"/>
      <c r="KI99" s="826"/>
      <c r="KJ99" s="58" t="s">
        <v>39</v>
      </c>
      <c r="KK99" s="57"/>
      <c r="KL99" s="57"/>
      <c r="KM99" s="53"/>
      <c r="KN99" s="171">
        <f>KF99/2</f>
        <v>5.0218340611353732E-2</v>
      </c>
      <c r="KO99" s="13"/>
      <c r="KQ99" s="29"/>
      <c r="KR99" s="59">
        <v>11.45</v>
      </c>
      <c r="KS99" s="59">
        <v>12.6</v>
      </c>
      <c r="KT99" s="59"/>
      <c r="KU99" s="313" t="s">
        <v>62</v>
      </c>
      <c r="KV99" s="57">
        <f>KS99-KR99</f>
        <v>1.1500000000000004</v>
      </c>
      <c r="KW99" s="826">
        <f>KV99/KR99</f>
        <v>0.10043668122270746</v>
      </c>
      <c r="KX99" s="826"/>
      <c r="KY99" s="826"/>
      <c r="KZ99" s="826"/>
      <c r="LA99" s="58" t="s">
        <v>39</v>
      </c>
      <c r="LB99" s="57"/>
      <c r="LC99" s="57"/>
      <c r="LD99" s="53"/>
      <c r="LE99" s="171">
        <f>KW99/2</f>
        <v>5.0218340611353732E-2</v>
      </c>
      <c r="LF99" s="13"/>
      <c r="LI99" s="29"/>
      <c r="LJ99" s="59">
        <v>11.45</v>
      </c>
      <c r="LK99" s="59">
        <v>12.6</v>
      </c>
      <c r="LL99" s="59"/>
      <c r="LM99" s="313" t="s">
        <v>62</v>
      </c>
      <c r="LN99" s="57">
        <f>LK99-LJ99</f>
        <v>1.1500000000000004</v>
      </c>
      <c r="LO99" s="826">
        <f>LN99/LJ99</f>
        <v>0.10043668122270746</v>
      </c>
      <c r="LP99" s="826"/>
      <c r="LQ99" s="826"/>
      <c r="LR99" s="826"/>
      <c r="LS99" s="58" t="s">
        <v>39</v>
      </c>
      <c r="LT99" s="57"/>
      <c r="LU99" s="57"/>
      <c r="LV99" s="53"/>
      <c r="LW99" s="171">
        <f>LO99/2</f>
        <v>5.0218340611353732E-2</v>
      </c>
      <c r="LX99" s="13"/>
      <c r="LZ99" s="29"/>
      <c r="MA99" s="59">
        <v>11.45</v>
      </c>
      <c r="MB99" s="59">
        <v>12.6</v>
      </c>
      <c r="MC99" s="59"/>
      <c r="MD99" s="313" t="s">
        <v>62</v>
      </c>
      <c r="ME99" s="57">
        <f>MB99-MA99</f>
        <v>1.1500000000000004</v>
      </c>
      <c r="MF99" s="826">
        <f>ME99/MA99</f>
        <v>0.10043668122270746</v>
      </c>
      <c r="MG99" s="826"/>
      <c r="MH99" s="826"/>
      <c r="MI99" s="826"/>
      <c r="MJ99" s="58" t="s">
        <v>39</v>
      </c>
      <c r="MK99" s="57"/>
      <c r="ML99" s="57"/>
      <c r="MM99" s="53"/>
      <c r="MN99" s="171">
        <f>MF99/2</f>
        <v>5.0218340611353732E-2</v>
      </c>
      <c r="MO99" s="13"/>
      <c r="MQ99" s="29"/>
      <c r="MR99" s="59">
        <v>11.45</v>
      </c>
      <c r="MS99" s="59">
        <v>12.6</v>
      </c>
      <c r="MT99" s="59"/>
      <c r="MU99" s="313" t="s">
        <v>62</v>
      </c>
      <c r="MV99" s="57">
        <f>MS99-MR99</f>
        <v>1.1500000000000004</v>
      </c>
      <c r="MW99" s="826">
        <f>MV99/MR99</f>
        <v>0.10043668122270746</v>
      </c>
      <c r="MX99" s="826"/>
      <c r="MY99" s="826"/>
      <c r="MZ99" s="826"/>
      <c r="NA99" s="58" t="s">
        <v>39</v>
      </c>
      <c r="NB99" s="57"/>
      <c r="NC99" s="57"/>
      <c r="ND99" s="53"/>
      <c r="NE99" s="171">
        <f>MW99/2</f>
        <v>5.0218340611353732E-2</v>
      </c>
      <c r="NF99" s="13"/>
      <c r="NI99" s="29"/>
      <c r="NJ99" s="59">
        <v>11.45</v>
      </c>
      <c r="NK99" s="59">
        <v>12.6</v>
      </c>
      <c r="NL99" s="59"/>
      <c r="NM99" s="313" t="s">
        <v>62</v>
      </c>
      <c r="NN99" s="57">
        <f>NK99-NJ99</f>
        <v>1.1500000000000004</v>
      </c>
      <c r="NO99" s="826">
        <f>NN99/NJ99</f>
        <v>0.10043668122270746</v>
      </c>
      <c r="NP99" s="826"/>
      <c r="NQ99" s="826"/>
      <c r="NR99" s="826"/>
      <c r="NS99" s="58" t="s">
        <v>39</v>
      </c>
      <c r="NT99" s="57"/>
      <c r="NU99" s="57"/>
      <c r="NV99" s="53"/>
      <c r="NW99" s="171">
        <f>NO99/2</f>
        <v>5.0218340611353732E-2</v>
      </c>
      <c r="NX99" s="13"/>
      <c r="OA99" s="29"/>
      <c r="OB99" s="59">
        <v>11.45</v>
      </c>
      <c r="OC99" s="59">
        <v>12.6</v>
      </c>
      <c r="OD99" s="59"/>
      <c r="OE99" s="313" t="s">
        <v>62</v>
      </c>
      <c r="OF99" s="57">
        <f>OC99-OB99</f>
        <v>1.1500000000000004</v>
      </c>
      <c r="OG99" s="826">
        <f>OF99/OB99</f>
        <v>0.10043668122270746</v>
      </c>
      <c r="OH99" s="826"/>
      <c r="OI99" s="826"/>
      <c r="OJ99" s="826"/>
      <c r="OK99" s="58" t="s">
        <v>39</v>
      </c>
      <c r="OL99" s="57"/>
      <c r="OM99" s="57"/>
      <c r="ON99" s="13"/>
      <c r="OQ99" s="29"/>
      <c r="OR99" s="59">
        <v>11.45</v>
      </c>
      <c r="OS99" s="59">
        <v>12.6</v>
      </c>
      <c r="OT99" s="59"/>
      <c r="OU99" s="313" t="s">
        <v>62</v>
      </c>
      <c r="OV99" s="57">
        <f>OS99-OR99</f>
        <v>1.1500000000000004</v>
      </c>
      <c r="OW99" s="826">
        <f>OV99/OR99</f>
        <v>0.10043668122270746</v>
      </c>
      <c r="OX99" s="826"/>
      <c r="OY99" s="826"/>
      <c r="OZ99" s="826"/>
      <c r="PA99" s="58" t="s">
        <v>39</v>
      </c>
      <c r="PB99" s="57"/>
      <c r="PC99" s="57"/>
      <c r="PD99" s="13"/>
      <c r="PG99" s="29"/>
      <c r="PH99" s="59">
        <v>11.45</v>
      </c>
      <c r="PI99" s="59">
        <v>12.6</v>
      </c>
      <c r="PJ99" s="59"/>
      <c r="PK99" s="313" t="s">
        <v>62</v>
      </c>
      <c r="PL99" s="57">
        <f>PI99-PH99</f>
        <v>1.1500000000000004</v>
      </c>
      <c r="PM99" s="826">
        <f>PL99/PH99</f>
        <v>0.10043668122270746</v>
      </c>
      <c r="PN99" s="826"/>
      <c r="PO99" s="826"/>
      <c r="PP99" s="826"/>
      <c r="PQ99" s="58" t="s">
        <v>39</v>
      </c>
      <c r="PR99" s="57"/>
      <c r="PS99" s="57"/>
      <c r="PT99" s="13"/>
      <c r="PV99" s="29"/>
      <c r="PW99" s="59">
        <v>11.45</v>
      </c>
      <c r="PX99" s="59">
        <v>12.6</v>
      </c>
      <c r="PY99" s="59"/>
      <c r="PZ99" s="313" t="s">
        <v>62</v>
      </c>
      <c r="QA99" s="57">
        <f>PX99-PW99</f>
        <v>1.1500000000000004</v>
      </c>
      <c r="QB99" s="826">
        <f>QA99/PW99</f>
        <v>0.10043668122270746</v>
      </c>
      <c r="QC99" s="826"/>
      <c r="QD99" s="826"/>
      <c r="QE99" s="826"/>
      <c r="QF99" s="58" t="s">
        <v>39</v>
      </c>
      <c r="QG99" s="57"/>
      <c r="QH99" s="57"/>
      <c r="QI99" s="13"/>
      <c r="QK99" s="29"/>
      <c r="QL99" s="59">
        <v>11.45</v>
      </c>
      <c r="QM99" s="59">
        <v>12.6</v>
      </c>
      <c r="QN99" s="59"/>
      <c r="QO99" s="313" t="s">
        <v>62</v>
      </c>
      <c r="QP99" s="57">
        <f>QM99-QL99</f>
        <v>1.1500000000000004</v>
      </c>
      <c r="QQ99" s="826">
        <f>QP99/QL99</f>
        <v>0.10043668122270746</v>
      </c>
      <c r="QR99" s="826"/>
      <c r="QS99" s="826"/>
      <c r="QT99" s="826"/>
      <c r="QU99" s="58" t="s">
        <v>39</v>
      </c>
      <c r="QV99" s="57"/>
      <c r="QW99" s="57"/>
      <c r="QX99" s="13"/>
      <c r="QZ99" s="618" t="s">
        <v>71</v>
      </c>
      <c r="RA99" s="59">
        <v>11.45</v>
      </c>
      <c r="RB99" s="59">
        <v>12.6</v>
      </c>
      <c r="RC99" s="498"/>
      <c r="RD99" s="313" t="s">
        <v>62</v>
      </c>
      <c r="RE99" s="57">
        <f>RB99-RA99</f>
        <v>1.1500000000000004</v>
      </c>
      <c r="RF99" s="826">
        <f>RE99/RA99</f>
        <v>0.10043668122270746</v>
      </c>
      <c r="RG99" s="826"/>
      <c r="RH99" s="826"/>
      <c r="RI99" s="826"/>
      <c r="RJ99" s="909" t="s">
        <v>39</v>
      </c>
      <c r="RK99" s="556"/>
      <c r="RL99" s="555"/>
      <c r="RM99" s="633"/>
      <c r="RQ99" s="618" t="s">
        <v>71</v>
      </c>
      <c r="RR99" s="59">
        <v>11.45</v>
      </c>
      <c r="RS99" s="59">
        <v>12.6</v>
      </c>
      <c r="RT99" s="498"/>
      <c r="RU99" s="313" t="s">
        <v>62</v>
      </c>
      <c r="RV99" s="57">
        <f>RS99-RR99</f>
        <v>1.1500000000000004</v>
      </c>
      <c r="RW99" s="826">
        <f>RV99/RR99</f>
        <v>0.10043668122270746</v>
      </c>
      <c r="RX99" s="826"/>
      <c r="RY99" s="826"/>
      <c r="RZ99" s="826"/>
      <c r="SA99" s="909" t="s">
        <v>39</v>
      </c>
      <c r="SB99" s="556"/>
      <c r="SC99" s="555"/>
      <c r="SD99" s="633"/>
    </row>
    <row r="100" spans="1:498">
      <c r="A100" s="10" t="s">
        <v>345</v>
      </c>
      <c r="B100" s="52">
        <v>20</v>
      </c>
      <c r="C100" s="10" t="s">
        <v>95</v>
      </c>
      <c r="D100" s="775">
        <v>1012</v>
      </c>
      <c r="E100" s="12" t="s">
        <v>328</v>
      </c>
      <c r="F100" s="344" t="s">
        <v>60</v>
      </c>
      <c r="G100" s="598" t="s">
        <v>346</v>
      </c>
      <c r="H100" s="10" t="s">
        <v>347</v>
      </c>
      <c r="J100" s="13" t="s">
        <v>371</v>
      </c>
      <c r="K100" s="59">
        <v>18.899999999999999</v>
      </c>
      <c r="L100" s="59">
        <v>20.79</v>
      </c>
      <c r="M100" s="59" t="s">
        <v>298</v>
      </c>
      <c r="N100" s="57">
        <f>L100-K100</f>
        <v>1.8900000000000006</v>
      </c>
      <c r="O100" s="826">
        <f>N100/K100</f>
        <v>0.10000000000000003</v>
      </c>
      <c r="P100" s="826"/>
      <c r="Q100" s="58" t="s">
        <v>39</v>
      </c>
      <c r="R100" s="57"/>
      <c r="S100" s="57"/>
      <c r="T100" s="53"/>
      <c r="U100" s="107">
        <v>0.05</v>
      </c>
      <c r="V100" s="13"/>
      <c r="X100" s="13"/>
      <c r="Y100" s="59">
        <v>18.899999999999999</v>
      </c>
      <c r="Z100" s="59">
        <v>20.79</v>
      </c>
      <c r="AA100" s="59" t="s">
        <v>298</v>
      </c>
      <c r="AB100" s="57">
        <f>Z100-Y100</f>
        <v>1.8900000000000006</v>
      </c>
      <c r="AC100" s="826">
        <f>AB100/Y100</f>
        <v>0.10000000000000003</v>
      </c>
      <c r="AD100" s="826"/>
      <c r="AE100" s="58" t="s">
        <v>39</v>
      </c>
      <c r="AF100" s="57"/>
      <c r="AG100" s="57"/>
      <c r="AH100" s="53"/>
      <c r="AI100" s="107">
        <f>AC100/2</f>
        <v>5.0000000000000017E-2</v>
      </c>
      <c r="AJ100" s="13"/>
      <c r="AL100" s="13"/>
      <c r="AM100" s="59">
        <v>18.899999999999999</v>
      </c>
      <c r="AN100" s="59">
        <v>20.79</v>
      </c>
      <c r="AO100" s="59" t="s">
        <v>298</v>
      </c>
      <c r="AP100" s="57">
        <f>AN100-AM100</f>
        <v>1.8900000000000006</v>
      </c>
      <c r="AQ100" s="826">
        <f>AP100/AM100</f>
        <v>0.10000000000000003</v>
      </c>
      <c r="AR100" s="58" t="s">
        <v>39</v>
      </c>
      <c r="AS100" s="58"/>
      <c r="AT100" s="57"/>
      <c r="AU100" s="57"/>
      <c r="AV100" s="53"/>
      <c r="AW100" s="167">
        <f>AQ100/2</f>
        <v>5.0000000000000017E-2</v>
      </c>
      <c r="AX100" s="13"/>
      <c r="AZ100" s="13"/>
      <c r="BA100" s="59">
        <v>18.899999999999999</v>
      </c>
      <c r="BB100" s="59">
        <v>20.79</v>
      </c>
      <c r="BC100" s="59" t="s">
        <v>298</v>
      </c>
      <c r="BD100" s="57">
        <f>BB100-BA100</f>
        <v>1.8900000000000006</v>
      </c>
      <c r="BE100" s="826">
        <f>BD100/BA100</f>
        <v>0.10000000000000003</v>
      </c>
      <c r="BF100" s="58" t="s">
        <v>39</v>
      </c>
      <c r="BG100" s="58"/>
      <c r="BH100" s="57"/>
      <c r="BI100" s="57"/>
      <c r="BJ100" s="53"/>
      <c r="BK100" s="169">
        <f>BE100/2</f>
        <v>5.0000000000000017E-2</v>
      </c>
      <c r="BL100" s="13"/>
      <c r="BN100" s="29"/>
      <c r="BO100" s="59">
        <v>18.899999999999999</v>
      </c>
      <c r="BP100" s="59">
        <v>20.79</v>
      </c>
      <c r="BQ100" s="59" t="s">
        <v>298</v>
      </c>
      <c r="BR100" s="57">
        <f>BP100-BO100</f>
        <v>1.8900000000000006</v>
      </c>
      <c r="BS100" s="826">
        <f>BR100/BO100</f>
        <v>0.10000000000000003</v>
      </c>
      <c r="BT100" s="58" t="s">
        <v>39</v>
      </c>
      <c r="BU100" s="58"/>
      <c r="BV100" s="57"/>
      <c r="BW100" s="57"/>
      <c r="BX100" s="53"/>
      <c r="BY100" s="171">
        <f>BS100/2</f>
        <v>5.0000000000000017E-2</v>
      </c>
      <c r="BZ100" s="13"/>
      <c r="CB100" s="29"/>
      <c r="CC100" s="59">
        <v>18.899999999999999</v>
      </c>
      <c r="CD100" s="59">
        <v>20.79</v>
      </c>
      <c r="CE100" s="59" t="s">
        <v>298</v>
      </c>
      <c r="CF100" s="57">
        <f>CD100-CC100</f>
        <v>1.8900000000000006</v>
      </c>
      <c r="CG100" s="826">
        <f>CF100/CC100</f>
        <v>0.10000000000000003</v>
      </c>
      <c r="CH100" s="326"/>
      <c r="CI100" s="58" t="s">
        <v>39</v>
      </c>
      <c r="CJ100" s="57"/>
      <c r="CK100" s="57"/>
      <c r="CL100" s="53"/>
      <c r="CM100" s="171">
        <f>CG100/2</f>
        <v>5.0000000000000017E-2</v>
      </c>
      <c r="CN100" s="13"/>
      <c r="CP100" s="13"/>
      <c r="CQ100" s="59">
        <v>18.899999999999999</v>
      </c>
      <c r="CR100" s="59">
        <v>20.79</v>
      </c>
      <c r="CS100" s="59" t="s">
        <v>298</v>
      </c>
      <c r="CT100" s="57">
        <f>CR100-CQ100</f>
        <v>1.8900000000000006</v>
      </c>
      <c r="CU100" s="826">
        <f>CT100/CQ100</f>
        <v>0.10000000000000003</v>
      </c>
      <c r="CV100" s="58"/>
      <c r="CW100" s="58" t="s">
        <v>39</v>
      </c>
      <c r="CX100" s="57"/>
      <c r="CY100" s="57"/>
      <c r="CZ100" s="53"/>
      <c r="DA100" s="171">
        <f>CU100/2</f>
        <v>5.0000000000000017E-2</v>
      </c>
      <c r="DB100" s="13"/>
      <c r="DD100" s="13"/>
      <c r="DE100" s="59">
        <v>18.899999999999999</v>
      </c>
      <c r="DF100" s="59">
        <v>20.79</v>
      </c>
      <c r="DG100" s="59"/>
      <c r="DH100" s="59"/>
      <c r="DI100" s="59" t="s">
        <v>298</v>
      </c>
      <c r="DJ100" s="57">
        <f>DF100-DE100</f>
        <v>1.8900000000000006</v>
      </c>
      <c r="DK100" s="826">
        <f>DJ100/DE100</f>
        <v>0.10000000000000003</v>
      </c>
      <c r="DL100" s="58"/>
      <c r="DM100" s="58" t="s">
        <v>39</v>
      </c>
      <c r="DN100" s="57"/>
      <c r="DO100" s="57"/>
      <c r="DP100" s="53"/>
      <c r="DQ100" s="171">
        <f>DK100/2</f>
        <v>5.0000000000000017E-2</v>
      </c>
      <c r="DR100" s="13"/>
      <c r="DT100" s="13"/>
      <c r="DU100" s="59">
        <v>18.899999999999999</v>
      </c>
      <c r="DV100" s="59">
        <v>20.79</v>
      </c>
      <c r="DW100" s="59" t="s">
        <v>298</v>
      </c>
      <c r="DX100" s="57">
        <f>DV100-DU100</f>
        <v>1.8900000000000006</v>
      </c>
      <c r="DY100" s="826">
        <f>DX100/DU100</f>
        <v>0.10000000000000003</v>
      </c>
      <c r="DZ100" s="58"/>
      <c r="EA100" s="58" t="s">
        <v>39</v>
      </c>
      <c r="EB100" s="57"/>
      <c r="EC100" s="57"/>
      <c r="ED100" s="53"/>
      <c r="EE100" s="171">
        <f>DY100/2</f>
        <v>5.0000000000000017E-2</v>
      </c>
      <c r="EF100" s="13"/>
      <c r="EG100" s="13"/>
      <c r="EH100" s="29"/>
      <c r="EI100" s="59">
        <v>18.899999999999999</v>
      </c>
      <c r="EJ100" s="59">
        <v>20.79</v>
      </c>
      <c r="EK100" s="59" t="s">
        <v>298</v>
      </c>
      <c r="EL100" s="57">
        <f>EJ100-EI100</f>
        <v>1.8900000000000006</v>
      </c>
      <c r="EM100" s="826">
        <f>EL100/EI100</f>
        <v>0.10000000000000003</v>
      </c>
      <c r="EN100" s="58" t="s">
        <v>39</v>
      </c>
      <c r="EO100" s="57"/>
      <c r="EP100" s="57"/>
      <c r="EQ100" s="53"/>
      <c r="ER100" s="171">
        <f>EM100/2</f>
        <v>5.0000000000000017E-2</v>
      </c>
      <c r="ES100" s="13"/>
      <c r="EU100" s="29"/>
      <c r="EV100" s="59">
        <v>18.899999999999999</v>
      </c>
      <c r="EW100" s="59">
        <v>20.79</v>
      </c>
      <c r="EX100" s="59" t="s">
        <v>298</v>
      </c>
      <c r="EY100" s="57">
        <f>EW100-EV100</f>
        <v>1.8900000000000006</v>
      </c>
      <c r="EZ100" s="826">
        <f>EY100/EV100</f>
        <v>0.10000000000000003</v>
      </c>
      <c r="FA100" s="58" t="s">
        <v>39</v>
      </c>
      <c r="FB100" s="57"/>
      <c r="FC100" s="57"/>
      <c r="FD100" s="53"/>
      <c r="FE100" s="171">
        <f>EZ100/2</f>
        <v>5.0000000000000017E-2</v>
      </c>
      <c r="FF100" s="13"/>
      <c r="FH100" s="29"/>
      <c r="FI100" s="59">
        <v>18.899999999999999</v>
      </c>
      <c r="FJ100" s="59">
        <v>20.79</v>
      </c>
      <c r="FK100" s="59" t="s">
        <v>298</v>
      </c>
      <c r="FL100" s="57">
        <f>FJ100-FI100</f>
        <v>1.8900000000000006</v>
      </c>
      <c r="FM100" s="826">
        <f>FL100/FI100</f>
        <v>0.10000000000000003</v>
      </c>
      <c r="FN100" s="58" t="s">
        <v>39</v>
      </c>
      <c r="FO100" s="57"/>
      <c r="FP100" s="57"/>
      <c r="FQ100" s="53"/>
      <c r="FR100" s="171">
        <f>FM100/2</f>
        <v>5.0000000000000017E-2</v>
      </c>
      <c r="FS100" s="13"/>
      <c r="FU100" s="29" t="s">
        <v>372</v>
      </c>
      <c r="FV100" s="59">
        <v>18.899999999999999</v>
      </c>
      <c r="FW100" s="59">
        <v>20.79</v>
      </c>
      <c r="FX100" s="59"/>
      <c r="FY100" s="59" t="s">
        <v>62</v>
      </c>
      <c r="FZ100" s="57">
        <f>FW100-FV100</f>
        <v>1.8900000000000006</v>
      </c>
      <c r="GA100" s="826">
        <f>FZ100/FV100</f>
        <v>0.10000000000000003</v>
      </c>
      <c r="GB100" s="58" t="s">
        <v>39</v>
      </c>
      <c r="GC100" s="57"/>
      <c r="GD100" s="57"/>
      <c r="GE100" s="53"/>
      <c r="GF100" s="171">
        <f>GA100/2</f>
        <v>5.0000000000000017E-2</v>
      </c>
      <c r="GG100" s="13"/>
      <c r="GI100" s="29" t="s">
        <v>372</v>
      </c>
      <c r="GJ100" s="59">
        <v>18.899999999999999</v>
      </c>
      <c r="GK100" s="59">
        <v>20.79</v>
      </c>
      <c r="GL100" s="59"/>
      <c r="GM100" s="59" t="s">
        <v>62</v>
      </c>
      <c r="GN100" s="57">
        <f>GK100-GJ100</f>
        <v>1.8900000000000006</v>
      </c>
      <c r="GO100" s="826">
        <f>GN100/GJ100</f>
        <v>0.10000000000000003</v>
      </c>
      <c r="GP100" s="58" t="s">
        <v>39</v>
      </c>
      <c r="GQ100" s="57"/>
      <c r="GR100" s="57"/>
      <c r="GS100" s="53"/>
      <c r="GT100" s="171">
        <f>GO100/2</f>
        <v>5.0000000000000017E-2</v>
      </c>
      <c r="GU100" s="13"/>
      <c r="GW100" s="29" t="s">
        <v>372</v>
      </c>
      <c r="GX100" s="59">
        <v>18.899999999999999</v>
      </c>
      <c r="GY100" s="59">
        <v>20.79</v>
      </c>
      <c r="GZ100" s="59"/>
      <c r="HA100" s="59" t="s">
        <v>62</v>
      </c>
      <c r="HB100" s="57">
        <f>GY100-GX100</f>
        <v>1.8900000000000006</v>
      </c>
      <c r="HC100" s="826">
        <f>HB100/GX100</f>
        <v>0.10000000000000003</v>
      </c>
      <c r="HD100" s="58" t="s">
        <v>39</v>
      </c>
      <c r="HE100" s="57"/>
      <c r="HF100" s="57"/>
      <c r="HG100" s="53"/>
      <c r="HH100" s="171">
        <f>HC100/2</f>
        <v>5.0000000000000017E-2</v>
      </c>
      <c r="HI100" s="13"/>
      <c r="HJ100" s="13"/>
      <c r="HK100" s="29" t="s">
        <v>372</v>
      </c>
      <c r="HL100" s="59">
        <v>18.899999999999999</v>
      </c>
      <c r="HM100" s="59">
        <v>20.79</v>
      </c>
      <c r="HN100" s="59"/>
      <c r="HO100" s="59" t="s">
        <v>62</v>
      </c>
      <c r="HP100" s="57">
        <f>HM100-HL100</f>
        <v>1.8900000000000006</v>
      </c>
      <c r="HQ100" s="826">
        <f>HP100/HL100</f>
        <v>0.10000000000000003</v>
      </c>
      <c r="HR100" s="58" t="s">
        <v>39</v>
      </c>
      <c r="HS100" s="57"/>
      <c r="HT100" s="57"/>
      <c r="HU100" s="53"/>
      <c r="HV100" s="171">
        <f>HQ100/2</f>
        <v>5.0000000000000017E-2</v>
      </c>
      <c r="HW100" s="13"/>
      <c r="HX100" s="29" t="s">
        <v>372</v>
      </c>
      <c r="HY100" s="59">
        <v>18.899999999999999</v>
      </c>
      <c r="HZ100" s="59">
        <v>20.79</v>
      </c>
      <c r="IA100" s="59"/>
      <c r="IB100" s="59" t="s">
        <v>62</v>
      </c>
      <c r="IC100" s="57">
        <f>HZ100-HY100</f>
        <v>1.8900000000000006</v>
      </c>
      <c r="ID100" s="826">
        <f>IC100/HY100</f>
        <v>0.10000000000000003</v>
      </c>
      <c r="IE100" s="826"/>
      <c r="IF100" s="826"/>
      <c r="IG100" s="826"/>
      <c r="IH100" s="58" t="s">
        <v>39</v>
      </c>
      <c r="II100" s="57"/>
      <c r="IJ100" s="57"/>
      <c r="IK100" s="53"/>
      <c r="IL100" s="171">
        <f>ID100/2</f>
        <v>5.0000000000000017E-2</v>
      </c>
      <c r="IM100" s="13"/>
      <c r="IQ100" s="29"/>
      <c r="IR100" s="59">
        <v>18.899999999999999</v>
      </c>
      <c r="IS100" s="59">
        <v>20.79</v>
      </c>
      <c r="IT100" s="59"/>
      <c r="IU100" s="59" t="s">
        <v>62</v>
      </c>
      <c r="IV100" s="57">
        <f>IS100-IR100</f>
        <v>1.8900000000000006</v>
      </c>
      <c r="IW100" s="826">
        <f>IV100/IR100</f>
        <v>0.10000000000000003</v>
      </c>
      <c r="IX100" s="826"/>
      <c r="IY100" s="826"/>
      <c r="IZ100" s="826"/>
      <c r="JA100" s="58" t="s">
        <v>39</v>
      </c>
      <c r="JB100" s="57"/>
      <c r="JC100" s="57"/>
      <c r="JD100" s="53"/>
      <c r="JE100" s="171">
        <f>IW100/2</f>
        <v>5.0000000000000017E-2</v>
      </c>
      <c r="JF100" s="13"/>
      <c r="JH100" s="29"/>
      <c r="JI100" s="59">
        <v>18.899999999999999</v>
      </c>
      <c r="JJ100" s="59">
        <v>20.79</v>
      </c>
      <c r="JK100" s="59"/>
      <c r="JL100" s="59" t="s">
        <v>62</v>
      </c>
      <c r="JM100" s="57">
        <f>JJ100-JI100</f>
        <v>1.8900000000000006</v>
      </c>
      <c r="JN100" s="826">
        <f>JM100/JI100</f>
        <v>0.10000000000000003</v>
      </c>
      <c r="JO100" s="826"/>
      <c r="JP100" s="826"/>
      <c r="JQ100" s="826"/>
      <c r="JR100" s="58" t="s">
        <v>39</v>
      </c>
      <c r="JS100" s="57"/>
      <c r="JT100" s="57"/>
      <c r="JU100" s="53"/>
      <c r="JV100" s="171">
        <f>JN100/2</f>
        <v>5.0000000000000017E-2</v>
      </c>
      <c r="JW100" s="13"/>
      <c r="JZ100" s="29"/>
      <c r="KA100" s="59">
        <v>18.899999999999999</v>
      </c>
      <c r="KB100" s="59">
        <v>20.79</v>
      </c>
      <c r="KC100" s="59"/>
      <c r="KD100" s="59" t="s">
        <v>62</v>
      </c>
      <c r="KE100" s="57">
        <f>KB100-KA100</f>
        <v>1.8900000000000006</v>
      </c>
      <c r="KF100" s="826">
        <f>KE100/KA100</f>
        <v>0.10000000000000003</v>
      </c>
      <c r="KG100" s="826"/>
      <c r="KH100" s="826"/>
      <c r="KI100" s="826"/>
      <c r="KJ100" s="58" t="s">
        <v>39</v>
      </c>
      <c r="KK100" s="57"/>
      <c r="KL100" s="57"/>
      <c r="KM100" s="53"/>
      <c r="KN100" s="171">
        <f>KF100/2</f>
        <v>5.0000000000000017E-2</v>
      </c>
      <c r="KO100" s="13"/>
      <c r="KQ100" s="29"/>
      <c r="KR100" s="59">
        <v>18.899999999999999</v>
      </c>
      <c r="KS100" s="59">
        <v>20.79</v>
      </c>
      <c r="KT100" s="59"/>
      <c r="KU100" s="313" t="s">
        <v>62</v>
      </c>
      <c r="KV100" s="57">
        <f>KS100-KR100</f>
        <v>1.8900000000000006</v>
      </c>
      <c r="KW100" s="826">
        <f>KV100/KR100</f>
        <v>0.10000000000000003</v>
      </c>
      <c r="KX100" s="826"/>
      <c r="KY100" s="826"/>
      <c r="KZ100" s="826"/>
      <c r="LA100" s="58" t="s">
        <v>39</v>
      </c>
      <c r="LB100" s="57"/>
      <c r="LC100" s="57"/>
      <c r="LD100" s="53"/>
      <c r="LE100" s="171">
        <f>KW100/2</f>
        <v>5.0000000000000017E-2</v>
      </c>
      <c r="LF100" s="13"/>
      <c r="LI100" s="29"/>
      <c r="LJ100" s="59">
        <v>18.899999999999999</v>
      </c>
      <c r="LK100" s="59">
        <v>20.79</v>
      </c>
      <c r="LL100" s="59"/>
      <c r="LM100" s="313" t="s">
        <v>62</v>
      </c>
      <c r="LN100" s="57">
        <f>LK100-LJ100</f>
        <v>1.8900000000000006</v>
      </c>
      <c r="LO100" s="826">
        <f>LN100/LJ100</f>
        <v>0.10000000000000003</v>
      </c>
      <c r="LP100" s="826"/>
      <c r="LQ100" s="826"/>
      <c r="LR100" s="826"/>
      <c r="LS100" s="58" t="s">
        <v>39</v>
      </c>
      <c r="LT100" s="57"/>
      <c r="LU100" s="57"/>
      <c r="LV100" s="53"/>
      <c r="LW100" s="171">
        <f>LO100/2</f>
        <v>5.0000000000000017E-2</v>
      </c>
      <c r="LX100" s="13"/>
      <c r="LZ100" s="29"/>
      <c r="MA100" s="59">
        <v>18.899999999999999</v>
      </c>
      <c r="MB100" s="59">
        <v>20.79</v>
      </c>
      <c r="MC100" s="59"/>
      <c r="MD100" s="313" t="s">
        <v>62</v>
      </c>
      <c r="ME100" s="57">
        <f>MB100-MA100</f>
        <v>1.8900000000000006</v>
      </c>
      <c r="MF100" s="826">
        <f>ME100/MA100</f>
        <v>0.10000000000000003</v>
      </c>
      <c r="MG100" s="826"/>
      <c r="MH100" s="826"/>
      <c r="MI100" s="826"/>
      <c r="MJ100" s="58" t="s">
        <v>39</v>
      </c>
      <c r="MK100" s="57"/>
      <c r="ML100" s="57"/>
      <c r="MM100" s="53"/>
      <c r="MN100" s="171">
        <f>MF100/2</f>
        <v>5.0000000000000017E-2</v>
      </c>
      <c r="MO100" s="13"/>
      <c r="MQ100" s="29"/>
      <c r="MR100" s="59">
        <v>18.899999999999999</v>
      </c>
      <c r="MS100" s="59">
        <v>20.79</v>
      </c>
      <c r="MT100" s="59"/>
      <c r="MU100" s="313" t="s">
        <v>62</v>
      </c>
      <c r="MV100" s="57">
        <f>MS100-MR100</f>
        <v>1.8900000000000006</v>
      </c>
      <c r="MW100" s="826">
        <f>MV100/MR100</f>
        <v>0.10000000000000003</v>
      </c>
      <c r="MX100" s="826"/>
      <c r="MY100" s="826"/>
      <c r="MZ100" s="826"/>
      <c r="NA100" s="58" t="s">
        <v>39</v>
      </c>
      <c r="NB100" s="57"/>
      <c r="NC100" s="57"/>
      <c r="ND100" s="53"/>
      <c r="NE100" s="171">
        <f>MW100/2</f>
        <v>5.0000000000000017E-2</v>
      </c>
      <c r="NF100" s="13"/>
      <c r="NI100" s="29"/>
      <c r="NJ100" s="59">
        <v>18.899999999999999</v>
      </c>
      <c r="NK100" s="59">
        <v>20.79</v>
      </c>
      <c r="NL100" s="59"/>
      <c r="NM100" s="313" t="s">
        <v>62</v>
      </c>
      <c r="NN100" s="57">
        <f>NK100-NJ100</f>
        <v>1.8900000000000006</v>
      </c>
      <c r="NO100" s="826">
        <f>NN100/NJ100</f>
        <v>0.10000000000000003</v>
      </c>
      <c r="NP100" s="826"/>
      <c r="NQ100" s="826"/>
      <c r="NR100" s="826"/>
      <c r="NS100" s="58" t="s">
        <v>39</v>
      </c>
      <c r="NT100" s="57"/>
      <c r="NU100" s="57"/>
      <c r="NV100" s="53"/>
      <c r="NW100" s="171">
        <f>NO100/2</f>
        <v>5.0000000000000017E-2</v>
      </c>
      <c r="NX100" s="13"/>
      <c r="OA100" s="29"/>
      <c r="OB100" s="59">
        <v>18.899999999999999</v>
      </c>
      <c r="OC100" s="59">
        <v>20.79</v>
      </c>
      <c r="OD100" s="59"/>
      <c r="OE100" s="313" t="s">
        <v>62</v>
      </c>
      <c r="OF100" s="57">
        <f>OC100-OB100</f>
        <v>1.8900000000000006</v>
      </c>
      <c r="OG100" s="826">
        <f>OF100/OB100</f>
        <v>0.10000000000000003</v>
      </c>
      <c r="OH100" s="826"/>
      <c r="OI100" s="826"/>
      <c r="OJ100" s="826"/>
      <c r="OK100" s="58" t="s">
        <v>39</v>
      </c>
      <c r="OL100" s="57"/>
      <c r="OM100" s="57"/>
      <c r="ON100" s="13"/>
      <c r="OQ100" s="29"/>
      <c r="OR100" s="59">
        <v>18.899999999999999</v>
      </c>
      <c r="OS100" s="59">
        <v>20.79</v>
      </c>
      <c r="OT100" s="59"/>
      <c r="OU100" s="313" t="s">
        <v>62</v>
      </c>
      <c r="OV100" s="57">
        <f>OS100-OR100</f>
        <v>1.8900000000000006</v>
      </c>
      <c r="OW100" s="826">
        <f>OV100/OR100</f>
        <v>0.10000000000000003</v>
      </c>
      <c r="OX100" s="826"/>
      <c r="OY100" s="826"/>
      <c r="OZ100" s="826"/>
      <c r="PA100" s="58" t="s">
        <v>39</v>
      </c>
      <c r="PB100" s="57"/>
      <c r="PC100" s="57"/>
      <c r="PD100" s="13"/>
      <c r="PG100" s="29"/>
      <c r="PH100" s="59">
        <v>18.899999999999999</v>
      </c>
      <c r="PI100" s="59">
        <v>20.79</v>
      </c>
      <c r="PJ100" s="59"/>
      <c r="PK100" s="313" t="s">
        <v>62</v>
      </c>
      <c r="PL100" s="57">
        <f>PI100-PH100</f>
        <v>1.8900000000000006</v>
      </c>
      <c r="PM100" s="826">
        <f>PL100/PH100</f>
        <v>0.10000000000000003</v>
      </c>
      <c r="PN100" s="826"/>
      <c r="PO100" s="826"/>
      <c r="PP100" s="826"/>
      <c r="PQ100" s="58" t="s">
        <v>39</v>
      </c>
      <c r="PR100" s="57"/>
      <c r="PS100" s="57"/>
      <c r="PT100" s="13"/>
      <c r="PV100" s="29"/>
      <c r="PW100" s="59">
        <v>18.899999999999999</v>
      </c>
      <c r="PX100" s="59">
        <v>20.79</v>
      </c>
      <c r="PY100" s="59"/>
      <c r="PZ100" s="313" t="s">
        <v>62</v>
      </c>
      <c r="QA100" s="57">
        <f>PX100-PW100</f>
        <v>1.8900000000000006</v>
      </c>
      <c r="QB100" s="826">
        <f>QA100/PW100</f>
        <v>0.10000000000000003</v>
      </c>
      <c r="QC100" s="826"/>
      <c r="QD100" s="826"/>
      <c r="QE100" s="826"/>
      <c r="QF100" s="58" t="s">
        <v>39</v>
      </c>
      <c r="QG100" s="57"/>
      <c r="QH100" s="57"/>
      <c r="QI100" s="13"/>
      <c r="QK100" s="29"/>
      <c r="QL100" s="59">
        <v>18.899999999999999</v>
      </c>
      <c r="QM100" s="59">
        <v>20.79</v>
      </c>
      <c r="QN100" s="59"/>
      <c r="QO100" s="313" t="s">
        <v>62</v>
      </c>
      <c r="QP100" s="57">
        <f>QM100-QL100</f>
        <v>1.8900000000000006</v>
      </c>
      <c r="QQ100" s="826">
        <f>QP100/QL100</f>
        <v>0.10000000000000003</v>
      </c>
      <c r="QR100" s="826"/>
      <c r="QS100" s="826"/>
      <c r="QT100" s="826"/>
      <c r="QU100" s="58" t="s">
        <v>39</v>
      </c>
      <c r="QV100" s="57"/>
      <c r="QW100" s="57"/>
      <c r="QX100" s="13"/>
      <c r="QZ100" s="618" t="s">
        <v>71</v>
      </c>
      <c r="RA100" s="59">
        <v>18.899999999999999</v>
      </c>
      <c r="RB100" s="59">
        <v>20.79</v>
      </c>
      <c r="RC100" s="498"/>
      <c r="RD100" s="313" t="s">
        <v>62</v>
      </c>
      <c r="RE100" s="57">
        <f>RB100-RA100</f>
        <v>1.8900000000000006</v>
      </c>
      <c r="RF100" s="826">
        <f>RE100/RA100</f>
        <v>0.10000000000000003</v>
      </c>
      <c r="RG100" s="826"/>
      <c r="RH100" s="826"/>
      <c r="RI100" s="826"/>
      <c r="RJ100" s="909" t="s">
        <v>39</v>
      </c>
      <c r="RK100" s="556"/>
      <c r="RL100" s="555"/>
      <c r="RM100" s="633"/>
      <c r="RQ100" s="618" t="s">
        <v>71</v>
      </c>
      <c r="RR100" s="59">
        <v>18.899999999999999</v>
      </c>
      <c r="RS100" s="59">
        <v>20.79</v>
      </c>
      <c r="RT100" s="498"/>
      <c r="RU100" s="313" t="s">
        <v>62</v>
      </c>
      <c r="RV100" s="57">
        <f>RS100-RR100</f>
        <v>1.8900000000000006</v>
      </c>
      <c r="RW100" s="826">
        <f>RV100/RR100</f>
        <v>0.10000000000000003</v>
      </c>
      <c r="RX100" s="826"/>
      <c r="RY100" s="826"/>
      <c r="RZ100" s="826"/>
      <c r="SA100" s="909" t="s">
        <v>39</v>
      </c>
      <c r="SB100" s="556"/>
      <c r="SC100" s="555"/>
      <c r="SD100" s="633"/>
    </row>
    <row r="101" spans="1:498">
      <c r="A101" s="10" t="s">
        <v>349</v>
      </c>
      <c r="B101" s="52">
        <v>20</v>
      </c>
      <c r="C101" s="10" t="s">
        <v>95</v>
      </c>
      <c r="D101" s="775">
        <v>1012</v>
      </c>
      <c r="E101" s="12" t="s">
        <v>328</v>
      </c>
      <c r="F101" s="344" t="s">
        <v>60</v>
      </c>
      <c r="G101" s="598" t="s">
        <v>305</v>
      </c>
      <c r="H101" s="10" t="s">
        <v>350</v>
      </c>
      <c r="K101" s="681"/>
      <c r="L101" s="681"/>
      <c r="M101" s="681"/>
      <c r="N101" s="684"/>
      <c r="O101" s="327"/>
      <c r="P101" s="327"/>
      <c r="Q101" s="684"/>
      <c r="R101" s="684"/>
      <c r="S101" s="684"/>
      <c r="T101" s="685"/>
      <c r="U101" s="649"/>
      <c r="Y101" s="681">
        <v>11</v>
      </c>
      <c r="Z101" s="681">
        <v>12</v>
      </c>
      <c r="AA101" s="681" t="s">
        <v>298</v>
      </c>
      <c r="AB101" s="684">
        <f>Z101-Y101+AG101</f>
        <v>1</v>
      </c>
      <c r="AC101" s="327">
        <f>AB101/Y101</f>
        <v>9.0909090909090912E-2</v>
      </c>
      <c r="AD101" s="327"/>
      <c r="AE101" s="684" t="s">
        <v>39</v>
      </c>
      <c r="AF101" s="684"/>
      <c r="AG101" s="684"/>
      <c r="AH101" s="685"/>
      <c r="AI101" s="328">
        <v>4.4999999999999998E-2</v>
      </c>
      <c r="AM101" s="681">
        <v>11</v>
      </c>
      <c r="AN101" s="681">
        <v>12</v>
      </c>
      <c r="AO101" s="681" t="s">
        <v>298</v>
      </c>
      <c r="AP101" s="684">
        <f>AN101-AM101+AU101</f>
        <v>1</v>
      </c>
      <c r="AQ101" s="327">
        <f>AP101/AM101</f>
        <v>9.0909090909090912E-2</v>
      </c>
      <c r="AR101" s="684" t="s">
        <v>39</v>
      </c>
      <c r="AS101" s="684"/>
      <c r="AT101" s="684"/>
      <c r="AU101" s="684"/>
      <c r="AV101" s="685"/>
      <c r="AW101" s="655">
        <v>3.5000000000000003E-2</v>
      </c>
      <c r="AX101" t="s">
        <v>299</v>
      </c>
      <c r="BA101" s="681">
        <v>11</v>
      </c>
      <c r="BB101" s="681">
        <v>12</v>
      </c>
      <c r="BC101" s="681" t="s">
        <v>298</v>
      </c>
      <c r="BD101" s="684">
        <f>BB101-BA101+BI101</f>
        <v>1</v>
      </c>
      <c r="BE101" s="327">
        <f>BD101/BA101</f>
        <v>9.0909090909090912E-2</v>
      </c>
      <c r="BF101" s="684" t="s">
        <v>39</v>
      </c>
      <c r="BG101" s="684"/>
      <c r="BH101" s="684"/>
      <c r="BI101" s="684"/>
      <c r="BJ101" s="685"/>
      <c r="BK101" s="656">
        <v>3.5000000000000003E-2</v>
      </c>
      <c r="BL101" t="s">
        <v>299</v>
      </c>
      <c r="BN101" s="203"/>
      <c r="BO101" s="681">
        <v>11</v>
      </c>
      <c r="BP101" s="681">
        <v>12</v>
      </c>
      <c r="BQ101" s="681" t="s">
        <v>298</v>
      </c>
      <c r="BR101" s="684">
        <f>BP101-BO101+BW101</f>
        <v>1</v>
      </c>
      <c r="BS101" s="327">
        <f>BR101/BO101</f>
        <v>9.0909090909090912E-2</v>
      </c>
      <c r="BT101" s="684" t="s">
        <v>39</v>
      </c>
      <c r="BU101" s="684"/>
      <c r="BV101" s="684"/>
      <c r="BW101" s="684"/>
      <c r="BX101" s="685"/>
      <c r="BY101" s="658">
        <v>3.5000000000000003E-2</v>
      </c>
      <c r="BZ101" t="s">
        <v>299</v>
      </c>
      <c r="CB101" s="203"/>
      <c r="CC101" s="681">
        <v>11</v>
      </c>
      <c r="CD101" s="681">
        <v>12.6</v>
      </c>
      <c r="CE101" s="681" t="s">
        <v>298</v>
      </c>
      <c r="CF101" s="684">
        <f>CD101-CC101+CK101</f>
        <v>1.5999999999999996</v>
      </c>
      <c r="CG101" s="327">
        <f>CF101/CC101</f>
        <v>0.14545454545454542</v>
      </c>
      <c r="CH101" s="685"/>
      <c r="CI101" s="684" t="s">
        <v>39</v>
      </c>
      <c r="CJ101" s="684"/>
      <c r="CK101" s="684"/>
      <c r="CL101" s="685"/>
      <c r="CM101" s="657">
        <v>0.06</v>
      </c>
      <c r="CQ101" s="681">
        <v>11</v>
      </c>
      <c r="CR101" s="681">
        <v>12.6</v>
      </c>
      <c r="CS101" s="681" t="s">
        <v>298</v>
      </c>
      <c r="CT101" s="684">
        <f>CR101-CQ101+CY101</f>
        <v>1.5999999999999996</v>
      </c>
      <c r="CU101" s="327">
        <f>CT101/CQ101</f>
        <v>0.14545454545454542</v>
      </c>
      <c r="CV101" s="684"/>
      <c r="CW101" s="684" t="s">
        <v>39</v>
      </c>
      <c r="CX101" s="684"/>
      <c r="CY101" s="684"/>
      <c r="CZ101" s="685"/>
      <c r="DA101" s="657">
        <v>0.06</v>
      </c>
      <c r="DE101" s="681">
        <v>11</v>
      </c>
      <c r="DF101" s="681">
        <v>12.6</v>
      </c>
      <c r="DG101" s="681"/>
      <c r="DH101" s="681"/>
      <c r="DI101" s="681" t="s">
        <v>298</v>
      </c>
      <c r="DJ101" s="684">
        <f>DF101-DE101+DO101</f>
        <v>1.5999999999999996</v>
      </c>
      <c r="DK101" s="327">
        <f>DJ101/DE101</f>
        <v>0.14545454545454542</v>
      </c>
      <c r="DL101" s="684"/>
      <c r="DM101" s="684" t="s">
        <v>39</v>
      </c>
      <c r="DN101" s="684"/>
      <c r="DO101" s="684"/>
      <c r="DP101" s="685"/>
      <c r="DQ101" s="657">
        <v>0.06</v>
      </c>
      <c r="DT101" s="13"/>
      <c r="DU101" s="59">
        <v>11</v>
      </c>
      <c r="DV101" s="59">
        <v>12.6</v>
      </c>
      <c r="DW101" s="59" t="s">
        <v>298</v>
      </c>
      <c r="DX101" s="57">
        <f>DV101-DU101+EC101</f>
        <v>1.5999999999999996</v>
      </c>
      <c r="DY101" s="88">
        <f>DX101/DU101</f>
        <v>0.14545454545454542</v>
      </c>
      <c r="DZ101" s="57"/>
      <c r="EA101" s="57" t="s">
        <v>39</v>
      </c>
      <c r="EB101" s="57"/>
      <c r="EC101" s="57"/>
      <c r="ED101" s="53"/>
      <c r="EE101" s="171">
        <v>0.06</v>
      </c>
      <c r="EH101" s="29"/>
      <c r="EI101" s="59">
        <v>11</v>
      </c>
      <c r="EJ101" s="59">
        <v>12.6</v>
      </c>
      <c r="EK101" s="59" t="s">
        <v>298</v>
      </c>
      <c r="EL101" s="57">
        <f>EJ101-EI101+EP101</f>
        <v>1.5999999999999996</v>
      </c>
      <c r="EM101" s="88">
        <f>EL101/EI101</f>
        <v>0.14545454545454542</v>
      </c>
      <c r="EN101" s="57" t="s">
        <v>39</v>
      </c>
      <c r="EO101" s="57"/>
      <c r="EP101" s="57"/>
      <c r="EQ101" s="53"/>
      <c r="ER101" s="171">
        <v>0.06</v>
      </c>
      <c r="EU101" s="29"/>
      <c r="EV101" s="59">
        <v>11</v>
      </c>
      <c r="EW101" s="59">
        <v>12.6</v>
      </c>
      <c r="EX101" s="59" t="s">
        <v>298</v>
      </c>
      <c r="EY101" s="57">
        <f>EW101-EV101+FC101</f>
        <v>1.5999999999999996</v>
      </c>
      <c r="EZ101" s="88">
        <f>EY101/EV101</f>
        <v>0.14545454545454542</v>
      </c>
      <c r="FA101" s="57" t="s">
        <v>39</v>
      </c>
      <c r="FB101" s="57"/>
      <c r="FC101" s="57"/>
      <c r="FD101" s="53"/>
      <c r="FE101" s="171">
        <v>0.06</v>
      </c>
      <c r="FH101" s="29"/>
      <c r="FI101" s="59">
        <v>11</v>
      </c>
      <c r="FJ101" s="59">
        <v>12.6</v>
      </c>
      <c r="FK101" s="59" t="s">
        <v>298</v>
      </c>
      <c r="FL101" s="57">
        <f>FJ101-FI101+FP101</f>
        <v>1.5999999999999996</v>
      </c>
      <c r="FM101" s="88">
        <f>FL101/FI101</f>
        <v>0.14545454545454542</v>
      </c>
      <c r="FN101" s="57" t="s">
        <v>39</v>
      </c>
      <c r="FO101" s="57"/>
      <c r="FP101" s="57"/>
      <c r="FQ101" s="53"/>
      <c r="FR101" s="171">
        <v>0.06</v>
      </c>
      <c r="FU101" s="29" t="s">
        <v>372</v>
      </c>
      <c r="FV101" s="59">
        <v>11</v>
      </c>
      <c r="FW101" s="59">
        <v>12.6</v>
      </c>
      <c r="FX101" s="59"/>
      <c r="FY101" s="59" t="s">
        <v>62</v>
      </c>
      <c r="FZ101" s="57">
        <f>FW101-FV101+GD101</f>
        <v>1.5999999999999996</v>
      </c>
      <c r="GA101" s="88">
        <f>FZ101/FV101</f>
        <v>0.14545454545454542</v>
      </c>
      <c r="GB101" s="57" t="s">
        <v>39</v>
      </c>
      <c r="GC101" s="57"/>
      <c r="GD101" s="57"/>
      <c r="GE101" s="53"/>
      <c r="GF101" s="171">
        <v>0.06</v>
      </c>
      <c r="GI101" s="29" t="s">
        <v>372</v>
      </c>
      <c r="GJ101" s="59">
        <v>11</v>
      </c>
      <c r="GK101" s="59">
        <v>12.6</v>
      </c>
      <c r="GL101" s="59"/>
      <c r="GM101" s="59" t="s">
        <v>62</v>
      </c>
      <c r="GN101" s="57">
        <f>GK101-GJ101+GR101</f>
        <v>1.5999999999999996</v>
      </c>
      <c r="GO101" s="88">
        <f>GN101/GJ101</f>
        <v>0.14545454545454542</v>
      </c>
      <c r="GP101" s="57" t="s">
        <v>39</v>
      </c>
      <c r="GQ101" s="57"/>
      <c r="GR101" s="57"/>
      <c r="GS101" s="53"/>
      <c r="GT101" s="171">
        <v>0.06</v>
      </c>
      <c r="GW101" s="29" t="s">
        <v>372</v>
      </c>
      <c r="GX101" s="59">
        <v>11</v>
      </c>
      <c r="GY101" s="59">
        <v>12.6</v>
      </c>
      <c r="GZ101" s="59"/>
      <c r="HA101" s="59" t="s">
        <v>62</v>
      </c>
      <c r="HB101" s="57">
        <f>GY101-GX101+HF101</f>
        <v>1.5999999999999996</v>
      </c>
      <c r="HC101" s="88">
        <f>HB101/GX101</f>
        <v>0.14545454545454542</v>
      </c>
      <c r="HD101" s="57" t="s">
        <v>39</v>
      </c>
      <c r="HE101" s="57"/>
      <c r="HF101" s="57"/>
      <c r="HG101" s="53"/>
      <c r="HH101" s="171">
        <v>0.06</v>
      </c>
      <c r="HK101" s="29" t="s">
        <v>372</v>
      </c>
      <c r="HL101" s="59">
        <v>11</v>
      </c>
      <c r="HM101" s="59">
        <v>12.6</v>
      </c>
      <c r="HN101" s="59"/>
      <c r="HO101" s="59" t="s">
        <v>62</v>
      </c>
      <c r="HP101" s="57">
        <f>HM101-HL101+HT101</f>
        <v>1.5999999999999996</v>
      </c>
      <c r="HQ101" s="88">
        <f>HP101/HL101</f>
        <v>0.14545454545454542</v>
      </c>
      <c r="HR101" s="57" t="s">
        <v>39</v>
      </c>
      <c r="HS101" s="57"/>
      <c r="HT101" s="57"/>
      <c r="HU101" s="53"/>
      <c r="HV101" s="171">
        <v>0.06</v>
      </c>
      <c r="HX101" s="29" t="s">
        <v>372</v>
      </c>
      <c r="HY101" s="59">
        <v>11</v>
      </c>
      <c r="HZ101" s="59">
        <v>12.6</v>
      </c>
      <c r="IA101" s="59"/>
      <c r="IB101" s="59" t="s">
        <v>62</v>
      </c>
      <c r="IC101" s="57">
        <f>HZ101-HY101+IJ101</f>
        <v>1.5999999999999996</v>
      </c>
      <c r="ID101" s="88">
        <f>IC101/HY101</f>
        <v>0.14545454545454542</v>
      </c>
      <c r="IE101" s="88"/>
      <c r="IF101" s="88"/>
      <c r="IG101" s="88"/>
      <c r="IH101" s="57" t="s">
        <v>39</v>
      </c>
      <c r="II101" s="57"/>
      <c r="IJ101" s="57"/>
      <c r="IK101" s="53"/>
      <c r="IL101" s="171">
        <v>0.06</v>
      </c>
      <c r="IQ101" s="29"/>
      <c r="IR101" s="59">
        <v>11</v>
      </c>
      <c r="IS101" s="59">
        <v>12.6</v>
      </c>
      <c r="IT101" s="59"/>
      <c r="IU101" s="59" t="s">
        <v>62</v>
      </c>
      <c r="IV101" s="57">
        <f>IS101-IR101+JC101</f>
        <v>1.5999999999999996</v>
      </c>
      <c r="IW101" s="88">
        <f>IV101/IR101</f>
        <v>0.14545454545454542</v>
      </c>
      <c r="IX101" s="88"/>
      <c r="IY101" s="88"/>
      <c r="IZ101" s="88"/>
      <c r="JA101" s="57" t="s">
        <v>39</v>
      </c>
      <c r="JB101" s="57"/>
      <c r="JC101" s="57"/>
      <c r="JD101" s="53"/>
      <c r="JE101" s="171">
        <v>0.06</v>
      </c>
      <c r="JH101" s="29"/>
      <c r="JI101" s="59">
        <v>11</v>
      </c>
      <c r="JJ101" s="59">
        <v>12.6</v>
      </c>
      <c r="JK101" s="59"/>
      <c r="JL101" s="59" t="s">
        <v>62</v>
      </c>
      <c r="JM101" s="57">
        <f>JJ101-JI101+JT101</f>
        <v>1.5999999999999996</v>
      </c>
      <c r="JN101" s="88">
        <f>JM101/JI101</f>
        <v>0.14545454545454542</v>
      </c>
      <c r="JO101" s="88"/>
      <c r="JP101" s="88"/>
      <c r="JQ101" s="88"/>
      <c r="JR101" s="57" t="s">
        <v>39</v>
      </c>
      <c r="JS101" s="57"/>
      <c r="JT101" s="57"/>
      <c r="JU101" s="53"/>
      <c r="JV101" s="171">
        <v>0.06</v>
      </c>
      <c r="JZ101" s="29"/>
      <c r="KA101" s="59">
        <v>11</v>
      </c>
      <c r="KB101" s="59">
        <v>12.6</v>
      </c>
      <c r="KC101" s="59"/>
      <c r="KD101" s="59" t="s">
        <v>62</v>
      </c>
      <c r="KE101" s="57">
        <f>KB101-KA101+KL101</f>
        <v>1.5999999999999996</v>
      </c>
      <c r="KF101" s="88">
        <f>KE101/KA101</f>
        <v>0.14545454545454542</v>
      </c>
      <c r="KG101" s="88"/>
      <c r="KH101" s="88"/>
      <c r="KI101" s="88"/>
      <c r="KJ101" s="57" t="s">
        <v>39</v>
      </c>
      <c r="KK101" s="57"/>
      <c r="KL101" s="57"/>
      <c r="KM101" s="53"/>
      <c r="KN101" s="171">
        <v>0.06</v>
      </c>
      <c r="KQ101" s="29"/>
      <c r="KR101" s="59">
        <v>11</v>
      </c>
      <c r="KS101" s="59">
        <v>12.6</v>
      </c>
      <c r="KT101" s="59"/>
      <c r="KU101" s="313" t="s">
        <v>62</v>
      </c>
      <c r="KV101" s="57">
        <f>KS101-KR101+LC101</f>
        <v>1.5999999999999996</v>
      </c>
      <c r="KW101" s="826">
        <f>KV101/KR101</f>
        <v>0.14545454545454542</v>
      </c>
      <c r="KX101" s="88"/>
      <c r="KY101" s="88"/>
      <c r="KZ101" s="88"/>
      <c r="LA101" s="57" t="s">
        <v>39</v>
      </c>
      <c r="LB101" s="57"/>
      <c r="LC101" s="57"/>
      <c r="LD101" s="53"/>
      <c r="LE101" s="171">
        <v>0.06</v>
      </c>
      <c r="LI101" s="29"/>
      <c r="LJ101" s="59">
        <v>11</v>
      </c>
      <c r="LK101" s="59">
        <v>12.6</v>
      </c>
      <c r="LL101" s="59"/>
      <c r="LM101" s="313" t="s">
        <v>62</v>
      </c>
      <c r="LN101" s="57">
        <f>LK101-LJ101+LU101</f>
        <v>1.5999999999999996</v>
      </c>
      <c r="LO101" s="826">
        <f>LN101/LJ101</f>
        <v>0.14545454545454542</v>
      </c>
      <c r="LP101" s="88"/>
      <c r="LQ101" s="88"/>
      <c r="LR101" s="88"/>
      <c r="LS101" s="57" t="s">
        <v>39</v>
      </c>
      <c r="LT101" s="57"/>
      <c r="LU101" s="57"/>
      <c r="LV101" s="53"/>
      <c r="LW101" s="171">
        <v>0.06</v>
      </c>
      <c r="LZ101" s="29"/>
      <c r="MA101" s="59">
        <v>11</v>
      </c>
      <c r="MB101" s="59">
        <v>12.6</v>
      </c>
      <c r="MC101" s="59"/>
      <c r="MD101" s="313" t="s">
        <v>62</v>
      </c>
      <c r="ME101" s="57">
        <f>MB101-MA101+ML101</f>
        <v>1.5999999999999996</v>
      </c>
      <c r="MF101" s="826">
        <f>ME101/MA101</f>
        <v>0.14545454545454542</v>
      </c>
      <c r="MG101" s="88"/>
      <c r="MH101" s="88"/>
      <c r="MI101" s="88"/>
      <c r="MJ101" s="57" t="s">
        <v>39</v>
      </c>
      <c r="MK101" s="57"/>
      <c r="ML101" s="57"/>
      <c r="MM101" s="53"/>
      <c r="MN101" s="171">
        <v>0.06</v>
      </c>
      <c r="MO101" s="13"/>
      <c r="MQ101" s="29"/>
      <c r="MR101" s="59">
        <v>11</v>
      </c>
      <c r="MS101" s="59">
        <v>12.6</v>
      </c>
      <c r="MT101" s="59"/>
      <c r="MU101" s="313" t="s">
        <v>62</v>
      </c>
      <c r="MV101" s="57">
        <f>MS101-MR101+NC101</f>
        <v>1.5999999999999996</v>
      </c>
      <c r="MW101" s="826">
        <f>MV101/MR101</f>
        <v>0.14545454545454542</v>
      </c>
      <c r="MX101" s="88"/>
      <c r="MY101" s="88"/>
      <c r="MZ101" s="88"/>
      <c r="NA101" s="57" t="s">
        <v>39</v>
      </c>
      <c r="NB101" s="57"/>
      <c r="NC101" s="57"/>
      <c r="ND101" s="53"/>
      <c r="NE101" s="171">
        <v>0.06</v>
      </c>
      <c r="NF101" s="13"/>
      <c r="NI101" s="29"/>
      <c r="NJ101" s="59">
        <v>11</v>
      </c>
      <c r="NK101" s="59">
        <v>12.6</v>
      </c>
      <c r="NL101" s="59"/>
      <c r="NM101" s="313" t="s">
        <v>62</v>
      </c>
      <c r="NN101" s="57">
        <f>NK101-NJ101+NU101</f>
        <v>1.5999999999999996</v>
      </c>
      <c r="NO101" s="826">
        <f>NN101/NJ101</f>
        <v>0.14545454545454542</v>
      </c>
      <c r="NP101" s="88"/>
      <c r="NQ101" s="88"/>
      <c r="NR101" s="88"/>
      <c r="NS101" s="57" t="s">
        <v>39</v>
      </c>
      <c r="NT101" s="57"/>
      <c r="NU101" s="57"/>
      <c r="NV101" s="53"/>
      <c r="NW101" s="171">
        <v>0.06</v>
      </c>
      <c r="NX101" s="13"/>
      <c r="OA101" s="29"/>
      <c r="OB101" s="59">
        <v>11</v>
      </c>
      <c r="OC101" s="59">
        <v>12.6</v>
      </c>
      <c r="OD101" s="59"/>
      <c r="OE101" s="313" t="s">
        <v>62</v>
      </c>
      <c r="OF101" s="57">
        <f>OC101-OB101+OM101</f>
        <v>1.5999999999999996</v>
      </c>
      <c r="OG101" s="826">
        <f>OF101/OB101</f>
        <v>0.14545454545454542</v>
      </c>
      <c r="OH101" s="88"/>
      <c r="OI101" s="88"/>
      <c r="OJ101" s="88"/>
      <c r="OK101" s="57" t="s">
        <v>39</v>
      </c>
      <c r="OL101" s="57"/>
      <c r="OM101" s="57"/>
      <c r="ON101" s="13"/>
      <c r="OQ101" s="29"/>
      <c r="OR101" s="59">
        <v>11</v>
      </c>
      <c r="OS101" s="59">
        <v>12.6</v>
      </c>
      <c r="OT101" s="59"/>
      <c r="OU101" s="313" t="s">
        <v>62</v>
      </c>
      <c r="OV101" s="57">
        <f>OS101-OR101+PC101</f>
        <v>1.5999999999999996</v>
      </c>
      <c r="OW101" s="826">
        <f>OV101/OR101</f>
        <v>0.14545454545454542</v>
      </c>
      <c r="OX101" s="88"/>
      <c r="OY101" s="88"/>
      <c r="OZ101" s="88"/>
      <c r="PA101" s="57" t="s">
        <v>39</v>
      </c>
      <c r="PB101" s="57"/>
      <c r="PC101" s="57"/>
      <c r="PD101" s="13"/>
      <c r="PG101" s="29"/>
      <c r="PH101" s="59">
        <v>11</v>
      </c>
      <c r="PI101" s="59">
        <v>12.6</v>
      </c>
      <c r="PJ101" s="59"/>
      <c r="PK101" s="313" t="s">
        <v>62</v>
      </c>
      <c r="PL101" s="57">
        <f>PI101-PH101+PS101</f>
        <v>1.5999999999999996</v>
      </c>
      <c r="PM101" s="826">
        <f>PL101/PH101</f>
        <v>0.14545454545454542</v>
      </c>
      <c r="PN101" s="88"/>
      <c r="PO101" s="88"/>
      <c r="PP101" s="88"/>
      <c r="PQ101" s="57" t="s">
        <v>39</v>
      </c>
      <c r="PR101" s="57"/>
      <c r="PS101" s="57"/>
      <c r="PT101" s="13"/>
      <c r="PV101" s="29"/>
      <c r="PW101" s="59">
        <v>11</v>
      </c>
      <c r="PX101" s="59">
        <v>12.6</v>
      </c>
      <c r="PY101" s="59"/>
      <c r="PZ101" s="313" t="s">
        <v>62</v>
      </c>
      <c r="QA101" s="57">
        <f>PX101-PW101+QH101</f>
        <v>1.5999999999999996</v>
      </c>
      <c r="QB101" s="826">
        <f>QA101/PW101</f>
        <v>0.14545454545454542</v>
      </c>
      <c r="QC101" s="88"/>
      <c r="QD101" s="88"/>
      <c r="QE101" s="88"/>
      <c r="QF101" s="57" t="s">
        <v>39</v>
      </c>
      <c r="QG101" s="57"/>
      <c r="QH101" s="57"/>
      <c r="QI101" s="13"/>
      <c r="QK101" s="29"/>
      <c r="QL101" s="59">
        <v>11</v>
      </c>
      <c r="QM101" s="59">
        <v>12.6</v>
      </c>
      <c r="QN101" s="59"/>
      <c r="QO101" s="313" t="s">
        <v>62</v>
      </c>
      <c r="QP101" s="57">
        <f>QM101-QL101+QW101</f>
        <v>1.5999999999999996</v>
      </c>
      <c r="QQ101" s="826">
        <f>QP101/QL101</f>
        <v>0.14545454545454542</v>
      </c>
      <c r="QR101" s="88"/>
      <c r="QS101" s="88"/>
      <c r="QT101" s="88"/>
      <c r="QU101" s="57" t="s">
        <v>39</v>
      </c>
      <c r="QV101" s="57"/>
      <c r="QW101" s="57"/>
      <c r="QX101" s="13"/>
      <c r="QZ101" s="618" t="s">
        <v>71</v>
      </c>
      <c r="RA101" s="59">
        <v>11</v>
      </c>
      <c r="RB101" s="59">
        <v>12.6</v>
      </c>
      <c r="RC101" s="498"/>
      <c r="RD101" s="313" t="s">
        <v>62</v>
      </c>
      <c r="RE101" s="57">
        <f>RB101-RA101+RL101</f>
        <v>1.5999999999999996</v>
      </c>
      <c r="RF101" s="826">
        <f>RE101/RA101</f>
        <v>0.14545454545454542</v>
      </c>
      <c r="RG101" s="88"/>
      <c r="RH101" s="88"/>
      <c r="RI101" s="88"/>
      <c r="RJ101" s="537" t="s">
        <v>39</v>
      </c>
      <c r="RK101" s="556"/>
      <c r="RL101" s="555"/>
      <c r="RM101" s="633"/>
      <c r="RQ101" s="618" t="s">
        <v>71</v>
      </c>
      <c r="RR101" s="59">
        <v>11</v>
      </c>
      <c r="RS101" s="59">
        <v>12.6</v>
      </c>
      <c r="RT101" s="498"/>
      <c r="RU101" s="313" t="s">
        <v>62</v>
      </c>
      <c r="RV101" s="57">
        <f>RS101-RR101+SC101</f>
        <v>1.5999999999999996</v>
      </c>
      <c r="RW101" s="826">
        <f>RV101/RR101</f>
        <v>0.14545454545454542</v>
      </c>
      <c r="RX101" s="88"/>
      <c r="RY101" s="88"/>
      <c r="RZ101" s="88"/>
      <c r="SA101" s="537" t="s">
        <v>39</v>
      </c>
      <c r="SB101" s="556"/>
      <c r="SC101" s="555"/>
      <c r="SD101" s="633"/>
    </row>
    <row r="102" spans="1:498">
      <c r="A102" s="10" t="s">
        <v>351</v>
      </c>
      <c r="B102" s="11">
        <v>50</v>
      </c>
      <c r="C102" s="10" t="s">
        <v>32</v>
      </c>
      <c r="D102" s="775">
        <v>1012</v>
      </c>
      <c r="E102" s="12" t="s">
        <v>328</v>
      </c>
      <c r="F102" s="344" t="s">
        <v>60</v>
      </c>
      <c r="G102" s="598" t="s">
        <v>352</v>
      </c>
      <c r="H102" s="10"/>
      <c r="J102" s="13"/>
      <c r="K102" s="59"/>
      <c r="L102" s="59"/>
      <c r="M102" s="59"/>
      <c r="N102" s="57"/>
      <c r="O102" s="826"/>
      <c r="P102" s="826"/>
      <c r="Q102" s="58"/>
      <c r="R102" s="57"/>
      <c r="S102" s="57"/>
      <c r="T102" s="53"/>
      <c r="U102" s="107"/>
      <c r="V102" s="13"/>
      <c r="X102" s="13"/>
      <c r="Y102" s="59"/>
      <c r="Z102" s="59"/>
      <c r="AA102" s="59"/>
      <c r="AB102" s="57"/>
      <c r="AC102" s="826"/>
      <c r="AD102" s="826"/>
      <c r="AE102" s="58"/>
      <c r="AF102" s="57"/>
      <c r="AG102" s="57"/>
      <c r="AH102" s="53"/>
      <c r="AI102" s="108"/>
      <c r="AJ102" s="13"/>
      <c r="AL102" s="13"/>
      <c r="AM102" s="59"/>
      <c r="AN102" s="59"/>
      <c r="AO102" s="59"/>
      <c r="AP102" s="57"/>
      <c r="AQ102" s="826"/>
      <c r="AR102" s="58"/>
      <c r="AS102" s="58"/>
      <c r="AT102" s="57"/>
      <c r="AU102" s="57"/>
      <c r="AV102" s="53"/>
      <c r="AW102" s="168"/>
      <c r="AX102" s="13"/>
      <c r="AZ102" s="13"/>
      <c r="BA102" s="59">
        <v>15.5</v>
      </c>
      <c r="BB102" s="59">
        <v>17.27</v>
      </c>
      <c r="BC102" s="59" t="s">
        <v>298</v>
      </c>
      <c r="BD102" s="57">
        <f>BB102-BA102+BI102</f>
        <v>1.7699999999999996</v>
      </c>
      <c r="BE102" s="826">
        <f>BD102/BA102</f>
        <v>0.11419354838709675</v>
      </c>
      <c r="BF102" s="58" t="s">
        <v>39</v>
      </c>
      <c r="BG102" s="58"/>
      <c r="BH102" s="57"/>
      <c r="BI102" s="57"/>
      <c r="BJ102" s="53"/>
      <c r="BK102" s="169">
        <v>0.05</v>
      </c>
      <c r="BL102" s="13"/>
      <c r="BN102" s="29"/>
      <c r="BO102" s="59">
        <v>15.5</v>
      </c>
      <c r="BP102" s="59">
        <v>17.27</v>
      </c>
      <c r="BQ102" s="59" t="s">
        <v>298</v>
      </c>
      <c r="BR102" s="57">
        <f>BP102-BO102+BW102</f>
        <v>1.7699999999999996</v>
      </c>
      <c r="BS102" s="826">
        <f>BR102/BO102</f>
        <v>0.11419354838709675</v>
      </c>
      <c r="BT102" s="58" t="s">
        <v>39</v>
      </c>
      <c r="BU102" s="58"/>
      <c r="BV102" s="57"/>
      <c r="BW102" s="57"/>
      <c r="BX102" s="53"/>
      <c r="BY102" s="169">
        <v>0.05</v>
      </c>
      <c r="BZ102" s="13"/>
      <c r="CB102" s="29"/>
      <c r="CC102" s="59">
        <v>15.5</v>
      </c>
      <c r="CD102" s="59">
        <v>17.27</v>
      </c>
      <c r="CE102" s="59" t="s">
        <v>298</v>
      </c>
      <c r="CF102" s="57">
        <f>CD102-CC102+CK102</f>
        <v>1.7699999999999996</v>
      </c>
      <c r="CG102" s="826">
        <f>CF102/CC102</f>
        <v>0.11419354838709675</v>
      </c>
      <c r="CH102" s="326"/>
      <c r="CI102" s="58" t="s">
        <v>39</v>
      </c>
      <c r="CJ102" s="57"/>
      <c r="CK102" s="57"/>
      <c r="CL102" s="53"/>
      <c r="CM102" s="169">
        <v>0.05</v>
      </c>
      <c r="CN102" s="13"/>
      <c r="CP102" s="13"/>
      <c r="CQ102" s="59">
        <v>15.5</v>
      </c>
      <c r="CR102" s="59">
        <v>17.27</v>
      </c>
      <c r="CS102" s="59" t="s">
        <v>298</v>
      </c>
      <c r="CT102" s="57">
        <f>CR102-CQ102+CY102</f>
        <v>1.7699999999999996</v>
      </c>
      <c r="CU102" s="826">
        <f>CT102/CQ102</f>
        <v>0.11419354838709675</v>
      </c>
      <c r="CV102" s="326"/>
      <c r="CW102" s="58" t="s">
        <v>39</v>
      </c>
      <c r="CX102" s="57"/>
      <c r="CY102" s="57"/>
      <c r="CZ102" s="53"/>
      <c r="DA102" s="169">
        <v>0.05</v>
      </c>
      <c r="DB102" s="13"/>
      <c r="DD102" s="13"/>
      <c r="DE102" s="59">
        <v>15.5</v>
      </c>
      <c r="DF102" s="59">
        <v>17.27</v>
      </c>
      <c r="DG102" s="59"/>
      <c r="DH102" s="59"/>
      <c r="DI102" s="59" t="s">
        <v>298</v>
      </c>
      <c r="DJ102" s="57">
        <f>DF102-DE102+DO102</f>
        <v>1.7699999999999996</v>
      </c>
      <c r="DK102" s="826">
        <f>DJ102/DE102</f>
        <v>0.11419354838709675</v>
      </c>
      <c r="DL102" s="58"/>
      <c r="DM102" s="58" t="s">
        <v>39</v>
      </c>
      <c r="DN102" s="57"/>
      <c r="DO102" s="57"/>
      <c r="DP102" s="53"/>
      <c r="DQ102" s="171">
        <v>0.05</v>
      </c>
      <c r="DR102" s="13"/>
      <c r="DT102" s="13"/>
      <c r="DU102" s="59">
        <v>15.5</v>
      </c>
      <c r="DV102" s="59">
        <v>17.27</v>
      </c>
      <c r="DW102" s="59" t="s">
        <v>298</v>
      </c>
      <c r="DX102" s="57">
        <f>DV102-DU102+EC102</f>
        <v>1.7699999999999996</v>
      </c>
      <c r="DY102" s="826">
        <f>DX102/DU102</f>
        <v>0.11419354838709675</v>
      </c>
      <c r="DZ102" s="58"/>
      <c r="EA102" s="58" t="s">
        <v>39</v>
      </c>
      <c r="EB102" s="57"/>
      <c r="EC102" s="57"/>
      <c r="ED102" s="53"/>
      <c r="EE102" s="171">
        <v>0.05</v>
      </c>
      <c r="EF102" s="13"/>
      <c r="EG102" s="13"/>
      <c r="EH102" s="29"/>
      <c r="EI102" s="59">
        <v>15.5</v>
      </c>
      <c r="EJ102" s="59">
        <v>17.27</v>
      </c>
      <c r="EK102" s="59" t="s">
        <v>298</v>
      </c>
      <c r="EL102" s="57">
        <f>EJ102-EI102+EP102</f>
        <v>1.7699999999999996</v>
      </c>
      <c r="EM102" s="826">
        <f>EL102/EI102</f>
        <v>0.11419354838709675</v>
      </c>
      <c r="EN102" s="58" t="s">
        <v>39</v>
      </c>
      <c r="EO102" s="57"/>
      <c r="EP102" s="57"/>
      <c r="EQ102" s="53"/>
      <c r="ER102" s="171">
        <v>0.05</v>
      </c>
      <c r="ES102" s="13"/>
      <c r="EU102" s="29"/>
      <c r="EV102" s="59">
        <v>15.5</v>
      </c>
      <c r="EW102" s="59">
        <v>17.27</v>
      </c>
      <c r="EX102" s="59" t="s">
        <v>298</v>
      </c>
      <c r="EY102" s="57">
        <f>EW102-EV102+FC102</f>
        <v>1.7699999999999996</v>
      </c>
      <c r="EZ102" s="826">
        <f>EY102/EV102</f>
        <v>0.11419354838709675</v>
      </c>
      <c r="FA102" s="58" t="s">
        <v>39</v>
      </c>
      <c r="FB102" s="57"/>
      <c r="FC102" s="57"/>
      <c r="FD102" s="53"/>
      <c r="FE102" s="171">
        <v>0.05</v>
      </c>
      <c r="FF102" s="13"/>
      <c r="FH102" s="29"/>
      <c r="FI102" s="59">
        <v>15.5</v>
      </c>
      <c r="FJ102" s="59">
        <v>17.27</v>
      </c>
      <c r="FK102" s="59" t="s">
        <v>298</v>
      </c>
      <c r="FL102" s="57">
        <f>FJ102-FI102+FP102</f>
        <v>1.7699999999999996</v>
      </c>
      <c r="FM102" s="826">
        <f>FL102/FI102</f>
        <v>0.11419354838709675</v>
      </c>
      <c r="FN102" s="58" t="s">
        <v>39</v>
      </c>
      <c r="FO102" s="57"/>
      <c r="FP102" s="57"/>
      <c r="FQ102" s="53"/>
      <c r="FR102" s="171">
        <v>0.05</v>
      </c>
      <c r="FS102" s="13"/>
      <c r="FU102" s="29" t="s">
        <v>372</v>
      </c>
      <c r="FV102" s="59">
        <v>15.5</v>
      </c>
      <c r="FW102" s="59">
        <v>17.27</v>
      </c>
      <c r="FX102" s="59"/>
      <c r="FY102" s="59" t="s">
        <v>62</v>
      </c>
      <c r="FZ102" s="57">
        <f>FW102-FV102+GD102</f>
        <v>1.7699999999999996</v>
      </c>
      <c r="GA102" s="826">
        <f>FZ102/FV102</f>
        <v>0.11419354838709675</v>
      </c>
      <c r="GB102" s="58" t="s">
        <v>39</v>
      </c>
      <c r="GC102" s="57"/>
      <c r="GD102" s="57"/>
      <c r="GE102" s="53"/>
      <c r="GF102" s="171">
        <v>0.05</v>
      </c>
      <c r="GG102" s="13"/>
      <c r="GI102" s="29" t="s">
        <v>372</v>
      </c>
      <c r="GJ102" s="59">
        <v>15.5</v>
      </c>
      <c r="GK102" s="59">
        <v>17.27</v>
      </c>
      <c r="GL102" s="59"/>
      <c r="GM102" s="59" t="s">
        <v>62</v>
      </c>
      <c r="GN102" s="57">
        <f>GK102-GJ102+GR102</f>
        <v>1.7699999999999996</v>
      </c>
      <c r="GO102" s="826">
        <f>GN102/GJ102</f>
        <v>0.11419354838709675</v>
      </c>
      <c r="GP102" s="58" t="s">
        <v>39</v>
      </c>
      <c r="GQ102" s="57"/>
      <c r="GR102" s="57"/>
      <c r="GS102" s="53"/>
      <c r="GT102" s="171">
        <v>0.05</v>
      </c>
      <c r="GU102" s="13"/>
      <c r="GW102" s="29" t="s">
        <v>372</v>
      </c>
      <c r="GX102" s="59">
        <v>15.5</v>
      </c>
      <c r="GY102" s="59">
        <v>17.27</v>
      </c>
      <c r="GZ102" s="59"/>
      <c r="HA102" s="59" t="s">
        <v>62</v>
      </c>
      <c r="HB102" s="57">
        <f>GY102-GX102+HF102</f>
        <v>1.7699999999999996</v>
      </c>
      <c r="HC102" s="826">
        <f>HB102/GX102</f>
        <v>0.11419354838709675</v>
      </c>
      <c r="HD102" s="58" t="s">
        <v>39</v>
      </c>
      <c r="HE102" s="57"/>
      <c r="HF102" s="57"/>
      <c r="HG102" s="53"/>
      <c r="HH102" s="171">
        <v>0.05</v>
      </c>
      <c r="HI102" s="13"/>
      <c r="HJ102" s="13"/>
      <c r="HK102" s="29" t="s">
        <v>372</v>
      </c>
      <c r="HL102" s="59">
        <v>15.5</v>
      </c>
      <c r="HM102" s="59">
        <v>17.27</v>
      </c>
      <c r="HN102" s="59"/>
      <c r="HO102" s="59" t="s">
        <v>62</v>
      </c>
      <c r="HP102" s="57">
        <f>HM102-HL102+HT102</f>
        <v>1.7699999999999996</v>
      </c>
      <c r="HQ102" s="826">
        <f>HP102/HL102</f>
        <v>0.11419354838709675</v>
      </c>
      <c r="HR102" s="58" t="s">
        <v>39</v>
      </c>
      <c r="HS102" s="57"/>
      <c r="HT102" s="57"/>
      <c r="HU102" s="53"/>
      <c r="HV102" s="171">
        <v>0.05</v>
      </c>
      <c r="HW102" s="13"/>
      <c r="HX102" s="29" t="s">
        <v>372</v>
      </c>
      <c r="HY102" s="59">
        <v>15.5</v>
      </c>
      <c r="HZ102" s="59">
        <v>17.27</v>
      </c>
      <c r="IA102" s="59"/>
      <c r="IB102" s="59" t="s">
        <v>62</v>
      </c>
      <c r="IC102" s="57">
        <f>HZ102-HY102+IJ102</f>
        <v>1.7699999999999996</v>
      </c>
      <c r="ID102" s="826">
        <f>IC102/HY102</f>
        <v>0.11419354838709675</v>
      </c>
      <c r="IE102" s="826"/>
      <c r="IF102" s="826"/>
      <c r="IG102" s="826"/>
      <c r="IH102" s="58" t="s">
        <v>39</v>
      </c>
      <c r="II102" s="57"/>
      <c r="IJ102" s="57"/>
      <c r="IK102" s="53"/>
      <c r="IL102" s="171">
        <v>0.05</v>
      </c>
      <c r="IM102" s="13"/>
      <c r="IO102" s="692"/>
      <c r="IQ102" s="29"/>
      <c r="IR102" s="59">
        <v>15.5</v>
      </c>
      <c r="IS102" s="59">
        <v>17.27</v>
      </c>
      <c r="IT102" s="59"/>
      <c r="IU102" s="59" t="s">
        <v>62</v>
      </c>
      <c r="IV102" s="57">
        <f>IS102-IR102+JC102</f>
        <v>1.7699999999999996</v>
      </c>
      <c r="IW102" s="826">
        <f>IV102/IR102</f>
        <v>0.11419354838709675</v>
      </c>
      <c r="IX102" s="826"/>
      <c r="IY102" s="826"/>
      <c r="IZ102" s="826"/>
      <c r="JA102" s="58" t="s">
        <v>39</v>
      </c>
      <c r="JB102" s="57"/>
      <c r="JC102" s="57"/>
      <c r="JD102" s="53"/>
      <c r="JE102" s="171">
        <v>0.05</v>
      </c>
      <c r="JF102" s="13"/>
      <c r="JH102" s="29"/>
      <c r="JI102" s="59">
        <v>15.5</v>
      </c>
      <c r="JJ102" s="59">
        <v>17.27</v>
      </c>
      <c r="JK102" s="59"/>
      <c r="JL102" s="59" t="s">
        <v>62</v>
      </c>
      <c r="JM102" s="57">
        <f>JJ102-JI102+JT102</f>
        <v>1.7699999999999996</v>
      </c>
      <c r="JN102" s="826">
        <f>JM102/JI102</f>
        <v>0.11419354838709675</v>
      </c>
      <c r="JO102" s="826"/>
      <c r="JP102" s="826"/>
      <c r="JQ102" s="826"/>
      <c r="JR102" s="58" t="s">
        <v>39</v>
      </c>
      <c r="JS102" s="57"/>
      <c r="JT102" s="57"/>
      <c r="JU102" s="53"/>
      <c r="JV102" s="171">
        <v>0.05</v>
      </c>
      <c r="JW102" s="13"/>
      <c r="JZ102" s="29"/>
      <c r="KA102" s="59">
        <v>15.5</v>
      </c>
      <c r="KB102" s="59">
        <v>17.27</v>
      </c>
      <c r="KC102" s="59"/>
      <c r="KD102" s="59" t="s">
        <v>62</v>
      </c>
      <c r="KE102" s="57">
        <f>KB102-KA102+KL102</f>
        <v>1.7699999999999996</v>
      </c>
      <c r="KF102" s="826">
        <f>KE102/KA102</f>
        <v>0.11419354838709675</v>
      </c>
      <c r="KG102" s="826"/>
      <c r="KH102" s="826"/>
      <c r="KI102" s="826"/>
      <c r="KJ102" s="58" t="s">
        <v>39</v>
      </c>
      <c r="KK102" s="57"/>
      <c r="KL102" s="57"/>
      <c r="KM102" s="53"/>
      <c r="KN102" s="171">
        <v>0.05</v>
      </c>
      <c r="KO102" s="13"/>
      <c r="KQ102" s="29"/>
      <c r="KR102" s="59">
        <v>15.5</v>
      </c>
      <c r="KS102" s="59">
        <v>17.27</v>
      </c>
      <c r="KT102" s="59"/>
      <c r="KU102" s="313" t="s">
        <v>62</v>
      </c>
      <c r="KV102" s="57">
        <f>KS102-KR102+LC102</f>
        <v>1.7699999999999996</v>
      </c>
      <c r="KW102" s="826">
        <f>KV102/KR102</f>
        <v>0.11419354838709675</v>
      </c>
      <c r="KX102" s="826"/>
      <c r="KY102" s="826"/>
      <c r="KZ102" s="826"/>
      <c r="LA102" s="58" t="s">
        <v>39</v>
      </c>
      <c r="LB102" s="57"/>
      <c r="LC102" s="57"/>
      <c r="LD102" s="53"/>
      <c r="LE102" s="171">
        <v>0.05</v>
      </c>
      <c r="LF102" s="13"/>
      <c r="LI102" s="29"/>
      <c r="LJ102" s="59">
        <v>15.5</v>
      </c>
      <c r="LK102" s="59">
        <v>17.27</v>
      </c>
      <c r="LL102" s="59"/>
      <c r="LM102" s="313" t="s">
        <v>62</v>
      </c>
      <c r="LN102" s="57">
        <f>LK102-LJ102+LU102</f>
        <v>1.7699999999999996</v>
      </c>
      <c r="LO102" s="826">
        <f>LN102/LJ102</f>
        <v>0.11419354838709675</v>
      </c>
      <c r="LP102" s="826"/>
      <c r="LQ102" s="826"/>
      <c r="LR102" s="826"/>
      <c r="LS102" s="58" t="s">
        <v>39</v>
      </c>
      <c r="LT102" s="57"/>
      <c r="LU102" s="57"/>
      <c r="LV102" s="53"/>
      <c r="LW102" s="171">
        <v>0.05</v>
      </c>
      <c r="LX102" s="13"/>
      <c r="LZ102" s="29"/>
      <c r="MA102" s="59">
        <v>15.5</v>
      </c>
      <c r="MB102" s="59">
        <v>17.27</v>
      </c>
      <c r="MC102" s="59"/>
      <c r="MD102" s="313" t="s">
        <v>62</v>
      </c>
      <c r="ME102" s="57">
        <f>MB102-MA102+ML102</f>
        <v>1.7699999999999996</v>
      </c>
      <c r="MF102" s="826">
        <f>ME102/MA102</f>
        <v>0.11419354838709675</v>
      </c>
      <c r="MG102" s="826"/>
      <c r="MH102" s="826"/>
      <c r="MI102" s="826"/>
      <c r="MJ102" s="58" t="s">
        <v>39</v>
      </c>
      <c r="MK102" s="57"/>
      <c r="ML102" s="57"/>
      <c r="MM102" s="53"/>
      <c r="MN102" s="171">
        <v>0.05</v>
      </c>
      <c r="MO102" s="13"/>
      <c r="MQ102" s="29"/>
      <c r="MR102" s="59">
        <v>15.5</v>
      </c>
      <c r="MS102" s="59">
        <v>17.27</v>
      </c>
      <c r="MT102" s="59"/>
      <c r="MU102" s="313" t="s">
        <v>62</v>
      </c>
      <c r="MV102" s="57">
        <f>MS102-MR102+NC102</f>
        <v>1.7699999999999996</v>
      </c>
      <c r="MW102" s="826">
        <f>MV102/MR102</f>
        <v>0.11419354838709675</v>
      </c>
      <c r="MX102" s="826"/>
      <c r="MY102" s="826"/>
      <c r="MZ102" s="826"/>
      <c r="NA102" s="58" t="s">
        <v>39</v>
      </c>
      <c r="NB102" s="57"/>
      <c r="NC102" s="57"/>
      <c r="ND102" s="53"/>
      <c r="NE102" s="171">
        <v>0.05</v>
      </c>
      <c r="NF102" s="13"/>
      <c r="NI102" s="29"/>
      <c r="NJ102" s="59">
        <v>15.5</v>
      </c>
      <c r="NK102" s="59">
        <v>17.27</v>
      </c>
      <c r="NL102" s="59"/>
      <c r="NM102" s="313" t="s">
        <v>62</v>
      </c>
      <c r="NN102" s="57">
        <f>NK102-NJ102+NU102</f>
        <v>1.7699999999999996</v>
      </c>
      <c r="NO102" s="826">
        <f>NN102/NJ102</f>
        <v>0.11419354838709675</v>
      </c>
      <c r="NP102" s="826"/>
      <c r="NQ102" s="826"/>
      <c r="NR102" s="826"/>
      <c r="NS102" s="58" t="s">
        <v>39</v>
      </c>
      <c r="NT102" s="57"/>
      <c r="NU102" s="57"/>
      <c r="NV102" s="53"/>
      <c r="NW102" s="171">
        <v>0.05</v>
      </c>
      <c r="NX102" s="13"/>
      <c r="OA102" s="29"/>
      <c r="OB102" s="59">
        <v>15.5</v>
      </c>
      <c r="OC102" s="59">
        <v>17.27</v>
      </c>
      <c r="OD102" s="59"/>
      <c r="OE102" s="313" t="s">
        <v>62</v>
      </c>
      <c r="OF102" s="57">
        <f>OC102-OB102+OM102</f>
        <v>1.7699999999999996</v>
      </c>
      <c r="OG102" s="826">
        <f>OF102/OB102</f>
        <v>0.11419354838709675</v>
      </c>
      <c r="OH102" s="826"/>
      <c r="OI102" s="826"/>
      <c r="OJ102" s="826"/>
      <c r="OK102" s="58" t="s">
        <v>39</v>
      </c>
      <c r="OL102" s="57"/>
      <c r="OM102" s="57"/>
      <c r="ON102" s="13"/>
      <c r="OQ102" s="29"/>
      <c r="OR102" s="59">
        <v>15.5</v>
      </c>
      <c r="OS102" s="59">
        <v>17.27</v>
      </c>
      <c r="OT102" s="59"/>
      <c r="OU102" s="313" t="s">
        <v>62</v>
      </c>
      <c r="OV102" s="57">
        <f>OS102-OR102+PC102</f>
        <v>1.7699999999999996</v>
      </c>
      <c r="OW102" s="826">
        <f>OV102/OR102</f>
        <v>0.11419354838709675</v>
      </c>
      <c r="OX102" s="826"/>
      <c r="OY102" s="826"/>
      <c r="OZ102" s="826"/>
      <c r="PA102" s="58" t="s">
        <v>39</v>
      </c>
      <c r="PB102" s="57"/>
      <c r="PC102" s="57"/>
      <c r="PD102" s="13"/>
      <c r="PG102" s="29"/>
      <c r="PH102" s="59">
        <v>15.5</v>
      </c>
      <c r="PI102" s="59">
        <v>17.27</v>
      </c>
      <c r="PJ102" s="59"/>
      <c r="PK102" s="313" t="s">
        <v>62</v>
      </c>
      <c r="PL102" s="57">
        <f>PI102-PH102+PS102</f>
        <v>1.7699999999999996</v>
      </c>
      <c r="PM102" s="826">
        <f>PL102/PH102</f>
        <v>0.11419354838709675</v>
      </c>
      <c r="PN102" s="826"/>
      <c r="PO102" s="826"/>
      <c r="PP102" s="826"/>
      <c r="PQ102" s="58" t="s">
        <v>39</v>
      </c>
      <c r="PR102" s="57"/>
      <c r="PS102" s="57"/>
      <c r="PT102" s="13"/>
      <c r="PV102" s="29"/>
      <c r="PW102" s="59">
        <v>15.5</v>
      </c>
      <c r="PX102" s="59">
        <v>17.27</v>
      </c>
      <c r="PY102" s="59"/>
      <c r="PZ102" s="313" t="s">
        <v>62</v>
      </c>
      <c r="QA102" s="57">
        <f>PX102-PW102+QH102</f>
        <v>1.7699999999999996</v>
      </c>
      <c r="QB102" s="826">
        <f>QA102/PW102</f>
        <v>0.11419354838709675</v>
      </c>
      <c r="QC102" s="826"/>
      <c r="QD102" s="826"/>
      <c r="QE102" s="826"/>
      <c r="QF102" s="58" t="s">
        <v>39</v>
      </c>
      <c r="QG102" s="57"/>
      <c r="QH102" s="57"/>
      <c r="QI102" s="13"/>
      <c r="QK102" s="29"/>
      <c r="QL102" s="59">
        <v>15.5</v>
      </c>
      <c r="QM102" s="59">
        <v>17.27</v>
      </c>
      <c r="QN102" s="59"/>
      <c r="QO102" s="313" t="s">
        <v>62</v>
      </c>
      <c r="QP102" s="57">
        <f>QM102-QL102+QW102</f>
        <v>1.7699999999999996</v>
      </c>
      <c r="QQ102" s="826">
        <f>QP102/QL102</f>
        <v>0.11419354838709675</v>
      </c>
      <c r="QR102" s="826"/>
      <c r="QS102" s="826"/>
      <c r="QT102" s="826"/>
      <c r="QU102" s="58" t="s">
        <v>39</v>
      </c>
      <c r="QV102" s="57"/>
      <c r="QW102" s="57"/>
      <c r="QX102" s="13"/>
      <c r="QZ102" s="618" t="s">
        <v>71</v>
      </c>
      <c r="RA102" s="59">
        <v>15.5</v>
      </c>
      <c r="RB102" s="59">
        <v>17.27</v>
      </c>
      <c r="RC102" s="498"/>
      <c r="RD102" s="313" t="s">
        <v>62</v>
      </c>
      <c r="RE102" s="57">
        <f>RB102-RA102+RL102</f>
        <v>1.7699999999999996</v>
      </c>
      <c r="RF102" s="826">
        <f>RE102/RA102</f>
        <v>0.11419354838709675</v>
      </c>
      <c r="RG102" s="826"/>
      <c r="RH102" s="826"/>
      <c r="RI102" s="826"/>
      <c r="RJ102" s="909" t="s">
        <v>39</v>
      </c>
      <c r="RK102" s="556"/>
      <c r="RL102" s="555"/>
      <c r="RM102" s="633"/>
      <c r="RQ102" s="618" t="s">
        <v>71</v>
      </c>
      <c r="RR102" s="59">
        <v>15.5</v>
      </c>
      <c r="RS102" s="59">
        <v>17.27</v>
      </c>
      <c r="RT102" s="498"/>
      <c r="RU102" s="313" t="s">
        <v>62</v>
      </c>
      <c r="RV102" s="57">
        <f>RS102-RR102+SC102</f>
        <v>1.7699999999999996</v>
      </c>
      <c r="RW102" s="826">
        <f>RV102/RR102</f>
        <v>0.11419354838709675</v>
      </c>
      <c r="RX102" s="826"/>
      <c r="RY102" s="826"/>
      <c r="RZ102" s="826"/>
      <c r="SA102" s="909" t="s">
        <v>39</v>
      </c>
      <c r="SB102" s="556"/>
      <c r="SC102" s="555"/>
      <c r="SD102" s="633"/>
    </row>
    <row r="103" spans="1:498">
      <c r="A103" s="10" t="s">
        <v>355</v>
      </c>
      <c r="B103" s="52">
        <v>50</v>
      </c>
      <c r="C103" s="10" t="s">
        <v>32</v>
      </c>
      <c r="D103" s="775">
        <v>1012</v>
      </c>
      <c r="E103" s="12" t="s">
        <v>328</v>
      </c>
      <c r="F103" s="344" t="s">
        <v>60</v>
      </c>
      <c r="G103" s="598" t="s">
        <v>356</v>
      </c>
      <c r="H103" s="10"/>
      <c r="J103" s="13"/>
      <c r="K103" s="59"/>
      <c r="L103" s="59"/>
      <c r="M103" s="59"/>
      <c r="N103" s="57"/>
      <c r="O103" s="826"/>
      <c r="P103" s="826"/>
      <c r="Q103" s="58"/>
      <c r="R103" s="57"/>
      <c r="S103" s="57"/>
      <c r="T103" s="53"/>
      <c r="U103" s="107"/>
      <c r="V103" s="13"/>
      <c r="X103" s="13"/>
      <c r="Y103" s="59"/>
      <c r="Z103" s="59"/>
      <c r="AA103" s="59"/>
      <c r="AB103" s="57"/>
      <c r="AC103" s="826"/>
      <c r="AD103" s="826"/>
      <c r="AE103" s="58"/>
      <c r="AF103" s="57"/>
      <c r="AG103" s="57"/>
      <c r="AH103" s="53"/>
      <c r="AI103" s="108"/>
      <c r="AJ103" s="13"/>
      <c r="AL103" s="13"/>
      <c r="AM103" s="59"/>
      <c r="AN103" s="59"/>
      <c r="AO103" s="59"/>
      <c r="AP103" s="57"/>
      <c r="AQ103" s="826"/>
      <c r="AR103" s="58"/>
      <c r="AS103" s="58"/>
      <c r="AT103" s="57"/>
      <c r="AU103" s="57"/>
      <c r="AV103" s="53"/>
      <c r="AW103" s="168"/>
      <c r="AX103" s="13"/>
      <c r="AZ103" s="13"/>
      <c r="BA103" s="59">
        <v>16.8</v>
      </c>
      <c r="BB103" s="59">
        <v>19.47</v>
      </c>
      <c r="BC103" s="59" t="s">
        <v>298</v>
      </c>
      <c r="BD103" s="57">
        <f>BB103-BA103+BI103</f>
        <v>2.6699999999999982</v>
      </c>
      <c r="BE103" s="826">
        <f>BD103/BA103</f>
        <v>0.15892857142857131</v>
      </c>
      <c r="BF103" s="58" t="s">
        <v>39</v>
      </c>
      <c r="BG103" s="58"/>
      <c r="BH103" s="57"/>
      <c r="BI103" s="57"/>
      <c r="BJ103" s="53"/>
      <c r="BK103" s="169">
        <v>0.05</v>
      </c>
      <c r="BL103" s="13"/>
      <c r="BN103" s="29"/>
      <c r="BO103" s="59">
        <v>16.8</v>
      </c>
      <c r="BP103" s="59">
        <v>19.47</v>
      </c>
      <c r="BQ103" s="59" t="s">
        <v>298</v>
      </c>
      <c r="BR103" s="57">
        <f>BP103-BO103+BW103</f>
        <v>2.6699999999999982</v>
      </c>
      <c r="BS103" s="826">
        <f>BR103/BO103</f>
        <v>0.15892857142857131</v>
      </c>
      <c r="BT103" s="58" t="s">
        <v>39</v>
      </c>
      <c r="BU103" s="58"/>
      <c r="BV103" s="57"/>
      <c r="BW103" s="57"/>
      <c r="BX103" s="53"/>
      <c r="BY103" s="169">
        <v>0.05</v>
      </c>
      <c r="BZ103" s="13"/>
      <c r="CB103" s="29"/>
      <c r="CC103" s="59">
        <v>16.8</v>
      </c>
      <c r="CD103" s="59">
        <v>19.47</v>
      </c>
      <c r="CE103" s="59" t="s">
        <v>298</v>
      </c>
      <c r="CF103" s="57">
        <f>CD103-CC103+CK103</f>
        <v>2.6699999999999982</v>
      </c>
      <c r="CG103" s="826">
        <f>CF103/CC103</f>
        <v>0.15892857142857131</v>
      </c>
      <c r="CH103" s="326"/>
      <c r="CI103" s="58" t="s">
        <v>39</v>
      </c>
      <c r="CJ103" s="57"/>
      <c r="CK103" s="57"/>
      <c r="CL103" s="53"/>
      <c r="CM103" s="169">
        <v>0.05</v>
      </c>
      <c r="CN103" s="13"/>
      <c r="CP103" s="13"/>
      <c r="CQ103" s="59">
        <v>16.8</v>
      </c>
      <c r="CR103" s="59">
        <v>19.47</v>
      </c>
      <c r="CS103" s="59" t="s">
        <v>298</v>
      </c>
      <c r="CT103" s="57">
        <f>CR103-CQ103+CY103</f>
        <v>2.6699999999999982</v>
      </c>
      <c r="CU103" s="826">
        <f>CT103/CQ103</f>
        <v>0.15892857142857131</v>
      </c>
      <c r="CV103" s="326"/>
      <c r="CW103" s="58" t="s">
        <v>39</v>
      </c>
      <c r="CX103" s="57"/>
      <c r="CY103" s="57"/>
      <c r="CZ103" s="53"/>
      <c r="DA103" s="169">
        <v>0.05</v>
      </c>
      <c r="DB103" s="13"/>
      <c r="DD103" s="13"/>
      <c r="DE103" s="59">
        <v>16.8</v>
      </c>
      <c r="DF103" s="59">
        <v>19.47</v>
      </c>
      <c r="DG103" s="59"/>
      <c r="DH103" s="59"/>
      <c r="DI103" s="59" t="s">
        <v>298</v>
      </c>
      <c r="DJ103" s="57">
        <f>DF103-DE103+DO103</f>
        <v>2.6699999999999982</v>
      </c>
      <c r="DK103" s="826">
        <f>DJ103/DE103</f>
        <v>0.15892857142857131</v>
      </c>
      <c r="DL103" s="58"/>
      <c r="DM103" s="58" t="s">
        <v>39</v>
      </c>
      <c r="DN103" s="57"/>
      <c r="DO103" s="57"/>
      <c r="DP103" s="53"/>
      <c r="DQ103" s="171">
        <v>0.05</v>
      </c>
      <c r="DR103" s="13"/>
      <c r="DT103" s="13"/>
      <c r="DU103" s="59">
        <v>16.8</v>
      </c>
      <c r="DV103" s="59">
        <v>19.47</v>
      </c>
      <c r="DW103" s="59" t="s">
        <v>298</v>
      </c>
      <c r="DX103" s="57">
        <f>DV103-DU103+EC103</f>
        <v>2.6699999999999982</v>
      </c>
      <c r="DY103" s="826">
        <f>DX103/DU103</f>
        <v>0.15892857142857131</v>
      </c>
      <c r="DZ103" s="58"/>
      <c r="EA103" s="58" t="s">
        <v>39</v>
      </c>
      <c r="EB103" s="57"/>
      <c r="EC103" s="57"/>
      <c r="ED103" s="53"/>
      <c r="EE103" s="171">
        <v>0.05</v>
      </c>
      <c r="EF103" s="13"/>
      <c r="EG103" s="13"/>
      <c r="EH103" s="29"/>
      <c r="EI103" s="59">
        <v>16.8</v>
      </c>
      <c r="EJ103" s="59">
        <v>19.47</v>
      </c>
      <c r="EK103" s="59" t="s">
        <v>298</v>
      </c>
      <c r="EL103" s="57">
        <f>EJ103-EI103+EP103</f>
        <v>2.6699999999999982</v>
      </c>
      <c r="EM103" s="826">
        <f>EL103/EI103</f>
        <v>0.15892857142857131</v>
      </c>
      <c r="EN103" s="58" t="s">
        <v>39</v>
      </c>
      <c r="EO103" s="57"/>
      <c r="EP103" s="57"/>
      <c r="EQ103" s="53"/>
      <c r="ER103" s="171">
        <v>0.05</v>
      </c>
      <c r="ES103" s="13"/>
      <c r="EU103" s="29"/>
      <c r="EV103" s="59">
        <v>16.8</v>
      </c>
      <c r="EW103" s="59">
        <v>19.47</v>
      </c>
      <c r="EX103" s="59" t="s">
        <v>298</v>
      </c>
      <c r="EY103" s="57">
        <f>EW103-EV103+FC103</f>
        <v>2.6699999999999982</v>
      </c>
      <c r="EZ103" s="826">
        <f>EY103/EV103</f>
        <v>0.15892857142857131</v>
      </c>
      <c r="FA103" s="58" t="s">
        <v>39</v>
      </c>
      <c r="FB103" s="57"/>
      <c r="FC103" s="57"/>
      <c r="FD103" s="53"/>
      <c r="FE103" s="171">
        <v>0.05</v>
      </c>
      <c r="FF103" s="13"/>
      <c r="FH103" s="29"/>
      <c r="FI103" s="59">
        <v>16.8</v>
      </c>
      <c r="FJ103" s="59">
        <v>19.47</v>
      </c>
      <c r="FK103" s="59" t="s">
        <v>298</v>
      </c>
      <c r="FL103" s="57">
        <f>FJ103-FI103+FP103</f>
        <v>2.6699999999999982</v>
      </c>
      <c r="FM103" s="826">
        <f>FL103/FI103</f>
        <v>0.15892857142857131</v>
      </c>
      <c r="FN103" s="58" t="s">
        <v>39</v>
      </c>
      <c r="FO103" s="57"/>
      <c r="FP103" s="57"/>
      <c r="FQ103" s="53"/>
      <c r="FR103" s="171">
        <v>0.05</v>
      </c>
      <c r="FS103" s="13"/>
      <c r="FU103" s="29" t="s">
        <v>372</v>
      </c>
      <c r="FV103" s="59">
        <v>16.8</v>
      </c>
      <c r="FW103" s="59">
        <v>19.47</v>
      </c>
      <c r="FX103" s="59"/>
      <c r="FY103" s="59" t="s">
        <v>62</v>
      </c>
      <c r="FZ103" s="57">
        <f>FW103-FV103+GD103</f>
        <v>2.6699999999999982</v>
      </c>
      <c r="GA103" s="826">
        <f>FZ103/FV103</f>
        <v>0.15892857142857131</v>
      </c>
      <c r="GB103" s="58" t="s">
        <v>39</v>
      </c>
      <c r="GC103" s="57"/>
      <c r="GD103" s="57"/>
      <c r="GE103" s="53"/>
      <c r="GF103" s="171">
        <v>0.05</v>
      </c>
      <c r="GG103" s="13"/>
      <c r="GI103" s="29" t="s">
        <v>372</v>
      </c>
      <c r="GJ103" s="59">
        <v>16.8</v>
      </c>
      <c r="GK103" s="59">
        <v>19.47</v>
      </c>
      <c r="GL103" s="59"/>
      <c r="GM103" s="59" t="s">
        <v>62</v>
      </c>
      <c r="GN103" s="57">
        <f>GK103-GJ103+GR103</f>
        <v>2.6699999999999982</v>
      </c>
      <c r="GO103" s="826">
        <f>GN103/GJ103</f>
        <v>0.15892857142857131</v>
      </c>
      <c r="GP103" s="58" t="s">
        <v>39</v>
      </c>
      <c r="GQ103" s="57"/>
      <c r="GR103" s="57"/>
      <c r="GS103" s="53"/>
      <c r="GT103" s="171">
        <v>0.05</v>
      </c>
      <c r="GU103" s="13"/>
      <c r="GW103" s="29" t="s">
        <v>372</v>
      </c>
      <c r="GX103" s="59">
        <v>16.8</v>
      </c>
      <c r="GY103" s="59">
        <v>19.47</v>
      </c>
      <c r="GZ103" s="59"/>
      <c r="HA103" s="59" t="s">
        <v>62</v>
      </c>
      <c r="HB103" s="57">
        <f>GY103-GX103+HF103</f>
        <v>2.6699999999999982</v>
      </c>
      <c r="HC103" s="826">
        <f>HB103/GX103</f>
        <v>0.15892857142857131</v>
      </c>
      <c r="HD103" s="58" t="s">
        <v>39</v>
      </c>
      <c r="HE103" s="57"/>
      <c r="HF103" s="57"/>
      <c r="HG103" s="53"/>
      <c r="HH103" s="171">
        <v>0.05</v>
      </c>
      <c r="HI103" s="13"/>
      <c r="HJ103" s="13"/>
      <c r="HK103" s="29" t="s">
        <v>372</v>
      </c>
      <c r="HL103" s="59">
        <v>16.8</v>
      </c>
      <c r="HM103" s="59">
        <v>19.47</v>
      </c>
      <c r="HN103" s="59"/>
      <c r="HO103" s="59" t="s">
        <v>62</v>
      </c>
      <c r="HP103" s="57">
        <f>HM103-HL103+HT103</f>
        <v>2.6699999999999982</v>
      </c>
      <c r="HQ103" s="826">
        <f>HP103/HL103</f>
        <v>0.15892857142857131</v>
      </c>
      <c r="HR103" s="58" t="s">
        <v>39</v>
      </c>
      <c r="HS103" s="57"/>
      <c r="HT103" s="57"/>
      <c r="HU103" s="53"/>
      <c r="HV103" s="171">
        <v>0.05</v>
      </c>
      <c r="HW103" s="13"/>
      <c r="HX103" s="29" t="s">
        <v>372</v>
      </c>
      <c r="HY103" s="59">
        <v>16.8</v>
      </c>
      <c r="HZ103" s="59">
        <v>19.47</v>
      </c>
      <c r="IA103" s="59"/>
      <c r="IB103" s="59" t="s">
        <v>62</v>
      </c>
      <c r="IC103" s="57">
        <f>HZ103-HY103+IJ103</f>
        <v>2.6699999999999982</v>
      </c>
      <c r="ID103" s="826">
        <f>IC103/HY103</f>
        <v>0.15892857142857131</v>
      </c>
      <c r="IE103" s="826"/>
      <c r="IF103" s="826"/>
      <c r="IG103" s="826"/>
      <c r="IH103" s="58" t="s">
        <v>39</v>
      </c>
      <c r="II103" s="57"/>
      <c r="IJ103" s="57"/>
      <c r="IK103" s="53"/>
      <c r="IL103" s="171">
        <v>0.05</v>
      </c>
      <c r="IM103" s="13"/>
      <c r="IO103" s="692"/>
      <c r="IQ103" s="29"/>
      <c r="IR103" s="59">
        <v>16.8</v>
      </c>
      <c r="IS103" s="59">
        <v>19.47</v>
      </c>
      <c r="IT103" s="59"/>
      <c r="IU103" s="59" t="s">
        <v>62</v>
      </c>
      <c r="IV103" s="57">
        <f>IS103-IR103+JC103</f>
        <v>2.6699999999999982</v>
      </c>
      <c r="IW103" s="826">
        <f>IV103/IR103</f>
        <v>0.15892857142857131</v>
      </c>
      <c r="IX103" s="826"/>
      <c r="IY103" s="826"/>
      <c r="IZ103" s="826"/>
      <c r="JA103" s="58" t="s">
        <v>39</v>
      </c>
      <c r="JB103" s="57"/>
      <c r="JC103" s="57"/>
      <c r="JD103" s="53"/>
      <c r="JE103" s="171">
        <v>0.05</v>
      </c>
      <c r="JF103" s="13"/>
      <c r="JH103" s="29"/>
      <c r="JI103" s="59">
        <v>16.8</v>
      </c>
      <c r="JJ103" s="59">
        <v>19.47</v>
      </c>
      <c r="JK103" s="59"/>
      <c r="JL103" s="59" t="s">
        <v>62</v>
      </c>
      <c r="JM103" s="57">
        <f>JJ103-JI103+JT103</f>
        <v>2.6699999999999982</v>
      </c>
      <c r="JN103" s="826">
        <f>JM103/JI103</f>
        <v>0.15892857142857131</v>
      </c>
      <c r="JO103" s="826"/>
      <c r="JP103" s="826"/>
      <c r="JQ103" s="826"/>
      <c r="JR103" s="58" t="s">
        <v>39</v>
      </c>
      <c r="JS103" s="57"/>
      <c r="JT103" s="57"/>
      <c r="JU103" s="53"/>
      <c r="JV103" s="171">
        <v>0.05</v>
      </c>
      <c r="JW103" s="13"/>
      <c r="JZ103" s="29"/>
      <c r="KA103" s="59">
        <v>16.8</v>
      </c>
      <c r="KB103" s="59">
        <v>19.47</v>
      </c>
      <c r="KC103" s="59"/>
      <c r="KD103" s="59" t="s">
        <v>62</v>
      </c>
      <c r="KE103" s="57">
        <f>KB103-KA103+KL103</f>
        <v>2.6699999999999982</v>
      </c>
      <c r="KF103" s="826">
        <f>KE103/KA103</f>
        <v>0.15892857142857131</v>
      </c>
      <c r="KG103" s="826"/>
      <c r="KH103" s="826"/>
      <c r="KI103" s="826"/>
      <c r="KJ103" s="58" t="s">
        <v>39</v>
      </c>
      <c r="KK103" s="57"/>
      <c r="KL103" s="57"/>
      <c r="KM103" s="53"/>
      <c r="KN103" s="171">
        <v>0.05</v>
      </c>
      <c r="KO103" s="13"/>
      <c r="KQ103" s="29"/>
      <c r="KR103" s="59">
        <v>16.8</v>
      </c>
      <c r="KS103" s="59">
        <v>19.47</v>
      </c>
      <c r="KT103" s="59"/>
      <c r="KU103" s="313" t="s">
        <v>62</v>
      </c>
      <c r="KV103" s="57">
        <f>KS103-KR103+LC103</f>
        <v>2.6699999999999982</v>
      </c>
      <c r="KW103" s="826">
        <f>KV103/KR103</f>
        <v>0.15892857142857131</v>
      </c>
      <c r="KX103" s="826"/>
      <c r="KY103" s="826"/>
      <c r="KZ103" s="826"/>
      <c r="LA103" s="58" t="s">
        <v>39</v>
      </c>
      <c r="LB103" s="57"/>
      <c r="LC103" s="57"/>
      <c r="LD103" s="53"/>
      <c r="LE103" s="171">
        <v>0.05</v>
      </c>
      <c r="LF103" s="13"/>
      <c r="LI103" s="29"/>
      <c r="LJ103" s="59">
        <v>16.8</v>
      </c>
      <c r="LK103" s="59">
        <v>19.47</v>
      </c>
      <c r="LL103" s="59"/>
      <c r="LM103" s="313" t="s">
        <v>62</v>
      </c>
      <c r="LN103" s="57">
        <f>LK103-LJ103+LU103</f>
        <v>2.6699999999999982</v>
      </c>
      <c r="LO103" s="826">
        <f>LN103/LJ103</f>
        <v>0.15892857142857131</v>
      </c>
      <c r="LP103" s="826"/>
      <c r="LQ103" s="826"/>
      <c r="LR103" s="826"/>
      <c r="LS103" s="58" t="s">
        <v>39</v>
      </c>
      <c r="LT103" s="57"/>
      <c r="LU103" s="57"/>
      <c r="LV103" s="53"/>
      <c r="LW103" s="171">
        <v>0.05</v>
      </c>
      <c r="LX103" s="13"/>
      <c r="LZ103" s="29"/>
      <c r="MA103" s="59">
        <v>16.8</v>
      </c>
      <c r="MB103" s="59">
        <v>19.47</v>
      </c>
      <c r="MC103" s="59"/>
      <c r="MD103" s="313" t="s">
        <v>62</v>
      </c>
      <c r="ME103" s="57">
        <f>MB103-MA103+ML103</f>
        <v>2.6699999999999982</v>
      </c>
      <c r="MF103" s="826">
        <f>ME103/MA103</f>
        <v>0.15892857142857131</v>
      </c>
      <c r="MG103" s="826"/>
      <c r="MH103" s="826"/>
      <c r="MI103" s="826"/>
      <c r="MJ103" s="58" t="s">
        <v>39</v>
      </c>
      <c r="MK103" s="57"/>
      <c r="ML103" s="57"/>
      <c r="MM103" s="53"/>
      <c r="MN103" s="171">
        <v>0.05</v>
      </c>
      <c r="MO103" s="13"/>
      <c r="MQ103" s="29"/>
      <c r="MR103" s="59">
        <v>16.8</v>
      </c>
      <c r="MS103" s="59">
        <v>19.47</v>
      </c>
      <c r="MT103" s="59"/>
      <c r="MU103" s="313" t="s">
        <v>62</v>
      </c>
      <c r="MV103" s="57">
        <f>MS103-MR103+NC103</f>
        <v>2.6699999999999982</v>
      </c>
      <c r="MW103" s="826">
        <f>MV103/MR103</f>
        <v>0.15892857142857131</v>
      </c>
      <c r="MX103" s="826"/>
      <c r="MY103" s="826"/>
      <c r="MZ103" s="826"/>
      <c r="NA103" s="58" t="s">
        <v>39</v>
      </c>
      <c r="NB103" s="57"/>
      <c r="NC103" s="57"/>
      <c r="ND103" s="53"/>
      <c r="NE103" s="171">
        <v>0.05</v>
      </c>
      <c r="NF103" s="13"/>
      <c r="NI103" s="29"/>
      <c r="NJ103" s="59">
        <v>16.8</v>
      </c>
      <c r="NK103" s="59">
        <v>19.47</v>
      </c>
      <c r="NL103" s="59"/>
      <c r="NM103" s="313" t="s">
        <v>62</v>
      </c>
      <c r="NN103" s="57">
        <f>NK103-NJ103+NU103</f>
        <v>2.6699999999999982</v>
      </c>
      <c r="NO103" s="826">
        <f>NN103/NJ103</f>
        <v>0.15892857142857131</v>
      </c>
      <c r="NP103" s="826"/>
      <c r="NQ103" s="826"/>
      <c r="NR103" s="826"/>
      <c r="NS103" s="58" t="s">
        <v>39</v>
      </c>
      <c r="NT103" s="57"/>
      <c r="NU103" s="57"/>
      <c r="NV103" s="53"/>
      <c r="NW103" s="171">
        <v>0.05</v>
      </c>
      <c r="NX103" s="13"/>
      <c r="OA103" s="29"/>
      <c r="OB103" s="59">
        <v>16.8</v>
      </c>
      <c r="OC103" s="59">
        <v>19.47</v>
      </c>
      <c r="OD103" s="59"/>
      <c r="OE103" s="313" t="s">
        <v>62</v>
      </c>
      <c r="OF103" s="57">
        <f>OC103-OB103+OM103</f>
        <v>2.6699999999999982</v>
      </c>
      <c r="OG103" s="826">
        <f>OF103/OB103</f>
        <v>0.15892857142857131</v>
      </c>
      <c r="OH103" s="826"/>
      <c r="OI103" s="826"/>
      <c r="OJ103" s="826"/>
      <c r="OK103" s="58" t="s">
        <v>39</v>
      </c>
      <c r="OL103" s="57"/>
      <c r="OM103" s="57"/>
      <c r="ON103" s="13"/>
      <c r="OQ103" s="29"/>
      <c r="OR103" s="59">
        <v>16.8</v>
      </c>
      <c r="OS103" s="59">
        <v>19.47</v>
      </c>
      <c r="OT103" s="59"/>
      <c r="OU103" s="313" t="s">
        <v>62</v>
      </c>
      <c r="OV103" s="57">
        <f>OS103-OR103+PC103</f>
        <v>2.6699999999999982</v>
      </c>
      <c r="OW103" s="826">
        <f>OV103/OR103</f>
        <v>0.15892857142857131</v>
      </c>
      <c r="OX103" s="826"/>
      <c r="OY103" s="826"/>
      <c r="OZ103" s="826"/>
      <c r="PA103" s="58" t="s">
        <v>39</v>
      </c>
      <c r="PB103" s="57"/>
      <c r="PC103" s="57"/>
      <c r="PD103" s="13"/>
      <c r="PG103" s="29"/>
      <c r="PH103" s="59">
        <v>16.8</v>
      </c>
      <c r="PI103" s="59">
        <v>19.47</v>
      </c>
      <c r="PJ103" s="59"/>
      <c r="PK103" s="313" t="s">
        <v>62</v>
      </c>
      <c r="PL103" s="57">
        <f>PI103-PH103+PS103</f>
        <v>2.6699999999999982</v>
      </c>
      <c r="PM103" s="826">
        <f>PL103/PH103</f>
        <v>0.15892857142857131</v>
      </c>
      <c r="PN103" s="826"/>
      <c r="PO103" s="826"/>
      <c r="PP103" s="826"/>
      <c r="PQ103" s="58" t="s">
        <v>39</v>
      </c>
      <c r="PR103" s="57"/>
      <c r="PS103" s="57"/>
      <c r="PT103" s="13"/>
      <c r="PV103" s="29"/>
      <c r="PW103" s="59">
        <v>16.8</v>
      </c>
      <c r="PX103" s="59">
        <v>19.47</v>
      </c>
      <c r="PY103" s="59"/>
      <c r="PZ103" s="313" t="s">
        <v>62</v>
      </c>
      <c r="QA103" s="57">
        <f>PX103-PW103+QH103</f>
        <v>2.6699999999999982</v>
      </c>
      <c r="QB103" s="826">
        <f>QA103/PW103</f>
        <v>0.15892857142857131</v>
      </c>
      <c r="QC103" s="826"/>
      <c r="QD103" s="826"/>
      <c r="QE103" s="826"/>
      <c r="QF103" s="58" t="s">
        <v>39</v>
      </c>
      <c r="QG103" s="57"/>
      <c r="QH103" s="57"/>
      <c r="QI103" s="13"/>
      <c r="QK103" s="29"/>
      <c r="QL103" s="59">
        <v>16.8</v>
      </c>
      <c r="QM103" s="59">
        <v>19.47</v>
      </c>
      <c r="QN103" s="59"/>
      <c r="QO103" s="313" t="s">
        <v>62</v>
      </c>
      <c r="QP103" s="57">
        <f>QM103-QL103+QW103</f>
        <v>2.6699999999999982</v>
      </c>
      <c r="QQ103" s="826">
        <f>QP103/QL103</f>
        <v>0.15892857142857131</v>
      </c>
      <c r="QR103" s="826"/>
      <c r="QS103" s="826"/>
      <c r="QT103" s="826"/>
      <c r="QU103" s="58" t="s">
        <v>39</v>
      </c>
      <c r="QV103" s="57"/>
      <c r="QW103" s="57"/>
      <c r="QX103" s="13"/>
      <c r="QZ103" s="618" t="s">
        <v>71</v>
      </c>
      <c r="RA103" s="59">
        <v>16.8</v>
      </c>
      <c r="RB103" s="59">
        <v>19.47</v>
      </c>
      <c r="RC103" s="498"/>
      <c r="RD103" s="313" t="s">
        <v>62</v>
      </c>
      <c r="RE103" s="57">
        <f>RB103-RA103+RL103</f>
        <v>2.6699999999999982</v>
      </c>
      <c r="RF103" s="826">
        <f>RE103/RA103</f>
        <v>0.15892857142857131</v>
      </c>
      <c r="RG103" s="826"/>
      <c r="RH103" s="826"/>
      <c r="RI103" s="826"/>
      <c r="RJ103" s="909" t="s">
        <v>39</v>
      </c>
      <c r="RK103" s="556"/>
      <c r="RL103" s="555"/>
      <c r="RM103" s="633"/>
      <c r="RQ103" s="618" t="s">
        <v>71</v>
      </c>
      <c r="RR103" s="59">
        <v>16.8</v>
      </c>
      <c r="RS103" s="59">
        <v>19.47</v>
      </c>
      <c r="RT103" s="498"/>
      <c r="RU103" s="313" t="s">
        <v>62</v>
      </c>
      <c r="RV103" s="57">
        <f>RS103-RR103+SC103</f>
        <v>2.6699999999999982</v>
      </c>
      <c r="RW103" s="826">
        <f>RV103/RR103</f>
        <v>0.15892857142857131</v>
      </c>
      <c r="RX103" s="826"/>
      <c r="RY103" s="826"/>
      <c r="RZ103" s="826"/>
      <c r="SA103" s="909" t="s">
        <v>39</v>
      </c>
      <c r="SB103" s="556"/>
      <c r="SC103" s="555"/>
      <c r="SD103" s="633"/>
    </row>
    <row r="104" spans="1:498">
      <c r="A104" s="10" t="s">
        <v>358</v>
      </c>
      <c r="B104" s="52">
        <v>50</v>
      </c>
      <c r="C104" s="10" t="s">
        <v>32</v>
      </c>
      <c r="D104" s="775">
        <v>1012</v>
      </c>
      <c r="E104" s="12" t="s">
        <v>328</v>
      </c>
      <c r="F104" s="344" t="s">
        <v>60</v>
      </c>
      <c r="G104" s="598" t="s">
        <v>359</v>
      </c>
      <c r="H104" s="10"/>
      <c r="J104" s="13" t="s">
        <v>371</v>
      </c>
      <c r="K104" s="59">
        <v>13.3</v>
      </c>
      <c r="L104" s="59">
        <v>14.82</v>
      </c>
      <c r="M104" s="59" t="s">
        <v>298</v>
      </c>
      <c r="N104" s="57">
        <f>L104-K104</f>
        <v>1.5199999999999996</v>
      </c>
      <c r="O104" s="826">
        <f>N104/K104</f>
        <v>0.11428571428571425</v>
      </c>
      <c r="P104" s="826"/>
      <c r="Q104" s="58" t="s">
        <v>39</v>
      </c>
      <c r="R104" s="57"/>
      <c r="S104" s="57"/>
      <c r="T104" s="53"/>
      <c r="U104" s="107">
        <v>5.5E-2</v>
      </c>
      <c r="V104" s="13"/>
      <c r="X104" s="13"/>
      <c r="Y104" s="59">
        <v>13.3</v>
      </c>
      <c r="Z104" s="59">
        <v>14.82</v>
      </c>
      <c r="AA104" s="59" t="s">
        <v>298</v>
      </c>
      <c r="AB104" s="57">
        <f>Z104-Y104</f>
        <v>1.5199999999999996</v>
      </c>
      <c r="AC104" s="826">
        <f>AB104/Y104</f>
        <v>0.11428571428571425</v>
      </c>
      <c r="AD104" s="826"/>
      <c r="AE104" s="58" t="s">
        <v>39</v>
      </c>
      <c r="AF104" s="57"/>
      <c r="AG104" s="57"/>
      <c r="AH104" s="53"/>
      <c r="AI104" s="108">
        <v>5.5E-2</v>
      </c>
      <c r="AJ104" s="13"/>
      <c r="AL104" s="13"/>
      <c r="AM104" s="59">
        <v>13.3</v>
      </c>
      <c r="AN104" s="59">
        <v>14.82</v>
      </c>
      <c r="AO104" s="59" t="s">
        <v>298</v>
      </c>
      <c r="AP104" s="57">
        <f>AN104-AM104</f>
        <v>1.5199999999999996</v>
      </c>
      <c r="AQ104" s="826">
        <f>AP104/AM104</f>
        <v>0.11428571428571425</v>
      </c>
      <c r="AR104" s="58" t="s">
        <v>39</v>
      </c>
      <c r="AS104" s="58"/>
      <c r="AT104" s="53"/>
      <c r="AU104" s="53"/>
      <c r="AV104" s="53"/>
      <c r="AW104" s="167">
        <f>AQ104/2</f>
        <v>5.7142857142857127E-2</v>
      </c>
      <c r="AX104" s="13"/>
      <c r="AZ104" s="13"/>
      <c r="BA104" s="59">
        <v>13.3</v>
      </c>
      <c r="BB104" s="59">
        <v>14.82</v>
      </c>
      <c r="BC104" s="59" t="s">
        <v>298</v>
      </c>
      <c r="BD104" s="57">
        <f>BB104-BA104</f>
        <v>1.5199999999999996</v>
      </c>
      <c r="BE104" s="826">
        <f>BD104/BA104</f>
        <v>0.11428571428571425</v>
      </c>
      <c r="BF104" s="58" t="s">
        <v>39</v>
      </c>
      <c r="BG104" s="58"/>
      <c r="BH104" s="53"/>
      <c r="BI104" s="53"/>
      <c r="BJ104" s="53"/>
      <c r="BK104" s="169">
        <f>BE104/2</f>
        <v>5.7142857142857127E-2</v>
      </c>
      <c r="BL104" s="13"/>
      <c r="BN104" s="29"/>
      <c r="BO104" s="59">
        <v>13.3</v>
      </c>
      <c r="BP104" s="59">
        <v>14.82</v>
      </c>
      <c r="BQ104" s="59" t="s">
        <v>298</v>
      </c>
      <c r="BR104" s="57">
        <f>BP104-BO104</f>
        <v>1.5199999999999996</v>
      </c>
      <c r="BS104" s="826">
        <f>BR104/BO104</f>
        <v>0.11428571428571425</v>
      </c>
      <c r="BT104" s="58" t="s">
        <v>39</v>
      </c>
      <c r="BU104" s="58"/>
      <c r="BV104" s="53"/>
      <c r="BW104" s="53"/>
      <c r="BX104" s="53"/>
      <c r="BY104" s="172">
        <v>5.5E-2</v>
      </c>
      <c r="BZ104" s="13"/>
      <c r="CB104" s="29"/>
      <c r="CC104" s="59">
        <v>13.3</v>
      </c>
      <c r="CD104" s="59">
        <v>14.82</v>
      </c>
      <c r="CE104" s="59" t="s">
        <v>298</v>
      </c>
      <c r="CF104" s="57">
        <f>CD104-CC104</f>
        <v>1.5199999999999996</v>
      </c>
      <c r="CG104" s="826">
        <f>CF104/CC104</f>
        <v>0.11428571428571425</v>
      </c>
      <c r="CH104" s="326"/>
      <c r="CI104" s="58" t="s">
        <v>39</v>
      </c>
      <c r="CJ104" s="53"/>
      <c r="CK104" s="53"/>
      <c r="CL104" s="53"/>
      <c r="CM104" s="171">
        <f>CG104/2</f>
        <v>5.7142857142857127E-2</v>
      </c>
      <c r="CN104" s="13"/>
      <c r="CP104" s="13"/>
      <c r="CQ104" s="59">
        <v>13.3</v>
      </c>
      <c r="CR104" s="59">
        <v>14.82</v>
      </c>
      <c r="CS104" s="59" t="s">
        <v>298</v>
      </c>
      <c r="CT104" s="57">
        <f>CR104-CQ104</f>
        <v>1.5199999999999996</v>
      </c>
      <c r="CU104" s="826">
        <f>CT104/CQ104</f>
        <v>0.11428571428571425</v>
      </c>
      <c r="CV104" s="58"/>
      <c r="CW104" s="58" t="s">
        <v>39</v>
      </c>
      <c r="CX104" s="53"/>
      <c r="CY104" s="53"/>
      <c r="CZ104" s="53"/>
      <c r="DA104" s="171">
        <f>CU104/2</f>
        <v>5.7142857142857127E-2</v>
      </c>
      <c r="DB104" s="13"/>
      <c r="DD104" s="13"/>
      <c r="DE104" s="59">
        <v>13.3</v>
      </c>
      <c r="DF104" s="59">
        <v>14.82</v>
      </c>
      <c r="DG104" s="59"/>
      <c r="DH104" s="59"/>
      <c r="DI104" s="59" t="s">
        <v>298</v>
      </c>
      <c r="DJ104" s="57">
        <f>DF104-DE104</f>
        <v>1.5199999999999996</v>
      </c>
      <c r="DK104" s="826">
        <f>DJ104/DE104</f>
        <v>0.11428571428571425</v>
      </c>
      <c r="DL104" s="58"/>
      <c r="DM104" s="58" t="s">
        <v>39</v>
      </c>
      <c r="DN104" s="53"/>
      <c r="DO104" s="53"/>
      <c r="DP104" s="53"/>
      <c r="DQ104" s="171">
        <f>DK104/2</f>
        <v>5.7142857142857127E-2</v>
      </c>
      <c r="DR104" s="13"/>
      <c r="DT104" s="13"/>
      <c r="DU104" s="59">
        <v>13.3</v>
      </c>
      <c r="DV104" s="59">
        <v>14.82</v>
      </c>
      <c r="DW104" s="59" t="s">
        <v>298</v>
      </c>
      <c r="DX104" s="57">
        <f>DV104-DU104</f>
        <v>1.5199999999999996</v>
      </c>
      <c r="DY104" s="826">
        <f>DX104/DU104</f>
        <v>0.11428571428571425</v>
      </c>
      <c r="DZ104" s="58"/>
      <c r="EA104" s="58" t="s">
        <v>39</v>
      </c>
      <c r="EB104" s="53"/>
      <c r="EC104" s="53"/>
      <c r="ED104" s="53"/>
      <c r="EE104" s="171">
        <f>DY104/2</f>
        <v>5.7142857142857127E-2</v>
      </c>
      <c r="EF104" s="13"/>
      <c r="EG104" s="13"/>
      <c r="EH104" s="29"/>
      <c r="EI104" s="59">
        <v>13.3</v>
      </c>
      <c r="EJ104" s="59">
        <v>14.82</v>
      </c>
      <c r="EK104" s="59" t="s">
        <v>298</v>
      </c>
      <c r="EL104" s="57">
        <f>EJ104-EI104</f>
        <v>1.5199999999999996</v>
      </c>
      <c r="EM104" s="826">
        <f>EL104/EI104</f>
        <v>0.11428571428571425</v>
      </c>
      <c r="EN104" s="58" t="s">
        <v>39</v>
      </c>
      <c r="EO104" s="53"/>
      <c r="EP104" s="53"/>
      <c r="EQ104" s="53"/>
      <c r="ER104" s="171">
        <f>EM104/2</f>
        <v>5.7142857142857127E-2</v>
      </c>
      <c r="ES104" s="13"/>
      <c r="EU104" s="29"/>
      <c r="EV104" s="59">
        <v>13.3</v>
      </c>
      <c r="EW104" s="59">
        <v>14.82</v>
      </c>
      <c r="EX104" s="59" t="s">
        <v>298</v>
      </c>
      <c r="EY104" s="57">
        <f>EW104-EV104</f>
        <v>1.5199999999999996</v>
      </c>
      <c r="EZ104" s="826">
        <f>EY104/EV104</f>
        <v>0.11428571428571425</v>
      </c>
      <c r="FA104" s="58" t="s">
        <v>39</v>
      </c>
      <c r="FB104" s="53"/>
      <c r="FC104" s="53"/>
      <c r="FD104" s="53"/>
      <c r="FE104" s="171">
        <f>EZ104/2</f>
        <v>5.7142857142857127E-2</v>
      </c>
      <c r="FF104" s="13"/>
      <c r="FH104" s="29"/>
      <c r="FI104" s="59">
        <v>13.3</v>
      </c>
      <c r="FJ104" s="59">
        <v>14.82</v>
      </c>
      <c r="FK104" s="59" t="s">
        <v>298</v>
      </c>
      <c r="FL104" s="57">
        <f>FJ104-FI104</f>
        <v>1.5199999999999996</v>
      </c>
      <c r="FM104" s="826">
        <f>FL104/FI104</f>
        <v>0.11428571428571425</v>
      </c>
      <c r="FN104" s="58" t="s">
        <v>39</v>
      </c>
      <c r="FO104" s="53"/>
      <c r="FP104" s="53"/>
      <c r="FQ104" s="53"/>
      <c r="FR104" s="171">
        <f>FM104/2</f>
        <v>5.7142857142857127E-2</v>
      </c>
      <c r="FS104" s="13"/>
      <c r="FU104" s="29" t="s">
        <v>372</v>
      </c>
      <c r="FV104" s="59">
        <v>13.3</v>
      </c>
      <c r="FW104" s="59">
        <v>14.82</v>
      </c>
      <c r="FX104" s="59"/>
      <c r="FY104" s="59" t="s">
        <v>62</v>
      </c>
      <c r="FZ104" s="57">
        <f>FW104-FV104</f>
        <v>1.5199999999999996</v>
      </c>
      <c r="GA104" s="826">
        <f>FZ104/FV104</f>
        <v>0.11428571428571425</v>
      </c>
      <c r="GB104" s="58" t="s">
        <v>39</v>
      </c>
      <c r="GC104" s="53"/>
      <c r="GD104" s="53"/>
      <c r="GE104" s="53"/>
      <c r="GF104" s="171">
        <f>GA104/2</f>
        <v>5.7142857142857127E-2</v>
      </c>
      <c r="GG104" s="13"/>
      <c r="GI104" s="29" t="s">
        <v>372</v>
      </c>
      <c r="GJ104" s="59">
        <v>13.3</v>
      </c>
      <c r="GK104" s="59">
        <v>14.82</v>
      </c>
      <c r="GL104" s="59"/>
      <c r="GM104" s="59" t="s">
        <v>62</v>
      </c>
      <c r="GN104" s="57">
        <f>GK104-GJ104</f>
        <v>1.5199999999999996</v>
      </c>
      <c r="GO104" s="826">
        <f>GN104/GJ104</f>
        <v>0.11428571428571425</v>
      </c>
      <c r="GP104" s="58" t="s">
        <v>39</v>
      </c>
      <c r="GQ104" s="53"/>
      <c r="GR104" s="53"/>
      <c r="GS104" s="53"/>
      <c r="GT104" s="171">
        <f>GO104/2</f>
        <v>5.7142857142857127E-2</v>
      </c>
      <c r="GU104" s="13"/>
      <c r="GW104" s="29" t="s">
        <v>372</v>
      </c>
      <c r="GX104" s="59">
        <v>13.3</v>
      </c>
      <c r="GY104" s="59">
        <v>14.82</v>
      </c>
      <c r="GZ104" s="59"/>
      <c r="HA104" s="59" t="s">
        <v>62</v>
      </c>
      <c r="HB104" s="57">
        <f>GY104-GX104</f>
        <v>1.5199999999999996</v>
      </c>
      <c r="HC104" s="826">
        <f>HB104/GX104</f>
        <v>0.11428571428571425</v>
      </c>
      <c r="HD104" s="58" t="s">
        <v>39</v>
      </c>
      <c r="HE104" s="53"/>
      <c r="HF104" s="53"/>
      <c r="HG104" s="53"/>
      <c r="HH104" s="171">
        <f>HC104/2</f>
        <v>5.7142857142857127E-2</v>
      </c>
      <c r="HI104" s="13"/>
      <c r="HJ104" s="13"/>
      <c r="HK104" s="29" t="s">
        <v>372</v>
      </c>
      <c r="HL104" s="59">
        <v>13.3</v>
      </c>
      <c r="HM104" s="59">
        <v>14.82</v>
      </c>
      <c r="HN104" s="59"/>
      <c r="HO104" s="59" t="s">
        <v>62</v>
      </c>
      <c r="HP104" s="57">
        <f>HM104-HL104</f>
        <v>1.5199999999999996</v>
      </c>
      <c r="HQ104" s="826">
        <f>HP104/HL104</f>
        <v>0.11428571428571425</v>
      </c>
      <c r="HR104" s="58" t="s">
        <v>39</v>
      </c>
      <c r="HS104" s="53"/>
      <c r="HT104" s="53"/>
      <c r="HU104" s="53"/>
      <c r="HV104" s="171">
        <f>HQ104/2</f>
        <v>5.7142857142857127E-2</v>
      </c>
      <c r="HW104" s="13"/>
      <c r="HX104" s="29" t="s">
        <v>372</v>
      </c>
      <c r="HY104" s="59">
        <v>13.3</v>
      </c>
      <c r="HZ104" s="59">
        <v>14.82</v>
      </c>
      <c r="IA104" s="59"/>
      <c r="IB104" s="59" t="s">
        <v>62</v>
      </c>
      <c r="IC104" s="57">
        <f>HZ104-HY104</f>
        <v>1.5199999999999996</v>
      </c>
      <c r="ID104" s="826">
        <f>IC104/HY104</f>
        <v>0.11428571428571425</v>
      </c>
      <c r="IE104" s="826"/>
      <c r="IF104" s="826"/>
      <c r="IG104" s="826"/>
      <c r="IH104" s="58" t="s">
        <v>39</v>
      </c>
      <c r="II104" s="53"/>
      <c r="IJ104" s="53"/>
      <c r="IK104" s="53"/>
      <c r="IL104" s="171">
        <f>ID104/2</f>
        <v>5.7142857142857127E-2</v>
      </c>
      <c r="IM104" s="13"/>
      <c r="IO104" s="692"/>
      <c r="IQ104" s="29"/>
      <c r="IR104" s="59">
        <v>13.3</v>
      </c>
      <c r="IS104" s="59">
        <v>14.82</v>
      </c>
      <c r="IT104" s="59"/>
      <c r="IU104" s="59" t="s">
        <v>62</v>
      </c>
      <c r="IV104" s="57">
        <f>IS104-IR104</f>
        <v>1.5199999999999996</v>
      </c>
      <c r="IW104" s="826">
        <f>IV104/IR104</f>
        <v>0.11428571428571425</v>
      </c>
      <c r="IX104" s="826"/>
      <c r="IY104" s="826"/>
      <c r="IZ104" s="826"/>
      <c r="JA104" s="58" t="s">
        <v>39</v>
      </c>
      <c r="JB104" s="53"/>
      <c r="JC104" s="53"/>
      <c r="JD104" s="53"/>
      <c r="JE104" s="171">
        <f>IW104/2</f>
        <v>5.7142857142857127E-2</v>
      </c>
      <c r="JF104" s="13"/>
      <c r="JH104" s="29"/>
      <c r="JI104" s="59">
        <v>13.3</v>
      </c>
      <c r="JJ104" s="59">
        <v>14.82</v>
      </c>
      <c r="JK104" s="59"/>
      <c r="JL104" s="59" t="s">
        <v>62</v>
      </c>
      <c r="JM104" s="57">
        <f>JJ104-JI104</f>
        <v>1.5199999999999996</v>
      </c>
      <c r="JN104" s="826">
        <f>JM104/JI104</f>
        <v>0.11428571428571425</v>
      </c>
      <c r="JO104" s="826"/>
      <c r="JP104" s="826"/>
      <c r="JQ104" s="826"/>
      <c r="JR104" s="58" t="s">
        <v>39</v>
      </c>
      <c r="JS104" s="53"/>
      <c r="JT104" s="53"/>
      <c r="JU104" s="53"/>
      <c r="JV104" s="171">
        <f>JN104/2</f>
        <v>5.7142857142857127E-2</v>
      </c>
      <c r="JW104" s="13"/>
      <c r="JZ104" s="29"/>
      <c r="KA104" s="59">
        <v>13.3</v>
      </c>
      <c r="KB104" s="59">
        <v>14.82</v>
      </c>
      <c r="KC104" s="59"/>
      <c r="KD104" s="59" t="s">
        <v>62</v>
      </c>
      <c r="KE104" s="57">
        <f>KB104-KA104</f>
        <v>1.5199999999999996</v>
      </c>
      <c r="KF104" s="826">
        <f>KE104/KA104</f>
        <v>0.11428571428571425</v>
      </c>
      <c r="KG104" s="826"/>
      <c r="KH104" s="826"/>
      <c r="KI104" s="826"/>
      <c r="KJ104" s="58" t="s">
        <v>39</v>
      </c>
      <c r="KK104" s="53"/>
      <c r="KL104" s="53"/>
      <c r="KM104" s="53"/>
      <c r="KN104" s="171">
        <f>KF104/2</f>
        <v>5.7142857142857127E-2</v>
      </c>
      <c r="KO104" s="13"/>
      <c r="KQ104" s="29"/>
      <c r="KR104" s="59">
        <v>13.3</v>
      </c>
      <c r="KS104" s="59">
        <v>14.82</v>
      </c>
      <c r="KT104" s="59"/>
      <c r="KU104" s="313" t="s">
        <v>62</v>
      </c>
      <c r="KV104" s="57">
        <f>KS104-KR104</f>
        <v>1.5199999999999996</v>
      </c>
      <c r="KW104" s="826">
        <f>KV104/KR104</f>
        <v>0.11428571428571425</v>
      </c>
      <c r="KX104" s="826"/>
      <c r="KY104" s="826"/>
      <c r="KZ104" s="826"/>
      <c r="LA104" s="58" t="s">
        <v>39</v>
      </c>
      <c r="LB104" s="53"/>
      <c r="LC104" s="53"/>
      <c r="LD104" s="53"/>
      <c r="LE104" s="171">
        <f>KW104/2</f>
        <v>5.7142857142857127E-2</v>
      </c>
      <c r="LF104" s="13"/>
      <c r="LI104" s="29"/>
      <c r="LJ104" s="59">
        <v>13.3</v>
      </c>
      <c r="LK104" s="59">
        <v>14.82</v>
      </c>
      <c r="LL104" s="59"/>
      <c r="LM104" s="313" t="s">
        <v>62</v>
      </c>
      <c r="LN104" s="57">
        <f>LK104-LJ104</f>
        <v>1.5199999999999996</v>
      </c>
      <c r="LO104" s="826">
        <f>LN104/LJ104</f>
        <v>0.11428571428571425</v>
      </c>
      <c r="LP104" s="826"/>
      <c r="LQ104" s="826"/>
      <c r="LR104" s="826"/>
      <c r="LS104" s="58" t="s">
        <v>39</v>
      </c>
      <c r="LT104" s="53"/>
      <c r="LU104" s="53"/>
      <c r="LV104" s="53"/>
      <c r="LW104" s="171">
        <f>LO104/2</f>
        <v>5.7142857142857127E-2</v>
      </c>
      <c r="LX104" s="13"/>
      <c r="LZ104" s="29"/>
      <c r="MA104" s="59">
        <v>13.3</v>
      </c>
      <c r="MB104" s="59">
        <v>14.82</v>
      </c>
      <c r="MC104" s="59"/>
      <c r="MD104" s="313" t="s">
        <v>62</v>
      </c>
      <c r="ME104" s="57">
        <f>MB104-MA104</f>
        <v>1.5199999999999996</v>
      </c>
      <c r="MF104" s="826">
        <f>ME104/MA104</f>
        <v>0.11428571428571425</v>
      </c>
      <c r="MG104" s="826"/>
      <c r="MH104" s="826"/>
      <c r="MI104" s="826"/>
      <c r="MJ104" s="58" t="s">
        <v>39</v>
      </c>
      <c r="MK104" s="53"/>
      <c r="ML104" s="53"/>
      <c r="MM104" s="53"/>
      <c r="MN104" s="171">
        <f>MF104/2</f>
        <v>5.7142857142857127E-2</v>
      </c>
      <c r="MO104" s="13"/>
      <c r="MQ104" s="29"/>
      <c r="MR104" s="59">
        <v>13.3</v>
      </c>
      <c r="MS104" s="59">
        <v>14.82</v>
      </c>
      <c r="MT104" s="59"/>
      <c r="MU104" s="313" t="s">
        <v>62</v>
      </c>
      <c r="MV104" s="57">
        <f>MS104-MR104</f>
        <v>1.5199999999999996</v>
      </c>
      <c r="MW104" s="826">
        <f>MV104/MR104</f>
        <v>0.11428571428571425</v>
      </c>
      <c r="MX104" s="826"/>
      <c r="MY104" s="826"/>
      <c r="MZ104" s="826"/>
      <c r="NA104" s="58" t="s">
        <v>39</v>
      </c>
      <c r="NB104" s="53"/>
      <c r="NC104" s="53"/>
      <c r="ND104" s="53"/>
      <c r="NE104" s="171">
        <f>MW104/2</f>
        <v>5.7142857142857127E-2</v>
      </c>
      <c r="NF104" s="13"/>
      <c r="NI104" s="29"/>
      <c r="NJ104" s="59">
        <v>13.3</v>
      </c>
      <c r="NK104" s="59">
        <v>14.82</v>
      </c>
      <c r="NL104" s="59"/>
      <c r="NM104" s="313" t="s">
        <v>62</v>
      </c>
      <c r="NN104" s="57">
        <f>NK104-NJ104</f>
        <v>1.5199999999999996</v>
      </c>
      <c r="NO104" s="826">
        <f>NN104/NJ104</f>
        <v>0.11428571428571425</v>
      </c>
      <c r="NP104" s="826"/>
      <c r="NQ104" s="826"/>
      <c r="NR104" s="826"/>
      <c r="NS104" s="58" t="s">
        <v>39</v>
      </c>
      <c r="NT104" s="53"/>
      <c r="NU104" s="53"/>
      <c r="NV104" s="53"/>
      <c r="NW104" s="171">
        <f>NO104/2</f>
        <v>5.7142857142857127E-2</v>
      </c>
      <c r="NX104" s="13"/>
      <c r="OA104" s="29"/>
      <c r="OB104" s="59">
        <v>13.3</v>
      </c>
      <c r="OC104" s="59">
        <v>14.82</v>
      </c>
      <c r="OD104" s="59"/>
      <c r="OE104" s="313" t="s">
        <v>62</v>
      </c>
      <c r="OF104" s="57">
        <f>OC104-OB104</f>
        <v>1.5199999999999996</v>
      </c>
      <c r="OG104" s="826">
        <f>OF104/OB104</f>
        <v>0.11428571428571425</v>
      </c>
      <c r="OH104" s="826"/>
      <c r="OI104" s="826"/>
      <c r="OJ104" s="826"/>
      <c r="OK104" s="58" t="s">
        <v>39</v>
      </c>
      <c r="OL104" s="53"/>
      <c r="OM104" s="53"/>
      <c r="ON104" s="13"/>
      <c r="OQ104" s="29"/>
      <c r="OR104" s="59">
        <v>13.3</v>
      </c>
      <c r="OS104" s="59">
        <v>14.82</v>
      </c>
      <c r="OT104" s="59"/>
      <c r="OU104" s="313" t="s">
        <v>62</v>
      </c>
      <c r="OV104" s="57">
        <f>OS104-OR104</f>
        <v>1.5199999999999996</v>
      </c>
      <c r="OW104" s="826">
        <f>OV104/OR104</f>
        <v>0.11428571428571425</v>
      </c>
      <c r="OX104" s="826"/>
      <c r="OY104" s="826"/>
      <c r="OZ104" s="826"/>
      <c r="PA104" s="58" t="s">
        <v>39</v>
      </c>
      <c r="PB104" s="53"/>
      <c r="PC104" s="53"/>
      <c r="PD104" s="13"/>
      <c r="PG104" s="29"/>
      <c r="PH104" s="59">
        <v>13.3</v>
      </c>
      <c r="PI104" s="59">
        <v>14.82</v>
      </c>
      <c r="PJ104" s="59"/>
      <c r="PK104" s="313" t="s">
        <v>62</v>
      </c>
      <c r="PL104" s="57">
        <f>PI104-PH104</f>
        <v>1.5199999999999996</v>
      </c>
      <c r="PM104" s="826">
        <f>PL104/PH104</f>
        <v>0.11428571428571425</v>
      </c>
      <c r="PN104" s="826"/>
      <c r="PO104" s="826"/>
      <c r="PP104" s="826"/>
      <c r="PQ104" s="58" t="s">
        <v>39</v>
      </c>
      <c r="PR104" s="53"/>
      <c r="PS104" s="53"/>
      <c r="PT104" s="13"/>
      <c r="PV104" s="29"/>
      <c r="PW104" s="59">
        <v>13.3</v>
      </c>
      <c r="PX104" s="59">
        <v>14.82</v>
      </c>
      <c r="PY104" s="59"/>
      <c r="PZ104" s="313" t="s">
        <v>62</v>
      </c>
      <c r="QA104" s="57">
        <f>PX104-PW104</f>
        <v>1.5199999999999996</v>
      </c>
      <c r="QB104" s="826">
        <f>QA104/PW104</f>
        <v>0.11428571428571425</v>
      </c>
      <c r="QC104" s="826"/>
      <c r="QD104" s="826"/>
      <c r="QE104" s="826"/>
      <c r="QF104" s="58" t="s">
        <v>39</v>
      </c>
      <c r="QG104" s="53"/>
      <c r="QH104" s="53"/>
      <c r="QI104" s="13"/>
      <c r="QK104" s="29"/>
      <c r="QL104" s="59">
        <v>13.3</v>
      </c>
      <c r="QM104" s="59">
        <v>14.82</v>
      </c>
      <c r="QN104" s="59"/>
      <c r="QO104" s="313" t="s">
        <v>62</v>
      </c>
      <c r="QP104" s="57">
        <f>QM104-QL104</f>
        <v>1.5199999999999996</v>
      </c>
      <c r="QQ104" s="826">
        <f>QP104/QL104</f>
        <v>0.11428571428571425</v>
      </c>
      <c r="QR104" s="826"/>
      <c r="QS104" s="826"/>
      <c r="QT104" s="826"/>
      <c r="QU104" s="58" t="s">
        <v>39</v>
      </c>
      <c r="QV104" s="53"/>
      <c r="QW104" s="53"/>
      <c r="QX104" s="13"/>
      <c r="QZ104" s="618" t="s">
        <v>71</v>
      </c>
      <c r="RA104" s="59">
        <v>13.3</v>
      </c>
      <c r="RB104" s="59">
        <v>14.82</v>
      </c>
      <c r="RC104" s="498"/>
      <c r="RD104" s="313" t="s">
        <v>62</v>
      </c>
      <c r="RE104" s="57">
        <f>RB104-RA104</f>
        <v>1.5199999999999996</v>
      </c>
      <c r="RF104" s="826">
        <f>RE104/RA104</f>
        <v>0.11428571428571425</v>
      </c>
      <c r="RG104" s="826"/>
      <c r="RH104" s="826"/>
      <c r="RI104" s="826"/>
      <c r="RJ104" s="909" t="s">
        <v>39</v>
      </c>
      <c r="RK104" s="54"/>
      <c r="RL104" s="575"/>
      <c r="RM104" s="633"/>
      <c r="RQ104" s="618" t="s">
        <v>71</v>
      </c>
      <c r="RR104" s="59">
        <v>13.3</v>
      </c>
      <c r="RS104" s="59">
        <v>14.82</v>
      </c>
      <c r="RT104" s="498"/>
      <c r="RU104" s="313" t="s">
        <v>62</v>
      </c>
      <c r="RV104" s="57">
        <f>RS104-RR104</f>
        <v>1.5199999999999996</v>
      </c>
      <c r="RW104" s="826">
        <f>RV104/RR104</f>
        <v>0.11428571428571425</v>
      </c>
      <c r="RX104" s="826"/>
      <c r="RY104" s="826"/>
      <c r="RZ104" s="826"/>
      <c r="SA104" s="909" t="s">
        <v>39</v>
      </c>
      <c r="SB104" s="54"/>
      <c r="SC104" s="575"/>
      <c r="SD104" s="633"/>
    </row>
    <row r="105" spans="1:498">
      <c r="A105" s="10" t="s">
        <v>361</v>
      </c>
      <c r="B105" s="52">
        <v>50</v>
      </c>
      <c r="C105" s="10" t="s">
        <v>32</v>
      </c>
      <c r="D105" s="775">
        <v>1012</v>
      </c>
      <c r="E105" s="12" t="s">
        <v>328</v>
      </c>
      <c r="F105" s="344" t="s">
        <v>60</v>
      </c>
      <c r="G105" s="598" t="s">
        <v>362</v>
      </c>
      <c r="H105" s="10"/>
      <c r="J105" s="13"/>
      <c r="K105" s="59"/>
      <c r="L105" s="59"/>
      <c r="M105" s="59"/>
      <c r="N105" s="57"/>
      <c r="O105" s="826"/>
      <c r="P105" s="826"/>
      <c r="Q105" s="58"/>
      <c r="R105" s="57"/>
      <c r="S105" s="57"/>
      <c r="T105" s="53"/>
      <c r="U105" s="107"/>
      <c r="V105" s="13"/>
      <c r="X105" s="13"/>
      <c r="Y105" s="59">
        <v>14.2</v>
      </c>
      <c r="Z105" s="59">
        <v>15.76</v>
      </c>
      <c r="AA105" s="59" t="s">
        <v>298</v>
      </c>
      <c r="AB105" s="57">
        <f>Z105-Y105</f>
        <v>1.5600000000000005</v>
      </c>
      <c r="AC105" s="826">
        <f>AB105/Y105</f>
        <v>0.1098591549295775</v>
      </c>
      <c r="AD105" s="826"/>
      <c r="AE105" s="58" t="s">
        <v>39</v>
      </c>
      <c r="AF105" s="57"/>
      <c r="AG105" s="57"/>
      <c r="AH105" s="53"/>
      <c r="AI105" s="108">
        <v>5.5E-2</v>
      </c>
      <c r="AJ105" s="13"/>
      <c r="AL105" s="13"/>
      <c r="AM105" s="59">
        <v>14.2</v>
      </c>
      <c r="AN105" s="59">
        <v>15.76</v>
      </c>
      <c r="AO105" s="59" t="s">
        <v>298</v>
      </c>
      <c r="AP105" s="57">
        <f>AN105-AM105</f>
        <v>1.5600000000000005</v>
      </c>
      <c r="AQ105" s="826">
        <f>AP105/AM105</f>
        <v>0.1098591549295775</v>
      </c>
      <c r="AR105" s="58" t="s">
        <v>39</v>
      </c>
      <c r="AS105" s="58"/>
      <c r="AT105" s="57"/>
      <c r="AU105" s="57"/>
      <c r="AV105" s="53"/>
      <c r="AW105" s="168">
        <v>5.5E-2</v>
      </c>
      <c r="AX105" s="13"/>
      <c r="AZ105" s="13"/>
      <c r="BA105" s="59">
        <v>14.2</v>
      </c>
      <c r="BB105" s="59">
        <v>15.76</v>
      </c>
      <c r="BC105" s="59" t="s">
        <v>298</v>
      </c>
      <c r="BD105" s="57">
        <f>BB105-BA105</f>
        <v>1.5600000000000005</v>
      </c>
      <c r="BE105" s="826">
        <f>BD105/BA105</f>
        <v>0.1098591549295775</v>
      </c>
      <c r="BF105" s="58" t="s">
        <v>39</v>
      </c>
      <c r="BG105" s="58"/>
      <c r="BH105" s="57"/>
      <c r="BI105" s="57"/>
      <c r="BJ105" s="53"/>
      <c r="BK105" s="170">
        <v>5.5E-2</v>
      </c>
      <c r="BL105" s="13"/>
      <c r="BN105" s="29"/>
      <c r="BO105" s="59">
        <v>14.2</v>
      </c>
      <c r="BP105" s="59">
        <v>15.76</v>
      </c>
      <c r="BQ105" s="59" t="s">
        <v>298</v>
      </c>
      <c r="BR105" s="57">
        <f>BP105-BO105</f>
        <v>1.5600000000000005</v>
      </c>
      <c r="BS105" s="826">
        <f>BR105/BO105</f>
        <v>0.1098591549295775</v>
      </c>
      <c r="BT105" s="58" t="s">
        <v>39</v>
      </c>
      <c r="BU105" s="58"/>
      <c r="BV105" s="57"/>
      <c r="BW105" s="57"/>
      <c r="BX105" s="53"/>
      <c r="BY105" s="172">
        <v>5.5E-2</v>
      </c>
      <c r="BZ105" s="13"/>
      <c r="CB105" s="29"/>
      <c r="CC105" s="59">
        <v>14.2</v>
      </c>
      <c r="CD105" s="59">
        <v>15.76</v>
      </c>
      <c r="CE105" s="59" t="s">
        <v>298</v>
      </c>
      <c r="CF105" s="57">
        <f>CD105-CC105</f>
        <v>1.5600000000000005</v>
      </c>
      <c r="CG105" s="826">
        <f>CF105/CC105</f>
        <v>0.1098591549295775</v>
      </c>
      <c r="CH105" s="326"/>
      <c r="CI105" s="58" t="s">
        <v>39</v>
      </c>
      <c r="CJ105" s="57"/>
      <c r="CK105" s="57"/>
      <c r="CL105" s="53"/>
      <c r="CM105" s="172">
        <v>5.5E-2</v>
      </c>
      <c r="CN105" s="13"/>
      <c r="CP105" s="13"/>
      <c r="CQ105" s="59">
        <v>14.2</v>
      </c>
      <c r="CR105" s="59">
        <v>15.76</v>
      </c>
      <c r="CS105" s="59" t="s">
        <v>298</v>
      </c>
      <c r="CT105" s="57">
        <f>CR105-CQ105</f>
        <v>1.5600000000000005</v>
      </c>
      <c r="CU105" s="826">
        <f>CT105/CQ105</f>
        <v>0.1098591549295775</v>
      </c>
      <c r="CV105" s="58"/>
      <c r="CW105" s="58" t="s">
        <v>39</v>
      </c>
      <c r="CX105" s="57"/>
      <c r="CY105" s="57"/>
      <c r="CZ105" s="53"/>
      <c r="DA105" s="172">
        <v>5.5E-2</v>
      </c>
      <c r="DB105" s="13"/>
      <c r="DD105" s="13"/>
      <c r="DE105" s="59">
        <v>14.2</v>
      </c>
      <c r="DF105" s="59">
        <v>15.76</v>
      </c>
      <c r="DG105" s="59"/>
      <c r="DH105" s="59"/>
      <c r="DI105" s="59" t="s">
        <v>298</v>
      </c>
      <c r="DJ105" s="57">
        <f>DF105-DE105</f>
        <v>1.5600000000000005</v>
      </c>
      <c r="DK105" s="826">
        <f>DJ105/DE105</f>
        <v>0.1098591549295775</v>
      </c>
      <c r="DL105" s="58"/>
      <c r="DM105" s="58" t="s">
        <v>39</v>
      </c>
      <c r="DN105" s="57"/>
      <c r="DO105" s="57"/>
      <c r="DP105" s="53"/>
      <c r="DQ105" s="172">
        <v>5.5E-2</v>
      </c>
      <c r="DR105" s="13"/>
      <c r="DT105" s="13"/>
      <c r="DU105" s="59">
        <v>14.2</v>
      </c>
      <c r="DV105" s="59">
        <v>15.76</v>
      </c>
      <c r="DW105" s="59" t="s">
        <v>298</v>
      </c>
      <c r="DX105" s="57">
        <f>DV105-DU105</f>
        <v>1.5600000000000005</v>
      </c>
      <c r="DY105" s="826">
        <f>DX105/DU105</f>
        <v>0.1098591549295775</v>
      </c>
      <c r="DZ105" s="58"/>
      <c r="EA105" s="58" t="s">
        <v>39</v>
      </c>
      <c r="EB105" s="57"/>
      <c r="EC105" s="57"/>
      <c r="ED105" s="53"/>
      <c r="EE105" s="172">
        <v>5.5E-2</v>
      </c>
      <c r="EF105" s="13"/>
      <c r="EG105" s="13"/>
      <c r="EH105" s="29"/>
      <c r="EI105" s="59">
        <v>14.2</v>
      </c>
      <c r="EJ105" s="59">
        <v>15.76</v>
      </c>
      <c r="EK105" s="59" t="s">
        <v>298</v>
      </c>
      <c r="EL105" s="57">
        <f>EJ105-EI105</f>
        <v>1.5600000000000005</v>
      </c>
      <c r="EM105" s="826">
        <f>EL105/EI105</f>
        <v>0.1098591549295775</v>
      </c>
      <c r="EN105" s="58" t="s">
        <v>39</v>
      </c>
      <c r="EO105" s="57"/>
      <c r="EP105" s="57"/>
      <c r="EQ105" s="53"/>
      <c r="ER105" s="172">
        <v>5.5E-2</v>
      </c>
      <c r="ES105" s="13"/>
      <c r="EU105" s="29"/>
      <c r="EV105" s="59">
        <v>14.2</v>
      </c>
      <c r="EW105" s="59">
        <v>15.76</v>
      </c>
      <c r="EX105" s="59" t="s">
        <v>298</v>
      </c>
      <c r="EY105" s="57">
        <f>EW105-EV105</f>
        <v>1.5600000000000005</v>
      </c>
      <c r="EZ105" s="826">
        <f>EY105/EV105</f>
        <v>0.1098591549295775</v>
      </c>
      <c r="FA105" s="58" t="s">
        <v>39</v>
      </c>
      <c r="FB105" s="57"/>
      <c r="FC105" s="57"/>
      <c r="FD105" s="53"/>
      <c r="FE105" s="172">
        <v>5.5E-2</v>
      </c>
      <c r="FF105" s="13"/>
      <c r="FH105" s="29"/>
      <c r="FI105" s="59">
        <v>14.2</v>
      </c>
      <c r="FJ105" s="59">
        <v>15.76</v>
      </c>
      <c r="FK105" s="59" t="s">
        <v>298</v>
      </c>
      <c r="FL105" s="57">
        <f>FJ105-FI105</f>
        <v>1.5600000000000005</v>
      </c>
      <c r="FM105" s="826">
        <f>FL105/FI105</f>
        <v>0.1098591549295775</v>
      </c>
      <c r="FN105" s="58" t="s">
        <v>39</v>
      </c>
      <c r="FO105" s="57"/>
      <c r="FP105" s="57"/>
      <c r="FQ105" s="53"/>
      <c r="FR105" s="172">
        <v>5.5E-2</v>
      </c>
      <c r="FS105" s="13"/>
      <c r="FU105" s="29" t="s">
        <v>372</v>
      </c>
      <c r="FV105" s="59">
        <v>14.2</v>
      </c>
      <c r="FW105" s="59">
        <v>15.76</v>
      </c>
      <c r="FX105" s="59"/>
      <c r="FY105" s="59" t="s">
        <v>62</v>
      </c>
      <c r="FZ105" s="57">
        <f>FW105-FV105</f>
        <v>1.5600000000000005</v>
      </c>
      <c r="GA105" s="826">
        <f>FZ105/FV105</f>
        <v>0.1098591549295775</v>
      </c>
      <c r="GB105" s="58" t="s">
        <v>39</v>
      </c>
      <c r="GC105" s="57"/>
      <c r="GD105" s="57"/>
      <c r="GE105" s="53"/>
      <c r="GF105" s="172">
        <v>5.5E-2</v>
      </c>
      <c r="GG105" s="13"/>
      <c r="GI105" s="29" t="s">
        <v>372</v>
      </c>
      <c r="GJ105" s="59">
        <v>14.2</v>
      </c>
      <c r="GK105" s="59">
        <v>15.76</v>
      </c>
      <c r="GL105" s="59"/>
      <c r="GM105" s="59" t="s">
        <v>62</v>
      </c>
      <c r="GN105" s="57">
        <f>GK105-GJ105</f>
        <v>1.5600000000000005</v>
      </c>
      <c r="GO105" s="826">
        <f>GN105/GJ105</f>
        <v>0.1098591549295775</v>
      </c>
      <c r="GP105" s="58" t="s">
        <v>39</v>
      </c>
      <c r="GQ105" s="57"/>
      <c r="GR105" s="57"/>
      <c r="GS105" s="53"/>
      <c r="GT105" s="172">
        <v>5.5E-2</v>
      </c>
      <c r="GU105" s="13"/>
      <c r="GW105" s="29" t="s">
        <v>372</v>
      </c>
      <c r="GX105" s="59">
        <v>14.2</v>
      </c>
      <c r="GY105" s="59">
        <v>15.76</v>
      </c>
      <c r="GZ105" s="59"/>
      <c r="HA105" s="59" t="s">
        <v>62</v>
      </c>
      <c r="HB105" s="57">
        <f>GY105-GX105</f>
        <v>1.5600000000000005</v>
      </c>
      <c r="HC105" s="826">
        <f>HB105/GX105</f>
        <v>0.1098591549295775</v>
      </c>
      <c r="HD105" s="58" t="s">
        <v>39</v>
      </c>
      <c r="HE105" s="57"/>
      <c r="HF105" s="57"/>
      <c r="HG105" s="53"/>
      <c r="HH105" s="172">
        <v>5.5E-2</v>
      </c>
      <c r="HI105" s="13"/>
      <c r="HJ105" s="13"/>
      <c r="HK105" s="29" t="s">
        <v>372</v>
      </c>
      <c r="HL105" s="59">
        <v>14.2</v>
      </c>
      <c r="HM105" s="59">
        <v>15.76</v>
      </c>
      <c r="HN105" s="59"/>
      <c r="HO105" s="59" t="s">
        <v>62</v>
      </c>
      <c r="HP105" s="57">
        <f>HM105-HL105</f>
        <v>1.5600000000000005</v>
      </c>
      <c r="HQ105" s="826">
        <f>HP105/HL105</f>
        <v>0.1098591549295775</v>
      </c>
      <c r="HR105" s="58" t="s">
        <v>39</v>
      </c>
      <c r="HS105" s="57"/>
      <c r="HT105" s="57"/>
      <c r="HU105" s="53"/>
      <c r="HV105" s="172">
        <v>5.5E-2</v>
      </c>
      <c r="HW105" s="13"/>
      <c r="HX105" s="29" t="s">
        <v>372</v>
      </c>
      <c r="HY105" s="59">
        <v>14.2</v>
      </c>
      <c r="HZ105" s="59">
        <v>15.76</v>
      </c>
      <c r="IA105" s="59"/>
      <c r="IB105" s="59" t="s">
        <v>62</v>
      </c>
      <c r="IC105" s="57">
        <f>HZ105-HY105</f>
        <v>1.5600000000000005</v>
      </c>
      <c r="ID105" s="826">
        <f>IC105/HY105</f>
        <v>0.1098591549295775</v>
      </c>
      <c r="IE105" s="826"/>
      <c r="IF105" s="826"/>
      <c r="IG105" s="826"/>
      <c r="IH105" s="58" t="s">
        <v>39</v>
      </c>
      <c r="II105" s="57"/>
      <c r="IJ105" s="57"/>
      <c r="IK105" s="53"/>
      <c r="IL105" s="172">
        <v>5.5E-2</v>
      </c>
      <c r="IM105" s="13"/>
      <c r="IO105" s="692"/>
      <c r="IQ105" s="29"/>
      <c r="IR105" s="59">
        <v>14.2</v>
      </c>
      <c r="IS105" s="59">
        <v>15.76</v>
      </c>
      <c r="IT105" s="59"/>
      <c r="IU105" s="59" t="s">
        <v>62</v>
      </c>
      <c r="IV105" s="57">
        <f>IS105-IR105</f>
        <v>1.5600000000000005</v>
      </c>
      <c r="IW105" s="826">
        <f>IV105/IR105</f>
        <v>0.1098591549295775</v>
      </c>
      <c r="IX105" s="826"/>
      <c r="IY105" s="826"/>
      <c r="IZ105" s="826"/>
      <c r="JA105" s="58" t="s">
        <v>39</v>
      </c>
      <c r="JB105" s="57"/>
      <c r="JC105" s="57"/>
      <c r="JD105" s="53"/>
      <c r="JE105" s="172">
        <v>5.5E-2</v>
      </c>
      <c r="JF105" s="13"/>
      <c r="JH105" s="29"/>
      <c r="JI105" s="59">
        <v>14.2</v>
      </c>
      <c r="JJ105" s="59">
        <v>15.76</v>
      </c>
      <c r="JK105" s="59"/>
      <c r="JL105" s="59" t="s">
        <v>62</v>
      </c>
      <c r="JM105" s="57">
        <f>JJ105-JI105</f>
        <v>1.5600000000000005</v>
      </c>
      <c r="JN105" s="826">
        <f>JM105/JI105</f>
        <v>0.1098591549295775</v>
      </c>
      <c r="JO105" s="826"/>
      <c r="JP105" s="826"/>
      <c r="JQ105" s="826"/>
      <c r="JR105" s="58" t="s">
        <v>39</v>
      </c>
      <c r="JS105" s="57"/>
      <c r="JT105" s="57"/>
      <c r="JU105" s="53"/>
      <c r="JV105" s="172">
        <v>5.5E-2</v>
      </c>
      <c r="JW105" s="13"/>
      <c r="JZ105" s="29"/>
      <c r="KA105" s="59">
        <v>14.2</v>
      </c>
      <c r="KB105" s="59">
        <v>15.76</v>
      </c>
      <c r="KC105" s="59"/>
      <c r="KD105" s="59" t="s">
        <v>62</v>
      </c>
      <c r="KE105" s="57">
        <f>KB105-KA105</f>
        <v>1.5600000000000005</v>
      </c>
      <c r="KF105" s="826">
        <f>KE105/KA105</f>
        <v>0.1098591549295775</v>
      </c>
      <c r="KG105" s="826"/>
      <c r="KH105" s="826"/>
      <c r="KI105" s="826"/>
      <c r="KJ105" s="58" t="s">
        <v>39</v>
      </c>
      <c r="KK105" s="57"/>
      <c r="KL105" s="57"/>
      <c r="KM105" s="53"/>
      <c r="KN105" s="172">
        <v>5.5E-2</v>
      </c>
      <c r="KO105" s="13"/>
      <c r="KQ105" s="29"/>
      <c r="KR105" s="59">
        <v>14.2</v>
      </c>
      <c r="KS105" s="59">
        <v>15.76</v>
      </c>
      <c r="KT105" s="59"/>
      <c r="KU105" s="313" t="s">
        <v>62</v>
      </c>
      <c r="KV105" s="57">
        <f>KS105-KR105</f>
        <v>1.5600000000000005</v>
      </c>
      <c r="KW105" s="826">
        <f>KV105/KR105</f>
        <v>0.1098591549295775</v>
      </c>
      <c r="KX105" s="826"/>
      <c r="KY105" s="826"/>
      <c r="KZ105" s="826"/>
      <c r="LA105" s="58" t="s">
        <v>39</v>
      </c>
      <c r="LB105" s="57"/>
      <c r="LC105" s="57"/>
      <c r="LD105" s="53"/>
      <c r="LE105" s="172">
        <v>5.5E-2</v>
      </c>
      <c r="LF105" s="13"/>
      <c r="LI105" s="29"/>
      <c r="LJ105" s="59">
        <v>14.2</v>
      </c>
      <c r="LK105" s="59">
        <v>15.76</v>
      </c>
      <c r="LL105" s="59"/>
      <c r="LM105" s="313" t="s">
        <v>62</v>
      </c>
      <c r="LN105" s="57">
        <f>LK105-LJ105</f>
        <v>1.5600000000000005</v>
      </c>
      <c r="LO105" s="826">
        <f>LN105/LJ105</f>
        <v>0.1098591549295775</v>
      </c>
      <c r="LP105" s="826"/>
      <c r="LQ105" s="826"/>
      <c r="LR105" s="826"/>
      <c r="LS105" s="58" t="s">
        <v>39</v>
      </c>
      <c r="LT105" s="57"/>
      <c r="LU105" s="57"/>
      <c r="LV105" s="53"/>
      <c r="LW105" s="172">
        <v>5.5E-2</v>
      </c>
      <c r="LX105" s="13"/>
      <c r="LZ105" s="29"/>
      <c r="MA105" s="59">
        <v>14.2</v>
      </c>
      <c r="MB105" s="59">
        <v>15.76</v>
      </c>
      <c r="MC105" s="59"/>
      <c r="MD105" s="313" t="s">
        <v>62</v>
      </c>
      <c r="ME105" s="57">
        <f>MB105-MA105</f>
        <v>1.5600000000000005</v>
      </c>
      <c r="MF105" s="826">
        <f>ME105/MA105</f>
        <v>0.1098591549295775</v>
      </c>
      <c r="MG105" s="826"/>
      <c r="MH105" s="826"/>
      <c r="MI105" s="826"/>
      <c r="MJ105" s="58" t="s">
        <v>39</v>
      </c>
      <c r="MK105" s="57"/>
      <c r="ML105" s="57"/>
      <c r="MM105" s="53"/>
      <c r="MN105" s="172">
        <v>5.5E-2</v>
      </c>
      <c r="MO105" s="13"/>
      <c r="MQ105" s="29"/>
      <c r="MR105" s="59">
        <v>14.2</v>
      </c>
      <c r="MS105" s="59">
        <v>15.76</v>
      </c>
      <c r="MT105" s="59"/>
      <c r="MU105" s="313" t="s">
        <v>62</v>
      </c>
      <c r="MV105" s="57">
        <f>MS105-MR105</f>
        <v>1.5600000000000005</v>
      </c>
      <c r="MW105" s="826">
        <f>MV105/MR105</f>
        <v>0.1098591549295775</v>
      </c>
      <c r="MX105" s="826"/>
      <c r="MY105" s="826"/>
      <c r="MZ105" s="826"/>
      <c r="NA105" s="58" t="s">
        <v>39</v>
      </c>
      <c r="NB105" s="57"/>
      <c r="NC105" s="57"/>
      <c r="ND105" s="53"/>
      <c r="NE105" s="172">
        <v>5.5E-2</v>
      </c>
      <c r="NF105" s="13"/>
      <c r="NI105" s="29"/>
      <c r="NJ105" s="59">
        <v>14.2</v>
      </c>
      <c r="NK105" s="59">
        <v>15.76</v>
      </c>
      <c r="NL105" s="59"/>
      <c r="NM105" s="313" t="s">
        <v>62</v>
      </c>
      <c r="NN105" s="57">
        <f>NK105-NJ105</f>
        <v>1.5600000000000005</v>
      </c>
      <c r="NO105" s="826">
        <f>NN105/NJ105</f>
        <v>0.1098591549295775</v>
      </c>
      <c r="NP105" s="826"/>
      <c r="NQ105" s="826"/>
      <c r="NR105" s="826"/>
      <c r="NS105" s="58" t="s">
        <v>39</v>
      </c>
      <c r="NT105" s="57"/>
      <c r="NU105" s="57"/>
      <c r="NV105" s="53"/>
      <c r="NW105" s="172">
        <v>5.5E-2</v>
      </c>
      <c r="NX105" s="13"/>
      <c r="OA105" s="29"/>
      <c r="OB105" s="59">
        <v>14.2</v>
      </c>
      <c r="OC105" s="59">
        <v>15.76</v>
      </c>
      <c r="OD105" s="59"/>
      <c r="OE105" s="313" t="s">
        <v>62</v>
      </c>
      <c r="OF105" s="57">
        <f>OC105-OB105</f>
        <v>1.5600000000000005</v>
      </c>
      <c r="OG105" s="826">
        <f>OF105/OB105</f>
        <v>0.1098591549295775</v>
      </c>
      <c r="OH105" s="826"/>
      <c r="OI105" s="826"/>
      <c r="OJ105" s="826"/>
      <c r="OK105" s="58" t="s">
        <v>39</v>
      </c>
      <c r="OL105" s="57"/>
      <c r="OM105" s="57"/>
      <c r="ON105" s="13"/>
      <c r="OQ105" s="29"/>
      <c r="OR105" s="59">
        <v>14.2</v>
      </c>
      <c r="OS105" s="59">
        <v>15.76</v>
      </c>
      <c r="OT105" s="59"/>
      <c r="OU105" s="313" t="s">
        <v>62</v>
      </c>
      <c r="OV105" s="57">
        <f>OS105-OR105</f>
        <v>1.5600000000000005</v>
      </c>
      <c r="OW105" s="826">
        <f>OV105/OR105</f>
        <v>0.1098591549295775</v>
      </c>
      <c r="OX105" s="826"/>
      <c r="OY105" s="826"/>
      <c r="OZ105" s="826"/>
      <c r="PA105" s="58" t="s">
        <v>39</v>
      </c>
      <c r="PB105" s="57"/>
      <c r="PC105" s="57"/>
      <c r="PD105" s="13"/>
      <c r="PG105" s="29"/>
      <c r="PH105" s="59">
        <v>14.2</v>
      </c>
      <c r="PI105" s="59">
        <v>15.76</v>
      </c>
      <c r="PJ105" s="59"/>
      <c r="PK105" s="313" t="s">
        <v>62</v>
      </c>
      <c r="PL105" s="57">
        <f>PI105-PH105</f>
        <v>1.5600000000000005</v>
      </c>
      <c r="PM105" s="826">
        <f>PL105/PH105</f>
        <v>0.1098591549295775</v>
      </c>
      <c r="PN105" s="826"/>
      <c r="PO105" s="826"/>
      <c r="PP105" s="826"/>
      <c r="PQ105" s="58" t="s">
        <v>39</v>
      </c>
      <c r="PR105" s="57"/>
      <c r="PS105" s="57"/>
      <c r="PT105" s="13"/>
      <c r="PV105" s="29"/>
      <c r="PW105" s="59">
        <v>14.2</v>
      </c>
      <c r="PX105" s="59">
        <v>15.76</v>
      </c>
      <c r="PY105" s="59"/>
      <c r="PZ105" s="313" t="s">
        <v>62</v>
      </c>
      <c r="QA105" s="57">
        <f>PX105-PW105</f>
        <v>1.5600000000000005</v>
      </c>
      <c r="QB105" s="826">
        <f>QA105/PW105</f>
        <v>0.1098591549295775</v>
      </c>
      <c r="QC105" s="826"/>
      <c r="QD105" s="826"/>
      <c r="QE105" s="826"/>
      <c r="QF105" s="58" t="s">
        <v>39</v>
      </c>
      <c r="QG105" s="57"/>
      <c r="QH105" s="57"/>
      <c r="QI105" s="13"/>
      <c r="QK105" s="29"/>
      <c r="QL105" s="59">
        <v>14.2</v>
      </c>
      <c r="QM105" s="59">
        <v>15.76</v>
      </c>
      <c r="QN105" s="59"/>
      <c r="QO105" s="313" t="s">
        <v>62</v>
      </c>
      <c r="QP105" s="57">
        <f>QM105-QL105</f>
        <v>1.5600000000000005</v>
      </c>
      <c r="QQ105" s="826">
        <f>QP105/QL105</f>
        <v>0.1098591549295775</v>
      </c>
      <c r="QR105" s="826"/>
      <c r="QS105" s="826"/>
      <c r="QT105" s="826"/>
      <c r="QU105" s="58" t="s">
        <v>39</v>
      </c>
      <c r="QV105" s="57"/>
      <c r="QW105" s="57"/>
      <c r="QX105" s="13"/>
      <c r="QZ105" s="618" t="s">
        <v>71</v>
      </c>
      <c r="RA105" s="59">
        <v>14.2</v>
      </c>
      <c r="RB105" s="59">
        <v>15.76</v>
      </c>
      <c r="RC105" s="498"/>
      <c r="RD105" s="313" t="s">
        <v>62</v>
      </c>
      <c r="RE105" s="57">
        <f>RB105-RA105</f>
        <v>1.5600000000000005</v>
      </c>
      <c r="RF105" s="826">
        <f>RE105/RA105</f>
        <v>0.1098591549295775</v>
      </c>
      <c r="RG105" s="826"/>
      <c r="RH105" s="826"/>
      <c r="RI105" s="826"/>
      <c r="RJ105" s="909" t="s">
        <v>39</v>
      </c>
      <c r="RK105" s="556"/>
      <c r="RL105" s="555"/>
      <c r="RM105" s="633"/>
      <c r="RQ105" s="618" t="s">
        <v>71</v>
      </c>
      <c r="RR105" s="59">
        <v>14.2</v>
      </c>
      <c r="RS105" s="59">
        <v>15.76</v>
      </c>
      <c r="RT105" s="498"/>
      <c r="RU105" s="313" t="s">
        <v>62</v>
      </c>
      <c r="RV105" s="57">
        <f>RS105-RR105</f>
        <v>1.5600000000000005</v>
      </c>
      <c r="RW105" s="826">
        <f>RV105/RR105</f>
        <v>0.1098591549295775</v>
      </c>
      <c r="RX105" s="826"/>
      <c r="RY105" s="826"/>
      <c r="RZ105" s="826"/>
      <c r="SA105" s="909" t="s">
        <v>39</v>
      </c>
      <c r="SB105" s="556"/>
      <c r="SC105" s="555"/>
      <c r="SD105" s="633"/>
    </row>
    <row r="106" spans="1:498">
      <c r="A106" s="10" t="s">
        <v>365</v>
      </c>
      <c r="B106" s="52">
        <v>50</v>
      </c>
      <c r="C106" s="10" t="s">
        <v>32</v>
      </c>
      <c r="D106" s="775">
        <v>1012</v>
      </c>
      <c r="E106" s="12" t="s">
        <v>328</v>
      </c>
      <c r="F106" s="344" t="s">
        <v>60</v>
      </c>
      <c r="G106" s="598" t="s">
        <v>366</v>
      </c>
      <c r="H106" s="10"/>
      <c r="J106" s="13" t="s">
        <v>371</v>
      </c>
      <c r="K106" s="59">
        <v>10.199999999999999</v>
      </c>
      <c r="L106" s="59">
        <v>11.33</v>
      </c>
      <c r="M106" s="59" t="s">
        <v>298</v>
      </c>
      <c r="N106" s="57">
        <f>L106-K106</f>
        <v>1.1300000000000008</v>
      </c>
      <c r="O106" s="826">
        <f>N106/K106</f>
        <v>0.11078431372549027</v>
      </c>
      <c r="P106" s="826"/>
      <c r="Q106" s="58" t="s">
        <v>39</v>
      </c>
      <c r="R106" s="57"/>
      <c r="S106" s="57"/>
      <c r="T106" s="53"/>
      <c r="U106" s="108">
        <v>0.05</v>
      </c>
      <c r="V106" s="13"/>
      <c r="X106" s="13"/>
      <c r="Y106" s="59">
        <v>10.199999999999999</v>
      </c>
      <c r="Z106" s="59">
        <v>11.33</v>
      </c>
      <c r="AA106" s="59" t="s">
        <v>298</v>
      </c>
      <c r="AB106" s="57">
        <f>Z106-Y106</f>
        <v>1.1300000000000008</v>
      </c>
      <c r="AC106" s="826">
        <f>AB106/Y106</f>
        <v>0.11078431372549027</v>
      </c>
      <c r="AD106" s="826"/>
      <c r="AE106" s="58" t="s">
        <v>39</v>
      </c>
      <c r="AF106" s="57"/>
      <c r="AG106" s="57"/>
      <c r="AH106" s="53"/>
      <c r="AI106" s="107">
        <v>0.05</v>
      </c>
      <c r="AJ106" s="13"/>
      <c r="AL106" s="13"/>
      <c r="AM106" s="59">
        <v>10.199999999999999</v>
      </c>
      <c r="AN106" s="59">
        <v>11.33</v>
      </c>
      <c r="AO106" s="59" t="s">
        <v>298</v>
      </c>
      <c r="AP106" s="57">
        <f>AN106-AM106</f>
        <v>1.1300000000000008</v>
      </c>
      <c r="AQ106" s="826">
        <f>AP106/AM106</f>
        <v>0.11078431372549027</v>
      </c>
      <c r="AR106" s="58" t="s">
        <v>39</v>
      </c>
      <c r="AS106" s="58"/>
      <c r="AT106" s="53"/>
      <c r="AU106" s="106"/>
      <c r="AV106" s="53"/>
      <c r="AW106" s="167">
        <v>0.05</v>
      </c>
      <c r="AX106" s="13"/>
      <c r="AZ106" s="13"/>
      <c r="BA106" s="59">
        <v>10.199999999999999</v>
      </c>
      <c r="BB106" s="59">
        <v>11.33</v>
      </c>
      <c r="BC106" s="59" t="s">
        <v>298</v>
      </c>
      <c r="BD106" s="57">
        <f>BB106-BA106</f>
        <v>1.1300000000000008</v>
      </c>
      <c r="BE106" s="826">
        <f>BD106/BA106</f>
        <v>0.11078431372549027</v>
      </c>
      <c r="BF106" s="58" t="s">
        <v>39</v>
      </c>
      <c r="BG106" s="58"/>
      <c r="BH106" s="53"/>
      <c r="BI106" s="106"/>
      <c r="BJ106" s="53"/>
      <c r="BK106" s="169">
        <v>0.05</v>
      </c>
      <c r="BL106" s="13"/>
      <c r="BN106" s="29"/>
      <c r="BO106" s="59">
        <v>10.199999999999999</v>
      </c>
      <c r="BP106" s="59">
        <v>11.33</v>
      </c>
      <c r="BQ106" s="59" t="s">
        <v>298</v>
      </c>
      <c r="BR106" s="57">
        <f>BP106-BO106</f>
        <v>1.1300000000000008</v>
      </c>
      <c r="BS106" s="826">
        <f>BR106/BO106</f>
        <v>0.11078431372549027</v>
      </c>
      <c r="BT106" s="58" t="s">
        <v>39</v>
      </c>
      <c r="BU106" s="58"/>
      <c r="BV106" s="53"/>
      <c r="BW106" s="106"/>
      <c r="BX106" s="53"/>
      <c r="BY106" s="171">
        <v>0.05</v>
      </c>
      <c r="BZ106" s="13"/>
      <c r="CB106" s="29"/>
      <c r="CC106" s="59">
        <v>10.199999999999999</v>
      </c>
      <c r="CD106" s="59">
        <v>11.33</v>
      </c>
      <c r="CE106" s="59" t="s">
        <v>298</v>
      </c>
      <c r="CF106" s="57">
        <f>CD106-CC106</f>
        <v>1.1300000000000008</v>
      </c>
      <c r="CG106" s="826">
        <f>CF106/CC106</f>
        <v>0.11078431372549027</v>
      </c>
      <c r="CH106" s="326"/>
      <c r="CI106" s="58" t="s">
        <v>39</v>
      </c>
      <c r="CJ106" s="53"/>
      <c r="CK106" s="106"/>
      <c r="CL106" s="53"/>
      <c r="CM106" s="171">
        <v>0.05</v>
      </c>
      <c r="CN106" s="13"/>
      <c r="CP106" s="13"/>
      <c r="CQ106" s="59">
        <v>10.199999999999999</v>
      </c>
      <c r="CR106" s="59">
        <v>11.33</v>
      </c>
      <c r="CS106" s="59" t="s">
        <v>298</v>
      </c>
      <c r="CT106" s="57">
        <f>CR106-CQ106</f>
        <v>1.1300000000000008</v>
      </c>
      <c r="CU106" s="826">
        <f>CT106/CQ106</f>
        <v>0.11078431372549027</v>
      </c>
      <c r="CV106" s="58"/>
      <c r="CW106" s="58" t="s">
        <v>39</v>
      </c>
      <c r="CX106" s="53"/>
      <c r="CY106" s="106"/>
      <c r="CZ106" s="53"/>
      <c r="DA106" s="171">
        <v>0.05</v>
      </c>
      <c r="DB106" s="13"/>
      <c r="DD106" s="13"/>
      <c r="DE106" s="59">
        <v>10.199999999999999</v>
      </c>
      <c r="DF106" s="59">
        <v>11.33</v>
      </c>
      <c r="DG106" s="59"/>
      <c r="DH106" s="59"/>
      <c r="DI106" s="59" t="s">
        <v>298</v>
      </c>
      <c r="DJ106" s="57">
        <f>DF106-DE106</f>
        <v>1.1300000000000008</v>
      </c>
      <c r="DK106" s="826">
        <f>DJ106/DE106</f>
        <v>0.11078431372549027</v>
      </c>
      <c r="DL106" s="58"/>
      <c r="DM106" s="58" t="s">
        <v>39</v>
      </c>
      <c r="DN106" s="53"/>
      <c r="DO106" s="106"/>
      <c r="DP106" s="53"/>
      <c r="DQ106" s="171">
        <v>0.05</v>
      </c>
      <c r="DR106" s="13"/>
      <c r="DT106" s="13"/>
      <c r="DU106" s="59">
        <v>10.199999999999999</v>
      </c>
      <c r="DV106" s="59">
        <v>11.33</v>
      </c>
      <c r="DW106" s="59" t="s">
        <v>298</v>
      </c>
      <c r="DX106" s="57">
        <f>DV106-DU106</f>
        <v>1.1300000000000008</v>
      </c>
      <c r="DY106" s="826">
        <f>DX106/DU106</f>
        <v>0.11078431372549027</v>
      </c>
      <c r="DZ106" s="58"/>
      <c r="EA106" s="58" t="s">
        <v>39</v>
      </c>
      <c r="EB106" s="53"/>
      <c r="EC106" s="106"/>
      <c r="ED106" s="53"/>
      <c r="EE106" s="171">
        <v>0.05</v>
      </c>
      <c r="EF106" s="13"/>
      <c r="EG106" s="13"/>
      <c r="EH106" s="29"/>
      <c r="EI106" s="59">
        <v>10.199999999999999</v>
      </c>
      <c r="EJ106" s="59">
        <v>11.33</v>
      </c>
      <c r="EK106" s="59" t="s">
        <v>298</v>
      </c>
      <c r="EL106" s="57">
        <f>EJ106-EI106</f>
        <v>1.1300000000000008</v>
      </c>
      <c r="EM106" s="826">
        <f>EL106/EI106</f>
        <v>0.11078431372549027</v>
      </c>
      <c r="EN106" s="58" t="s">
        <v>39</v>
      </c>
      <c r="EO106" s="53"/>
      <c r="EP106" s="106"/>
      <c r="EQ106" s="53"/>
      <c r="ER106" s="171">
        <v>0.05</v>
      </c>
      <c r="ES106" s="13"/>
      <c r="EU106" s="29"/>
      <c r="EV106" s="59">
        <v>10.199999999999999</v>
      </c>
      <c r="EW106" s="59">
        <v>11.33</v>
      </c>
      <c r="EX106" s="59" t="s">
        <v>298</v>
      </c>
      <c r="EY106" s="57">
        <f>EW106-EV106</f>
        <v>1.1300000000000008</v>
      </c>
      <c r="EZ106" s="826">
        <f>EY106/EV106</f>
        <v>0.11078431372549027</v>
      </c>
      <c r="FA106" s="58" t="s">
        <v>39</v>
      </c>
      <c r="FB106" s="53"/>
      <c r="FC106" s="106"/>
      <c r="FD106" s="53"/>
      <c r="FE106" s="171">
        <v>0.05</v>
      </c>
      <c r="FF106" s="13"/>
      <c r="FH106" s="29"/>
      <c r="FI106" s="59">
        <v>10.199999999999999</v>
      </c>
      <c r="FJ106" s="59">
        <v>11.33</v>
      </c>
      <c r="FK106" s="59" t="s">
        <v>298</v>
      </c>
      <c r="FL106" s="57">
        <f>FJ106-FI106</f>
        <v>1.1300000000000008</v>
      </c>
      <c r="FM106" s="826">
        <f>FL106/FI106</f>
        <v>0.11078431372549027</v>
      </c>
      <c r="FN106" s="58" t="s">
        <v>39</v>
      </c>
      <c r="FO106" s="53"/>
      <c r="FP106" s="106"/>
      <c r="FQ106" s="53"/>
      <c r="FR106" s="171">
        <v>0.05</v>
      </c>
      <c r="FS106" s="13"/>
      <c r="FU106" s="29" t="s">
        <v>372</v>
      </c>
      <c r="FV106" s="59">
        <v>10.199999999999999</v>
      </c>
      <c r="FW106" s="59">
        <v>11.33</v>
      </c>
      <c r="FX106" s="59"/>
      <c r="FY106" s="59" t="s">
        <v>62</v>
      </c>
      <c r="FZ106" s="57">
        <f>FW106-FV106</f>
        <v>1.1300000000000008</v>
      </c>
      <c r="GA106" s="826">
        <f>FZ106/FV106</f>
        <v>0.11078431372549027</v>
      </c>
      <c r="GB106" s="58" t="s">
        <v>39</v>
      </c>
      <c r="GC106" s="53"/>
      <c r="GD106" s="106"/>
      <c r="GE106" s="53"/>
      <c r="GF106" s="171">
        <v>0.05</v>
      </c>
      <c r="GG106" s="13"/>
      <c r="GI106" s="29" t="s">
        <v>372</v>
      </c>
      <c r="GJ106" s="59">
        <v>10.199999999999999</v>
      </c>
      <c r="GK106" s="59">
        <v>11.33</v>
      </c>
      <c r="GL106" s="59"/>
      <c r="GM106" s="59" t="s">
        <v>62</v>
      </c>
      <c r="GN106" s="57">
        <f>GK106-GJ106</f>
        <v>1.1300000000000008</v>
      </c>
      <c r="GO106" s="826">
        <f>GN106/GJ106</f>
        <v>0.11078431372549027</v>
      </c>
      <c r="GP106" s="58" t="s">
        <v>39</v>
      </c>
      <c r="GQ106" s="53"/>
      <c r="GR106" s="106"/>
      <c r="GS106" s="53"/>
      <c r="GT106" s="171">
        <v>0.05</v>
      </c>
      <c r="GU106" s="13"/>
      <c r="GW106" s="29" t="s">
        <v>372</v>
      </c>
      <c r="GX106" s="59">
        <v>10.199999999999999</v>
      </c>
      <c r="GY106" s="59">
        <v>11.33</v>
      </c>
      <c r="GZ106" s="59"/>
      <c r="HA106" s="59" t="s">
        <v>62</v>
      </c>
      <c r="HB106" s="57">
        <f>GY106-GX106</f>
        <v>1.1300000000000008</v>
      </c>
      <c r="HC106" s="826">
        <f>HB106/GX106</f>
        <v>0.11078431372549027</v>
      </c>
      <c r="HD106" s="58" t="s">
        <v>39</v>
      </c>
      <c r="HE106" s="53"/>
      <c r="HF106" s="106"/>
      <c r="HG106" s="53"/>
      <c r="HH106" s="171">
        <v>0.05</v>
      </c>
      <c r="HI106" s="13"/>
      <c r="HJ106" s="13"/>
      <c r="HK106" s="29" t="s">
        <v>372</v>
      </c>
      <c r="HL106" s="59">
        <v>10.199999999999999</v>
      </c>
      <c r="HM106" s="59">
        <v>11.33</v>
      </c>
      <c r="HN106" s="59"/>
      <c r="HO106" s="59" t="s">
        <v>62</v>
      </c>
      <c r="HP106" s="57">
        <f>HM106-HL106</f>
        <v>1.1300000000000008</v>
      </c>
      <c r="HQ106" s="826">
        <f>HP106/HL106</f>
        <v>0.11078431372549027</v>
      </c>
      <c r="HR106" s="58" t="s">
        <v>39</v>
      </c>
      <c r="HS106" s="53"/>
      <c r="HT106" s="106"/>
      <c r="HU106" s="53"/>
      <c r="HV106" s="171">
        <v>0.05</v>
      </c>
      <c r="HW106" s="13"/>
      <c r="HX106" s="29" t="s">
        <v>372</v>
      </c>
      <c r="HY106" s="59">
        <v>10.199999999999999</v>
      </c>
      <c r="HZ106" s="59">
        <v>11.33</v>
      </c>
      <c r="IA106" s="59"/>
      <c r="IB106" s="59" t="s">
        <v>62</v>
      </c>
      <c r="IC106" s="57">
        <f>HZ106-HY106</f>
        <v>1.1300000000000008</v>
      </c>
      <c r="ID106" s="826">
        <f>IC106/HY106</f>
        <v>0.11078431372549027</v>
      </c>
      <c r="IE106" s="826"/>
      <c r="IF106" s="826"/>
      <c r="IG106" s="826"/>
      <c r="IH106" s="58" t="s">
        <v>39</v>
      </c>
      <c r="II106" s="53"/>
      <c r="IJ106" s="106"/>
      <c r="IK106" s="53"/>
      <c r="IL106" s="171">
        <v>0.05</v>
      </c>
      <c r="IM106" s="13"/>
      <c r="IQ106" s="29"/>
      <c r="IR106" s="59">
        <v>10.199999999999999</v>
      </c>
      <c r="IS106" s="59">
        <v>11.33</v>
      </c>
      <c r="IT106" s="59"/>
      <c r="IU106" s="59" t="s">
        <v>62</v>
      </c>
      <c r="IV106" s="57">
        <f>IS106-IR106</f>
        <v>1.1300000000000008</v>
      </c>
      <c r="IW106" s="826">
        <f>IV106/IR106</f>
        <v>0.11078431372549027</v>
      </c>
      <c r="IX106" s="826"/>
      <c r="IY106" s="826"/>
      <c r="IZ106" s="826"/>
      <c r="JA106" s="58" t="s">
        <v>39</v>
      </c>
      <c r="JB106" s="53"/>
      <c r="JC106" s="106"/>
      <c r="JD106" s="53"/>
      <c r="JE106" s="171">
        <v>0.05</v>
      </c>
      <c r="JF106" s="13"/>
      <c r="JH106" s="29"/>
      <c r="JI106" s="59">
        <v>10.199999999999999</v>
      </c>
      <c r="JJ106" s="59">
        <v>11.33</v>
      </c>
      <c r="JK106" s="59"/>
      <c r="JL106" s="59" t="s">
        <v>62</v>
      </c>
      <c r="JM106" s="57">
        <f>JJ106-JI106</f>
        <v>1.1300000000000008</v>
      </c>
      <c r="JN106" s="826">
        <f>JM106/JI106</f>
        <v>0.11078431372549027</v>
      </c>
      <c r="JO106" s="826"/>
      <c r="JP106" s="826"/>
      <c r="JQ106" s="826"/>
      <c r="JR106" s="58" t="s">
        <v>39</v>
      </c>
      <c r="JS106" s="53"/>
      <c r="JT106" s="106"/>
      <c r="JU106" s="53"/>
      <c r="JV106" s="171">
        <v>0.05</v>
      </c>
      <c r="JW106" s="13"/>
      <c r="JZ106" s="29"/>
      <c r="KA106" s="59">
        <v>10.199999999999999</v>
      </c>
      <c r="KB106" s="59">
        <v>11.33</v>
      </c>
      <c r="KC106" s="59"/>
      <c r="KD106" s="59" t="s">
        <v>62</v>
      </c>
      <c r="KE106" s="57">
        <f>KB106-KA106</f>
        <v>1.1300000000000008</v>
      </c>
      <c r="KF106" s="826">
        <f>KE106/KA106</f>
        <v>0.11078431372549027</v>
      </c>
      <c r="KG106" s="826"/>
      <c r="KH106" s="826"/>
      <c r="KI106" s="826"/>
      <c r="KJ106" s="58" t="s">
        <v>39</v>
      </c>
      <c r="KK106" s="53"/>
      <c r="KL106" s="106"/>
      <c r="KM106" s="53"/>
      <c r="KN106" s="171">
        <v>0.05</v>
      </c>
      <c r="KO106" s="13"/>
      <c r="KQ106" s="29"/>
      <c r="KR106" s="59">
        <v>10.199999999999999</v>
      </c>
      <c r="KS106" s="59">
        <v>11.33</v>
      </c>
      <c r="KT106" s="59"/>
      <c r="KU106" s="313" t="s">
        <v>62</v>
      </c>
      <c r="KV106" s="57">
        <f>KS106-KR106</f>
        <v>1.1300000000000008</v>
      </c>
      <c r="KW106" s="826">
        <f>KV106/KR106</f>
        <v>0.11078431372549027</v>
      </c>
      <c r="KX106" s="826"/>
      <c r="KY106" s="826"/>
      <c r="KZ106" s="826"/>
      <c r="LA106" s="58" t="s">
        <v>39</v>
      </c>
      <c r="LB106" s="53"/>
      <c r="LC106" s="106"/>
      <c r="LD106" s="53"/>
      <c r="LE106" s="171">
        <v>0.05</v>
      </c>
      <c r="LF106" s="13"/>
      <c r="LI106" s="29"/>
      <c r="LJ106" s="59">
        <v>10.199999999999999</v>
      </c>
      <c r="LK106" s="59">
        <v>11.33</v>
      </c>
      <c r="LL106" s="59"/>
      <c r="LM106" s="313" t="s">
        <v>62</v>
      </c>
      <c r="LN106" s="57">
        <f>LK106-LJ106</f>
        <v>1.1300000000000008</v>
      </c>
      <c r="LO106" s="826">
        <f>LN106/LJ106</f>
        <v>0.11078431372549027</v>
      </c>
      <c r="LP106" s="826"/>
      <c r="LQ106" s="826"/>
      <c r="LR106" s="826"/>
      <c r="LS106" s="58" t="s">
        <v>39</v>
      </c>
      <c r="LT106" s="53"/>
      <c r="LU106" s="106"/>
      <c r="LV106" s="53"/>
      <c r="LW106" s="171">
        <v>0.05</v>
      </c>
      <c r="LX106" s="13"/>
      <c r="LZ106" s="29"/>
      <c r="MA106" s="59">
        <v>10.199999999999999</v>
      </c>
      <c r="MB106" s="59">
        <v>11.33</v>
      </c>
      <c r="MC106" s="59"/>
      <c r="MD106" s="313" t="s">
        <v>62</v>
      </c>
      <c r="ME106" s="57">
        <f>MB106-MA106</f>
        <v>1.1300000000000008</v>
      </c>
      <c r="MF106" s="826">
        <f>ME106/MA106</f>
        <v>0.11078431372549027</v>
      </c>
      <c r="MG106" s="826"/>
      <c r="MH106" s="826"/>
      <c r="MI106" s="826"/>
      <c r="MJ106" s="58" t="s">
        <v>39</v>
      </c>
      <c r="MK106" s="53"/>
      <c r="ML106" s="106"/>
      <c r="MM106" s="53"/>
      <c r="MN106" s="171">
        <v>0.05</v>
      </c>
      <c r="MO106" s="13"/>
      <c r="MQ106" s="29"/>
      <c r="MR106" s="59">
        <v>10.199999999999999</v>
      </c>
      <c r="MS106" s="59">
        <v>11.33</v>
      </c>
      <c r="MT106" s="59"/>
      <c r="MU106" s="313" t="s">
        <v>62</v>
      </c>
      <c r="MV106" s="57">
        <f>MS106-MR106</f>
        <v>1.1300000000000008</v>
      </c>
      <c r="MW106" s="826">
        <f>MV106/MR106</f>
        <v>0.11078431372549027</v>
      </c>
      <c r="MX106" s="826"/>
      <c r="MY106" s="826"/>
      <c r="MZ106" s="826"/>
      <c r="NA106" s="58" t="s">
        <v>39</v>
      </c>
      <c r="NB106" s="53"/>
      <c r="NC106" s="106"/>
      <c r="ND106" s="53"/>
      <c r="NE106" s="171">
        <v>0.05</v>
      </c>
      <c r="NF106" s="13"/>
      <c r="NI106" s="29"/>
      <c r="NJ106" s="59">
        <v>10.199999999999999</v>
      </c>
      <c r="NK106" s="59">
        <v>11.33</v>
      </c>
      <c r="NL106" s="59"/>
      <c r="NM106" s="313" t="s">
        <v>62</v>
      </c>
      <c r="NN106" s="57">
        <f>NK106-NJ106</f>
        <v>1.1300000000000008</v>
      </c>
      <c r="NO106" s="826">
        <f>NN106/NJ106</f>
        <v>0.11078431372549027</v>
      </c>
      <c r="NP106" s="826"/>
      <c r="NQ106" s="826"/>
      <c r="NR106" s="826"/>
      <c r="NS106" s="58" t="s">
        <v>39</v>
      </c>
      <c r="NT106" s="53"/>
      <c r="NU106" s="106"/>
      <c r="NV106" s="53"/>
      <c r="NW106" s="171">
        <v>0.05</v>
      </c>
      <c r="NX106" s="13"/>
      <c r="OA106" s="29"/>
      <c r="OB106" s="59">
        <v>10.199999999999999</v>
      </c>
      <c r="OC106" s="59">
        <v>11.33</v>
      </c>
      <c r="OD106" s="59"/>
      <c r="OE106" s="313" t="s">
        <v>62</v>
      </c>
      <c r="OF106" s="57">
        <f>OC106-OB106</f>
        <v>1.1300000000000008</v>
      </c>
      <c r="OG106" s="826">
        <f>OF106/OB106</f>
        <v>0.11078431372549027</v>
      </c>
      <c r="OH106" s="826"/>
      <c r="OI106" s="826"/>
      <c r="OJ106" s="826"/>
      <c r="OK106" s="58" t="s">
        <v>39</v>
      </c>
      <c r="OL106" s="53"/>
      <c r="OM106" s="106"/>
      <c r="ON106" s="13"/>
      <c r="OQ106" s="29"/>
      <c r="OR106" s="59">
        <v>10.199999999999999</v>
      </c>
      <c r="OS106" s="59">
        <v>11.33</v>
      </c>
      <c r="OT106" s="59"/>
      <c r="OU106" s="313" t="s">
        <v>62</v>
      </c>
      <c r="OV106" s="57">
        <f>OS106-OR106</f>
        <v>1.1300000000000008</v>
      </c>
      <c r="OW106" s="826">
        <f>OV106/OR106</f>
        <v>0.11078431372549027</v>
      </c>
      <c r="OX106" s="826"/>
      <c r="OY106" s="826"/>
      <c r="OZ106" s="826"/>
      <c r="PA106" s="58" t="s">
        <v>39</v>
      </c>
      <c r="PB106" s="53"/>
      <c r="PC106" s="106"/>
      <c r="PD106" s="13"/>
      <c r="PG106" s="29"/>
      <c r="PH106" s="59">
        <v>10.199999999999999</v>
      </c>
      <c r="PI106" s="59">
        <v>11.33</v>
      </c>
      <c r="PJ106" s="59"/>
      <c r="PK106" s="313" t="s">
        <v>62</v>
      </c>
      <c r="PL106" s="57">
        <f>PI106-PH106</f>
        <v>1.1300000000000008</v>
      </c>
      <c r="PM106" s="826">
        <f>PL106/PH106</f>
        <v>0.11078431372549027</v>
      </c>
      <c r="PN106" s="826"/>
      <c r="PO106" s="826"/>
      <c r="PP106" s="826"/>
      <c r="PQ106" s="58" t="s">
        <v>39</v>
      </c>
      <c r="PR106" s="53"/>
      <c r="PS106" s="106"/>
      <c r="PT106" s="13"/>
      <c r="PV106" s="29"/>
      <c r="PW106" s="59">
        <v>10.199999999999999</v>
      </c>
      <c r="PX106" s="59">
        <v>11.33</v>
      </c>
      <c r="PY106" s="59"/>
      <c r="PZ106" s="313" t="s">
        <v>62</v>
      </c>
      <c r="QA106" s="57">
        <f>PX106-PW106</f>
        <v>1.1300000000000008</v>
      </c>
      <c r="QB106" s="826">
        <f>QA106/PW106</f>
        <v>0.11078431372549027</v>
      </c>
      <c r="QC106" s="826"/>
      <c r="QD106" s="826"/>
      <c r="QE106" s="826"/>
      <c r="QF106" s="58" t="s">
        <v>39</v>
      </c>
      <c r="QG106" s="53"/>
      <c r="QH106" s="106"/>
      <c r="QI106" s="13"/>
      <c r="QK106" s="29"/>
      <c r="QL106" s="59">
        <v>10.199999999999999</v>
      </c>
      <c r="QM106" s="59">
        <v>11.33</v>
      </c>
      <c r="QN106" s="59"/>
      <c r="QO106" s="313" t="s">
        <v>62</v>
      </c>
      <c r="QP106" s="57">
        <f>QM106-QL106</f>
        <v>1.1300000000000008</v>
      </c>
      <c r="QQ106" s="826">
        <f>QP106/QL106</f>
        <v>0.11078431372549027</v>
      </c>
      <c r="QR106" s="826"/>
      <c r="QS106" s="826"/>
      <c r="QT106" s="826"/>
      <c r="QU106" s="58" t="s">
        <v>39</v>
      </c>
      <c r="QV106" s="53"/>
      <c r="QW106" s="106"/>
      <c r="QX106" s="13"/>
      <c r="QZ106" s="623"/>
      <c r="RA106" s="59">
        <v>10.199999999999999</v>
      </c>
      <c r="RB106" s="59">
        <v>11.33</v>
      </c>
      <c r="RC106" s="498"/>
      <c r="RD106" s="313" t="s">
        <v>62</v>
      </c>
      <c r="RE106" s="57">
        <f>RB106-RA106</f>
        <v>1.1300000000000008</v>
      </c>
      <c r="RF106" s="826">
        <f>RE106/RA106</f>
        <v>0.11078431372549027</v>
      </c>
      <c r="RG106" s="826"/>
      <c r="RH106" s="826"/>
      <c r="RI106" s="826"/>
      <c r="RJ106" s="909" t="s">
        <v>39</v>
      </c>
      <c r="RK106" s="54"/>
      <c r="RL106" s="575"/>
      <c r="RM106" s="633"/>
      <c r="RQ106" s="623"/>
      <c r="RR106" s="59">
        <v>10.199999999999999</v>
      </c>
      <c r="RS106" s="59">
        <v>11.33</v>
      </c>
      <c r="RT106" s="498"/>
      <c r="RU106" s="313" t="s">
        <v>62</v>
      </c>
      <c r="RV106" s="57">
        <f>RS106-RR106</f>
        <v>1.1300000000000008</v>
      </c>
      <c r="RW106" s="826">
        <f>RV106/RR106</f>
        <v>0.11078431372549027</v>
      </c>
      <c r="RX106" s="826"/>
      <c r="RY106" s="826"/>
      <c r="RZ106" s="826"/>
      <c r="SA106" s="909" t="s">
        <v>39</v>
      </c>
      <c r="SB106" s="54"/>
      <c r="SC106" s="575"/>
      <c r="SD106" s="633"/>
    </row>
    <row r="107" spans="1:498">
      <c r="A107" s="53" t="s">
        <v>367</v>
      </c>
      <c r="B107" s="55">
        <v>180</v>
      </c>
      <c r="C107" s="53" t="s">
        <v>368</v>
      </c>
      <c r="D107" s="776">
        <v>1014</v>
      </c>
      <c r="E107" s="56" t="s">
        <v>369</v>
      </c>
      <c r="F107" s="345" t="s">
        <v>147</v>
      </c>
      <c r="G107" s="326" t="s">
        <v>370</v>
      </c>
      <c r="H107" s="53"/>
      <c r="J107" s="13"/>
      <c r="K107" s="69">
        <v>12.8</v>
      </c>
      <c r="L107" s="69">
        <v>13.23</v>
      </c>
      <c r="M107" s="69" t="s">
        <v>62</v>
      </c>
      <c r="N107" s="70">
        <f>L107-K107+S107</f>
        <v>0.82999999999999974</v>
      </c>
      <c r="O107" s="829">
        <f>N107/K107</f>
        <v>6.4843749999999978E-2</v>
      </c>
      <c r="P107" s="829"/>
      <c r="Q107" s="831" t="s">
        <v>39</v>
      </c>
      <c r="R107" s="71"/>
      <c r="S107" s="71">
        <v>0.4</v>
      </c>
      <c r="T107" s="66"/>
      <c r="U107" s="66"/>
      <c r="V107" s="13"/>
      <c r="X107" s="13"/>
      <c r="Y107" s="69">
        <v>12.8</v>
      </c>
      <c r="Z107" s="69">
        <v>13.23</v>
      </c>
      <c r="AA107" s="69" t="s">
        <v>62</v>
      </c>
      <c r="AB107" s="70">
        <f>Z107-Y107+AG107</f>
        <v>0.82999999999999974</v>
      </c>
      <c r="AC107" s="829">
        <f>AB107/Y107</f>
        <v>6.4843749999999978E-2</v>
      </c>
      <c r="AD107" s="829"/>
      <c r="AE107" s="831" t="s">
        <v>39</v>
      </c>
      <c r="AF107" s="71"/>
      <c r="AG107" s="71">
        <v>0.4</v>
      </c>
      <c r="AH107" s="66"/>
      <c r="AI107" s="66"/>
      <c r="AJ107" s="13"/>
      <c r="AL107" s="13"/>
      <c r="AM107" s="69">
        <v>12.8</v>
      </c>
      <c r="AN107" s="69">
        <v>13.23</v>
      </c>
      <c r="AO107" s="69" t="s">
        <v>62</v>
      </c>
      <c r="AP107" s="70">
        <f>AN107-AM107+AU107</f>
        <v>0.82999999999999974</v>
      </c>
      <c r="AQ107" s="829">
        <f>AP107/AM107</f>
        <v>6.4843749999999978E-2</v>
      </c>
      <c r="AR107" s="829"/>
      <c r="AS107" s="831" t="s">
        <v>39</v>
      </c>
      <c r="AT107" s="71"/>
      <c r="AU107" s="71">
        <v>0.4</v>
      </c>
      <c r="AV107" s="66"/>
      <c r="AW107" s="66"/>
      <c r="AX107" s="13"/>
      <c r="AZ107" s="13"/>
      <c r="BA107" s="69">
        <v>12.8</v>
      </c>
      <c r="BB107" s="69">
        <v>13.23</v>
      </c>
      <c r="BC107" s="69" t="s">
        <v>62</v>
      </c>
      <c r="BD107" s="70">
        <f>BB107-BA107+BI107</f>
        <v>0.82999999999999974</v>
      </c>
      <c r="BE107" s="829">
        <f>BD107/BA107</f>
        <v>6.4843749999999978E-2</v>
      </c>
      <c r="BF107" s="829"/>
      <c r="BG107" s="831" t="s">
        <v>39</v>
      </c>
      <c r="BH107" s="71"/>
      <c r="BI107" s="71">
        <v>0.4</v>
      </c>
      <c r="BJ107" s="66"/>
      <c r="BK107" s="66"/>
      <c r="BL107" s="13"/>
      <c r="BN107" s="13"/>
      <c r="BO107" s="69">
        <v>12.8</v>
      </c>
      <c r="BP107" s="69">
        <v>13.23</v>
      </c>
      <c r="BQ107" s="69" t="s">
        <v>62</v>
      </c>
      <c r="BR107" s="70">
        <f>BP107-BO107+BW107</f>
        <v>0.82999999999999974</v>
      </c>
      <c r="BS107" s="829">
        <f>BR107/BO107</f>
        <v>6.4843749999999978E-2</v>
      </c>
      <c r="BT107" s="829"/>
      <c r="BU107" s="831" t="s">
        <v>39</v>
      </c>
      <c r="BV107" s="71"/>
      <c r="BW107" s="71">
        <v>0.4</v>
      </c>
      <c r="BX107" s="66"/>
      <c r="BY107" s="66"/>
      <c r="BZ107" s="13"/>
      <c r="CB107" s="13"/>
      <c r="CC107" s="69">
        <v>12.8</v>
      </c>
      <c r="CD107" s="69">
        <v>13.23</v>
      </c>
      <c r="CE107" s="69" t="s">
        <v>62</v>
      </c>
      <c r="CF107" s="70">
        <f>CD107-CC107+CK107</f>
        <v>0.82999999999999974</v>
      </c>
      <c r="CG107" s="829">
        <f>CF107/CC107</f>
        <v>6.4843749999999978E-2</v>
      </c>
      <c r="CH107" s="829"/>
      <c r="CI107" s="831" t="s">
        <v>39</v>
      </c>
      <c r="CJ107" s="71"/>
      <c r="CK107" s="71">
        <v>0.4</v>
      </c>
      <c r="CL107" s="66"/>
      <c r="CM107" s="66"/>
      <c r="CN107" s="13"/>
      <c r="CP107" s="13"/>
      <c r="CQ107" s="69">
        <v>12.8</v>
      </c>
      <c r="CR107" s="69">
        <v>13.23</v>
      </c>
      <c r="CS107" s="69" t="s">
        <v>62</v>
      </c>
      <c r="CT107" s="70">
        <f>CR107-CQ107+CY107</f>
        <v>0.82999999999999974</v>
      </c>
      <c r="CU107" s="829">
        <f>CT107/CQ107</f>
        <v>6.4843749999999978E-2</v>
      </c>
      <c r="CV107" s="829"/>
      <c r="CW107" s="831" t="s">
        <v>39</v>
      </c>
      <c r="CX107" s="71"/>
      <c r="CY107" s="71">
        <v>0.4</v>
      </c>
      <c r="CZ107" s="66"/>
      <c r="DA107" s="66"/>
      <c r="DB107" s="13"/>
      <c r="DD107" s="13"/>
      <c r="DE107" s="69">
        <v>12.8</v>
      </c>
      <c r="DF107" s="69">
        <v>13.23</v>
      </c>
      <c r="DG107" s="69"/>
      <c r="DH107" s="69"/>
      <c r="DI107" s="69" t="s">
        <v>62</v>
      </c>
      <c r="DJ107" s="70">
        <f>DF107-DE107+DO107</f>
        <v>0.82999999999999974</v>
      </c>
      <c r="DK107" s="829">
        <f>DJ107/DE107</f>
        <v>6.4843749999999978E-2</v>
      </c>
      <c r="DL107" s="829"/>
      <c r="DM107" s="831" t="s">
        <v>39</v>
      </c>
      <c r="DN107" s="71"/>
      <c r="DO107" s="71">
        <v>0.4</v>
      </c>
      <c r="DP107" s="66"/>
      <c r="DQ107" s="66"/>
      <c r="DR107" s="13"/>
      <c r="DT107" s="13"/>
      <c r="DU107" s="69">
        <v>12.8</v>
      </c>
      <c r="DV107" s="69">
        <v>13.23</v>
      </c>
      <c r="DW107" s="69" t="s">
        <v>62</v>
      </c>
      <c r="DX107" s="70">
        <f>DV107-DU107+EC107</f>
        <v>0.82999999999999974</v>
      </c>
      <c r="DY107" s="829">
        <f>DX107/DU107</f>
        <v>6.4843749999999978E-2</v>
      </c>
      <c r="DZ107" s="829"/>
      <c r="EA107" s="831" t="s">
        <v>39</v>
      </c>
      <c r="EB107" s="71"/>
      <c r="EC107" s="71">
        <v>0.4</v>
      </c>
      <c r="ED107" s="66"/>
      <c r="EE107" s="66"/>
      <c r="EF107" s="13"/>
      <c r="EG107" s="13"/>
      <c r="EH107" s="13"/>
      <c r="EI107" s="69">
        <v>12.8</v>
      </c>
      <c r="EJ107" s="69">
        <v>13.23</v>
      </c>
      <c r="EK107" s="69" t="s">
        <v>62</v>
      </c>
      <c r="EL107" s="70">
        <f>EJ107-EI107+EP107</f>
        <v>0.82999999999999974</v>
      </c>
      <c r="EM107" s="829">
        <f>EL107/EI107</f>
        <v>6.4843749999999978E-2</v>
      </c>
      <c r="EN107" s="831" t="s">
        <v>39</v>
      </c>
      <c r="EO107" s="71"/>
      <c r="EP107" s="71">
        <v>0.4</v>
      </c>
      <c r="EQ107" s="66"/>
      <c r="ER107" s="66"/>
      <c r="ES107" s="13"/>
      <c r="EU107" s="13"/>
      <c r="EV107" s="69">
        <v>12.8</v>
      </c>
      <c r="EW107" s="69">
        <v>13.82</v>
      </c>
      <c r="EX107" s="69" t="s">
        <v>62</v>
      </c>
      <c r="EY107" s="70">
        <f>EW107-EV107+FC107</f>
        <v>1.4199999999999995</v>
      </c>
      <c r="EZ107" s="829">
        <f>EY107/EV107</f>
        <v>0.11093749999999995</v>
      </c>
      <c r="FA107" s="831" t="s">
        <v>39</v>
      </c>
      <c r="FB107" s="71"/>
      <c r="FC107" s="71">
        <v>0.4</v>
      </c>
      <c r="FD107" s="66"/>
      <c r="FE107" s="66"/>
      <c r="FF107" s="13"/>
      <c r="FH107" s="13"/>
      <c r="FI107" s="69">
        <v>12.8</v>
      </c>
      <c r="FJ107" s="69">
        <v>13.82</v>
      </c>
      <c r="FK107" s="69" t="s">
        <v>62</v>
      </c>
      <c r="FL107" s="70">
        <f>FJ107-FI107+FP107</f>
        <v>1.4199999999999995</v>
      </c>
      <c r="FM107" s="829">
        <f>FL107/FI107</f>
        <v>0.11093749999999995</v>
      </c>
      <c r="FN107" s="831" t="s">
        <v>39</v>
      </c>
      <c r="FO107" s="71"/>
      <c r="FP107" s="71">
        <v>0.4</v>
      </c>
      <c r="FQ107" s="66"/>
      <c r="FR107" s="66"/>
      <c r="FS107" s="13"/>
      <c r="FU107" s="13"/>
      <c r="FV107" s="69">
        <v>12.8</v>
      </c>
      <c r="FW107" s="69">
        <v>13.82</v>
      </c>
      <c r="FX107" s="69"/>
      <c r="FY107" s="69" t="s">
        <v>62</v>
      </c>
      <c r="FZ107" s="70">
        <f>FW107-FV107+GD107</f>
        <v>1.4199999999999995</v>
      </c>
      <c r="GA107" s="829">
        <f>FZ107/FV107</f>
        <v>0.11093749999999995</v>
      </c>
      <c r="GB107" s="831" t="s">
        <v>39</v>
      </c>
      <c r="GC107" s="71"/>
      <c r="GD107" s="71">
        <v>0.4</v>
      </c>
      <c r="GE107" s="66"/>
      <c r="GF107" s="66"/>
      <c r="GG107" s="13"/>
      <c r="GI107" s="13"/>
      <c r="GJ107" s="69">
        <v>12.8</v>
      </c>
      <c r="GK107" s="69">
        <v>13.82</v>
      </c>
      <c r="GL107" s="69"/>
      <c r="GM107" s="69" t="s">
        <v>62</v>
      </c>
      <c r="GN107" s="70">
        <f>GK107-GJ107+GR107</f>
        <v>1.4199999999999995</v>
      </c>
      <c r="GO107" s="829">
        <f>GN107/GJ107</f>
        <v>0.11093749999999995</v>
      </c>
      <c r="GP107" s="831" t="s">
        <v>39</v>
      </c>
      <c r="GQ107" s="71"/>
      <c r="GR107" s="71">
        <v>0.4</v>
      </c>
      <c r="GS107" s="66"/>
      <c r="GT107" s="66"/>
      <c r="GU107" s="13"/>
      <c r="GW107" s="13"/>
      <c r="GX107" s="69">
        <v>12.8</v>
      </c>
      <c r="GY107" s="69">
        <v>13.82</v>
      </c>
      <c r="GZ107" s="69"/>
      <c r="HA107" s="69" t="s">
        <v>62</v>
      </c>
      <c r="HB107" s="70">
        <f>GY107-GX107+HF107</f>
        <v>1.4199999999999995</v>
      </c>
      <c r="HC107" s="829">
        <f>HB107/GX107</f>
        <v>0.11093749999999995</v>
      </c>
      <c r="HD107" s="831" t="s">
        <v>39</v>
      </c>
      <c r="HE107" s="71"/>
      <c r="HF107" s="71">
        <v>0.4</v>
      </c>
      <c r="HG107" s="66"/>
      <c r="HH107" s="66"/>
      <c r="HI107" s="13"/>
      <c r="HJ107" s="13"/>
      <c r="HK107" s="13"/>
      <c r="HL107" s="69">
        <v>12.8</v>
      </c>
      <c r="HM107" s="69">
        <v>13.82</v>
      </c>
      <c r="HN107" s="69"/>
      <c r="HO107" s="69" t="s">
        <v>62</v>
      </c>
      <c r="HP107" s="70">
        <f>HM107-HL107+HT107</f>
        <v>1.4199999999999995</v>
      </c>
      <c r="HQ107" s="829">
        <f>HP107/HL107</f>
        <v>0.11093749999999995</v>
      </c>
      <c r="HR107" s="831" t="s">
        <v>39</v>
      </c>
      <c r="HS107" s="71"/>
      <c r="HT107" s="71">
        <v>0.4</v>
      </c>
      <c r="HU107" s="66"/>
      <c r="HV107" s="66"/>
      <c r="HW107" s="13"/>
      <c r="HX107" s="13"/>
      <c r="HY107" s="69">
        <v>12.8</v>
      </c>
      <c r="HZ107" s="69">
        <v>13.82</v>
      </c>
      <c r="IA107" s="69"/>
      <c r="IB107" s="69" t="s">
        <v>62</v>
      </c>
      <c r="IC107" s="70">
        <f>HZ107-HY107+IJ107</f>
        <v>1.4199999999999995</v>
      </c>
      <c r="ID107" s="829">
        <f>IC107/HY107</f>
        <v>0.11093749999999995</v>
      </c>
      <c r="IE107" s="829"/>
      <c r="IF107" s="829"/>
      <c r="IG107" s="829"/>
      <c r="IH107" s="71" t="s">
        <v>39</v>
      </c>
      <c r="II107" s="71"/>
      <c r="IJ107" s="71">
        <v>0.4</v>
      </c>
      <c r="IK107" s="66"/>
      <c r="IL107" s="66"/>
      <c r="IM107" s="13"/>
      <c r="IO107" s="13"/>
      <c r="IQ107" s="13"/>
      <c r="IR107" s="69">
        <v>12.8</v>
      </c>
      <c r="IS107" s="69">
        <v>13.82</v>
      </c>
      <c r="IT107" s="69"/>
      <c r="IU107" s="69" t="s">
        <v>62</v>
      </c>
      <c r="IV107" s="70">
        <f>IS107-IR107+JC107</f>
        <v>1.4199999999999995</v>
      </c>
      <c r="IW107" s="829">
        <f>IV107/IR107</f>
        <v>0.11093749999999995</v>
      </c>
      <c r="IX107" s="829"/>
      <c r="IY107" s="829"/>
      <c r="IZ107" s="829"/>
      <c r="JA107" s="71" t="s">
        <v>39</v>
      </c>
      <c r="JB107" s="71"/>
      <c r="JC107" s="71">
        <v>0.4</v>
      </c>
      <c r="JD107" s="66"/>
      <c r="JE107" s="66"/>
      <c r="JF107" s="13"/>
      <c r="JH107" s="13"/>
      <c r="JI107" s="69">
        <v>12.8</v>
      </c>
      <c r="JJ107" s="69">
        <v>13.82</v>
      </c>
      <c r="JK107" s="69"/>
      <c r="JL107" s="69" t="s">
        <v>62</v>
      </c>
      <c r="JM107" s="70">
        <f>JJ107-JI107+JT107</f>
        <v>1.4199999999999995</v>
      </c>
      <c r="JN107" s="829">
        <f>JM107/JI107</f>
        <v>0.11093749999999995</v>
      </c>
      <c r="JO107" s="829"/>
      <c r="JP107" s="829"/>
      <c r="JQ107" s="829"/>
      <c r="JR107" s="71" t="s">
        <v>39</v>
      </c>
      <c r="JS107" s="71"/>
      <c r="JT107" s="71">
        <v>0.4</v>
      </c>
      <c r="JU107" s="66"/>
      <c r="JV107" s="66"/>
      <c r="JW107" s="13"/>
      <c r="JZ107" s="13" t="s">
        <v>416</v>
      </c>
      <c r="KA107" s="69">
        <v>12.8</v>
      </c>
      <c r="KB107" s="69">
        <v>13.82</v>
      </c>
      <c r="KC107" s="69"/>
      <c r="KD107" s="69" t="s">
        <v>62</v>
      </c>
      <c r="KE107" s="70">
        <f>KB107-KA107+KL107</f>
        <v>1.4199999999999995</v>
      </c>
      <c r="KF107" s="829">
        <f>KE107/KA107</f>
        <v>0.11093749999999995</v>
      </c>
      <c r="KG107" s="829"/>
      <c r="KH107" s="829"/>
      <c r="KI107" s="829"/>
      <c r="KJ107" s="71" t="s">
        <v>39</v>
      </c>
      <c r="KK107" s="71"/>
      <c r="KL107" s="71">
        <v>0.4</v>
      </c>
      <c r="KM107" s="66"/>
      <c r="KN107" s="66"/>
      <c r="KO107" s="13"/>
      <c r="KQ107" s="13" t="s">
        <v>416</v>
      </c>
      <c r="KR107" s="69">
        <v>12.8</v>
      </c>
      <c r="KS107" s="69">
        <v>13.82</v>
      </c>
      <c r="KT107" s="69"/>
      <c r="KU107" s="314" t="s">
        <v>62</v>
      </c>
      <c r="KV107" s="70">
        <f>KS107-KR107+LC107</f>
        <v>1.4199999999999995</v>
      </c>
      <c r="KW107" s="829">
        <f>KV107/KR107</f>
        <v>0.11093749999999995</v>
      </c>
      <c r="KX107" s="829"/>
      <c r="KY107" s="829"/>
      <c r="KZ107" s="829"/>
      <c r="LA107" s="71" t="s">
        <v>39</v>
      </c>
      <c r="LB107" s="71"/>
      <c r="LC107" s="71">
        <v>0.4</v>
      </c>
      <c r="LD107" s="66"/>
      <c r="LE107" s="66"/>
      <c r="LF107" s="13"/>
      <c r="LI107" s="13" t="s">
        <v>416</v>
      </c>
      <c r="LJ107" s="69">
        <v>12.8</v>
      </c>
      <c r="LK107" s="69">
        <v>13.82</v>
      </c>
      <c r="LL107" s="69"/>
      <c r="LM107" s="314" t="s">
        <v>62</v>
      </c>
      <c r="LN107" s="70">
        <f>LK107-LJ107+LU107</f>
        <v>1.4199999999999995</v>
      </c>
      <c r="LO107" s="829">
        <f>LN107/LJ107</f>
        <v>0.11093749999999995</v>
      </c>
      <c r="LP107" s="829"/>
      <c r="LQ107" s="829"/>
      <c r="LR107" s="829"/>
      <c r="LS107" s="71" t="s">
        <v>39</v>
      </c>
      <c r="LT107" s="71"/>
      <c r="LU107" s="71">
        <v>0.4</v>
      </c>
      <c r="LV107" s="66"/>
      <c r="LW107" s="66"/>
      <c r="LX107" s="13"/>
      <c r="LZ107" s="13" t="s">
        <v>416</v>
      </c>
      <c r="MA107" s="69">
        <v>12.8</v>
      </c>
      <c r="MB107" s="69">
        <v>13.82</v>
      </c>
      <c r="MC107" s="69"/>
      <c r="MD107" s="314" t="s">
        <v>62</v>
      </c>
      <c r="ME107" s="70">
        <f>MB107-MA107+ML107</f>
        <v>1.4199999999999995</v>
      </c>
      <c r="MF107" s="829">
        <f>ME107/MA107</f>
        <v>0.11093749999999995</v>
      </c>
      <c r="MG107" s="829"/>
      <c r="MH107" s="829"/>
      <c r="MI107" s="829"/>
      <c r="MJ107" s="71" t="s">
        <v>39</v>
      </c>
      <c r="MK107" s="71"/>
      <c r="ML107" s="71">
        <v>0.4</v>
      </c>
      <c r="MM107" s="66"/>
      <c r="MN107" s="66"/>
      <c r="MO107" s="13"/>
      <c r="MQ107" s="13"/>
      <c r="MR107" s="69">
        <v>12.8</v>
      </c>
      <c r="MS107" s="69">
        <v>14.32</v>
      </c>
      <c r="MT107" s="69"/>
      <c r="MU107" s="314" t="s">
        <v>62</v>
      </c>
      <c r="MV107" s="70">
        <f>MS107-MR107+NC107</f>
        <v>1.9199999999999995</v>
      </c>
      <c r="MW107" s="829">
        <f>MV107/MR107</f>
        <v>0.14999999999999994</v>
      </c>
      <c r="MX107" s="829"/>
      <c r="MY107" s="829"/>
      <c r="MZ107" s="829"/>
      <c r="NA107" s="71" t="s">
        <v>39</v>
      </c>
      <c r="NB107" s="71"/>
      <c r="NC107" s="71">
        <v>0.4</v>
      </c>
      <c r="ND107" s="66"/>
      <c r="NE107" s="66"/>
      <c r="NF107" s="13"/>
      <c r="NI107" s="13"/>
      <c r="NJ107" s="69">
        <v>12.8</v>
      </c>
      <c r="NK107" s="69">
        <v>14.32</v>
      </c>
      <c r="NL107" s="69"/>
      <c r="NM107" s="314" t="s">
        <v>62</v>
      </c>
      <c r="NN107" s="70">
        <f>NK107-NJ107+NU107</f>
        <v>1.9199999999999995</v>
      </c>
      <c r="NO107" s="829">
        <f>NN107/NJ107</f>
        <v>0.14999999999999994</v>
      </c>
      <c r="NP107" s="829"/>
      <c r="NQ107" s="829"/>
      <c r="NR107" s="829"/>
      <c r="NS107" s="71" t="s">
        <v>39</v>
      </c>
      <c r="NT107" s="71"/>
      <c r="NU107" s="71">
        <v>0.4</v>
      </c>
      <c r="NV107" s="66"/>
      <c r="NW107" s="66"/>
      <c r="NX107" s="13"/>
      <c r="OA107" s="13"/>
      <c r="OB107" s="69">
        <v>12.8</v>
      </c>
      <c r="OC107" s="69">
        <v>14.32</v>
      </c>
      <c r="OD107" s="69"/>
      <c r="OE107" s="314" t="s">
        <v>62</v>
      </c>
      <c r="OF107" s="70">
        <f>OC107-OB107+OM107</f>
        <v>1.9199999999999995</v>
      </c>
      <c r="OG107" s="829">
        <f>OF107/OB107</f>
        <v>0.14999999999999994</v>
      </c>
      <c r="OH107" s="829"/>
      <c r="OI107" s="829"/>
      <c r="OJ107" s="829"/>
      <c r="OK107" s="71" t="s">
        <v>39</v>
      </c>
      <c r="OL107" s="71"/>
      <c r="OM107" s="71">
        <v>0.4</v>
      </c>
      <c r="ON107" s="13"/>
      <c r="OQ107" s="13"/>
      <c r="OR107" s="69">
        <v>12.8</v>
      </c>
      <c r="OS107" s="69">
        <v>14.32</v>
      </c>
      <c r="OT107" s="69"/>
      <c r="OU107" s="314" t="s">
        <v>62</v>
      </c>
      <c r="OV107" s="70">
        <f>OS107-OR107+PC107</f>
        <v>1.9199999999999995</v>
      </c>
      <c r="OW107" s="829">
        <f>OV107/OR107</f>
        <v>0.14999999999999994</v>
      </c>
      <c r="OX107" s="829"/>
      <c r="OY107" s="829"/>
      <c r="OZ107" s="829"/>
      <c r="PA107" s="71" t="s">
        <v>39</v>
      </c>
      <c r="PB107" s="71"/>
      <c r="PC107" s="71">
        <v>0.4</v>
      </c>
      <c r="PD107" s="13"/>
      <c r="PG107" s="13"/>
      <c r="PH107" s="69">
        <v>12.8</v>
      </c>
      <c r="PI107" s="69">
        <v>14.32</v>
      </c>
      <c r="PJ107" s="69"/>
      <c r="PK107" s="314" t="s">
        <v>62</v>
      </c>
      <c r="PL107" s="70">
        <f>PI107-PH107+PS107</f>
        <v>1.9199999999999995</v>
      </c>
      <c r="PM107" s="829">
        <f>PL107/PH107</f>
        <v>0.14999999999999994</v>
      </c>
      <c r="PN107" s="829"/>
      <c r="PO107" s="829"/>
      <c r="PP107" s="829"/>
      <c r="PQ107" s="71" t="s">
        <v>39</v>
      </c>
      <c r="PR107" s="71"/>
      <c r="PS107" s="71">
        <v>0.4</v>
      </c>
      <c r="PT107" s="13"/>
      <c r="PV107" s="13"/>
      <c r="PW107" s="69">
        <v>12.8</v>
      </c>
      <c r="PX107" s="69">
        <v>14.32</v>
      </c>
      <c r="PY107" s="69"/>
      <c r="PZ107" s="314" t="s">
        <v>62</v>
      </c>
      <c r="QA107" s="70">
        <f>PX107-PW107+QH107</f>
        <v>1.9199999999999995</v>
      </c>
      <c r="QB107" s="829">
        <f>QA107/PW107</f>
        <v>0.14999999999999994</v>
      </c>
      <c r="QC107" s="829"/>
      <c r="QD107" s="829"/>
      <c r="QE107" s="829"/>
      <c r="QF107" s="71" t="s">
        <v>39</v>
      </c>
      <c r="QG107" s="71"/>
      <c r="QH107" s="71">
        <v>0.4</v>
      </c>
      <c r="QI107" s="13"/>
      <c r="QK107" s="13"/>
      <c r="QL107" s="69">
        <v>12.8</v>
      </c>
      <c r="QM107" s="69">
        <v>14.32</v>
      </c>
      <c r="QN107" s="69"/>
      <c r="QO107" s="314" t="s">
        <v>62</v>
      </c>
      <c r="QP107" s="70">
        <f>QM107-QL107+QW107</f>
        <v>1.9199999999999995</v>
      </c>
      <c r="QQ107" s="829">
        <f>QP107/QL107</f>
        <v>0.14999999999999994</v>
      </c>
      <c r="QR107" s="829"/>
      <c r="QS107" s="829"/>
      <c r="QT107" s="829"/>
      <c r="QU107" s="71" t="s">
        <v>39</v>
      </c>
      <c r="QV107" s="71"/>
      <c r="QW107" s="71">
        <v>0.4</v>
      </c>
      <c r="QX107" s="13"/>
      <c r="QZ107" s="622"/>
      <c r="RA107" s="69">
        <v>12.8</v>
      </c>
      <c r="RB107" s="69">
        <v>14.32</v>
      </c>
      <c r="RC107" s="499"/>
      <c r="RD107" s="314" t="s">
        <v>62</v>
      </c>
      <c r="RE107" s="70">
        <f>RB107-RA107+RL107</f>
        <v>1.9199999999999995</v>
      </c>
      <c r="RF107" s="829">
        <f>RE107/RA107</f>
        <v>0.14999999999999994</v>
      </c>
      <c r="RG107" s="829"/>
      <c r="RH107" s="829"/>
      <c r="RI107" s="829"/>
      <c r="RJ107" s="538" t="s">
        <v>39</v>
      </c>
      <c r="RK107" s="557"/>
      <c r="RL107" s="558">
        <v>0.4</v>
      </c>
      <c r="RM107" s="633"/>
      <c r="RQ107" s="622"/>
      <c r="RR107" s="69">
        <v>12.8</v>
      </c>
      <c r="RS107" s="69">
        <v>14.32</v>
      </c>
      <c r="RT107" s="499"/>
      <c r="RU107" s="314" t="s">
        <v>62</v>
      </c>
      <c r="RV107" s="70">
        <f>RS107-RR107+SC107</f>
        <v>1.9199999999999995</v>
      </c>
      <c r="RW107" s="829">
        <f>RV107/RR107</f>
        <v>0.14999999999999994</v>
      </c>
      <c r="RX107" s="829"/>
      <c r="RY107" s="829"/>
      <c r="RZ107" s="829"/>
      <c r="SA107" s="538" t="s">
        <v>39</v>
      </c>
      <c r="SB107" s="557"/>
      <c r="SC107" s="558">
        <v>0.4</v>
      </c>
      <c r="SD107" s="633"/>
    </row>
    <row r="108" spans="1:498">
      <c r="A108" s="53" t="s">
        <v>373</v>
      </c>
      <c r="B108" s="55">
        <v>180</v>
      </c>
      <c r="C108" s="53" t="s">
        <v>368</v>
      </c>
      <c r="D108" s="776">
        <v>1014</v>
      </c>
      <c r="E108" s="56" t="s">
        <v>369</v>
      </c>
      <c r="F108" s="345" t="s">
        <v>147</v>
      </c>
      <c r="G108" s="326" t="s">
        <v>374</v>
      </c>
      <c r="H108" s="53"/>
      <c r="J108" s="693">
        <v>0.18</v>
      </c>
      <c r="K108" s="702">
        <v>11.16</v>
      </c>
      <c r="L108" s="706"/>
      <c r="M108" s="702" t="s">
        <v>62</v>
      </c>
      <c r="N108" s="715">
        <f>L108-K108+S108</f>
        <v>-11.16</v>
      </c>
      <c r="O108" s="719">
        <f>N108/K108</f>
        <v>-1</v>
      </c>
      <c r="P108" s="718"/>
      <c r="Q108" s="722" t="s">
        <v>39</v>
      </c>
      <c r="R108" s="722"/>
      <c r="S108" s="722"/>
      <c r="T108" s="732"/>
      <c r="U108" s="732"/>
      <c r="V108" s="692"/>
      <c r="X108" s="692"/>
      <c r="Y108" s="702">
        <v>11.16</v>
      </c>
      <c r="Z108" s="702">
        <v>11.89</v>
      </c>
      <c r="AA108" s="702" t="s">
        <v>62</v>
      </c>
      <c r="AB108" s="714">
        <f>Z108-Y108+AG108</f>
        <v>0.73000000000000043</v>
      </c>
      <c r="AC108" s="718">
        <f>AB108/Y108</f>
        <v>6.541218637992835E-2</v>
      </c>
      <c r="AD108" s="718"/>
      <c r="AE108" s="722" t="s">
        <v>39</v>
      </c>
      <c r="AF108" s="722"/>
      <c r="AG108" s="722"/>
      <c r="AH108" s="732"/>
      <c r="AI108" s="732"/>
      <c r="AJ108" s="692"/>
      <c r="AL108" s="692"/>
      <c r="AM108" s="702">
        <v>11.16</v>
      </c>
      <c r="AN108" s="702">
        <v>11.89</v>
      </c>
      <c r="AO108" s="702" t="s">
        <v>62</v>
      </c>
      <c r="AP108" s="714">
        <f>AN108-AM108+AU108</f>
        <v>0.73000000000000043</v>
      </c>
      <c r="AQ108" s="718">
        <f>AP108/AM108</f>
        <v>6.541218637992835E-2</v>
      </c>
      <c r="AR108" s="718"/>
      <c r="AS108" s="722" t="s">
        <v>39</v>
      </c>
      <c r="AT108" s="722"/>
      <c r="AU108" s="722"/>
      <c r="AV108" s="732"/>
      <c r="AW108" s="732"/>
      <c r="AX108" s="692"/>
      <c r="AZ108" s="692"/>
      <c r="BA108" s="702">
        <v>10.98</v>
      </c>
      <c r="BB108" s="702">
        <v>11.89</v>
      </c>
      <c r="BC108" s="702" t="s">
        <v>62</v>
      </c>
      <c r="BD108" s="714">
        <f>BB108-BA108+BI108</f>
        <v>0.91000000000000014</v>
      </c>
      <c r="BE108" s="718">
        <f>BD108/BA108</f>
        <v>8.2877959927140268E-2</v>
      </c>
      <c r="BF108" s="718"/>
      <c r="BG108" s="722" t="s">
        <v>39</v>
      </c>
      <c r="BH108" s="722"/>
      <c r="BI108" s="722"/>
      <c r="BJ108" s="732"/>
      <c r="BK108" s="732"/>
      <c r="BL108" s="692"/>
      <c r="BN108" s="692"/>
      <c r="BO108" s="702">
        <v>10.98</v>
      </c>
      <c r="BP108" s="702">
        <v>11.89</v>
      </c>
      <c r="BQ108" s="702" t="s">
        <v>62</v>
      </c>
      <c r="BR108" s="714">
        <f>BP108-BO108+BW108</f>
        <v>0.91000000000000014</v>
      </c>
      <c r="BS108" s="718">
        <f>BR108/BO108</f>
        <v>8.2877959927140268E-2</v>
      </c>
      <c r="BT108" s="718"/>
      <c r="BU108" s="722" t="s">
        <v>39</v>
      </c>
      <c r="BV108" s="722"/>
      <c r="BW108" s="722"/>
      <c r="BX108" s="732"/>
      <c r="BY108" s="732"/>
      <c r="BZ108" s="692"/>
      <c r="CB108" s="692"/>
      <c r="CC108" s="702">
        <v>10.98</v>
      </c>
      <c r="CD108" s="702">
        <v>11.89</v>
      </c>
      <c r="CE108" s="702" t="s">
        <v>62</v>
      </c>
      <c r="CF108" s="714">
        <f>CD108-CC108+CK108</f>
        <v>0.91000000000000014</v>
      </c>
      <c r="CG108" s="718">
        <f>CF108/CC108</f>
        <v>8.2877959927140268E-2</v>
      </c>
      <c r="CH108" s="718"/>
      <c r="CI108" s="722" t="s">
        <v>39</v>
      </c>
      <c r="CJ108" s="722"/>
      <c r="CK108" s="722"/>
      <c r="CL108" s="732"/>
      <c r="CM108" s="732"/>
      <c r="CN108" s="692"/>
      <c r="CP108" s="692"/>
      <c r="CQ108" s="702">
        <v>10.98</v>
      </c>
      <c r="CR108" s="702">
        <v>11.89</v>
      </c>
      <c r="CS108" s="702" t="s">
        <v>62</v>
      </c>
      <c r="CT108" s="714">
        <f>CR108-CQ108+CY108</f>
        <v>0.91000000000000014</v>
      </c>
      <c r="CU108" s="718">
        <f>CT108/CQ108</f>
        <v>8.2877959927140268E-2</v>
      </c>
      <c r="CV108" s="718"/>
      <c r="CW108" s="722" t="s">
        <v>39</v>
      </c>
      <c r="CX108" s="722"/>
      <c r="CY108" s="722"/>
      <c r="CZ108" s="732"/>
      <c r="DA108" s="732"/>
      <c r="DB108" s="692"/>
      <c r="DD108" s="692"/>
      <c r="DE108" s="702">
        <v>10.98</v>
      </c>
      <c r="DF108" s="702">
        <v>11.89</v>
      </c>
      <c r="DG108" s="702"/>
      <c r="DH108" s="702"/>
      <c r="DI108" s="702" t="s">
        <v>62</v>
      </c>
      <c r="DJ108" s="714">
        <f>DF108-DE108+DO108</f>
        <v>0.91000000000000014</v>
      </c>
      <c r="DK108" s="718">
        <f>DJ108/DE108</f>
        <v>8.2877959927140268E-2</v>
      </c>
      <c r="DL108" s="718"/>
      <c r="DM108" s="722" t="s">
        <v>39</v>
      </c>
      <c r="DN108" s="722"/>
      <c r="DO108" s="722"/>
      <c r="DP108" s="732"/>
      <c r="DQ108" s="732"/>
      <c r="DR108" s="692"/>
      <c r="DT108" s="13"/>
      <c r="DU108" s="69">
        <v>10.98</v>
      </c>
      <c r="DV108" s="69">
        <v>11.89</v>
      </c>
      <c r="DW108" s="69" t="s">
        <v>62</v>
      </c>
      <c r="DX108" s="70">
        <f>DV108-DU108+EC108</f>
        <v>0.91000000000000014</v>
      </c>
      <c r="DY108" s="89">
        <f>DX108/DU108</f>
        <v>8.2877959927140268E-2</v>
      </c>
      <c r="DZ108" s="89"/>
      <c r="EA108" s="71" t="s">
        <v>39</v>
      </c>
      <c r="EB108" s="71"/>
      <c r="EC108" s="71"/>
      <c r="ED108" s="66"/>
      <c r="EE108" s="66"/>
      <c r="EF108" s="692"/>
      <c r="EG108" s="692"/>
      <c r="EH108" s="13"/>
      <c r="EI108" s="69">
        <v>10.98</v>
      </c>
      <c r="EJ108" s="69">
        <v>11.89</v>
      </c>
      <c r="EK108" s="69" t="s">
        <v>62</v>
      </c>
      <c r="EL108" s="70">
        <f>EJ108-EI108+EP108</f>
        <v>0.91000000000000014</v>
      </c>
      <c r="EM108" s="89">
        <f>EL108/EI108</f>
        <v>8.2877959927140268E-2</v>
      </c>
      <c r="EN108" s="71" t="s">
        <v>39</v>
      </c>
      <c r="EO108" s="71"/>
      <c r="EP108" s="71"/>
      <c r="EQ108" s="66"/>
      <c r="ER108" s="66"/>
      <c r="ES108" s="692"/>
      <c r="EU108" s="13"/>
      <c r="EV108" s="69">
        <v>10.98</v>
      </c>
      <c r="EW108" s="69">
        <v>11.89</v>
      </c>
      <c r="EX108" s="69" t="s">
        <v>62</v>
      </c>
      <c r="EY108" s="70">
        <f>EW108-EV108+FC108</f>
        <v>0.91000000000000014</v>
      </c>
      <c r="EZ108" s="89">
        <f>EY108/EV108</f>
        <v>8.2877959927140268E-2</v>
      </c>
      <c r="FA108" s="71" t="s">
        <v>39</v>
      </c>
      <c r="FB108" s="71"/>
      <c r="FC108" s="71"/>
      <c r="FD108" s="66"/>
      <c r="FE108" s="66"/>
      <c r="FF108" s="692"/>
      <c r="FH108" s="13"/>
      <c r="FI108" s="69">
        <v>10.98</v>
      </c>
      <c r="FJ108" s="69">
        <v>11.89</v>
      </c>
      <c r="FK108" s="69" t="s">
        <v>62</v>
      </c>
      <c r="FL108" s="70">
        <f>FJ108-FI108+FP108</f>
        <v>0.91000000000000014</v>
      </c>
      <c r="FM108" s="89">
        <f>FL108/FI108</f>
        <v>8.2877959927140268E-2</v>
      </c>
      <c r="FN108" s="71" t="s">
        <v>39</v>
      </c>
      <c r="FO108" s="71"/>
      <c r="FP108" s="71"/>
      <c r="FQ108" s="66"/>
      <c r="FR108" s="66"/>
      <c r="FS108" s="692"/>
      <c r="FU108" s="13"/>
      <c r="FV108" s="69">
        <v>10.98</v>
      </c>
      <c r="FW108" s="69">
        <v>11.89</v>
      </c>
      <c r="FX108" s="69"/>
      <c r="FY108" s="69" t="s">
        <v>62</v>
      </c>
      <c r="FZ108" s="70">
        <f>FW108-FV108+GD108</f>
        <v>0.91000000000000014</v>
      </c>
      <c r="GA108" s="89">
        <f>FZ108/FV108</f>
        <v>8.2877959927140268E-2</v>
      </c>
      <c r="GB108" s="71" t="s">
        <v>39</v>
      </c>
      <c r="GC108" s="71"/>
      <c r="GD108" s="71"/>
      <c r="GE108" s="66"/>
      <c r="GF108" s="66"/>
      <c r="GG108" s="692"/>
      <c r="GI108" s="13"/>
      <c r="GJ108" s="69">
        <v>10.98</v>
      </c>
      <c r="GK108" s="69">
        <v>11.89</v>
      </c>
      <c r="GL108" s="69"/>
      <c r="GM108" s="69" t="s">
        <v>62</v>
      </c>
      <c r="GN108" s="70">
        <f>GK108-GJ108+GR108</f>
        <v>0.91000000000000014</v>
      </c>
      <c r="GO108" s="89">
        <f>GN108/GJ108</f>
        <v>8.2877959927140268E-2</v>
      </c>
      <c r="GP108" s="71" t="s">
        <v>39</v>
      </c>
      <c r="GQ108" s="71"/>
      <c r="GR108" s="71"/>
      <c r="GS108" s="66"/>
      <c r="GT108" s="66"/>
      <c r="GU108" s="692"/>
      <c r="GW108" s="13"/>
      <c r="GX108" s="69">
        <v>10.98</v>
      </c>
      <c r="GY108" s="69">
        <v>11.89</v>
      </c>
      <c r="GZ108" s="69"/>
      <c r="HA108" s="69" t="s">
        <v>62</v>
      </c>
      <c r="HB108" s="70">
        <f>GY108-GX108+HF108</f>
        <v>0.91000000000000014</v>
      </c>
      <c r="HC108" s="89">
        <f>HB108/GX108</f>
        <v>8.2877959927140268E-2</v>
      </c>
      <c r="HD108" s="71" t="s">
        <v>39</v>
      </c>
      <c r="HE108" s="71"/>
      <c r="HF108" s="71"/>
      <c r="HG108" s="66"/>
      <c r="HH108" s="66"/>
      <c r="HI108" s="692"/>
      <c r="HJ108" s="692"/>
      <c r="HK108" s="13"/>
      <c r="HL108" s="69">
        <v>10.98</v>
      </c>
      <c r="HM108" s="69">
        <v>11.89</v>
      </c>
      <c r="HN108" s="69"/>
      <c r="HO108" s="69" t="s">
        <v>62</v>
      </c>
      <c r="HP108" s="70">
        <f>HM108-HL108+HT108</f>
        <v>0.91000000000000014</v>
      </c>
      <c r="HQ108" s="89">
        <f>HP108/HL108</f>
        <v>8.2877959927140268E-2</v>
      </c>
      <c r="HR108" s="71" t="s">
        <v>39</v>
      </c>
      <c r="HS108" s="71"/>
      <c r="HT108" s="71"/>
      <c r="HU108" s="66"/>
      <c r="HV108" s="66"/>
      <c r="HW108" s="692"/>
      <c r="HX108" s="13"/>
      <c r="HY108" s="69">
        <v>10.98</v>
      </c>
      <c r="HZ108" s="69">
        <v>11.89</v>
      </c>
      <c r="IA108" s="69"/>
      <c r="IB108" s="69" t="s">
        <v>62</v>
      </c>
      <c r="IC108" s="70">
        <f>HZ108-HY108+IJ108</f>
        <v>0.91000000000000014</v>
      </c>
      <c r="ID108" s="89">
        <f>IC108/HY108</f>
        <v>8.2877959927140268E-2</v>
      </c>
      <c r="IE108" s="89"/>
      <c r="IF108" s="89"/>
      <c r="IG108" s="89"/>
      <c r="IH108" s="71" t="s">
        <v>39</v>
      </c>
      <c r="II108" s="71"/>
      <c r="IJ108" s="71"/>
      <c r="IK108" s="66"/>
      <c r="IL108" s="66"/>
      <c r="IM108" s="692"/>
      <c r="IO108" s="13"/>
      <c r="IQ108" s="13"/>
      <c r="IR108" s="69">
        <v>10.98</v>
      </c>
      <c r="IS108" s="69">
        <v>11.89</v>
      </c>
      <c r="IT108" s="69"/>
      <c r="IU108" s="69" t="s">
        <v>62</v>
      </c>
      <c r="IV108" s="70">
        <f>IS108-IR108+JC108</f>
        <v>0.91000000000000014</v>
      </c>
      <c r="IW108" s="89">
        <f>IV108/IR108</f>
        <v>8.2877959927140268E-2</v>
      </c>
      <c r="IX108" s="89"/>
      <c r="IY108" s="89"/>
      <c r="IZ108" s="89"/>
      <c r="JA108" s="71" t="s">
        <v>39</v>
      </c>
      <c r="JB108" s="71"/>
      <c r="JC108" s="71"/>
      <c r="JD108" s="66"/>
      <c r="JE108" s="66"/>
      <c r="JF108" s="692"/>
      <c r="JH108" s="13"/>
      <c r="JI108" s="69">
        <v>10.98</v>
      </c>
      <c r="JJ108" s="69">
        <v>11.89</v>
      </c>
      <c r="JK108" s="69"/>
      <c r="JL108" s="69" t="s">
        <v>62</v>
      </c>
      <c r="JM108" s="70">
        <f>JJ108-JI108+JT108</f>
        <v>0.91000000000000014</v>
      </c>
      <c r="JN108" s="89">
        <f>JM108/JI108</f>
        <v>8.2877959927140268E-2</v>
      </c>
      <c r="JO108" s="89"/>
      <c r="JP108" s="89"/>
      <c r="JQ108" s="89"/>
      <c r="JR108" s="71" t="s">
        <v>39</v>
      </c>
      <c r="JS108" s="71"/>
      <c r="JT108" s="71"/>
      <c r="JU108" s="66"/>
      <c r="JV108" s="66"/>
      <c r="JW108" s="692"/>
      <c r="JZ108" s="13" t="s">
        <v>419</v>
      </c>
      <c r="KA108" s="69">
        <v>10.98</v>
      </c>
      <c r="KB108" s="69">
        <v>11.89</v>
      </c>
      <c r="KC108" s="69"/>
      <c r="KD108" s="69" t="s">
        <v>62</v>
      </c>
      <c r="KE108" s="70">
        <f>KB108-KA108+KL108</f>
        <v>0.91000000000000014</v>
      </c>
      <c r="KF108" s="89">
        <f>KE108/KA108</f>
        <v>8.2877959927140268E-2</v>
      </c>
      <c r="KG108" s="89"/>
      <c r="KH108" s="89"/>
      <c r="KI108" s="89"/>
      <c r="KJ108" s="71" t="s">
        <v>39</v>
      </c>
      <c r="KK108" s="71"/>
      <c r="KL108" s="71"/>
      <c r="KM108" s="66"/>
      <c r="KN108" s="66"/>
      <c r="KO108" s="692"/>
      <c r="KQ108" s="13" t="s">
        <v>419</v>
      </c>
      <c r="KR108" s="303">
        <v>10.98</v>
      </c>
      <c r="KS108" s="69">
        <v>11.89</v>
      </c>
      <c r="KT108" s="69"/>
      <c r="KU108" s="314" t="s">
        <v>62</v>
      </c>
      <c r="KV108" s="70">
        <f>KS108-KR108+LC108</f>
        <v>0.91000000000000014</v>
      </c>
      <c r="KW108" s="829">
        <f>KV108/KR108</f>
        <v>8.2877959927140268E-2</v>
      </c>
      <c r="KX108" s="89"/>
      <c r="KY108" s="89"/>
      <c r="KZ108" s="89"/>
      <c r="LA108" s="71" t="s">
        <v>39</v>
      </c>
      <c r="LB108" s="71"/>
      <c r="LC108" s="71"/>
      <c r="LD108" s="66"/>
      <c r="LE108" s="66"/>
      <c r="LF108" s="692"/>
      <c r="LI108" s="13" t="s">
        <v>419</v>
      </c>
      <c r="LJ108" s="303">
        <v>10.98</v>
      </c>
      <c r="LK108" s="69">
        <v>11.89</v>
      </c>
      <c r="LL108" s="69"/>
      <c r="LM108" s="314" t="s">
        <v>62</v>
      </c>
      <c r="LN108" s="70">
        <f>LK108-LJ108+LU108</f>
        <v>0.91000000000000014</v>
      </c>
      <c r="LO108" s="829">
        <f>LN108/LJ108</f>
        <v>8.2877959927140268E-2</v>
      </c>
      <c r="LP108" s="89"/>
      <c r="LQ108" s="89"/>
      <c r="LR108" s="89"/>
      <c r="LS108" s="71" t="s">
        <v>39</v>
      </c>
      <c r="LT108" s="71"/>
      <c r="LU108" s="71"/>
      <c r="LV108" s="66"/>
      <c r="LW108" s="66"/>
      <c r="LX108" s="692"/>
      <c r="LZ108" s="13" t="s">
        <v>419</v>
      </c>
      <c r="MA108" s="303">
        <v>10.98</v>
      </c>
      <c r="MB108" s="69">
        <v>11.89</v>
      </c>
      <c r="MC108" s="69"/>
      <c r="MD108" s="314" t="s">
        <v>62</v>
      </c>
      <c r="ME108" s="70">
        <f>MB108-MA108+ML108</f>
        <v>0.91000000000000014</v>
      </c>
      <c r="MF108" s="829">
        <f>ME108/MA108</f>
        <v>8.2877959927140268E-2</v>
      </c>
      <c r="MG108" s="89"/>
      <c r="MH108" s="89"/>
      <c r="MI108" s="89"/>
      <c r="MJ108" s="71" t="s">
        <v>39</v>
      </c>
      <c r="MK108" s="71"/>
      <c r="ML108" s="71"/>
      <c r="MM108" s="66"/>
      <c r="MN108" s="66"/>
      <c r="MO108" s="13"/>
      <c r="MQ108" s="13"/>
      <c r="MR108" s="303">
        <v>10.98</v>
      </c>
      <c r="MS108" s="303">
        <v>11.89</v>
      </c>
      <c r="MT108" s="69"/>
      <c r="MU108" s="314" t="s">
        <v>62</v>
      </c>
      <c r="MV108" s="70">
        <f>MS108-MR108+NC108</f>
        <v>0.91000000000000014</v>
      </c>
      <c r="MW108" s="829">
        <f>MV108/MR108</f>
        <v>8.2877959927140268E-2</v>
      </c>
      <c r="MX108" s="89"/>
      <c r="MY108" s="89"/>
      <c r="MZ108" s="89"/>
      <c r="NA108" s="71" t="s">
        <v>39</v>
      </c>
      <c r="NB108" s="71"/>
      <c r="NC108" s="71"/>
      <c r="ND108" s="66"/>
      <c r="NE108" s="66"/>
      <c r="NF108" s="13"/>
      <c r="NI108" s="13"/>
      <c r="NJ108" s="303">
        <v>10.98</v>
      </c>
      <c r="NK108" s="303">
        <v>11.89</v>
      </c>
      <c r="NL108" s="69"/>
      <c r="NM108" s="314" t="s">
        <v>62</v>
      </c>
      <c r="NN108" s="70">
        <f>NK108-NJ108+NU108</f>
        <v>0.91000000000000014</v>
      </c>
      <c r="NO108" s="829">
        <f>NN108/NJ108</f>
        <v>8.2877959927140268E-2</v>
      </c>
      <c r="NP108" s="89"/>
      <c r="NQ108" s="89"/>
      <c r="NR108" s="89"/>
      <c r="NS108" s="71" t="s">
        <v>39</v>
      </c>
      <c r="NT108" s="71"/>
      <c r="NU108" s="71"/>
      <c r="NV108" s="66"/>
      <c r="NW108" s="66"/>
      <c r="NX108" s="13"/>
      <c r="OA108" s="13"/>
      <c r="OB108" s="303">
        <v>10.98</v>
      </c>
      <c r="OC108" s="303">
        <v>11.89</v>
      </c>
      <c r="OD108" s="69"/>
      <c r="OE108" s="314" t="s">
        <v>62</v>
      </c>
      <c r="OF108" s="70">
        <f>OC108-OB108+OM108</f>
        <v>0.91000000000000014</v>
      </c>
      <c r="OG108" s="829">
        <f>OF108/OB108</f>
        <v>8.2877959927140268E-2</v>
      </c>
      <c r="OH108" s="89"/>
      <c r="OI108" s="89"/>
      <c r="OJ108" s="89"/>
      <c r="OK108" s="71" t="s">
        <v>39</v>
      </c>
      <c r="OL108" s="71"/>
      <c r="OM108" s="71"/>
      <c r="ON108" s="13"/>
      <c r="OQ108" s="13"/>
      <c r="OR108" s="303">
        <v>10.98</v>
      </c>
      <c r="OS108" s="303">
        <v>11.89</v>
      </c>
      <c r="OT108" s="69"/>
      <c r="OU108" s="314" t="s">
        <v>62</v>
      </c>
      <c r="OV108" s="70">
        <f>OS108-OR108+PC108</f>
        <v>0.91000000000000014</v>
      </c>
      <c r="OW108" s="829">
        <f>OV108/OR108</f>
        <v>8.2877959927140268E-2</v>
      </c>
      <c r="OX108" s="89"/>
      <c r="OY108" s="89"/>
      <c r="OZ108" s="89"/>
      <c r="PA108" s="71" t="s">
        <v>39</v>
      </c>
      <c r="PB108" s="71"/>
      <c r="PC108" s="71"/>
      <c r="PD108" s="13"/>
      <c r="PG108" s="13"/>
      <c r="PH108" s="303">
        <v>10.98</v>
      </c>
      <c r="PI108" s="303">
        <v>11.89</v>
      </c>
      <c r="PJ108" s="69"/>
      <c r="PK108" s="314" t="s">
        <v>62</v>
      </c>
      <c r="PL108" s="70">
        <f>PI108-PH108+PS108</f>
        <v>0.91000000000000014</v>
      </c>
      <c r="PM108" s="829">
        <f>PL108/PH108</f>
        <v>8.2877959927140268E-2</v>
      </c>
      <c r="PN108" s="89"/>
      <c r="PO108" s="89"/>
      <c r="PP108" s="89"/>
      <c r="PQ108" s="71" t="s">
        <v>39</v>
      </c>
      <c r="PR108" s="71"/>
      <c r="PS108" s="71"/>
      <c r="PT108" s="13"/>
      <c r="PV108" s="13"/>
      <c r="PW108" s="303">
        <v>10.98</v>
      </c>
      <c r="PX108" s="303">
        <v>11.89</v>
      </c>
      <c r="PY108" s="69"/>
      <c r="PZ108" s="314" t="s">
        <v>62</v>
      </c>
      <c r="QA108" s="70">
        <f>PX108-PW108+QH108</f>
        <v>0.91000000000000014</v>
      </c>
      <c r="QB108" s="829">
        <f>QA108/PW108</f>
        <v>8.2877959927140268E-2</v>
      </c>
      <c r="QC108" s="89"/>
      <c r="QD108" s="89"/>
      <c r="QE108" s="89"/>
      <c r="QF108" s="71" t="s">
        <v>39</v>
      </c>
      <c r="QG108" s="71"/>
      <c r="QH108" s="71"/>
      <c r="QI108" s="13"/>
      <c r="QK108" s="13"/>
      <c r="QL108" s="303">
        <v>10.98</v>
      </c>
      <c r="QM108" s="303">
        <v>11.89</v>
      </c>
      <c r="QN108" s="69"/>
      <c r="QO108" s="314" t="s">
        <v>62</v>
      </c>
      <c r="QP108" s="70">
        <f>QM108-QL108+QW108</f>
        <v>0.91000000000000014</v>
      </c>
      <c r="QQ108" s="829">
        <f>QP108/QL108</f>
        <v>8.2877959927140268E-2</v>
      </c>
      <c r="QR108" s="89"/>
      <c r="QS108" s="89"/>
      <c r="QT108" s="89"/>
      <c r="QU108" s="71" t="s">
        <v>39</v>
      </c>
      <c r="QV108" s="71"/>
      <c r="QW108" s="71"/>
      <c r="QX108" s="13"/>
      <c r="QZ108" s="622" t="s">
        <v>420</v>
      </c>
      <c r="RA108" s="359">
        <v>11.25</v>
      </c>
      <c r="RB108" s="359">
        <v>12.1</v>
      </c>
      <c r="RC108" s="499"/>
      <c r="RD108" s="314" t="s">
        <v>62</v>
      </c>
      <c r="RE108" s="70">
        <f>RB108-RA108+RL108</f>
        <v>0.84999999999999964</v>
      </c>
      <c r="RF108" s="829">
        <f>RE108/RA108</f>
        <v>7.5555555555555529E-2</v>
      </c>
      <c r="RG108" s="89"/>
      <c r="RH108" s="89"/>
      <c r="RI108" s="89"/>
      <c r="RJ108" s="538" t="s">
        <v>39</v>
      </c>
      <c r="RK108" s="557"/>
      <c r="RL108" s="558"/>
      <c r="RM108" s="633"/>
      <c r="RQ108" s="622" t="s">
        <v>420</v>
      </c>
      <c r="RR108" s="359">
        <v>11.25</v>
      </c>
      <c r="RS108" s="359">
        <v>12.1</v>
      </c>
      <c r="RT108" s="499"/>
      <c r="RU108" s="314" t="s">
        <v>62</v>
      </c>
      <c r="RV108" s="70">
        <f>RS108-RR108+SC108</f>
        <v>0.84999999999999964</v>
      </c>
      <c r="RW108" s="829">
        <f>RV108/RR108</f>
        <v>7.5555555555555529E-2</v>
      </c>
      <c r="RX108" s="89"/>
      <c r="RY108" s="89"/>
      <c r="RZ108" s="89"/>
      <c r="SA108" s="538" t="s">
        <v>39</v>
      </c>
      <c r="SB108" s="557"/>
      <c r="SC108" s="558"/>
      <c r="SD108" s="633"/>
    </row>
    <row r="109" spans="1:498">
      <c r="A109" s="53" t="s">
        <v>375</v>
      </c>
      <c r="B109" s="55">
        <v>180</v>
      </c>
      <c r="C109" s="53" t="s">
        <v>368</v>
      </c>
      <c r="D109" s="776">
        <v>1014</v>
      </c>
      <c r="E109" s="56" t="s">
        <v>369</v>
      </c>
      <c r="F109" s="345" t="s">
        <v>147</v>
      </c>
      <c r="G109" s="326" t="s">
        <v>111</v>
      </c>
      <c r="H109" s="53"/>
      <c r="J109" s="72"/>
      <c r="K109" s="69"/>
      <c r="L109" s="130"/>
      <c r="M109" s="69"/>
      <c r="N109" s="131"/>
      <c r="O109" s="828"/>
      <c r="P109" s="829"/>
      <c r="Q109" s="831"/>
      <c r="R109" s="71"/>
      <c r="S109" s="71"/>
      <c r="T109" s="66"/>
      <c r="U109" s="66"/>
      <c r="V109" s="13"/>
      <c r="X109" s="13"/>
      <c r="Y109" s="69"/>
      <c r="Z109" s="69"/>
      <c r="AA109" s="69"/>
      <c r="AB109" s="70"/>
      <c r="AC109" s="829"/>
      <c r="AD109" s="829"/>
      <c r="AE109" s="831"/>
      <c r="AF109" s="71"/>
      <c r="AG109" s="71"/>
      <c r="AH109" s="66"/>
      <c r="AI109" s="66"/>
      <c r="AJ109" s="13"/>
      <c r="AL109" s="13"/>
      <c r="AM109" s="69"/>
      <c r="AN109" s="69"/>
      <c r="AO109" s="69"/>
      <c r="AP109" s="70"/>
      <c r="AQ109" s="829"/>
      <c r="AR109" s="829"/>
      <c r="AS109" s="831"/>
      <c r="AT109" s="71"/>
      <c r="AU109" s="71"/>
      <c r="AV109" s="66"/>
      <c r="AW109" s="66"/>
      <c r="AX109" s="13"/>
      <c r="AZ109" s="13"/>
      <c r="BA109" s="69"/>
      <c r="BB109" s="69"/>
      <c r="BC109" s="69"/>
      <c r="BD109" s="70"/>
      <c r="BE109" s="829"/>
      <c r="BF109" s="829"/>
      <c r="BG109" s="831"/>
      <c r="BH109" s="71"/>
      <c r="BI109" s="71"/>
      <c r="BJ109" s="66"/>
      <c r="BK109" s="66"/>
      <c r="BL109" s="13"/>
      <c r="BN109" s="13"/>
      <c r="BO109" s="69"/>
      <c r="BP109" s="69"/>
      <c r="BQ109" s="69"/>
      <c r="BR109" s="70"/>
      <c r="BS109" s="829"/>
      <c r="BT109" s="829"/>
      <c r="BU109" s="831"/>
      <c r="BV109" s="71"/>
      <c r="BW109" s="71"/>
      <c r="BX109" s="66"/>
      <c r="BY109" s="66"/>
      <c r="BZ109" s="13"/>
      <c r="CB109" s="13"/>
      <c r="CC109" s="69"/>
      <c r="CD109" s="69"/>
      <c r="CE109" s="69"/>
      <c r="CF109" s="70"/>
      <c r="CG109" s="829"/>
      <c r="CH109" s="829"/>
      <c r="CI109" s="831"/>
      <c r="CJ109" s="71"/>
      <c r="CK109" s="71"/>
      <c r="CL109" s="66"/>
      <c r="CM109" s="66"/>
      <c r="CN109" s="13"/>
      <c r="CP109" s="13"/>
      <c r="CQ109" s="69"/>
      <c r="CR109" s="69"/>
      <c r="CS109" s="69"/>
      <c r="CT109" s="70"/>
      <c r="CU109" s="829"/>
      <c r="CV109" s="829"/>
      <c r="CW109" s="831"/>
      <c r="CX109" s="71"/>
      <c r="CY109" s="71"/>
      <c r="CZ109" s="66"/>
      <c r="DA109" s="66"/>
      <c r="DB109" s="13"/>
      <c r="DD109" s="13"/>
      <c r="DE109" s="69"/>
      <c r="DF109" s="69"/>
      <c r="DG109" s="69"/>
      <c r="DH109" s="69"/>
      <c r="DI109" s="69"/>
      <c r="DJ109" s="70"/>
      <c r="DK109" s="829"/>
      <c r="DL109" s="829"/>
      <c r="DM109" s="831"/>
      <c r="DN109" s="71"/>
      <c r="DO109" s="71"/>
      <c r="DP109" s="66"/>
      <c r="DQ109" s="66"/>
      <c r="DR109" s="13"/>
      <c r="DT109" s="13"/>
      <c r="DU109" s="69"/>
      <c r="DV109" s="69"/>
      <c r="DW109" s="69"/>
      <c r="DX109" s="70"/>
      <c r="DY109" s="829"/>
      <c r="DZ109" s="829"/>
      <c r="EA109" s="831"/>
      <c r="EB109" s="71"/>
      <c r="EC109" s="71"/>
      <c r="ED109" s="66"/>
      <c r="EE109" s="66"/>
      <c r="EF109" s="13"/>
      <c r="EG109" s="13"/>
      <c r="EH109" s="13"/>
      <c r="EI109" s="69"/>
      <c r="EJ109" s="69"/>
      <c r="EK109" s="69"/>
      <c r="EL109" s="70"/>
      <c r="EM109" s="829"/>
      <c r="EN109" s="831"/>
      <c r="EO109" s="71"/>
      <c r="EP109" s="71"/>
      <c r="EQ109" s="66"/>
      <c r="ER109" s="66"/>
      <c r="ES109" s="13"/>
      <c r="EU109" s="13"/>
      <c r="EV109" s="69">
        <v>10.88</v>
      </c>
      <c r="EW109" s="69">
        <v>11.75</v>
      </c>
      <c r="EX109" s="69" t="s">
        <v>62</v>
      </c>
      <c r="EY109" s="70">
        <f>EW109-EV109+FC109</f>
        <v>0.86999999999999922</v>
      </c>
      <c r="EZ109" s="829">
        <f>EY109/EV109</f>
        <v>7.9963235294117571E-2</v>
      </c>
      <c r="FA109" s="831" t="s">
        <v>39</v>
      </c>
      <c r="FB109" s="71"/>
      <c r="FC109" s="71"/>
      <c r="FD109" s="66"/>
      <c r="FE109" s="66"/>
      <c r="FF109" s="13"/>
      <c r="FH109" s="13"/>
      <c r="FI109" s="69">
        <v>10.88</v>
      </c>
      <c r="FJ109" s="69">
        <v>11.75</v>
      </c>
      <c r="FK109" s="69" t="s">
        <v>62</v>
      </c>
      <c r="FL109" s="70">
        <f>FJ109-FI109+FP109</f>
        <v>0.86999999999999922</v>
      </c>
      <c r="FM109" s="829">
        <f>FL109/FI109</f>
        <v>7.9963235294117571E-2</v>
      </c>
      <c r="FN109" s="831" t="s">
        <v>39</v>
      </c>
      <c r="FO109" s="71"/>
      <c r="FP109" s="71"/>
      <c r="FQ109" s="66"/>
      <c r="FR109" s="66"/>
      <c r="FS109" s="13"/>
      <c r="FU109" s="13"/>
      <c r="FV109" s="69">
        <v>10.88</v>
      </c>
      <c r="FW109" s="69">
        <v>11.75</v>
      </c>
      <c r="FX109" s="69"/>
      <c r="FY109" s="69" t="s">
        <v>62</v>
      </c>
      <c r="FZ109" s="70">
        <f>FW109-FV109+GD109</f>
        <v>0.86999999999999922</v>
      </c>
      <c r="GA109" s="829">
        <f>FZ109/FV109</f>
        <v>7.9963235294117571E-2</v>
      </c>
      <c r="GB109" s="831" t="s">
        <v>39</v>
      </c>
      <c r="GC109" s="71"/>
      <c r="GD109" s="71"/>
      <c r="GE109" s="66"/>
      <c r="GF109" s="66"/>
      <c r="GG109" s="13"/>
      <c r="GI109" s="13"/>
      <c r="GJ109" s="69">
        <v>10.88</v>
      </c>
      <c r="GK109" s="69">
        <v>11.75</v>
      </c>
      <c r="GL109" s="69"/>
      <c r="GM109" s="69" t="s">
        <v>62</v>
      </c>
      <c r="GN109" s="70">
        <f>GK109-GJ109+GR109</f>
        <v>0.86999999999999922</v>
      </c>
      <c r="GO109" s="829">
        <f>GN109/GJ109</f>
        <v>7.9963235294117571E-2</v>
      </c>
      <c r="GP109" s="831" t="s">
        <v>39</v>
      </c>
      <c r="GQ109" s="71"/>
      <c r="GR109" s="71"/>
      <c r="GS109" s="66"/>
      <c r="GT109" s="66"/>
      <c r="GU109" s="13"/>
      <c r="GW109" s="13"/>
      <c r="GX109" s="69">
        <v>10.88</v>
      </c>
      <c r="GY109" s="69">
        <v>11.75</v>
      </c>
      <c r="GZ109" s="69"/>
      <c r="HA109" s="69" t="s">
        <v>62</v>
      </c>
      <c r="HB109" s="70">
        <f>GY109-GX109+HF109</f>
        <v>0.86999999999999922</v>
      </c>
      <c r="HC109" s="829">
        <f>HB109/GX109</f>
        <v>7.9963235294117571E-2</v>
      </c>
      <c r="HD109" s="831" t="s">
        <v>39</v>
      </c>
      <c r="HE109" s="71"/>
      <c r="HF109" s="71"/>
      <c r="HG109" s="66"/>
      <c r="HH109" s="66"/>
      <c r="HI109" s="13"/>
      <c r="HJ109" s="13"/>
      <c r="HK109" s="13"/>
      <c r="HL109" s="69">
        <v>10.88</v>
      </c>
      <c r="HM109" s="69">
        <v>11.75</v>
      </c>
      <c r="HN109" s="69"/>
      <c r="HO109" s="69" t="s">
        <v>62</v>
      </c>
      <c r="HP109" s="70">
        <f>HM109-HL109+HT109</f>
        <v>0.86999999999999922</v>
      </c>
      <c r="HQ109" s="829">
        <f>HP109/HL109</f>
        <v>7.9963235294117571E-2</v>
      </c>
      <c r="HR109" s="831" t="s">
        <v>39</v>
      </c>
      <c r="HS109" s="71"/>
      <c r="HT109" s="71"/>
      <c r="HU109" s="66"/>
      <c r="HV109" s="66"/>
      <c r="HW109" s="13"/>
      <c r="HX109" s="13"/>
      <c r="HY109" s="69">
        <v>10.88</v>
      </c>
      <c r="HZ109" s="69">
        <v>11.75</v>
      </c>
      <c r="IA109" s="69"/>
      <c r="IB109" s="69" t="s">
        <v>62</v>
      </c>
      <c r="IC109" s="70">
        <f>HZ109-HY109+IJ109</f>
        <v>0.86999999999999922</v>
      </c>
      <c r="ID109" s="829">
        <f>IC109/HY109</f>
        <v>7.9963235294117571E-2</v>
      </c>
      <c r="IE109" s="829"/>
      <c r="IF109" s="829"/>
      <c r="IG109" s="829"/>
      <c r="IH109" s="71" t="s">
        <v>39</v>
      </c>
      <c r="II109" s="71"/>
      <c r="IJ109" s="71"/>
      <c r="IK109" s="66"/>
      <c r="IL109" s="66"/>
      <c r="IM109" s="13"/>
      <c r="IO109" s="13"/>
      <c r="IQ109" s="13"/>
      <c r="IR109" s="69">
        <v>10.88</v>
      </c>
      <c r="IS109" s="69">
        <v>11.75</v>
      </c>
      <c r="IT109" s="69"/>
      <c r="IU109" s="69" t="s">
        <v>62</v>
      </c>
      <c r="IV109" s="70">
        <f>IS109-IR109+JC109</f>
        <v>0.86999999999999922</v>
      </c>
      <c r="IW109" s="829">
        <f>IV109/IR109</f>
        <v>7.9963235294117571E-2</v>
      </c>
      <c r="IX109" s="829"/>
      <c r="IY109" s="829"/>
      <c r="IZ109" s="829"/>
      <c r="JA109" s="71" t="s">
        <v>39</v>
      </c>
      <c r="JB109" s="71"/>
      <c r="JC109" s="71"/>
      <c r="JD109" s="66"/>
      <c r="JE109" s="66"/>
      <c r="JF109" s="13"/>
      <c r="JH109" s="13"/>
      <c r="JI109" s="69">
        <v>10.88</v>
      </c>
      <c r="JJ109" s="69">
        <v>11.75</v>
      </c>
      <c r="JK109" s="69"/>
      <c r="JL109" s="69" t="s">
        <v>62</v>
      </c>
      <c r="JM109" s="70">
        <f>JJ109-JI109+JT109</f>
        <v>0.86999999999999922</v>
      </c>
      <c r="JN109" s="829">
        <f>JM109/JI109</f>
        <v>7.9963235294117571E-2</v>
      </c>
      <c r="JO109" s="829"/>
      <c r="JP109" s="829"/>
      <c r="JQ109" s="829"/>
      <c r="JR109" s="71" t="s">
        <v>39</v>
      </c>
      <c r="JS109" s="71"/>
      <c r="JT109" s="71"/>
      <c r="JU109" s="66"/>
      <c r="JV109" s="66"/>
      <c r="JW109" s="13"/>
      <c r="JZ109" s="13" t="s">
        <v>423</v>
      </c>
      <c r="KA109" s="69">
        <v>10.88</v>
      </c>
      <c r="KB109" s="69">
        <v>11.75</v>
      </c>
      <c r="KC109" s="69"/>
      <c r="KD109" s="69" t="s">
        <v>62</v>
      </c>
      <c r="KE109" s="70">
        <f>KB109-KA109+KL109</f>
        <v>0.86999999999999922</v>
      </c>
      <c r="KF109" s="829">
        <f>KE109/KA109</f>
        <v>7.9963235294117571E-2</v>
      </c>
      <c r="KG109" s="829"/>
      <c r="KH109" s="829"/>
      <c r="KI109" s="829"/>
      <c r="KJ109" s="71" t="s">
        <v>39</v>
      </c>
      <c r="KK109" s="71"/>
      <c r="KL109" s="71"/>
      <c r="KM109" s="66"/>
      <c r="KN109" s="66"/>
      <c r="KO109" s="13"/>
      <c r="KQ109" s="13" t="s">
        <v>423</v>
      </c>
      <c r="KR109" s="303">
        <v>11.03</v>
      </c>
      <c r="KS109" s="69">
        <v>11.75</v>
      </c>
      <c r="KT109" s="69"/>
      <c r="KU109" s="314" t="s">
        <v>62</v>
      </c>
      <c r="KV109" s="70">
        <f>KS109-KR109+LC109</f>
        <v>0.72000000000000064</v>
      </c>
      <c r="KW109" s="829">
        <f>KV109/KR109</f>
        <v>6.5276518585675486E-2</v>
      </c>
      <c r="KX109" s="829"/>
      <c r="KY109" s="829"/>
      <c r="KZ109" s="829"/>
      <c r="LA109" s="71" t="s">
        <v>39</v>
      </c>
      <c r="LB109" s="71"/>
      <c r="LC109" s="71"/>
      <c r="LD109" s="66"/>
      <c r="LE109" s="66"/>
      <c r="LF109" s="13"/>
      <c r="LI109" s="13" t="s">
        <v>423</v>
      </c>
      <c r="LJ109" s="303">
        <v>11.03</v>
      </c>
      <c r="LK109" s="69">
        <v>11.75</v>
      </c>
      <c r="LL109" s="69"/>
      <c r="LM109" s="314" t="s">
        <v>62</v>
      </c>
      <c r="LN109" s="70">
        <f>LK109-LJ109+LU109</f>
        <v>0.72000000000000064</v>
      </c>
      <c r="LO109" s="829">
        <f>LN109/LJ109</f>
        <v>6.5276518585675486E-2</v>
      </c>
      <c r="LP109" s="829"/>
      <c r="LQ109" s="829"/>
      <c r="LR109" s="829"/>
      <c r="LS109" s="71" t="s">
        <v>39</v>
      </c>
      <c r="LT109" s="71"/>
      <c r="LU109" s="71"/>
      <c r="LV109" s="66"/>
      <c r="LW109" s="66"/>
      <c r="LX109" s="13"/>
      <c r="LZ109" s="13" t="s">
        <v>423</v>
      </c>
      <c r="MA109" s="303">
        <v>11.03</v>
      </c>
      <c r="MB109" s="69">
        <v>11.75</v>
      </c>
      <c r="MC109" s="69"/>
      <c r="MD109" s="314" t="s">
        <v>62</v>
      </c>
      <c r="ME109" s="70">
        <f>MB109-MA109+ML109</f>
        <v>0.72000000000000064</v>
      </c>
      <c r="MF109" s="829">
        <f>ME109/MA109</f>
        <v>6.5276518585675486E-2</v>
      </c>
      <c r="MG109" s="829"/>
      <c r="MH109" s="829"/>
      <c r="MI109" s="829"/>
      <c r="MJ109" s="71" t="s">
        <v>39</v>
      </c>
      <c r="MK109" s="71"/>
      <c r="ML109" s="71"/>
      <c r="MM109" s="66"/>
      <c r="MN109" s="66"/>
      <c r="MO109" s="13"/>
      <c r="MQ109" s="13"/>
      <c r="MR109" s="303">
        <v>11.03</v>
      </c>
      <c r="MS109" s="303">
        <v>11.75</v>
      </c>
      <c r="MT109" s="69"/>
      <c r="MU109" s="314" t="s">
        <v>62</v>
      </c>
      <c r="MV109" s="70">
        <f>MS109-MR109+NC109</f>
        <v>0.72000000000000064</v>
      </c>
      <c r="MW109" s="829">
        <f>MV109/MR109</f>
        <v>6.5276518585675486E-2</v>
      </c>
      <c r="MX109" s="829"/>
      <c r="MY109" s="829"/>
      <c r="MZ109" s="829"/>
      <c r="NA109" s="71" t="s">
        <v>39</v>
      </c>
      <c r="NB109" s="71"/>
      <c r="NC109" s="71"/>
      <c r="ND109" s="66"/>
      <c r="NE109" s="66"/>
      <c r="NF109" s="13"/>
      <c r="NI109" s="13"/>
      <c r="NJ109" s="303">
        <v>11.03</v>
      </c>
      <c r="NK109" s="303">
        <v>11.75</v>
      </c>
      <c r="NL109" s="69"/>
      <c r="NM109" s="314" t="s">
        <v>62</v>
      </c>
      <c r="NN109" s="70">
        <f>NK109-NJ109+NU109</f>
        <v>0.72000000000000064</v>
      </c>
      <c r="NO109" s="829">
        <f>NN109/NJ109</f>
        <v>6.5276518585675486E-2</v>
      </c>
      <c r="NP109" s="829"/>
      <c r="NQ109" s="829"/>
      <c r="NR109" s="829"/>
      <c r="NS109" s="71" t="s">
        <v>39</v>
      </c>
      <c r="NT109" s="71"/>
      <c r="NU109" s="71"/>
      <c r="NV109" s="66"/>
      <c r="NW109" s="66"/>
      <c r="NX109" s="13"/>
      <c r="OA109" s="13"/>
      <c r="OB109" s="303">
        <v>11.03</v>
      </c>
      <c r="OC109" s="303">
        <v>11.75</v>
      </c>
      <c r="OD109" s="69"/>
      <c r="OE109" s="314" t="s">
        <v>62</v>
      </c>
      <c r="OF109" s="70">
        <f>OC109-OB109+OM109</f>
        <v>0.72000000000000064</v>
      </c>
      <c r="OG109" s="829">
        <f>OF109/OB109</f>
        <v>6.5276518585675486E-2</v>
      </c>
      <c r="OH109" s="829"/>
      <c r="OI109" s="829"/>
      <c r="OJ109" s="829"/>
      <c r="OK109" s="71" t="s">
        <v>39</v>
      </c>
      <c r="OL109" s="71"/>
      <c r="OM109" s="71"/>
      <c r="ON109" s="13"/>
      <c r="OQ109" s="13"/>
      <c r="OR109" s="303">
        <v>11.03</v>
      </c>
      <c r="OS109" s="303">
        <v>11.75</v>
      </c>
      <c r="OT109" s="69"/>
      <c r="OU109" s="314" t="s">
        <v>62</v>
      </c>
      <c r="OV109" s="70">
        <f>OS109-OR109+PC109</f>
        <v>0.72000000000000064</v>
      </c>
      <c r="OW109" s="829">
        <f>OV109/OR109</f>
        <v>6.5276518585675486E-2</v>
      </c>
      <c r="OX109" s="829"/>
      <c r="OY109" s="829"/>
      <c r="OZ109" s="829"/>
      <c r="PA109" s="71" t="s">
        <v>39</v>
      </c>
      <c r="PB109" s="71"/>
      <c r="PC109" s="71"/>
      <c r="PD109" s="13"/>
      <c r="PG109" s="13"/>
      <c r="PH109" s="303">
        <v>11.03</v>
      </c>
      <c r="PI109" s="303">
        <v>11.75</v>
      </c>
      <c r="PJ109" s="69"/>
      <c r="PK109" s="314" t="s">
        <v>62</v>
      </c>
      <c r="PL109" s="70">
        <f>PI109-PH109+PS109</f>
        <v>0.72000000000000064</v>
      </c>
      <c r="PM109" s="829">
        <f>PL109/PH109</f>
        <v>6.5276518585675486E-2</v>
      </c>
      <c r="PN109" s="829"/>
      <c r="PO109" s="829"/>
      <c r="PP109" s="829"/>
      <c r="PQ109" s="71" t="s">
        <v>39</v>
      </c>
      <c r="PR109" s="71"/>
      <c r="PS109" s="71"/>
      <c r="PT109" s="13"/>
      <c r="PV109" s="13"/>
      <c r="PW109" s="303">
        <v>11.03</v>
      </c>
      <c r="PX109" s="303">
        <v>11.75</v>
      </c>
      <c r="PY109" s="69"/>
      <c r="PZ109" s="314" t="s">
        <v>62</v>
      </c>
      <c r="QA109" s="70">
        <f>PX109-PW109+QH109</f>
        <v>0.72000000000000064</v>
      </c>
      <c r="QB109" s="829">
        <f>QA109/PW109</f>
        <v>6.5276518585675486E-2</v>
      </c>
      <c r="QC109" s="829"/>
      <c r="QD109" s="829"/>
      <c r="QE109" s="829"/>
      <c r="QF109" s="71" t="s">
        <v>39</v>
      </c>
      <c r="QG109" s="71"/>
      <c r="QH109" s="71"/>
      <c r="QI109" s="13"/>
      <c r="QK109" s="13"/>
      <c r="QL109" s="303">
        <v>11.03</v>
      </c>
      <c r="QM109" s="303">
        <v>11.75</v>
      </c>
      <c r="QN109" s="69"/>
      <c r="QO109" s="314" t="s">
        <v>62</v>
      </c>
      <c r="QP109" s="70">
        <f>QM109-QL109+QW109</f>
        <v>0.72000000000000064</v>
      </c>
      <c r="QQ109" s="829">
        <f>QP109/QL109</f>
        <v>6.5276518585675486E-2</v>
      </c>
      <c r="QR109" s="829"/>
      <c r="QS109" s="829"/>
      <c r="QT109" s="829"/>
      <c r="QU109" s="71" t="s">
        <v>39</v>
      </c>
      <c r="QV109" s="71"/>
      <c r="QW109" s="71"/>
      <c r="QX109" s="13"/>
      <c r="QZ109" s="622" t="s">
        <v>420</v>
      </c>
      <c r="RA109" s="359">
        <v>11.03</v>
      </c>
      <c r="RB109" s="359">
        <v>11.95</v>
      </c>
      <c r="RC109" s="499"/>
      <c r="RD109" s="314" t="s">
        <v>62</v>
      </c>
      <c r="RE109" s="70">
        <f>RB109-RA109+RL109</f>
        <v>0.91999999999999993</v>
      </c>
      <c r="RF109" s="829">
        <f>RE109/RA109</f>
        <v>8.3408884859474161E-2</v>
      </c>
      <c r="RG109" s="829"/>
      <c r="RH109" s="829"/>
      <c r="RI109" s="829"/>
      <c r="RJ109" s="538" t="s">
        <v>39</v>
      </c>
      <c r="RK109" s="557"/>
      <c r="RL109" s="558"/>
      <c r="RM109" s="633"/>
      <c r="RQ109" s="622" t="s">
        <v>420</v>
      </c>
      <c r="RR109" s="359">
        <v>11.03</v>
      </c>
      <c r="RS109" s="359">
        <v>11.95</v>
      </c>
      <c r="RT109" s="499"/>
      <c r="RU109" s="314" t="s">
        <v>62</v>
      </c>
      <c r="RV109" s="70">
        <f>RS109-RR109+SC109</f>
        <v>0.91999999999999993</v>
      </c>
      <c r="RW109" s="829">
        <f>RV109/RR109</f>
        <v>8.3408884859474161E-2</v>
      </c>
      <c r="RX109" s="829"/>
      <c r="RY109" s="829"/>
      <c r="RZ109" s="829"/>
      <c r="SA109" s="538" t="s">
        <v>39</v>
      </c>
      <c r="SB109" s="557"/>
      <c r="SC109" s="558"/>
      <c r="SD109" s="633"/>
    </row>
    <row r="110" spans="1:498">
      <c r="A110" s="53" t="s">
        <v>376</v>
      </c>
      <c r="B110" s="55">
        <v>180</v>
      </c>
      <c r="C110" s="53" t="s">
        <v>368</v>
      </c>
      <c r="D110" s="776">
        <v>1014</v>
      </c>
      <c r="E110" s="56" t="s">
        <v>369</v>
      </c>
      <c r="F110" s="345" t="s">
        <v>147</v>
      </c>
      <c r="G110" s="326" t="s">
        <v>377</v>
      </c>
      <c r="H110" s="53"/>
      <c r="J110" s="72"/>
      <c r="K110" s="69"/>
      <c r="L110" s="130"/>
      <c r="M110" s="69"/>
      <c r="N110" s="131"/>
      <c r="O110" s="828"/>
      <c r="P110" s="829"/>
      <c r="Q110" s="831"/>
      <c r="R110" s="71"/>
      <c r="S110" s="71"/>
      <c r="T110" s="66"/>
      <c r="U110" s="66"/>
      <c r="V110" s="13"/>
      <c r="X110" s="13"/>
      <c r="Y110" s="69"/>
      <c r="Z110" s="69"/>
      <c r="AA110" s="69"/>
      <c r="AB110" s="70"/>
      <c r="AC110" s="829"/>
      <c r="AD110" s="829"/>
      <c r="AE110" s="831"/>
      <c r="AF110" s="71"/>
      <c r="AG110" s="71"/>
      <c r="AH110" s="66"/>
      <c r="AI110" s="66"/>
      <c r="AJ110" s="13"/>
      <c r="AL110" s="13"/>
      <c r="AM110" s="69"/>
      <c r="AN110" s="69"/>
      <c r="AO110" s="69"/>
      <c r="AP110" s="70"/>
      <c r="AQ110" s="829"/>
      <c r="AR110" s="829"/>
      <c r="AS110" s="831"/>
      <c r="AT110" s="71"/>
      <c r="AU110" s="71"/>
      <c r="AV110" s="66"/>
      <c r="AW110" s="66"/>
      <c r="AX110" s="13"/>
      <c r="AZ110" s="13"/>
      <c r="BA110" s="69"/>
      <c r="BB110" s="69"/>
      <c r="BC110" s="69"/>
      <c r="BD110" s="70"/>
      <c r="BE110" s="829"/>
      <c r="BF110" s="829"/>
      <c r="BG110" s="831"/>
      <c r="BH110" s="71"/>
      <c r="BI110" s="71"/>
      <c r="BJ110" s="66"/>
      <c r="BK110" s="66"/>
      <c r="BL110" s="13"/>
      <c r="BN110" s="13"/>
      <c r="BO110" s="69"/>
      <c r="BP110" s="69"/>
      <c r="BQ110" s="69"/>
      <c r="BR110" s="70"/>
      <c r="BS110" s="829"/>
      <c r="BT110" s="829"/>
      <c r="BU110" s="831"/>
      <c r="BV110" s="71"/>
      <c r="BW110" s="71"/>
      <c r="BX110" s="66"/>
      <c r="BY110" s="66"/>
      <c r="BZ110" s="13"/>
      <c r="CB110" s="13"/>
      <c r="CC110" s="69"/>
      <c r="CD110" s="69"/>
      <c r="CE110" s="69"/>
      <c r="CF110" s="70"/>
      <c r="CG110" s="829"/>
      <c r="CH110" s="829"/>
      <c r="CI110" s="831"/>
      <c r="CJ110" s="71"/>
      <c r="CK110" s="71"/>
      <c r="CL110" s="66"/>
      <c r="CM110" s="66"/>
      <c r="CN110" s="13"/>
      <c r="CP110" s="13"/>
      <c r="CQ110" s="69"/>
      <c r="CR110" s="69"/>
      <c r="CS110" s="69"/>
      <c r="CT110" s="70"/>
      <c r="CU110" s="829"/>
      <c r="CV110" s="829"/>
      <c r="CW110" s="831"/>
      <c r="CX110" s="71"/>
      <c r="CY110" s="71"/>
      <c r="CZ110" s="66"/>
      <c r="DA110" s="66"/>
      <c r="DB110" s="13"/>
      <c r="DD110" s="13"/>
      <c r="DE110" s="69"/>
      <c r="DF110" s="69"/>
      <c r="DG110" s="69"/>
      <c r="DH110" s="69"/>
      <c r="DI110" s="69"/>
      <c r="DJ110" s="70"/>
      <c r="DK110" s="829"/>
      <c r="DL110" s="829"/>
      <c r="DM110" s="831"/>
      <c r="DN110" s="71"/>
      <c r="DO110" s="71"/>
      <c r="DP110" s="66"/>
      <c r="DQ110" s="66"/>
      <c r="DR110" s="13"/>
      <c r="DT110" s="13"/>
      <c r="DU110" s="69"/>
      <c r="DV110" s="69"/>
      <c r="DW110" s="69"/>
      <c r="DX110" s="70"/>
      <c r="DY110" s="829"/>
      <c r="DZ110" s="829"/>
      <c r="EA110" s="831"/>
      <c r="EB110" s="71"/>
      <c r="EC110" s="71"/>
      <c r="ED110" s="66"/>
      <c r="EE110" s="66"/>
      <c r="EF110" s="13"/>
      <c r="EG110" s="13"/>
      <c r="EH110" s="13"/>
      <c r="EI110" s="69"/>
      <c r="EJ110" s="69"/>
      <c r="EK110" s="69"/>
      <c r="EL110" s="70"/>
      <c r="EM110" s="829"/>
      <c r="EN110" s="831"/>
      <c r="EO110" s="71"/>
      <c r="EP110" s="71"/>
      <c r="EQ110" s="66"/>
      <c r="ER110" s="66"/>
      <c r="ES110" s="13"/>
      <c r="EU110" s="13"/>
      <c r="EV110" s="69">
        <v>13.7</v>
      </c>
      <c r="EW110" s="69">
        <v>14.8</v>
      </c>
      <c r="EX110" s="69" t="s">
        <v>62</v>
      </c>
      <c r="EY110" s="70">
        <f>EW110-EV110+FC110</f>
        <v>1.2000000000000015</v>
      </c>
      <c r="EZ110" s="829">
        <f>EY110/EV110</f>
        <v>8.7591240875912524E-2</v>
      </c>
      <c r="FA110" s="831" t="s">
        <v>39</v>
      </c>
      <c r="FB110" s="71"/>
      <c r="FC110" s="71">
        <v>0.1</v>
      </c>
      <c r="FD110" s="66"/>
      <c r="FE110" s="66"/>
      <c r="FF110" s="13"/>
      <c r="FH110" s="13"/>
      <c r="FI110" s="69">
        <v>13.7</v>
      </c>
      <c r="FJ110" s="69">
        <v>14.8</v>
      </c>
      <c r="FK110" s="69" t="s">
        <v>62</v>
      </c>
      <c r="FL110" s="70">
        <f>FJ110-FI110+FP110</f>
        <v>1.2000000000000015</v>
      </c>
      <c r="FM110" s="829">
        <f>FL110/FI110</f>
        <v>8.7591240875912524E-2</v>
      </c>
      <c r="FN110" s="831" t="s">
        <v>39</v>
      </c>
      <c r="FO110" s="71"/>
      <c r="FP110" s="71">
        <v>0.1</v>
      </c>
      <c r="FQ110" s="66"/>
      <c r="FR110" s="66"/>
      <c r="FS110" s="13"/>
      <c r="FU110" s="13"/>
      <c r="FV110" s="69">
        <v>13.7</v>
      </c>
      <c r="FW110" s="69">
        <v>14.8</v>
      </c>
      <c r="FX110" s="69"/>
      <c r="FY110" s="69" t="s">
        <v>62</v>
      </c>
      <c r="FZ110" s="70">
        <f>FW110-FV110+GD110</f>
        <v>1.2000000000000015</v>
      </c>
      <c r="GA110" s="829">
        <f>FZ110/FV110</f>
        <v>8.7591240875912524E-2</v>
      </c>
      <c r="GB110" s="831" t="s">
        <v>39</v>
      </c>
      <c r="GC110" s="71"/>
      <c r="GD110" s="71">
        <v>0.1</v>
      </c>
      <c r="GE110" s="66"/>
      <c r="GF110" s="66"/>
      <c r="GG110" s="13"/>
      <c r="GI110" s="13"/>
      <c r="GJ110" s="69">
        <v>13.7</v>
      </c>
      <c r="GK110" s="69">
        <v>14.8</v>
      </c>
      <c r="GL110" s="69"/>
      <c r="GM110" s="69" t="s">
        <v>62</v>
      </c>
      <c r="GN110" s="70">
        <f>GK110-GJ110+GR110</f>
        <v>1.2000000000000015</v>
      </c>
      <c r="GO110" s="829">
        <f>GN110/GJ110</f>
        <v>8.7591240875912524E-2</v>
      </c>
      <c r="GP110" s="831" t="s">
        <v>39</v>
      </c>
      <c r="GQ110" s="71"/>
      <c r="GR110" s="71">
        <v>0.1</v>
      </c>
      <c r="GS110" s="66"/>
      <c r="GT110" s="66"/>
      <c r="GU110" s="13"/>
      <c r="GW110" s="13"/>
      <c r="GX110" s="69">
        <v>13.7</v>
      </c>
      <c r="GY110" s="69">
        <v>14.8</v>
      </c>
      <c r="GZ110" s="69"/>
      <c r="HA110" s="69" t="s">
        <v>62</v>
      </c>
      <c r="HB110" s="70">
        <f>GY110-GX110+HF110</f>
        <v>1.2000000000000015</v>
      </c>
      <c r="HC110" s="829">
        <f>HB110/GX110</f>
        <v>8.7591240875912524E-2</v>
      </c>
      <c r="HD110" s="831" t="s">
        <v>39</v>
      </c>
      <c r="HE110" s="71"/>
      <c r="HF110" s="71">
        <v>0.1</v>
      </c>
      <c r="HG110" s="66"/>
      <c r="HH110" s="66"/>
      <c r="HI110" s="13"/>
      <c r="HJ110" s="13"/>
      <c r="HK110" s="13"/>
      <c r="HL110" s="69">
        <v>13.7</v>
      </c>
      <c r="HM110" s="69">
        <v>14.8</v>
      </c>
      <c r="HN110" s="69"/>
      <c r="HO110" s="69" t="s">
        <v>62</v>
      </c>
      <c r="HP110" s="70">
        <f>HM110-HL110+HT110</f>
        <v>1.2000000000000015</v>
      </c>
      <c r="HQ110" s="829">
        <f>HP110/HL110</f>
        <v>8.7591240875912524E-2</v>
      </c>
      <c r="HR110" s="831" t="s">
        <v>39</v>
      </c>
      <c r="HS110" s="71"/>
      <c r="HT110" s="71">
        <v>0.1</v>
      </c>
      <c r="HU110" s="66"/>
      <c r="HV110" s="66"/>
      <c r="HW110" s="13"/>
      <c r="HX110" s="13"/>
      <c r="HY110" s="69">
        <v>13.7</v>
      </c>
      <c r="HZ110" s="69">
        <v>14.8</v>
      </c>
      <c r="IA110" s="69"/>
      <c r="IB110" s="69" t="s">
        <v>62</v>
      </c>
      <c r="IC110" s="70">
        <f>HZ110-HY110+IJ110</f>
        <v>1.2000000000000015</v>
      </c>
      <c r="ID110" s="829">
        <f>IC110/HY110</f>
        <v>8.7591240875912524E-2</v>
      </c>
      <c r="IE110" s="829"/>
      <c r="IF110" s="829"/>
      <c r="IG110" s="829"/>
      <c r="IH110" s="71" t="s">
        <v>39</v>
      </c>
      <c r="II110" s="71"/>
      <c r="IJ110" s="71">
        <v>0.1</v>
      </c>
      <c r="IK110" s="66"/>
      <c r="IL110" s="66"/>
      <c r="IM110" s="13"/>
      <c r="IO110" s="13"/>
      <c r="IQ110" s="13"/>
      <c r="IR110" s="69">
        <v>13.7</v>
      </c>
      <c r="IS110" s="69">
        <v>14.8</v>
      </c>
      <c r="IT110" s="69"/>
      <c r="IU110" s="69" t="s">
        <v>62</v>
      </c>
      <c r="IV110" s="70">
        <f>IS110-IR110+JC110</f>
        <v>1.2000000000000015</v>
      </c>
      <c r="IW110" s="829">
        <f>IV110/IR110</f>
        <v>8.7591240875912524E-2</v>
      </c>
      <c r="IX110" s="829"/>
      <c r="IY110" s="829"/>
      <c r="IZ110" s="829"/>
      <c r="JA110" s="71" t="s">
        <v>39</v>
      </c>
      <c r="JB110" s="71"/>
      <c r="JC110" s="71">
        <v>0.1</v>
      </c>
      <c r="JD110" s="66"/>
      <c r="JE110" s="66"/>
      <c r="JF110" s="13"/>
      <c r="JH110" s="13"/>
      <c r="JI110" s="69">
        <v>13.7</v>
      </c>
      <c r="JJ110" s="69">
        <v>14.8</v>
      </c>
      <c r="JK110" s="69"/>
      <c r="JL110" s="69" t="s">
        <v>62</v>
      </c>
      <c r="JM110" s="70">
        <f>JJ110-JI110+JT110</f>
        <v>1.2000000000000015</v>
      </c>
      <c r="JN110" s="829">
        <f>JM110/JI110</f>
        <v>8.7591240875912524E-2</v>
      </c>
      <c r="JO110" s="829"/>
      <c r="JP110" s="829"/>
      <c r="JQ110" s="829"/>
      <c r="JR110" s="71" t="s">
        <v>39</v>
      </c>
      <c r="JS110" s="71"/>
      <c r="JT110" s="71">
        <v>0.1</v>
      </c>
      <c r="JU110" s="66"/>
      <c r="JV110" s="66"/>
      <c r="JW110" s="13"/>
      <c r="JZ110" s="13" t="s">
        <v>426</v>
      </c>
      <c r="KA110" s="69">
        <v>13.7</v>
      </c>
      <c r="KB110" s="69">
        <v>14.8</v>
      </c>
      <c r="KC110" s="69"/>
      <c r="KD110" s="69" t="s">
        <v>62</v>
      </c>
      <c r="KE110" s="70">
        <f>KB110-KA110+KL110</f>
        <v>1.2000000000000015</v>
      </c>
      <c r="KF110" s="829">
        <f>KE110/KA110</f>
        <v>8.7591240875912524E-2</v>
      </c>
      <c r="KG110" s="829"/>
      <c r="KH110" s="829"/>
      <c r="KI110" s="829"/>
      <c r="KJ110" s="71" t="s">
        <v>39</v>
      </c>
      <c r="KK110" s="71"/>
      <c r="KL110" s="71">
        <v>0.1</v>
      </c>
      <c r="KM110" s="66"/>
      <c r="KN110" s="66"/>
      <c r="KO110" s="13"/>
      <c r="KQ110" s="13" t="s">
        <v>426</v>
      </c>
      <c r="KR110" s="69">
        <v>13.7</v>
      </c>
      <c r="KS110" s="69">
        <v>14.8</v>
      </c>
      <c r="KT110" s="69"/>
      <c r="KU110" s="314" t="s">
        <v>62</v>
      </c>
      <c r="KV110" s="70">
        <f>KS110-KR110+LC110</f>
        <v>1.2000000000000015</v>
      </c>
      <c r="KW110" s="829">
        <f>KV110/KR110</f>
        <v>8.7591240875912524E-2</v>
      </c>
      <c r="KX110" s="829"/>
      <c r="KY110" s="829"/>
      <c r="KZ110" s="829"/>
      <c r="LA110" s="71" t="s">
        <v>39</v>
      </c>
      <c r="LB110" s="71"/>
      <c r="LC110" s="71">
        <v>0.1</v>
      </c>
      <c r="LD110" s="66"/>
      <c r="LE110" s="66"/>
      <c r="LF110" s="13"/>
      <c r="LI110" s="13" t="s">
        <v>426</v>
      </c>
      <c r="LJ110" s="69">
        <v>13.7</v>
      </c>
      <c r="LK110" s="69">
        <v>14.8</v>
      </c>
      <c r="LL110" s="69"/>
      <c r="LM110" s="314" t="s">
        <v>62</v>
      </c>
      <c r="LN110" s="70">
        <f>LK110-LJ110+LU110</f>
        <v>1.2000000000000015</v>
      </c>
      <c r="LO110" s="829">
        <f>LN110/LJ110</f>
        <v>8.7591240875912524E-2</v>
      </c>
      <c r="LP110" s="829"/>
      <c r="LQ110" s="829"/>
      <c r="LR110" s="829"/>
      <c r="LS110" s="71" t="s">
        <v>39</v>
      </c>
      <c r="LT110" s="71"/>
      <c r="LU110" s="71">
        <v>0.1</v>
      </c>
      <c r="LV110" s="66"/>
      <c r="LW110" s="66"/>
      <c r="LX110" s="13"/>
      <c r="LZ110" s="13" t="s">
        <v>426</v>
      </c>
      <c r="MA110" s="69">
        <v>13.7</v>
      </c>
      <c r="MB110" s="69">
        <v>14.8</v>
      </c>
      <c r="MC110" s="69"/>
      <c r="MD110" s="314" t="s">
        <v>62</v>
      </c>
      <c r="ME110" s="70">
        <f>MB110-MA110+ML110</f>
        <v>1.2000000000000015</v>
      </c>
      <c r="MF110" s="829">
        <f>ME110/MA110</f>
        <v>8.7591240875912524E-2</v>
      </c>
      <c r="MG110" s="829"/>
      <c r="MH110" s="829"/>
      <c r="MI110" s="829"/>
      <c r="MJ110" s="71" t="s">
        <v>39</v>
      </c>
      <c r="MK110" s="71"/>
      <c r="ML110" s="71">
        <v>0.1</v>
      </c>
      <c r="MM110" s="66"/>
      <c r="MN110" s="66"/>
      <c r="MO110" s="13"/>
      <c r="MQ110" s="13"/>
      <c r="MR110" s="69">
        <v>13.7</v>
      </c>
      <c r="MS110" s="69">
        <v>15.66</v>
      </c>
      <c r="MT110" s="69"/>
      <c r="MU110" s="314" t="s">
        <v>62</v>
      </c>
      <c r="MV110" s="70">
        <f>MS110-MR110+NC110</f>
        <v>2.0600000000000009</v>
      </c>
      <c r="MW110" s="829">
        <f>MV110/MR110</f>
        <v>0.15036496350364972</v>
      </c>
      <c r="MX110" s="829"/>
      <c r="MY110" s="829"/>
      <c r="MZ110" s="829"/>
      <c r="NA110" s="71" t="s">
        <v>39</v>
      </c>
      <c r="NB110" s="71"/>
      <c r="NC110" s="71">
        <v>0.1</v>
      </c>
      <c r="ND110" s="66"/>
      <c r="NE110" s="66"/>
      <c r="NF110" s="13"/>
      <c r="NI110" s="13"/>
      <c r="NJ110" s="69">
        <v>13.7</v>
      </c>
      <c r="NK110" s="69">
        <v>15.66</v>
      </c>
      <c r="NL110" s="69"/>
      <c r="NM110" s="314" t="s">
        <v>62</v>
      </c>
      <c r="NN110" s="70">
        <f>NK110-NJ110+NU110</f>
        <v>2.0600000000000009</v>
      </c>
      <c r="NO110" s="829">
        <f>NN110/NJ110</f>
        <v>0.15036496350364972</v>
      </c>
      <c r="NP110" s="829"/>
      <c r="NQ110" s="829"/>
      <c r="NR110" s="829"/>
      <c r="NS110" s="71" t="s">
        <v>39</v>
      </c>
      <c r="NT110" s="71"/>
      <c r="NU110" s="71">
        <v>0.1</v>
      </c>
      <c r="NV110" s="66"/>
      <c r="NW110" s="66"/>
      <c r="NX110" s="13"/>
      <c r="OA110" s="13"/>
      <c r="OB110" s="69">
        <v>13.7</v>
      </c>
      <c r="OC110" s="69">
        <v>15.66</v>
      </c>
      <c r="OD110" s="69"/>
      <c r="OE110" s="314" t="s">
        <v>62</v>
      </c>
      <c r="OF110" s="70">
        <f>OC110-OB110+OM110</f>
        <v>2.0600000000000009</v>
      </c>
      <c r="OG110" s="829">
        <f>OF110/OB110</f>
        <v>0.15036496350364972</v>
      </c>
      <c r="OH110" s="829"/>
      <c r="OI110" s="829"/>
      <c r="OJ110" s="829"/>
      <c r="OK110" s="71" t="s">
        <v>39</v>
      </c>
      <c r="OL110" s="71"/>
      <c r="OM110" s="71">
        <v>0.1</v>
      </c>
      <c r="ON110" s="13"/>
      <c r="OQ110" s="13"/>
      <c r="OR110" s="69">
        <v>13.7</v>
      </c>
      <c r="OS110" s="69">
        <v>15.66</v>
      </c>
      <c r="OT110" s="69"/>
      <c r="OU110" s="314" t="s">
        <v>62</v>
      </c>
      <c r="OV110" s="70">
        <f>OS110-OR110+PC110</f>
        <v>2.0600000000000009</v>
      </c>
      <c r="OW110" s="829">
        <f>OV110/OR110</f>
        <v>0.15036496350364972</v>
      </c>
      <c r="OX110" s="829"/>
      <c r="OY110" s="829"/>
      <c r="OZ110" s="829"/>
      <c r="PA110" s="71" t="s">
        <v>39</v>
      </c>
      <c r="PB110" s="71"/>
      <c r="PC110" s="71">
        <v>0.1</v>
      </c>
      <c r="PD110" s="13"/>
      <c r="PG110" s="13"/>
      <c r="PH110" s="69">
        <v>13.7</v>
      </c>
      <c r="PI110" s="69">
        <v>15.66</v>
      </c>
      <c r="PJ110" s="69"/>
      <c r="PK110" s="314" t="s">
        <v>62</v>
      </c>
      <c r="PL110" s="70">
        <f>PI110-PH110+PS110</f>
        <v>2.0600000000000009</v>
      </c>
      <c r="PM110" s="829">
        <f>PL110/PH110</f>
        <v>0.15036496350364972</v>
      </c>
      <c r="PN110" s="829"/>
      <c r="PO110" s="829"/>
      <c r="PP110" s="829"/>
      <c r="PQ110" s="71" t="s">
        <v>39</v>
      </c>
      <c r="PR110" s="71"/>
      <c r="PS110" s="71">
        <v>0.1</v>
      </c>
      <c r="PT110" s="13"/>
      <c r="PV110" s="13"/>
      <c r="PW110" s="69">
        <v>13.7</v>
      </c>
      <c r="PX110" s="69">
        <v>15.66</v>
      </c>
      <c r="PY110" s="69"/>
      <c r="PZ110" s="314" t="s">
        <v>62</v>
      </c>
      <c r="QA110" s="70">
        <f>PX110-PW110+QH110</f>
        <v>2.0600000000000009</v>
      </c>
      <c r="QB110" s="829">
        <f>QA110/PW110</f>
        <v>0.15036496350364972</v>
      </c>
      <c r="QC110" s="829"/>
      <c r="QD110" s="829"/>
      <c r="QE110" s="829"/>
      <c r="QF110" s="71" t="s">
        <v>39</v>
      </c>
      <c r="QG110" s="71"/>
      <c r="QH110" s="71">
        <v>0.1</v>
      </c>
      <c r="QI110" s="13"/>
      <c r="QK110" s="13"/>
      <c r="QL110" s="69">
        <v>13.7</v>
      </c>
      <c r="QM110" s="69">
        <v>15.66</v>
      </c>
      <c r="QN110" s="69"/>
      <c r="QO110" s="314" t="s">
        <v>62</v>
      </c>
      <c r="QP110" s="70">
        <f>QM110-QL110+QW110</f>
        <v>2.0600000000000009</v>
      </c>
      <c r="QQ110" s="829">
        <f>QP110/QL110</f>
        <v>0.15036496350364972</v>
      </c>
      <c r="QR110" s="829"/>
      <c r="QS110" s="829"/>
      <c r="QT110" s="829"/>
      <c r="QU110" s="71" t="s">
        <v>39</v>
      </c>
      <c r="QV110" s="71"/>
      <c r="QW110" s="71">
        <v>0.1</v>
      </c>
      <c r="QX110" s="13"/>
      <c r="QZ110" s="622"/>
      <c r="RA110" s="69">
        <v>13.7</v>
      </c>
      <c r="RB110" s="69">
        <v>15.66</v>
      </c>
      <c r="RC110" s="499"/>
      <c r="RD110" s="314" t="s">
        <v>62</v>
      </c>
      <c r="RE110" s="70">
        <f>RB110-RA110+RL110</f>
        <v>2.0600000000000009</v>
      </c>
      <c r="RF110" s="829">
        <f>RE110/RA110</f>
        <v>0.15036496350364972</v>
      </c>
      <c r="RG110" s="829"/>
      <c r="RH110" s="829"/>
      <c r="RI110" s="829"/>
      <c r="RJ110" s="538" t="s">
        <v>39</v>
      </c>
      <c r="RK110" s="557"/>
      <c r="RL110" s="558">
        <v>0.1</v>
      </c>
      <c r="RM110" s="633"/>
      <c r="RQ110" s="622"/>
      <c r="RR110" s="69">
        <v>13.7</v>
      </c>
      <c r="RS110" s="69">
        <v>15.66</v>
      </c>
      <c r="RT110" s="499"/>
      <c r="RU110" s="314" t="s">
        <v>62</v>
      </c>
      <c r="RV110" s="70">
        <f>RS110-RR110+SC110</f>
        <v>2.0600000000000009</v>
      </c>
      <c r="RW110" s="829">
        <f>RV110/RR110</f>
        <v>0.15036496350364972</v>
      </c>
      <c r="RX110" s="829"/>
      <c r="RY110" s="829"/>
      <c r="RZ110" s="829"/>
      <c r="SA110" s="538" t="s">
        <v>39</v>
      </c>
      <c r="SB110" s="557"/>
      <c r="SC110" s="558">
        <v>0.1</v>
      </c>
      <c r="SD110" s="633"/>
    </row>
    <row r="111" spans="1:498">
      <c r="A111" s="53" t="s">
        <v>378</v>
      </c>
      <c r="B111" s="55">
        <v>180</v>
      </c>
      <c r="C111" s="53" t="s">
        <v>368</v>
      </c>
      <c r="D111" s="776">
        <v>1014</v>
      </c>
      <c r="E111" s="56" t="s">
        <v>369</v>
      </c>
      <c r="F111" s="345" t="s">
        <v>147</v>
      </c>
      <c r="G111" s="326" t="s">
        <v>379</v>
      </c>
      <c r="H111" s="53"/>
      <c r="J111" s="13"/>
      <c r="K111" s="69">
        <v>16.350000000000001</v>
      </c>
      <c r="L111" s="69">
        <v>17.32</v>
      </c>
      <c r="M111" s="69" t="s">
        <v>62</v>
      </c>
      <c r="N111" s="70">
        <f>L111-K111+S111</f>
        <v>0.96999999999999886</v>
      </c>
      <c r="O111" s="829">
        <f>N111/K111</f>
        <v>5.9327217125382185E-2</v>
      </c>
      <c r="P111" s="829"/>
      <c r="Q111" s="831" t="s">
        <v>39</v>
      </c>
      <c r="R111" s="71"/>
      <c r="S111" s="71"/>
      <c r="T111" s="66"/>
      <c r="U111" s="66"/>
      <c r="V111" s="13"/>
      <c r="X111" s="13"/>
      <c r="Y111" s="69">
        <v>16.350000000000001</v>
      </c>
      <c r="Z111" s="69">
        <v>17.32</v>
      </c>
      <c r="AA111" s="69" t="s">
        <v>62</v>
      </c>
      <c r="AB111" s="70">
        <f>Z111-Y111+AG111</f>
        <v>0.96999999999999886</v>
      </c>
      <c r="AC111" s="829">
        <f>AB111/Y111</f>
        <v>5.9327217125382185E-2</v>
      </c>
      <c r="AD111" s="829"/>
      <c r="AE111" s="831" t="s">
        <v>39</v>
      </c>
      <c r="AF111" s="71"/>
      <c r="AG111" s="71"/>
      <c r="AH111" s="66"/>
      <c r="AI111" s="66"/>
      <c r="AJ111" s="13"/>
      <c r="AL111" s="13"/>
      <c r="AM111" s="69">
        <v>16.350000000000001</v>
      </c>
      <c r="AN111" s="69">
        <v>17.32</v>
      </c>
      <c r="AO111" s="69" t="s">
        <v>62</v>
      </c>
      <c r="AP111" s="70">
        <f>AN111-AM111+AU111</f>
        <v>0.96999999999999886</v>
      </c>
      <c r="AQ111" s="829">
        <f>AP111/AM111</f>
        <v>5.9327217125382185E-2</v>
      </c>
      <c r="AR111" s="829"/>
      <c r="AS111" s="831" t="s">
        <v>39</v>
      </c>
      <c r="AT111" s="71"/>
      <c r="AU111" s="71"/>
      <c r="AV111" s="66"/>
      <c r="AW111" s="66"/>
      <c r="AX111" s="13"/>
      <c r="AZ111" s="13"/>
      <c r="BA111" s="69">
        <v>16.350000000000001</v>
      </c>
      <c r="BB111" s="69">
        <v>17.32</v>
      </c>
      <c r="BC111" s="69" t="s">
        <v>62</v>
      </c>
      <c r="BD111" s="70">
        <f>BB111-BA111+BI111</f>
        <v>0.96999999999999886</v>
      </c>
      <c r="BE111" s="829">
        <f>BD111/BA111</f>
        <v>5.9327217125382185E-2</v>
      </c>
      <c r="BF111" s="829"/>
      <c r="BG111" s="831" t="s">
        <v>39</v>
      </c>
      <c r="BH111" s="71"/>
      <c r="BI111" s="71"/>
      <c r="BJ111" s="66"/>
      <c r="BK111" s="66"/>
      <c r="BL111" s="13"/>
      <c r="BN111" s="13"/>
      <c r="BO111" s="69">
        <v>16.350000000000001</v>
      </c>
      <c r="BP111" s="69">
        <v>17.32</v>
      </c>
      <c r="BQ111" s="69" t="s">
        <v>62</v>
      </c>
      <c r="BR111" s="70">
        <f>BP111-BO111+BW111</f>
        <v>0.96999999999999886</v>
      </c>
      <c r="BS111" s="829">
        <f>BR111/BO111</f>
        <v>5.9327217125382185E-2</v>
      </c>
      <c r="BT111" s="829"/>
      <c r="BU111" s="831" t="s">
        <v>39</v>
      </c>
      <c r="BV111" s="71"/>
      <c r="BW111" s="71"/>
      <c r="BX111" s="66"/>
      <c r="BY111" s="66"/>
      <c r="BZ111" s="13"/>
      <c r="CB111" s="13"/>
      <c r="CC111" s="69">
        <v>16.350000000000001</v>
      </c>
      <c r="CD111" s="69">
        <v>17.32</v>
      </c>
      <c r="CE111" s="69" t="s">
        <v>62</v>
      </c>
      <c r="CF111" s="70">
        <f>CD111-CC111+CK111</f>
        <v>0.96999999999999886</v>
      </c>
      <c r="CG111" s="829">
        <f>CF111/CC111</f>
        <v>5.9327217125382185E-2</v>
      </c>
      <c r="CH111" s="829"/>
      <c r="CI111" s="831" t="s">
        <v>39</v>
      </c>
      <c r="CJ111" s="71"/>
      <c r="CK111" s="71"/>
      <c r="CL111" s="66"/>
      <c r="CM111" s="66"/>
      <c r="CN111" s="13"/>
      <c r="CP111" s="13"/>
      <c r="CQ111" s="69">
        <v>16.350000000000001</v>
      </c>
      <c r="CR111" s="69">
        <v>17.32</v>
      </c>
      <c r="CS111" s="69" t="s">
        <v>62</v>
      </c>
      <c r="CT111" s="70">
        <f>CR111-CQ111+CY111</f>
        <v>0.96999999999999886</v>
      </c>
      <c r="CU111" s="829">
        <f>CT111/CQ111</f>
        <v>5.9327217125382185E-2</v>
      </c>
      <c r="CV111" s="829"/>
      <c r="CW111" s="831" t="s">
        <v>39</v>
      </c>
      <c r="CX111" s="71"/>
      <c r="CY111" s="71"/>
      <c r="CZ111" s="66"/>
      <c r="DA111" s="66"/>
      <c r="DB111" s="13"/>
      <c r="DD111" s="13"/>
      <c r="DE111" s="69">
        <v>16.350000000000001</v>
      </c>
      <c r="DF111" s="69">
        <v>17.32</v>
      </c>
      <c r="DG111" s="69"/>
      <c r="DH111" s="69"/>
      <c r="DI111" s="69" t="s">
        <v>62</v>
      </c>
      <c r="DJ111" s="70">
        <f>DF111-DE111+DO111</f>
        <v>0.96999999999999886</v>
      </c>
      <c r="DK111" s="829">
        <f>DJ111/DE111</f>
        <v>5.9327217125382185E-2</v>
      </c>
      <c r="DL111" s="829"/>
      <c r="DM111" s="831" t="s">
        <v>39</v>
      </c>
      <c r="DN111" s="71"/>
      <c r="DO111" s="71"/>
      <c r="DP111" s="66"/>
      <c r="DQ111" s="66"/>
      <c r="DR111" s="13"/>
      <c r="DT111" s="13"/>
      <c r="DU111" s="69">
        <v>16.350000000000001</v>
      </c>
      <c r="DV111" s="69">
        <v>17.32</v>
      </c>
      <c r="DW111" s="69" t="s">
        <v>62</v>
      </c>
      <c r="DX111" s="70">
        <f>DV111-DU111+EC111</f>
        <v>0.96999999999999886</v>
      </c>
      <c r="DY111" s="829">
        <f>DX111/DU111</f>
        <v>5.9327217125382185E-2</v>
      </c>
      <c r="DZ111" s="829"/>
      <c r="EA111" s="831" t="s">
        <v>39</v>
      </c>
      <c r="EB111" s="71"/>
      <c r="EC111" s="71"/>
      <c r="ED111" s="66"/>
      <c r="EE111" s="66"/>
      <c r="EF111" s="13"/>
      <c r="EG111" s="13"/>
      <c r="EH111" s="13"/>
      <c r="EI111" s="69">
        <v>16.350000000000001</v>
      </c>
      <c r="EJ111" s="69">
        <v>17.32</v>
      </c>
      <c r="EK111" s="69" t="s">
        <v>62</v>
      </c>
      <c r="EL111" s="70">
        <f>EJ111-EI111+EP111</f>
        <v>0.96999999999999886</v>
      </c>
      <c r="EM111" s="829">
        <f>EL111/EI111</f>
        <v>5.9327217125382185E-2</v>
      </c>
      <c r="EN111" s="831" t="s">
        <v>39</v>
      </c>
      <c r="EO111" s="71"/>
      <c r="EP111" s="71"/>
      <c r="EQ111" s="66"/>
      <c r="ER111" s="66"/>
      <c r="ES111" s="13"/>
      <c r="EU111" s="13"/>
      <c r="EV111" s="69">
        <v>16.350000000000001</v>
      </c>
      <c r="EW111" s="69">
        <v>17.66</v>
      </c>
      <c r="EX111" s="69" t="s">
        <v>62</v>
      </c>
      <c r="EY111" s="70">
        <f>EW111-EV111+FC111</f>
        <v>1.3099999999999987</v>
      </c>
      <c r="EZ111" s="829">
        <f>EY111/EV111</f>
        <v>8.0122324159021319E-2</v>
      </c>
      <c r="FA111" s="831" t="s">
        <v>39</v>
      </c>
      <c r="FB111" s="71"/>
      <c r="FC111" s="71"/>
      <c r="FD111" s="66"/>
      <c r="FE111" s="66"/>
      <c r="FF111" s="13"/>
      <c r="FH111" s="13"/>
      <c r="FI111" s="69">
        <v>16.350000000000001</v>
      </c>
      <c r="FJ111" s="69">
        <v>17.66</v>
      </c>
      <c r="FK111" s="69" t="s">
        <v>62</v>
      </c>
      <c r="FL111" s="70">
        <f>FJ111-FI111+FP111</f>
        <v>1.3099999999999987</v>
      </c>
      <c r="FM111" s="829">
        <f>FL111/FI111</f>
        <v>8.0122324159021319E-2</v>
      </c>
      <c r="FN111" s="831" t="s">
        <v>39</v>
      </c>
      <c r="FO111" s="71"/>
      <c r="FP111" s="71"/>
      <c r="FQ111" s="66"/>
      <c r="FR111" s="66"/>
      <c r="FS111" s="13"/>
      <c r="FU111" s="13"/>
      <c r="FV111" s="69">
        <v>16.350000000000001</v>
      </c>
      <c r="FW111" s="69">
        <v>17.66</v>
      </c>
      <c r="FX111" s="69"/>
      <c r="FY111" s="69" t="s">
        <v>62</v>
      </c>
      <c r="FZ111" s="70">
        <f>FW111-FV111+GD111</f>
        <v>1.3099999999999987</v>
      </c>
      <c r="GA111" s="829">
        <f>FZ111/FV111</f>
        <v>8.0122324159021319E-2</v>
      </c>
      <c r="GB111" s="831" t="s">
        <v>39</v>
      </c>
      <c r="GC111" s="71"/>
      <c r="GD111" s="71"/>
      <c r="GE111" s="66"/>
      <c r="GF111" s="66"/>
      <c r="GG111" s="13"/>
      <c r="GI111" s="13"/>
      <c r="GJ111" s="69">
        <v>16.350000000000001</v>
      </c>
      <c r="GK111" s="69">
        <v>17.66</v>
      </c>
      <c r="GL111" s="69"/>
      <c r="GM111" s="69" t="s">
        <v>62</v>
      </c>
      <c r="GN111" s="70">
        <f>GK111-GJ111+GR111</f>
        <v>1.3099999999999987</v>
      </c>
      <c r="GO111" s="829">
        <f>GN111/GJ111</f>
        <v>8.0122324159021319E-2</v>
      </c>
      <c r="GP111" s="831" t="s">
        <v>39</v>
      </c>
      <c r="GQ111" s="71"/>
      <c r="GR111" s="71"/>
      <c r="GS111" s="66"/>
      <c r="GT111" s="66"/>
      <c r="GU111" s="13"/>
      <c r="GW111" s="13"/>
      <c r="GX111" s="69">
        <v>16.350000000000001</v>
      </c>
      <c r="GY111" s="69">
        <v>17.66</v>
      </c>
      <c r="GZ111" s="69"/>
      <c r="HA111" s="69" t="s">
        <v>62</v>
      </c>
      <c r="HB111" s="70">
        <f>GY111-GX111+HF111</f>
        <v>1.3099999999999987</v>
      </c>
      <c r="HC111" s="829">
        <f>HB111/GX111</f>
        <v>8.0122324159021319E-2</v>
      </c>
      <c r="HD111" s="831" t="s">
        <v>39</v>
      </c>
      <c r="HE111" s="71"/>
      <c r="HF111" s="71"/>
      <c r="HG111" s="66"/>
      <c r="HH111" s="66"/>
      <c r="HI111" s="13"/>
      <c r="HJ111" s="13"/>
      <c r="HK111" s="13"/>
      <c r="HL111" s="69">
        <v>16.350000000000001</v>
      </c>
      <c r="HM111" s="69">
        <v>17.66</v>
      </c>
      <c r="HN111" s="69"/>
      <c r="HO111" s="69" t="s">
        <v>62</v>
      </c>
      <c r="HP111" s="70">
        <f>HM111-HL111+HT111</f>
        <v>1.3099999999999987</v>
      </c>
      <c r="HQ111" s="829">
        <f>HP111/HL111</f>
        <v>8.0122324159021319E-2</v>
      </c>
      <c r="HR111" s="831" t="s">
        <v>39</v>
      </c>
      <c r="HS111" s="71"/>
      <c r="HT111" s="71"/>
      <c r="HU111" s="66"/>
      <c r="HV111" s="66"/>
      <c r="HW111" s="13"/>
      <c r="HX111" s="13"/>
      <c r="HY111" s="69">
        <v>16.350000000000001</v>
      </c>
      <c r="HZ111" s="69">
        <v>17.66</v>
      </c>
      <c r="IA111" s="69"/>
      <c r="IB111" s="69" t="s">
        <v>62</v>
      </c>
      <c r="IC111" s="70">
        <f>HZ111-HY111+IJ111</f>
        <v>1.3099999999999987</v>
      </c>
      <c r="ID111" s="829">
        <f>IC111/HY111</f>
        <v>8.0122324159021319E-2</v>
      </c>
      <c r="IE111" s="829"/>
      <c r="IF111" s="829"/>
      <c r="IG111" s="829"/>
      <c r="IH111" s="71" t="s">
        <v>39</v>
      </c>
      <c r="II111" s="71"/>
      <c r="IJ111" s="71"/>
      <c r="IK111" s="66"/>
      <c r="IL111" s="66"/>
      <c r="IM111" s="13"/>
      <c r="IO111" s="13"/>
      <c r="IQ111" s="13"/>
      <c r="IR111" s="69">
        <v>16.350000000000001</v>
      </c>
      <c r="IS111" s="69">
        <v>17.66</v>
      </c>
      <c r="IT111" s="69"/>
      <c r="IU111" s="69" t="s">
        <v>62</v>
      </c>
      <c r="IV111" s="70">
        <f>IS111-IR111+JC111</f>
        <v>1.3099999999999987</v>
      </c>
      <c r="IW111" s="829">
        <f>IV111/IR111</f>
        <v>8.0122324159021319E-2</v>
      </c>
      <c r="IX111" s="829"/>
      <c r="IY111" s="829"/>
      <c r="IZ111" s="829"/>
      <c r="JA111" s="71" t="s">
        <v>39</v>
      </c>
      <c r="JB111" s="71"/>
      <c r="JC111" s="71"/>
      <c r="JD111" s="66"/>
      <c r="JE111" s="66"/>
      <c r="JF111" s="13"/>
      <c r="JH111" s="13"/>
      <c r="JI111" s="69">
        <v>16.350000000000001</v>
      </c>
      <c r="JJ111" s="69">
        <v>17.66</v>
      </c>
      <c r="JK111" s="69"/>
      <c r="JL111" s="69" t="s">
        <v>62</v>
      </c>
      <c r="JM111" s="70">
        <f>JJ111-JI111+JT111</f>
        <v>1.3099999999999987</v>
      </c>
      <c r="JN111" s="829">
        <f>JM111/JI111</f>
        <v>8.0122324159021319E-2</v>
      </c>
      <c r="JO111" s="829"/>
      <c r="JP111" s="829"/>
      <c r="JQ111" s="829"/>
      <c r="JR111" s="71" t="s">
        <v>39</v>
      </c>
      <c r="JS111" s="71"/>
      <c r="JT111" s="71"/>
      <c r="JU111" s="66"/>
      <c r="JV111" s="66"/>
      <c r="JW111" s="13"/>
      <c r="JZ111" s="13" t="s">
        <v>429</v>
      </c>
      <c r="KA111" s="69">
        <v>16.350000000000001</v>
      </c>
      <c r="KB111" s="69">
        <v>17.66</v>
      </c>
      <c r="KC111" s="69"/>
      <c r="KD111" s="69" t="s">
        <v>62</v>
      </c>
      <c r="KE111" s="70">
        <f>KB111-KA111+KL111</f>
        <v>1.3099999999999987</v>
      </c>
      <c r="KF111" s="829">
        <f>KE111/KA111</f>
        <v>8.0122324159021319E-2</v>
      </c>
      <c r="KG111" s="829"/>
      <c r="KH111" s="829"/>
      <c r="KI111" s="829"/>
      <c r="KJ111" s="71" t="s">
        <v>39</v>
      </c>
      <c r="KK111" s="71"/>
      <c r="KL111" s="71"/>
      <c r="KM111" s="66"/>
      <c r="KN111" s="66"/>
      <c r="KO111" s="13"/>
      <c r="KQ111" s="13" t="s">
        <v>429</v>
      </c>
      <c r="KR111" s="69">
        <v>16.350000000000001</v>
      </c>
      <c r="KS111" s="69">
        <v>17.66</v>
      </c>
      <c r="KT111" s="69"/>
      <c r="KU111" s="314" t="s">
        <v>62</v>
      </c>
      <c r="KV111" s="70">
        <f>KS111-KR111+LC111</f>
        <v>1.3099999999999987</v>
      </c>
      <c r="KW111" s="829">
        <f>KV111/KR111</f>
        <v>8.0122324159021319E-2</v>
      </c>
      <c r="KX111" s="829"/>
      <c r="KY111" s="829"/>
      <c r="KZ111" s="829"/>
      <c r="LA111" s="71" t="s">
        <v>39</v>
      </c>
      <c r="LB111" s="71"/>
      <c r="LC111" s="71"/>
      <c r="LD111" s="66"/>
      <c r="LE111" s="66"/>
      <c r="LF111" s="13"/>
      <c r="LI111" s="13" t="s">
        <v>429</v>
      </c>
      <c r="LJ111" s="69">
        <v>16.350000000000001</v>
      </c>
      <c r="LK111" s="69">
        <v>17.66</v>
      </c>
      <c r="LL111" s="69"/>
      <c r="LM111" s="314" t="s">
        <v>62</v>
      </c>
      <c r="LN111" s="70">
        <f>LK111-LJ111+LU111</f>
        <v>1.3099999999999987</v>
      </c>
      <c r="LO111" s="829">
        <f>LN111/LJ111</f>
        <v>8.0122324159021319E-2</v>
      </c>
      <c r="LP111" s="829"/>
      <c r="LQ111" s="829"/>
      <c r="LR111" s="829"/>
      <c r="LS111" s="71" t="s">
        <v>39</v>
      </c>
      <c r="LT111" s="71"/>
      <c r="LU111" s="71"/>
      <c r="LV111" s="66"/>
      <c r="LW111" s="66"/>
      <c r="LX111" s="13"/>
      <c r="LZ111" s="13" t="s">
        <v>429</v>
      </c>
      <c r="MA111" s="69">
        <v>16.350000000000001</v>
      </c>
      <c r="MB111" s="69">
        <v>17.66</v>
      </c>
      <c r="MC111" s="69"/>
      <c r="MD111" s="314" t="s">
        <v>62</v>
      </c>
      <c r="ME111" s="70">
        <f>MB111-MA111+ML111</f>
        <v>1.3099999999999987</v>
      </c>
      <c r="MF111" s="829">
        <f>ME111/MA111</f>
        <v>8.0122324159021319E-2</v>
      </c>
      <c r="MG111" s="829"/>
      <c r="MH111" s="829"/>
      <c r="MI111" s="829"/>
      <c r="MJ111" s="71" t="s">
        <v>39</v>
      </c>
      <c r="MK111" s="71"/>
      <c r="ML111" s="71"/>
      <c r="MM111" s="66"/>
      <c r="MN111" s="66"/>
      <c r="MO111" s="13"/>
      <c r="MQ111" s="13"/>
      <c r="MR111" s="69">
        <v>17.350000000000001</v>
      </c>
      <c r="MS111" s="69">
        <v>19.8</v>
      </c>
      <c r="MT111" s="69"/>
      <c r="MU111" s="314" t="s">
        <v>62</v>
      </c>
      <c r="MV111" s="70">
        <f>MS111-MR111+NC111</f>
        <v>2.4499999999999993</v>
      </c>
      <c r="MW111" s="829">
        <f>MV111/MR111</f>
        <v>0.1412103746397694</v>
      </c>
      <c r="MX111" s="829"/>
      <c r="MY111" s="829"/>
      <c r="MZ111" s="829"/>
      <c r="NA111" s="71" t="s">
        <v>39</v>
      </c>
      <c r="NB111" s="71"/>
      <c r="NC111" s="71"/>
      <c r="ND111" s="66"/>
      <c r="NE111" s="66"/>
      <c r="NF111" s="13"/>
      <c r="NI111" s="13"/>
      <c r="NJ111" s="69">
        <v>17.350000000000001</v>
      </c>
      <c r="NK111" s="69">
        <v>19.8</v>
      </c>
      <c r="NL111" s="69"/>
      <c r="NM111" s="314" t="s">
        <v>62</v>
      </c>
      <c r="NN111" s="70">
        <f>NK111-NJ111+NU111</f>
        <v>2.4499999999999993</v>
      </c>
      <c r="NO111" s="829">
        <f>NN111/NJ111</f>
        <v>0.1412103746397694</v>
      </c>
      <c r="NP111" s="829"/>
      <c r="NQ111" s="829"/>
      <c r="NR111" s="829"/>
      <c r="NS111" s="71" t="s">
        <v>39</v>
      </c>
      <c r="NT111" s="71"/>
      <c r="NU111" s="71"/>
      <c r="NV111" s="66"/>
      <c r="NW111" s="66"/>
      <c r="NX111" s="13"/>
      <c r="OA111" s="13"/>
      <c r="OB111" s="69">
        <v>17.350000000000001</v>
      </c>
      <c r="OC111" s="69">
        <v>19.8</v>
      </c>
      <c r="OD111" s="69"/>
      <c r="OE111" s="314" t="s">
        <v>62</v>
      </c>
      <c r="OF111" s="70">
        <f>OC111-OB111+OM111</f>
        <v>2.4499999999999993</v>
      </c>
      <c r="OG111" s="829">
        <f>OF111/OB111</f>
        <v>0.1412103746397694</v>
      </c>
      <c r="OH111" s="829"/>
      <c r="OI111" s="829"/>
      <c r="OJ111" s="829"/>
      <c r="OK111" s="71" t="s">
        <v>39</v>
      </c>
      <c r="OL111" s="71"/>
      <c r="OM111" s="71"/>
      <c r="ON111" s="13"/>
      <c r="OQ111" s="13"/>
      <c r="OR111" s="69">
        <v>17.350000000000001</v>
      </c>
      <c r="OS111" s="69">
        <v>19.8</v>
      </c>
      <c r="OT111" s="69"/>
      <c r="OU111" s="314" t="s">
        <v>62</v>
      </c>
      <c r="OV111" s="70">
        <f>OS111-OR111+PC111</f>
        <v>2.4499999999999993</v>
      </c>
      <c r="OW111" s="829">
        <f>OV111/OR111</f>
        <v>0.1412103746397694</v>
      </c>
      <c r="OX111" s="829"/>
      <c r="OY111" s="829"/>
      <c r="OZ111" s="829"/>
      <c r="PA111" s="71" t="s">
        <v>39</v>
      </c>
      <c r="PB111" s="71"/>
      <c r="PC111" s="71"/>
      <c r="PD111" s="13"/>
      <c r="PG111" s="13"/>
      <c r="PH111" s="69">
        <v>17.350000000000001</v>
      </c>
      <c r="PI111" s="69">
        <v>19.8</v>
      </c>
      <c r="PJ111" s="69"/>
      <c r="PK111" s="314" t="s">
        <v>62</v>
      </c>
      <c r="PL111" s="70">
        <f>PI111-PH111+PS111</f>
        <v>2.4499999999999993</v>
      </c>
      <c r="PM111" s="829">
        <f>PL111/PH111</f>
        <v>0.1412103746397694</v>
      </c>
      <c r="PN111" s="829"/>
      <c r="PO111" s="829"/>
      <c r="PP111" s="829"/>
      <c r="PQ111" s="71" t="s">
        <v>39</v>
      </c>
      <c r="PR111" s="71"/>
      <c r="PS111" s="71"/>
      <c r="PT111" s="13"/>
      <c r="PV111" s="13"/>
      <c r="PW111" s="69">
        <v>17.350000000000001</v>
      </c>
      <c r="PX111" s="69">
        <v>19.8</v>
      </c>
      <c r="PY111" s="69"/>
      <c r="PZ111" s="314" t="s">
        <v>62</v>
      </c>
      <c r="QA111" s="70">
        <f>PX111-PW111+QH111</f>
        <v>2.4499999999999993</v>
      </c>
      <c r="QB111" s="829">
        <f>QA111/PW111</f>
        <v>0.1412103746397694</v>
      </c>
      <c r="QC111" s="829"/>
      <c r="QD111" s="829"/>
      <c r="QE111" s="829"/>
      <c r="QF111" s="71" t="s">
        <v>39</v>
      </c>
      <c r="QG111" s="71"/>
      <c r="QH111" s="71"/>
      <c r="QI111" s="13"/>
      <c r="QK111" s="13"/>
      <c r="QL111" s="69">
        <v>17.350000000000001</v>
      </c>
      <c r="QM111" s="69">
        <v>19.8</v>
      </c>
      <c r="QN111" s="69"/>
      <c r="QO111" s="314" t="s">
        <v>62</v>
      </c>
      <c r="QP111" s="70">
        <f>QM111-QL111+QW111</f>
        <v>2.4499999999999993</v>
      </c>
      <c r="QQ111" s="829">
        <f>QP111/QL111</f>
        <v>0.1412103746397694</v>
      </c>
      <c r="QR111" s="829"/>
      <c r="QS111" s="829"/>
      <c r="QT111" s="829"/>
      <c r="QU111" s="71" t="s">
        <v>39</v>
      </c>
      <c r="QV111" s="71"/>
      <c r="QW111" s="71"/>
      <c r="QX111" s="13"/>
      <c r="QZ111" s="622"/>
      <c r="RA111" s="69">
        <v>17.350000000000001</v>
      </c>
      <c r="RB111" s="69">
        <v>19.8</v>
      </c>
      <c r="RC111" s="499"/>
      <c r="RD111" s="314" t="s">
        <v>62</v>
      </c>
      <c r="RE111" s="70">
        <f>RB111-RA111+RL111</f>
        <v>2.4499999999999993</v>
      </c>
      <c r="RF111" s="829">
        <f>RE111/RA111</f>
        <v>0.1412103746397694</v>
      </c>
      <c r="RG111" s="829"/>
      <c r="RH111" s="829"/>
      <c r="RI111" s="829"/>
      <c r="RJ111" s="538" t="s">
        <v>39</v>
      </c>
      <c r="RK111" s="557"/>
      <c r="RL111" s="558"/>
      <c r="RM111" s="633"/>
      <c r="RQ111" s="622"/>
      <c r="RR111" s="69">
        <v>17.350000000000001</v>
      </c>
      <c r="RS111" s="69">
        <v>19.8</v>
      </c>
      <c r="RT111" s="499"/>
      <c r="RU111" s="314" t="s">
        <v>62</v>
      </c>
      <c r="RV111" s="70">
        <f>RS111-RR111+SC111</f>
        <v>2.4499999999999993</v>
      </c>
      <c r="RW111" s="829">
        <f>RV111/RR111</f>
        <v>0.1412103746397694</v>
      </c>
      <c r="RX111" s="829"/>
      <c r="RY111" s="829"/>
      <c r="RZ111" s="829"/>
      <c r="SA111" s="538" t="s">
        <v>39</v>
      </c>
      <c r="SB111" s="557"/>
      <c r="SC111" s="558"/>
      <c r="SD111" s="633"/>
    </row>
    <row r="112" spans="1:498">
      <c r="A112" s="53" t="s">
        <v>380</v>
      </c>
      <c r="B112" s="55">
        <v>180</v>
      </c>
      <c r="C112" s="53" t="s">
        <v>368</v>
      </c>
      <c r="D112" s="776">
        <v>1014</v>
      </c>
      <c r="E112" s="56" t="s">
        <v>369</v>
      </c>
      <c r="F112" s="345" t="s">
        <v>147</v>
      </c>
      <c r="G112" s="326" t="s">
        <v>381</v>
      </c>
      <c r="H112" s="53"/>
      <c r="J112" s="13"/>
      <c r="K112" s="69">
        <v>16.350000000000001</v>
      </c>
      <c r="L112" s="69">
        <v>17.32</v>
      </c>
      <c r="M112" s="69" t="s">
        <v>62</v>
      </c>
      <c r="N112" s="70">
        <f>L112-K112+S112</f>
        <v>0.96999999999999886</v>
      </c>
      <c r="O112" s="89">
        <f>N112/K112</f>
        <v>5.9327217125382185E-2</v>
      </c>
      <c r="P112" s="89"/>
      <c r="Q112" s="71" t="s">
        <v>39</v>
      </c>
      <c r="R112" s="71"/>
      <c r="S112" s="831"/>
      <c r="T112" s="66"/>
      <c r="U112" s="66"/>
      <c r="V112" s="13"/>
      <c r="X112" s="13"/>
      <c r="Y112" s="69">
        <v>16.350000000000001</v>
      </c>
      <c r="Z112" s="69">
        <v>17.32</v>
      </c>
      <c r="AA112" s="69" t="s">
        <v>62</v>
      </c>
      <c r="AB112" s="70">
        <f>Z112-Y112+AG112</f>
        <v>0.96999999999999886</v>
      </c>
      <c r="AC112" s="89">
        <f>AB112/Y112</f>
        <v>5.9327217125382185E-2</v>
      </c>
      <c r="AD112" s="89"/>
      <c r="AE112" s="71" t="s">
        <v>39</v>
      </c>
      <c r="AF112" s="71"/>
      <c r="AG112" s="831"/>
      <c r="AH112" s="66"/>
      <c r="AI112" s="66"/>
      <c r="AJ112" s="13"/>
      <c r="AL112" s="13"/>
      <c r="AM112" s="69">
        <v>16.350000000000001</v>
      </c>
      <c r="AN112" s="69">
        <v>17.32</v>
      </c>
      <c r="AO112" s="69" t="s">
        <v>62</v>
      </c>
      <c r="AP112" s="70">
        <f>AN112-AM112+AU112</f>
        <v>0.96999999999999886</v>
      </c>
      <c r="AQ112" s="89">
        <f>AP112/AM112</f>
        <v>5.9327217125382185E-2</v>
      </c>
      <c r="AR112" s="89"/>
      <c r="AS112" s="831" t="s">
        <v>39</v>
      </c>
      <c r="AT112" s="71"/>
      <c r="AU112" s="71"/>
      <c r="AV112" s="66"/>
      <c r="AW112" s="66"/>
      <c r="AX112" s="13"/>
      <c r="AZ112" s="13"/>
      <c r="BA112" s="69">
        <v>16.350000000000001</v>
      </c>
      <c r="BB112" s="69">
        <v>17.32</v>
      </c>
      <c r="BC112" s="69" t="s">
        <v>62</v>
      </c>
      <c r="BD112" s="70">
        <f>BB112-BA112+BI112</f>
        <v>0.96999999999999886</v>
      </c>
      <c r="BE112" s="89">
        <f>BD112/BA112</f>
        <v>5.9327217125382185E-2</v>
      </c>
      <c r="BF112" s="89"/>
      <c r="BG112" s="831" t="s">
        <v>39</v>
      </c>
      <c r="BH112" s="71"/>
      <c r="BI112" s="71"/>
      <c r="BJ112" s="66"/>
      <c r="BK112" s="66"/>
      <c r="BL112" s="13"/>
      <c r="BN112" s="13"/>
      <c r="BO112" s="69">
        <v>16.350000000000001</v>
      </c>
      <c r="BP112" s="69">
        <v>17.32</v>
      </c>
      <c r="BQ112" s="69" t="s">
        <v>62</v>
      </c>
      <c r="BR112" s="70">
        <f>BP112-BO112+BW112</f>
        <v>0.96999999999999886</v>
      </c>
      <c r="BS112" s="89">
        <f>BR112/BO112</f>
        <v>5.9327217125382185E-2</v>
      </c>
      <c r="BT112" s="89"/>
      <c r="BU112" s="831" t="s">
        <v>39</v>
      </c>
      <c r="BV112" s="71"/>
      <c r="BW112" s="71"/>
      <c r="BX112" s="66"/>
      <c r="BY112" s="66"/>
      <c r="BZ112" s="13"/>
      <c r="CB112" s="13"/>
      <c r="CC112" s="69">
        <v>16.350000000000001</v>
      </c>
      <c r="CD112" s="69">
        <v>17.32</v>
      </c>
      <c r="CE112" s="69" t="s">
        <v>62</v>
      </c>
      <c r="CF112" s="70">
        <f>CD112-CC112+CK112</f>
        <v>0.96999999999999886</v>
      </c>
      <c r="CG112" s="89">
        <f>CF112/CC112</f>
        <v>5.9327217125382185E-2</v>
      </c>
      <c r="CH112" s="89"/>
      <c r="CI112" s="71" t="s">
        <v>39</v>
      </c>
      <c r="CJ112" s="71"/>
      <c r="CK112" s="71"/>
      <c r="CL112" s="66"/>
      <c r="CM112" s="66"/>
      <c r="CN112" s="13"/>
      <c r="CP112" s="13"/>
      <c r="CQ112" s="69">
        <v>16.350000000000001</v>
      </c>
      <c r="CR112" s="69">
        <v>17.32</v>
      </c>
      <c r="CS112" s="69" t="s">
        <v>62</v>
      </c>
      <c r="CT112" s="70">
        <f>CR112-CQ112+CY112</f>
        <v>0.96999999999999886</v>
      </c>
      <c r="CU112" s="89">
        <f>CT112/CQ112</f>
        <v>5.9327217125382185E-2</v>
      </c>
      <c r="CV112" s="89"/>
      <c r="CW112" s="71" t="s">
        <v>39</v>
      </c>
      <c r="CX112" s="71"/>
      <c r="CY112" s="71"/>
      <c r="CZ112" s="66"/>
      <c r="DA112" s="66"/>
      <c r="DB112" s="13"/>
      <c r="DD112" s="13"/>
      <c r="DE112" s="69">
        <v>16.350000000000001</v>
      </c>
      <c r="DF112" s="69">
        <v>17.32</v>
      </c>
      <c r="DG112" s="69"/>
      <c r="DH112" s="69"/>
      <c r="DI112" s="69" t="s">
        <v>62</v>
      </c>
      <c r="DJ112" s="70">
        <f>DF112-DE112+DO112</f>
        <v>0.96999999999999886</v>
      </c>
      <c r="DK112" s="89">
        <f>DJ112/DE112</f>
        <v>5.9327217125382185E-2</v>
      </c>
      <c r="DL112" s="89"/>
      <c r="DM112" s="71" t="s">
        <v>39</v>
      </c>
      <c r="DN112" s="71"/>
      <c r="DO112" s="71"/>
      <c r="DP112" s="66"/>
      <c r="DQ112" s="66"/>
      <c r="DR112" s="13"/>
      <c r="DT112" s="13"/>
      <c r="DU112" s="69">
        <v>16.350000000000001</v>
      </c>
      <c r="DV112" s="69">
        <v>17.32</v>
      </c>
      <c r="DW112" s="69" t="s">
        <v>62</v>
      </c>
      <c r="DX112" s="70">
        <f>DV112-DU112+EC112</f>
        <v>0.96999999999999886</v>
      </c>
      <c r="DY112" s="89">
        <f>DX112/DU112</f>
        <v>5.9327217125382185E-2</v>
      </c>
      <c r="DZ112" s="89"/>
      <c r="EA112" s="71" t="s">
        <v>39</v>
      </c>
      <c r="EB112" s="71"/>
      <c r="EC112" s="71"/>
      <c r="ED112" s="66"/>
      <c r="EE112" s="66"/>
      <c r="EF112" s="13"/>
      <c r="EG112" s="13"/>
      <c r="EH112" s="13"/>
      <c r="EI112" s="69">
        <v>16.350000000000001</v>
      </c>
      <c r="EJ112" s="69">
        <v>17.32</v>
      </c>
      <c r="EK112" s="69" t="s">
        <v>62</v>
      </c>
      <c r="EL112" s="70">
        <f>EJ112-EI112+EP112</f>
        <v>0.96999999999999886</v>
      </c>
      <c r="EM112" s="89">
        <f>EL112/EI112</f>
        <v>5.9327217125382185E-2</v>
      </c>
      <c r="EN112" s="71" t="s">
        <v>39</v>
      </c>
      <c r="EO112" s="71"/>
      <c r="EP112" s="71"/>
      <c r="EQ112" s="66"/>
      <c r="ER112" s="66"/>
      <c r="ES112" s="13"/>
      <c r="EU112" s="13"/>
      <c r="EV112" s="69">
        <v>16.350000000000001</v>
      </c>
      <c r="EW112" s="69">
        <v>17.66</v>
      </c>
      <c r="EX112" s="69" t="s">
        <v>62</v>
      </c>
      <c r="EY112" s="70">
        <f>EW112-EV112+FC112</f>
        <v>1.3099999999999987</v>
      </c>
      <c r="EZ112" s="89">
        <f>EY112/EV112</f>
        <v>8.0122324159021319E-2</v>
      </c>
      <c r="FA112" s="71" t="s">
        <v>39</v>
      </c>
      <c r="FB112" s="71"/>
      <c r="FC112" s="71"/>
      <c r="FD112" s="66"/>
      <c r="FE112" s="66"/>
      <c r="FF112" s="13"/>
      <c r="FH112" s="13"/>
      <c r="FI112" s="69">
        <v>16.350000000000001</v>
      </c>
      <c r="FJ112" s="69">
        <v>17.66</v>
      </c>
      <c r="FK112" s="69" t="s">
        <v>62</v>
      </c>
      <c r="FL112" s="70">
        <f>FJ112-FI112+FP112</f>
        <v>1.3099999999999987</v>
      </c>
      <c r="FM112" s="89">
        <f>FL112/FI112</f>
        <v>8.0122324159021319E-2</v>
      </c>
      <c r="FN112" s="71" t="s">
        <v>39</v>
      </c>
      <c r="FO112" s="71"/>
      <c r="FP112" s="71"/>
      <c r="FQ112" s="66"/>
      <c r="FR112" s="66"/>
      <c r="FS112" s="13"/>
      <c r="FU112" s="13"/>
      <c r="FV112" s="69">
        <v>16.350000000000001</v>
      </c>
      <c r="FW112" s="69">
        <v>17.66</v>
      </c>
      <c r="FX112" s="69"/>
      <c r="FY112" s="69" t="s">
        <v>62</v>
      </c>
      <c r="FZ112" s="70">
        <f>FW112-FV112+GD112</f>
        <v>1.3099999999999987</v>
      </c>
      <c r="GA112" s="89">
        <f>FZ112/FV112</f>
        <v>8.0122324159021319E-2</v>
      </c>
      <c r="GB112" s="71" t="s">
        <v>39</v>
      </c>
      <c r="GC112" s="71"/>
      <c r="GD112" s="71"/>
      <c r="GE112" s="66"/>
      <c r="GF112" s="66"/>
      <c r="GG112" s="13"/>
      <c r="GI112" s="13"/>
      <c r="GJ112" s="69">
        <v>16.350000000000001</v>
      </c>
      <c r="GK112" s="69">
        <v>17.66</v>
      </c>
      <c r="GL112" s="69"/>
      <c r="GM112" s="69" t="s">
        <v>62</v>
      </c>
      <c r="GN112" s="70">
        <f>GK112-GJ112+GR112</f>
        <v>1.3099999999999987</v>
      </c>
      <c r="GO112" s="89">
        <f>GN112/GJ112</f>
        <v>8.0122324159021319E-2</v>
      </c>
      <c r="GP112" s="71" t="s">
        <v>39</v>
      </c>
      <c r="GQ112" s="71"/>
      <c r="GR112" s="71"/>
      <c r="GS112" s="66"/>
      <c r="GT112" s="66"/>
      <c r="GU112" s="13"/>
      <c r="GW112" s="13"/>
      <c r="GX112" s="69">
        <v>16.350000000000001</v>
      </c>
      <c r="GY112" s="69">
        <v>17.66</v>
      </c>
      <c r="GZ112" s="69"/>
      <c r="HA112" s="69" t="s">
        <v>62</v>
      </c>
      <c r="HB112" s="70">
        <f>GY112-GX112+HF112</f>
        <v>1.3099999999999987</v>
      </c>
      <c r="HC112" s="89">
        <f>HB112/GX112</f>
        <v>8.0122324159021319E-2</v>
      </c>
      <c r="HD112" s="71" t="s">
        <v>39</v>
      </c>
      <c r="HE112" s="71"/>
      <c r="HF112" s="71"/>
      <c r="HG112" s="66"/>
      <c r="HH112" s="66"/>
      <c r="HI112" s="13"/>
      <c r="HJ112" s="13"/>
      <c r="HK112" s="13"/>
      <c r="HL112" s="69">
        <v>16.350000000000001</v>
      </c>
      <c r="HM112" s="69">
        <v>17.66</v>
      </c>
      <c r="HN112" s="69"/>
      <c r="HO112" s="69" t="s">
        <v>62</v>
      </c>
      <c r="HP112" s="70">
        <f>HM112-HL112+HT112</f>
        <v>1.3099999999999987</v>
      </c>
      <c r="HQ112" s="89">
        <f>HP112/HL112</f>
        <v>8.0122324159021319E-2</v>
      </c>
      <c r="HR112" s="71" t="s">
        <v>39</v>
      </c>
      <c r="HS112" s="71"/>
      <c r="HT112" s="71"/>
      <c r="HU112" s="66"/>
      <c r="HV112" s="66"/>
      <c r="HW112" s="13"/>
      <c r="HX112" s="13"/>
      <c r="HY112" s="69">
        <v>16.350000000000001</v>
      </c>
      <c r="HZ112" s="69">
        <v>17.66</v>
      </c>
      <c r="IA112" s="69"/>
      <c r="IB112" s="69" t="s">
        <v>62</v>
      </c>
      <c r="IC112" s="70">
        <f>HZ112-HY112+IJ112</f>
        <v>1.3099999999999987</v>
      </c>
      <c r="ID112" s="89">
        <f>IC112/HY112</f>
        <v>8.0122324159021319E-2</v>
      </c>
      <c r="IE112" s="89"/>
      <c r="IF112" s="89"/>
      <c r="IG112" s="89"/>
      <c r="IH112" s="71" t="s">
        <v>39</v>
      </c>
      <c r="II112" s="71"/>
      <c r="IJ112" s="71"/>
      <c r="IK112" s="66"/>
      <c r="IL112" s="66"/>
      <c r="IM112" s="13"/>
      <c r="IQ112" s="13"/>
      <c r="IR112" s="69">
        <v>16.350000000000001</v>
      </c>
      <c r="IS112" s="69">
        <v>17.66</v>
      </c>
      <c r="IT112" s="69"/>
      <c r="IU112" s="69" t="s">
        <v>62</v>
      </c>
      <c r="IV112" s="70">
        <f>IS112-IR112+JC112</f>
        <v>1.3099999999999987</v>
      </c>
      <c r="IW112" s="89">
        <f>IV112/IR112</f>
        <v>8.0122324159021319E-2</v>
      </c>
      <c r="IX112" s="89"/>
      <c r="IY112" s="89"/>
      <c r="IZ112" s="89"/>
      <c r="JA112" s="71" t="s">
        <v>39</v>
      </c>
      <c r="JB112" s="71"/>
      <c r="JC112" s="71"/>
      <c r="JD112" s="66"/>
      <c r="JE112" s="66"/>
      <c r="JF112" s="13"/>
      <c r="JH112" s="13"/>
      <c r="JI112" s="69">
        <v>16.350000000000001</v>
      </c>
      <c r="JJ112" s="69">
        <v>17.66</v>
      </c>
      <c r="JK112" s="69"/>
      <c r="JL112" s="69" t="s">
        <v>62</v>
      </c>
      <c r="JM112" s="70">
        <f>JJ112-JI112+JT112</f>
        <v>1.3099999999999987</v>
      </c>
      <c r="JN112" s="89">
        <f>JM112/JI112</f>
        <v>8.0122324159021319E-2</v>
      </c>
      <c r="JO112" s="89"/>
      <c r="JP112" s="89"/>
      <c r="JQ112" s="89"/>
      <c r="JR112" s="71" t="s">
        <v>39</v>
      </c>
      <c r="JS112" s="71"/>
      <c r="JT112" s="71"/>
      <c r="JU112" s="66"/>
      <c r="JV112" s="66"/>
      <c r="JW112" s="13"/>
      <c r="JZ112" s="13" t="s">
        <v>429</v>
      </c>
      <c r="KA112" s="69">
        <v>16.350000000000001</v>
      </c>
      <c r="KB112" s="69">
        <v>17.66</v>
      </c>
      <c r="KC112" s="69"/>
      <c r="KD112" s="69" t="s">
        <v>62</v>
      </c>
      <c r="KE112" s="70">
        <f>KB112-KA112+KL112</f>
        <v>1.3099999999999987</v>
      </c>
      <c r="KF112" s="89">
        <f>KE112/KA112</f>
        <v>8.0122324159021319E-2</v>
      </c>
      <c r="KG112" s="89"/>
      <c r="KH112" s="89"/>
      <c r="KI112" s="89"/>
      <c r="KJ112" s="71" t="s">
        <v>39</v>
      </c>
      <c r="KK112" s="71"/>
      <c r="KL112" s="71"/>
      <c r="KM112" s="66"/>
      <c r="KN112" s="66"/>
      <c r="KO112" s="13"/>
      <c r="KQ112" s="13" t="s">
        <v>429</v>
      </c>
      <c r="KR112" s="69">
        <v>16.350000000000001</v>
      </c>
      <c r="KS112" s="69">
        <v>17.66</v>
      </c>
      <c r="KT112" s="69"/>
      <c r="KU112" s="314" t="s">
        <v>62</v>
      </c>
      <c r="KV112" s="70">
        <f>KS112-KR112+LC112</f>
        <v>1.3099999999999987</v>
      </c>
      <c r="KW112" s="89">
        <f>KV112/KR112</f>
        <v>8.0122324159021319E-2</v>
      </c>
      <c r="KX112" s="89"/>
      <c r="KY112" s="89"/>
      <c r="KZ112" s="89"/>
      <c r="LA112" s="71" t="s">
        <v>39</v>
      </c>
      <c r="LB112" s="71"/>
      <c r="LC112" s="71"/>
      <c r="LD112" s="66"/>
      <c r="LE112" s="66"/>
      <c r="LF112" s="13"/>
      <c r="LI112" s="13" t="s">
        <v>429</v>
      </c>
      <c r="LJ112" s="69">
        <v>16.350000000000001</v>
      </c>
      <c r="LK112" s="69">
        <v>17.66</v>
      </c>
      <c r="LL112" s="69"/>
      <c r="LM112" s="314" t="s">
        <v>62</v>
      </c>
      <c r="LN112" s="70">
        <f>LK112-LJ112+LU112</f>
        <v>1.3099999999999987</v>
      </c>
      <c r="LO112" s="89">
        <f>LN112/LJ112</f>
        <v>8.0122324159021319E-2</v>
      </c>
      <c r="LP112" s="89"/>
      <c r="LQ112" s="89"/>
      <c r="LR112" s="89"/>
      <c r="LS112" s="71" t="s">
        <v>39</v>
      </c>
      <c r="LT112" s="71"/>
      <c r="LU112" s="71"/>
      <c r="LV112" s="66"/>
      <c r="LW112" s="66"/>
      <c r="LX112" s="13"/>
      <c r="LZ112" s="13" t="s">
        <v>429</v>
      </c>
      <c r="MA112" s="69">
        <v>16.350000000000001</v>
      </c>
      <c r="MB112" s="69">
        <v>17.66</v>
      </c>
      <c r="MC112" s="69"/>
      <c r="MD112" s="314" t="s">
        <v>62</v>
      </c>
      <c r="ME112" s="70">
        <f>MB112-MA112+ML112</f>
        <v>1.3099999999999987</v>
      </c>
      <c r="MF112" s="89">
        <f>ME112/MA112</f>
        <v>8.0122324159021319E-2</v>
      </c>
      <c r="MG112" s="89"/>
      <c r="MH112" s="89"/>
      <c r="MI112" s="89"/>
      <c r="MJ112" s="71" t="s">
        <v>39</v>
      </c>
      <c r="MK112" s="71"/>
      <c r="ML112" s="71"/>
      <c r="MM112" s="66"/>
      <c r="MN112" s="66"/>
      <c r="MO112" s="13"/>
      <c r="MQ112" s="13"/>
      <c r="MR112" s="69">
        <v>16.350000000000001</v>
      </c>
      <c r="MS112" s="69">
        <v>17.66</v>
      </c>
      <c r="MT112" s="69"/>
      <c r="MU112" s="314" t="s">
        <v>62</v>
      </c>
      <c r="MV112" s="70">
        <f>MS112-MR112+NC112</f>
        <v>1.3099999999999987</v>
      </c>
      <c r="MW112" s="89">
        <f>MV112/MR112</f>
        <v>8.0122324159021319E-2</v>
      </c>
      <c r="MX112" s="89"/>
      <c r="MY112" s="89"/>
      <c r="MZ112" s="89"/>
      <c r="NA112" s="71" t="s">
        <v>39</v>
      </c>
      <c r="NB112" s="71"/>
      <c r="NC112" s="71"/>
      <c r="ND112" s="66"/>
      <c r="NE112" s="66"/>
      <c r="NF112" s="13"/>
      <c r="NI112" s="13"/>
      <c r="NJ112" s="69">
        <v>16.350000000000001</v>
      </c>
      <c r="NK112" s="69">
        <v>17.66</v>
      </c>
      <c r="NL112" s="69"/>
      <c r="NM112" s="314" t="s">
        <v>62</v>
      </c>
      <c r="NN112" s="70">
        <f>NK112-NJ112+NU112</f>
        <v>1.3099999999999987</v>
      </c>
      <c r="NO112" s="89">
        <f>NN112/NJ112</f>
        <v>8.0122324159021319E-2</v>
      </c>
      <c r="NP112" s="89"/>
      <c r="NQ112" s="89"/>
      <c r="NR112" s="89"/>
      <c r="NS112" s="71" t="s">
        <v>39</v>
      </c>
      <c r="NT112" s="71"/>
      <c r="NU112" s="71"/>
      <c r="NV112" s="66"/>
      <c r="NW112" s="66"/>
      <c r="NX112" s="13"/>
      <c r="OA112" s="13"/>
      <c r="OB112" s="69">
        <v>16.350000000000001</v>
      </c>
      <c r="OC112" s="69">
        <v>17.66</v>
      </c>
      <c r="OD112" s="69"/>
      <c r="OE112" s="314" t="s">
        <v>62</v>
      </c>
      <c r="OF112" s="70">
        <f>OC112-OB112+OM112</f>
        <v>1.3099999999999987</v>
      </c>
      <c r="OG112" s="89">
        <f>OF112/OB112</f>
        <v>8.0122324159021319E-2</v>
      </c>
      <c r="OH112" s="89"/>
      <c r="OI112" s="89"/>
      <c r="OJ112" s="89"/>
      <c r="OK112" s="71" t="s">
        <v>39</v>
      </c>
      <c r="OL112" s="71"/>
      <c r="OM112" s="71"/>
      <c r="ON112" s="13"/>
      <c r="OQ112" s="13"/>
      <c r="OR112" s="69">
        <v>16.350000000000001</v>
      </c>
      <c r="OS112" s="69">
        <v>17.66</v>
      </c>
      <c r="OT112" s="69"/>
      <c r="OU112" s="314" t="s">
        <v>62</v>
      </c>
      <c r="OV112" s="70">
        <f>OS112-OR112+PC112</f>
        <v>1.3099999999999987</v>
      </c>
      <c r="OW112" s="89">
        <f>OV112/OR112</f>
        <v>8.0122324159021319E-2</v>
      </c>
      <c r="OX112" s="89"/>
      <c r="OY112" s="89"/>
      <c r="OZ112" s="89"/>
      <c r="PA112" s="71" t="s">
        <v>39</v>
      </c>
      <c r="PB112" s="71"/>
      <c r="PC112" s="71"/>
      <c r="PD112" s="13"/>
      <c r="PG112" s="13"/>
      <c r="PH112" s="69">
        <v>16.350000000000001</v>
      </c>
      <c r="PI112" s="69">
        <v>17.66</v>
      </c>
      <c r="PJ112" s="69"/>
      <c r="PK112" s="314" t="s">
        <v>62</v>
      </c>
      <c r="PL112" s="70">
        <f>PI112-PH112+PS112</f>
        <v>1.3099999999999987</v>
      </c>
      <c r="PM112" s="89">
        <f>PL112/PH112</f>
        <v>8.0122324159021319E-2</v>
      </c>
      <c r="PN112" s="89"/>
      <c r="PO112" s="89"/>
      <c r="PP112" s="89"/>
      <c r="PQ112" s="71" t="s">
        <v>39</v>
      </c>
      <c r="PR112" s="71"/>
      <c r="PS112" s="71"/>
      <c r="PT112" s="13"/>
      <c r="PV112" s="13"/>
      <c r="PW112" s="69">
        <v>16.350000000000001</v>
      </c>
      <c r="PX112" s="69">
        <v>17.66</v>
      </c>
      <c r="PY112" s="69"/>
      <c r="PZ112" s="314" t="s">
        <v>62</v>
      </c>
      <c r="QA112" s="70">
        <f>PX112-PW112+QH112</f>
        <v>1.3099999999999987</v>
      </c>
      <c r="QB112" s="89">
        <f>QA112/PW112</f>
        <v>8.0122324159021319E-2</v>
      </c>
      <c r="QC112" s="89"/>
      <c r="QD112" s="89"/>
      <c r="QE112" s="89"/>
      <c r="QF112" s="71" t="s">
        <v>39</v>
      </c>
      <c r="QG112" s="71"/>
      <c r="QH112" s="71"/>
      <c r="QI112" s="13"/>
      <c r="QK112" s="13"/>
      <c r="QL112" s="69">
        <v>16.350000000000001</v>
      </c>
      <c r="QM112" s="69">
        <v>17.66</v>
      </c>
      <c r="QN112" s="69"/>
      <c r="QO112" s="314" t="s">
        <v>62</v>
      </c>
      <c r="QP112" s="70">
        <f>QM112-QL112+QW112</f>
        <v>1.3099999999999987</v>
      </c>
      <c r="QQ112" s="89">
        <f>QP112/QL112</f>
        <v>8.0122324159021319E-2</v>
      </c>
      <c r="QR112" s="89"/>
      <c r="QS112" s="89"/>
      <c r="QT112" s="89"/>
      <c r="QU112" s="71" t="s">
        <v>39</v>
      </c>
      <c r="QV112" s="71"/>
      <c r="QW112" s="71"/>
      <c r="QX112" s="13"/>
      <c r="QZ112" s="618" t="s">
        <v>71</v>
      </c>
      <c r="RA112" s="69">
        <v>16.350000000000001</v>
      </c>
      <c r="RB112" s="69">
        <v>17.66</v>
      </c>
      <c r="RC112" s="499"/>
      <c r="RD112" s="314" t="s">
        <v>62</v>
      </c>
      <c r="RE112" s="70">
        <f>RB112-RA112+RL112</f>
        <v>1.3099999999999987</v>
      </c>
      <c r="RF112" s="89">
        <f>RE112/RA112</f>
        <v>8.0122324159021319E-2</v>
      </c>
      <c r="RG112" s="89"/>
      <c r="RH112" s="89"/>
      <c r="RI112" s="89"/>
      <c r="RJ112" s="538" t="s">
        <v>39</v>
      </c>
      <c r="RK112" s="557"/>
      <c r="RL112" s="558"/>
      <c r="RM112" s="633"/>
      <c r="RQ112" s="618" t="s">
        <v>71</v>
      </c>
      <c r="RR112" s="69">
        <v>16.350000000000001</v>
      </c>
      <c r="RS112" s="69">
        <v>17.66</v>
      </c>
      <c r="RT112" s="499"/>
      <c r="RU112" s="314" t="s">
        <v>62</v>
      </c>
      <c r="RV112" s="70">
        <f>RS112-RR112+SC112</f>
        <v>1.3099999999999987</v>
      </c>
      <c r="RW112" s="89">
        <f>RV112/RR112</f>
        <v>8.0122324159021319E-2</v>
      </c>
      <c r="RX112" s="89"/>
      <c r="RY112" s="89"/>
      <c r="RZ112" s="89"/>
      <c r="SA112" s="538" t="s">
        <v>39</v>
      </c>
      <c r="SB112" s="557"/>
      <c r="SC112" s="558"/>
      <c r="SD112" s="633"/>
    </row>
    <row r="113" spans="1:498">
      <c r="A113" s="53" t="s">
        <v>382</v>
      </c>
      <c r="B113" s="55">
        <v>20</v>
      </c>
      <c r="C113" s="53" t="s">
        <v>383</v>
      </c>
      <c r="D113" s="776">
        <v>1014</v>
      </c>
      <c r="E113" s="56" t="s">
        <v>369</v>
      </c>
      <c r="F113" s="345" t="s">
        <v>147</v>
      </c>
      <c r="G113" s="326" t="s">
        <v>153</v>
      </c>
      <c r="H113" s="53" t="s">
        <v>122</v>
      </c>
      <c r="J113" s="13"/>
      <c r="K113" s="69">
        <v>11.25</v>
      </c>
      <c r="L113" s="69">
        <v>12.07</v>
      </c>
      <c r="M113" s="69" t="s">
        <v>62</v>
      </c>
      <c r="N113" s="70">
        <f>L113-K113+S113</f>
        <v>0.82000000000000028</v>
      </c>
      <c r="O113" s="89">
        <f>N113/K113</f>
        <v>7.288888888888892E-2</v>
      </c>
      <c r="P113" s="89"/>
      <c r="Q113" s="71" t="s">
        <v>39</v>
      </c>
      <c r="R113" s="71"/>
      <c r="S113" s="831"/>
      <c r="T113" s="66"/>
      <c r="U113" s="66"/>
      <c r="V113" s="13"/>
      <c r="X113" s="13"/>
      <c r="Y113" s="69">
        <v>11.25</v>
      </c>
      <c r="Z113" s="69">
        <v>12.07</v>
      </c>
      <c r="AA113" s="69" t="s">
        <v>62</v>
      </c>
      <c r="AB113" s="70">
        <f>Z113-Y113+AG113</f>
        <v>0.82000000000000028</v>
      </c>
      <c r="AC113" s="89">
        <f>AB113/Y113</f>
        <v>7.288888888888892E-2</v>
      </c>
      <c r="AD113" s="89"/>
      <c r="AE113" s="71" t="s">
        <v>39</v>
      </c>
      <c r="AF113" s="71"/>
      <c r="AG113" s="831"/>
      <c r="AH113" s="66"/>
      <c r="AI113" s="66"/>
      <c r="AJ113" s="13"/>
      <c r="AL113" s="13"/>
      <c r="AM113" s="69">
        <v>11.25</v>
      </c>
      <c r="AN113" s="69">
        <v>12.07</v>
      </c>
      <c r="AO113" s="69" t="s">
        <v>62</v>
      </c>
      <c r="AP113" s="70">
        <f>AN113-AM113+AU113</f>
        <v>0.82000000000000028</v>
      </c>
      <c r="AQ113" s="89">
        <f>AP113/AM113</f>
        <v>7.288888888888892E-2</v>
      </c>
      <c r="AR113" s="89"/>
      <c r="AS113" s="831" t="s">
        <v>39</v>
      </c>
      <c r="AT113" s="71"/>
      <c r="AU113" s="71"/>
      <c r="AV113" s="66"/>
      <c r="AW113" s="66"/>
      <c r="AX113" s="13"/>
      <c r="AZ113" s="13"/>
      <c r="BA113" s="69">
        <v>11.25</v>
      </c>
      <c r="BB113" s="69">
        <v>12.07</v>
      </c>
      <c r="BC113" s="69" t="s">
        <v>62</v>
      </c>
      <c r="BD113" s="70">
        <f>BB113-BA113+BI113</f>
        <v>0.82000000000000028</v>
      </c>
      <c r="BE113" s="89">
        <f>BD113/BA113</f>
        <v>7.288888888888892E-2</v>
      </c>
      <c r="BF113" s="89"/>
      <c r="BG113" s="831" t="s">
        <v>39</v>
      </c>
      <c r="BH113" s="71"/>
      <c r="BI113" s="71"/>
      <c r="BJ113" s="66"/>
      <c r="BK113" s="66"/>
      <c r="BL113" s="13"/>
      <c r="BN113" s="13"/>
      <c r="BO113" s="69">
        <v>11.25</v>
      </c>
      <c r="BP113" s="69">
        <v>12.07</v>
      </c>
      <c r="BQ113" s="69" t="s">
        <v>62</v>
      </c>
      <c r="BR113" s="70">
        <f>BP113-BO113+BW113</f>
        <v>0.82000000000000028</v>
      </c>
      <c r="BS113" s="89">
        <f>BR113/BO113</f>
        <v>7.288888888888892E-2</v>
      </c>
      <c r="BT113" s="89"/>
      <c r="BU113" s="831" t="s">
        <v>39</v>
      </c>
      <c r="BV113" s="71"/>
      <c r="BW113" s="71"/>
      <c r="BX113" s="66"/>
      <c r="BY113" s="66"/>
      <c r="BZ113" s="13"/>
      <c r="CB113" s="13"/>
      <c r="CC113" s="69">
        <v>11.25</v>
      </c>
      <c r="CD113" s="69">
        <v>12.07</v>
      </c>
      <c r="CE113" s="69" t="s">
        <v>62</v>
      </c>
      <c r="CF113" s="70">
        <f>CD113-CC113+CK113</f>
        <v>0.82000000000000028</v>
      </c>
      <c r="CG113" s="89">
        <f>CF113/CC113</f>
        <v>7.288888888888892E-2</v>
      </c>
      <c r="CH113" s="89"/>
      <c r="CI113" s="71" t="s">
        <v>39</v>
      </c>
      <c r="CJ113" s="71"/>
      <c r="CK113" s="71"/>
      <c r="CL113" s="66"/>
      <c r="CM113" s="66"/>
      <c r="CN113" s="13"/>
      <c r="CP113" s="13"/>
      <c r="CQ113" s="69">
        <v>11.25</v>
      </c>
      <c r="CR113" s="69">
        <v>12.07</v>
      </c>
      <c r="CS113" s="69" t="s">
        <v>62</v>
      </c>
      <c r="CT113" s="70">
        <f>CR113-CQ113+CY113</f>
        <v>0.82000000000000028</v>
      </c>
      <c r="CU113" s="89">
        <f>CT113/CQ113</f>
        <v>7.288888888888892E-2</v>
      </c>
      <c r="CV113" s="89"/>
      <c r="CW113" s="71" t="s">
        <v>39</v>
      </c>
      <c r="CX113" s="71"/>
      <c r="CY113" s="71"/>
      <c r="CZ113" s="66"/>
      <c r="DA113" s="66"/>
      <c r="DB113" s="13"/>
      <c r="DD113" s="13"/>
      <c r="DE113" s="69">
        <v>11.25</v>
      </c>
      <c r="DF113" s="69">
        <v>12.07</v>
      </c>
      <c r="DG113" s="69"/>
      <c r="DH113" s="69"/>
      <c r="DI113" s="69" t="s">
        <v>62</v>
      </c>
      <c r="DJ113" s="70">
        <f>DF113-DE113+DO113</f>
        <v>0.82000000000000028</v>
      </c>
      <c r="DK113" s="89">
        <f>DJ113/DE113</f>
        <v>7.288888888888892E-2</v>
      </c>
      <c r="DL113" s="89"/>
      <c r="DM113" s="71" t="s">
        <v>39</v>
      </c>
      <c r="DN113" s="71"/>
      <c r="DO113" s="71"/>
      <c r="DP113" s="66"/>
      <c r="DQ113" s="66"/>
      <c r="DR113" s="13"/>
      <c r="DT113" s="13"/>
      <c r="DU113" s="69">
        <v>11.25</v>
      </c>
      <c r="DV113" s="69">
        <v>12.07</v>
      </c>
      <c r="DW113" s="69" t="s">
        <v>62</v>
      </c>
      <c r="DX113" s="70">
        <f>DV113-DU113+EC113</f>
        <v>0.82000000000000028</v>
      </c>
      <c r="DY113" s="89">
        <f>DX113/DU113</f>
        <v>7.288888888888892E-2</v>
      </c>
      <c r="DZ113" s="89"/>
      <c r="EA113" s="71" t="s">
        <v>39</v>
      </c>
      <c r="EB113" s="71"/>
      <c r="EC113" s="71"/>
      <c r="ED113" s="66"/>
      <c r="EE113" s="66"/>
      <c r="EF113" s="13"/>
      <c r="EG113" s="13"/>
      <c r="EH113" s="13"/>
      <c r="EI113" s="69">
        <v>11.25</v>
      </c>
      <c r="EJ113" s="69">
        <v>12.07</v>
      </c>
      <c r="EK113" s="69" t="s">
        <v>62</v>
      </c>
      <c r="EL113" s="70">
        <f>EJ113-EI113+EP113</f>
        <v>0.82000000000000028</v>
      </c>
      <c r="EM113" s="89">
        <f>EL113/EI113</f>
        <v>7.288888888888892E-2</v>
      </c>
      <c r="EN113" s="71" t="s">
        <v>39</v>
      </c>
      <c r="EO113" s="71"/>
      <c r="EP113" s="71"/>
      <c r="EQ113" s="66"/>
      <c r="ER113" s="66"/>
      <c r="ES113" s="13"/>
      <c r="EU113" s="13"/>
      <c r="EV113" s="69">
        <v>11.25</v>
      </c>
      <c r="EW113" s="69">
        <v>12.15</v>
      </c>
      <c r="EX113" s="69" t="s">
        <v>62</v>
      </c>
      <c r="EY113" s="70">
        <f>EW113-EV113+FC113</f>
        <v>0.90000000000000036</v>
      </c>
      <c r="EZ113" s="89">
        <f>EY113/EV113</f>
        <v>8.0000000000000029E-2</v>
      </c>
      <c r="FA113" s="71" t="s">
        <v>39</v>
      </c>
      <c r="FB113" s="71"/>
      <c r="FC113" s="71"/>
      <c r="FD113" s="66"/>
      <c r="FE113" s="66"/>
      <c r="FF113" s="13"/>
      <c r="FH113" s="13"/>
      <c r="FI113" s="69">
        <v>11.25</v>
      </c>
      <c r="FJ113" s="69">
        <v>12.15</v>
      </c>
      <c r="FK113" s="69" t="s">
        <v>62</v>
      </c>
      <c r="FL113" s="70">
        <f>FJ113-FI113+FP113</f>
        <v>0.90000000000000036</v>
      </c>
      <c r="FM113" s="89">
        <f>FL113/FI113</f>
        <v>8.0000000000000029E-2</v>
      </c>
      <c r="FN113" s="71" t="s">
        <v>39</v>
      </c>
      <c r="FO113" s="71"/>
      <c r="FP113" s="71"/>
      <c r="FQ113" s="66"/>
      <c r="FR113" s="66"/>
      <c r="FS113" s="13"/>
      <c r="FU113" s="13"/>
      <c r="FV113" s="69">
        <v>11.25</v>
      </c>
      <c r="FW113" s="69">
        <v>12.15</v>
      </c>
      <c r="FX113" s="69"/>
      <c r="FY113" s="69" t="s">
        <v>62</v>
      </c>
      <c r="FZ113" s="70">
        <f>FW113-FV113+GD113</f>
        <v>0.90000000000000036</v>
      </c>
      <c r="GA113" s="89">
        <f>FZ113/FV113</f>
        <v>8.0000000000000029E-2</v>
      </c>
      <c r="GB113" s="71" t="s">
        <v>39</v>
      </c>
      <c r="GC113" s="71"/>
      <c r="GD113" s="71"/>
      <c r="GE113" s="66"/>
      <c r="GF113" s="66"/>
      <c r="GG113" s="13"/>
      <c r="GI113" s="13"/>
      <c r="GJ113" s="69">
        <v>11.25</v>
      </c>
      <c r="GK113" s="69">
        <v>12.15</v>
      </c>
      <c r="GL113" s="69"/>
      <c r="GM113" s="69" t="s">
        <v>62</v>
      </c>
      <c r="GN113" s="70">
        <f>GK113-GJ113+GR113</f>
        <v>0.90000000000000036</v>
      </c>
      <c r="GO113" s="89">
        <f>GN113/GJ113</f>
        <v>8.0000000000000029E-2</v>
      </c>
      <c r="GP113" s="71" t="s">
        <v>39</v>
      </c>
      <c r="GQ113" s="71"/>
      <c r="GR113" s="71"/>
      <c r="GS113" s="66"/>
      <c r="GT113" s="66"/>
      <c r="GU113" s="13"/>
      <c r="GW113" s="13"/>
      <c r="GX113" s="69">
        <v>11.25</v>
      </c>
      <c r="GY113" s="69">
        <v>12.15</v>
      </c>
      <c r="GZ113" s="69"/>
      <c r="HA113" s="69" t="s">
        <v>62</v>
      </c>
      <c r="HB113" s="70">
        <f>GY113-GX113+HF113</f>
        <v>0.90000000000000036</v>
      </c>
      <c r="HC113" s="89">
        <f>HB113/GX113</f>
        <v>8.0000000000000029E-2</v>
      </c>
      <c r="HD113" s="71" t="s">
        <v>39</v>
      </c>
      <c r="HE113" s="71"/>
      <c r="HF113" s="71"/>
      <c r="HG113" s="66"/>
      <c r="HH113" s="66"/>
      <c r="HI113" s="13"/>
      <c r="HJ113" s="13"/>
      <c r="HK113" s="13"/>
      <c r="HL113" s="69">
        <v>11.25</v>
      </c>
      <c r="HM113" s="69">
        <v>12.15</v>
      </c>
      <c r="HN113" s="69"/>
      <c r="HO113" s="69" t="s">
        <v>62</v>
      </c>
      <c r="HP113" s="70">
        <f>HM113-HL113+HT113</f>
        <v>0.90000000000000036</v>
      </c>
      <c r="HQ113" s="89">
        <f>HP113/HL113</f>
        <v>8.0000000000000029E-2</v>
      </c>
      <c r="HR113" s="71" t="s">
        <v>39</v>
      </c>
      <c r="HS113" s="71"/>
      <c r="HT113" s="71"/>
      <c r="HU113" s="66"/>
      <c r="HV113" s="66"/>
      <c r="HW113" s="13"/>
      <c r="HX113" s="13"/>
      <c r="HY113" s="69">
        <v>11.25</v>
      </c>
      <c r="HZ113" s="69">
        <v>12.15</v>
      </c>
      <c r="IA113" s="69"/>
      <c r="IB113" s="69" t="s">
        <v>62</v>
      </c>
      <c r="IC113" s="70">
        <f>HZ113-HY113+IJ113</f>
        <v>0.90000000000000036</v>
      </c>
      <c r="ID113" s="89">
        <f>IC113/HY113</f>
        <v>8.0000000000000029E-2</v>
      </c>
      <c r="IE113" s="89"/>
      <c r="IF113" s="89"/>
      <c r="IG113" s="89"/>
      <c r="IH113" s="71" t="s">
        <v>39</v>
      </c>
      <c r="II113" s="71"/>
      <c r="IJ113" s="71"/>
      <c r="IK113" s="66"/>
      <c r="IL113" s="66"/>
      <c r="IM113" s="13"/>
      <c r="IQ113" s="13"/>
      <c r="IR113" s="69">
        <v>11.25</v>
      </c>
      <c r="IS113" s="69">
        <v>12.15</v>
      </c>
      <c r="IT113" s="69"/>
      <c r="IU113" s="69" t="s">
        <v>62</v>
      </c>
      <c r="IV113" s="70">
        <f>IS113-IR113+JC113</f>
        <v>0.90000000000000036</v>
      </c>
      <c r="IW113" s="89">
        <f>IV113/IR113</f>
        <v>8.0000000000000029E-2</v>
      </c>
      <c r="IX113" s="89"/>
      <c r="IY113" s="89"/>
      <c r="IZ113" s="89"/>
      <c r="JA113" s="71" t="s">
        <v>39</v>
      </c>
      <c r="JB113" s="71"/>
      <c r="JC113" s="71"/>
      <c r="JD113" s="66"/>
      <c r="JE113" s="66"/>
      <c r="JF113" s="13"/>
      <c r="JH113" s="13"/>
      <c r="JI113" s="69">
        <v>11.25</v>
      </c>
      <c r="JJ113" s="69">
        <v>12.15</v>
      </c>
      <c r="JK113" s="69"/>
      <c r="JL113" s="69" t="s">
        <v>62</v>
      </c>
      <c r="JM113" s="70">
        <f>JJ113-JI113+JT113</f>
        <v>0.90000000000000036</v>
      </c>
      <c r="JN113" s="89">
        <f>JM113/JI113</f>
        <v>8.0000000000000029E-2</v>
      </c>
      <c r="JO113" s="89"/>
      <c r="JP113" s="89"/>
      <c r="JQ113" s="89"/>
      <c r="JR113" s="71" t="s">
        <v>39</v>
      </c>
      <c r="JS113" s="71"/>
      <c r="JT113" s="71"/>
      <c r="JU113" s="66"/>
      <c r="JV113" s="66"/>
      <c r="JW113" s="13"/>
      <c r="JZ113" s="13" t="s">
        <v>434</v>
      </c>
      <c r="KA113" s="69">
        <v>11.25</v>
      </c>
      <c r="KB113" s="69">
        <v>12.15</v>
      </c>
      <c r="KC113" s="69"/>
      <c r="KD113" s="69" t="s">
        <v>62</v>
      </c>
      <c r="KE113" s="70">
        <f>KB113-KA113+KL113</f>
        <v>0.90000000000000036</v>
      </c>
      <c r="KF113" s="89">
        <f>KE113/KA113</f>
        <v>8.0000000000000029E-2</v>
      </c>
      <c r="KG113" s="89"/>
      <c r="KH113" s="89"/>
      <c r="KI113" s="89"/>
      <c r="KJ113" s="71" t="s">
        <v>39</v>
      </c>
      <c r="KK113" s="71"/>
      <c r="KL113" s="71"/>
      <c r="KM113" s="66"/>
      <c r="KN113" s="66"/>
      <c r="KO113" s="13"/>
      <c r="KQ113" s="13" t="s">
        <v>434</v>
      </c>
      <c r="KR113" s="69">
        <v>11.25</v>
      </c>
      <c r="KS113" s="69">
        <v>12.15</v>
      </c>
      <c r="KT113" s="69"/>
      <c r="KU113" s="314" t="s">
        <v>62</v>
      </c>
      <c r="KV113" s="70">
        <f>KS113-KR113+LC113</f>
        <v>0.90000000000000036</v>
      </c>
      <c r="KW113" s="89">
        <f>KV113/KR113</f>
        <v>8.0000000000000029E-2</v>
      </c>
      <c r="KX113" s="89"/>
      <c r="KY113" s="89"/>
      <c r="KZ113" s="89"/>
      <c r="LA113" s="71" t="s">
        <v>39</v>
      </c>
      <c r="LB113" s="71"/>
      <c r="LC113" s="71"/>
      <c r="LD113" s="66"/>
      <c r="LE113" s="66"/>
      <c r="LF113" s="13"/>
      <c r="LI113" s="13" t="s">
        <v>434</v>
      </c>
      <c r="LJ113" s="69">
        <v>11.25</v>
      </c>
      <c r="LK113" s="69">
        <v>12.15</v>
      </c>
      <c r="LL113" s="69"/>
      <c r="LM113" s="314" t="s">
        <v>62</v>
      </c>
      <c r="LN113" s="70">
        <f>LK113-LJ113+LU113</f>
        <v>0.90000000000000036</v>
      </c>
      <c r="LO113" s="89">
        <f>LN113/LJ113</f>
        <v>8.0000000000000029E-2</v>
      </c>
      <c r="LP113" s="89"/>
      <c r="LQ113" s="89"/>
      <c r="LR113" s="89"/>
      <c r="LS113" s="71" t="s">
        <v>39</v>
      </c>
      <c r="LT113" s="71"/>
      <c r="LU113" s="71"/>
      <c r="LV113" s="66"/>
      <c r="LW113" s="66"/>
      <c r="LX113" s="13"/>
      <c r="LZ113" s="13" t="s">
        <v>434</v>
      </c>
      <c r="MA113" s="69">
        <v>11.25</v>
      </c>
      <c r="MB113" s="69">
        <v>12.15</v>
      </c>
      <c r="MC113" s="69"/>
      <c r="MD113" s="314" t="s">
        <v>62</v>
      </c>
      <c r="ME113" s="70">
        <f>MB113-MA113+ML113</f>
        <v>0.90000000000000036</v>
      </c>
      <c r="MF113" s="89">
        <f>ME113/MA113</f>
        <v>8.0000000000000029E-2</v>
      </c>
      <c r="MG113" s="89"/>
      <c r="MH113" s="89"/>
      <c r="MI113" s="89"/>
      <c r="MJ113" s="71" t="s">
        <v>39</v>
      </c>
      <c r="MK113" s="71"/>
      <c r="ML113" s="71"/>
      <c r="MM113" s="66"/>
      <c r="MN113" s="66"/>
      <c r="MO113" s="13"/>
      <c r="MQ113" s="13"/>
      <c r="MR113" s="69">
        <v>11.25</v>
      </c>
      <c r="MS113" s="69">
        <v>12.94</v>
      </c>
      <c r="MT113" s="69"/>
      <c r="MU113" s="314" t="s">
        <v>62</v>
      </c>
      <c r="MV113" s="70">
        <f>MS113-MR113+NC113</f>
        <v>1.6899999999999995</v>
      </c>
      <c r="MW113" s="89">
        <f>MV113/MR113</f>
        <v>0.15022222222222217</v>
      </c>
      <c r="MX113" s="89"/>
      <c r="MY113" s="89"/>
      <c r="MZ113" s="89"/>
      <c r="NA113" s="71" t="s">
        <v>39</v>
      </c>
      <c r="NB113" s="71"/>
      <c r="NC113" s="71"/>
      <c r="ND113" s="66"/>
      <c r="NE113" s="66"/>
      <c r="NF113" s="13"/>
      <c r="NI113" s="13"/>
      <c r="NJ113" s="69">
        <v>11.25</v>
      </c>
      <c r="NK113" s="69">
        <v>12.94</v>
      </c>
      <c r="NL113" s="69"/>
      <c r="NM113" s="314" t="s">
        <v>62</v>
      </c>
      <c r="NN113" s="70">
        <f>NK113-NJ113+NU113</f>
        <v>1.6899999999999995</v>
      </c>
      <c r="NO113" s="89">
        <f>NN113/NJ113</f>
        <v>0.15022222222222217</v>
      </c>
      <c r="NP113" s="89"/>
      <c r="NQ113" s="89"/>
      <c r="NR113" s="89"/>
      <c r="NS113" s="71" t="s">
        <v>39</v>
      </c>
      <c r="NT113" s="71"/>
      <c r="NU113" s="71"/>
      <c r="NV113" s="66"/>
      <c r="NW113" s="66"/>
      <c r="NX113" s="13"/>
      <c r="OA113" s="13"/>
      <c r="OB113" s="69">
        <v>11.25</v>
      </c>
      <c r="OC113" s="69">
        <v>12.94</v>
      </c>
      <c r="OD113" s="69"/>
      <c r="OE113" s="314" t="s">
        <v>62</v>
      </c>
      <c r="OF113" s="70">
        <f>OC113-OB113+OM113</f>
        <v>1.6899999999999995</v>
      </c>
      <c r="OG113" s="89">
        <f>OF113/OB113</f>
        <v>0.15022222222222217</v>
      </c>
      <c r="OH113" s="89"/>
      <c r="OI113" s="89"/>
      <c r="OJ113" s="89"/>
      <c r="OK113" s="71" t="s">
        <v>39</v>
      </c>
      <c r="OL113" s="71"/>
      <c r="OM113" s="71"/>
      <c r="ON113" s="13"/>
      <c r="OQ113" s="13"/>
      <c r="OR113" s="69">
        <v>11.25</v>
      </c>
      <c r="OS113" s="69">
        <v>12.94</v>
      </c>
      <c r="OT113" s="69"/>
      <c r="OU113" s="314" t="s">
        <v>62</v>
      </c>
      <c r="OV113" s="70">
        <f>OS113-OR113+PC113</f>
        <v>1.6899999999999995</v>
      </c>
      <c r="OW113" s="89">
        <f>OV113/OR113</f>
        <v>0.15022222222222217</v>
      </c>
      <c r="OX113" s="89"/>
      <c r="OY113" s="89"/>
      <c r="OZ113" s="89"/>
      <c r="PA113" s="71" t="s">
        <v>39</v>
      </c>
      <c r="PB113" s="71"/>
      <c r="PC113" s="71"/>
      <c r="PD113" s="13"/>
      <c r="PG113" s="13"/>
      <c r="PH113" s="69">
        <v>11.25</v>
      </c>
      <c r="PI113" s="69">
        <v>12.94</v>
      </c>
      <c r="PJ113" s="69"/>
      <c r="PK113" s="314" t="s">
        <v>62</v>
      </c>
      <c r="PL113" s="70">
        <f>PI113-PH113+PS113</f>
        <v>1.6899999999999995</v>
      </c>
      <c r="PM113" s="89">
        <f>PL113/PH113</f>
        <v>0.15022222222222217</v>
      </c>
      <c r="PN113" s="89"/>
      <c r="PO113" s="89"/>
      <c r="PP113" s="89"/>
      <c r="PQ113" s="71" t="s">
        <v>39</v>
      </c>
      <c r="PR113" s="71"/>
      <c r="PS113" s="71"/>
      <c r="PT113" s="13"/>
      <c r="PV113" s="13"/>
      <c r="PW113" s="69">
        <v>11.25</v>
      </c>
      <c r="PX113" s="69">
        <v>12.94</v>
      </c>
      <c r="PY113" s="69"/>
      <c r="PZ113" s="314" t="s">
        <v>62</v>
      </c>
      <c r="QA113" s="70">
        <f>PX113-PW113+QH113</f>
        <v>1.6899999999999995</v>
      </c>
      <c r="QB113" s="89">
        <f>QA113/PW113</f>
        <v>0.15022222222222217</v>
      </c>
      <c r="QC113" s="89"/>
      <c r="QD113" s="89"/>
      <c r="QE113" s="89"/>
      <c r="QF113" s="71" t="s">
        <v>39</v>
      </c>
      <c r="QG113" s="71"/>
      <c r="QH113" s="71"/>
      <c r="QI113" s="13"/>
      <c r="QK113" s="13"/>
      <c r="QL113" s="69">
        <v>11.25</v>
      </c>
      <c r="QM113" s="69">
        <v>12.94</v>
      </c>
      <c r="QN113" s="69"/>
      <c r="QO113" s="314" t="s">
        <v>62</v>
      </c>
      <c r="QP113" s="70">
        <f>QM113-QL113+QW113</f>
        <v>1.6899999999999995</v>
      </c>
      <c r="QQ113" s="89">
        <f>QP113/QL113</f>
        <v>0.15022222222222217</v>
      </c>
      <c r="QR113" s="89"/>
      <c r="QS113" s="89"/>
      <c r="QT113" s="89"/>
      <c r="QU113" s="71" t="s">
        <v>39</v>
      </c>
      <c r="QV113" s="71"/>
      <c r="QW113" s="71"/>
      <c r="QX113" s="13"/>
      <c r="QZ113" s="622"/>
      <c r="RA113" s="69">
        <v>11.25</v>
      </c>
      <c r="RB113" s="69">
        <v>12.94</v>
      </c>
      <c r="RC113" s="499"/>
      <c r="RD113" s="314" t="s">
        <v>62</v>
      </c>
      <c r="RE113" s="70">
        <f>RB113-RA113+RL113</f>
        <v>1.6899999999999995</v>
      </c>
      <c r="RF113" s="89">
        <f>RE113/RA113</f>
        <v>0.15022222222222217</v>
      </c>
      <c r="RG113" s="89"/>
      <c r="RH113" s="89"/>
      <c r="RI113" s="89"/>
      <c r="RJ113" s="538" t="s">
        <v>39</v>
      </c>
      <c r="RK113" s="557"/>
      <c r="RL113" s="558"/>
      <c r="RM113" s="633"/>
      <c r="RQ113" s="622"/>
      <c r="RR113" s="69">
        <v>11.25</v>
      </c>
      <c r="RS113" s="69">
        <v>12.94</v>
      </c>
      <c r="RT113" s="499"/>
      <c r="RU113" s="314" t="s">
        <v>62</v>
      </c>
      <c r="RV113" s="70">
        <f>RS113-RR113+SC113</f>
        <v>1.6899999999999995</v>
      </c>
      <c r="RW113" s="89">
        <f>RV113/RR113</f>
        <v>0.15022222222222217</v>
      </c>
      <c r="RX113" s="89"/>
      <c r="RY113" s="89"/>
      <c r="RZ113" s="89"/>
      <c r="SA113" s="538" t="s">
        <v>39</v>
      </c>
      <c r="SB113" s="557"/>
      <c r="SC113" s="558"/>
      <c r="SD113" s="633"/>
    </row>
    <row r="114" spans="1:498" ht="15.4" customHeight="1">
      <c r="A114" s="53" t="s">
        <v>384</v>
      </c>
      <c r="B114" s="55">
        <v>20</v>
      </c>
      <c r="C114" s="53" t="s">
        <v>383</v>
      </c>
      <c r="D114" s="776">
        <v>1014</v>
      </c>
      <c r="E114" s="56" t="s">
        <v>369</v>
      </c>
      <c r="F114" s="345" t="s">
        <v>147</v>
      </c>
      <c r="G114" s="326" t="s">
        <v>385</v>
      </c>
      <c r="H114" s="53" t="s">
        <v>122</v>
      </c>
      <c r="J114" s="13"/>
      <c r="K114" s="69">
        <v>15.25</v>
      </c>
      <c r="L114" s="69">
        <v>16.25</v>
      </c>
      <c r="M114" s="69" t="s">
        <v>62</v>
      </c>
      <c r="N114" s="70">
        <f>L114-K114+S114</f>
        <v>1</v>
      </c>
      <c r="O114" s="89">
        <f>N114/K114</f>
        <v>6.5573770491803282E-2</v>
      </c>
      <c r="P114" s="89"/>
      <c r="Q114" s="71" t="s">
        <v>39</v>
      </c>
      <c r="R114" s="71"/>
      <c r="S114" s="831"/>
      <c r="T114" s="66"/>
      <c r="U114" s="66"/>
      <c r="V114" s="13"/>
      <c r="X114" s="13"/>
      <c r="Y114" s="69">
        <v>15.25</v>
      </c>
      <c r="Z114" s="69">
        <v>16.25</v>
      </c>
      <c r="AA114" s="69" t="s">
        <v>62</v>
      </c>
      <c r="AB114" s="70">
        <f>Z114-Y114+AG114</f>
        <v>1</v>
      </c>
      <c r="AC114" s="89">
        <f>AB114/Y114</f>
        <v>6.5573770491803282E-2</v>
      </c>
      <c r="AD114" s="89"/>
      <c r="AE114" s="71" t="s">
        <v>39</v>
      </c>
      <c r="AF114" s="71"/>
      <c r="AG114" s="831"/>
      <c r="AH114" s="66"/>
      <c r="AI114" s="66"/>
      <c r="AJ114" s="13"/>
      <c r="AL114" s="13"/>
      <c r="AM114" s="69">
        <v>15.25</v>
      </c>
      <c r="AN114" s="69">
        <v>16.25</v>
      </c>
      <c r="AO114" s="69" t="s">
        <v>62</v>
      </c>
      <c r="AP114" s="70">
        <f>AN114-AM114+AU114</f>
        <v>1</v>
      </c>
      <c r="AQ114" s="89">
        <f>AP114/AM114</f>
        <v>6.5573770491803282E-2</v>
      </c>
      <c r="AR114" s="89"/>
      <c r="AS114" s="831" t="s">
        <v>39</v>
      </c>
      <c r="AT114" s="71"/>
      <c r="AU114" s="71"/>
      <c r="AV114" s="66"/>
      <c r="AW114" s="66"/>
      <c r="AX114" s="13"/>
      <c r="AZ114" s="13"/>
      <c r="BA114" s="69">
        <v>15.25</v>
      </c>
      <c r="BB114" s="69">
        <v>16.25</v>
      </c>
      <c r="BC114" s="69" t="s">
        <v>62</v>
      </c>
      <c r="BD114" s="70">
        <f>BB114-BA114+BI114</f>
        <v>1</v>
      </c>
      <c r="BE114" s="89">
        <f>BD114/BA114</f>
        <v>6.5573770491803282E-2</v>
      </c>
      <c r="BF114" s="89"/>
      <c r="BG114" s="831" t="s">
        <v>39</v>
      </c>
      <c r="BH114" s="71"/>
      <c r="BI114" s="71"/>
      <c r="BJ114" s="66"/>
      <c r="BK114" s="66"/>
      <c r="BL114" s="13"/>
      <c r="BN114" s="13"/>
      <c r="BO114" s="69">
        <v>15.25</v>
      </c>
      <c r="BP114" s="69">
        <v>16.25</v>
      </c>
      <c r="BQ114" s="69" t="s">
        <v>62</v>
      </c>
      <c r="BR114" s="70">
        <f>BP114-BO114+BW114</f>
        <v>1</v>
      </c>
      <c r="BS114" s="89">
        <f>BR114/BO114</f>
        <v>6.5573770491803282E-2</v>
      </c>
      <c r="BT114" s="89"/>
      <c r="BU114" s="831" t="s">
        <v>39</v>
      </c>
      <c r="BV114" s="71"/>
      <c r="BW114" s="71"/>
      <c r="BX114" s="66"/>
      <c r="BY114" s="66"/>
      <c r="BZ114" s="13"/>
      <c r="CB114" s="13"/>
      <c r="CC114" s="69">
        <v>15.25</v>
      </c>
      <c r="CD114" s="69">
        <v>16.25</v>
      </c>
      <c r="CE114" s="69" t="s">
        <v>62</v>
      </c>
      <c r="CF114" s="70">
        <f>CD114-CC114+CK114</f>
        <v>1</v>
      </c>
      <c r="CG114" s="89">
        <f>CF114/CC114</f>
        <v>6.5573770491803282E-2</v>
      </c>
      <c r="CH114" s="89"/>
      <c r="CI114" s="71" t="s">
        <v>39</v>
      </c>
      <c r="CJ114" s="71"/>
      <c r="CK114" s="71"/>
      <c r="CL114" s="66"/>
      <c r="CM114" s="66"/>
      <c r="CN114" s="13"/>
      <c r="CP114" s="13"/>
      <c r="CQ114" s="69">
        <v>15.25</v>
      </c>
      <c r="CR114" s="69">
        <v>16.25</v>
      </c>
      <c r="CS114" s="69" t="s">
        <v>62</v>
      </c>
      <c r="CT114" s="70">
        <f>CR114-CQ114+CY114</f>
        <v>1</v>
      </c>
      <c r="CU114" s="89">
        <f>CT114/CQ114</f>
        <v>6.5573770491803282E-2</v>
      </c>
      <c r="CV114" s="89"/>
      <c r="CW114" s="71" t="s">
        <v>39</v>
      </c>
      <c r="CX114" s="71"/>
      <c r="CY114" s="71"/>
      <c r="CZ114" s="66"/>
      <c r="DA114" s="66"/>
      <c r="DB114" s="13"/>
      <c r="DD114" s="13"/>
      <c r="DE114" s="69">
        <v>15.25</v>
      </c>
      <c r="DF114" s="69">
        <v>16.25</v>
      </c>
      <c r="DG114" s="69"/>
      <c r="DH114" s="69"/>
      <c r="DI114" s="69" t="s">
        <v>62</v>
      </c>
      <c r="DJ114" s="70">
        <f>DF114-DE114+DO114</f>
        <v>1</v>
      </c>
      <c r="DK114" s="89">
        <f>DJ114/DE114</f>
        <v>6.5573770491803282E-2</v>
      </c>
      <c r="DL114" s="89"/>
      <c r="DM114" s="71" t="s">
        <v>39</v>
      </c>
      <c r="DN114" s="71"/>
      <c r="DO114" s="71"/>
      <c r="DP114" s="66"/>
      <c r="DQ114" s="66"/>
      <c r="DR114" s="13"/>
      <c r="DT114" s="13"/>
      <c r="DU114" s="69">
        <v>15.25</v>
      </c>
      <c r="DV114" s="69">
        <v>16.25</v>
      </c>
      <c r="DW114" s="69" t="s">
        <v>62</v>
      </c>
      <c r="DX114" s="70">
        <f>DV114-DU114+EC114</f>
        <v>1</v>
      </c>
      <c r="DY114" s="89">
        <f>DX114/DU114</f>
        <v>6.5573770491803282E-2</v>
      </c>
      <c r="DZ114" s="89"/>
      <c r="EA114" s="71" t="s">
        <v>39</v>
      </c>
      <c r="EB114" s="71"/>
      <c r="EC114" s="71"/>
      <c r="ED114" s="66"/>
      <c r="EE114" s="66"/>
      <c r="EF114" s="13"/>
      <c r="EG114" s="13"/>
      <c r="EH114" s="13"/>
      <c r="EI114" s="69">
        <v>15.25</v>
      </c>
      <c r="EJ114" s="69">
        <v>16.25</v>
      </c>
      <c r="EK114" s="69" t="s">
        <v>62</v>
      </c>
      <c r="EL114" s="70">
        <f>EJ114-EI114+EP114</f>
        <v>1</v>
      </c>
      <c r="EM114" s="89">
        <f>EL114/EI114</f>
        <v>6.5573770491803282E-2</v>
      </c>
      <c r="EN114" s="71" t="s">
        <v>39</v>
      </c>
      <c r="EO114" s="71"/>
      <c r="EP114" s="71"/>
      <c r="EQ114" s="66"/>
      <c r="ER114" s="66"/>
      <c r="ES114" s="13"/>
      <c r="EU114" s="13"/>
      <c r="EV114" s="69">
        <v>15.25</v>
      </c>
      <c r="EW114" s="69">
        <v>16.47</v>
      </c>
      <c r="EX114" s="69" t="s">
        <v>62</v>
      </c>
      <c r="EY114" s="70">
        <f>EW114-EV114+FC114</f>
        <v>1.2199999999999989</v>
      </c>
      <c r="EZ114" s="89">
        <f>EY114/EV114</f>
        <v>7.9999999999999932E-2</v>
      </c>
      <c r="FA114" s="71" t="s">
        <v>39</v>
      </c>
      <c r="FB114" s="71"/>
      <c r="FC114" s="71"/>
      <c r="FD114" s="66"/>
      <c r="FE114" s="66"/>
      <c r="FF114" s="13"/>
      <c r="FH114" s="13"/>
      <c r="FI114" s="69">
        <v>15.25</v>
      </c>
      <c r="FJ114" s="69">
        <v>16.47</v>
      </c>
      <c r="FK114" s="69" t="s">
        <v>62</v>
      </c>
      <c r="FL114" s="70">
        <f>FJ114-FI114+FP114</f>
        <v>1.2199999999999989</v>
      </c>
      <c r="FM114" s="89">
        <f>FL114/FI114</f>
        <v>7.9999999999999932E-2</v>
      </c>
      <c r="FN114" s="71" t="s">
        <v>39</v>
      </c>
      <c r="FO114" s="71"/>
      <c r="FP114" s="71"/>
      <c r="FQ114" s="66"/>
      <c r="FR114" s="66"/>
      <c r="FS114" s="13"/>
      <c r="FU114" s="13"/>
      <c r="FV114" s="69">
        <v>15.25</v>
      </c>
      <c r="FW114" s="69">
        <v>16.47</v>
      </c>
      <c r="FX114" s="69"/>
      <c r="FY114" s="69" t="s">
        <v>62</v>
      </c>
      <c r="FZ114" s="70">
        <f>FW114-FV114+GD114</f>
        <v>1.2199999999999989</v>
      </c>
      <c r="GA114" s="89">
        <f>FZ114/FV114</f>
        <v>7.9999999999999932E-2</v>
      </c>
      <c r="GB114" s="71" t="s">
        <v>39</v>
      </c>
      <c r="GC114" s="71"/>
      <c r="GD114" s="71"/>
      <c r="GE114" s="66"/>
      <c r="GF114" s="66"/>
      <c r="GG114" s="13"/>
      <c r="GI114" s="13"/>
      <c r="GJ114" s="69">
        <v>15.25</v>
      </c>
      <c r="GK114" s="69">
        <v>16.47</v>
      </c>
      <c r="GL114" s="69"/>
      <c r="GM114" s="69" t="s">
        <v>62</v>
      </c>
      <c r="GN114" s="70">
        <f>GK114-GJ114+GR114</f>
        <v>1.2199999999999989</v>
      </c>
      <c r="GO114" s="89">
        <f>GN114/GJ114</f>
        <v>7.9999999999999932E-2</v>
      </c>
      <c r="GP114" s="71" t="s">
        <v>39</v>
      </c>
      <c r="GQ114" s="71"/>
      <c r="GR114" s="71"/>
      <c r="GS114" s="66"/>
      <c r="GT114" s="66"/>
      <c r="GU114" s="13"/>
      <c r="GW114" s="13"/>
      <c r="GX114" s="69">
        <v>15.25</v>
      </c>
      <c r="GY114" s="69">
        <v>16.47</v>
      </c>
      <c r="GZ114" s="69"/>
      <c r="HA114" s="69" t="s">
        <v>62</v>
      </c>
      <c r="HB114" s="70">
        <f>GY114-GX114+HF114</f>
        <v>1.2199999999999989</v>
      </c>
      <c r="HC114" s="89">
        <f>HB114/GX114</f>
        <v>7.9999999999999932E-2</v>
      </c>
      <c r="HD114" s="71" t="s">
        <v>39</v>
      </c>
      <c r="HE114" s="71"/>
      <c r="HF114" s="71"/>
      <c r="HG114" s="66"/>
      <c r="HH114" s="66"/>
      <c r="HI114" s="13"/>
      <c r="HJ114" s="13"/>
      <c r="HK114" s="13"/>
      <c r="HL114" s="69">
        <v>15.25</v>
      </c>
      <c r="HM114" s="69">
        <v>16.47</v>
      </c>
      <c r="HN114" s="69"/>
      <c r="HO114" s="69" t="s">
        <v>62</v>
      </c>
      <c r="HP114" s="70">
        <f>HM114-HL114+HT114</f>
        <v>1.2199999999999989</v>
      </c>
      <c r="HQ114" s="89">
        <f>HP114/HL114</f>
        <v>7.9999999999999932E-2</v>
      </c>
      <c r="HR114" s="71" t="s">
        <v>39</v>
      </c>
      <c r="HS114" s="71"/>
      <c r="HT114" s="71"/>
      <c r="HU114" s="66"/>
      <c r="HV114" s="66"/>
      <c r="HW114" s="13"/>
      <c r="HX114" s="13"/>
      <c r="HY114" s="69">
        <v>15.25</v>
      </c>
      <c r="HZ114" s="69">
        <v>16.47</v>
      </c>
      <c r="IA114" s="69"/>
      <c r="IB114" s="69" t="s">
        <v>62</v>
      </c>
      <c r="IC114" s="70">
        <f>HZ114-HY114+IJ114</f>
        <v>1.2199999999999989</v>
      </c>
      <c r="ID114" s="89">
        <f>IC114/HY114</f>
        <v>7.9999999999999932E-2</v>
      </c>
      <c r="IE114" s="89"/>
      <c r="IF114" s="89"/>
      <c r="IG114" s="89"/>
      <c r="IH114" s="71" t="s">
        <v>39</v>
      </c>
      <c r="II114" s="71"/>
      <c r="IJ114" s="71"/>
      <c r="IK114" s="66"/>
      <c r="IL114" s="66"/>
      <c r="IM114" s="13"/>
      <c r="IQ114" s="13"/>
      <c r="IR114" s="69">
        <v>15.25</v>
      </c>
      <c r="IS114" s="69">
        <v>16.47</v>
      </c>
      <c r="IT114" s="69"/>
      <c r="IU114" s="69" t="s">
        <v>62</v>
      </c>
      <c r="IV114" s="70">
        <f>IS114-IR114+JC114</f>
        <v>1.2199999999999989</v>
      </c>
      <c r="IW114" s="89">
        <f>IV114/IR114</f>
        <v>7.9999999999999932E-2</v>
      </c>
      <c r="IX114" s="89"/>
      <c r="IY114" s="89"/>
      <c r="IZ114" s="89"/>
      <c r="JA114" s="71" t="s">
        <v>39</v>
      </c>
      <c r="JB114" s="71"/>
      <c r="JC114" s="71"/>
      <c r="JD114" s="66"/>
      <c r="JE114" s="66"/>
      <c r="JF114" s="13"/>
      <c r="JH114" s="13"/>
      <c r="JI114" s="69">
        <v>15.25</v>
      </c>
      <c r="JJ114" s="69">
        <v>16.47</v>
      </c>
      <c r="JK114" s="69"/>
      <c r="JL114" s="69" t="s">
        <v>62</v>
      </c>
      <c r="JM114" s="70">
        <f>JJ114-JI114+JT114</f>
        <v>1.2199999999999989</v>
      </c>
      <c r="JN114" s="89">
        <f>JM114/JI114</f>
        <v>7.9999999999999932E-2</v>
      </c>
      <c r="JO114" s="89"/>
      <c r="JP114" s="89"/>
      <c r="JQ114" s="89"/>
      <c r="JR114" s="71" t="s">
        <v>39</v>
      </c>
      <c r="JS114" s="71"/>
      <c r="JT114" s="71"/>
      <c r="JU114" s="66"/>
      <c r="JV114" s="66"/>
      <c r="JW114" s="13"/>
      <c r="JZ114" s="13" t="s">
        <v>437</v>
      </c>
      <c r="KA114" s="69">
        <v>15.25</v>
      </c>
      <c r="KB114" s="69">
        <v>16.47</v>
      </c>
      <c r="KC114" s="69"/>
      <c r="KD114" s="69" t="s">
        <v>62</v>
      </c>
      <c r="KE114" s="70">
        <f>KB114-KA114+KL114</f>
        <v>1.2199999999999989</v>
      </c>
      <c r="KF114" s="89">
        <f>KE114/KA114</f>
        <v>7.9999999999999932E-2</v>
      </c>
      <c r="KG114" s="89"/>
      <c r="KH114" s="89"/>
      <c r="KI114" s="89"/>
      <c r="KJ114" s="71" t="s">
        <v>39</v>
      </c>
      <c r="KK114" s="71"/>
      <c r="KL114" s="71"/>
      <c r="KM114" s="66"/>
      <c r="KN114" s="66"/>
      <c r="KO114" s="13"/>
      <c r="KQ114" s="13" t="s">
        <v>437</v>
      </c>
      <c r="KR114" s="69">
        <v>15.25</v>
      </c>
      <c r="KS114" s="69">
        <v>16.47</v>
      </c>
      <c r="KT114" s="69"/>
      <c r="KU114" s="314" t="s">
        <v>62</v>
      </c>
      <c r="KV114" s="70">
        <f>KS114-KR114+LC114</f>
        <v>1.2199999999999989</v>
      </c>
      <c r="KW114" s="89">
        <f>KV114/KR114</f>
        <v>7.9999999999999932E-2</v>
      </c>
      <c r="KX114" s="89"/>
      <c r="KY114" s="89"/>
      <c r="KZ114" s="89"/>
      <c r="LA114" s="71" t="s">
        <v>39</v>
      </c>
      <c r="LB114" s="71"/>
      <c r="LC114" s="71"/>
      <c r="LD114" s="66"/>
      <c r="LE114" s="66"/>
      <c r="LF114" s="13"/>
      <c r="LI114" s="13" t="s">
        <v>437</v>
      </c>
      <c r="LJ114" s="69">
        <v>15.25</v>
      </c>
      <c r="LK114" s="69">
        <v>16.47</v>
      </c>
      <c r="LL114" s="69"/>
      <c r="LM114" s="314" t="s">
        <v>62</v>
      </c>
      <c r="LN114" s="70">
        <f>LK114-LJ114+LU114</f>
        <v>1.2199999999999989</v>
      </c>
      <c r="LO114" s="89">
        <f>LN114/LJ114</f>
        <v>7.9999999999999932E-2</v>
      </c>
      <c r="LP114" s="89"/>
      <c r="LQ114" s="89"/>
      <c r="LR114" s="89"/>
      <c r="LS114" s="71" t="s">
        <v>39</v>
      </c>
      <c r="LT114" s="71"/>
      <c r="LU114" s="71"/>
      <c r="LV114" s="66"/>
      <c r="LW114" s="66"/>
      <c r="LX114" s="13"/>
      <c r="LZ114" s="13" t="s">
        <v>437</v>
      </c>
      <c r="MA114" s="69">
        <v>15.25</v>
      </c>
      <c r="MB114" s="69">
        <v>16.47</v>
      </c>
      <c r="MC114" s="69"/>
      <c r="MD114" s="314" t="s">
        <v>62</v>
      </c>
      <c r="ME114" s="70">
        <f>MB114-MA114+ML114</f>
        <v>1.2199999999999989</v>
      </c>
      <c r="MF114" s="89">
        <f>ME114/MA114</f>
        <v>7.9999999999999932E-2</v>
      </c>
      <c r="MG114" s="89"/>
      <c r="MH114" s="89"/>
      <c r="MI114" s="89"/>
      <c r="MJ114" s="71" t="s">
        <v>39</v>
      </c>
      <c r="MK114" s="71"/>
      <c r="ML114" s="71"/>
      <c r="MM114" s="66"/>
      <c r="MN114" s="66"/>
      <c r="MO114" s="13"/>
      <c r="MQ114" s="13"/>
      <c r="MR114" s="69">
        <v>15.25</v>
      </c>
      <c r="MS114" s="69">
        <v>17.54</v>
      </c>
      <c r="MT114" s="69"/>
      <c r="MU114" s="314" t="s">
        <v>62</v>
      </c>
      <c r="MV114" s="70">
        <f>MS114-MR114+NC114</f>
        <v>2.2899999999999991</v>
      </c>
      <c r="MW114" s="89">
        <f>MV114/MR114</f>
        <v>0.15016393442622944</v>
      </c>
      <c r="MX114" s="89"/>
      <c r="MY114" s="89"/>
      <c r="MZ114" s="89"/>
      <c r="NA114" s="71" t="s">
        <v>39</v>
      </c>
      <c r="NB114" s="71"/>
      <c r="NC114" s="71"/>
      <c r="ND114" s="66"/>
      <c r="NE114" s="66"/>
      <c r="NF114" s="13"/>
      <c r="NI114" s="13"/>
      <c r="NJ114" s="69">
        <v>15.25</v>
      </c>
      <c r="NK114" s="69">
        <v>17.54</v>
      </c>
      <c r="NL114" s="69"/>
      <c r="NM114" s="314" t="s">
        <v>62</v>
      </c>
      <c r="NN114" s="70">
        <f>NK114-NJ114+NU114</f>
        <v>2.2899999999999991</v>
      </c>
      <c r="NO114" s="89">
        <f>NN114/NJ114</f>
        <v>0.15016393442622944</v>
      </c>
      <c r="NP114" s="89"/>
      <c r="NQ114" s="89"/>
      <c r="NR114" s="89"/>
      <c r="NS114" s="71" t="s">
        <v>39</v>
      </c>
      <c r="NT114" s="71"/>
      <c r="NU114" s="71"/>
      <c r="NV114" s="66"/>
      <c r="NW114" s="66"/>
      <c r="NX114" s="13"/>
      <c r="OA114" s="13"/>
      <c r="OB114" s="69">
        <v>15.25</v>
      </c>
      <c r="OC114" s="69">
        <v>17.54</v>
      </c>
      <c r="OD114" s="69"/>
      <c r="OE114" s="314" t="s">
        <v>62</v>
      </c>
      <c r="OF114" s="70">
        <f>OC114-OB114+OM114</f>
        <v>2.2899999999999991</v>
      </c>
      <c r="OG114" s="89">
        <f>OF114/OB114</f>
        <v>0.15016393442622944</v>
      </c>
      <c r="OH114" s="89"/>
      <c r="OI114" s="89"/>
      <c r="OJ114" s="89"/>
      <c r="OK114" s="71" t="s">
        <v>39</v>
      </c>
      <c r="OL114" s="71"/>
      <c r="OM114" s="71"/>
      <c r="ON114" s="13"/>
      <c r="OQ114" s="13"/>
      <c r="OR114" s="69">
        <v>15.25</v>
      </c>
      <c r="OS114" s="69">
        <v>17.54</v>
      </c>
      <c r="OT114" s="69"/>
      <c r="OU114" s="314" t="s">
        <v>62</v>
      </c>
      <c r="OV114" s="70">
        <f>OS114-OR114+PC114</f>
        <v>2.2899999999999991</v>
      </c>
      <c r="OW114" s="89">
        <f>OV114/OR114</f>
        <v>0.15016393442622944</v>
      </c>
      <c r="OX114" s="89"/>
      <c r="OY114" s="89"/>
      <c r="OZ114" s="89"/>
      <c r="PA114" s="71" t="s">
        <v>39</v>
      </c>
      <c r="PB114" s="71"/>
      <c r="PC114" s="71"/>
      <c r="PD114" s="13"/>
      <c r="PG114" s="13"/>
      <c r="PH114" s="69">
        <v>15.25</v>
      </c>
      <c r="PI114" s="69">
        <v>17.54</v>
      </c>
      <c r="PJ114" s="69"/>
      <c r="PK114" s="314" t="s">
        <v>62</v>
      </c>
      <c r="PL114" s="70">
        <f>PI114-PH114+PS114</f>
        <v>2.2899999999999991</v>
      </c>
      <c r="PM114" s="89">
        <f>PL114/PH114</f>
        <v>0.15016393442622944</v>
      </c>
      <c r="PN114" s="89"/>
      <c r="PO114" s="89"/>
      <c r="PP114" s="89"/>
      <c r="PQ114" s="71" t="s">
        <v>39</v>
      </c>
      <c r="PR114" s="71"/>
      <c r="PS114" s="71"/>
      <c r="PT114" s="13"/>
      <c r="PV114" s="13"/>
      <c r="PW114" s="69">
        <v>15.25</v>
      </c>
      <c r="PX114" s="69">
        <v>17.54</v>
      </c>
      <c r="PY114" s="69"/>
      <c r="PZ114" s="314" t="s">
        <v>62</v>
      </c>
      <c r="QA114" s="70">
        <f>PX114-PW114+QH114</f>
        <v>2.2899999999999991</v>
      </c>
      <c r="QB114" s="89">
        <f>QA114/PW114</f>
        <v>0.15016393442622944</v>
      </c>
      <c r="QC114" s="89"/>
      <c r="QD114" s="89"/>
      <c r="QE114" s="89"/>
      <c r="QF114" s="71" t="s">
        <v>39</v>
      </c>
      <c r="QG114" s="71"/>
      <c r="QH114" s="71"/>
      <c r="QI114" s="13"/>
      <c r="QK114" s="13"/>
      <c r="QL114" s="69">
        <v>15.25</v>
      </c>
      <c r="QM114" s="69">
        <v>17.54</v>
      </c>
      <c r="QN114" s="69"/>
      <c r="QO114" s="314" t="s">
        <v>62</v>
      </c>
      <c r="QP114" s="70">
        <f>QM114-QL114+QW114</f>
        <v>2.2899999999999991</v>
      </c>
      <c r="QQ114" s="89">
        <f>QP114/QL114</f>
        <v>0.15016393442622944</v>
      </c>
      <c r="QR114" s="89"/>
      <c r="QS114" s="89"/>
      <c r="QT114" s="89"/>
      <c r="QU114" s="71" t="s">
        <v>39</v>
      </c>
      <c r="QV114" s="71"/>
      <c r="QW114" s="71"/>
      <c r="QX114" s="13"/>
      <c r="QZ114" s="622"/>
      <c r="RA114" s="69">
        <v>15.25</v>
      </c>
      <c r="RB114" s="69">
        <v>17.54</v>
      </c>
      <c r="RC114" s="499"/>
      <c r="RD114" s="314" t="s">
        <v>62</v>
      </c>
      <c r="RE114" s="70">
        <f>RB114-RA114+RL114</f>
        <v>2.2899999999999991</v>
      </c>
      <c r="RF114" s="89">
        <f>RE114/RA114</f>
        <v>0.15016393442622944</v>
      </c>
      <c r="RG114" s="89"/>
      <c r="RH114" s="89"/>
      <c r="RI114" s="89"/>
      <c r="RJ114" s="538" t="s">
        <v>39</v>
      </c>
      <c r="RK114" s="557"/>
      <c r="RL114" s="558"/>
      <c r="RM114" s="633"/>
      <c r="RQ114" s="622"/>
      <c r="RR114" s="69">
        <v>15.25</v>
      </c>
      <c r="RS114" s="69">
        <v>17.54</v>
      </c>
      <c r="RT114" s="499"/>
      <c r="RU114" s="314" t="s">
        <v>62</v>
      </c>
      <c r="RV114" s="70">
        <f>RS114-RR114+SC114</f>
        <v>2.2899999999999991</v>
      </c>
      <c r="RW114" s="89">
        <f>RV114/RR114</f>
        <v>0.15016393442622944</v>
      </c>
      <c r="RX114" s="89"/>
      <c r="RY114" s="89"/>
      <c r="RZ114" s="89"/>
      <c r="SA114" s="538" t="s">
        <v>39</v>
      </c>
      <c r="SB114" s="557"/>
      <c r="SC114" s="558"/>
      <c r="SD114" s="633"/>
    </row>
    <row r="115" spans="1:498" ht="15.4" customHeight="1">
      <c r="A115" s="53" t="s">
        <v>386</v>
      </c>
      <c r="B115" s="54">
        <v>120</v>
      </c>
      <c r="C115" s="53" t="s">
        <v>58</v>
      </c>
      <c r="D115" s="776">
        <v>1014</v>
      </c>
      <c r="E115" s="56" t="s">
        <v>369</v>
      </c>
      <c r="F115" s="345" t="s">
        <v>147</v>
      </c>
      <c r="G115" s="326" t="s">
        <v>387</v>
      </c>
      <c r="H115" s="53"/>
      <c r="J115" s="13"/>
      <c r="K115" s="69"/>
      <c r="L115" s="69"/>
      <c r="M115" s="69"/>
      <c r="N115" s="70"/>
      <c r="O115" s="89"/>
      <c r="P115" s="89"/>
      <c r="Q115" s="71"/>
      <c r="R115" s="71"/>
      <c r="S115" s="831"/>
      <c r="T115" s="66"/>
      <c r="U115" s="66"/>
      <c r="V115" s="13"/>
      <c r="X115" s="13"/>
      <c r="Y115" s="69"/>
      <c r="Z115" s="69"/>
      <c r="AA115" s="69"/>
      <c r="AB115" s="70"/>
      <c r="AC115" s="89"/>
      <c r="AD115" s="89"/>
      <c r="AE115" s="71"/>
      <c r="AF115" s="71"/>
      <c r="AG115" s="831"/>
      <c r="AH115" s="66"/>
      <c r="AI115" s="66"/>
      <c r="AJ115" s="13"/>
      <c r="AL115" s="13"/>
      <c r="AM115" s="69"/>
      <c r="AN115" s="69"/>
      <c r="AO115" s="69"/>
      <c r="AP115" s="70"/>
      <c r="AQ115" s="89"/>
      <c r="AR115" s="89"/>
      <c r="AS115" s="831"/>
      <c r="AT115" s="71"/>
      <c r="AU115" s="71"/>
      <c r="AV115" s="66"/>
      <c r="AW115" s="66"/>
      <c r="AX115" s="13"/>
      <c r="AZ115" s="13"/>
      <c r="BA115" s="69"/>
      <c r="BB115" s="69"/>
      <c r="BC115" s="69"/>
      <c r="BD115" s="70"/>
      <c r="BE115" s="89"/>
      <c r="BF115" s="89"/>
      <c r="BG115" s="831"/>
      <c r="BH115" s="71"/>
      <c r="BI115" s="71"/>
      <c r="BJ115" s="66"/>
      <c r="BK115" s="66"/>
      <c r="BL115" s="13"/>
      <c r="BN115" s="13"/>
      <c r="BO115" s="69"/>
      <c r="BP115" s="69"/>
      <c r="BQ115" s="69"/>
      <c r="BR115" s="70"/>
      <c r="BS115" s="89"/>
      <c r="BT115" s="89"/>
      <c r="BU115" s="831"/>
      <c r="BV115" s="71"/>
      <c r="BW115" s="71"/>
      <c r="BX115" s="66"/>
      <c r="BY115" s="66"/>
      <c r="BZ115" s="13"/>
      <c r="CB115" s="13"/>
      <c r="CC115" s="69"/>
      <c r="CD115" s="69"/>
      <c r="CE115" s="69"/>
      <c r="CF115" s="70"/>
      <c r="CG115" s="89"/>
      <c r="CH115" s="89"/>
      <c r="CI115" s="71"/>
      <c r="CJ115" s="71"/>
      <c r="CK115" s="71"/>
      <c r="CL115" s="66"/>
      <c r="CM115" s="66"/>
      <c r="CN115" s="13"/>
      <c r="CP115" s="13"/>
      <c r="CQ115" s="69"/>
      <c r="CR115" s="69"/>
      <c r="CS115" s="69"/>
      <c r="CT115" s="70"/>
      <c r="CU115" s="89"/>
      <c r="CV115" s="89"/>
      <c r="CW115" s="71"/>
      <c r="CX115" s="71"/>
      <c r="CY115" s="71"/>
      <c r="CZ115" s="66"/>
      <c r="DA115" s="66"/>
      <c r="DB115" s="13"/>
      <c r="DD115" s="13"/>
      <c r="DE115" s="69"/>
      <c r="DF115" s="69"/>
      <c r="DG115" s="69"/>
      <c r="DH115" s="69"/>
      <c r="DI115" s="69"/>
      <c r="DJ115" s="70"/>
      <c r="DK115" s="89"/>
      <c r="DL115" s="89"/>
      <c r="DM115" s="71"/>
      <c r="DN115" s="71"/>
      <c r="DO115" s="71"/>
      <c r="DP115" s="66"/>
      <c r="DQ115" s="66"/>
      <c r="DR115" s="13"/>
      <c r="DT115" s="13"/>
      <c r="DU115" s="69"/>
      <c r="DV115" s="69"/>
      <c r="DW115" s="69"/>
      <c r="DX115" s="70"/>
      <c r="DY115" s="89"/>
      <c r="DZ115" s="89"/>
      <c r="EA115" s="71"/>
      <c r="EB115" s="71"/>
      <c r="EC115" s="71"/>
      <c r="ED115" s="66"/>
      <c r="EE115" s="66"/>
      <c r="EF115" s="13"/>
      <c r="EG115" s="13"/>
      <c r="EH115" s="13"/>
      <c r="EI115" s="69"/>
      <c r="EJ115" s="69"/>
      <c r="EK115" s="69"/>
      <c r="EL115" s="70"/>
      <c r="EM115" s="89"/>
      <c r="EN115" s="71"/>
      <c r="EO115" s="71"/>
      <c r="EP115" s="71"/>
      <c r="EQ115" s="66"/>
      <c r="ER115" s="66"/>
      <c r="ES115" s="13"/>
      <c r="EU115" s="13"/>
      <c r="EV115" s="69">
        <v>8.4</v>
      </c>
      <c r="EW115" s="69">
        <v>9</v>
      </c>
      <c r="EX115" s="69" t="s">
        <v>62</v>
      </c>
      <c r="EY115" s="70">
        <f>EW115-EV115+FC115</f>
        <v>0.59999999999999964</v>
      </c>
      <c r="EZ115" s="89">
        <f>EY115/EV115</f>
        <v>7.1428571428571383E-2</v>
      </c>
      <c r="FA115" s="71" t="s">
        <v>39</v>
      </c>
      <c r="FB115" s="71"/>
      <c r="FC115" s="71"/>
      <c r="FD115" s="66"/>
      <c r="FE115" s="66"/>
      <c r="FF115" s="13"/>
      <c r="FH115" s="13"/>
      <c r="FI115" s="69">
        <v>8.4</v>
      </c>
      <c r="FJ115" s="69">
        <v>9</v>
      </c>
      <c r="FK115" s="69" t="s">
        <v>62</v>
      </c>
      <c r="FL115" s="70">
        <f>FJ115-FI115+FP115</f>
        <v>0.59999999999999964</v>
      </c>
      <c r="FM115" s="89">
        <f>FL115/FI115</f>
        <v>7.1428571428571383E-2</v>
      </c>
      <c r="FN115" s="71" t="s">
        <v>39</v>
      </c>
      <c r="FO115" s="71"/>
      <c r="FP115" s="71"/>
      <c r="FQ115" s="66"/>
      <c r="FR115" s="66"/>
      <c r="FS115" s="13"/>
      <c r="FU115" s="13"/>
      <c r="FV115" s="69">
        <v>8.4</v>
      </c>
      <c r="FW115" s="69">
        <v>9</v>
      </c>
      <c r="FX115" s="69"/>
      <c r="FY115" s="69" t="s">
        <v>62</v>
      </c>
      <c r="FZ115" s="70">
        <f>FW115-FV115+GD115</f>
        <v>0.59999999999999964</v>
      </c>
      <c r="GA115" s="89">
        <f>FZ115/FV115</f>
        <v>7.1428571428571383E-2</v>
      </c>
      <c r="GB115" s="71" t="s">
        <v>39</v>
      </c>
      <c r="GC115" s="71"/>
      <c r="GD115" s="71"/>
      <c r="GE115" s="66"/>
      <c r="GF115" s="66"/>
      <c r="GG115" s="13"/>
      <c r="GI115" s="13"/>
      <c r="GJ115" s="69">
        <v>8.4</v>
      </c>
      <c r="GK115" s="69">
        <v>9</v>
      </c>
      <c r="GL115" s="69"/>
      <c r="GM115" s="69" t="s">
        <v>62</v>
      </c>
      <c r="GN115" s="70">
        <f>GK115-GJ115+GR115</f>
        <v>0.59999999999999964</v>
      </c>
      <c r="GO115" s="89">
        <f>GN115/GJ115</f>
        <v>7.1428571428571383E-2</v>
      </c>
      <c r="GP115" s="71" t="s">
        <v>39</v>
      </c>
      <c r="GQ115" s="71"/>
      <c r="GR115" s="71"/>
      <c r="GS115" s="66"/>
      <c r="GT115" s="66"/>
      <c r="GU115" s="13"/>
      <c r="GW115" s="13"/>
      <c r="GX115" s="69">
        <v>8.4</v>
      </c>
      <c r="GY115" s="69">
        <v>9</v>
      </c>
      <c r="GZ115" s="69"/>
      <c r="HA115" s="69" t="s">
        <v>62</v>
      </c>
      <c r="HB115" s="70">
        <f>GY115-GX115+HF115</f>
        <v>0.59999999999999964</v>
      </c>
      <c r="HC115" s="89">
        <f>HB115/GX115</f>
        <v>7.1428571428571383E-2</v>
      </c>
      <c r="HD115" s="71" t="s">
        <v>39</v>
      </c>
      <c r="HE115" s="71"/>
      <c r="HF115" s="71"/>
      <c r="HG115" s="66"/>
      <c r="HH115" s="66"/>
      <c r="HI115" s="13"/>
      <c r="HJ115" s="13"/>
      <c r="HK115" s="13"/>
      <c r="HL115" s="69">
        <v>8.4</v>
      </c>
      <c r="HM115" s="69">
        <v>9</v>
      </c>
      <c r="HN115" s="69"/>
      <c r="HO115" s="69" t="s">
        <v>62</v>
      </c>
      <c r="HP115" s="70">
        <f>HM115-HL115+HT115</f>
        <v>0.59999999999999964</v>
      </c>
      <c r="HQ115" s="89">
        <f>HP115/HL115</f>
        <v>7.1428571428571383E-2</v>
      </c>
      <c r="HR115" s="71" t="s">
        <v>39</v>
      </c>
      <c r="HS115" s="71"/>
      <c r="HT115" s="71"/>
      <c r="HU115" s="66"/>
      <c r="HV115" s="66"/>
      <c r="HW115" s="13"/>
      <c r="HX115" s="13"/>
      <c r="HY115" s="69">
        <v>8.4</v>
      </c>
      <c r="HZ115" s="69">
        <v>9</v>
      </c>
      <c r="IA115" s="69"/>
      <c r="IB115" s="69" t="s">
        <v>62</v>
      </c>
      <c r="IC115" s="70">
        <f>HZ115-HY115+IJ115</f>
        <v>0.59999999999999964</v>
      </c>
      <c r="ID115" s="89">
        <f>IC115/HY115</f>
        <v>7.1428571428571383E-2</v>
      </c>
      <c r="IE115" s="89"/>
      <c r="IF115" s="89"/>
      <c r="IG115" s="89"/>
      <c r="IH115" s="71" t="s">
        <v>39</v>
      </c>
      <c r="II115" s="71"/>
      <c r="IJ115" s="71"/>
      <c r="IK115" s="66"/>
      <c r="IL115" s="66"/>
      <c r="IM115" s="13"/>
      <c r="IQ115" s="13"/>
      <c r="IR115" s="69">
        <v>8.4</v>
      </c>
      <c r="IS115" s="69">
        <v>9</v>
      </c>
      <c r="IT115" s="69"/>
      <c r="IU115" s="69" t="s">
        <v>62</v>
      </c>
      <c r="IV115" s="70">
        <f>IS115-IR115+JC115</f>
        <v>0.59999999999999964</v>
      </c>
      <c r="IW115" s="89">
        <f>IV115/IR115</f>
        <v>7.1428571428571383E-2</v>
      </c>
      <c r="IX115" s="89"/>
      <c r="IY115" s="89"/>
      <c r="IZ115" s="89"/>
      <c r="JA115" s="71" t="s">
        <v>39</v>
      </c>
      <c r="JB115" s="71"/>
      <c r="JC115" s="71"/>
      <c r="JD115" s="66"/>
      <c r="JE115" s="66"/>
      <c r="JF115" s="13"/>
      <c r="JH115" s="13"/>
      <c r="JI115" s="69">
        <v>8.4</v>
      </c>
      <c r="JJ115" s="69">
        <v>9</v>
      </c>
      <c r="JK115" s="69"/>
      <c r="JL115" s="69" t="s">
        <v>62</v>
      </c>
      <c r="JM115" s="70">
        <f>JJ115-JI115+JT115</f>
        <v>0.59999999999999964</v>
      </c>
      <c r="JN115" s="89">
        <f>JM115/JI115</f>
        <v>7.1428571428571383E-2</v>
      </c>
      <c r="JO115" s="89"/>
      <c r="JP115" s="89"/>
      <c r="JQ115" s="89"/>
      <c r="JR115" s="71" t="s">
        <v>39</v>
      </c>
      <c r="JS115" s="71"/>
      <c r="JT115" s="71"/>
      <c r="JU115" s="66"/>
      <c r="JV115" s="66"/>
      <c r="JW115" s="13"/>
      <c r="JZ115" s="13" t="s">
        <v>440</v>
      </c>
      <c r="KA115" s="69">
        <v>8.4</v>
      </c>
      <c r="KB115" s="69">
        <v>9</v>
      </c>
      <c r="KC115" s="69"/>
      <c r="KD115" s="69" t="s">
        <v>62</v>
      </c>
      <c r="KE115" s="70">
        <f>KB115-KA115+KL115</f>
        <v>0.59999999999999964</v>
      </c>
      <c r="KF115" s="89">
        <f>KE115/KA115</f>
        <v>7.1428571428571383E-2</v>
      </c>
      <c r="KG115" s="89"/>
      <c r="KH115" s="89"/>
      <c r="KI115" s="89"/>
      <c r="KJ115" s="71" t="s">
        <v>39</v>
      </c>
      <c r="KK115" s="71"/>
      <c r="KL115" s="71"/>
      <c r="KM115" s="66"/>
      <c r="KN115" s="66"/>
      <c r="KO115" s="13"/>
      <c r="KQ115" s="13" t="s">
        <v>440</v>
      </c>
      <c r="KR115" s="69">
        <v>8.4</v>
      </c>
      <c r="KS115" s="69">
        <v>9</v>
      </c>
      <c r="KT115" s="69"/>
      <c r="KU115" s="314" t="s">
        <v>62</v>
      </c>
      <c r="KV115" s="70">
        <f>KS115-KR115+LC115</f>
        <v>0.59999999999999964</v>
      </c>
      <c r="KW115" s="89">
        <f>KV115/KR115</f>
        <v>7.1428571428571383E-2</v>
      </c>
      <c r="KX115" s="89"/>
      <c r="KY115" s="89"/>
      <c r="KZ115" s="89"/>
      <c r="LA115" s="71" t="s">
        <v>39</v>
      </c>
      <c r="LB115" s="71"/>
      <c r="LC115" s="71"/>
      <c r="LD115" s="66"/>
      <c r="LE115" s="66"/>
      <c r="LF115" s="13"/>
      <c r="LI115" s="13" t="s">
        <v>440</v>
      </c>
      <c r="LJ115" s="69">
        <v>8.4</v>
      </c>
      <c r="LK115" s="69">
        <v>9</v>
      </c>
      <c r="LL115" s="69"/>
      <c r="LM115" s="314" t="s">
        <v>62</v>
      </c>
      <c r="LN115" s="70">
        <f>LK115-LJ115+LU115</f>
        <v>0.59999999999999964</v>
      </c>
      <c r="LO115" s="89">
        <f>LN115/LJ115</f>
        <v>7.1428571428571383E-2</v>
      </c>
      <c r="LP115" s="89"/>
      <c r="LQ115" s="89"/>
      <c r="LR115" s="89"/>
      <c r="LS115" s="71" t="s">
        <v>39</v>
      </c>
      <c r="LT115" s="71"/>
      <c r="LU115" s="71"/>
      <c r="LV115" s="66"/>
      <c r="LW115" s="66"/>
      <c r="LX115" s="13"/>
      <c r="LZ115" s="13" t="s">
        <v>440</v>
      </c>
      <c r="MA115" s="69">
        <v>8.4</v>
      </c>
      <c r="MB115" s="69">
        <v>9</v>
      </c>
      <c r="MC115" s="69"/>
      <c r="MD115" s="314" t="s">
        <v>62</v>
      </c>
      <c r="ME115" s="70">
        <f>MB115-MA115+ML115</f>
        <v>0.59999999999999964</v>
      </c>
      <c r="MF115" s="89">
        <f>ME115/MA115</f>
        <v>7.1428571428571383E-2</v>
      </c>
      <c r="MG115" s="89"/>
      <c r="MH115" s="89"/>
      <c r="MI115" s="89"/>
      <c r="MJ115" s="71" t="s">
        <v>39</v>
      </c>
      <c r="MK115" s="71"/>
      <c r="ML115" s="71"/>
      <c r="MM115" s="66"/>
      <c r="MN115" s="66"/>
      <c r="MO115" s="13"/>
      <c r="MQ115" s="13"/>
      <c r="MR115" s="69">
        <v>8.4</v>
      </c>
      <c r="MS115" s="69">
        <v>9</v>
      </c>
      <c r="MT115" s="69"/>
      <c r="MU115" s="314" t="s">
        <v>62</v>
      </c>
      <c r="MV115" s="70">
        <f>MS115-MR115+NC115</f>
        <v>0.59999999999999964</v>
      </c>
      <c r="MW115" s="89">
        <f>MV115/MR115</f>
        <v>7.1428571428571383E-2</v>
      </c>
      <c r="MX115" s="89"/>
      <c r="MY115" s="89"/>
      <c r="MZ115" s="89"/>
      <c r="NA115" s="71" t="s">
        <v>39</v>
      </c>
      <c r="NB115" s="71"/>
      <c r="NC115" s="71"/>
      <c r="ND115" s="66"/>
      <c r="NE115" s="66"/>
      <c r="NF115" s="13"/>
      <c r="NI115" s="13"/>
      <c r="NJ115" s="69">
        <v>8.4</v>
      </c>
      <c r="NK115" s="69">
        <v>9</v>
      </c>
      <c r="NL115" s="69"/>
      <c r="NM115" s="314" t="s">
        <v>62</v>
      </c>
      <c r="NN115" s="70">
        <f>NK115-NJ115+NU115</f>
        <v>0.59999999999999964</v>
      </c>
      <c r="NO115" s="89">
        <f>NN115/NJ115</f>
        <v>7.1428571428571383E-2</v>
      </c>
      <c r="NP115" s="89"/>
      <c r="NQ115" s="89"/>
      <c r="NR115" s="89"/>
      <c r="NS115" s="71" t="s">
        <v>39</v>
      </c>
      <c r="NT115" s="71"/>
      <c r="NU115" s="71"/>
      <c r="NV115" s="66"/>
      <c r="NW115" s="66"/>
      <c r="NX115" s="13"/>
      <c r="OA115" s="13"/>
      <c r="OB115" s="69">
        <v>8.4</v>
      </c>
      <c r="OC115" s="69">
        <v>9</v>
      </c>
      <c r="OD115" s="69"/>
      <c r="OE115" s="314" t="s">
        <v>62</v>
      </c>
      <c r="OF115" s="70">
        <f>OC115-OB115+OM115</f>
        <v>0.59999999999999964</v>
      </c>
      <c r="OG115" s="89">
        <f>OF115/OB115</f>
        <v>7.1428571428571383E-2</v>
      </c>
      <c r="OH115" s="89"/>
      <c r="OI115" s="89"/>
      <c r="OJ115" s="89"/>
      <c r="OK115" s="71" t="s">
        <v>39</v>
      </c>
      <c r="OL115" s="71"/>
      <c r="OM115" s="71"/>
      <c r="ON115" s="13"/>
      <c r="OQ115" s="13"/>
      <c r="OR115" s="69">
        <v>8.4</v>
      </c>
      <c r="OS115" s="69">
        <v>9</v>
      </c>
      <c r="OT115" s="69"/>
      <c r="OU115" s="314" t="s">
        <v>62</v>
      </c>
      <c r="OV115" s="70">
        <f>OS115-OR115+PC115</f>
        <v>0.59999999999999964</v>
      </c>
      <c r="OW115" s="89">
        <f>OV115/OR115</f>
        <v>7.1428571428571383E-2</v>
      </c>
      <c r="OX115" s="89"/>
      <c r="OY115" s="89"/>
      <c r="OZ115" s="89"/>
      <c r="PA115" s="71" t="s">
        <v>39</v>
      </c>
      <c r="PB115" s="71"/>
      <c r="PC115" s="71"/>
      <c r="PD115" s="13"/>
      <c r="PG115" s="13"/>
      <c r="PH115" s="69">
        <v>8.4</v>
      </c>
      <c r="PI115" s="69">
        <v>9</v>
      </c>
      <c r="PJ115" s="69"/>
      <c r="PK115" s="314" t="s">
        <v>62</v>
      </c>
      <c r="PL115" s="70">
        <f>PI115-PH115+PS115</f>
        <v>0.59999999999999964</v>
      </c>
      <c r="PM115" s="89">
        <f>PL115/PH115</f>
        <v>7.1428571428571383E-2</v>
      </c>
      <c r="PN115" s="89"/>
      <c r="PO115" s="89"/>
      <c r="PP115" s="89"/>
      <c r="PQ115" s="71" t="s">
        <v>39</v>
      </c>
      <c r="PR115" s="71"/>
      <c r="PS115" s="71"/>
      <c r="PT115" s="13"/>
      <c r="PV115" s="13"/>
      <c r="PW115" s="69">
        <v>8.4</v>
      </c>
      <c r="PX115" s="69">
        <v>9</v>
      </c>
      <c r="PY115" s="69"/>
      <c r="PZ115" s="314" t="s">
        <v>62</v>
      </c>
      <c r="QA115" s="70">
        <f>PX115-PW115+QH115</f>
        <v>0.59999999999999964</v>
      </c>
      <c r="QB115" s="89">
        <f>QA115/PW115</f>
        <v>7.1428571428571383E-2</v>
      </c>
      <c r="QC115" s="89"/>
      <c r="QD115" s="89"/>
      <c r="QE115" s="89"/>
      <c r="QF115" s="71" t="s">
        <v>39</v>
      </c>
      <c r="QG115" s="71"/>
      <c r="QH115" s="71"/>
      <c r="QI115" s="13"/>
      <c r="QK115" s="13"/>
      <c r="QL115" s="69">
        <v>8.4</v>
      </c>
      <c r="QM115" s="69">
        <v>9</v>
      </c>
      <c r="QN115" s="69"/>
      <c r="QO115" s="314" t="s">
        <v>62</v>
      </c>
      <c r="QP115" s="70">
        <f>QM115-QL115+QW115</f>
        <v>0.59999999999999964</v>
      </c>
      <c r="QQ115" s="89">
        <f>QP115/QL115</f>
        <v>7.1428571428571383E-2</v>
      </c>
      <c r="QR115" s="89"/>
      <c r="QS115" s="89"/>
      <c r="QT115" s="89"/>
      <c r="QU115" s="71" t="s">
        <v>39</v>
      </c>
      <c r="QV115" s="71"/>
      <c r="QW115" s="71"/>
      <c r="QX115" s="13"/>
      <c r="QZ115" s="622"/>
      <c r="RA115" s="69">
        <v>8.4</v>
      </c>
      <c r="RB115" s="69">
        <v>9</v>
      </c>
      <c r="RC115" s="499"/>
      <c r="RD115" s="314" t="s">
        <v>62</v>
      </c>
      <c r="RE115" s="70">
        <f>RB115-RA115+RL115</f>
        <v>0.59999999999999964</v>
      </c>
      <c r="RF115" s="89">
        <f>RE115/RA115</f>
        <v>7.1428571428571383E-2</v>
      </c>
      <c r="RG115" s="89"/>
      <c r="RH115" s="89"/>
      <c r="RI115" s="89"/>
      <c r="RJ115" s="538" t="s">
        <v>39</v>
      </c>
      <c r="RK115" s="557"/>
      <c r="RL115" s="558"/>
      <c r="RM115" s="633"/>
      <c r="RQ115" s="622"/>
      <c r="RR115" s="69">
        <v>8.4</v>
      </c>
      <c r="RS115" s="69">
        <v>9</v>
      </c>
      <c r="RT115" s="499"/>
      <c r="RU115" s="314" t="s">
        <v>62</v>
      </c>
      <c r="RV115" s="70">
        <f>RS115-RR115+SC115</f>
        <v>0.59999999999999964</v>
      </c>
      <c r="RW115" s="89">
        <f>RV115/RR115</f>
        <v>7.1428571428571383E-2</v>
      </c>
      <c r="RX115" s="89"/>
      <c r="RY115" s="89"/>
      <c r="RZ115" s="89"/>
      <c r="SA115" s="538" t="s">
        <v>39</v>
      </c>
      <c r="SB115" s="557"/>
      <c r="SC115" s="558"/>
      <c r="SD115" s="633"/>
    </row>
    <row r="116" spans="1:498" ht="15.4" customHeight="1">
      <c r="A116" s="53" t="s">
        <v>388</v>
      </c>
      <c r="B116" s="54">
        <v>120</v>
      </c>
      <c r="C116" s="53" t="s">
        <v>58</v>
      </c>
      <c r="D116" s="776">
        <v>1014</v>
      </c>
      <c r="E116" s="56" t="s">
        <v>369</v>
      </c>
      <c r="F116" s="345" t="s">
        <v>147</v>
      </c>
      <c r="G116" s="326" t="s">
        <v>389</v>
      </c>
      <c r="H116" s="53"/>
      <c r="J116" s="13"/>
      <c r="K116" s="69">
        <v>8.73</v>
      </c>
      <c r="L116" s="69">
        <v>9.25</v>
      </c>
      <c r="M116" s="69" t="s">
        <v>62</v>
      </c>
      <c r="N116" s="70">
        <f>L116-K116+S116</f>
        <v>0.51999999999999957</v>
      </c>
      <c r="O116" s="89">
        <f>N116/K116</f>
        <v>5.956471935853374E-2</v>
      </c>
      <c r="P116" s="89"/>
      <c r="Q116" s="71" t="s">
        <v>39</v>
      </c>
      <c r="R116" s="71"/>
      <c r="S116" s="834"/>
      <c r="T116" s="66"/>
      <c r="U116" s="66"/>
      <c r="V116" s="13"/>
      <c r="X116" s="13"/>
      <c r="Y116" s="69">
        <v>8.73</v>
      </c>
      <c r="Z116" s="69">
        <v>9.25</v>
      </c>
      <c r="AA116" s="69" t="s">
        <v>62</v>
      </c>
      <c r="AB116" s="70">
        <f>Z116-Y116+AG116</f>
        <v>0.51999999999999957</v>
      </c>
      <c r="AC116" s="89">
        <f>AB116/Y116</f>
        <v>5.956471935853374E-2</v>
      </c>
      <c r="AD116" s="89"/>
      <c r="AE116" s="71" t="s">
        <v>39</v>
      </c>
      <c r="AF116" s="71"/>
      <c r="AG116" s="834"/>
      <c r="AH116" s="66"/>
      <c r="AI116" s="66"/>
      <c r="AJ116" s="13"/>
      <c r="AL116" s="13"/>
      <c r="AM116" s="69">
        <v>8.73</v>
      </c>
      <c r="AN116" s="69">
        <v>9.25</v>
      </c>
      <c r="AO116" s="69" t="s">
        <v>62</v>
      </c>
      <c r="AP116" s="70">
        <f>AN116-AM116+AU116</f>
        <v>0.51999999999999957</v>
      </c>
      <c r="AQ116" s="89">
        <f>AP116/AM116</f>
        <v>5.956471935853374E-2</v>
      </c>
      <c r="AR116" s="89"/>
      <c r="AS116" s="831" t="s">
        <v>39</v>
      </c>
      <c r="AT116" s="71"/>
      <c r="AU116" s="669"/>
      <c r="AV116" s="66"/>
      <c r="AW116" s="66"/>
      <c r="AX116" s="13"/>
      <c r="AZ116" s="13"/>
      <c r="BA116" s="69">
        <v>8.73</v>
      </c>
      <c r="BB116" s="69">
        <v>9.25</v>
      </c>
      <c r="BC116" s="69" t="s">
        <v>62</v>
      </c>
      <c r="BD116" s="70">
        <f>BB116-BA116+BI116</f>
        <v>0.51999999999999957</v>
      </c>
      <c r="BE116" s="89">
        <f>BD116/BA116</f>
        <v>5.956471935853374E-2</v>
      </c>
      <c r="BF116" s="89"/>
      <c r="BG116" s="831" t="s">
        <v>39</v>
      </c>
      <c r="BH116" s="71"/>
      <c r="BI116" s="669"/>
      <c r="BJ116" s="66"/>
      <c r="BK116" s="66"/>
      <c r="BL116" s="13"/>
      <c r="BN116" s="13"/>
      <c r="BO116" s="69">
        <v>8.73</v>
      </c>
      <c r="BP116" s="69">
        <v>9.25</v>
      </c>
      <c r="BQ116" s="69" t="s">
        <v>62</v>
      </c>
      <c r="BR116" s="70">
        <f>BP116-BO116+BW116</f>
        <v>0.51999999999999957</v>
      </c>
      <c r="BS116" s="89">
        <f>BR116/BO116</f>
        <v>5.956471935853374E-2</v>
      </c>
      <c r="BT116" s="89"/>
      <c r="BU116" s="831" t="s">
        <v>39</v>
      </c>
      <c r="BV116" s="71"/>
      <c r="BW116" s="669"/>
      <c r="BX116" s="66"/>
      <c r="BY116" s="66"/>
      <c r="BZ116" s="13"/>
      <c r="CB116" s="13"/>
      <c r="CC116" s="69">
        <v>8.73</v>
      </c>
      <c r="CD116" s="69">
        <v>9.25</v>
      </c>
      <c r="CE116" s="69" t="s">
        <v>62</v>
      </c>
      <c r="CF116" s="70">
        <f>CD116-CC116+CK116</f>
        <v>0.51999999999999957</v>
      </c>
      <c r="CG116" s="89">
        <f>CF116/CC116</f>
        <v>5.956471935853374E-2</v>
      </c>
      <c r="CH116" s="89"/>
      <c r="CI116" s="71" t="s">
        <v>39</v>
      </c>
      <c r="CJ116" s="71"/>
      <c r="CK116" s="669"/>
      <c r="CL116" s="66"/>
      <c r="CM116" s="66"/>
      <c r="CN116" s="13"/>
      <c r="CP116" s="13"/>
      <c r="CQ116" s="69">
        <v>8.73</v>
      </c>
      <c r="CR116" s="69">
        <v>9.25</v>
      </c>
      <c r="CS116" s="69" t="s">
        <v>62</v>
      </c>
      <c r="CT116" s="70">
        <f>CR116-CQ116+CY116</f>
        <v>0.51999999999999957</v>
      </c>
      <c r="CU116" s="89">
        <f>CT116/CQ116</f>
        <v>5.956471935853374E-2</v>
      </c>
      <c r="CV116" s="89"/>
      <c r="CW116" s="71" t="s">
        <v>39</v>
      </c>
      <c r="CX116" s="71"/>
      <c r="CY116" s="669"/>
      <c r="CZ116" s="66"/>
      <c r="DA116" s="66"/>
      <c r="DB116" s="13"/>
      <c r="DD116" s="13"/>
      <c r="DE116" s="69">
        <v>8.73</v>
      </c>
      <c r="DF116" s="69">
        <v>9.25</v>
      </c>
      <c r="DG116" s="69"/>
      <c r="DH116" s="69"/>
      <c r="DI116" s="69" t="s">
        <v>62</v>
      </c>
      <c r="DJ116" s="70">
        <f>DF116-DE116+DO116</f>
        <v>0.51999999999999957</v>
      </c>
      <c r="DK116" s="89">
        <f>DJ116/DE116</f>
        <v>5.956471935853374E-2</v>
      </c>
      <c r="DL116" s="89"/>
      <c r="DM116" s="71" t="s">
        <v>39</v>
      </c>
      <c r="DN116" s="71"/>
      <c r="DO116" s="669"/>
      <c r="DP116" s="66"/>
      <c r="DQ116" s="66"/>
      <c r="DR116" s="13"/>
      <c r="DT116" s="13"/>
      <c r="DU116" s="69">
        <v>8.73</v>
      </c>
      <c r="DV116" s="69">
        <v>9.25</v>
      </c>
      <c r="DW116" s="69" t="s">
        <v>62</v>
      </c>
      <c r="DX116" s="70">
        <f>DV116-DU116+EC116</f>
        <v>0.51999999999999957</v>
      </c>
      <c r="DY116" s="89">
        <f>DX116/DU116</f>
        <v>5.956471935853374E-2</v>
      </c>
      <c r="DZ116" s="89"/>
      <c r="EA116" s="71" t="s">
        <v>39</v>
      </c>
      <c r="EB116" s="71"/>
      <c r="EC116" s="669"/>
      <c r="ED116" s="66"/>
      <c r="EE116" s="66"/>
      <c r="EF116" s="13"/>
      <c r="EG116" s="13"/>
      <c r="EH116" s="13"/>
      <c r="EI116" s="69">
        <v>8.73</v>
      </c>
      <c r="EJ116" s="69">
        <v>9.25</v>
      </c>
      <c r="EK116" s="69" t="s">
        <v>62</v>
      </c>
      <c r="EL116" s="70">
        <f>EJ116-EI116+EP116</f>
        <v>0.51999999999999957</v>
      </c>
      <c r="EM116" s="89">
        <f>EL116/EI116</f>
        <v>5.956471935853374E-2</v>
      </c>
      <c r="EN116" s="71" t="s">
        <v>39</v>
      </c>
      <c r="EO116" s="71"/>
      <c r="EP116" s="669"/>
      <c r="EQ116" s="66"/>
      <c r="ER116" s="66"/>
      <c r="ES116" s="13"/>
      <c r="EU116" s="13"/>
      <c r="EV116" s="69">
        <v>9.4</v>
      </c>
      <c r="EW116" s="69">
        <v>9.6300000000000008</v>
      </c>
      <c r="EX116" s="69" t="s">
        <v>62</v>
      </c>
      <c r="EY116" s="70">
        <f>EW116-EV116+FC116</f>
        <v>0.23000000000000043</v>
      </c>
      <c r="EZ116" s="89">
        <f>EY116/EV116</f>
        <v>2.4468085106383024E-2</v>
      </c>
      <c r="FA116" s="71" t="s">
        <v>39</v>
      </c>
      <c r="FB116" s="71"/>
      <c r="FC116" s="669"/>
      <c r="FD116" s="66"/>
      <c r="FE116" s="66"/>
      <c r="FF116" s="13"/>
      <c r="FH116" s="13"/>
      <c r="FI116" s="69">
        <v>9.4</v>
      </c>
      <c r="FJ116" s="69">
        <v>9.6300000000000008</v>
      </c>
      <c r="FK116" s="69" t="s">
        <v>62</v>
      </c>
      <c r="FL116" s="70">
        <f>FJ116-FI116+FP116</f>
        <v>0.23000000000000043</v>
      </c>
      <c r="FM116" s="89">
        <f>FL116/FI116</f>
        <v>2.4468085106383024E-2</v>
      </c>
      <c r="FN116" s="71" t="s">
        <v>39</v>
      </c>
      <c r="FO116" s="71"/>
      <c r="FP116" s="669"/>
      <c r="FQ116" s="66"/>
      <c r="FR116" s="66"/>
      <c r="FS116" s="13"/>
      <c r="FU116" s="13"/>
      <c r="FV116" s="69">
        <v>9.4</v>
      </c>
      <c r="FW116" s="69">
        <v>9.6300000000000008</v>
      </c>
      <c r="FX116" s="69"/>
      <c r="FY116" s="69" t="s">
        <v>62</v>
      </c>
      <c r="FZ116" s="70">
        <f>FW116-FV116+GD116</f>
        <v>0.23000000000000043</v>
      </c>
      <c r="GA116" s="89">
        <f>FZ116/FV116</f>
        <v>2.4468085106383024E-2</v>
      </c>
      <c r="GB116" s="71" t="s">
        <v>39</v>
      </c>
      <c r="GC116" s="71"/>
      <c r="GD116" s="669"/>
      <c r="GE116" s="66"/>
      <c r="GF116" s="66"/>
      <c r="GG116" s="13"/>
      <c r="GI116" s="13"/>
      <c r="GJ116" s="69">
        <v>9.4</v>
      </c>
      <c r="GK116" s="69">
        <v>9.6300000000000008</v>
      </c>
      <c r="GL116" s="69"/>
      <c r="GM116" s="69" t="s">
        <v>62</v>
      </c>
      <c r="GN116" s="70">
        <f>GK116-GJ116+GR116</f>
        <v>0.23000000000000043</v>
      </c>
      <c r="GO116" s="89">
        <f>GN116/GJ116</f>
        <v>2.4468085106383024E-2</v>
      </c>
      <c r="GP116" s="71" t="s">
        <v>39</v>
      </c>
      <c r="GQ116" s="71"/>
      <c r="GR116" s="669"/>
      <c r="GS116" s="66"/>
      <c r="GT116" s="66"/>
      <c r="GU116" s="13"/>
      <c r="GW116" s="13"/>
      <c r="GX116" s="69">
        <v>9.4</v>
      </c>
      <c r="GY116" s="69">
        <v>9.6300000000000008</v>
      </c>
      <c r="GZ116" s="69"/>
      <c r="HA116" s="69" t="s">
        <v>62</v>
      </c>
      <c r="HB116" s="70">
        <f>GY116-GX116+HF116</f>
        <v>0.23000000000000043</v>
      </c>
      <c r="HC116" s="89">
        <f>HB116/GX116</f>
        <v>2.4468085106383024E-2</v>
      </c>
      <c r="HD116" s="71" t="s">
        <v>39</v>
      </c>
      <c r="HE116" s="71"/>
      <c r="HF116" s="669"/>
      <c r="HG116" s="66"/>
      <c r="HH116" s="66"/>
      <c r="HI116" s="13"/>
      <c r="HJ116" s="13"/>
      <c r="HK116" s="13"/>
      <c r="HL116" s="69">
        <v>9.4</v>
      </c>
      <c r="HM116" s="69">
        <v>9.6300000000000008</v>
      </c>
      <c r="HN116" s="69"/>
      <c r="HO116" s="69" t="s">
        <v>62</v>
      </c>
      <c r="HP116" s="70">
        <f>HM116-HL116+HT116</f>
        <v>0.23000000000000043</v>
      </c>
      <c r="HQ116" s="89">
        <f>HP116/HL116</f>
        <v>2.4468085106383024E-2</v>
      </c>
      <c r="HR116" s="71" t="s">
        <v>39</v>
      </c>
      <c r="HS116" s="71"/>
      <c r="HT116" s="669"/>
      <c r="HU116" s="66"/>
      <c r="HV116" s="66"/>
      <c r="HW116" s="13"/>
      <c r="HX116" s="13"/>
      <c r="HY116" s="69">
        <v>9.4</v>
      </c>
      <c r="HZ116" s="69">
        <v>9.6300000000000008</v>
      </c>
      <c r="IA116" s="69"/>
      <c r="IB116" s="69" t="s">
        <v>62</v>
      </c>
      <c r="IC116" s="70">
        <f>HZ116-HY116+IJ116</f>
        <v>0.23000000000000043</v>
      </c>
      <c r="ID116" s="89">
        <f>IC116/HY116</f>
        <v>2.4468085106383024E-2</v>
      </c>
      <c r="IE116" s="89"/>
      <c r="IF116" s="89"/>
      <c r="IG116" s="89"/>
      <c r="IH116" s="71" t="s">
        <v>39</v>
      </c>
      <c r="II116" s="71"/>
      <c r="IJ116" s="669"/>
      <c r="IK116" s="66"/>
      <c r="IL116" s="66"/>
      <c r="IM116" s="13"/>
      <c r="IQ116" s="13"/>
      <c r="IR116" s="69">
        <v>9.4</v>
      </c>
      <c r="IS116" s="69">
        <v>9.6300000000000008</v>
      </c>
      <c r="IT116" s="69"/>
      <c r="IU116" s="69" t="s">
        <v>62</v>
      </c>
      <c r="IV116" s="70">
        <f>IS116-IR116+JC116</f>
        <v>0.23000000000000043</v>
      </c>
      <c r="IW116" s="89">
        <f>IV116/IR116</f>
        <v>2.4468085106383024E-2</v>
      </c>
      <c r="IX116" s="89"/>
      <c r="IY116" s="89"/>
      <c r="IZ116" s="89"/>
      <c r="JA116" s="71" t="s">
        <v>39</v>
      </c>
      <c r="JB116" s="71"/>
      <c r="JC116" s="669"/>
      <c r="JD116" s="66"/>
      <c r="JE116" s="66"/>
      <c r="JF116" s="13"/>
      <c r="JH116" s="13"/>
      <c r="JI116" s="69">
        <v>9.4</v>
      </c>
      <c r="JJ116" s="69">
        <v>9.6300000000000008</v>
      </c>
      <c r="JK116" s="69"/>
      <c r="JL116" s="69" t="s">
        <v>62</v>
      </c>
      <c r="JM116" s="70">
        <f>JJ116-JI116+JT116</f>
        <v>0.23000000000000043</v>
      </c>
      <c r="JN116" s="89">
        <f>JM116/JI116</f>
        <v>2.4468085106383024E-2</v>
      </c>
      <c r="JO116" s="89"/>
      <c r="JP116" s="89"/>
      <c r="JQ116" s="89"/>
      <c r="JR116" s="71" t="s">
        <v>39</v>
      </c>
      <c r="JS116" s="71"/>
      <c r="JT116" s="669"/>
      <c r="JU116" s="66"/>
      <c r="JV116" s="66"/>
      <c r="JW116" s="13"/>
      <c r="JZ116" s="13" t="s">
        <v>443</v>
      </c>
      <c r="KA116" s="69">
        <v>9.4</v>
      </c>
      <c r="KB116" s="69">
        <v>9.6300000000000008</v>
      </c>
      <c r="KC116" s="69"/>
      <c r="KD116" s="69" t="s">
        <v>62</v>
      </c>
      <c r="KE116" s="70">
        <f>KB116-KA116+KL116</f>
        <v>0.23000000000000043</v>
      </c>
      <c r="KF116" s="89">
        <f>KE116/KA116</f>
        <v>2.4468085106383024E-2</v>
      </c>
      <c r="KG116" s="89"/>
      <c r="KH116" s="89"/>
      <c r="KI116" s="89"/>
      <c r="KJ116" s="71" t="s">
        <v>39</v>
      </c>
      <c r="KK116" s="71"/>
      <c r="KL116" s="669"/>
      <c r="KM116" s="66"/>
      <c r="KN116" s="66"/>
      <c r="KO116" s="13"/>
      <c r="KQ116" s="13" t="s">
        <v>443</v>
      </c>
      <c r="KR116" s="303">
        <v>9.85</v>
      </c>
      <c r="KS116" s="69">
        <v>9.6300000000000008</v>
      </c>
      <c r="KT116" s="69"/>
      <c r="KU116" s="314" t="s">
        <v>62</v>
      </c>
      <c r="KV116" s="70">
        <f>KS116-KR116+LC116</f>
        <v>-0.21999999999999886</v>
      </c>
      <c r="KW116" s="89">
        <f>KV116/KR116</f>
        <v>-2.2335025380710544E-2</v>
      </c>
      <c r="KX116" s="89"/>
      <c r="KY116" s="89"/>
      <c r="KZ116" s="89"/>
      <c r="LA116" s="71" t="s">
        <v>39</v>
      </c>
      <c r="LB116" s="71"/>
      <c r="LC116" s="669"/>
      <c r="LD116" s="66"/>
      <c r="LE116" s="66"/>
      <c r="LF116" s="13"/>
      <c r="LI116" s="13" t="s">
        <v>443</v>
      </c>
      <c r="LJ116" s="303">
        <v>9.85</v>
      </c>
      <c r="LK116" s="69">
        <v>9.6300000000000008</v>
      </c>
      <c r="LL116" s="69"/>
      <c r="LM116" s="314" t="s">
        <v>62</v>
      </c>
      <c r="LN116" s="70">
        <f>LK116-LJ116+LU116</f>
        <v>-0.21999999999999886</v>
      </c>
      <c r="LO116" s="89">
        <f>LN116/LJ116</f>
        <v>-2.2335025380710544E-2</v>
      </c>
      <c r="LP116" s="89"/>
      <c r="LQ116" s="89"/>
      <c r="LR116" s="89"/>
      <c r="LS116" s="71" t="s">
        <v>39</v>
      </c>
      <c r="LT116" s="71"/>
      <c r="LU116" s="669"/>
      <c r="LV116" s="66"/>
      <c r="LW116" s="66"/>
      <c r="LX116" s="13"/>
      <c r="LZ116" s="13" t="s">
        <v>443</v>
      </c>
      <c r="MA116" s="303">
        <v>9.85</v>
      </c>
      <c r="MB116" s="69">
        <v>9.6300000000000008</v>
      </c>
      <c r="MC116" s="69"/>
      <c r="MD116" s="314" t="s">
        <v>62</v>
      </c>
      <c r="ME116" s="70">
        <f>MB116-MA116+ML116</f>
        <v>-0.21999999999999886</v>
      </c>
      <c r="MF116" s="89">
        <f>ME116/MA116</f>
        <v>-2.2335025380710544E-2</v>
      </c>
      <c r="MG116" s="89"/>
      <c r="MH116" s="89"/>
      <c r="MI116" s="89"/>
      <c r="MJ116" s="71" t="s">
        <v>39</v>
      </c>
      <c r="MK116" s="71"/>
      <c r="ML116" s="669"/>
      <c r="MM116" s="66"/>
      <c r="MN116" s="66"/>
      <c r="MO116" s="13"/>
      <c r="MQ116" s="13"/>
      <c r="MR116" s="359">
        <v>9.5299999999999994</v>
      </c>
      <c r="MS116" s="69">
        <v>10.81</v>
      </c>
      <c r="MT116" s="69"/>
      <c r="MU116" s="314" t="s">
        <v>62</v>
      </c>
      <c r="MV116" s="70">
        <f>MS116-MR116+NC116</f>
        <v>1.2800000000000011</v>
      </c>
      <c r="MW116" s="89">
        <f>MV116/MR116</f>
        <v>0.13431269674711449</v>
      </c>
      <c r="MX116" s="89"/>
      <c r="MY116" s="89"/>
      <c r="MZ116" s="89"/>
      <c r="NA116" s="71" t="s">
        <v>39</v>
      </c>
      <c r="NB116" s="71"/>
      <c r="NC116" s="669"/>
      <c r="ND116" s="66"/>
      <c r="NE116" s="66"/>
      <c r="NF116" s="13"/>
      <c r="NI116" s="13"/>
      <c r="NJ116" s="359">
        <v>9.5299999999999994</v>
      </c>
      <c r="NK116" s="69">
        <v>10.81</v>
      </c>
      <c r="NL116" s="69"/>
      <c r="NM116" s="314" t="s">
        <v>62</v>
      </c>
      <c r="NN116" s="70">
        <f>NK116-NJ116+NU116</f>
        <v>1.2800000000000011</v>
      </c>
      <c r="NO116" s="89">
        <f>NN116/NJ116</f>
        <v>0.13431269674711449</v>
      </c>
      <c r="NP116" s="89"/>
      <c r="NQ116" s="89"/>
      <c r="NR116" s="89"/>
      <c r="NS116" s="71" t="s">
        <v>39</v>
      </c>
      <c r="NT116" s="71"/>
      <c r="NU116" s="669"/>
      <c r="NV116" s="66"/>
      <c r="NW116" s="66"/>
      <c r="NX116" s="13"/>
      <c r="OA116" s="13"/>
      <c r="OB116" s="359">
        <v>9.5299999999999994</v>
      </c>
      <c r="OC116" s="69">
        <v>10.81</v>
      </c>
      <c r="OD116" s="69"/>
      <c r="OE116" s="314" t="s">
        <v>62</v>
      </c>
      <c r="OF116" s="70">
        <f>OC116-OB116+OM116</f>
        <v>1.2800000000000011</v>
      </c>
      <c r="OG116" s="89">
        <f>OF116/OB116</f>
        <v>0.13431269674711449</v>
      </c>
      <c r="OH116" s="89"/>
      <c r="OI116" s="89"/>
      <c r="OJ116" s="89"/>
      <c r="OK116" s="71" t="s">
        <v>39</v>
      </c>
      <c r="OL116" s="71"/>
      <c r="OM116" s="669"/>
      <c r="ON116" s="13"/>
      <c r="OQ116" s="13"/>
      <c r="OR116" s="359">
        <v>9.5299999999999994</v>
      </c>
      <c r="OS116" s="69">
        <v>10.81</v>
      </c>
      <c r="OT116" s="69"/>
      <c r="OU116" s="314" t="s">
        <v>62</v>
      </c>
      <c r="OV116" s="70">
        <f>OS116-OR116+PC116</f>
        <v>1.2800000000000011</v>
      </c>
      <c r="OW116" s="89">
        <f>OV116/OR116</f>
        <v>0.13431269674711449</v>
      </c>
      <c r="OX116" s="89"/>
      <c r="OY116" s="89"/>
      <c r="OZ116" s="89"/>
      <c r="PA116" s="71" t="s">
        <v>39</v>
      </c>
      <c r="PB116" s="71"/>
      <c r="PC116" s="669"/>
      <c r="PD116" s="13"/>
      <c r="PG116" s="13"/>
      <c r="PH116" s="359">
        <v>9.5299999999999994</v>
      </c>
      <c r="PI116" s="69">
        <v>10.81</v>
      </c>
      <c r="PJ116" s="69"/>
      <c r="PK116" s="314" t="s">
        <v>62</v>
      </c>
      <c r="PL116" s="70">
        <f>PI116-PH116+PS116</f>
        <v>1.2800000000000011</v>
      </c>
      <c r="PM116" s="89">
        <f>PL116/PH116</f>
        <v>0.13431269674711449</v>
      </c>
      <c r="PN116" s="89"/>
      <c r="PO116" s="89"/>
      <c r="PP116" s="89"/>
      <c r="PQ116" s="71" t="s">
        <v>39</v>
      </c>
      <c r="PR116" s="71"/>
      <c r="PS116" s="669"/>
      <c r="PT116" s="13"/>
      <c r="PV116" s="13"/>
      <c r="PW116" s="359">
        <v>9.5299999999999994</v>
      </c>
      <c r="PX116" s="69">
        <v>10.81</v>
      </c>
      <c r="PY116" s="69"/>
      <c r="PZ116" s="314" t="s">
        <v>62</v>
      </c>
      <c r="QA116" s="70">
        <f>PX116-PW116+QH116</f>
        <v>1.2800000000000011</v>
      </c>
      <c r="QB116" s="89">
        <f>QA116/PW116</f>
        <v>0.13431269674711449</v>
      </c>
      <c r="QC116" s="89"/>
      <c r="QD116" s="89"/>
      <c r="QE116" s="89"/>
      <c r="QF116" s="71" t="s">
        <v>39</v>
      </c>
      <c r="QG116" s="71"/>
      <c r="QH116" s="669"/>
      <c r="QI116" s="13"/>
      <c r="QK116" s="13"/>
      <c r="QL116" s="359">
        <v>9.5299999999999994</v>
      </c>
      <c r="QM116" s="69">
        <v>10.81</v>
      </c>
      <c r="QN116" s="69"/>
      <c r="QO116" s="314" t="s">
        <v>62</v>
      </c>
      <c r="QP116" s="70">
        <f>QM116-QL116+QW116</f>
        <v>1.2800000000000011</v>
      </c>
      <c r="QQ116" s="89">
        <f>QP116/QL116</f>
        <v>0.13431269674711449</v>
      </c>
      <c r="QR116" s="89"/>
      <c r="QS116" s="89"/>
      <c r="QT116" s="89"/>
      <c r="QU116" s="71" t="s">
        <v>39</v>
      </c>
      <c r="QV116" s="71"/>
      <c r="QW116" s="669"/>
      <c r="QX116" s="13"/>
      <c r="QZ116" s="622"/>
      <c r="RA116" s="359">
        <v>9.5299999999999994</v>
      </c>
      <c r="RB116" s="69">
        <v>10.81</v>
      </c>
      <c r="RC116" s="499"/>
      <c r="RD116" s="314" t="s">
        <v>62</v>
      </c>
      <c r="RE116" s="70">
        <f>RB116-RA116+RL116</f>
        <v>1.2800000000000011</v>
      </c>
      <c r="RF116" s="89">
        <f>RE116/RA116</f>
        <v>0.13431269674711449</v>
      </c>
      <c r="RG116" s="89"/>
      <c r="RH116" s="89"/>
      <c r="RI116" s="89"/>
      <c r="RJ116" s="538" t="s">
        <v>39</v>
      </c>
      <c r="RK116" s="557"/>
      <c r="RL116" s="559"/>
      <c r="RM116" s="633"/>
      <c r="RQ116" s="622"/>
      <c r="RR116" s="359">
        <v>9.5299999999999994</v>
      </c>
      <c r="RS116" s="69">
        <v>10.81</v>
      </c>
      <c r="RT116" s="499"/>
      <c r="RU116" s="314" t="s">
        <v>62</v>
      </c>
      <c r="RV116" s="70">
        <f>RS116-RR116+SC116</f>
        <v>1.2800000000000011</v>
      </c>
      <c r="RW116" s="89">
        <f>RV116/RR116</f>
        <v>0.13431269674711449</v>
      </c>
      <c r="RX116" s="89"/>
      <c r="RY116" s="89"/>
      <c r="RZ116" s="89"/>
      <c r="SA116" s="538" t="s">
        <v>39</v>
      </c>
      <c r="SB116" s="557"/>
      <c r="SC116" s="559"/>
      <c r="SD116" s="633"/>
    </row>
    <row r="117" spans="1:498" ht="15.4" customHeight="1">
      <c r="A117" s="53" t="s">
        <v>390</v>
      </c>
      <c r="B117" s="55">
        <v>20</v>
      </c>
      <c r="C117" s="53" t="s">
        <v>95</v>
      </c>
      <c r="D117" s="776">
        <v>1014</v>
      </c>
      <c r="E117" s="56" t="s">
        <v>369</v>
      </c>
      <c r="F117" s="345" t="s">
        <v>147</v>
      </c>
      <c r="G117" s="326" t="s">
        <v>391</v>
      </c>
      <c r="H117" s="53" t="s">
        <v>392</v>
      </c>
      <c r="J117" s="13"/>
      <c r="K117" s="74">
        <v>14.7</v>
      </c>
      <c r="L117" s="74">
        <v>16.03</v>
      </c>
      <c r="M117" s="74" t="s">
        <v>298</v>
      </c>
      <c r="N117" s="74">
        <f>L117-K117-R117+S117</f>
        <v>1.0800000000000018</v>
      </c>
      <c r="O117" s="90">
        <f>N117/K117</f>
        <v>7.3469387755102172E-2</v>
      </c>
      <c r="P117" s="90"/>
      <c r="Q117" s="75" t="s">
        <v>446</v>
      </c>
      <c r="R117" s="73">
        <v>0.65</v>
      </c>
      <c r="S117" s="648">
        <v>0.4</v>
      </c>
      <c r="T117" s="73"/>
      <c r="U117" s="73"/>
      <c r="V117" s="13"/>
      <c r="X117" s="13"/>
      <c r="Y117" s="74">
        <v>14.7</v>
      </c>
      <c r="Z117" s="74">
        <v>16.03</v>
      </c>
      <c r="AA117" s="74" t="s">
        <v>298</v>
      </c>
      <c r="AB117" s="74">
        <f>Z117-Y117-AF117+AG117</f>
        <v>1.0800000000000018</v>
      </c>
      <c r="AC117" s="90">
        <f>AB117/Y117</f>
        <v>7.3469387755102172E-2</v>
      </c>
      <c r="AD117" s="90"/>
      <c r="AE117" s="75" t="s">
        <v>446</v>
      </c>
      <c r="AF117" s="73">
        <v>0.65</v>
      </c>
      <c r="AG117" s="648">
        <v>0.4</v>
      </c>
      <c r="AH117" s="73"/>
      <c r="AI117" s="73"/>
      <c r="AJ117" s="13"/>
      <c r="AL117" s="13" t="s">
        <v>64</v>
      </c>
      <c r="AM117" s="74">
        <v>15.3</v>
      </c>
      <c r="AN117" s="74">
        <v>16.8</v>
      </c>
      <c r="AO117" s="74" t="s">
        <v>298</v>
      </c>
      <c r="AP117" s="74">
        <f>AN117-AM117-AT117+AU117</f>
        <v>1.25</v>
      </c>
      <c r="AQ117" s="90">
        <f>AP117/AM117</f>
        <v>8.1699346405228759E-2</v>
      </c>
      <c r="AR117" s="90"/>
      <c r="AS117" s="740" t="s">
        <v>446</v>
      </c>
      <c r="AT117" s="73">
        <v>0.65</v>
      </c>
      <c r="AU117" s="102">
        <v>0.4</v>
      </c>
      <c r="AV117" s="73"/>
      <c r="AW117" s="73"/>
      <c r="AX117" s="13"/>
      <c r="AZ117" s="13" t="s">
        <v>64</v>
      </c>
      <c r="BA117" s="74">
        <v>15.3</v>
      </c>
      <c r="BB117" s="74">
        <v>16.8</v>
      </c>
      <c r="BC117" s="74" t="s">
        <v>298</v>
      </c>
      <c r="BD117" s="74">
        <f>BB117-BA117-BH117+BI117</f>
        <v>1.25</v>
      </c>
      <c r="BE117" s="90">
        <f>BD117/BA117</f>
        <v>8.1699346405228759E-2</v>
      </c>
      <c r="BF117" s="90"/>
      <c r="BG117" s="740" t="s">
        <v>446</v>
      </c>
      <c r="BH117" s="73">
        <v>0.65</v>
      </c>
      <c r="BI117" s="102">
        <v>0.4</v>
      </c>
      <c r="BJ117" s="73"/>
      <c r="BK117" s="73"/>
      <c r="BL117" s="13"/>
      <c r="BN117" s="13" t="s">
        <v>64</v>
      </c>
      <c r="BO117" s="74">
        <v>15.3</v>
      </c>
      <c r="BP117" s="74">
        <v>16.8</v>
      </c>
      <c r="BQ117" s="74" t="s">
        <v>298</v>
      </c>
      <c r="BR117" s="74">
        <f>BP117-BO117-BV117+BW117</f>
        <v>1.25</v>
      </c>
      <c r="BS117" s="90">
        <f>BR117/BO117</f>
        <v>8.1699346405228759E-2</v>
      </c>
      <c r="BT117" s="90"/>
      <c r="BU117" s="740" t="s">
        <v>446</v>
      </c>
      <c r="BV117" s="73">
        <v>0.65</v>
      </c>
      <c r="BW117" s="102">
        <v>0.4</v>
      </c>
      <c r="BX117" s="73"/>
      <c r="BY117" s="73"/>
      <c r="BZ117" s="13"/>
      <c r="CB117" s="154">
        <f>CD117*1.02</f>
        <v>17.136000000000003</v>
      </c>
      <c r="CC117" s="74">
        <v>15.15</v>
      </c>
      <c r="CD117" s="74">
        <v>16.8</v>
      </c>
      <c r="CE117" s="74" t="s">
        <v>298</v>
      </c>
      <c r="CF117" s="74">
        <f>CD117-CC117-CJ117+CK117</f>
        <v>1.4000000000000004</v>
      </c>
      <c r="CG117" s="90">
        <f>CF117/CC117</f>
        <v>9.2409240924092431E-2</v>
      </c>
      <c r="CH117" s="90"/>
      <c r="CI117" s="75" t="s">
        <v>446</v>
      </c>
      <c r="CJ117" s="73">
        <v>0.65</v>
      </c>
      <c r="CK117" s="102">
        <v>0.4</v>
      </c>
      <c r="CL117" s="73"/>
      <c r="CM117" s="73"/>
      <c r="CN117" s="13"/>
      <c r="CP117" s="13"/>
      <c r="CQ117" s="74">
        <v>15.15</v>
      </c>
      <c r="CR117" s="74">
        <v>16.8</v>
      </c>
      <c r="CS117" s="74" t="s">
        <v>298</v>
      </c>
      <c r="CT117" s="74">
        <f>CR117-CQ117-CX117+CY117</f>
        <v>1.4000000000000004</v>
      </c>
      <c r="CU117" s="90">
        <f>CT117/CQ117</f>
        <v>9.2409240924092431E-2</v>
      </c>
      <c r="CV117" s="90"/>
      <c r="CW117" s="75" t="s">
        <v>446</v>
      </c>
      <c r="CX117" s="73">
        <v>0.65</v>
      </c>
      <c r="CY117" s="102">
        <v>0.4</v>
      </c>
      <c r="CZ117" s="73"/>
      <c r="DA117" s="73"/>
      <c r="DB117" s="13"/>
      <c r="DD117" s="13" t="s">
        <v>64</v>
      </c>
      <c r="DE117" s="74">
        <v>15.15</v>
      </c>
      <c r="DF117" s="74">
        <v>16.8</v>
      </c>
      <c r="DG117" s="74"/>
      <c r="DH117" s="74"/>
      <c r="DI117" s="74" t="s">
        <v>298</v>
      </c>
      <c r="DJ117" s="74">
        <f>DF117-DE117-DN117+DO117</f>
        <v>1.4000000000000004</v>
      </c>
      <c r="DK117" s="90">
        <f>DJ117/DE117</f>
        <v>9.2409240924092431E-2</v>
      </c>
      <c r="DL117" s="90"/>
      <c r="DM117" s="75" t="s">
        <v>446</v>
      </c>
      <c r="DN117" s="73">
        <v>0.65</v>
      </c>
      <c r="DO117" s="102">
        <v>0.4</v>
      </c>
      <c r="DP117" s="73"/>
      <c r="DQ117" s="73"/>
      <c r="DR117" s="13"/>
      <c r="DT117" s="13"/>
      <c r="DU117" s="74">
        <v>15.15</v>
      </c>
      <c r="DV117" s="74">
        <v>16.8</v>
      </c>
      <c r="DW117" s="74" t="s">
        <v>298</v>
      </c>
      <c r="DX117" s="74">
        <f>DV117-DU117-EB117+EC117</f>
        <v>1.4000000000000004</v>
      </c>
      <c r="DY117" s="90">
        <f>DX117/DU117</f>
        <v>9.2409240924092431E-2</v>
      </c>
      <c r="DZ117" s="90"/>
      <c r="EA117" s="75" t="s">
        <v>446</v>
      </c>
      <c r="EB117" s="73">
        <v>0.65</v>
      </c>
      <c r="EC117" s="102">
        <v>0.4</v>
      </c>
      <c r="ED117" s="73"/>
      <c r="EE117" s="73"/>
      <c r="EF117" s="13"/>
      <c r="EG117" s="13"/>
      <c r="EH117" s="13"/>
      <c r="EI117" s="74">
        <v>15.15</v>
      </c>
      <c r="EJ117" s="74">
        <v>16.8</v>
      </c>
      <c r="EK117" s="74" t="s">
        <v>298</v>
      </c>
      <c r="EL117" s="74">
        <f>EJ117-EI117-EO117+EP117</f>
        <v>1.4000000000000004</v>
      </c>
      <c r="EM117" s="90">
        <f>EL117/EI117</f>
        <v>9.2409240924092431E-2</v>
      </c>
      <c r="EN117" s="75" t="s">
        <v>446</v>
      </c>
      <c r="EO117" s="73">
        <v>0.65</v>
      </c>
      <c r="EP117" s="102">
        <v>0.4</v>
      </c>
      <c r="EQ117" s="73"/>
      <c r="ER117" s="73"/>
      <c r="ES117" s="13"/>
      <c r="EU117" s="13"/>
      <c r="EV117" s="74">
        <v>15.15</v>
      </c>
      <c r="EW117" s="74">
        <v>16.8</v>
      </c>
      <c r="EX117" s="74" t="s">
        <v>298</v>
      </c>
      <c r="EY117" s="74">
        <f>EW117-EV117-FB117+FC117</f>
        <v>1.4000000000000004</v>
      </c>
      <c r="EZ117" s="90">
        <f>EY117/EV117</f>
        <v>9.2409240924092431E-2</v>
      </c>
      <c r="FA117" s="75" t="s">
        <v>446</v>
      </c>
      <c r="FB117" s="73">
        <v>0.65</v>
      </c>
      <c r="FC117" s="102">
        <v>0.4</v>
      </c>
      <c r="FD117" s="73"/>
      <c r="FE117" s="73"/>
      <c r="FF117" s="13"/>
      <c r="FH117" s="13"/>
      <c r="FI117" s="74">
        <v>15.15</v>
      </c>
      <c r="FJ117" s="74">
        <v>16.8</v>
      </c>
      <c r="FK117" s="74" t="s">
        <v>298</v>
      </c>
      <c r="FL117" s="74">
        <f>FJ117-FI117-FO117+FP117</f>
        <v>1.4000000000000004</v>
      </c>
      <c r="FM117" s="90">
        <f>FL117/FI117</f>
        <v>9.2409240924092431E-2</v>
      </c>
      <c r="FN117" s="75" t="s">
        <v>446</v>
      </c>
      <c r="FO117" s="73">
        <v>0.65</v>
      </c>
      <c r="FP117" s="102">
        <v>0.4</v>
      </c>
      <c r="FQ117" s="73"/>
      <c r="FR117" s="73"/>
      <c r="FS117" s="13"/>
      <c r="FU117" s="13"/>
      <c r="FV117" s="74">
        <v>15.15</v>
      </c>
      <c r="FW117" s="74">
        <v>17.05</v>
      </c>
      <c r="FX117" s="74"/>
      <c r="FY117" s="74" t="s">
        <v>298</v>
      </c>
      <c r="FZ117" s="74">
        <f>FW117-FV117-GC117+GD117</f>
        <v>1.4000000000000004</v>
      </c>
      <c r="GA117" s="90">
        <f>FZ117/FV117</f>
        <v>9.2409240924092431E-2</v>
      </c>
      <c r="GB117" s="75" t="s">
        <v>446</v>
      </c>
      <c r="GC117" s="73">
        <v>0.9</v>
      </c>
      <c r="GD117" s="102">
        <v>0.4</v>
      </c>
      <c r="GE117" s="73"/>
      <c r="GF117" s="73"/>
      <c r="GG117" s="13"/>
      <c r="GI117" s="13"/>
      <c r="GJ117" s="74">
        <v>15.15</v>
      </c>
      <c r="GK117" s="74">
        <v>17.05</v>
      </c>
      <c r="GL117" s="74"/>
      <c r="GM117" s="74" t="s">
        <v>298</v>
      </c>
      <c r="GN117" s="74">
        <f>GK117-GJ117-GQ117+GR117</f>
        <v>1.4000000000000004</v>
      </c>
      <c r="GO117" s="90">
        <f>GN117/GJ117</f>
        <v>9.2409240924092431E-2</v>
      </c>
      <c r="GP117" s="75" t="s">
        <v>446</v>
      </c>
      <c r="GQ117" s="277">
        <v>0.9</v>
      </c>
      <c r="GR117" s="277">
        <v>0.4</v>
      </c>
      <c r="GS117" s="73"/>
      <c r="GT117" s="73"/>
      <c r="GU117" s="13"/>
      <c r="GW117" s="13"/>
      <c r="GX117" s="74">
        <v>15.15</v>
      </c>
      <c r="GY117" s="74">
        <v>17.05</v>
      </c>
      <c r="GZ117" s="74"/>
      <c r="HA117" s="74" t="s">
        <v>298</v>
      </c>
      <c r="HB117" s="74">
        <f>GY117-GX117-HE117+HF117</f>
        <v>1.4000000000000004</v>
      </c>
      <c r="HC117" s="90">
        <f>HB117/GX117</f>
        <v>9.2409240924092431E-2</v>
      </c>
      <c r="HD117" s="75" t="s">
        <v>446</v>
      </c>
      <c r="HE117" s="277">
        <v>0.9</v>
      </c>
      <c r="HF117" s="277">
        <v>0.4</v>
      </c>
      <c r="HG117" s="73"/>
      <c r="HH117" s="73"/>
      <c r="HI117" s="13"/>
      <c r="HJ117" s="13"/>
      <c r="HK117" s="13"/>
      <c r="HL117" s="74">
        <v>15.15</v>
      </c>
      <c r="HM117" s="74">
        <v>17.05</v>
      </c>
      <c r="HN117" s="74"/>
      <c r="HO117" s="74" t="s">
        <v>298</v>
      </c>
      <c r="HP117" s="74">
        <f>HM117-HL117-HS117+HT117</f>
        <v>1.4000000000000004</v>
      </c>
      <c r="HQ117" s="90">
        <f>HP117/HL117</f>
        <v>9.2409240924092431E-2</v>
      </c>
      <c r="HR117" s="75" t="s">
        <v>446</v>
      </c>
      <c r="HS117" s="277">
        <v>0.9</v>
      </c>
      <c r="HT117" s="277">
        <v>0.4</v>
      </c>
      <c r="HU117" s="73"/>
      <c r="HV117" s="73"/>
      <c r="HW117" s="13"/>
      <c r="HX117" s="13"/>
      <c r="HY117" s="74">
        <v>15.15</v>
      </c>
      <c r="HZ117" s="74">
        <v>17.05</v>
      </c>
      <c r="IA117" s="74"/>
      <c r="IB117" s="74" t="s">
        <v>298</v>
      </c>
      <c r="IC117" s="74">
        <f>HZ117-HY117-II117+IJ117</f>
        <v>1.4000000000000004</v>
      </c>
      <c r="ID117" s="90">
        <f>IC117/HY117</f>
        <v>9.2409240924092431E-2</v>
      </c>
      <c r="IE117" s="90"/>
      <c r="IF117" s="90"/>
      <c r="IG117" s="90"/>
      <c r="IH117" s="75" t="s">
        <v>446</v>
      </c>
      <c r="II117" s="277">
        <v>0.9</v>
      </c>
      <c r="IJ117" s="277">
        <v>0.4</v>
      </c>
      <c r="IK117" s="73"/>
      <c r="IL117" s="73"/>
      <c r="IM117" s="13"/>
      <c r="IQ117" s="13"/>
      <c r="IR117" s="74">
        <v>15.15</v>
      </c>
      <c r="IS117" s="74">
        <v>17.05</v>
      </c>
      <c r="IT117" s="74"/>
      <c r="IU117" s="74" t="s">
        <v>298</v>
      </c>
      <c r="IV117" s="74">
        <f>IS117-IR117-JB117+JC117</f>
        <v>1.4000000000000004</v>
      </c>
      <c r="IW117" s="90">
        <f>IV117/IR117</f>
        <v>9.2409240924092431E-2</v>
      </c>
      <c r="IX117" s="90"/>
      <c r="IY117" s="90"/>
      <c r="IZ117" s="90"/>
      <c r="JA117" s="75" t="s">
        <v>446</v>
      </c>
      <c r="JB117" s="277">
        <v>0.9</v>
      </c>
      <c r="JC117" s="277">
        <v>0.4</v>
      </c>
      <c r="JD117" s="73"/>
      <c r="JE117" s="73"/>
      <c r="JF117" s="13"/>
      <c r="JH117" s="13"/>
      <c r="JI117" s="74">
        <v>15.15</v>
      </c>
      <c r="JJ117" s="74">
        <v>17.05</v>
      </c>
      <c r="JK117" s="74"/>
      <c r="JL117" s="74" t="s">
        <v>298</v>
      </c>
      <c r="JM117" s="74">
        <f>JJ117-JI117-JS117+JT117</f>
        <v>1.4000000000000004</v>
      </c>
      <c r="JN117" s="90">
        <f>JM117/JI117</f>
        <v>9.2409240924092431E-2</v>
      </c>
      <c r="JO117" s="90"/>
      <c r="JP117" s="90"/>
      <c r="JQ117" s="90"/>
      <c r="JR117" s="75" t="s">
        <v>446</v>
      </c>
      <c r="JS117" s="277">
        <v>0.9</v>
      </c>
      <c r="JT117" s="277">
        <v>0.4</v>
      </c>
      <c r="JU117" s="73"/>
      <c r="JV117" s="73"/>
      <c r="JW117" s="13"/>
      <c r="JZ117" s="13"/>
      <c r="KA117" s="74">
        <v>15.15</v>
      </c>
      <c r="KB117" s="74">
        <v>17.05</v>
      </c>
      <c r="KC117" s="74"/>
      <c r="KD117" s="74" t="s">
        <v>298</v>
      </c>
      <c r="KE117" s="74">
        <f>KB117-KA117-KK117+KL117</f>
        <v>1.4000000000000004</v>
      </c>
      <c r="KF117" s="90">
        <f>KE117/KA117</f>
        <v>9.2409240924092431E-2</v>
      </c>
      <c r="KG117" s="90"/>
      <c r="KH117" s="90"/>
      <c r="KI117" s="90"/>
      <c r="KJ117" s="75" t="s">
        <v>446</v>
      </c>
      <c r="KK117" s="277">
        <v>0.9</v>
      </c>
      <c r="KL117" s="277">
        <v>0.4</v>
      </c>
      <c r="KM117" s="73"/>
      <c r="KN117" s="73"/>
      <c r="KO117" s="13"/>
      <c r="KQ117" s="13"/>
      <c r="KR117" s="74">
        <v>15.15</v>
      </c>
      <c r="KS117" s="74">
        <v>17.05</v>
      </c>
      <c r="KT117" s="74"/>
      <c r="KU117" s="315" t="s">
        <v>298</v>
      </c>
      <c r="KV117" s="74">
        <f>KS117-KR117-LB117+LC117</f>
        <v>1.4000000000000004</v>
      </c>
      <c r="KW117" s="90">
        <f>KV117/KR117</f>
        <v>9.2409240924092431E-2</v>
      </c>
      <c r="KX117" s="90"/>
      <c r="KY117" s="90"/>
      <c r="KZ117" s="90"/>
      <c r="LA117" s="75" t="s">
        <v>446</v>
      </c>
      <c r="LB117" s="277">
        <v>0.9</v>
      </c>
      <c r="LC117" s="277">
        <v>0.4</v>
      </c>
      <c r="LD117" s="73"/>
      <c r="LE117" s="73"/>
      <c r="LF117" s="13"/>
      <c r="LI117" s="13"/>
      <c r="LJ117" s="74">
        <v>15.15</v>
      </c>
      <c r="LK117" s="74">
        <v>17.05</v>
      </c>
      <c r="LL117" s="74"/>
      <c r="LM117" s="315" t="s">
        <v>298</v>
      </c>
      <c r="LN117" s="74">
        <f>LK117-LJ117-LT117+LU117</f>
        <v>1.4000000000000004</v>
      </c>
      <c r="LO117" s="90">
        <f>LN117/LJ117</f>
        <v>9.2409240924092431E-2</v>
      </c>
      <c r="LP117" s="90"/>
      <c r="LQ117" s="90"/>
      <c r="LR117" s="90"/>
      <c r="LS117" s="75" t="s">
        <v>446</v>
      </c>
      <c r="LT117" s="277">
        <v>0.9</v>
      </c>
      <c r="LU117" s="277">
        <v>0.4</v>
      </c>
      <c r="LV117" s="73"/>
      <c r="LW117" s="73"/>
      <c r="LX117" s="13"/>
      <c r="LZ117" s="13"/>
      <c r="MA117" s="74">
        <v>15.15</v>
      </c>
      <c r="MB117" s="74">
        <v>17.05</v>
      </c>
      <c r="MC117" s="74"/>
      <c r="MD117" s="315" t="s">
        <v>298</v>
      </c>
      <c r="ME117" s="74">
        <f>MB117-MA117-MK117+ML117</f>
        <v>1.4000000000000004</v>
      </c>
      <c r="MF117" s="90">
        <f>ME117/MA117</f>
        <v>9.2409240924092431E-2</v>
      </c>
      <c r="MG117" s="90"/>
      <c r="MH117" s="90"/>
      <c r="MI117" s="90"/>
      <c r="MJ117" s="75" t="s">
        <v>446</v>
      </c>
      <c r="MK117" s="277">
        <v>0.9</v>
      </c>
      <c r="ML117" s="277">
        <v>0.4</v>
      </c>
      <c r="MM117" s="73"/>
      <c r="MN117" s="73"/>
      <c r="MO117" s="13"/>
      <c r="MQ117" s="13"/>
      <c r="MR117" s="74">
        <v>15.15</v>
      </c>
      <c r="MS117" s="74">
        <v>17.05</v>
      </c>
      <c r="MT117" s="74"/>
      <c r="MU117" s="315" t="s">
        <v>298</v>
      </c>
      <c r="MV117" s="74">
        <f>MS117-MR117-NB117+NC117</f>
        <v>1.4000000000000004</v>
      </c>
      <c r="MW117" s="90">
        <f>MV117/MR117</f>
        <v>9.2409240924092431E-2</v>
      </c>
      <c r="MX117" s="90"/>
      <c r="MY117" s="90"/>
      <c r="MZ117" s="90"/>
      <c r="NA117" s="75" t="s">
        <v>446</v>
      </c>
      <c r="NB117" s="277">
        <v>0.9</v>
      </c>
      <c r="NC117" s="277">
        <v>0.4</v>
      </c>
      <c r="ND117" s="73"/>
      <c r="NE117" s="73"/>
      <c r="NF117" s="13"/>
      <c r="NI117" s="13"/>
      <c r="NJ117" s="74">
        <v>15.15</v>
      </c>
      <c r="NK117" s="74">
        <v>17.05</v>
      </c>
      <c r="NL117" s="361"/>
      <c r="NM117" s="315" t="s">
        <v>298</v>
      </c>
      <c r="NN117" s="74">
        <f>NK117-NJ117-NT117+NU117</f>
        <v>1.4000000000000004</v>
      </c>
      <c r="NO117" s="90">
        <f>NN117/NJ117</f>
        <v>9.2409240924092431E-2</v>
      </c>
      <c r="NP117" s="90"/>
      <c r="NQ117" s="90"/>
      <c r="NR117" s="90"/>
      <c r="NS117" s="75" t="s">
        <v>446</v>
      </c>
      <c r="NT117" s="277">
        <v>0.9</v>
      </c>
      <c r="NU117" s="277">
        <v>0.4</v>
      </c>
      <c r="NV117" s="73"/>
      <c r="NW117" s="73"/>
      <c r="NX117" s="13"/>
      <c r="OA117" s="13"/>
      <c r="OB117" s="74">
        <v>15.15</v>
      </c>
      <c r="OC117" s="74">
        <v>17.05</v>
      </c>
      <c r="OD117" s="361"/>
      <c r="OE117" s="315" t="s">
        <v>298</v>
      </c>
      <c r="OF117" s="74">
        <f>OC117-OB117-OL117+OM117</f>
        <v>1.4000000000000004</v>
      </c>
      <c r="OG117" s="90">
        <f>OF117/OB117</f>
        <v>9.2409240924092431E-2</v>
      </c>
      <c r="OH117" s="90"/>
      <c r="OI117" s="90"/>
      <c r="OJ117" s="90"/>
      <c r="OK117" s="75" t="s">
        <v>446</v>
      </c>
      <c r="OL117" s="277">
        <v>0.9</v>
      </c>
      <c r="OM117" s="277">
        <v>0.4</v>
      </c>
      <c r="ON117" s="13"/>
      <c r="OQ117" s="13"/>
      <c r="OR117" s="74">
        <v>15.15</v>
      </c>
      <c r="OS117" s="74">
        <v>17.05</v>
      </c>
      <c r="OT117" s="361"/>
      <c r="OU117" s="315" t="s">
        <v>298</v>
      </c>
      <c r="OV117" s="74">
        <f>OS117-OR117-PB117+PC117</f>
        <v>1.4000000000000004</v>
      </c>
      <c r="OW117" s="90">
        <f>OV117/OR117</f>
        <v>9.2409240924092431E-2</v>
      </c>
      <c r="OX117" s="90"/>
      <c r="OY117" s="90"/>
      <c r="OZ117" s="90"/>
      <c r="PA117" s="75" t="s">
        <v>446</v>
      </c>
      <c r="PB117" s="277">
        <v>0.9</v>
      </c>
      <c r="PC117" s="277">
        <v>0.4</v>
      </c>
      <c r="PD117" s="13"/>
      <c r="PG117" s="13"/>
      <c r="PH117" s="74">
        <v>15.15</v>
      </c>
      <c r="PI117" s="74">
        <v>17.05</v>
      </c>
      <c r="PJ117" s="361"/>
      <c r="PK117" s="315" t="s">
        <v>298</v>
      </c>
      <c r="PL117" s="74">
        <f>PI117-PH117-PR117+PS117</f>
        <v>1.4000000000000004</v>
      </c>
      <c r="PM117" s="90">
        <f>PL117/PH117</f>
        <v>9.2409240924092431E-2</v>
      </c>
      <c r="PN117" s="90"/>
      <c r="PO117" s="90"/>
      <c r="PP117" s="90"/>
      <c r="PQ117" s="75" t="s">
        <v>446</v>
      </c>
      <c r="PR117" s="277">
        <v>0.9</v>
      </c>
      <c r="PS117" s="277">
        <v>0.4</v>
      </c>
      <c r="PT117" s="13"/>
      <c r="PV117" s="13"/>
      <c r="PW117" s="74">
        <v>15.15</v>
      </c>
      <c r="PX117" s="74">
        <v>17.05</v>
      </c>
      <c r="PY117" s="361"/>
      <c r="PZ117" s="315" t="s">
        <v>298</v>
      </c>
      <c r="QA117" s="74">
        <f>PX117-PW117-QG117+QH117</f>
        <v>1.4000000000000004</v>
      </c>
      <c r="QB117" s="90">
        <f>QA117/PW117</f>
        <v>9.2409240924092431E-2</v>
      </c>
      <c r="QC117" s="90"/>
      <c r="QD117" s="90"/>
      <c r="QE117" s="90"/>
      <c r="QF117" s="75" t="s">
        <v>446</v>
      </c>
      <c r="QG117" s="277">
        <v>0.9</v>
      </c>
      <c r="QH117" s="277">
        <v>0.4</v>
      </c>
      <c r="QI117" s="13"/>
      <c r="QK117" s="13"/>
      <c r="QL117" s="74">
        <v>15.15</v>
      </c>
      <c r="QM117" s="74">
        <v>17.05</v>
      </c>
      <c r="QN117" s="361"/>
      <c r="QO117" s="315" t="s">
        <v>298</v>
      </c>
      <c r="QP117" s="74">
        <f>QM117-QL117-QV117+QW117</f>
        <v>1.4000000000000004</v>
      </c>
      <c r="QQ117" s="90">
        <f>QP117/QL117</f>
        <v>9.2409240924092431E-2</v>
      </c>
      <c r="QR117" s="90"/>
      <c r="QS117" s="90"/>
      <c r="QT117" s="90"/>
      <c r="QU117" s="75" t="s">
        <v>446</v>
      </c>
      <c r="QV117" s="277">
        <v>0.9</v>
      </c>
      <c r="QW117" s="277">
        <v>0.4</v>
      </c>
      <c r="QX117" s="13"/>
      <c r="QZ117" s="618" t="s">
        <v>71</v>
      </c>
      <c r="RA117" s="74">
        <v>15.15</v>
      </c>
      <c r="RB117" s="74">
        <v>17.05</v>
      </c>
      <c r="RC117" s="500"/>
      <c r="RD117" s="315" t="s">
        <v>298</v>
      </c>
      <c r="RE117" s="74">
        <f>RB117-RA117-RK117+RL117</f>
        <v>1.4000000000000004</v>
      </c>
      <c r="RF117" s="90">
        <f>RE117/RA117</f>
        <v>9.2409240924092431E-2</v>
      </c>
      <c r="RG117" s="90"/>
      <c r="RH117" s="90"/>
      <c r="RI117" s="90"/>
      <c r="RJ117" s="539" t="s">
        <v>446</v>
      </c>
      <c r="RK117" s="560">
        <v>0.9</v>
      </c>
      <c r="RL117" s="561">
        <v>0.4</v>
      </c>
      <c r="RM117" s="633"/>
      <c r="RQ117" s="618" t="s">
        <v>71</v>
      </c>
      <c r="RR117" s="74">
        <v>15.15</v>
      </c>
      <c r="RS117" s="74">
        <v>17.05</v>
      </c>
      <c r="RT117" s="500"/>
      <c r="RU117" s="315" t="s">
        <v>141</v>
      </c>
      <c r="RV117" s="74">
        <f>RS117-RR117-SB117+SC117</f>
        <v>1.4000000000000004</v>
      </c>
      <c r="RW117" s="90">
        <f>RV117/RR117</f>
        <v>9.2409240924092431E-2</v>
      </c>
      <c r="RX117" s="90"/>
      <c r="RY117" s="90"/>
      <c r="RZ117" s="90"/>
      <c r="SA117" s="539" t="s">
        <v>446</v>
      </c>
      <c r="SB117" s="560">
        <v>0.9</v>
      </c>
      <c r="SC117" s="561">
        <v>0.4</v>
      </c>
      <c r="SD117" s="633"/>
    </row>
    <row r="118" spans="1:498" ht="15.4" customHeight="1">
      <c r="A118" s="53" t="s">
        <v>394</v>
      </c>
      <c r="B118" s="54">
        <v>20</v>
      </c>
      <c r="C118" s="53" t="s">
        <v>95</v>
      </c>
      <c r="D118" s="776">
        <v>1014</v>
      </c>
      <c r="E118" s="56" t="s">
        <v>369</v>
      </c>
      <c r="F118" s="345" t="s">
        <v>147</v>
      </c>
      <c r="G118" s="326" t="s">
        <v>395</v>
      </c>
      <c r="H118" s="53" t="s">
        <v>97</v>
      </c>
      <c r="J118" s="13"/>
      <c r="K118" s="74">
        <v>10.3</v>
      </c>
      <c r="L118" s="74">
        <v>12.38</v>
      </c>
      <c r="M118" s="74" t="s">
        <v>298</v>
      </c>
      <c r="N118" s="74">
        <f>L118-K118-R118+S118</f>
        <v>1.4300000000000002</v>
      </c>
      <c r="O118" s="90">
        <f>N118/K118</f>
        <v>0.1388349514563107</v>
      </c>
      <c r="P118" s="90"/>
      <c r="Q118" s="75" t="s">
        <v>446</v>
      </c>
      <c r="R118" s="73">
        <v>0.65</v>
      </c>
      <c r="S118" s="648"/>
      <c r="T118" s="73"/>
      <c r="U118" s="73"/>
      <c r="V118" s="13"/>
      <c r="X118" s="13"/>
      <c r="Y118" s="74">
        <v>10.3</v>
      </c>
      <c r="Z118" s="74">
        <v>12.38</v>
      </c>
      <c r="AA118" s="74" t="s">
        <v>298</v>
      </c>
      <c r="AB118" s="74">
        <f>Z118-Y118-AF118+AG118</f>
        <v>1.4300000000000002</v>
      </c>
      <c r="AC118" s="90">
        <f>AB118/Y118</f>
        <v>0.1388349514563107</v>
      </c>
      <c r="AD118" s="90"/>
      <c r="AE118" s="75" t="s">
        <v>446</v>
      </c>
      <c r="AF118" s="73">
        <v>0.65</v>
      </c>
      <c r="AG118" s="648"/>
      <c r="AH118" s="73"/>
      <c r="AI118" s="73"/>
      <c r="AJ118" s="13"/>
      <c r="AL118" s="13" t="s">
        <v>64</v>
      </c>
      <c r="AM118" s="74">
        <v>10.85</v>
      </c>
      <c r="AN118" s="74">
        <v>13.02</v>
      </c>
      <c r="AO118" s="74" t="s">
        <v>298</v>
      </c>
      <c r="AP118" s="74">
        <f>AN118-AM118-AT118+AU118</f>
        <v>1.52</v>
      </c>
      <c r="AQ118" s="90">
        <f>AP118/AM118</f>
        <v>0.1400921658986175</v>
      </c>
      <c r="AR118" s="90"/>
      <c r="AS118" s="740" t="s">
        <v>446</v>
      </c>
      <c r="AT118" s="73">
        <v>0.65</v>
      </c>
      <c r="AU118" s="648"/>
      <c r="AV118" s="73"/>
      <c r="AW118" s="73"/>
      <c r="AX118" s="13"/>
      <c r="AZ118" s="13" t="s">
        <v>64</v>
      </c>
      <c r="BA118" s="74">
        <v>10.85</v>
      </c>
      <c r="BB118" s="74">
        <v>13.02</v>
      </c>
      <c r="BC118" s="74" t="s">
        <v>298</v>
      </c>
      <c r="BD118" s="74">
        <f>BB118-BA118-BH118+BI118</f>
        <v>1.52</v>
      </c>
      <c r="BE118" s="90">
        <f>BD118/BA118</f>
        <v>0.1400921658986175</v>
      </c>
      <c r="BF118" s="90"/>
      <c r="BG118" s="740" t="s">
        <v>446</v>
      </c>
      <c r="BH118" s="73">
        <v>0.65</v>
      </c>
      <c r="BI118" s="648"/>
      <c r="BJ118" s="73"/>
      <c r="BK118" s="73"/>
      <c r="BL118" s="13"/>
      <c r="BN118" s="13" t="s">
        <v>64</v>
      </c>
      <c r="BO118" s="74">
        <v>10.85</v>
      </c>
      <c r="BP118" s="74">
        <v>13.02</v>
      </c>
      <c r="BQ118" s="74" t="s">
        <v>298</v>
      </c>
      <c r="BR118" s="74">
        <f>BP118-BO118-BV118+BW118</f>
        <v>1.52</v>
      </c>
      <c r="BS118" s="90">
        <f>BR118/BO118</f>
        <v>0.1400921658986175</v>
      </c>
      <c r="BT118" s="90"/>
      <c r="BU118" s="740" t="s">
        <v>446</v>
      </c>
      <c r="BV118" s="73">
        <v>0.65</v>
      </c>
      <c r="BW118" s="648"/>
      <c r="BX118" s="73"/>
      <c r="BY118" s="73"/>
      <c r="BZ118" s="13"/>
      <c r="CB118" s="154">
        <f>CD118*1.02</f>
        <v>13.2804</v>
      </c>
      <c r="CC118" s="74">
        <v>10.85</v>
      </c>
      <c r="CD118" s="74">
        <v>13.02</v>
      </c>
      <c r="CE118" s="74" t="s">
        <v>298</v>
      </c>
      <c r="CF118" s="74">
        <f>CD118-CC118-CJ118+CK118</f>
        <v>1.52</v>
      </c>
      <c r="CG118" s="90">
        <f>CF118/CC118</f>
        <v>0.1400921658986175</v>
      </c>
      <c r="CH118" s="90"/>
      <c r="CI118" s="75" t="s">
        <v>446</v>
      </c>
      <c r="CJ118" s="73">
        <v>0.65</v>
      </c>
      <c r="CK118" s="648"/>
      <c r="CL118" s="73"/>
      <c r="CM118" s="73"/>
      <c r="CN118" s="13"/>
      <c r="CP118" s="13"/>
      <c r="CQ118" s="74">
        <v>10.85</v>
      </c>
      <c r="CR118" s="74">
        <v>13.02</v>
      </c>
      <c r="CS118" s="74" t="s">
        <v>298</v>
      </c>
      <c r="CT118" s="74">
        <f>CR118-CQ118-CX118+CY118</f>
        <v>1.52</v>
      </c>
      <c r="CU118" s="90">
        <f>CT118/CQ118</f>
        <v>0.1400921658986175</v>
      </c>
      <c r="CV118" s="90"/>
      <c r="CW118" s="75" t="s">
        <v>446</v>
      </c>
      <c r="CX118" s="73">
        <v>0.65</v>
      </c>
      <c r="CY118" s="648"/>
      <c r="CZ118" s="73"/>
      <c r="DA118" s="73"/>
      <c r="DB118" s="13"/>
      <c r="DD118" s="13" t="s">
        <v>64</v>
      </c>
      <c r="DE118" s="74">
        <v>10.85</v>
      </c>
      <c r="DF118" s="74">
        <v>13.02</v>
      </c>
      <c r="DG118" s="74"/>
      <c r="DH118" s="74"/>
      <c r="DI118" s="74" t="s">
        <v>298</v>
      </c>
      <c r="DJ118" s="74">
        <f>DF118-DE118-DN118+DO118</f>
        <v>1.52</v>
      </c>
      <c r="DK118" s="90">
        <f>DJ118/DE118</f>
        <v>0.1400921658986175</v>
      </c>
      <c r="DL118" s="90"/>
      <c r="DM118" s="75" t="s">
        <v>446</v>
      </c>
      <c r="DN118" s="73">
        <v>0.65</v>
      </c>
      <c r="DO118" s="648"/>
      <c r="DP118" s="73"/>
      <c r="DQ118" s="73"/>
      <c r="DR118" s="13"/>
      <c r="DT118" s="13"/>
      <c r="DU118" s="74">
        <v>10.85</v>
      </c>
      <c r="DV118" s="74">
        <v>13.02</v>
      </c>
      <c r="DW118" s="74" t="s">
        <v>298</v>
      </c>
      <c r="DX118" s="74">
        <f>DV118-DU118-EB118+EC118</f>
        <v>1.52</v>
      </c>
      <c r="DY118" s="90">
        <f>DX118/DU118</f>
        <v>0.1400921658986175</v>
      </c>
      <c r="DZ118" s="90"/>
      <c r="EA118" s="75" t="s">
        <v>446</v>
      </c>
      <c r="EB118" s="73">
        <v>0.65</v>
      </c>
      <c r="EC118" s="648"/>
      <c r="ED118" s="73"/>
      <c r="EE118" s="73"/>
      <c r="EF118" s="13"/>
      <c r="EG118" s="13"/>
      <c r="EH118" s="13"/>
      <c r="EI118" s="74">
        <v>10.85</v>
      </c>
      <c r="EJ118" s="74">
        <v>13.02</v>
      </c>
      <c r="EK118" s="74" t="s">
        <v>298</v>
      </c>
      <c r="EL118" s="74">
        <f>EJ118-EI118-EO118+EP118</f>
        <v>1.52</v>
      </c>
      <c r="EM118" s="90">
        <f>EL118/EI118</f>
        <v>0.1400921658986175</v>
      </c>
      <c r="EN118" s="75" t="s">
        <v>446</v>
      </c>
      <c r="EO118" s="73">
        <v>0.65</v>
      </c>
      <c r="EP118" s="648"/>
      <c r="EQ118" s="73"/>
      <c r="ER118" s="73"/>
      <c r="ES118" s="13"/>
      <c r="EU118" s="13"/>
      <c r="EV118" s="74">
        <v>10.85</v>
      </c>
      <c r="EW118" s="74">
        <v>13.02</v>
      </c>
      <c r="EX118" s="74" t="s">
        <v>298</v>
      </c>
      <c r="EY118" s="74">
        <f>EW118-EV118-FB118+FC118</f>
        <v>1.52</v>
      </c>
      <c r="EZ118" s="90">
        <f>EY118/EV118</f>
        <v>0.1400921658986175</v>
      </c>
      <c r="FA118" s="75" t="s">
        <v>446</v>
      </c>
      <c r="FB118" s="73">
        <v>0.65</v>
      </c>
      <c r="FC118" s="648"/>
      <c r="FD118" s="73"/>
      <c r="FE118" s="73"/>
      <c r="FF118" s="13"/>
      <c r="FH118" s="13"/>
      <c r="FI118" s="74">
        <v>10.85</v>
      </c>
      <c r="FJ118" s="74">
        <v>13.02</v>
      </c>
      <c r="FK118" s="74" t="s">
        <v>298</v>
      </c>
      <c r="FL118" s="74">
        <f>FJ118-FI118-FO118+FP118</f>
        <v>1.52</v>
      </c>
      <c r="FM118" s="90">
        <f>FL118/FI118</f>
        <v>0.1400921658986175</v>
      </c>
      <c r="FN118" s="75" t="s">
        <v>446</v>
      </c>
      <c r="FO118" s="73">
        <v>0.65</v>
      </c>
      <c r="FP118" s="648"/>
      <c r="FQ118" s="73"/>
      <c r="FR118" s="73"/>
      <c r="FS118" s="13"/>
      <c r="FU118" s="13"/>
      <c r="FV118" s="74">
        <v>10.85</v>
      </c>
      <c r="FW118" s="74">
        <v>13.27</v>
      </c>
      <c r="FX118" s="74"/>
      <c r="FY118" s="74" t="s">
        <v>298</v>
      </c>
      <c r="FZ118" s="74">
        <f>FW118-FV118-GC118+GD118</f>
        <v>1.52</v>
      </c>
      <c r="GA118" s="90">
        <f>FZ118/FV118</f>
        <v>0.1400921658986175</v>
      </c>
      <c r="GB118" s="75" t="s">
        <v>446</v>
      </c>
      <c r="GC118" s="73">
        <v>0.9</v>
      </c>
      <c r="GD118" s="648"/>
      <c r="GE118" s="73"/>
      <c r="GF118" s="73"/>
      <c r="GG118" s="13"/>
      <c r="GI118" s="13"/>
      <c r="GJ118" s="74">
        <v>10.85</v>
      </c>
      <c r="GK118" s="74">
        <v>13.27</v>
      </c>
      <c r="GL118" s="74"/>
      <c r="GM118" s="74" t="s">
        <v>298</v>
      </c>
      <c r="GN118" s="74">
        <f>GK118-GJ118-GQ118+GR118</f>
        <v>1.52</v>
      </c>
      <c r="GO118" s="90">
        <f>GN118/GJ118</f>
        <v>0.1400921658986175</v>
      </c>
      <c r="GP118" s="75" t="s">
        <v>446</v>
      </c>
      <c r="GQ118" s="277">
        <v>0.9</v>
      </c>
      <c r="GR118" s="660"/>
      <c r="GS118" s="73"/>
      <c r="GT118" s="73"/>
      <c r="GU118" s="13"/>
      <c r="GW118" s="13"/>
      <c r="GX118" s="74">
        <v>10.85</v>
      </c>
      <c r="GY118" s="74">
        <v>13.27</v>
      </c>
      <c r="GZ118" s="74"/>
      <c r="HA118" s="74" t="s">
        <v>298</v>
      </c>
      <c r="HB118" s="74">
        <f>GY118-GX118-HE118+HF118</f>
        <v>1.52</v>
      </c>
      <c r="HC118" s="90">
        <f>HB118/GX118</f>
        <v>0.1400921658986175</v>
      </c>
      <c r="HD118" s="75" t="s">
        <v>446</v>
      </c>
      <c r="HE118" s="277">
        <v>0.9</v>
      </c>
      <c r="HF118" s="660"/>
      <c r="HG118" s="73"/>
      <c r="HH118" s="73"/>
      <c r="HI118" s="13"/>
      <c r="HJ118" s="13"/>
      <c r="HK118" s="13"/>
      <c r="HL118" s="74">
        <v>10.85</v>
      </c>
      <c r="HM118" s="74">
        <v>13.27</v>
      </c>
      <c r="HN118" s="74"/>
      <c r="HO118" s="74" t="s">
        <v>298</v>
      </c>
      <c r="HP118" s="74">
        <f>HM118-HL118-HS118+HT118</f>
        <v>1.52</v>
      </c>
      <c r="HQ118" s="90">
        <f>HP118/HL118</f>
        <v>0.1400921658986175</v>
      </c>
      <c r="HR118" s="75" t="s">
        <v>446</v>
      </c>
      <c r="HS118" s="277">
        <v>0.9</v>
      </c>
      <c r="HT118" s="660"/>
      <c r="HU118" s="73"/>
      <c r="HV118" s="73"/>
      <c r="HW118" s="13"/>
      <c r="HX118" s="13"/>
      <c r="HY118" s="74">
        <v>10.85</v>
      </c>
      <c r="HZ118" s="74">
        <v>13.27</v>
      </c>
      <c r="IA118" s="74"/>
      <c r="IB118" s="74" t="s">
        <v>298</v>
      </c>
      <c r="IC118" s="74">
        <f>HZ118-HY118-II118+IJ118</f>
        <v>1.52</v>
      </c>
      <c r="ID118" s="90">
        <f>IC118/HY118</f>
        <v>0.1400921658986175</v>
      </c>
      <c r="IE118" s="90"/>
      <c r="IF118" s="90"/>
      <c r="IG118" s="90"/>
      <c r="IH118" s="75" t="s">
        <v>446</v>
      </c>
      <c r="II118" s="277">
        <v>0.9</v>
      </c>
      <c r="IJ118" s="660"/>
      <c r="IK118" s="73"/>
      <c r="IL118" s="73"/>
      <c r="IM118" s="13"/>
      <c r="IQ118" s="13"/>
      <c r="IR118" s="74">
        <v>10.85</v>
      </c>
      <c r="IS118" s="74">
        <v>13.27</v>
      </c>
      <c r="IT118" s="74"/>
      <c r="IU118" s="74" t="s">
        <v>298</v>
      </c>
      <c r="IV118" s="74">
        <f>IS118-IR118-JB118+JC118</f>
        <v>1.52</v>
      </c>
      <c r="IW118" s="90">
        <f>IV118/IR118</f>
        <v>0.1400921658986175</v>
      </c>
      <c r="IX118" s="90"/>
      <c r="IY118" s="90"/>
      <c r="IZ118" s="90"/>
      <c r="JA118" s="75" t="s">
        <v>446</v>
      </c>
      <c r="JB118" s="277">
        <v>0.9</v>
      </c>
      <c r="JC118" s="660"/>
      <c r="JD118" s="73"/>
      <c r="JE118" s="73"/>
      <c r="JF118" s="13"/>
      <c r="JH118" s="13"/>
      <c r="JI118" s="74">
        <v>10.85</v>
      </c>
      <c r="JJ118" s="74">
        <v>13.27</v>
      </c>
      <c r="JK118" s="74"/>
      <c r="JL118" s="74" t="s">
        <v>298</v>
      </c>
      <c r="JM118" s="74">
        <f>JJ118-JI118-JS118+JT118</f>
        <v>1.52</v>
      </c>
      <c r="JN118" s="90">
        <f>JM118/JI118</f>
        <v>0.1400921658986175</v>
      </c>
      <c r="JO118" s="90"/>
      <c r="JP118" s="90"/>
      <c r="JQ118" s="90"/>
      <c r="JR118" s="75" t="s">
        <v>446</v>
      </c>
      <c r="JS118" s="277">
        <v>0.9</v>
      </c>
      <c r="JT118" s="660"/>
      <c r="JU118" s="73"/>
      <c r="JV118" s="73"/>
      <c r="JW118" s="13"/>
      <c r="JZ118" s="13"/>
      <c r="KA118" s="74">
        <v>10.85</v>
      </c>
      <c r="KB118" s="74">
        <v>13.27</v>
      </c>
      <c r="KC118" s="74"/>
      <c r="KD118" s="74" t="s">
        <v>298</v>
      </c>
      <c r="KE118" s="74">
        <f>KB118-KA118-KK118+KL118</f>
        <v>1.52</v>
      </c>
      <c r="KF118" s="90">
        <f>KE118/KA118</f>
        <v>0.1400921658986175</v>
      </c>
      <c r="KG118" s="90"/>
      <c r="KH118" s="90"/>
      <c r="KI118" s="90"/>
      <c r="KJ118" s="75" t="s">
        <v>446</v>
      </c>
      <c r="KK118" s="277">
        <v>0.9</v>
      </c>
      <c r="KL118" s="660"/>
      <c r="KM118" s="73"/>
      <c r="KN118" s="73"/>
      <c r="KO118" s="13"/>
      <c r="KQ118" s="13"/>
      <c r="KR118" s="74">
        <v>10.85</v>
      </c>
      <c r="KS118" s="74">
        <v>13.27</v>
      </c>
      <c r="KT118" s="74"/>
      <c r="KU118" s="315" t="s">
        <v>298</v>
      </c>
      <c r="KV118" s="74">
        <f>KS118-KR118-LB118+LC118</f>
        <v>1.52</v>
      </c>
      <c r="KW118" s="90">
        <f>KV118/KR118</f>
        <v>0.1400921658986175</v>
      </c>
      <c r="KX118" s="90"/>
      <c r="KY118" s="90"/>
      <c r="KZ118" s="90"/>
      <c r="LA118" s="75" t="s">
        <v>446</v>
      </c>
      <c r="LB118" s="277">
        <v>0.9</v>
      </c>
      <c r="LC118" s="660"/>
      <c r="LD118" s="73"/>
      <c r="LE118" s="73"/>
      <c r="LF118" s="13"/>
      <c r="LI118" s="13"/>
      <c r="LJ118" s="74">
        <v>10.85</v>
      </c>
      <c r="LK118" s="74">
        <v>13.27</v>
      </c>
      <c r="LL118" s="74"/>
      <c r="LM118" s="315" t="s">
        <v>298</v>
      </c>
      <c r="LN118" s="74">
        <f>LK118-LJ118-LT118+LU118</f>
        <v>1.52</v>
      </c>
      <c r="LO118" s="90">
        <f>LN118/LJ118</f>
        <v>0.1400921658986175</v>
      </c>
      <c r="LP118" s="90"/>
      <c r="LQ118" s="90"/>
      <c r="LR118" s="90"/>
      <c r="LS118" s="75" t="s">
        <v>446</v>
      </c>
      <c r="LT118" s="277">
        <v>0.9</v>
      </c>
      <c r="LU118" s="660"/>
      <c r="LV118" s="73"/>
      <c r="LW118" s="73"/>
      <c r="LX118" s="13"/>
      <c r="LZ118" s="13"/>
      <c r="MA118" s="74">
        <v>10.85</v>
      </c>
      <c r="MB118" s="74">
        <v>13.27</v>
      </c>
      <c r="MC118" s="74"/>
      <c r="MD118" s="315" t="s">
        <v>298</v>
      </c>
      <c r="ME118" s="74">
        <f>MB118-MA118-MK118+ML118</f>
        <v>1.52</v>
      </c>
      <c r="MF118" s="90">
        <f>ME118/MA118</f>
        <v>0.1400921658986175</v>
      </c>
      <c r="MG118" s="90"/>
      <c r="MH118" s="90"/>
      <c r="MI118" s="90"/>
      <c r="MJ118" s="75" t="s">
        <v>446</v>
      </c>
      <c r="MK118" s="277">
        <v>0.9</v>
      </c>
      <c r="ML118" s="660"/>
      <c r="MM118" s="73"/>
      <c r="MN118" s="73"/>
      <c r="MO118" s="13"/>
      <c r="MQ118" s="13"/>
      <c r="MR118" s="74">
        <v>10.85</v>
      </c>
      <c r="MS118" s="74">
        <v>13.27</v>
      </c>
      <c r="MT118" s="74"/>
      <c r="MU118" s="315" t="s">
        <v>298</v>
      </c>
      <c r="MV118" s="74">
        <f>MS118-MR118-NB118+NC118</f>
        <v>1.52</v>
      </c>
      <c r="MW118" s="90">
        <f>MV118/MR118</f>
        <v>0.1400921658986175</v>
      </c>
      <c r="MX118" s="90"/>
      <c r="MY118" s="90"/>
      <c r="MZ118" s="90"/>
      <c r="NA118" s="75" t="s">
        <v>446</v>
      </c>
      <c r="NB118" s="277">
        <v>0.9</v>
      </c>
      <c r="NC118" s="660"/>
      <c r="ND118" s="73"/>
      <c r="NE118" s="73"/>
      <c r="NF118" s="13"/>
      <c r="NI118" s="13"/>
      <c r="NJ118" s="74">
        <v>10.85</v>
      </c>
      <c r="NK118" s="74">
        <v>13.27</v>
      </c>
      <c r="NL118" s="361"/>
      <c r="NM118" s="315" t="s">
        <v>298</v>
      </c>
      <c r="NN118" s="74">
        <f>NK118-NJ118-NT118+NU118</f>
        <v>1.52</v>
      </c>
      <c r="NO118" s="90">
        <f>NN118/NJ118</f>
        <v>0.1400921658986175</v>
      </c>
      <c r="NP118" s="90"/>
      <c r="NQ118" s="90"/>
      <c r="NR118" s="90"/>
      <c r="NS118" s="75" t="s">
        <v>446</v>
      </c>
      <c r="NT118" s="277">
        <v>0.9</v>
      </c>
      <c r="NU118" s="660"/>
      <c r="NV118" s="73"/>
      <c r="NW118" s="73"/>
      <c r="NX118" s="13"/>
      <c r="OA118" s="13"/>
      <c r="OB118" s="74">
        <v>10.85</v>
      </c>
      <c r="OC118" s="74">
        <v>13.27</v>
      </c>
      <c r="OD118" s="361"/>
      <c r="OE118" s="315" t="s">
        <v>298</v>
      </c>
      <c r="OF118" s="74">
        <f>OC118-OB118-OL118+OM118</f>
        <v>1.52</v>
      </c>
      <c r="OG118" s="90">
        <f>OF118/OB118</f>
        <v>0.1400921658986175</v>
      </c>
      <c r="OH118" s="90"/>
      <c r="OI118" s="90"/>
      <c r="OJ118" s="90"/>
      <c r="OK118" s="75" t="s">
        <v>446</v>
      </c>
      <c r="OL118" s="277">
        <v>0.9</v>
      </c>
      <c r="OM118" s="660"/>
      <c r="ON118" s="13"/>
      <c r="OQ118" s="13"/>
      <c r="OR118" s="74">
        <v>10.85</v>
      </c>
      <c r="OS118" s="74">
        <v>13.27</v>
      </c>
      <c r="OT118" s="361"/>
      <c r="OU118" s="315" t="s">
        <v>298</v>
      </c>
      <c r="OV118" s="74">
        <f>OS118-OR118-PB118+PC118</f>
        <v>1.52</v>
      </c>
      <c r="OW118" s="90">
        <f>OV118/OR118</f>
        <v>0.1400921658986175</v>
      </c>
      <c r="OX118" s="90"/>
      <c r="OY118" s="90"/>
      <c r="OZ118" s="90"/>
      <c r="PA118" s="75" t="s">
        <v>446</v>
      </c>
      <c r="PB118" s="277">
        <v>0.9</v>
      </c>
      <c r="PC118" s="660"/>
      <c r="PD118" s="13"/>
      <c r="PG118" s="13"/>
      <c r="PH118" s="74">
        <v>10.85</v>
      </c>
      <c r="PI118" s="74">
        <v>13.27</v>
      </c>
      <c r="PJ118" s="361"/>
      <c r="PK118" s="315" t="s">
        <v>298</v>
      </c>
      <c r="PL118" s="74">
        <f>PI118-PH118-PR118+PS118</f>
        <v>1.52</v>
      </c>
      <c r="PM118" s="90">
        <f>PL118/PH118</f>
        <v>0.1400921658986175</v>
      </c>
      <c r="PN118" s="90"/>
      <c r="PO118" s="90"/>
      <c r="PP118" s="90"/>
      <c r="PQ118" s="75" t="s">
        <v>446</v>
      </c>
      <c r="PR118" s="277">
        <v>0.9</v>
      </c>
      <c r="PS118" s="660"/>
      <c r="PT118" s="13"/>
      <c r="PV118" s="13"/>
      <c r="PW118" s="74">
        <v>10.85</v>
      </c>
      <c r="PX118" s="74">
        <v>13.27</v>
      </c>
      <c r="PY118" s="361"/>
      <c r="PZ118" s="315" t="s">
        <v>298</v>
      </c>
      <c r="QA118" s="74">
        <f>PX118-PW118-QG118+QH118</f>
        <v>1.52</v>
      </c>
      <c r="QB118" s="90">
        <f>QA118/PW118</f>
        <v>0.1400921658986175</v>
      </c>
      <c r="QC118" s="90"/>
      <c r="QD118" s="90"/>
      <c r="QE118" s="90"/>
      <c r="QF118" s="75" t="s">
        <v>446</v>
      </c>
      <c r="QG118" s="277">
        <v>0.9</v>
      </c>
      <c r="QH118" s="660"/>
      <c r="QI118" s="13"/>
      <c r="QK118" s="13"/>
      <c r="QL118" s="74">
        <v>10.85</v>
      </c>
      <c r="QM118" s="74">
        <v>13.27</v>
      </c>
      <c r="QN118" s="361"/>
      <c r="QO118" s="315" t="s">
        <v>298</v>
      </c>
      <c r="QP118" s="74">
        <f>QM118-QL118-QV118+QW118</f>
        <v>1.52</v>
      </c>
      <c r="QQ118" s="90">
        <f>QP118/QL118</f>
        <v>0.1400921658986175</v>
      </c>
      <c r="QR118" s="90"/>
      <c r="QS118" s="90"/>
      <c r="QT118" s="90"/>
      <c r="QU118" s="75" t="s">
        <v>446</v>
      </c>
      <c r="QV118" s="277">
        <v>0.9</v>
      </c>
      <c r="QW118" s="660"/>
      <c r="QX118" s="13"/>
      <c r="QZ118" s="618" t="s">
        <v>71</v>
      </c>
      <c r="RA118" s="74">
        <v>10.85</v>
      </c>
      <c r="RB118" s="74">
        <v>13.27</v>
      </c>
      <c r="RC118" s="500"/>
      <c r="RD118" s="315" t="s">
        <v>298</v>
      </c>
      <c r="RE118" s="74">
        <f>RB118-RA118-RK118+RL118</f>
        <v>1.52</v>
      </c>
      <c r="RF118" s="90">
        <f>RE118/RA118</f>
        <v>0.1400921658986175</v>
      </c>
      <c r="RG118" s="90"/>
      <c r="RH118" s="90"/>
      <c r="RI118" s="90"/>
      <c r="RJ118" s="539" t="s">
        <v>446</v>
      </c>
      <c r="RK118" s="560">
        <v>0.9</v>
      </c>
      <c r="RL118" s="561"/>
      <c r="RM118" s="633"/>
      <c r="RQ118" s="618" t="s">
        <v>71</v>
      </c>
      <c r="RR118" s="74">
        <v>10.85</v>
      </c>
      <c r="RS118" s="74">
        <v>13.27</v>
      </c>
      <c r="RT118" s="500"/>
      <c r="RU118" s="315" t="s">
        <v>141</v>
      </c>
      <c r="RV118" s="74">
        <f>RS118-RR118-SB118+SC118</f>
        <v>1.52</v>
      </c>
      <c r="RW118" s="90">
        <f>RV118/RR118</f>
        <v>0.1400921658986175</v>
      </c>
      <c r="RX118" s="90"/>
      <c r="RY118" s="90"/>
      <c r="RZ118" s="90"/>
      <c r="SA118" s="539" t="s">
        <v>446</v>
      </c>
      <c r="SB118" s="560">
        <v>0.9</v>
      </c>
      <c r="SC118" s="561"/>
      <c r="SD118" s="633"/>
    </row>
    <row r="119" spans="1:498" ht="15.4" customHeight="1">
      <c r="A119" s="53" t="s">
        <v>396</v>
      </c>
      <c r="B119" s="54">
        <v>20</v>
      </c>
      <c r="C119" s="53" t="s">
        <v>95</v>
      </c>
      <c r="D119" s="776">
        <v>1014</v>
      </c>
      <c r="E119" s="56" t="s">
        <v>369</v>
      </c>
      <c r="F119" s="345" t="s">
        <v>147</v>
      </c>
      <c r="G119" s="326" t="s">
        <v>397</v>
      </c>
      <c r="H119" s="53" t="s">
        <v>122</v>
      </c>
      <c r="J119" s="13"/>
      <c r="K119" s="74">
        <v>11</v>
      </c>
      <c r="L119" s="74">
        <v>12.97</v>
      </c>
      <c r="M119" s="74" t="s">
        <v>298</v>
      </c>
      <c r="N119" s="74">
        <f>L119-K119-R119+S119</f>
        <v>1.3200000000000007</v>
      </c>
      <c r="O119" s="90">
        <f>N119/K119</f>
        <v>0.12000000000000006</v>
      </c>
      <c r="P119" s="90"/>
      <c r="Q119" s="75" t="s">
        <v>446</v>
      </c>
      <c r="R119" s="73">
        <v>0.65</v>
      </c>
      <c r="S119" s="648"/>
      <c r="T119" s="73"/>
      <c r="U119" s="73"/>
      <c r="V119" s="13"/>
      <c r="X119" s="13"/>
      <c r="Y119" s="74">
        <v>11</v>
      </c>
      <c r="Z119" s="74">
        <v>12.97</v>
      </c>
      <c r="AA119" s="74" t="s">
        <v>298</v>
      </c>
      <c r="AB119" s="74">
        <f>Z119-Y119-AF119+AG119</f>
        <v>1.3200000000000007</v>
      </c>
      <c r="AC119" s="90">
        <f>AB119/Y119</f>
        <v>0.12000000000000006</v>
      </c>
      <c r="AD119" s="90"/>
      <c r="AE119" s="75" t="s">
        <v>446</v>
      </c>
      <c r="AF119" s="73">
        <v>0.65</v>
      </c>
      <c r="AG119" s="648"/>
      <c r="AH119" s="73"/>
      <c r="AI119" s="73"/>
      <c r="AJ119" s="13"/>
      <c r="AL119" s="13" t="s">
        <v>64</v>
      </c>
      <c r="AM119" s="74">
        <v>11.45</v>
      </c>
      <c r="AN119" s="74">
        <v>13.54</v>
      </c>
      <c r="AO119" s="74" t="s">
        <v>298</v>
      </c>
      <c r="AP119" s="74">
        <f>AN119-AM119-AT119+AU119</f>
        <v>1.44</v>
      </c>
      <c r="AQ119" s="90">
        <f>AP119/AM119</f>
        <v>0.125764192139738</v>
      </c>
      <c r="AR119" s="90"/>
      <c r="AS119" s="740" t="s">
        <v>446</v>
      </c>
      <c r="AT119" s="73">
        <v>0.65</v>
      </c>
      <c r="AU119" s="648"/>
      <c r="AV119" s="73"/>
      <c r="AW119" s="73"/>
      <c r="AX119" s="13"/>
      <c r="AZ119" s="13" t="s">
        <v>64</v>
      </c>
      <c r="BA119" s="74">
        <v>11.45</v>
      </c>
      <c r="BB119" s="74">
        <v>13.54</v>
      </c>
      <c r="BC119" s="74" t="s">
        <v>298</v>
      </c>
      <c r="BD119" s="74">
        <f>BB119-BA119-BH119+BI119</f>
        <v>1.44</v>
      </c>
      <c r="BE119" s="90">
        <f>BD119/BA119</f>
        <v>0.125764192139738</v>
      </c>
      <c r="BF119" s="90"/>
      <c r="BG119" s="740" t="s">
        <v>446</v>
      </c>
      <c r="BH119" s="73">
        <v>0.65</v>
      </c>
      <c r="BI119" s="648"/>
      <c r="BJ119" s="73"/>
      <c r="BK119" s="73"/>
      <c r="BL119" s="13"/>
      <c r="BN119" s="13" t="s">
        <v>64</v>
      </c>
      <c r="BO119" s="74">
        <v>11.45</v>
      </c>
      <c r="BP119" s="74">
        <v>13.54</v>
      </c>
      <c r="BQ119" s="74" t="s">
        <v>298</v>
      </c>
      <c r="BR119" s="74">
        <f>BP119-BO119-BV119+BW119</f>
        <v>1.44</v>
      </c>
      <c r="BS119" s="90">
        <f>BR119/BO119</f>
        <v>0.125764192139738</v>
      </c>
      <c r="BT119" s="90"/>
      <c r="BU119" s="740" t="s">
        <v>446</v>
      </c>
      <c r="BV119" s="73">
        <v>0.65</v>
      </c>
      <c r="BW119" s="648"/>
      <c r="BX119" s="73"/>
      <c r="BY119" s="73"/>
      <c r="BZ119" s="13"/>
      <c r="CB119" s="154">
        <f>CD119*1.02</f>
        <v>13.810799999999999</v>
      </c>
      <c r="CC119" s="74">
        <v>11.45</v>
      </c>
      <c r="CD119" s="74">
        <v>13.54</v>
      </c>
      <c r="CE119" s="74" t="s">
        <v>298</v>
      </c>
      <c r="CF119" s="74">
        <f>CD119-CC119-CJ119+CK119</f>
        <v>1.44</v>
      </c>
      <c r="CG119" s="90">
        <f>CF119/CC119</f>
        <v>0.125764192139738</v>
      </c>
      <c r="CH119" s="90"/>
      <c r="CI119" s="75" t="s">
        <v>446</v>
      </c>
      <c r="CJ119" s="73">
        <v>0.65</v>
      </c>
      <c r="CK119" s="648"/>
      <c r="CL119" s="73"/>
      <c r="CM119" s="73"/>
      <c r="CN119" s="13"/>
      <c r="CP119" s="13"/>
      <c r="CQ119" s="74">
        <v>11.45</v>
      </c>
      <c r="CR119" s="74">
        <v>13.54</v>
      </c>
      <c r="CS119" s="74" t="s">
        <v>298</v>
      </c>
      <c r="CT119" s="74">
        <f>CR119-CQ119-CX119+CY119</f>
        <v>1.44</v>
      </c>
      <c r="CU119" s="90">
        <f>CT119/CQ119</f>
        <v>0.125764192139738</v>
      </c>
      <c r="CV119" s="90"/>
      <c r="CW119" s="75" t="s">
        <v>446</v>
      </c>
      <c r="CX119" s="73">
        <v>0.65</v>
      </c>
      <c r="CY119" s="648"/>
      <c r="CZ119" s="73"/>
      <c r="DA119" s="73"/>
      <c r="DB119" s="13"/>
      <c r="DD119" s="13" t="s">
        <v>64</v>
      </c>
      <c r="DE119" s="74">
        <v>11.45</v>
      </c>
      <c r="DF119" s="74">
        <v>13.54</v>
      </c>
      <c r="DG119" s="74"/>
      <c r="DH119" s="74"/>
      <c r="DI119" s="74" t="s">
        <v>298</v>
      </c>
      <c r="DJ119" s="74">
        <f>DF119-DE119-DN119+DO119</f>
        <v>1.44</v>
      </c>
      <c r="DK119" s="90">
        <f>DJ119/DE119</f>
        <v>0.125764192139738</v>
      </c>
      <c r="DL119" s="90"/>
      <c r="DM119" s="75" t="s">
        <v>446</v>
      </c>
      <c r="DN119" s="73">
        <v>0.65</v>
      </c>
      <c r="DO119" s="648"/>
      <c r="DP119" s="73"/>
      <c r="DQ119" s="73"/>
      <c r="DR119" s="13"/>
      <c r="DT119" s="13"/>
      <c r="DU119" s="74">
        <v>11.45</v>
      </c>
      <c r="DV119" s="74">
        <v>13.54</v>
      </c>
      <c r="DW119" s="74" t="s">
        <v>298</v>
      </c>
      <c r="DX119" s="74">
        <f>DV119-DU119-EB119+EC119</f>
        <v>1.44</v>
      </c>
      <c r="DY119" s="90">
        <f>DX119/DU119</f>
        <v>0.125764192139738</v>
      </c>
      <c r="DZ119" s="90"/>
      <c r="EA119" s="75" t="s">
        <v>446</v>
      </c>
      <c r="EB119" s="73">
        <v>0.65</v>
      </c>
      <c r="EC119" s="648"/>
      <c r="ED119" s="73"/>
      <c r="EE119" s="73"/>
      <c r="EF119" s="13"/>
      <c r="EG119" s="13"/>
      <c r="EH119" s="13"/>
      <c r="EI119" s="74">
        <v>11.45</v>
      </c>
      <c r="EJ119" s="74">
        <v>13.54</v>
      </c>
      <c r="EK119" s="74" t="s">
        <v>298</v>
      </c>
      <c r="EL119" s="74">
        <f>EJ119-EI119-EO119+EP119</f>
        <v>1.44</v>
      </c>
      <c r="EM119" s="90">
        <f>EL119/EI119</f>
        <v>0.125764192139738</v>
      </c>
      <c r="EN119" s="75" t="s">
        <v>446</v>
      </c>
      <c r="EO119" s="73">
        <v>0.65</v>
      </c>
      <c r="EP119" s="648"/>
      <c r="EQ119" s="73"/>
      <c r="ER119" s="73"/>
      <c r="ES119" s="13"/>
      <c r="EU119" s="13"/>
      <c r="EV119" s="74">
        <v>11.45</v>
      </c>
      <c r="EW119" s="74">
        <v>13.54</v>
      </c>
      <c r="EX119" s="74" t="s">
        <v>298</v>
      </c>
      <c r="EY119" s="74">
        <f>EW119-EV119-FB119+FC119</f>
        <v>1.44</v>
      </c>
      <c r="EZ119" s="90">
        <f>EY119/EV119</f>
        <v>0.125764192139738</v>
      </c>
      <c r="FA119" s="75" t="s">
        <v>446</v>
      </c>
      <c r="FB119" s="73">
        <v>0.65</v>
      </c>
      <c r="FC119" s="648"/>
      <c r="FD119" s="73"/>
      <c r="FE119" s="73"/>
      <c r="FF119" s="13"/>
      <c r="FH119" s="13"/>
      <c r="FI119" s="74">
        <v>11.45</v>
      </c>
      <c r="FJ119" s="74">
        <v>13.54</v>
      </c>
      <c r="FK119" s="74" t="s">
        <v>298</v>
      </c>
      <c r="FL119" s="74">
        <f>FJ119-FI119-FO119+FP119</f>
        <v>1.44</v>
      </c>
      <c r="FM119" s="90">
        <f>FL119/FI119</f>
        <v>0.125764192139738</v>
      </c>
      <c r="FN119" s="75" t="s">
        <v>446</v>
      </c>
      <c r="FO119" s="73">
        <v>0.65</v>
      </c>
      <c r="FP119" s="648"/>
      <c r="FQ119" s="73"/>
      <c r="FR119" s="73"/>
      <c r="FS119" s="13"/>
      <c r="FU119" s="13"/>
      <c r="FV119" s="74">
        <v>11.45</v>
      </c>
      <c r="FW119" s="74">
        <v>13.79</v>
      </c>
      <c r="FX119" s="74"/>
      <c r="FY119" s="74" t="s">
        <v>298</v>
      </c>
      <c r="FZ119" s="74">
        <f>FW119-FV119-GC119+GD119</f>
        <v>1.44</v>
      </c>
      <c r="GA119" s="90">
        <f>FZ119/FV119</f>
        <v>0.125764192139738</v>
      </c>
      <c r="GB119" s="75" t="s">
        <v>446</v>
      </c>
      <c r="GC119" s="73">
        <v>0.9</v>
      </c>
      <c r="GD119" s="648"/>
      <c r="GE119" s="73"/>
      <c r="GF119" s="73"/>
      <c r="GG119" s="13"/>
      <c r="GI119" s="13"/>
      <c r="GJ119" s="74">
        <v>11.45</v>
      </c>
      <c r="GK119" s="74">
        <v>13.79</v>
      </c>
      <c r="GL119" s="74"/>
      <c r="GM119" s="74" t="s">
        <v>298</v>
      </c>
      <c r="GN119" s="74">
        <f>GK119-GJ119-GQ119+GR119</f>
        <v>1.44</v>
      </c>
      <c r="GO119" s="90">
        <f>GN119/GJ119</f>
        <v>0.125764192139738</v>
      </c>
      <c r="GP119" s="75" t="s">
        <v>446</v>
      </c>
      <c r="GQ119" s="277">
        <v>0.9</v>
      </c>
      <c r="GR119" s="660"/>
      <c r="GS119" s="73"/>
      <c r="GT119" s="73"/>
      <c r="GU119" s="13"/>
      <c r="GW119" s="13"/>
      <c r="GX119" s="74">
        <v>11.45</v>
      </c>
      <c r="GY119" s="74">
        <v>13.79</v>
      </c>
      <c r="GZ119" s="74"/>
      <c r="HA119" s="74" t="s">
        <v>298</v>
      </c>
      <c r="HB119" s="74">
        <f>GY119-GX119-HE119+HF119</f>
        <v>1.44</v>
      </c>
      <c r="HC119" s="90">
        <f>HB119/GX119</f>
        <v>0.125764192139738</v>
      </c>
      <c r="HD119" s="75" t="s">
        <v>446</v>
      </c>
      <c r="HE119" s="277">
        <v>0.9</v>
      </c>
      <c r="HF119" s="660"/>
      <c r="HG119" s="73"/>
      <c r="HH119" s="73"/>
      <c r="HI119" s="13"/>
      <c r="HJ119" s="13"/>
      <c r="HK119" s="13"/>
      <c r="HL119" s="74">
        <v>11.45</v>
      </c>
      <c r="HM119" s="74">
        <v>13.79</v>
      </c>
      <c r="HN119" s="74"/>
      <c r="HO119" s="74" t="s">
        <v>298</v>
      </c>
      <c r="HP119" s="74">
        <f>HM119-HL119-HS119+HT119</f>
        <v>1.44</v>
      </c>
      <c r="HQ119" s="90">
        <f>HP119/HL119</f>
        <v>0.125764192139738</v>
      </c>
      <c r="HR119" s="75" t="s">
        <v>446</v>
      </c>
      <c r="HS119" s="277">
        <v>0.9</v>
      </c>
      <c r="HT119" s="660"/>
      <c r="HU119" s="73"/>
      <c r="HV119" s="73"/>
      <c r="HW119" s="13"/>
      <c r="HX119" s="13"/>
      <c r="HY119" s="74">
        <v>11.45</v>
      </c>
      <c r="HZ119" s="74">
        <v>13.79</v>
      </c>
      <c r="IA119" s="74"/>
      <c r="IB119" s="74" t="s">
        <v>298</v>
      </c>
      <c r="IC119" s="74">
        <f>HZ119-HY119-II119+IJ119</f>
        <v>1.44</v>
      </c>
      <c r="ID119" s="90">
        <f>IC119/HY119</f>
        <v>0.125764192139738</v>
      </c>
      <c r="IE119" s="90"/>
      <c r="IF119" s="90"/>
      <c r="IG119" s="90"/>
      <c r="IH119" s="75" t="s">
        <v>446</v>
      </c>
      <c r="II119" s="277">
        <v>0.9</v>
      </c>
      <c r="IJ119" s="660"/>
      <c r="IK119" s="73"/>
      <c r="IL119" s="73"/>
      <c r="IM119" s="13"/>
      <c r="IQ119" s="13"/>
      <c r="IR119" s="74">
        <v>11.45</v>
      </c>
      <c r="IS119" s="74">
        <v>13.79</v>
      </c>
      <c r="IT119" s="74"/>
      <c r="IU119" s="74" t="s">
        <v>298</v>
      </c>
      <c r="IV119" s="74">
        <f>IS119-IR119-JB119+JC119</f>
        <v>1.44</v>
      </c>
      <c r="IW119" s="90">
        <f>IV119/IR119</f>
        <v>0.125764192139738</v>
      </c>
      <c r="IX119" s="90"/>
      <c r="IY119" s="90"/>
      <c r="IZ119" s="90"/>
      <c r="JA119" s="75" t="s">
        <v>446</v>
      </c>
      <c r="JB119" s="277">
        <v>0.9</v>
      </c>
      <c r="JC119" s="660"/>
      <c r="JD119" s="73"/>
      <c r="JE119" s="73"/>
      <c r="JF119" s="13"/>
      <c r="JH119" s="13"/>
      <c r="JI119" s="74">
        <v>11.45</v>
      </c>
      <c r="JJ119" s="74">
        <v>13.79</v>
      </c>
      <c r="JK119" s="74"/>
      <c r="JL119" s="74" t="s">
        <v>298</v>
      </c>
      <c r="JM119" s="74">
        <f>JJ119-JI119-JS119+JT119</f>
        <v>1.44</v>
      </c>
      <c r="JN119" s="90">
        <f>JM119/JI119</f>
        <v>0.125764192139738</v>
      </c>
      <c r="JO119" s="90"/>
      <c r="JP119" s="90"/>
      <c r="JQ119" s="90"/>
      <c r="JR119" s="75" t="s">
        <v>446</v>
      </c>
      <c r="JS119" s="277">
        <v>0.9</v>
      </c>
      <c r="JT119" s="660"/>
      <c r="JU119" s="73"/>
      <c r="JV119" s="73"/>
      <c r="JW119" s="13"/>
      <c r="JZ119" s="13"/>
      <c r="KA119" s="74">
        <v>11.45</v>
      </c>
      <c r="KB119" s="74">
        <v>13.79</v>
      </c>
      <c r="KC119" s="74"/>
      <c r="KD119" s="74" t="s">
        <v>298</v>
      </c>
      <c r="KE119" s="74">
        <f>KB119-KA119-KK119+KL119</f>
        <v>1.44</v>
      </c>
      <c r="KF119" s="90">
        <f>KE119/KA119</f>
        <v>0.125764192139738</v>
      </c>
      <c r="KG119" s="90"/>
      <c r="KH119" s="90"/>
      <c r="KI119" s="90"/>
      <c r="KJ119" s="75" t="s">
        <v>446</v>
      </c>
      <c r="KK119" s="277">
        <v>0.9</v>
      </c>
      <c r="KL119" s="660"/>
      <c r="KM119" s="73"/>
      <c r="KN119" s="73"/>
      <c r="KO119" s="13"/>
      <c r="KQ119" s="13"/>
      <c r="KR119" s="74">
        <v>11.45</v>
      </c>
      <c r="KS119" s="74">
        <v>13.79</v>
      </c>
      <c r="KT119" s="74"/>
      <c r="KU119" s="315" t="s">
        <v>298</v>
      </c>
      <c r="KV119" s="74">
        <f>KS119-KR119-LB119+LC119</f>
        <v>1.44</v>
      </c>
      <c r="KW119" s="90">
        <f>KV119/KR119</f>
        <v>0.125764192139738</v>
      </c>
      <c r="KX119" s="90"/>
      <c r="KY119" s="90"/>
      <c r="KZ119" s="90"/>
      <c r="LA119" s="75" t="s">
        <v>446</v>
      </c>
      <c r="LB119" s="277">
        <v>0.9</v>
      </c>
      <c r="LC119" s="660"/>
      <c r="LD119" s="73"/>
      <c r="LE119" s="73"/>
      <c r="LF119" s="13"/>
      <c r="LI119" s="13"/>
      <c r="LJ119" s="74">
        <v>11.45</v>
      </c>
      <c r="LK119" s="74">
        <v>13.79</v>
      </c>
      <c r="LL119" s="74"/>
      <c r="LM119" s="315" t="s">
        <v>298</v>
      </c>
      <c r="LN119" s="74">
        <f>LK119-LJ119-LT119+LU119</f>
        <v>1.44</v>
      </c>
      <c r="LO119" s="90">
        <f>LN119/LJ119</f>
        <v>0.125764192139738</v>
      </c>
      <c r="LP119" s="90"/>
      <c r="LQ119" s="90"/>
      <c r="LR119" s="90"/>
      <c r="LS119" s="75" t="s">
        <v>446</v>
      </c>
      <c r="LT119" s="277">
        <v>0.9</v>
      </c>
      <c r="LU119" s="660"/>
      <c r="LV119" s="73"/>
      <c r="LW119" s="73"/>
      <c r="LX119" s="13"/>
      <c r="LZ119" s="13"/>
      <c r="MA119" s="74">
        <v>11.45</v>
      </c>
      <c r="MB119" s="74">
        <v>13.79</v>
      </c>
      <c r="MC119" s="74"/>
      <c r="MD119" s="315" t="s">
        <v>298</v>
      </c>
      <c r="ME119" s="74">
        <f>MB119-MA119-MK119+ML119</f>
        <v>1.44</v>
      </c>
      <c r="MF119" s="90">
        <f>ME119/MA119</f>
        <v>0.125764192139738</v>
      </c>
      <c r="MG119" s="90"/>
      <c r="MH119" s="90"/>
      <c r="MI119" s="90"/>
      <c r="MJ119" s="75" t="s">
        <v>446</v>
      </c>
      <c r="MK119" s="277">
        <v>0.9</v>
      </c>
      <c r="ML119" s="660"/>
      <c r="MM119" s="73"/>
      <c r="MN119" s="73"/>
      <c r="MO119" s="13"/>
      <c r="MQ119" s="13"/>
      <c r="MR119" s="74">
        <v>11.45</v>
      </c>
      <c r="MS119" s="74">
        <v>13.79</v>
      </c>
      <c r="MT119" s="74"/>
      <c r="MU119" s="315" t="s">
        <v>298</v>
      </c>
      <c r="MV119" s="74">
        <f>MS119-MR119-NB119+NC119</f>
        <v>1.44</v>
      </c>
      <c r="MW119" s="90">
        <f>MV119/MR119</f>
        <v>0.125764192139738</v>
      </c>
      <c r="MX119" s="90"/>
      <c r="MY119" s="90"/>
      <c r="MZ119" s="90"/>
      <c r="NA119" s="75" t="s">
        <v>446</v>
      </c>
      <c r="NB119" s="277">
        <v>0.9</v>
      </c>
      <c r="NC119" s="660"/>
      <c r="ND119" s="73"/>
      <c r="NE119" s="73"/>
      <c r="NF119" s="13"/>
      <c r="NI119" s="13"/>
      <c r="NJ119" s="74">
        <v>11.45</v>
      </c>
      <c r="NK119" s="74">
        <v>13.79</v>
      </c>
      <c r="NL119" s="361"/>
      <c r="NM119" s="315" t="s">
        <v>298</v>
      </c>
      <c r="NN119" s="74">
        <f>NK119-NJ119-NT119+NU119</f>
        <v>1.44</v>
      </c>
      <c r="NO119" s="90">
        <f>NN119/NJ119</f>
        <v>0.125764192139738</v>
      </c>
      <c r="NP119" s="90"/>
      <c r="NQ119" s="90"/>
      <c r="NR119" s="90"/>
      <c r="NS119" s="75" t="s">
        <v>446</v>
      </c>
      <c r="NT119" s="277">
        <v>0.9</v>
      </c>
      <c r="NU119" s="660"/>
      <c r="NV119" s="73"/>
      <c r="NW119" s="73"/>
      <c r="NX119" s="13"/>
      <c r="OA119" s="13"/>
      <c r="OB119" s="74">
        <v>11.45</v>
      </c>
      <c r="OC119" s="74">
        <v>13.79</v>
      </c>
      <c r="OD119" s="361"/>
      <c r="OE119" s="315" t="s">
        <v>298</v>
      </c>
      <c r="OF119" s="74">
        <f>OC119-OB119-OL119+OM119</f>
        <v>1.44</v>
      </c>
      <c r="OG119" s="90">
        <f>OF119/OB119</f>
        <v>0.125764192139738</v>
      </c>
      <c r="OH119" s="90"/>
      <c r="OI119" s="90"/>
      <c r="OJ119" s="90"/>
      <c r="OK119" s="75" t="s">
        <v>446</v>
      </c>
      <c r="OL119" s="277">
        <v>0.9</v>
      </c>
      <c r="OM119" s="660"/>
      <c r="ON119" s="13"/>
      <c r="OQ119" s="13"/>
      <c r="OR119" s="74">
        <v>11.45</v>
      </c>
      <c r="OS119" s="74">
        <v>13.79</v>
      </c>
      <c r="OT119" s="361"/>
      <c r="OU119" s="315" t="s">
        <v>298</v>
      </c>
      <c r="OV119" s="74">
        <f>OS119-OR119-PB119+PC119</f>
        <v>1.44</v>
      </c>
      <c r="OW119" s="90">
        <f>OV119/OR119</f>
        <v>0.125764192139738</v>
      </c>
      <c r="OX119" s="90"/>
      <c r="OY119" s="90"/>
      <c r="OZ119" s="90"/>
      <c r="PA119" s="75" t="s">
        <v>446</v>
      </c>
      <c r="PB119" s="277">
        <v>0.9</v>
      </c>
      <c r="PC119" s="660"/>
      <c r="PD119" s="13"/>
      <c r="PG119" s="13"/>
      <c r="PH119" s="74">
        <v>11.45</v>
      </c>
      <c r="PI119" s="74">
        <v>13.79</v>
      </c>
      <c r="PJ119" s="361"/>
      <c r="PK119" s="315" t="s">
        <v>298</v>
      </c>
      <c r="PL119" s="74">
        <f>PI119-PH119-PR119+PS119</f>
        <v>1.44</v>
      </c>
      <c r="PM119" s="90">
        <f>PL119/PH119</f>
        <v>0.125764192139738</v>
      </c>
      <c r="PN119" s="90"/>
      <c r="PO119" s="90"/>
      <c r="PP119" s="90"/>
      <c r="PQ119" s="75" t="s">
        <v>446</v>
      </c>
      <c r="PR119" s="277">
        <v>0.9</v>
      </c>
      <c r="PS119" s="660"/>
      <c r="PT119" s="13"/>
      <c r="PV119" s="13"/>
      <c r="PW119" s="74">
        <v>11.45</v>
      </c>
      <c r="PX119" s="74">
        <v>13.79</v>
      </c>
      <c r="PY119" s="361"/>
      <c r="PZ119" s="315" t="s">
        <v>298</v>
      </c>
      <c r="QA119" s="74">
        <f>PX119-PW119-QG119+QH119</f>
        <v>1.44</v>
      </c>
      <c r="QB119" s="90">
        <f>QA119/PW119</f>
        <v>0.125764192139738</v>
      </c>
      <c r="QC119" s="90"/>
      <c r="QD119" s="90"/>
      <c r="QE119" s="90"/>
      <c r="QF119" s="75" t="s">
        <v>446</v>
      </c>
      <c r="QG119" s="277">
        <v>0.9</v>
      </c>
      <c r="QH119" s="660"/>
      <c r="QI119" s="13"/>
      <c r="QK119" s="13"/>
      <c r="QL119" s="74">
        <v>11.45</v>
      </c>
      <c r="QM119" s="74">
        <v>13.79</v>
      </c>
      <c r="QN119" s="361"/>
      <c r="QO119" s="315" t="s">
        <v>298</v>
      </c>
      <c r="QP119" s="74">
        <f>QM119-QL119-QV119+QW119</f>
        <v>1.44</v>
      </c>
      <c r="QQ119" s="90">
        <f>QP119/QL119</f>
        <v>0.125764192139738</v>
      </c>
      <c r="QR119" s="90"/>
      <c r="QS119" s="90"/>
      <c r="QT119" s="90"/>
      <c r="QU119" s="75" t="s">
        <v>446</v>
      </c>
      <c r="QV119" s="277">
        <v>0.9</v>
      </c>
      <c r="QW119" s="660"/>
      <c r="QX119" s="13"/>
      <c r="QZ119" s="618" t="s">
        <v>71</v>
      </c>
      <c r="RA119" s="74">
        <v>11.45</v>
      </c>
      <c r="RB119" s="74">
        <v>13.79</v>
      </c>
      <c r="RC119" s="500"/>
      <c r="RD119" s="315" t="s">
        <v>298</v>
      </c>
      <c r="RE119" s="74">
        <f>RB119-RA119-RK119+RL119</f>
        <v>1.44</v>
      </c>
      <c r="RF119" s="90">
        <f>RE119/RA119</f>
        <v>0.125764192139738</v>
      </c>
      <c r="RG119" s="90"/>
      <c r="RH119" s="90"/>
      <c r="RI119" s="90"/>
      <c r="RJ119" s="539" t="s">
        <v>446</v>
      </c>
      <c r="RK119" s="560">
        <v>0.9</v>
      </c>
      <c r="RL119" s="561"/>
      <c r="RM119" s="633"/>
      <c r="RQ119" s="618" t="s">
        <v>71</v>
      </c>
      <c r="RR119" s="74">
        <v>11.45</v>
      </c>
      <c r="RS119" s="74">
        <v>13.79</v>
      </c>
      <c r="RT119" s="500"/>
      <c r="RU119" s="315" t="s">
        <v>141</v>
      </c>
      <c r="RV119" s="74">
        <f>RS119-RR119-SB119+SC119</f>
        <v>1.44</v>
      </c>
      <c r="RW119" s="90">
        <f>RV119/RR119</f>
        <v>0.125764192139738</v>
      </c>
      <c r="RX119" s="90"/>
      <c r="RY119" s="90"/>
      <c r="RZ119" s="90"/>
      <c r="SA119" s="539" t="s">
        <v>446</v>
      </c>
      <c r="SB119" s="560">
        <v>0.9</v>
      </c>
      <c r="SC119" s="561"/>
      <c r="SD119" s="633"/>
    </row>
    <row r="120" spans="1:498" ht="15.4" customHeight="1">
      <c r="A120" s="53" t="s">
        <v>398</v>
      </c>
      <c r="B120" s="54">
        <v>180</v>
      </c>
      <c r="C120" s="53" t="s">
        <v>368</v>
      </c>
      <c r="D120" s="776">
        <v>1014</v>
      </c>
      <c r="E120" s="56" t="s">
        <v>369</v>
      </c>
      <c r="F120" s="345" t="s">
        <v>147</v>
      </c>
      <c r="G120" s="326" t="s">
        <v>399</v>
      </c>
      <c r="H120" s="53"/>
      <c r="J120" s="13"/>
      <c r="K120" s="13"/>
      <c r="L120" s="74">
        <v>10.3</v>
      </c>
      <c r="M120" s="74">
        <v>12.18</v>
      </c>
      <c r="N120" s="74"/>
      <c r="O120" s="74" t="s">
        <v>298</v>
      </c>
      <c r="P120" s="74">
        <v>0.97999999999999898</v>
      </c>
      <c r="Q120" s="90">
        <v>9.5145631067961062E-2</v>
      </c>
      <c r="R120" s="75" t="s">
        <v>446</v>
      </c>
      <c r="S120" s="660">
        <v>0.9</v>
      </c>
      <c r="T120" s="277"/>
      <c r="U120" s="73"/>
      <c r="V120" s="73"/>
      <c r="X120" s="13"/>
      <c r="Y120" s="13"/>
      <c r="Z120" s="13"/>
      <c r="AA120" s="13"/>
      <c r="AB120" s="13"/>
      <c r="AC120" s="13"/>
      <c r="AD120" s="13"/>
      <c r="AE120" s="13"/>
      <c r="AF120" s="13"/>
      <c r="AG120" s="243"/>
      <c r="AH120" s="13"/>
      <c r="AI120" s="13"/>
      <c r="AJ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243"/>
      <c r="AV120" s="13"/>
      <c r="AW120" s="13"/>
      <c r="AX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243"/>
      <c r="BJ120" s="13"/>
      <c r="BK120" s="13"/>
      <c r="BL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243"/>
      <c r="BX120" s="13"/>
      <c r="BY120" s="13"/>
      <c r="BZ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243"/>
      <c r="CL120" s="13"/>
      <c r="CM120" s="13"/>
      <c r="CN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243"/>
      <c r="CZ120" s="13"/>
      <c r="DA120" s="13"/>
      <c r="DB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243"/>
      <c r="DP120" s="13"/>
      <c r="DQ120" s="13"/>
      <c r="DR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24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243"/>
      <c r="EQ120" s="13"/>
      <c r="ER120" s="13"/>
      <c r="ES120" s="13"/>
      <c r="EU120" s="13"/>
      <c r="EV120" s="13"/>
      <c r="EW120" s="13"/>
      <c r="EX120" s="13"/>
      <c r="EY120" s="13"/>
      <c r="EZ120" s="13"/>
      <c r="FA120" s="13"/>
      <c r="FB120" s="13"/>
      <c r="FC120" s="243"/>
      <c r="FD120" s="13"/>
      <c r="FE120" s="13"/>
      <c r="FF120" s="13"/>
      <c r="FH120" s="13"/>
      <c r="FI120" s="13"/>
      <c r="FJ120" s="13"/>
      <c r="FK120" s="13"/>
      <c r="FL120" s="13"/>
      <c r="FM120" s="13"/>
      <c r="FN120" s="13"/>
      <c r="FO120" s="13"/>
      <c r="FP120" s="243"/>
      <c r="FQ120" s="13"/>
      <c r="FR120" s="13"/>
      <c r="FS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243"/>
      <c r="GE120" s="13"/>
      <c r="GF120" s="13"/>
      <c r="GG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243"/>
      <c r="GS120" s="13"/>
      <c r="GT120" s="13"/>
      <c r="GU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24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243"/>
      <c r="HU120" s="13"/>
      <c r="HV120" s="13"/>
      <c r="HW120" s="13"/>
      <c r="HX120" s="13" t="s">
        <v>452</v>
      </c>
      <c r="HY120" s="74">
        <v>10.5</v>
      </c>
      <c r="HZ120" s="74">
        <v>12.38</v>
      </c>
      <c r="IA120" s="74"/>
      <c r="IB120" s="74" t="s">
        <v>298</v>
      </c>
      <c r="IC120" s="74">
        <f>HZ120-HY120-II120+IJ120</f>
        <v>0.98000000000000076</v>
      </c>
      <c r="ID120" s="90">
        <f>IC120/HY120</f>
        <v>9.3333333333333407E-2</v>
      </c>
      <c r="IE120" s="90"/>
      <c r="IF120" s="90"/>
      <c r="IG120" s="90"/>
      <c r="IH120" s="75" t="s">
        <v>446</v>
      </c>
      <c r="II120" s="277">
        <v>0.9</v>
      </c>
      <c r="IJ120" s="660"/>
      <c r="IK120" s="73"/>
      <c r="IL120" s="73"/>
      <c r="IM120" s="13"/>
      <c r="IQ120" s="13" t="s">
        <v>452</v>
      </c>
      <c r="IR120" s="74">
        <v>10.5</v>
      </c>
      <c r="IS120" s="74">
        <v>12.38</v>
      </c>
      <c r="IT120" s="74"/>
      <c r="IU120" s="74" t="s">
        <v>298</v>
      </c>
      <c r="IV120" s="74">
        <f>IS120-IR120-JB120+JC120</f>
        <v>0.98000000000000076</v>
      </c>
      <c r="IW120" s="90">
        <f>IV120/IR120</f>
        <v>9.3333333333333407E-2</v>
      </c>
      <c r="IX120" s="90"/>
      <c r="IY120" s="90"/>
      <c r="IZ120" s="90"/>
      <c r="JA120" s="75" t="s">
        <v>446</v>
      </c>
      <c r="JB120" s="277">
        <v>0.9</v>
      </c>
      <c r="JC120" s="660"/>
      <c r="JD120" s="73"/>
      <c r="JE120" s="73"/>
      <c r="JF120" s="13"/>
      <c r="JH120" s="13" t="s">
        <v>452</v>
      </c>
      <c r="JI120" s="74">
        <v>10.5</v>
      </c>
      <c r="JJ120" s="74">
        <v>12.38</v>
      </c>
      <c r="JK120" s="74"/>
      <c r="JL120" s="74" t="s">
        <v>298</v>
      </c>
      <c r="JM120" s="74">
        <f>JJ120-JI120-JS120+JT120</f>
        <v>0.98000000000000076</v>
      </c>
      <c r="JN120" s="90">
        <f>JM120/JI120</f>
        <v>9.3333333333333407E-2</v>
      </c>
      <c r="JO120" s="90"/>
      <c r="JP120" s="90"/>
      <c r="JQ120" s="90"/>
      <c r="JR120" s="75" t="s">
        <v>446</v>
      </c>
      <c r="JS120" s="277">
        <v>0.9</v>
      </c>
      <c r="JT120" s="660"/>
      <c r="JU120" s="73"/>
      <c r="JV120" s="73"/>
      <c r="JW120" s="13"/>
      <c r="JZ120" s="13"/>
      <c r="KA120" s="74">
        <v>10.5</v>
      </c>
      <c r="KB120" s="74">
        <v>12.38</v>
      </c>
      <c r="KC120" s="74"/>
      <c r="KD120" s="74" t="s">
        <v>298</v>
      </c>
      <c r="KE120" s="74">
        <f>KB120-KA120-KK120+KL120</f>
        <v>0.98000000000000076</v>
      </c>
      <c r="KF120" s="90">
        <f>KE120/KA120</f>
        <v>9.3333333333333407E-2</v>
      </c>
      <c r="KG120" s="90"/>
      <c r="KH120" s="90"/>
      <c r="KI120" s="90"/>
      <c r="KJ120" s="75" t="s">
        <v>446</v>
      </c>
      <c r="KK120" s="277">
        <v>0.9</v>
      </c>
      <c r="KL120" s="660"/>
      <c r="KM120" s="73"/>
      <c r="KN120" s="73"/>
      <c r="KO120" s="13"/>
      <c r="KQ120" s="13"/>
      <c r="KR120" s="74">
        <v>10.5</v>
      </c>
      <c r="KS120" s="74">
        <v>12.38</v>
      </c>
      <c r="KT120" s="74"/>
      <c r="KU120" s="315" t="s">
        <v>298</v>
      </c>
      <c r="KV120" s="74">
        <f>KS120-KR120-LB120+LC120</f>
        <v>0.98000000000000076</v>
      </c>
      <c r="KW120" s="90">
        <f>KV120/KR120</f>
        <v>9.3333333333333407E-2</v>
      </c>
      <c r="KX120" s="90"/>
      <c r="KY120" s="90"/>
      <c r="KZ120" s="90"/>
      <c r="LA120" s="75" t="s">
        <v>446</v>
      </c>
      <c r="LB120" s="277">
        <v>0.9</v>
      </c>
      <c r="LC120" s="660"/>
      <c r="LD120" s="73"/>
      <c r="LE120" s="73"/>
      <c r="LF120" s="13"/>
      <c r="LI120" s="13"/>
      <c r="LJ120" s="74">
        <v>10.5</v>
      </c>
      <c r="LK120" s="74">
        <v>12.38</v>
      </c>
      <c r="LL120" s="74"/>
      <c r="LM120" s="315" t="s">
        <v>298</v>
      </c>
      <c r="LN120" s="74">
        <f>LK120-LJ120-LT120+LU120</f>
        <v>0.98000000000000076</v>
      </c>
      <c r="LO120" s="90">
        <f>LN120/LJ120</f>
        <v>9.3333333333333407E-2</v>
      </c>
      <c r="LP120" s="90"/>
      <c r="LQ120" s="90"/>
      <c r="LR120" s="90"/>
      <c r="LS120" s="75" t="s">
        <v>446</v>
      </c>
      <c r="LT120" s="277">
        <v>0.9</v>
      </c>
      <c r="LU120" s="660"/>
      <c r="LV120" s="73"/>
      <c r="LW120" s="73"/>
      <c r="LX120" s="13"/>
      <c r="LZ120" s="13"/>
      <c r="MA120" s="74">
        <v>10.5</v>
      </c>
      <c r="MB120" s="74">
        <v>12.38</v>
      </c>
      <c r="MC120" s="74"/>
      <c r="MD120" s="315" t="s">
        <v>298</v>
      </c>
      <c r="ME120" s="74">
        <f>MB120-MA120-MK120+ML120</f>
        <v>0.98000000000000076</v>
      </c>
      <c r="MF120" s="90">
        <f>ME120/MA120</f>
        <v>9.3333333333333407E-2</v>
      </c>
      <c r="MG120" s="90"/>
      <c r="MH120" s="90"/>
      <c r="MI120" s="90"/>
      <c r="MJ120" s="75" t="s">
        <v>446</v>
      </c>
      <c r="MK120" s="277">
        <v>0.9</v>
      </c>
      <c r="ML120" s="660"/>
      <c r="MM120" s="73"/>
      <c r="MN120" s="73"/>
      <c r="MO120" s="13"/>
      <c r="MQ120" s="13"/>
      <c r="MR120" s="74">
        <v>10.5</v>
      </c>
      <c r="MS120" s="74">
        <v>12.38</v>
      </c>
      <c r="MT120" s="74"/>
      <c r="MU120" s="315" t="s">
        <v>298</v>
      </c>
      <c r="MV120" s="74">
        <f>MS120-MR120-NB120+NC120</f>
        <v>0.98000000000000076</v>
      </c>
      <c r="MW120" s="90">
        <f>MV120/MR120</f>
        <v>9.3333333333333407E-2</v>
      </c>
      <c r="MX120" s="90"/>
      <c r="MY120" s="90"/>
      <c r="MZ120" s="90"/>
      <c r="NA120" s="75" t="s">
        <v>446</v>
      </c>
      <c r="NB120" s="277">
        <v>0.9</v>
      </c>
      <c r="NC120" s="660"/>
      <c r="ND120" s="73"/>
      <c r="NE120" s="73"/>
      <c r="NF120" s="13"/>
      <c r="NI120" s="13"/>
      <c r="NJ120" s="74">
        <v>10.5</v>
      </c>
      <c r="NK120" s="74">
        <v>12.38</v>
      </c>
      <c r="NL120" s="361"/>
      <c r="NM120" s="315" t="s">
        <v>298</v>
      </c>
      <c r="NN120" s="74">
        <f>NK120-NJ120-NT120+NU120</f>
        <v>0.98000000000000076</v>
      </c>
      <c r="NO120" s="90">
        <f>NN120/NJ120</f>
        <v>9.3333333333333407E-2</v>
      </c>
      <c r="NP120" s="90"/>
      <c r="NQ120" s="90"/>
      <c r="NR120" s="90"/>
      <c r="NS120" s="75" t="s">
        <v>446</v>
      </c>
      <c r="NT120" s="277">
        <v>0.9</v>
      </c>
      <c r="NU120" s="660"/>
      <c r="NV120" s="73"/>
      <c r="NW120" s="73"/>
      <c r="NX120" s="13"/>
      <c r="OA120" s="13"/>
      <c r="OB120" s="74">
        <v>10.5</v>
      </c>
      <c r="OC120" s="74">
        <v>12.38</v>
      </c>
      <c r="OD120" s="361"/>
      <c r="OE120" s="315" t="s">
        <v>298</v>
      </c>
      <c r="OF120" s="74">
        <f>OC120-OB120-OL120+OM120</f>
        <v>0.98000000000000076</v>
      </c>
      <c r="OG120" s="90">
        <f>OF120/OB120</f>
        <v>9.3333333333333407E-2</v>
      </c>
      <c r="OH120" s="90"/>
      <c r="OI120" s="90"/>
      <c r="OJ120" s="90"/>
      <c r="OK120" s="75" t="s">
        <v>446</v>
      </c>
      <c r="OL120" s="277">
        <v>0.9</v>
      </c>
      <c r="OM120" s="660"/>
      <c r="ON120" s="13"/>
      <c r="OQ120" s="13"/>
      <c r="OR120" s="74">
        <v>10.5</v>
      </c>
      <c r="OS120" s="74">
        <v>12.38</v>
      </c>
      <c r="OT120" s="361"/>
      <c r="OU120" s="315" t="s">
        <v>298</v>
      </c>
      <c r="OV120" s="74">
        <f>OS120-OR120-PB120+PC120</f>
        <v>0.98000000000000076</v>
      </c>
      <c r="OW120" s="90">
        <f>OV120/OR120</f>
        <v>9.3333333333333407E-2</v>
      </c>
      <c r="OX120" s="90"/>
      <c r="OY120" s="90"/>
      <c r="OZ120" s="90"/>
      <c r="PA120" s="75" t="s">
        <v>446</v>
      </c>
      <c r="PB120" s="277">
        <v>0.9</v>
      </c>
      <c r="PC120" s="660"/>
      <c r="PD120" s="13"/>
      <c r="PG120" s="13"/>
      <c r="PH120" s="74">
        <v>10.5</v>
      </c>
      <c r="PI120" s="74">
        <v>12.38</v>
      </c>
      <c r="PJ120" s="361"/>
      <c r="PK120" s="315" t="s">
        <v>298</v>
      </c>
      <c r="PL120" s="74">
        <f>PI120-PH120-PR120+PS120</f>
        <v>0.98000000000000076</v>
      </c>
      <c r="PM120" s="90">
        <f>PL120/PH120</f>
        <v>9.3333333333333407E-2</v>
      </c>
      <c r="PN120" s="90"/>
      <c r="PO120" s="90"/>
      <c r="PP120" s="90"/>
      <c r="PQ120" s="75" t="s">
        <v>446</v>
      </c>
      <c r="PR120" s="277">
        <v>0.9</v>
      </c>
      <c r="PS120" s="660"/>
      <c r="PT120" s="13"/>
      <c r="PV120" s="13"/>
      <c r="PW120" s="74">
        <v>10.5</v>
      </c>
      <c r="PX120" s="74">
        <v>12.38</v>
      </c>
      <c r="PY120" s="361"/>
      <c r="PZ120" s="315" t="s">
        <v>298</v>
      </c>
      <c r="QA120" s="74">
        <f>PX120-PW120-QG120+QH120</f>
        <v>0.98000000000000076</v>
      </c>
      <c r="QB120" s="90">
        <f>QA120/PW120</f>
        <v>9.3333333333333407E-2</v>
      </c>
      <c r="QC120" s="90"/>
      <c r="QD120" s="90"/>
      <c r="QE120" s="90"/>
      <c r="QF120" s="75" t="s">
        <v>446</v>
      </c>
      <c r="QG120" s="277">
        <v>0.9</v>
      </c>
      <c r="QH120" s="660"/>
      <c r="QI120" s="13"/>
      <c r="QK120" s="13"/>
      <c r="QL120" s="74">
        <v>10.5</v>
      </c>
      <c r="QM120" s="74">
        <v>12.38</v>
      </c>
      <c r="QN120" s="361"/>
      <c r="QO120" s="315" t="s">
        <v>298</v>
      </c>
      <c r="QP120" s="74">
        <f>QM120-QL120-QV120+QW120</f>
        <v>0.98000000000000076</v>
      </c>
      <c r="QQ120" s="90">
        <f>QP120/QL120</f>
        <v>9.3333333333333407E-2</v>
      </c>
      <c r="QR120" s="90"/>
      <c r="QS120" s="90"/>
      <c r="QT120" s="90"/>
      <c r="QU120" s="75" t="s">
        <v>446</v>
      </c>
      <c r="QV120" s="277">
        <v>0.9</v>
      </c>
      <c r="QW120" s="660"/>
      <c r="QX120" s="13"/>
      <c r="QZ120" s="618" t="s">
        <v>71</v>
      </c>
      <c r="RA120" s="74">
        <v>10.5</v>
      </c>
      <c r="RB120" s="74">
        <v>12.38</v>
      </c>
      <c r="RC120" s="500"/>
      <c r="RD120" s="315" t="s">
        <v>298</v>
      </c>
      <c r="RE120" s="74">
        <f>RB120-RA120-RK120+RL120</f>
        <v>0.98000000000000076</v>
      </c>
      <c r="RF120" s="90">
        <f>RE120/RA120</f>
        <v>9.3333333333333407E-2</v>
      </c>
      <c r="RG120" s="90"/>
      <c r="RH120" s="90"/>
      <c r="RI120" s="90"/>
      <c r="RJ120" s="539" t="s">
        <v>446</v>
      </c>
      <c r="RK120" s="560">
        <v>0.9</v>
      </c>
      <c r="RL120" s="561"/>
      <c r="RM120" s="633"/>
      <c r="RQ120" s="618" t="s">
        <v>71</v>
      </c>
      <c r="RR120" s="74">
        <v>10.5</v>
      </c>
      <c r="RS120" s="74">
        <v>12.38</v>
      </c>
      <c r="RT120" s="500"/>
      <c r="RU120" s="315" t="s">
        <v>141</v>
      </c>
      <c r="RV120" s="74">
        <f>RS120-RR120-SB120+SC120</f>
        <v>0.98000000000000076</v>
      </c>
      <c r="RW120" s="90">
        <f>RV120/RR120</f>
        <v>9.3333333333333407E-2</v>
      </c>
      <c r="RX120" s="90"/>
      <c r="RY120" s="90"/>
      <c r="RZ120" s="90"/>
      <c r="SA120" s="539" t="s">
        <v>446</v>
      </c>
      <c r="SB120" s="560">
        <v>0.9</v>
      </c>
      <c r="SC120" s="561"/>
      <c r="SD120" s="633"/>
    </row>
    <row r="121" spans="1:498" ht="15.4" customHeight="1">
      <c r="A121" s="53" t="s">
        <v>400</v>
      </c>
      <c r="B121" s="54">
        <v>20</v>
      </c>
      <c r="C121" s="53" t="s">
        <v>95</v>
      </c>
      <c r="D121" s="776">
        <v>1014</v>
      </c>
      <c r="E121" s="56" t="s">
        <v>369</v>
      </c>
      <c r="F121" s="345" t="s">
        <v>147</v>
      </c>
      <c r="G121" s="326" t="s">
        <v>202</v>
      </c>
      <c r="H121" s="53" t="s">
        <v>122</v>
      </c>
      <c r="J121" s="13"/>
      <c r="K121" s="74">
        <v>15.25</v>
      </c>
      <c r="L121" s="74">
        <v>17.059999999999999</v>
      </c>
      <c r="M121" s="74" t="s">
        <v>298</v>
      </c>
      <c r="N121" s="74">
        <f>L121-K121-R121+S121</f>
        <v>1.2599999999999989</v>
      </c>
      <c r="O121" s="90">
        <f>N121/K121</f>
        <v>8.2622950819672053E-2</v>
      </c>
      <c r="P121" s="90"/>
      <c r="Q121" s="75" t="s">
        <v>446</v>
      </c>
      <c r="R121" s="73">
        <v>0.65</v>
      </c>
      <c r="S121" s="648">
        <v>0.1</v>
      </c>
      <c r="T121" s="73"/>
      <c r="U121" s="73"/>
      <c r="V121" s="13"/>
      <c r="X121" s="13"/>
      <c r="Y121" s="74">
        <v>15.25</v>
      </c>
      <c r="Z121" s="74">
        <v>17.059999999999999</v>
      </c>
      <c r="AA121" s="74" t="s">
        <v>298</v>
      </c>
      <c r="AB121" s="74">
        <f>Z121-Y121-AF121+AG121</f>
        <v>1.2599999999999989</v>
      </c>
      <c r="AC121" s="90">
        <f>AB121/Y121</f>
        <v>8.2622950819672053E-2</v>
      </c>
      <c r="AD121" s="90"/>
      <c r="AE121" s="75" t="s">
        <v>446</v>
      </c>
      <c r="AF121" s="73">
        <v>0.65</v>
      </c>
      <c r="AG121" s="648">
        <v>0.1</v>
      </c>
      <c r="AH121" s="73"/>
      <c r="AI121" s="73"/>
      <c r="AJ121" s="13"/>
      <c r="AL121" s="13"/>
      <c r="AM121" s="74">
        <v>15.25</v>
      </c>
      <c r="AN121" s="74">
        <v>17.059999999999999</v>
      </c>
      <c r="AO121" s="74" t="s">
        <v>298</v>
      </c>
      <c r="AP121" s="74">
        <f>AN121-AM121-AT121+AU121</f>
        <v>1.2599999999999989</v>
      </c>
      <c r="AQ121" s="90">
        <f>AP121/AM121</f>
        <v>8.2622950819672053E-2</v>
      </c>
      <c r="AR121" s="90"/>
      <c r="AS121" s="75" t="s">
        <v>446</v>
      </c>
      <c r="AT121" s="73">
        <v>0.65</v>
      </c>
      <c r="AU121" s="648">
        <v>0.1</v>
      </c>
      <c r="AV121" s="73"/>
      <c r="AW121" s="73"/>
      <c r="AX121" s="13"/>
      <c r="AZ121" s="13"/>
      <c r="BA121" s="74">
        <v>15.25</v>
      </c>
      <c r="BB121" s="74">
        <v>17.059999999999999</v>
      </c>
      <c r="BC121" s="74" t="s">
        <v>298</v>
      </c>
      <c r="BD121" s="74">
        <f>BB121-BA121-BH121+BI121</f>
        <v>1.2599999999999989</v>
      </c>
      <c r="BE121" s="90">
        <f>BD121/BA121</f>
        <v>8.2622950819672053E-2</v>
      </c>
      <c r="BF121" s="90"/>
      <c r="BG121" s="75" t="s">
        <v>446</v>
      </c>
      <c r="BH121" s="73">
        <v>0.65</v>
      </c>
      <c r="BI121" s="648">
        <v>0.1</v>
      </c>
      <c r="BJ121" s="73"/>
      <c r="BK121" s="73"/>
      <c r="BL121" s="13"/>
      <c r="BN121" s="13"/>
      <c r="BO121" s="74">
        <v>15.25</v>
      </c>
      <c r="BP121" s="74">
        <v>17.059999999999999</v>
      </c>
      <c r="BQ121" s="74" t="s">
        <v>298</v>
      </c>
      <c r="BR121" s="74">
        <f>BP121-BO121-BV121+BW121</f>
        <v>1.2599999999999989</v>
      </c>
      <c r="BS121" s="90">
        <f>BR121/BO121</f>
        <v>8.2622950819672053E-2</v>
      </c>
      <c r="BT121" s="90"/>
      <c r="BU121" s="75" t="s">
        <v>446</v>
      </c>
      <c r="BV121" s="73">
        <v>0.65</v>
      </c>
      <c r="BW121" s="648">
        <v>0.1</v>
      </c>
      <c r="BX121" s="73"/>
      <c r="BY121" s="73"/>
      <c r="BZ121" s="13"/>
      <c r="CB121" s="154">
        <f>CD121*1.02</f>
        <v>17.401199999999999</v>
      </c>
      <c r="CC121" s="74">
        <v>15.25</v>
      </c>
      <c r="CD121" s="74">
        <v>17.059999999999999</v>
      </c>
      <c r="CE121" s="74" t="s">
        <v>298</v>
      </c>
      <c r="CF121" s="74">
        <f>CD121-CC121-CJ121+CK121</f>
        <v>1.2599999999999989</v>
      </c>
      <c r="CG121" s="90">
        <f>CF121/CC121</f>
        <v>8.2622950819672053E-2</v>
      </c>
      <c r="CH121" s="90"/>
      <c r="CI121" s="75" t="s">
        <v>446</v>
      </c>
      <c r="CJ121" s="73">
        <v>0.65</v>
      </c>
      <c r="CK121" s="648">
        <v>0.1</v>
      </c>
      <c r="CL121" s="73"/>
      <c r="CM121" s="73"/>
      <c r="CN121" s="13"/>
      <c r="CP121" s="13"/>
      <c r="CQ121" s="74">
        <v>15.25</v>
      </c>
      <c r="CR121" s="74">
        <v>17.059999999999999</v>
      </c>
      <c r="CS121" s="74" t="s">
        <v>298</v>
      </c>
      <c r="CT121" s="74">
        <f>CR121-CQ121-CX121+CY121</f>
        <v>1.2599999999999989</v>
      </c>
      <c r="CU121" s="90">
        <f>CT121/CQ121</f>
        <v>8.2622950819672053E-2</v>
      </c>
      <c r="CV121" s="90"/>
      <c r="CW121" s="75" t="s">
        <v>446</v>
      </c>
      <c r="CX121" s="73">
        <v>0.65</v>
      </c>
      <c r="CY121" s="648">
        <v>0.1</v>
      </c>
      <c r="CZ121" s="73"/>
      <c r="DA121" s="73"/>
      <c r="DB121" s="13"/>
      <c r="DD121" s="13"/>
      <c r="DE121" s="74">
        <v>15.25</v>
      </c>
      <c r="DF121" s="74">
        <v>17.059999999999999</v>
      </c>
      <c r="DG121" s="74"/>
      <c r="DH121" s="74"/>
      <c r="DI121" s="74" t="s">
        <v>298</v>
      </c>
      <c r="DJ121" s="74">
        <f>DF121-DE121-DN121+DO121</f>
        <v>1.2599999999999989</v>
      </c>
      <c r="DK121" s="90">
        <f>DJ121/DE121</f>
        <v>8.2622950819672053E-2</v>
      </c>
      <c r="DL121" s="90"/>
      <c r="DM121" s="75" t="s">
        <v>446</v>
      </c>
      <c r="DN121" s="73">
        <v>0.65</v>
      </c>
      <c r="DO121" s="648">
        <v>0.1</v>
      </c>
      <c r="DP121" s="73"/>
      <c r="DQ121" s="73"/>
      <c r="DR121" s="13"/>
      <c r="DT121" s="13"/>
      <c r="DU121" s="74">
        <v>15.25</v>
      </c>
      <c r="DV121" s="74">
        <v>17.059999999999999</v>
      </c>
      <c r="DW121" s="74" t="s">
        <v>298</v>
      </c>
      <c r="DX121" s="74">
        <f>DV121-DU121-EB121+EC121</f>
        <v>1.2599999999999989</v>
      </c>
      <c r="DY121" s="90">
        <f>DX121/DU121</f>
        <v>8.2622950819672053E-2</v>
      </c>
      <c r="DZ121" s="90"/>
      <c r="EA121" s="75" t="s">
        <v>446</v>
      </c>
      <c r="EB121" s="73">
        <v>0.65</v>
      </c>
      <c r="EC121" s="648">
        <v>0.1</v>
      </c>
      <c r="ED121" s="73"/>
      <c r="EE121" s="73"/>
      <c r="EF121" s="13"/>
      <c r="EG121" s="13"/>
      <c r="EH121" s="13"/>
      <c r="EI121" s="74">
        <v>15.25</v>
      </c>
      <c r="EJ121" s="74">
        <v>17.059999999999999</v>
      </c>
      <c r="EK121" s="74" t="s">
        <v>298</v>
      </c>
      <c r="EL121" s="74">
        <f>EJ121-EI121-EO121+EP121</f>
        <v>1.2599999999999989</v>
      </c>
      <c r="EM121" s="90">
        <f>EL121/EI121</f>
        <v>8.2622950819672053E-2</v>
      </c>
      <c r="EN121" s="75" t="s">
        <v>446</v>
      </c>
      <c r="EO121" s="73">
        <v>0.65</v>
      </c>
      <c r="EP121" s="648">
        <v>0.1</v>
      </c>
      <c r="EQ121" s="73"/>
      <c r="ER121" s="73"/>
      <c r="ES121" s="13"/>
      <c r="EU121" s="13"/>
      <c r="EV121" s="74">
        <v>15.25</v>
      </c>
      <c r="EW121" s="74">
        <v>17.059999999999999</v>
      </c>
      <c r="EX121" s="74" t="s">
        <v>298</v>
      </c>
      <c r="EY121" s="74">
        <f>EW121-EV121-FB121+FC121</f>
        <v>1.2599999999999989</v>
      </c>
      <c r="EZ121" s="90">
        <f>EY121/EV121</f>
        <v>8.2622950819672053E-2</v>
      </c>
      <c r="FA121" s="75" t="s">
        <v>446</v>
      </c>
      <c r="FB121" s="73">
        <v>0.65</v>
      </c>
      <c r="FC121" s="648">
        <v>0.1</v>
      </c>
      <c r="FD121" s="73"/>
      <c r="FE121" s="73"/>
      <c r="FF121" s="13"/>
      <c r="FH121" s="13"/>
      <c r="FI121" s="74">
        <v>15.25</v>
      </c>
      <c r="FJ121" s="74">
        <v>17.059999999999999</v>
      </c>
      <c r="FK121" s="74" t="s">
        <v>298</v>
      </c>
      <c r="FL121" s="74">
        <f>FJ121-FI121-FO121+FP121</f>
        <v>1.2599999999999989</v>
      </c>
      <c r="FM121" s="90">
        <f>FL121/FI121</f>
        <v>8.2622950819672053E-2</v>
      </c>
      <c r="FN121" s="75" t="s">
        <v>446</v>
      </c>
      <c r="FO121" s="73">
        <v>0.65</v>
      </c>
      <c r="FP121" s="648">
        <v>0.1</v>
      </c>
      <c r="FQ121" s="73"/>
      <c r="FR121" s="73"/>
      <c r="FS121" s="13"/>
      <c r="FU121" s="13"/>
      <c r="FV121" s="74">
        <v>15.25</v>
      </c>
      <c r="FW121" s="74">
        <v>17.309999999999999</v>
      </c>
      <c r="FX121" s="74"/>
      <c r="FY121" s="74" t="s">
        <v>298</v>
      </c>
      <c r="FZ121" s="74">
        <f>FW121-FV121-GC121+GD121</f>
        <v>1.2599999999999989</v>
      </c>
      <c r="GA121" s="90">
        <f>FZ121/FV121</f>
        <v>8.2622950819672053E-2</v>
      </c>
      <c r="GB121" s="75" t="s">
        <v>446</v>
      </c>
      <c r="GC121" s="73">
        <v>0.9</v>
      </c>
      <c r="GD121" s="648">
        <v>0.1</v>
      </c>
      <c r="GE121" s="73"/>
      <c r="GF121" s="73"/>
      <c r="GG121" s="13"/>
      <c r="GI121" s="13"/>
      <c r="GJ121" s="74">
        <v>15.25</v>
      </c>
      <c r="GK121" s="74">
        <v>17.309999999999999</v>
      </c>
      <c r="GL121" s="74"/>
      <c r="GM121" s="74" t="s">
        <v>298</v>
      </c>
      <c r="GN121" s="74">
        <f>GK121-GJ121-GQ121+GR121</f>
        <v>1.2599999999999989</v>
      </c>
      <c r="GO121" s="90">
        <f>GN121/GJ121</f>
        <v>8.2622950819672053E-2</v>
      </c>
      <c r="GP121" s="75" t="s">
        <v>446</v>
      </c>
      <c r="GQ121" s="277">
        <v>0.9</v>
      </c>
      <c r="GR121" s="660">
        <v>0.1</v>
      </c>
      <c r="GS121" s="73"/>
      <c r="GT121" s="73"/>
      <c r="GU121" s="13"/>
      <c r="GW121" s="13"/>
      <c r="GX121" s="74">
        <v>15.25</v>
      </c>
      <c r="GY121" s="74">
        <v>17.309999999999999</v>
      </c>
      <c r="GZ121" s="74"/>
      <c r="HA121" s="74" t="s">
        <v>298</v>
      </c>
      <c r="HB121" s="74">
        <f>GY121-GX121-HE121+HF121</f>
        <v>1.2599999999999989</v>
      </c>
      <c r="HC121" s="90">
        <f>HB121/GX121</f>
        <v>8.2622950819672053E-2</v>
      </c>
      <c r="HD121" s="75" t="s">
        <v>446</v>
      </c>
      <c r="HE121" s="277">
        <v>0.9</v>
      </c>
      <c r="HF121" s="660">
        <v>0.1</v>
      </c>
      <c r="HG121" s="73"/>
      <c r="HH121" s="73"/>
      <c r="HI121" s="13"/>
      <c r="HJ121" s="13"/>
      <c r="HK121" s="13"/>
      <c r="HL121" s="74">
        <v>15.25</v>
      </c>
      <c r="HM121" s="74">
        <v>17.309999999999999</v>
      </c>
      <c r="HN121" s="74"/>
      <c r="HO121" s="74" t="s">
        <v>298</v>
      </c>
      <c r="HP121" s="74">
        <f>HM121-HL121-HS121+HT121</f>
        <v>1.2599999999999989</v>
      </c>
      <c r="HQ121" s="90">
        <f>HP121/HL121</f>
        <v>8.2622950819672053E-2</v>
      </c>
      <c r="HR121" s="75" t="s">
        <v>446</v>
      </c>
      <c r="HS121" s="277">
        <v>0.9</v>
      </c>
      <c r="HT121" s="660">
        <v>0.1</v>
      </c>
      <c r="HU121" s="73"/>
      <c r="HV121" s="73"/>
      <c r="HW121" s="13"/>
      <c r="HX121" s="13"/>
      <c r="HY121" s="74">
        <v>15.25</v>
      </c>
      <c r="HZ121" s="74">
        <v>17.309999999999999</v>
      </c>
      <c r="IA121" s="74"/>
      <c r="IB121" s="74" t="s">
        <v>298</v>
      </c>
      <c r="IC121" s="74">
        <f>HZ121-HY121-II121+IJ121</f>
        <v>1.2599999999999989</v>
      </c>
      <c r="ID121" s="90">
        <f>IC121/HY121</f>
        <v>8.2622950819672053E-2</v>
      </c>
      <c r="IE121" s="90"/>
      <c r="IF121" s="90"/>
      <c r="IG121" s="90"/>
      <c r="IH121" s="75" t="s">
        <v>446</v>
      </c>
      <c r="II121" s="277">
        <v>0.9</v>
      </c>
      <c r="IJ121" s="660">
        <v>0.1</v>
      </c>
      <c r="IK121" s="73"/>
      <c r="IL121" s="73"/>
      <c r="IM121" s="13"/>
      <c r="IQ121" s="13"/>
      <c r="IR121" s="74">
        <v>15.25</v>
      </c>
      <c r="IS121" s="74">
        <v>17.309999999999999</v>
      </c>
      <c r="IT121" s="74"/>
      <c r="IU121" s="74" t="s">
        <v>298</v>
      </c>
      <c r="IV121" s="74">
        <f>IS121-IR121-JB121+JC121</f>
        <v>1.2599999999999989</v>
      </c>
      <c r="IW121" s="90">
        <f>IV121/IR121</f>
        <v>8.2622950819672053E-2</v>
      </c>
      <c r="IX121" s="90"/>
      <c r="IY121" s="90"/>
      <c r="IZ121" s="90"/>
      <c r="JA121" s="75" t="s">
        <v>446</v>
      </c>
      <c r="JB121" s="277">
        <v>0.9</v>
      </c>
      <c r="JC121" s="660">
        <v>0.1</v>
      </c>
      <c r="JD121" s="73"/>
      <c r="JE121" s="73"/>
      <c r="JF121" s="13"/>
      <c r="JH121" s="13"/>
      <c r="JI121" s="74">
        <v>15.25</v>
      </c>
      <c r="JJ121" s="74">
        <v>17.309999999999999</v>
      </c>
      <c r="JK121" s="74"/>
      <c r="JL121" s="74" t="s">
        <v>298</v>
      </c>
      <c r="JM121" s="74">
        <f>JJ121-JI121-JS121+JT121</f>
        <v>1.2599999999999989</v>
      </c>
      <c r="JN121" s="90">
        <f>JM121/JI121</f>
        <v>8.2622950819672053E-2</v>
      </c>
      <c r="JO121" s="90"/>
      <c r="JP121" s="90"/>
      <c r="JQ121" s="90"/>
      <c r="JR121" s="75" t="s">
        <v>446</v>
      </c>
      <c r="JS121" s="277">
        <v>0.9</v>
      </c>
      <c r="JT121" s="660">
        <v>0.1</v>
      </c>
      <c r="JU121" s="73"/>
      <c r="JV121" s="73"/>
      <c r="JW121" s="13"/>
      <c r="JZ121" s="13"/>
      <c r="KA121" s="74">
        <v>15.25</v>
      </c>
      <c r="KB121" s="74">
        <v>17.309999999999999</v>
      </c>
      <c r="KC121" s="74"/>
      <c r="KD121" s="74" t="s">
        <v>298</v>
      </c>
      <c r="KE121" s="74">
        <f>KB121-KA121-KK121+KL121</f>
        <v>1.2599999999999989</v>
      </c>
      <c r="KF121" s="90">
        <f>KE121/KA121</f>
        <v>8.2622950819672053E-2</v>
      </c>
      <c r="KG121" s="90"/>
      <c r="KH121" s="90"/>
      <c r="KI121" s="90"/>
      <c r="KJ121" s="75" t="s">
        <v>446</v>
      </c>
      <c r="KK121" s="277">
        <v>0.9</v>
      </c>
      <c r="KL121" s="660">
        <v>0.1</v>
      </c>
      <c r="KM121" s="73"/>
      <c r="KN121" s="73"/>
      <c r="KO121" s="13"/>
      <c r="KQ121" s="13"/>
      <c r="KR121" s="74">
        <v>15.25</v>
      </c>
      <c r="KS121" s="74">
        <v>17.309999999999999</v>
      </c>
      <c r="KT121" s="74"/>
      <c r="KU121" s="315" t="s">
        <v>298</v>
      </c>
      <c r="KV121" s="74">
        <f>KS121-KR121-LB121+LC121</f>
        <v>1.2599999999999989</v>
      </c>
      <c r="KW121" s="90">
        <f>KV121/KR121</f>
        <v>8.2622950819672053E-2</v>
      </c>
      <c r="KX121" s="90"/>
      <c r="KY121" s="90"/>
      <c r="KZ121" s="90"/>
      <c r="LA121" s="75" t="s">
        <v>446</v>
      </c>
      <c r="LB121" s="277">
        <v>0.9</v>
      </c>
      <c r="LC121" s="660">
        <v>0.1</v>
      </c>
      <c r="LD121" s="73"/>
      <c r="LE121" s="73"/>
      <c r="LF121" s="13"/>
      <c r="LI121" s="13"/>
      <c r="LJ121" s="74">
        <v>15.25</v>
      </c>
      <c r="LK121" s="74">
        <v>17.309999999999999</v>
      </c>
      <c r="LL121" s="74"/>
      <c r="LM121" s="315" t="s">
        <v>298</v>
      </c>
      <c r="LN121" s="74">
        <f>LK121-LJ121-LT121+LU121</f>
        <v>1.2599999999999989</v>
      </c>
      <c r="LO121" s="90">
        <f>LN121/LJ121</f>
        <v>8.2622950819672053E-2</v>
      </c>
      <c r="LP121" s="90"/>
      <c r="LQ121" s="90"/>
      <c r="LR121" s="90"/>
      <c r="LS121" s="75" t="s">
        <v>446</v>
      </c>
      <c r="LT121" s="277">
        <v>0.9</v>
      </c>
      <c r="LU121" s="660">
        <v>0.1</v>
      </c>
      <c r="LV121" s="73"/>
      <c r="LW121" s="73"/>
      <c r="LX121" s="13"/>
      <c r="LZ121" s="13"/>
      <c r="MA121" s="74">
        <v>15.25</v>
      </c>
      <c r="MB121" s="74">
        <v>17.309999999999999</v>
      </c>
      <c r="MC121" s="74"/>
      <c r="MD121" s="315" t="s">
        <v>298</v>
      </c>
      <c r="ME121" s="74">
        <f>MB121-MA121-MK121+ML121</f>
        <v>1.2599999999999989</v>
      </c>
      <c r="MF121" s="90">
        <f>ME121/MA121</f>
        <v>8.2622950819672053E-2</v>
      </c>
      <c r="MG121" s="90"/>
      <c r="MH121" s="90"/>
      <c r="MI121" s="90"/>
      <c r="MJ121" s="75" t="s">
        <v>446</v>
      </c>
      <c r="MK121" s="277">
        <v>0.9</v>
      </c>
      <c r="ML121" s="660">
        <v>0.1</v>
      </c>
      <c r="MM121" s="73"/>
      <c r="MN121" s="73"/>
      <c r="MO121" s="13"/>
      <c r="MQ121" s="13"/>
      <c r="MR121" s="74">
        <v>15.25</v>
      </c>
      <c r="MS121" s="74">
        <v>17.309999999999999</v>
      </c>
      <c r="MT121" s="74"/>
      <c r="MU121" s="315" t="s">
        <v>298</v>
      </c>
      <c r="MV121" s="74">
        <f>MS121-MR121-NB121+NC121</f>
        <v>1.2599999999999989</v>
      </c>
      <c r="MW121" s="90">
        <f>MV121/MR121</f>
        <v>8.2622950819672053E-2</v>
      </c>
      <c r="MX121" s="90"/>
      <c r="MY121" s="90"/>
      <c r="MZ121" s="90"/>
      <c r="NA121" s="75" t="s">
        <v>446</v>
      </c>
      <c r="NB121" s="277">
        <v>0.9</v>
      </c>
      <c r="NC121" s="660">
        <v>0.1</v>
      </c>
      <c r="ND121" s="73"/>
      <c r="NE121" s="73"/>
      <c r="NF121" s="13"/>
      <c r="NI121" s="13"/>
      <c r="NJ121" s="74">
        <v>15.25</v>
      </c>
      <c r="NK121" s="74">
        <v>17.309999999999999</v>
      </c>
      <c r="NL121" s="361"/>
      <c r="NM121" s="315" t="s">
        <v>298</v>
      </c>
      <c r="NN121" s="74">
        <f>NK121-NJ121-NT121+NU121</f>
        <v>1.2599999999999989</v>
      </c>
      <c r="NO121" s="90">
        <f>NN121/NJ121</f>
        <v>8.2622950819672053E-2</v>
      </c>
      <c r="NP121" s="90"/>
      <c r="NQ121" s="90"/>
      <c r="NR121" s="90"/>
      <c r="NS121" s="75" t="s">
        <v>446</v>
      </c>
      <c r="NT121" s="277">
        <v>0.9</v>
      </c>
      <c r="NU121" s="660">
        <v>0.1</v>
      </c>
      <c r="NV121" s="73"/>
      <c r="NW121" s="73"/>
      <c r="NX121" s="13"/>
      <c r="OA121" s="13"/>
      <c r="OB121" s="74">
        <v>15.25</v>
      </c>
      <c r="OC121" s="74">
        <v>17.309999999999999</v>
      </c>
      <c r="OD121" s="361"/>
      <c r="OE121" s="315" t="s">
        <v>298</v>
      </c>
      <c r="OF121" s="74">
        <f>OC121-OB121-OL121+OM121</f>
        <v>1.2599999999999989</v>
      </c>
      <c r="OG121" s="90">
        <f>OF121/OB121</f>
        <v>8.2622950819672053E-2</v>
      </c>
      <c r="OH121" s="90"/>
      <c r="OI121" s="90"/>
      <c r="OJ121" s="90"/>
      <c r="OK121" s="75" t="s">
        <v>446</v>
      </c>
      <c r="OL121" s="277">
        <v>0.9</v>
      </c>
      <c r="OM121" s="660">
        <v>0.1</v>
      </c>
      <c r="ON121" s="13"/>
      <c r="OQ121" s="13"/>
      <c r="OR121" s="74">
        <v>15.25</v>
      </c>
      <c r="OS121" s="74">
        <v>17.309999999999999</v>
      </c>
      <c r="OT121" s="361"/>
      <c r="OU121" s="315" t="s">
        <v>298</v>
      </c>
      <c r="OV121" s="74">
        <f>OS121-OR121-PB121+PC121</f>
        <v>1.2599999999999989</v>
      </c>
      <c r="OW121" s="90">
        <f>OV121/OR121</f>
        <v>8.2622950819672053E-2</v>
      </c>
      <c r="OX121" s="90"/>
      <c r="OY121" s="90"/>
      <c r="OZ121" s="90"/>
      <c r="PA121" s="75" t="s">
        <v>446</v>
      </c>
      <c r="PB121" s="277">
        <v>0.9</v>
      </c>
      <c r="PC121" s="660">
        <v>0.1</v>
      </c>
      <c r="PD121" s="13"/>
      <c r="PG121" s="13"/>
      <c r="PH121" s="74">
        <v>15.25</v>
      </c>
      <c r="PI121" s="74">
        <v>17.309999999999999</v>
      </c>
      <c r="PJ121" s="361"/>
      <c r="PK121" s="315" t="s">
        <v>298</v>
      </c>
      <c r="PL121" s="74">
        <f>PI121-PH121-PR121+PS121</f>
        <v>1.2599999999999989</v>
      </c>
      <c r="PM121" s="90">
        <f>PL121/PH121</f>
        <v>8.2622950819672053E-2</v>
      </c>
      <c r="PN121" s="90"/>
      <c r="PO121" s="90"/>
      <c r="PP121" s="90"/>
      <c r="PQ121" s="75" t="s">
        <v>446</v>
      </c>
      <c r="PR121" s="277">
        <v>0.9</v>
      </c>
      <c r="PS121" s="660">
        <v>0.1</v>
      </c>
      <c r="PT121" s="13"/>
      <c r="PV121" s="13"/>
      <c r="PW121" s="74">
        <v>15.25</v>
      </c>
      <c r="PX121" s="74">
        <v>17.309999999999999</v>
      </c>
      <c r="PY121" s="361"/>
      <c r="PZ121" s="315" t="s">
        <v>298</v>
      </c>
      <c r="QA121" s="74">
        <f>PX121-PW121-QG121+QH121</f>
        <v>1.2599999999999989</v>
      </c>
      <c r="QB121" s="90">
        <f>QA121/PW121</f>
        <v>8.2622950819672053E-2</v>
      </c>
      <c r="QC121" s="90"/>
      <c r="QD121" s="90"/>
      <c r="QE121" s="90"/>
      <c r="QF121" s="75" t="s">
        <v>446</v>
      </c>
      <c r="QG121" s="277">
        <v>0.9</v>
      </c>
      <c r="QH121" s="660">
        <v>0.1</v>
      </c>
      <c r="QI121" s="13"/>
      <c r="QK121" s="13"/>
      <c r="QL121" s="74">
        <v>15.25</v>
      </c>
      <c r="QM121" s="74">
        <v>17.309999999999999</v>
      </c>
      <c r="QN121" s="361"/>
      <c r="QO121" s="315" t="s">
        <v>298</v>
      </c>
      <c r="QP121" s="74">
        <f>QM121-QL121-QV121+QW121</f>
        <v>1.2599999999999989</v>
      </c>
      <c r="QQ121" s="90">
        <f>QP121/QL121</f>
        <v>8.2622950819672053E-2</v>
      </c>
      <c r="QR121" s="90"/>
      <c r="QS121" s="90"/>
      <c r="QT121" s="90"/>
      <c r="QU121" s="75" t="s">
        <v>446</v>
      </c>
      <c r="QV121" s="277">
        <v>0.9</v>
      </c>
      <c r="QW121" s="660">
        <v>0.1</v>
      </c>
      <c r="QX121" s="13"/>
      <c r="QZ121" s="618" t="s">
        <v>71</v>
      </c>
      <c r="RA121" s="74">
        <v>15.25</v>
      </c>
      <c r="RB121" s="74">
        <v>17.309999999999999</v>
      </c>
      <c r="RC121" s="500"/>
      <c r="RD121" s="315" t="s">
        <v>298</v>
      </c>
      <c r="RE121" s="74">
        <f>RB121-RA121-RK121+RL121</f>
        <v>1.2599999999999989</v>
      </c>
      <c r="RF121" s="90">
        <f>RE121/RA121</f>
        <v>8.2622950819672053E-2</v>
      </c>
      <c r="RG121" s="90"/>
      <c r="RH121" s="90"/>
      <c r="RI121" s="90"/>
      <c r="RJ121" s="539" t="s">
        <v>446</v>
      </c>
      <c r="RK121" s="560">
        <v>0.9</v>
      </c>
      <c r="RL121" s="561">
        <v>0.1</v>
      </c>
      <c r="RM121" s="633"/>
      <c r="RQ121" s="618" t="s">
        <v>71</v>
      </c>
      <c r="RR121" s="74">
        <v>15.25</v>
      </c>
      <c r="RS121" s="74">
        <v>17.309999999999999</v>
      </c>
      <c r="RT121" s="500"/>
      <c r="RU121" s="315" t="s">
        <v>141</v>
      </c>
      <c r="RV121" s="74">
        <f>RS121-RR121-SB121+SC121</f>
        <v>1.2599999999999989</v>
      </c>
      <c r="RW121" s="90">
        <f>RV121/RR121</f>
        <v>8.2622950819672053E-2</v>
      </c>
      <c r="RX121" s="90"/>
      <c r="RY121" s="90"/>
      <c r="RZ121" s="90"/>
      <c r="SA121" s="539" t="s">
        <v>446</v>
      </c>
      <c r="SB121" s="560">
        <v>0.9</v>
      </c>
      <c r="SC121" s="561">
        <v>0.1</v>
      </c>
      <c r="SD121" s="633"/>
    </row>
    <row r="122" spans="1:498" ht="15.4" customHeight="1">
      <c r="A122" s="53" t="s">
        <v>401</v>
      </c>
      <c r="B122" s="54">
        <v>180</v>
      </c>
      <c r="C122" s="53" t="s">
        <v>368</v>
      </c>
      <c r="D122" s="776">
        <v>1014</v>
      </c>
      <c r="E122" s="56" t="s">
        <v>369</v>
      </c>
      <c r="F122" s="345" t="s">
        <v>147</v>
      </c>
      <c r="G122" s="326" t="s">
        <v>402</v>
      </c>
      <c r="H122" s="53"/>
      <c r="J122" s="13"/>
      <c r="K122" s="74">
        <v>17.649999999999999</v>
      </c>
      <c r="L122" s="74">
        <v>20.56</v>
      </c>
      <c r="M122" s="74" t="s">
        <v>298</v>
      </c>
      <c r="N122" s="74">
        <f>L122-K122-R122+S122</f>
        <v>2.2600000000000002</v>
      </c>
      <c r="O122" s="90">
        <f>N122/K122</f>
        <v>0.12804532577903685</v>
      </c>
      <c r="P122" s="90"/>
      <c r="Q122" s="75" t="s">
        <v>446</v>
      </c>
      <c r="R122" s="73">
        <v>0.65</v>
      </c>
      <c r="S122" s="648"/>
      <c r="T122" s="73"/>
      <c r="U122" s="73"/>
      <c r="V122" s="13"/>
      <c r="X122" s="13"/>
      <c r="Y122" s="74">
        <v>17.649999999999999</v>
      </c>
      <c r="Z122" s="74">
        <v>20.56</v>
      </c>
      <c r="AA122" s="74" t="s">
        <v>298</v>
      </c>
      <c r="AB122" s="74">
        <f>Z122-Y122-AF122+AG122</f>
        <v>2.2600000000000002</v>
      </c>
      <c r="AC122" s="90">
        <f>AB122/Y122</f>
        <v>0.12804532577903685</v>
      </c>
      <c r="AD122" s="90"/>
      <c r="AE122" s="75" t="s">
        <v>446</v>
      </c>
      <c r="AF122" s="73">
        <v>0.65</v>
      </c>
      <c r="AG122" s="648"/>
      <c r="AH122" s="73"/>
      <c r="AI122" s="73"/>
      <c r="AJ122" s="13"/>
      <c r="AL122" s="13"/>
      <c r="AM122" s="74">
        <v>17.649999999999999</v>
      </c>
      <c r="AN122" s="74">
        <v>20.56</v>
      </c>
      <c r="AO122" s="74" t="s">
        <v>298</v>
      </c>
      <c r="AP122" s="74">
        <f>AN122-AM122-AT122+AU122</f>
        <v>2.2600000000000002</v>
      </c>
      <c r="AQ122" s="90">
        <f>AP122/AM122</f>
        <v>0.12804532577903685</v>
      </c>
      <c r="AR122" s="90"/>
      <c r="AS122" s="740" t="s">
        <v>446</v>
      </c>
      <c r="AT122" s="73">
        <v>0.65</v>
      </c>
      <c r="AU122" s="648"/>
      <c r="AV122" s="73"/>
      <c r="AW122" s="73"/>
      <c r="AX122" s="13"/>
      <c r="AZ122" s="13"/>
      <c r="BA122" s="74">
        <v>17.649999999999999</v>
      </c>
      <c r="BB122" s="74">
        <v>20.56</v>
      </c>
      <c r="BC122" s="74" t="s">
        <v>298</v>
      </c>
      <c r="BD122" s="74">
        <f>BB122-BA122-BH122+BI122</f>
        <v>2.2600000000000002</v>
      </c>
      <c r="BE122" s="90">
        <f>BD122/BA122</f>
        <v>0.12804532577903685</v>
      </c>
      <c r="BF122" s="90"/>
      <c r="BG122" s="740" t="s">
        <v>446</v>
      </c>
      <c r="BH122" s="73">
        <v>0.65</v>
      </c>
      <c r="BI122" s="648"/>
      <c r="BJ122" s="73"/>
      <c r="BK122" s="73"/>
      <c r="BL122" s="13"/>
      <c r="BN122" s="13"/>
      <c r="BO122" s="74">
        <v>17.649999999999999</v>
      </c>
      <c r="BP122" s="74">
        <v>20.56</v>
      </c>
      <c r="BQ122" s="74" t="s">
        <v>298</v>
      </c>
      <c r="BR122" s="74">
        <f>BP122-BO122-BV122+BW122</f>
        <v>2.2600000000000002</v>
      </c>
      <c r="BS122" s="90">
        <f>BR122/BO122</f>
        <v>0.12804532577903685</v>
      </c>
      <c r="BT122" s="90"/>
      <c r="BU122" s="740" t="s">
        <v>446</v>
      </c>
      <c r="BV122" s="73">
        <v>0.65</v>
      </c>
      <c r="BW122" s="648"/>
      <c r="BX122" s="73"/>
      <c r="BY122" s="73"/>
      <c r="BZ122" s="13"/>
      <c r="CB122" s="154">
        <f>CD122*1.02</f>
        <v>20.9712</v>
      </c>
      <c r="CC122" s="74">
        <v>18.75</v>
      </c>
      <c r="CD122" s="74">
        <v>20.56</v>
      </c>
      <c r="CE122" s="74" t="s">
        <v>298</v>
      </c>
      <c r="CF122" s="74">
        <f>CD122-CC122-CJ122+CK122</f>
        <v>1.1599999999999988</v>
      </c>
      <c r="CG122" s="90">
        <f>CF122/CC122</f>
        <v>6.1866666666666605E-2</v>
      </c>
      <c r="CH122" s="90"/>
      <c r="CI122" s="75" t="s">
        <v>446</v>
      </c>
      <c r="CJ122" s="73">
        <v>0.65</v>
      </c>
      <c r="CK122" s="648"/>
      <c r="CL122" s="73"/>
      <c r="CM122" s="73"/>
      <c r="CN122" s="13"/>
      <c r="CP122" s="13"/>
      <c r="CQ122" s="74">
        <v>18.75</v>
      </c>
      <c r="CR122" s="74">
        <v>20.56</v>
      </c>
      <c r="CS122" s="74" t="s">
        <v>298</v>
      </c>
      <c r="CT122" s="74">
        <f>CR122-CQ122-CX122+CY122</f>
        <v>1.1599999999999988</v>
      </c>
      <c r="CU122" s="90">
        <f>CT122/CQ122</f>
        <v>6.1866666666666605E-2</v>
      </c>
      <c r="CV122" s="90"/>
      <c r="CW122" s="75" t="s">
        <v>446</v>
      </c>
      <c r="CX122" s="73">
        <v>0.65</v>
      </c>
      <c r="CY122" s="648"/>
      <c r="CZ122" s="73"/>
      <c r="DA122" s="73"/>
      <c r="DB122" s="13"/>
      <c r="DD122" s="13"/>
      <c r="DE122" s="74">
        <v>18.75</v>
      </c>
      <c r="DF122" s="74">
        <v>20.56</v>
      </c>
      <c r="DG122" s="74"/>
      <c r="DH122" s="74"/>
      <c r="DI122" s="74" t="s">
        <v>298</v>
      </c>
      <c r="DJ122" s="74">
        <f>DF122-DE122-DN122+DO122</f>
        <v>1.1599999999999988</v>
      </c>
      <c r="DK122" s="90">
        <f>DJ122/DE122</f>
        <v>6.1866666666666605E-2</v>
      </c>
      <c r="DL122" s="90"/>
      <c r="DM122" s="75" t="s">
        <v>446</v>
      </c>
      <c r="DN122" s="73">
        <v>0.65</v>
      </c>
      <c r="DO122" s="648"/>
      <c r="DP122" s="73"/>
      <c r="DQ122" s="73"/>
      <c r="DR122" s="13"/>
      <c r="DT122" s="13"/>
      <c r="DU122" s="74">
        <v>18.75</v>
      </c>
      <c r="DV122" s="74">
        <v>20.56</v>
      </c>
      <c r="DW122" s="74" t="s">
        <v>298</v>
      </c>
      <c r="DX122" s="74">
        <f>DV122-DU122-EB122+EC122</f>
        <v>1.1599999999999988</v>
      </c>
      <c r="DY122" s="90">
        <f>DX122/DU122</f>
        <v>6.1866666666666605E-2</v>
      </c>
      <c r="DZ122" s="90"/>
      <c r="EA122" s="75" t="s">
        <v>446</v>
      </c>
      <c r="EB122" s="73">
        <v>0.65</v>
      </c>
      <c r="EC122" s="648"/>
      <c r="ED122" s="73"/>
      <c r="EE122" s="73"/>
      <c r="EF122" s="13"/>
      <c r="EG122" s="13"/>
      <c r="EH122" s="13"/>
      <c r="EI122" s="74">
        <v>18.75</v>
      </c>
      <c r="EJ122" s="74">
        <v>20.56</v>
      </c>
      <c r="EK122" s="74" t="s">
        <v>298</v>
      </c>
      <c r="EL122" s="74">
        <f>EJ122-EI122-EO122+EP122</f>
        <v>1.1599999999999988</v>
      </c>
      <c r="EM122" s="90">
        <f>EL122/EI122</f>
        <v>6.1866666666666605E-2</v>
      </c>
      <c r="EN122" s="75" t="s">
        <v>446</v>
      </c>
      <c r="EO122" s="73">
        <v>0.65</v>
      </c>
      <c r="EP122" s="648"/>
      <c r="EQ122" s="73"/>
      <c r="ER122" s="73"/>
      <c r="ES122" s="13"/>
      <c r="EU122" s="13"/>
      <c r="EV122" s="74">
        <v>18.75</v>
      </c>
      <c r="EW122" s="74">
        <v>20.56</v>
      </c>
      <c r="EX122" s="74" t="s">
        <v>298</v>
      </c>
      <c r="EY122" s="74">
        <f>EW122-EV122-FB122+FC122</f>
        <v>1.1599999999999988</v>
      </c>
      <c r="EZ122" s="90">
        <f>EY122/EV122</f>
        <v>6.1866666666666605E-2</v>
      </c>
      <c r="FA122" s="75" t="s">
        <v>446</v>
      </c>
      <c r="FB122" s="73">
        <v>0.65</v>
      </c>
      <c r="FC122" s="648"/>
      <c r="FD122" s="73"/>
      <c r="FE122" s="73"/>
      <c r="FF122" s="13"/>
      <c r="FH122" s="13"/>
      <c r="FI122" s="74">
        <v>18.75</v>
      </c>
      <c r="FJ122" s="74">
        <v>20.56</v>
      </c>
      <c r="FK122" s="74" t="s">
        <v>298</v>
      </c>
      <c r="FL122" s="74">
        <f>FJ122-FI122-FO122+FP122</f>
        <v>1.1599999999999988</v>
      </c>
      <c r="FM122" s="90">
        <f>FL122/FI122</f>
        <v>6.1866666666666605E-2</v>
      </c>
      <c r="FN122" s="75" t="s">
        <v>446</v>
      </c>
      <c r="FO122" s="73">
        <v>0.65</v>
      </c>
      <c r="FP122" s="648"/>
      <c r="FQ122" s="73"/>
      <c r="FR122" s="73"/>
      <c r="FS122" s="13"/>
      <c r="FU122" s="13"/>
      <c r="FV122" s="74">
        <v>18.75</v>
      </c>
      <c r="FW122" s="74">
        <v>20.81</v>
      </c>
      <c r="FX122" s="74"/>
      <c r="FY122" s="74" t="s">
        <v>298</v>
      </c>
      <c r="FZ122" s="74">
        <f>FW122-FV122-GC122+GD122</f>
        <v>1.1599999999999988</v>
      </c>
      <c r="GA122" s="90">
        <f>FZ122/FV122</f>
        <v>6.1866666666666605E-2</v>
      </c>
      <c r="GB122" s="75" t="s">
        <v>446</v>
      </c>
      <c r="GC122" s="73">
        <v>0.9</v>
      </c>
      <c r="GD122" s="648"/>
      <c r="GE122" s="73"/>
      <c r="GF122" s="73"/>
      <c r="GG122" s="13"/>
      <c r="GI122" s="13"/>
      <c r="GJ122" s="74">
        <v>18.75</v>
      </c>
      <c r="GK122" s="74">
        <v>20.81</v>
      </c>
      <c r="GL122" s="74"/>
      <c r="GM122" s="74" t="s">
        <v>298</v>
      </c>
      <c r="GN122" s="74">
        <f>GK122-GJ122-GQ122+GR122</f>
        <v>1.1599999999999988</v>
      </c>
      <c r="GO122" s="90">
        <f>GN122/GJ122</f>
        <v>6.1866666666666605E-2</v>
      </c>
      <c r="GP122" s="75" t="s">
        <v>446</v>
      </c>
      <c r="GQ122" s="277">
        <v>0.9</v>
      </c>
      <c r="GR122" s="660"/>
      <c r="GS122" s="73"/>
      <c r="GT122" s="73"/>
      <c r="GU122" s="13"/>
      <c r="GW122" s="13"/>
      <c r="GX122" s="74">
        <v>18.75</v>
      </c>
      <c r="GY122" s="74">
        <v>20.81</v>
      </c>
      <c r="GZ122" s="74"/>
      <c r="HA122" s="74" t="s">
        <v>298</v>
      </c>
      <c r="HB122" s="74">
        <f>GY122-GX122-HE122+HF122</f>
        <v>1.1599999999999988</v>
      </c>
      <c r="HC122" s="90">
        <f>HB122/GX122</f>
        <v>6.1866666666666605E-2</v>
      </c>
      <c r="HD122" s="75" t="s">
        <v>446</v>
      </c>
      <c r="HE122" s="277">
        <v>0.9</v>
      </c>
      <c r="HF122" s="660"/>
      <c r="HG122" s="73"/>
      <c r="HH122" s="73"/>
      <c r="HI122" s="13"/>
      <c r="HJ122" s="13"/>
      <c r="HK122" s="13"/>
      <c r="HL122" s="74">
        <v>18.75</v>
      </c>
      <c r="HM122" s="74">
        <v>20.81</v>
      </c>
      <c r="HN122" s="74"/>
      <c r="HO122" s="74" t="s">
        <v>298</v>
      </c>
      <c r="HP122" s="74">
        <f>HM122-HL122-HS122+HT122</f>
        <v>1.1599999999999988</v>
      </c>
      <c r="HQ122" s="90">
        <f>HP122/HL122</f>
        <v>6.1866666666666605E-2</v>
      </c>
      <c r="HR122" s="75" t="s">
        <v>446</v>
      </c>
      <c r="HS122" s="277">
        <v>0.9</v>
      </c>
      <c r="HT122" s="660"/>
      <c r="HU122" s="73"/>
      <c r="HV122" s="73"/>
      <c r="HW122" s="13"/>
      <c r="HX122" s="13"/>
      <c r="HY122" s="74">
        <v>18.75</v>
      </c>
      <c r="HZ122" s="74">
        <v>20.81</v>
      </c>
      <c r="IA122" s="74"/>
      <c r="IB122" s="74" t="s">
        <v>298</v>
      </c>
      <c r="IC122" s="74">
        <f>HZ122-HY122-II122+IJ122</f>
        <v>1.1599999999999988</v>
      </c>
      <c r="ID122" s="90">
        <f>IC122/HY122</f>
        <v>6.1866666666666605E-2</v>
      </c>
      <c r="IE122" s="90"/>
      <c r="IF122" s="90"/>
      <c r="IG122" s="90"/>
      <c r="IH122" s="75" t="s">
        <v>446</v>
      </c>
      <c r="II122" s="277">
        <v>0.9</v>
      </c>
      <c r="IJ122" s="660"/>
      <c r="IK122" s="73"/>
      <c r="IL122" s="73"/>
      <c r="IM122" s="13"/>
      <c r="IQ122" s="13"/>
      <c r="IR122" s="74">
        <v>18.75</v>
      </c>
      <c r="IS122" s="74">
        <v>20.81</v>
      </c>
      <c r="IT122" s="74"/>
      <c r="IU122" s="74" t="s">
        <v>298</v>
      </c>
      <c r="IV122" s="74">
        <f>IS122-IR122-JB122+JC122</f>
        <v>1.1599999999999988</v>
      </c>
      <c r="IW122" s="90">
        <f>IV122/IR122</f>
        <v>6.1866666666666605E-2</v>
      </c>
      <c r="IX122" s="90"/>
      <c r="IY122" s="90"/>
      <c r="IZ122" s="90"/>
      <c r="JA122" s="75" t="s">
        <v>446</v>
      </c>
      <c r="JB122" s="277">
        <v>0.9</v>
      </c>
      <c r="JC122" s="660"/>
      <c r="JD122" s="73"/>
      <c r="JE122" s="73"/>
      <c r="JF122" s="13"/>
      <c r="JH122" s="13"/>
      <c r="JI122" s="74">
        <v>18.75</v>
      </c>
      <c r="JJ122" s="74">
        <v>20.81</v>
      </c>
      <c r="JK122" s="74"/>
      <c r="JL122" s="74" t="s">
        <v>298</v>
      </c>
      <c r="JM122" s="74">
        <f>JJ122-JI122-JS122+JT122</f>
        <v>1.1599999999999988</v>
      </c>
      <c r="JN122" s="90">
        <f>JM122/JI122</f>
        <v>6.1866666666666605E-2</v>
      </c>
      <c r="JO122" s="90"/>
      <c r="JP122" s="90"/>
      <c r="JQ122" s="90"/>
      <c r="JR122" s="75" t="s">
        <v>446</v>
      </c>
      <c r="JS122" s="277">
        <v>0.9</v>
      </c>
      <c r="JT122" s="660"/>
      <c r="JU122" s="73"/>
      <c r="JV122" s="73"/>
      <c r="JW122" s="13"/>
      <c r="JZ122" s="13"/>
      <c r="KA122" s="74">
        <v>18.75</v>
      </c>
      <c r="KB122" s="74">
        <v>20.81</v>
      </c>
      <c r="KC122" s="74"/>
      <c r="KD122" s="74" t="s">
        <v>298</v>
      </c>
      <c r="KE122" s="74">
        <f>KB122-KA122-KK122+KL122</f>
        <v>1.1599999999999988</v>
      </c>
      <c r="KF122" s="90">
        <f>KE122/KA122</f>
        <v>6.1866666666666605E-2</v>
      </c>
      <c r="KG122" s="90"/>
      <c r="KH122" s="90"/>
      <c r="KI122" s="90"/>
      <c r="KJ122" s="75" t="s">
        <v>446</v>
      </c>
      <c r="KK122" s="277">
        <v>0.9</v>
      </c>
      <c r="KL122" s="660"/>
      <c r="KM122" s="73"/>
      <c r="KN122" s="73"/>
      <c r="KO122" s="13"/>
      <c r="KQ122" s="13"/>
      <c r="KR122" s="74">
        <v>18.75</v>
      </c>
      <c r="KS122" s="74">
        <v>20.81</v>
      </c>
      <c r="KT122" s="74"/>
      <c r="KU122" s="315" t="s">
        <v>298</v>
      </c>
      <c r="KV122" s="74">
        <f>KS122-KR122-LB122+LC122</f>
        <v>1.1599999999999988</v>
      </c>
      <c r="KW122" s="90">
        <f>KV122/KR122</f>
        <v>6.1866666666666605E-2</v>
      </c>
      <c r="KX122" s="90"/>
      <c r="KY122" s="90"/>
      <c r="KZ122" s="90"/>
      <c r="LA122" s="75" t="s">
        <v>446</v>
      </c>
      <c r="LB122" s="277">
        <v>0.9</v>
      </c>
      <c r="LC122" s="660"/>
      <c r="LD122" s="73"/>
      <c r="LE122" s="73"/>
      <c r="LF122" s="13"/>
      <c r="LI122" s="13"/>
      <c r="LJ122" s="74">
        <v>18.75</v>
      </c>
      <c r="LK122" s="74">
        <v>20.81</v>
      </c>
      <c r="LL122" s="74"/>
      <c r="LM122" s="315" t="s">
        <v>298</v>
      </c>
      <c r="LN122" s="74">
        <f>LK122-LJ122-LT122+LU122</f>
        <v>1.1599999999999988</v>
      </c>
      <c r="LO122" s="90">
        <f>LN122/LJ122</f>
        <v>6.1866666666666605E-2</v>
      </c>
      <c r="LP122" s="90"/>
      <c r="LQ122" s="90"/>
      <c r="LR122" s="90"/>
      <c r="LS122" s="75" t="s">
        <v>446</v>
      </c>
      <c r="LT122" s="277">
        <v>0.9</v>
      </c>
      <c r="LU122" s="660"/>
      <c r="LV122" s="73"/>
      <c r="LW122" s="73"/>
      <c r="LX122" s="13"/>
      <c r="LZ122" s="13"/>
      <c r="MA122" s="74">
        <v>18.75</v>
      </c>
      <c r="MB122" s="74">
        <v>20.81</v>
      </c>
      <c r="MC122" s="74"/>
      <c r="MD122" s="315" t="s">
        <v>298</v>
      </c>
      <c r="ME122" s="74">
        <f>MB122-MA122-MK122+ML122</f>
        <v>1.1599999999999988</v>
      </c>
      <c r="MF122" s="90">
        <f>ME122/MA122</f>
        <v>6.1866666666666605E-2</v>
      </c>
      <c r="MG122" s="90"/>
      <c r="MH122" s="90"/>
      <c r="MI122" s="90"/>
      <c r="MJ122" s="75" t="s">
        <v>446</v>
      </c>
      <c r="MK122" s="277">
        <v>0.9</v>
      </c>
      <c r="ML122" s="660"/>
      <c r="MM122" s="73"/>
      <c r="MN122" s="73"/>
      <c r="MO122" s="13"/>
      <c r="MQ122" s="13"/>
      <c r="MR122" s="74">
        <v>18.75</v>
      </c>
      <c r="MS122" s="74">
        <v>20.81</v>
      </c>
      <c r="MT122" s="74"/>
      <c r="MU122" s="315" t="s">
        <v>298</v>
      </c>
      <c r="MV122" s="74">
        <f>MS122-MR122-NB122+NC122</f>
        <v>1.1599999999999988</v>
      </c>
      <c r="MW122" s="90">
        <f>MV122/MR122</f>
        <v>6.1866666666666605E-2</v>
      </c>
      <c r="MX122" s="90"/>
      <c r="MY122" s="90"/>
      <c r="MZ122" s="90"/>
      <c r="NA122" s="75" t="s">
        <v>446</v>
      </c>
      <c r="NB122" s="277">
        <v>0.9</v>
      </c>
      <c r="NC122" s="660"/>
      <c r="ND122" s="73"/>
      <c r="NE122" s="73"/>
      <c r="NF122" s="13"/>
      <c r="NI122" s="13"/>
      <c r="NJ122" s="74">
        <v>18.75</v>
      </c>
      <c r="NK122" s="74">
        <v>20.81</v>
      </c>
      <c r="NL122" s="361"/>
      <c r="NM122" s="315" t="s">
        <v>298</v>
      </c>
      <c r="NN122" s="74">
        <f>NK122-NJ122-NT122+NU122</f>
        <v>1.1599999999999988</v>
      </c>
      <c r="NO122" s="90">
        <f>NN122/NJ122</f>
        <v>6.1866666666666605E-2</v>
      </c>
      <c r="NP122" s="90"/>
      <c r="NQ122" s="90"/>
      <c r="NR122" s="90"/>
      <c r="NS122" s="75" t="s">
        <v>446</v>
      </c>
      <c r="NT122" s="277">
        <v>0.9</v>
      </c>
      <c r="NU122" s="660"/>
      <c r="NV122" s="73"/>
      <c r="NW122" s="73"/>
      <c r="NX122" s="13"/>
      <c r="OA122" s="13"/>
      <c r="OB122" s="74">
        <v>18.75</v>
      </c>
      <c r="OC122" s="74">
        <v>20.81</v>
      </c>
      <c r="OD122" s="361"/>
      <c r="OE122" s="315" t="s">
        <v>298</v>
      </c>
      <c r="OF122" s="74">
        <f>OC122-OB122-OL122+OM122</f>
        <v>1.1599999999999988</v>
      </c>
      <c r="OG122" s="90">
        <f>OF122/OB122</f>
        <v>6.1866666666666605E-2</v>
      </c>
      <c r="OH122" s="90"/>
      <c r="OI122" s="90"/>
      <c r="OJ122" s="90"/>
      <c r="OK122" s="75" t="s">
        <v>446</v>
      </c>
      <c r="OL122" s="277">
        <v>0.9</v>
      </c>
      <c r="OM122" s="660"/>
      <c r="ON122" s="13"/>
      <c r="OQ122" s="13"/>
      <c r="OR122" s="74">
        <v>18.75</v>
      </c>
      <c r="OS122" s="74">
        <v>20.81</v>
      </c>
      <c r="OT122" s="361"/>
      <c r="OU122" s="315" t="s">
        <v>298</v>
      </c>
      <c r="OV122" s="74">
        <f>OS122-OR122-PB122+PC122</f>
        <v>1.1599999999999988</v>
      </c>
      <c r="OW122" s="90">
        <f>OV122/OR122</f>
        <v>6.1866666666666605E-2</v>
      </c>
      <c r="OX122" s="90"/>
      <c r="OY122" s="90"/>
      <c r="OZ122" s="90"/>
      <c r="PA122" s="75" t="s">
        <v>446</v>
      </c>
      <c r="PB122" s="277">
        <v>0.9</v>
      </c>
      <c r="PC122" s="660"/>
      <c r="PD122" s="13"/>
      <c r="PG122" s="13"/>
      <c r="PH122" s="74">
        <v>18.75</v>
      </c>
      <c r="PI122" s="74">
        <v>20.81</v>
      </c>
      <c r="PJ122" s="361"/>
      <c r="PK122" s="315" t="s">
        <v>298</v>
      </c>
      <c r="PL122" s="74">
        <f>PI122-PH122-PR122+PS122</f>
        <v>1.1599999999999988</v>
      </c>
      <c r="PM122" s="90">
        <f>PL122/PH122</f>
        <v>6.1866666666666605E-2</v>
      </c>
      <c r="PN122" s="90"/>
      <c r="PO122" s="90"/>
      <c r="PP122" s="90"/>
      <c r="PQ122" s="75" t="s">
        <v>446</v>
      </c>
      <c r="PR122" s="277">
        <v>0.9</v>
      </c>
      <c r="PS122" s="660"/>
      <c r="PT122" s="13"/>
      <c r="PV122" s="13"/>
      <c r="PW122" s="74">
        <v>18.75</v>
      </c>
      <c r="PX122" s="74">
        <v>20.81</v>
      </c>
      <c r="PY122" s="361"/>
      <c r="PZ122" s="315" t="s">
        <v>298</v>
      </c>
      <c r="QA122" s="74">
        <f>PX122-PW122-QG122+QH122</f>
        <v>1.1599999999999988</v>
      </c>
      <c r="QB122" s="90">
        <f>QA122/PW122</f>
        <v>6.1866666666666605E-2</v>
      </c>
      <c r="QC122" s="90"/>
      <c r="QD122" s="90"/>
      <c r="QE122" s="90"/>
      <c r="QF122" s="75" t="s">
        <v>446</v>
      </c>
      <c r="QG122" s="277">
        <v>0.9</v>
      </c>
      <c r="QH122" s="660"/>
      <c r="QI122" s="13"/>
      <c r="QK122" s="13"/>
      <c r="QL122" s="74">
        <v>18.75</v>
      </c>
      <c r="QM122" s="74">
        <v>20.81</v>
      </c>
      <c r="QN122" s="361"/>
      <c r="QO122" s="315" t="s">
        <v>298</v>
      </c>
      <c r="QP122" s="74">
        <f>QM122-QL122-QV122+QW122</f>
        <v>1.1599999999999988</v>
      </c>
      <c r="QQ122" s="90">
        <f>QP122/QL122</f>
        <v>6.1866666666666605E-2</v>
      </c>
      <c r="QR122" s="90"/>
      <c r="QS122" s="90"/>
      <c r="QT122" s="90"/>
      <c r="QU122" s="75" t="s">
        <v>446</v>
      </c>
      <c r="QV122" s="277">
        <v>0.9</v>
      </c>
      <c r="QW122" s="660"/>
      <c r="QX122" s="13"/>
      <c r="QZ122" s="618" t="s">
        <v>71</v>
      </c>
      <c r="RA122" s="74">
        <v>18.75</v>
      </c>
      <c r="RB122" s="74">
        <v>20.81</v>
      </c>
      <c r="RC122" s="500"/>
      <c r="RD122" s="315" t="s">
        <v>298</v>
      </c>
      <c r="RE122" s="74">
        <f>RB122-RA122-RK122+RL122</f>
        <v>1.1599999999999988</v>
      </c>
      <c r="RF122" s="90">
        <f>RE122/RA122</f>
        <v>6.1866666666666605E-2</v>
      </c>
      <c r="RG122" s="90"/>
      <c r="RH122" s="90"/>
      <c r="RI122" s="90"/>
      <c r="RJ122" s="539" t="s">
        <v>446</v>
      </c>
      <c r="RK122" s="560">
        <v>0.9</v>
      </c>
      <c r="RL122" s="561"/>
      <c r="RM122" s="633"/>
      <c r="RQ122" s="618" t="s">
        <v>71</v>
      </c>
      <c r="RR122" s="74">
        <v>18.75</v>
      </c>
      <c r="RS122" s="74">
        <v>20.81</v>
      </c>
      <c r="RT122" s="500"/>
      <c r="RU122" s="315" t="s">
        <v>141</v>
      </c>
      <c r="RV122" s="74">
        <f>RS122-RR122-SB122+SC122</f>
        <v>1.1599999999999988</v>
      </c>
      <c r="RW122" s="90">
        <f>RV122/RR122</f>
        <v>6.1866666666666605E-2</v>
      </c>
      <c r="RX122" s="90"/>
      <c r="RY122" s="90"/>
      <c r="RZ122" s="90"/>
      <c r="SA122" s="539" t="s">
        <v>446</v>
      </c>
      <c r="SB122" s="560">
        <v>0.9</v>
      </c>
      <c r="SC122" s="561"/>
      <c r="SD122" s="633"/>
    </row>
    <row r="123" spans="1:498" ht="15.4" customHeight="1">
      <c r="A123" s="53" t="s">
        <v>403</v>
      </c>
      <c r="B123" s="54">
        <v>180</v>
      </c>
      <c r="C123" s="53" t="s">
        <v>368</v>
      </c>
      <c r="D123" s="776">
        <v>1014</v>
      </c>
      <c r="E123" s="56" t="s">
        <v>369</v>
      </c>
      <c r="F123" s="345" t="s">
        <v>147</v>
      </c>
      <c r="G123" s="326" t="s">
        <v>404</v>
      </c>
      <c r="H123" s="53"/>
      <c r="J123" s="13"/>
      <c r="K123" s="74">
        <v>16.8</v>
      </c>
      <c r="L123" s="74">
        <v>18.79</v>
      </c>
      <c r="M123" s="74" t="s">
        <v>298</v>
      </c>
      <c r="N123" s="74">
        <f>L123-K123-R123+S123</f>
        <v>1.3399999999999985</v>
      </c>
      <c r="O123" s="90">
        <f>N123/K123</f>
        <v>7.9761904761904673E-2</v>
      </c>
      <c r="P123" s="90"/>
      <c r="Q123" s="75" t="s">
        <v>446</v>
      </c>
      <c r="R123" s="73">
        <v>0.65</v>
      </c>
      <c r="S123" s="648"/>
      <c r="T123" s="73"/>
      <c r="U123" s="73"/>
      <c r="V123" s="13"/>
      <c r="X123" s="13"/>
      <c r="Y123" s="74">
        <v>16.8</v>
      </c>
      <c r="Z123" s="74">
        <v>18.79</v>
      </c>
      <c r="AA123" s="74" t="s">
        <v>298</v>
      </c>
      <c r="AB123" s="74">
        <f>Z123-Y123-AF123+AG123</f>
        <v>1.3399999999999985</v>
      </c>
      <c r="AC123" s="90">
        <f>AB123/Y123</f>
        <v>7.9761904761904673E-2</v>
      </c>
      <c r="AD123" s="90"/>
      <c r="AE123" s="75" t="s">
        <v>446</v>
      </c>
      <c r="AF123" s="73">
        <v>0.65</v>
      </c>
      <c r="AG123" s="648"/>
      <c r="AH123" s="73"/>
      <c r="AI123" s="73"/>
      <c r="AJ123" s="13"/>
      <c r="AL123" s="13"/>
      <c r="AM123" s="74">
        <v>16.8</v>
      </c>
      <c r="AN123" s="74">
        <v>18.79</v>
      </c>
      <c r="AO123" s="74" t="s">
        <v>298</v>
      </c>
      <c r="AP123" s="74">
        <f>AN123-AM123-AT123+AU123</f>
        <v>1.3399999999999985</v>
      </c>
      <c r="AQ123" s="90">
        <f>AP123/AM123</f>
        <v>7.9761904761904673E-2</v>
      </c>
      <c r="AR123" s="90"/>
      <c r="AS123" s="75" t="s">
        <v>446</v>
      </c>
      <c r="AT123" s="73">
        <v>0.65</v>
      </c>
      <c r="AU123" s="648"/>
      <c r="AV123" s="73"/>
      <c r="AW123" s="73"/>
      <c r="AX123" s="13"/>
      <c r="AZ123" s="13"/>
      <c r="BA123" s="74">
        <v>16.8</v>
      </c>
      <c r="BB123" s="74">
        <v>18.79</v>
      </c>
      <c r="BC123" s="74" t="s">
        <v>298</v>
      </c>
      <c r="BD123" s="74">
        <f>BB123-BA123-BH123+BI123</f>
        <v>1.3399999999999985</v>
      </c>
      <c r="BE123" s="90">
        <f>BD123/BA123</f>
        <v>7.9761904761904673E-2</v>
      </c>
      <c r="BF123" s="90"/>
      <c r="BG123" s="75" t="s">
        <v>446</v>
      </c>
      <c r="BH123" s="73">
        <v>0.65</v>
      </c>
      <c r="BI123" s="648"/>
      <c r="BJ123" s="73"/>
      <c r="BK123" s="73"/>
      <c r="BL123" s="13"/>
      <c r="BN123" s="13"/>
      <c r="BO123" s="74">
        <v>16.8</v>
      </c>
      <c r="BP123" s="74">
        <v>18.79</v>
      </c>
      <c r="BQ123" s="74" t="s">
        <v>298</v>
      </c>
      <c r="BR123" s="74">
        <f>BP123-BO123-BV123+BW123</f>
        <v>1.3399999999999985</v>
      </c>
      <c r="BS123" s="90">
        <f>BR123/BO123</f>
        <v>7.9761904761904673E-2</v>
      </c>
      <c r="BT123" s="90"/>
      <c r="BU123" s="75" t="s">
        <v>446</v>
      </c>
      <c r="BV123" s="73">
        <v>0.65</v>
      </c>
      <c r="BW123" s="648"/>
      <c r="BX123" s="73"/>
      <c r="BY123" s="73"/>
      <c r="BZ123" s="13"/>
      <c r="CB123" s="154">
        <f>CD123*1.02</f>
        <v>19.165800000000001</v>
      </c>
      <c r="CC123" s="74">
        <v>16.850000000000001</v>
      </c>
      <c r="CD123" s="74">
        <v>18.79</v>
      </c>
      <c r="CE123" s="74" t="s">
        <v>298</v>
      </c>
      <c r="CF123" s="74">
        <f>CD123-CC123-CJ123+CK123</f>
        <v>1.2899999999999978</v>
      </c>
      <c r="CG123" s="90">
        <f>CF123/CC123</f>
        <v>7.6557863501483539E-2</v>
      </c>
      <c r="CH123" s="90"/>
      <c r="CI123" s="75" t="s">
        <v>446</v>
      </c>
      <c r="CJ123" s="73">
        <v>0.65</v>
      </c>
      <c r="CK123" s="648"/>
      <c r="CL123" s="73"/>
      <c r="CM123" s="73"/>
      <c r="CN123" s="13"/>
      <c r="CP123" s="13"/>
      <c r="CQ123" s="74">
        <v>16.850000000000001</v>
      </c>
      <c r="CR123" s="74">
        <v>18.79</v>
      </c>
      <c r="CS123" s="74" t="s">
        <v>298</v>
      </c>
      <c r="CT123" s="74">
        <f>CR123-CQ123-CX123+CY123</f>
        <v>1.2899999999999978</v>
      </c>
      <c r="CU123" s="90">
        <f>CT123/CQ123</f>
        <v>7.6557863501483539E-2</v>
      </c>
      <c r="CV123" s="90"/>
      <c r="CW123" s="75" t="s">
        <v>446</v>
      </c>
      <c r="CX123" s="73">
        <v>0.65</v>
      </c>
      <c r="CY123" s="648"/>
      <c r="CZ123" s="73"/>
      <c r="DA123" s="73"/>
      <c r="DB123" s="13"/>
      <c r="DD123" s="13"/>
      <c r="DE123" s="74">
        <v>16.850000000000001</v>
      </c>
      <c r="DF123" s="74">
        <v>18.79</v>
      </c>
      <c r="DG123" s="74"/>
      <c r="DH123" s="74"/>
      <c r="DI123" s="74" t="s">
        <v>298</v>
      </c>
      <c r="DJ123" s="74">
        <f>DF123-DE123-DN123+DO123</f>
        <v>1.2899999999999978</v>
      </c>
      <c r="DK123" s="90">
        <f>DJ123/DE123</f>
        <v>7.6557863501483539E-2</v>
      </c>
      <c r="DL123" s="90"/>
      <c r="DM123" s="75" t="s">
        <v>446</v>
      </c>
      <c r="DN123" s="73">
        <v>0.65</v>
      </c>
      <c r="DO123" s="648"/>
      <c r="DP123" s="73"/>
      <c r="DQ123" s="73"/>
      <c r="DR123" s="13"/>
      <c r="DT123" s="13"/>
      <c r="DU123" s="74">
        <v>16.850000000000001</v>
      </c>
      <c r="DV123" s="74">
        <v>18.79</v>
      </c>
      <c r="DW123" s="74" t="s">
        <v>298</v>
      </c>
      <c r="DX123" s="74">
        <f>DV123-DU123-EB123+EC123</f>
        <v>1.2899999999999978</v>
      </c>
      <c r="DY123" s="90">
        <f>DX123/DU123</f>
        <v>7.6557863501483539E-2</v>
      </c>
      <c r="DZ123" s="90"/>
      <c r="EA123" s="75" t="s">
        <v>446</v>
      </c>
      <c r="EB123" s="73">
        <v>0.65</v>
      </c>
      <c r="EC123" s="648"/>
      <c r="ED123" s="73"/>
      <c r="EE123" s="73"/>
      <c r="EF123" s="13"/>
      <c r="EG123" s="13"/>
      <c r="EH123" s="13"/>
      <c r="EI123" s="74">
        <v>16.850000000000001</v>
      </c>
      <c r="EJ123" s="74">
        <v>18.79</v>
      </c>
      <c r="EK123" s="74" t="s">
        <v>298</v>
      </c>
      <c r="EL123" s="74">
        <f>EJ123-EI123-EO123+EP123</f>
        <v>1.2899999999999978</v>
      </c>
      <c r="EM123" s="90">
        <f>EL123/EI123</f>
        <v>7.6557863501483539E-2</v>
      </c>
      <c r="EN123" s="75" t="s">
        <v>446</v>
      </c>
      <c r="EO123" s="73">
        <v>0.65</v>
      </c>
      <c r="EP123" s="648"/>
      <c r="EQ123" s="73"/>
      <c r="ER123" s="73"/>
      <c r="ES123" s="13"/>
      <c r="EU123" s="13"/>
      <c r="EV123" s="74">
        <v>16.850000000000001</v>
      </c>
      <c r="EW123" s="74">
        <v>18.79</v>
      </c>
      <c r="EX123" s="74" t="s">
        <v>298</v>
      </c>
      <c r="EY123" s="74">
        <f>EW123-EV123-FB123+FC123</f>
        <v>1.2899999999999978</v>
      </c>
      <c r="EZ123" s="90">
        <f>EY123/EV123</f>
        <v>7.6557863501483539E-2</v>
      </c>
      <c r="FA123" s="75" t="s">
        <v>446</v>
      </c>
      <c r="FB123" s="73">
        <v>0.65</v>
      </c>
      <c r="FC123" s="648"/>
      <c r="FD123" s="73"/>
      <c r="FE123" s="73"/>
      <c r="FF123" s="13"/>
      <c r="FH123" s="13"/>
      <c r="FI123" s="74">
        <v>16.850000000000001</v>
      </c>
      <c r="FJ123" s="74">
        <v>18.79</v>
      </c>
      <c r="FK123" s="74" t="s">
        <v>298</v>
      </c>
      <c r="FL123" s="74">
        <f>FJ123-FI123-FO123+FP123</f>
        <v>1.2899999999999978</v>
      </c>
      <c r="FM123" s="90">
        <f>FL123/FI123</f>
        <v>7.6557863501483539E-2</v>
      </c>
      <c r="FN123" s="75" t="s">
        <v>446</v>
      </c>
      <c r="FO123" s="73">
        <v>0.65</v>
      </c>
      <c r="FP123" s="648"/>
      <c r="FQ123" s="73"/>
      <c r="FR123" s="73"/>
      <c r="FS123" s="13"/>
      <c r="FU123" s="13"/>
      <c r="FV123" s="74">
        <v>16.850000000000001</v>
      </c>
      <c r="FW123" s="74">
        <v>19.04</v>
      </c>
      <c r="FX123" s="74"/>
      <c r="FY123" s="74" t="s">
        <v>298</v>
      </c>
      <c r="FZ123" s="74">
        <f>FW123-FV123-GC123+GD123</f>
        <v>1.2899999999999978</v>
      </c>
      <c r="GA123" s="90">
        <f>FZ123/FV123</f>
        <v>7.6557863501483539E-2</v>
      </c>
      <c r="GB123" s="75" t="s">
        <v>446</v>
      </c>
      <c r="GC123" s="73">
        <v>0.9</v>
      </c>
      <c r="GD123" s="648"/>
      <c r="GE123" s="73"/>
      <c r="GF123" s="73"/>
      <c r="GG123" s="13"/>
      <c r="GI123" s="13"/>
      <c r="GJ123" s="74">
        <v>16.850000000000001</v>
      </c>
      <c r="GK123" s="74">
        <v>19.04</v>
      </c>
      <c r="GL123" s="74"/>
      <c r="GM123" s="74" t="s">
        <v>298</v>
      </c>
      <c r="GN123" s="74">
        <f>GK123-GJ123-GQ123+GR123</f>
        <v>1.2899999999999978</v>
      </c>
      <c r="GO123" s="90">
        <f>GN123/GJ123</f>
        <v>7.6557863501483539E-2</v>
      </c>
      <c r="GP123" s="75" t="s">
        <v>446</v>
      </c>
      <c r="GQ123" s="277">
        <v>0.9</v>
      </c>
      <c r="GR123" s="660"/>
      <c r="GS123" s="73"/>
      <c r="GT123" s="73"/>
      <c r="GU123" s="13"/>
      <c r="GW123" s="13"/>
      <c r="GX123" s="74">
        <v>16.850000000000001</v>
      </c>
      <c r="GY123" s="74">
        <v>19.04</v>
      </c>
      <c r="GZ123" s="74"/>
      <c r="HA123" s="74" t="s">
        <v>298</v>
      </c>
      <c r="HB123" s="74">
        <f>GY123-GX123-HE123+HF123</f>
        <v>1.2899999999999978</v>
      </c>
      <c r="HC123" s="90">
        <f>HB123/GX123</f>
        <v>7.6557863501483539E-2</v>
      </c>
      <c r="HD123" s="75" t="s">
        <v>446</v>
      </c>
      <c r="HE123" s="277">
        <v>0.9</v>
      </c>
      <c r="HF123" s="660"/>
      <c r="HG123" s="73"/>
      <c r="HH123" s="73"/>
      <c r="HI123" s="13"/>
      <c r="HJ123" s="13"/>
      <c r="HK123" s="13"/>
      <c r="HL123" s="74">
        <v>16.850000000000001</v>
      </c>
      <c r="HM123" s="74">
        <v>19.04</v>
      </c>
      <c r="HN123" s="74"/>
      <c r="HO123" s="74" t="s">
        <v>298</v>
      </c>
      <c r="HP123" s="74">
        <f>HM123-HL123-HS123+HT123</f>
        <v>1.2899999999999978</v>
      </c>
      <c r="HQ123" s="90">
        <f>HP123/HL123</f>
        <v>7.6557863501483539E-2</v>
      </c>
      <c r="HR123" s="75" t="s">
        <v>446</v>
      </c>
      <c r="HS123" s="277">
        <v>0.9</v>
      </c>
      <c r="HT123" s="660"/>
      <c r="HU123" s="73"/>
      <c r="HV123" s="73"/>
      <c r="HW123" s="13"/>
      <c r="HX123" s="13"/>
      <c r="HY123" s="74">
        <v>16.850000000000001</v>
      </c>
      <c r="HZ123" s="74">
        <v>19.04</v>
      </c>
      <c r="IA123" s="74"/>
      <c r="IB123" s="74" t="s">
        <v>298</v>
      </c>
      <c r="IC123" s="74">
        <f>HZ123-HY123-II123+IJ123</f>
        <v>1.2899999999999978</v>
      </c>
      <c r="ID123" s="90">
        <f>IC123/HY123</f>
        <v>7.6557863501483539E-2</v>
      </c>
      <c r="IE123" s="90"/>
      <c r="IF123" s="90"/>
      <c r="IG123" s="90"/>
      <c r="IH123" s="75" t="s">
        <v>446</v>
      </c>
      <c r="II123" s="277">
        <v>0.9</v>
      </c>
      <c r="IJ123" s="660"/>
      <c r="IK123" s="73"/>
      <c r="IL123" s="73"/>
      <c r="IM123" s="13"/>
      <c r="IQ123" s="13"/>
      <c r="IR123" s="74">
        <v>16.850000000000001</v>
      </c>
      <c r="IS123" s="74">
        <v>19.04</v>
      </c>
      <c r="IT123" s="74"/>
      <c r="IU123" s="74" t="s">
        <v>298</v>
      </c>
      <c r="IV123" s="74">
        <f>IS123-IR123-JB123+JC123</f>
        <v>1.2899999999999978</v>
      </c>
      <c r="IW123" s="90">
        <f>IV123/IR123</f>
        <v>7.6557863501483539E-2</v>
      </c>
      <c r="IX123" s="90"/>
      <c r="IY123" s="90"/>
      <c r="IZ123" s="90"/>
      <c r="JA123" s="75" t="s">
        <v>446</v>
      </c>
      <c r="JB123" s="277">
        <v>0.9</v>
      </c>
      <c r="JC123" s="660"/>
      <c r="JD123" s="73"/>
      <c r="JE123" s="73"/>
      <c r="JF123" s="13"/>
      <c r="JH123" s="13"/>
      <c r="JI123" s="74">
        <v>16.850000000000001</v>
      </c>
      <c r="JJ123" s="74">
        <v>19.04</v>
      </c>
      <c r="JK123" s="74"/>
      <c r="JL123" s="74" t="s">
        <v>298</v>
      </c>
      <c r="JM123" s="74">
        <f>JJ123-JI123-JS123+JT123</f>
        <v>1.2899999999999978</v>
      </c>
      <c r="JN123" s="90">
        <f>JM123/JI123</f>
        <v>7.6557863501483539E-2</v>
      </c>
      <c r="JO123" s="90"/>
      <c r="JP123" s="90"/>
      <c r="JQ123" s="90"/>
      <c r="JR123" s="75" t="s">
        <v>446</v>
      </c>
      <c r="JS123" s="277">
        <v>0.9</v>
      </c>
      <c r="JT123" s="660"/>
      <c r="JU123" s="73"/>
      <c r="JV123" s="73"/>
      <c r="JW123" s="13"/>
      <c r="JZ123" s="13"/>
      <c r="KA123" s="74">
        <v>16.850000000000001</v>
      </c>
      <c r="KB123" s="74">
        <v>19.04</v>
      </c>
      <c r="KC123" s="74"/>
      <c r="KD123" s="74" t="s">
        <v>298</v>
      </c>
      <c r="KE123" s="74">
        <f>KB123-KA123-KK123+KL123</f>
        <v>1.2899999999999978</v>
      </c>
      <c r="KF123" s="90">
        <f>KE123/KA123</f>
        <v>7.6557863501483539E-2</v>
      </c>
      <c r="KG123" s="90"/>
      <c r="KH123" s="90"/>
      <c r="KI123" s="90"/>
      <c r="KJ123" s="75" t="s">
        <v>446</v>
      </c>
      <c r="KK123" s="277">
        <v>0.9</v>
      </c>
      <c r="KL123" s="660"/>
      <c r="KM123" s="73"/>
      <c r="KN123" s="73"/>
      <c r="KO123" s="13"/>
      <c r="KQ123" s="13"/>
      <c r="KR123" s="74">
        <v>16.850000000000001</v>
      </c>
      <c r="KS123" s="74">
        <v>19.04</v>
      </c>
      <c r="KT123" s="74"/>
      <c r="KU123" s="315" t="s">
        <v>298</v>
      </c>
      <c r="KV123" s="74">
        <f>KS123-KR123-LB123+LC123</f>
        <v>1.2899999999999978</v>
      </c>
      <c r="KW123" s="90">
        <f>KV123/KR123</f>
        <v>7.6557863501483539E-2</v>
      </c>
      <c r="KX123" s="90"/>
      <c r="KY123" s="90"/>
      <c r="KZ123" s="90"/>
      <c r="LA123" s="75" t="s">
        <v>446</v>
      </c>
      <c r="LB123" s="277">
        <v>0.9</v>
      </c>
      <c r="LC123" s="660"/>
      <c r="LD123" s="73"/>
      <c r="LE123" s="73"/>
      <c r="LF123" s="13"/>
      <c r="LI123" s="13"/>
      <c r="LJ123" s="74">
        <v>16.850000000000001</v>
      </c>
      <c r="LK123" s="74">
        <v>19.04</v>
      </c>
      <c r="LL123" s="74"/>
      <c r="LM123" s="315" t="s">
        <v>298</v>
      </c>
      <c r="LN123" s="74">
        <f>LK123-LJ123-LT123+LU123</f>
        <v>1.2899999999999978</v>
      </c>
      <c r="LO123" s="90">
        <f>LN123/LJ123</f>
        <v>7.6557863501483539E-2</v>
      </c>
      <c r="LP123" s="90"/>
      <c r="LQ123" s="90"/>
      <c r="LR123" s="90"/>
      <c r="LS123" s="75" t="s">
        <v>446</v>
      </c>
      <c r="LT123" s="277">
        <v>0.9</v>
      </c>
      <c r="LU123" s="660"/>
      <c r="LV123" s="73"/>
      <c r="LW123" s="73"/>
      <c r="LX123" s="13"/>
      <c r="LZ123" s="13"/>
      <c r="MA123" s="74">
        <v>16.850000000000001</v>
      </c>
      <c r="MB123" s="74">
        <v>19.04</v>
      </c>
      <c r="MC123" s="74"/>
      <c r="MD123" s="315" t="s">
        <v>298</v>
      </c>
      <c r="ME123" s="74">
        <f>MB123-MA123-MK123+ML123</f>
        <v>1.2899999999999978</v>
      </c>
      <c r="MF123" s="90">
        <f>ME123/MA123</f>
        <v>7.6557863501483539E-2</v>
      </c>
      <c r="MG123" s="90"/>
      <c r="MH123" s="90"/>
      <c r="MI123" s="90"/>
      <c r="MJ123" s="75" t="s">
        <v>446</v>
      </c>
      <c r="MK123" s="277">
        <v>0.9</v>
      </c>
      <c r="ML123" s="660"/>
      <c r="MM123" s="73"/>
      <c r="MN123" s="73"/>
      <c r="MO123" s="13"/>
      <c r="MQ123" s="13"/>
      <c r="MR123" s="74">
        <v>16.850000000000001</v>
      </c>
      <c r="MS123" s="74">
        <v>19.04</v>
      </c>
      <c r="MT123" s="74"/>
      <c r="MU123" s="315" t="s">
        <v>298</v>
      </c>
      <c r="MV123" s="74">
        <f>MS123-MR123-NB123+NC123</f>
        <v>1.2899999999999978</v>
      </c>
      <c r="MW123" s="90">
        <f>MV123/MR123</f>
        <v>7.6557863501483539E-2</v>
      </c>
      <c r="MX123" s="90"/>
      <c r="MY123" s="90"/>
      <c r="MZ123" s="90"/>
      <c r="NA123" s="75" t="s">
        <v>446</v>
      </c>
      <c r="NB123" s="277">
        <v>0.9</v>
      </c>
      <c r="NC123" s="660"/>
      <c r="ND123" s="73"/>
      <c r="NE123" s="73"/>
      <c r="NF123" s="13"/>
      <c r="NI123" s="13"/>
      <c r="NJ123" s="74">
        <v>16.850000000000001</v>
      </c>
      <c r="NK123" s="74">
        <v>19.04</v>
      </c>
      <c r="NL123" s="361"/>
      <c r="NM123" s="315" t="s">
        <v>298</v>
      </c>
      <c r="NN123" s="74">
        <f>NK123-NJ123-NT123+NU123</f>
        <v>1.2899999999999978</v>
      </c>
      <c r="NO123" s="90">
        <f>NN123/NJ123</f>
        <v>7.6557863501483539E-2</v>
      </c>
      <c r="NP123" s="90"/>
      <c r="NQ123" s="90"/>
      <c r="NR123" s="90"/>
      <c r="NS123" s="75" t="s">
        <v>446</v>
      </c>
      <c r="NT123" s="277">
        <v>0.9</v>
      </c>
      <c r="NU123" s="660"/>
      <c r="NV123" s="73"/>
      <c r="NW123" s="73"/>
      <c r="NX123" s="13"/>
      <c r="OA123" s="13"/>
      <c r="OB123" s="74">
        <v>16.850000000000001</v>
      </c>
      <c r="OC123" s="74">
        <v>19.04</v>
      </c>
      <c r="OD123" s="361"/>
      <c r="OE123" s="315" t="s">
        <v>298</v>
      </c>
      <c r="OF123" s="74">
        <f>OC123-OB123-OL123+OM123</f>
        <v>1.2899999999999978</v>
      </c>
      <c r="OG123" s="90">
        <f>OF123/OB123</f>
        <v>7.6557863501483539E-2</v>
      </c>
      <c r="OH123" s="90"/>
      <c r="OI123" s="90"/>
      <c r="OJ123" s="90"/>
      <c r="OK123" s="75" t="s">
        <v>446</v>
      </c>
      <c r="OL123" s="277">
        <v>0.9</v>
      </c>
      <c r="OM123" s="660"/>
      <c r="ON123" s="13"/>
      <c r="OQ123" s="13"/>
      <c r="OR123" s="74">
        <v>16.850000000000001</v>
      </c>
      <c r="OS123" s="74">
        <v>19.04</v>
      </c>
      <c r="OT123" s="361"/>
      <c r="OU123" s="315" t="s">
        <v>298</v>
      </c>
      <c r="OV123" s="74">
        <f>OS123-OR123-PB123+PC123</f>
        <v>1.2899999999999978</v>
      </c>
      <c r="OW123" s="90">
        <f>OV123/OR123</f>
        <v>7.6557863501483539E-2</v>
      </c>
      <c r="OX123" s="90"/>
      <c r="OY123" s="90"/>
      <c r="OZ123" s="90"/>
      <c r="PA123" s="75" t="s">
        <v>446</v>
      </c>
      <c r="PB123" s="277">
        <v>0.9</v>
      </c>
      <c r="PC123" s="660"/>
      <c r="PD123" s="13"/>
      <c r="PG123" s="13"/>
      <c r="PH123" s="74">
        <v>16.850000000000001</v>
      </c>
      <c r="PI123" s="74">
        <v>19.04</v>
      </c>
      <c r="PJ123" s="361"/>
      <c r="PK123" s="315" t="s">
        <v>298</v>
      </c>
      <c r="PL123" s="74">
        <f>PI123-PH123-PR123+PS123</f>
        <v>1.2899999999999978</v>
      </c>
      <c r="PM123" s="90">
        <f>PL123/PH123</f>
        <v>7.6557863501483539E-2</v>
      </c>
      <c r="PN123" s="90"/>
      <c r="PO123" s="90"/>
      <c r="PP123" s="90"/>
      <c r="PQ123" s="75" t="s">
        <v>446</v>
      </c>
      <c r="PR123" s="277">
        <v>0.9</v>
      </c>
      <c r="PS123" s="660"/>
      <c r="PT123" s="13"/>
      <c r="PV123" s="13"/>
      <c r="PW123" s="74">
        <v>16.850000000000001</v>
      </c>
      <c r="PX123" s="74">
        <v>19.04</v>
      </c>
      <c r="PY123" s="361"/>
      <c r="PZ123" s="315" t="s">
        <v>298</v>
      </c>
      <c r="QA123" s="74">
        <f>PX123-PW123-QG123+QH123</f>
        <v>1.2899999999999978</v>
      </c>
      <c r="QB123" s="90">
        <f>QA123/PW123</f>
        <v>7.6557863501483539E-2</v>
      </c>
      <c r="QC123" s="90"/>
      <c r="QD123" s="90"/>
      <c r="QE123" s="90"/>
      <c r="QF123" s="75" t="s">
        <v>446</v>
      </c>
      <c r="QG123" s="277">
        <v>0.9</v>
      </c>
      <c r="QH123" s="660"/>
      <c r="QI123" s="13"/>
      <c r="QK123" s="13"/>
      <c r="QL123" s="74">
        <v>16.850000000000001</v>
      </c>
      <c r="QM123" s="74">
        <v>19.04</v>
      </c>
      <c r="QN123" s="361"/>
      <c r="QO123" s="315" t="s">
        <v>298</v>
      </c>
      <c r="QP123" s="74">
        <f>QM123-QL123-QV123+QW123</f>
        <v>1.2899999999999978</v>
      </c>
      <c r="QQ123" s="90">
        <f>QP123/QL123</f>
        <v>7.6557863501483539E-2</v>
      </c>
      <c r="QR123" s="90"/>
      <c r="QS123" s="90"/>
      <c r="QT123" s="90"/>
      <c r="QU123" s="75" t="s">
        <v>446</v>
      </c>
      <c r="QV123" s="277">
        <v>0.9</v>
      </c>
      <c r="QW123" s="660"/>
      <c r="QX123" s="13"/>
      <c r="QZ123" s="618" t="s">
        <v>71</v>
      </c>
      <c r="RA123" s="74">
        <v>16.850000000000001</v>
      </c>
      <c r="RB123" s="74">
        <v>19.04</v>
      </c>
      <c r="RC123" s="500"/>
      <c r="RD123" s="315" t="s">
        <v>298</v>
      </c>
      <c r="RE123" s="74">
        <f>RB123-RA123-RK123+RL123</f>
        <v>1.2899999999999978</v>
      </c>
      <c r="RF123" s="90">
        <f>RE123/RA123</f>
        <v>7.6557863501483539E-2</v>
      </c>
      <c r="RG123" s="90"/>
      <c r="RH123" s="90"/>
      <c r="RI123" s="90"/>
      <c r="RJ123" s="539" t="s">
        <v>446</v>
      </c>
      <c r="RK123" s="560">
        <v>0.9</v>
      </c>
      <c r="RL123" s="561"/>
      <c r="RM123" s="633"/>
      <c r="RQ123" s="618" t="s">
        <v>71</v>
      </c>
      <c r="RR123" s="74">
        <v>16.850000000000001</v>
      </c>
      <c r="RS123" s="74">
        <v>19.04</v>
      </c>
      <c r="RT123" s="500"/>
      <c r="RU123" s="315" t="s">
        <v>141</v>
      </c>
      <c r="RV123" s="74">
        <f>RS123-RR123-SB123+SC123</f>
        <v>1.2899999999999978</v>
      </c>
      <c r="RW123" s="90">
        <f>RV123/RR123</f>
        <v>7.6557863501483539E-2</v>
      </c>
      <c r="RX123" s="90"/>
      <c r="RY123" s="90"/>
      <c r="RZ123" s="90"/>
      <c r="SA123" s="539" t="s">
        <v>446</v>
      </c>
      <c r="SB123" s="560">
        <v>0.9</v>
      </c>
      <c r="SC123" s="561"/>
      <c r="SD123" s="633"/>
    </row>
    <row r="124" spans="1:498" ht="15.4" customHeight="1">
      <c r="A124" s="53" t="s">
        <v>405</v>
      </c>
      <c r="B124" s="55">
        <v>180</v>
      </c>
      <c r="C124" s="53" t="s">
        <v>368</v>
      </c>
      <c r="D124" s="776">
        <v>1014</v>
      </c>
      <c r="E124" s="56" t="s">
        <v>369</v>
      </c>
      <c r="F124" s="345" t="s">
        <v>147</v>
      </c>
      <c r="G124" s="326" t="s">
        <v>406</v>
      </c>
      <c r="H124" s="53"/>
      <c r="J124" s="13"/>
      <c r="K124" s="74">
        <v>15.25</v>
      </c>
      <c r="L124" s="74">
        <v>18.04</v>
      </c>
      <c r="M124" s="74" t="s">
        <v>298</v>
      </c>
      <c r="N124" s="74">
        <f>L124-K124-R124+S124</f>
        <v>2.1399999999999992</v>
      </c>
      <c r="O124" s="90">
        <f>N124/K124</f>
        <v>0.14032786885245896</v>
      </c>
      <c r="P124" s="90"/>
      <c r="Q124" s="75" t="s">
        <v>446</v>
      </c>
      <c r="R124" s="73">
        <v>0.65</v>
      </c>
      <c r="S124" s="648"/>
      <c r="T124" s="73"/>
      <c r="U124" s="73"/>
      <c r="V124" s="13"/>
      <c r="X124" s="13"/>
      <c r="Y124" s="74">
        <v>15.25</v>
      </c>
      <c r="Z124" s="74">
        <v>18.04</v>
      </c>
      <c r="AA124" s="74" t="s">
        <v>298</v>
      </c>
      <c r="AB124" s="74">
        <f>Z124-Y124-AF124+AG124</f>
        <v>2.1399999999999992</v>
      </c>
      <c r="AC124" s="90">
        <f>AB124/Y124</f>
        <v>0.14032786885245896</v>
      </c>
      <c r="AD124" s="90"/>
      <c r="AE124" s="75" t="s">
        <v>446</v>
      </c>
      <c r="AF124" s="73">
        <v>0.65</v>
      </c>
      <c r="AG124" s="648"/>
      <c r="AH124" s="73"/>
      <c r="AI124" s="73"/>
      <c r="AJ124" s="13"/>
      <c r="AL124" s="13"/>
      <c r="AM124" s="74">
        <v>15.25</v>
      </c>
      <c r="AN124" s="74">
        <v>18.04</v>
      </c>
      <c r="AO124" s="74" t="s">
        <v>298</v>
      </c>
      <c r="AP124" s="74">
        <f>AN124-AM124-AT124+AU124</f>
        <v>2.1399999999999992</v>
      </c>
      <c r="AQ124" s="90">
        <f>AP124/AM124</f>
        <v>0.14032786885245896</v>
      </c>
      <c r="AR124" s="90"/>
      <c r="AS124" s="75" t="s">
        <v>446</v>
      </c>
      <c r="AT124" s="73">
        <v>0.65</v>
      </c>
      <c r="AU124" s="648"/>
      <c r="AV124" s="73"/>
      <c r="AW124" s="73"/>
      <c r="AX124" s="13"/>
      <c r="AZ124" s="13"/>
      <c r="BA124" s="74">
        <v>15.25</v>
      </c>
      <c r="BB124" s="74">
        <v>18.04</v>
      </c>
      <c r="BC124" s="74" t="s">
        <v>298</v>
      </c>
      <c r="BD124" s="74">
        <f>BB124-BA124-BH124+BI124</f>
        <v>2.1399999999999992</v>
      </c>
      <c r="BE124" s="90">
        <f>BD124/BA124</f>
        <v>0.14032786885245896</v>
      </c>
      <c r="BF124" s="90"/>
      <c r="BG124" s="75" t="s">
        <v>446</v>
      </c>
      <c r="BH124" s="73">
        <v>0.65</v>
      </c>
      <c r="BI124" s="648"/>
      <c r="BJ124" s="73"/>
      <c r="BK124" s="73"/>
      <c r="BL124" s="13"/>
      <c r="BN124" s="13"/>
      <c r="BO124" s="74">
        <v>15.25</v>
      </c>
      <c r="BP124" s="74">
        <v>18.04</v>
      </c>
      <c r="BQ124" s="74" t="s">
        <v>298</v>
      </c>
      <c r="BR124" s="74">
        <f>BP124-BO124-BV124+BW124</f>
        <v>2.1399999999999992</v>
      </c>
      <c r="BS124" s="90">
        <f>BR124/BO124</f>
        <v>0.14032786885245896</v>
      </c>
      <c r="BT124" s="90"/>
      <c r="BU124" s="75" t="s">
        <v>446</v>
      </c>
      <c r="BV124" s="73">
        <v>0.65</v>
      </c>
      <c r="BW124" s="648"/>
      <c r="BX124" s="73"/>
      <c r="BY124" s="73"/>
      <c r="BZ124" s="13"/>
      <c r="CB124" s="154">
        <f>CD124*1.02</f>
        <v>18.4008</v>
      </c>
      <c r="CC124" s="74">
        <v>15.25</v>
      </c>
      <c r="CD124" s="74">
        <v>18.04</v>
      </c>
      <c r="CE124" s="74" t="s">
        <v>298</v>
      </c>
      <c r="CF124" s="74">
        <f>CD124-CC124-CJ124+CK124</f>
        <v>2.1399999999999992</v>
      </c>
      <c r="CG124" s="90">
        <f>CF124/CC124</f>
        <v>0.14032786885245896</v>
      </c>
      <c r="CH124" s="90"/>
      <c r="CI124" s="75" t="s">
        <v>446</v>
      </c>
      <c r="CJ124" s="73">
        <v>0.65</v>
      </c>
      <c r="CK124" s="648"/>
      <c r="CL124" s="73"/>
      <c r="CM124" s="73"/>
      <c r="CN124" s="13"/>
      <c r="CP124" s="13"/>
      <c r="CQ124" s="74">
        <v>15.25</v>
      </c>
      <c r="CR124" s="74">
        <v>18.04</v>
      </c>
      <c r="CS124" s="74" t="s">
        <v>298</v>
      </c>
      <c r="CT124" s="74">
        <f>CR124-CQ124-CX124+CY124</f>
        <v>2.1399999999999992</v>
      </c>
      <c r="CU124" s="90">
        <f>CT124/CQ124</f>
        <v>0.14032786885245896</v>
      </c>
      <c r="CV124" s="90"/>
      <c r="CW124" s="75" t="s">
        <v>446</v>
      </c>
      <c r="CX124" s="73">
        <v>0.65</v>
      </c>
      <c r="CY124" s="648"/>
      <c r="CZ124" s="73"/>
      <c r="DA124" s="73"/>
      <c r="DB124" s="13"/>
      <c r="DD124" s="13"/>
      <c r="DE124" s="74">
        <v>15.25</v>
      </c>
      <c r="DF124" s="74">
        <v>18.04</v>
      </c>
      <c r="DG124" s="74"/>
      <c r="DH124" s="74"/>
      <c r="DI124" s="74" t="s">
        <v>298</v>
      </c>
      <c r="DJ124" s="74">
        <f>DF124-DE124-DN124+DO124</f>
        <v>2.1399999999999992</v>
      </c>
      <c r="DK124" s="90">
        <f>DJ124/DE124</f>
        <v>0.14032786885245896</v>
      </c>
      <c r="DL124" s="90"/>
      <c r="DM124" s="75" t="s">
        <v>446</v>
      </c>
      <c r="DN124" s="73">
        <v>0.65</v>
      </c>
      <c r="DO124" s="648"/>
      <c r="DP124" s="73"/>
      <c r="DQ124" s="73"/>
      <c r="DR124" s="13"/>
      <c r="DT124" s="13"/>
      <c r="DU124" s="74">
        <v>15.25</v>
      </c>
      <c r="DV124" s="74">
        <v>18.04</v>
      </c>
      <c r="DW124" s="74" t="s">
        <v>298</v>
      </c>
      <c r="DX124" s="74">
        <f>DV124-DU124-EB124+EC124</f>
        <v>2.1399999999999992</v>
      </c>
      <c r="DY124" s="90">
        <f>DX124/DU124</f>
        <v>0.14032786885245896</v>
      </c>
      <c r="DZ124" s="90"/>
      <c r="EA124" s="75" t="s">
        <v>446</v>
      </c>
      <c r="EB124" s="73">
        <v>0.65</v>
      </c>
      <c r="EC124" s="648"/>
      <c r="ED124" s="73"/>
      <c r="EE124" s="73"/>
      <c r="EF124" s="13"/>
      <c r="EG124" s="13"/>
      <c r="EH124" s="13"/>
      <c r="EI124" s="74">
        <v>15.25</v>
      </c>
      <c r="EJ124" s="74">
        <v>18.04</v>
      </c>
      <c r="EK124" s="74" t="s">
        <v>298</v>
      </c>
      <c r="EL124" s="74">
        <f>EJ124-EI124-EO124+EP124</f>
        <v>2.1399999999999992</v>
      </c>
      <c r="EM124" s="90">
        <f>EL124/EI124</f>
        <v>0.14032786885245896</v>
      </c>
      <c r="EN124" s="75" t="s">
        <v>446</v>
      </c>
      <c r="EO124" s="73">
        <v>0.65</v>
      </c>
      <c r="EP124" s="648"/>
      <c r="EQ124" s="73"/>
      <c r="ER124" s="73"/>
      <c r="ES124" s="13"/>
      <c r="EU124" s="13"/>
      <c r="EV124" s="74">
        <v>15.25</v>
      </c>
      <c r="EW124" s="74">
        <v>18.04</v>
      </c>
      <c r="EX124" s="74" t="s">
        <v>298</v>
      </c>
      <c r="EY124" s="74">
        <f>EW124-EV124-FB124+FC124</f>
        <v>2.1399999999999992</v>
      </c>
      <c r="EZ124" s="90">
        <f>EY124/EV124</f>
        <v>0.14032786885245896</v>
      </c>
      <c r="FA124" s="75" t="s">
        <v>446</v>
      </c>
      <c r="FB124" s="73">
        <v>0.65</v>
      </c>
      <c r="FC124" s="648"/>
      <c r="FD124" s="73"/>
      <c r="FE124" s="73"/>
      <c r="FF124" s="13"/>
      <c r="FH124" s="13"/>
      <c r="FI124" s="74">
        <v>15.25</v>
      </c>
      <c r="FJ124" s="74">
        <v>18.04</v>
      </c>
      <c r="FK124" s="74" t="s">
        <v>298</v>
      </c>
      <c r="FL124" s="74">
        <f>FJ124-FI124-FO124+FP124</f>
        <v>2.1399999999999992</v>
      </c>
      <c r="FM124" s="90">
        <f>FL124/FI124</f>
        <v>0.14032786885245896</v>
      </c>
      <c r="FN124" s="75" t="s">
        <v>446</v>
      </c>
      <c r="FO124" s="73">
        <v>0.65</v>
      </c>
      <c r="FP124" s="648"/>
      <c r="FQ124" s="73"/>
      <c r="FR124" s="73"/>
      <c r="FS124" s="13"/>
      <c r="FU124" s="13"/>
      <c r="FV124" s="74">
        <v>15.25</v>
      </c>
      <c r="FW124" s="74">
        <v>18.29</v>
      </c>
      <c r="FX124" s="74"/>
      <c r="FY124" s="74" t="s">
        <v>298</v>
      </c>
      <c r="FZ124" s="74">
        <f>FW124-FV124-GC124+GD124</f>
        <v>2.1399999999999992</v>
      </c>
      <c r="GA124" s="90">
        <f>FZ124/FV124</f>
        <v>0.14032786885245896</v>
      </c>
      <c r="GB124" s="75" t="s">
        <v>446</v>
      </c>
      <c r="GC124" s="73">
        <v>0.9</v>
      </c>
      <c r="GD124" s="648"/>
      <c r="GE124" s="73"/>
      <c r="GF124" s="73"/>
      <c r="GG124" s="13"/>
      <c r="GI124" s="13"/>
      <c r="GJ124" s="74">
        <v>15.25</v>
      </c>
      <c r="GK124" s="74">
        <v>18.29</v>
      </c>
      <c r="GL124" s="74"/>
      <c r="GM124" s="74" t="s">
        <v>298</v>
      </c>
      <c r="GN124" s="74">
        <f>GK124-GJ124-GQ124+GR124</f>
        <v>2.1399999999999992</v>
      </c>
      <c r="GO124" s="90">
        <f>GN124/GJ124</f>
        <v>0.14032786885245896</v>
      </c>
      <c r="GP124" s="75" t="s">
        <v>446</v>
      </c>
      <c r="GQ124" s="277">
        <v>0.9</v>
      </c>
      <c r="GR124" s="660"/>
      <c r="GS124" s="73"/>
      <c r="GT124" s="73"/>
      <c r="GU124" s="13"/>
      <c r="GW124" s="13"/>
      <c r="GX124" s="74">
        <v>15.25</v>
      </c>
      <c r="GY124" s="74">
        <v>18.29</v>
      </c>
      <c r="GZ124" s="74"/>
      <c r="HA124" s="74" t="s">
        <v>298</v>
      </c>
      <c r="HB124" s="74">
        <f>GY124-GX124-HE124+HF124</f>
        <v>2.1399999999999992</v>
      </c>
      <c r="HC124" s="90">
        <f>HB124/GX124</f>
        <v>0.14032786885245896</v>
      </c>
      <c r="HD124" s="75" t="s">
        <v>446</v>
      </c>
      <c r="HE124" s="277">
        <v>0.9</v>
      </c>
      <c r="HF124" s="660"/>
      <c r="HG124" s="73"/>
      <c r="HH124" s="73"/>
      <c r="HI124" s="13"/>
      <c r="HJ124" s="13"/>
      <c r="HK124" s="13"/>
      <c r="HL124" s="74">
        <v>15.25</v>
      </c>
      <c r="HM124" s="74">
        <v>18.29</v>
      </c>
      <c r="HN124" s="74"/>
      <c r="HO124" s="74" t="s">
        <v>298</v>
      </c>
      <c r="HP124" s="74">
        <f>HM124-HL124-HS124+HT124</f>
        <v>2.1399999999999992</v>
      </c>
      <c r="HQ124" s="90">
        <f>HP124/HL124</f>
        <v>0.14032786885245896</v>
      </c>
      <c r="HR124" s="75" t="s">
        <v>446</v>
      </c>
      <c r="HS124" s="277">
        <v>0.9</v>
      </c>
      <c r="HT124" s="660"/>
      <c r="HU124" s="73"/>
      <c r="HV124" s="73"/>
      <c r="HW124" s="13"/>
      <c r="HX124" s="13"/>
      <c r="HY124" s="74">
        <v>15.25</v>
      </c>
      <c r="HZ124" s="74">
        <v>18.29</v>
      </c>
      <c r="IA124" s="74"/>
      <c r="IB124" s="74" t="s">
        <v>298</v>
      </c>
      <c r="IC124" s="74">
        <f>HZ124-HY124-II124+IJ124</f>
        <v>2.1399999999999992</v>
      </c>
      <c r="ID124" s="90">
        <f>IC124/HY124</f>
        <v>0.14032786885245896</v>
      </c>
      <c r="IE124" s="90"/>
      <c r="IF124" s="90"/>
      <c r="IG124" s="90"/>
      <c r="IH124" s="75" t="s">
        <v>446</v>
      </c>
      <c r="II124" s="277">
        <v>0.9</v>
      </c>
      <c r="IJ124" s="660"/>
      <c r="IK124" s="73"/>
      <c r="IL124" s="73"/>
      <c r="IM124" s="13"/>
      <c r="IQ124" s="13"/>
      <c r="IR124" s="74">
        <v>15.25</v>
      </c>
      <c r="IS124" s="74">
        <v>18.29</v>
      </c>
      <c r="IT124" s="74"/>
      <c r="IU124" s="74" t="s">
        <v>298</v>
      </c>
      <c r="IV124" s="74">
        <f>IS124-IR124-JB124+JC124</f>
        <v>2.1399999999999992</v>
      </c>
      <c r="IW124" s="90">
        <f>IV124/IR124</f>
        <v>0.14032786885245896</v>
      </c>
      <c r="IX124" s="90"/>
      <c r="IY124" s="90"/>
      <c r="IZ124" s="90"/>
      <c r="JA124" s="75" t="s">
        <v>446</v>
      </c>
      <c r="JB124" s="277">
        <v>0.9</v>
      </c>
      <c r="JC124" s="660"/>
      <c r="JD124" s="73"/>
      <c r="JE124" s="73"/>
      <c r="JF124" s="13"/>
      <c r="JH124" s="13"/>
      <c r="JI124" s="74">
        <v>15.25</v>
      </c>
      <c r="JJ124" s="74">
        <v>18.29</v>
      </c>
      <c r="JK124" s="74"/>
      <c r="JL124" s="74" t="s">
        <v>298</v>
      </c>
      <c r="JM124" s="74">
        <f>JJ124-JI124-JS124+JT124</f>
        <v>2.1399999999999992</v>
      </c>
      <c r="JN124" s="90">
        <f>JM124/JI124</f>
        <v>0.14032786885245896</v>
      </c>
      <c r="JO124" s="90"/>
      <c r="JP124" s="90"/>
      <c r="JQ124" s="90"/>
      <c r="JR124" s="75" t="s">
        <v>446</v>
      </c>
      <c r="JS124" s="277">
        <v>0.9</v>
      </c>
      <c r="JT124" s="660"/>
      <c r="JU124" s="73"/>
      <c r="JV124" s="73"/>
      <c r="JW124" s="13"/>
      <c r="JZ124" s="13"/>
      <c r="KA124" s="74">
        <v>15.25</v>
      </c>
      <c r="KB124" s="74">
        <v>18.29</v>
      </c>
      <c r="KC124" s="74"/>
      <c r="KD124" s="74" t="s">
        <v>298</v>
      </c>
      <c r="KE124" s="74">
        <f>KB124-KA124-KK124+KL124</f>
        <v>2.1399999999999992</v>
      </c>
      <c r="KF124" s="90">
        <f>KE124/KA124</f>
        <v>0.14032786885245896</v>
      </c>
      <c r="KG124" s="90"/>
      <c r="KH124" s="90"/>
      <c r="KI124" s="90"/>
      <c r="KJ124" s="75" t="s">
        <v>446</v>
      </c>
      <c r="KK124" s="277">
        <v>0.9</v>
      </c>
      <c r="KL124" s="660"/>
      <c r="KM124" s="73"/>
      <c r="KN124" s="73"/>
      <c r="KO124" s="13"/>
      <c r="KQ124" s="13"/>
      <c r="KR124" s="74">
        <v>15.25</v>
      </c>
      <c r="KS124" s="74">
        <v>18.29</v>
      </c>
      <c r="KT124" s="74"/>
      <c r="KU124" s="315" t="s">
        <v>298</v>
      </c>
      <c r="KV124" s="74">
        <f>KS124-KR124-LB124+LC124</f>
        <v>2.1399999999999992</v>
      </c>
      <c r="KW124" s="90">
        <f>KV124/KR124</f>
        <v>0.14032786885245896</v>
      </c>
      <c r="KX124" s="90"/>
      <c r="KY124" s="90"/>
      <c r="KZ124" s="90"/>
      <c r="LA124" s="75" t="s">
        <v>446</v>
      </c>
      <c r="LB124" s="277">
        <v>0.9</v>
      </c>
      <c r="LC124" s="660"/>
      <c r="LD124" s="73"/>
      <c r="LE124" s="73"/>
      <c r="LF124" s="13"/>
      <c r="LI124" s="13"/>
      <c r="LJ124" s="74">
        <v>15.25</v>
      </c>
      <c r="LK124" s="74">
        <v>18.29</v>
      </c>
      <c r="LL124" s="74"/>
      <c r="LM124" s="315" t="s">
        <v>298</v>
      </c>
      <c r="LN124" s="74">
        <f>LK124-LJ124-LT124+LU124</f>
        <v>2.1399999999999992</v>
      </c>
      <c r="LO124" s="90">
        <f>LN124/LJ124</f>
        <v>0.14032786885245896</v>
      </c>
      <c r="LP124" s="90"/>
      <c r="LQ124" s="90"/>
      <c r="LR124" s="90"/>
      <c r="LS124" s="75" t="s">
        <v>446</v>
      </c>
      <c r="LT124" s="277">
        <v>0.9</v>
      </c>
      <c r="LU124" s="660"/>
      <c r="LV124" s="73"/>
      <c r="LW124" s="73"/>
      <c r="LX124" s="13"/>
      <c r="LZ124" s="13"/>
      <c r="MA124" s="74">
        <v>15.25</v>
      </c>
      <c r="MB124" s="74">
        <v>18.29</v>
      </c>
      <c r="MC124" s="74"/>
      <c r="MD124" s="315" t="s">
        <v>298</v>
      </c>
      <c r="ME124" s="74">
        <f>MB124-MA124-MK124+ML124</f>
        <v>2.1399999999999992</v>
      </c>
      <c r="MF124" s="90">
        <f>ME124/MA124</f>
        <v>0.14032786885245896</v>
      </c>
      <c r="MG124" s="90"/>
      <c r="MH124" s="90"/>
      <c r="MI124" s="90"/>
      <c r="MJ124" s="75" t="s">
        <v>446</v>
      </c>
      <c r="MK124" s="277">
        <v>0.9</v>
      </c>
      <c r="ML124" s="660"/>
      <c r="MM124" s="73"/>
      <c r="MN124" s="73"/>
      <c r="MO124" s="13"/>
      <c r="MQ124" s="13"/>
      <c r="MR124" s="74">
        <v>15.25</v>
      </c>
      <c r="MS124" s="74">
        <v>18.29</v>
      </c>
      <c r="MT124" s="74"/>
      <c r="MU124" s="315" t="s">
        <v>298</v>
      </c>
      <c r="MV124" s="74">
        <f>MS124-MR124-NB124+NC124</f>
        <v>2.1399999999999992</v>
      </c>
      <c r="MW124" s="90">
        <f>MV124/MR124</f>
        <v>0.14032786885245896</v>
      </c>
      <c r="MX124" s="90"/>
      <c r="MY124" s="90"/>
      <c r="MZ124" s="90"/>
      <c r="NA124" s="75" t="s">
        <v>446</v>
      </c>
      <c r="NB124" s="277">
        <v>0.9</v>
      </c>
      <c r="NC124" s="660"/>
      <c r="ND124" s="73"/>
      <c r="NE124" s="73"/>
      <c r="NF124" s="13"/>
      <c r="NI124" s="13"/>
      <c r="NJ124" s="74">
        <v>15.25</v>
      </c>
      <c r="NK124" s="74">
        <v>18.29</v>
      </c>
      <c r="NL124" s="361"/>
      <c r="NM124" s="315" t="s">
        <v>298</v>
      </c>
      <c r="NN124" s="74">
        <f>NK124-NJ124-NT124+NU124</f>
        <v>2.1399999999999992</v>
      </c>
      <c r="NO124" s="90">
        <f>NN124/NJ124</f>
        <v>0.14032786885245896</v>
      </c>
      <c r="NP124" s="90"/>
      <c r="NQ124" s="90"/>
      <c r="NR124" s="90"/>
      <c r="NS124" s="75" t="s">
        <v>446</v>
      </c>
      <c r="NT124" s="277">
        <v>0.9</v>
      </c>
      <c r="NU124" s="660"/>
      <c r="NV124" s="73"/>
      <c r="NW124" s="73"/>
      <c r="NX124" s="13"/>
      <c r="OA124" s="13"/>
      <c r="OB124" s="74">
        <v>15.25</v>
      </c>
      <c r="OC124" s="74">
        <v>18.29</v>
      </c>
      <c r="OD124" s="361"/>
      <c r="OE124" s="315" t="s">
        <v>298</v>
      </c>
      <c r="OF124" s="74">
        <f>OC124-OB124-OL124+OM124</f>
        <v>2.1399999999999992</v>
      </c>
      <c r="OG124" s="90">
        <f>OF124/OB124</f>
        <v>0.14032786885245896</v>
      </c>
      <c r="OH124" s="90"/>
      <c r="OI124" s="90"/>
      <c r="OJ124" s="90"/>
      <c r="OK124" s="75" t="s">
        <v>446</v>
      </c>
      <c r="OL124" s="277">
        <v>0.9</v>
      </c>
      <c r="OM124" s="660"/>
      <c r="ON124" s="13"/>
      <c r="OQ124" s="13"/>
      <c r="OR124" s="74">
        <v>15.25</v>
      </c>
      <c r="OS124" s="74">
        <v>18.29</v>
      </c>
      <c r="OT124" s="361"/>
      <c r="OU124" s="315" t="s">
        <v>298</v>
      </c>
      <c r="OV124" s="74">
        <f>OS124-OR124-PB124+PC124</f>
        <v>2.1399999999999992</v>
      </c>
      <c r="OW124" s="90">
        <f>OV124/OR124</f>
        <v>0.14032786885245896</v>
      </c>
      <c r="OX124" s="90"/>
      <c r="OY124" s="90"/>
      <c r="OZ124" s="90"/>
      <c r="PA124" s="75" t="s">
        <v>446</v>
      </c>
      <c r="PB124" s="277">
        <v>0.9</v>
      </c>
      <c r="PC124" s="660"/>
      <c r="PD124" s="13"/>
      <c r="PG124" s="13"/>
      <c r="PH124" s="74">
        <v>15.25</v>
      </c>
      <c r="PI124" s="74">
        <v>18.29</v>
      </c>
      <c r="PJ124" s="361"/>
      <c r="PK124" s="315" t="s">
        <v>298</v>
      </c>
      <c r="PL124" s="74">
        <f>PI124-PH124-PR124+PS124</f>
        <v>2.1399999999999992</v>
      </c>
      <c r="PM124" s="90">
        <f>PL124/PH124</f>
        <v>0.14032786885245896</v>
      </c>
      <c r="PN124" s="90"/>
      <c r="PO124" s="90"/>
      <c r="PP124" s="90"/>
      <c r="PQ124" s="75" t="s">
        <v>446</v>
      </c>
      <c r="PR124" s="277">
        <v>0.9</v>
      </c>
      <c r="PS124" s="660"/>
      <c r="PT124" s="13"/>
      <c r="PV124" s="13"/>
      <c r="PW124" s="74">
        <v>15.25</v>
      </c>
      <c r="PX124" s="74">
        <v>18.29</v>
      </c>
      <c r="PY124" s="361"/>
      <c r="PZ124" s="315" t="s">
        <v>298</v>
      </c>
      <c r="QA124" s="74">
        <f>PX124-PW124-QG124+QH124</f>
        <v>2.1399999999999992</v>
      </c>
      <c r="QB124" s="90">
        <f>QA124/PW124</f>
        <v>0.14032786885245896</v>
      </c>
      <c r="QC124" s="90"/>
      <c r="QD124" s="90"/>
      <c r="QE124" s="90"/>
      <c r="QF124" s="75" t="s">
        <v>446</v>
      </c>
      <c r="QG124" s="277">
        <v>0.9</v>
      </c>
      <c r="QH124" s="660"/>
      <c r="QI124" s="13"/>
      <c r="QK124" s="13"/>
      <c r="QL124" s="74">
        <v>15.25</v>
      </c>
      <c r="QM124" s="74">
        <v>18.29</v>
      </c>
      <c r="QN124" s="361"/>
      <c r="QO124" s="315" t="s">
        <v>298</v>
      </c>
      <c r="QP124" s="74">
        <f>QM124-QL124-QV124+QW124</f>
        <v>2.1399999999999992</v>
      </c>
      <c r="QQ124" s="90">
        <f>QP124/QL124</f>
        <v>0.14032786885245896</v>
      </c>
      <c r="QR124" s="90"/>
      <c r="QS124" s="90"/>
      <c r="QT124" s="90"/>
      <c r="QU124" s="75" t="s">
        <v>446</v>
      </c>
      <c r="QV124" s="277">
        <v>0.9</v>
      </c>
      <c r="QW124" s="660"/>
      <c r="QX124" s="13"/>
      <c r="QZ124" s="618" t="s">
        <v>71</v>
      </c>
      <c r="RA124" s="74">
        <v>15.25</v>
      </c>
      <c r="RB124" s="74">
        <v>18.29</v>
      </c>
      <c r="RC124" s="500"/>
      <c r="RD124" s="315" t="s">
        <v>298</v>
      </c>
      <c r="RE124" s="74">
        <f>RB124-RA124-RK124+RL124</f>
        <v>2.1399999999999992</v>
      </c>
      <c r="RF124" s="90">
        <f>RE124/RA124</f>
        <v>0.14032786885245896</v>
      </c>
      <c r="RG124" s="90"/>
      <c r="RH124" s="90"/>
      <c r="RI124" s="90"/>
      <c r="RJ124" s="539" t="s">
        <v>446</v>
      </c>
      <c r="RK124" s="560">
        <v>0.9</v>
      </c>
      <c r="RL124" s="561"/>
      <c r="RM124" s="633"/>
      <c r="RQ124" s="618" t="s">
        <v>71</v>
      </c>
      <c r="RR124" s="74">
        <v>15.25</v>
      </c>
      <c r="RS124" s="74">
        <v>18.29</v>
      </c>
      <c r="RT124" s="500"/>
      <c r="RU124" s="315" t="s">
        <v>141</v>
      </c>
      <c r="RV124" s="74">
        <f>RS124-RR124-SB124+SC124</f>
        <v>2.1399999999999992</v>
      </c>
      <c r="RW124" s="90">
        <f>RV124/RR124</f>
        <v>0.14032786885245896</v>
      </c>
      <c r="RX124" s="90"/>
      <c r="RY124" s="90"/>
      <c r="RZ124" s="90"/>
      <c r="SA124" s="539" t="s">
        <v>446</v>
      </c>
      <c r="SB124" s="560">
        <v>0.9</v>
      </c>
      <c r="SC124" s="561"/>
      <c r="SD124" s="633"/>
    </row>
    <row r="125" spans="1:498" ht="15.4" customHeight="1">
      <c r="A125" s="53" t="s">
        <v>407</v>
      </c>
      <c r="B125" s="55">
        <v>180</v>
      </c>
      <c r="C125" s="53" t="s">
        <v>368</v>
      </c>
      <c r="D125" s="776">
        <v>1014</v>
      </c>
      <c r="E125" s="56" t="s">
        <v>369</v>
      </c>
      <c r="F125" s="345" t="s">
        <v>147</v>
      </c>
      <c r="G125" s="326" t="s">
        <v>408</v>
      </c>
      <c r="H125" s="53"/>
      <c r="J125" s="72" t="s">
        <v>64</v>
      </c>
      <c r="K125" s="74">
        <v>17.7</v>
      </c>
      <c r="L125" s="74">
        <v>18.03</v>
      </c>
      <c r="M125" s="74" t="s">
        <v>298</v>
      </c>
      <c r="N125" s="78">
        <f>L125-K125-R125+S125</f>
        <v>-0.31999999999999817</v>
      </c>
      <c r="O125" s="90">
        <f>N125/K125</f>
        <v>-1.8079096045197637E-2</v>
      </c>
      <c r="P125" s="90"/>
      <c r="Q125" s="75" t="s">
        <v>446</v>
      </c>
      <c r="R125" s="73">
        <v>0.65</v>
      </c>
      <c r="S125" s="648"/>
      <c r="T125" s="73"/>
      <c r="U125" s="73"/>
      <c r="V125" s="13"/>
      <c r="X125" s="72" t="s">
        <v>64</v>
      </c>
      <c r="Y125" s="74">
        <v>17.7</v>
      </c>
      <c r="Z125" s="74">
        <v>18.03</v>
      </c>
      <c r="AA125" s="74" t="s">
        <v>298</v>
      </c>
      <c r="AB125" s="78">
        <f>Z125-Y125-AF125+AG125</f>
        <v>-0.31999999999999817</v>
      </c>
      <c r="AC125" s="90">
        <f>AB125/Y125</f>
        <v>-1.8079096045197637E-2</v>
      </c>
      <c r="AD125" s="90"/>
      <c r="AE125" s="75" t="s">
        <v>446</v>
      </c>
      <c r="AF125" s="73">
        <v>0.65</v>
      </c>
      <c r="AG125" s="648"/>
      <c r="AH125" s="73"/>
      <c r="AI125" s="73"/>
      <c r="AJ125" s="13"/>
      <c r="AL125" s="13" t="s">
        <v>64</v>
      </c>
      <c r="AM125" s="74">
        <v>17.7</v>
      </c>
      <c r="AN125" s="74">
        <v>20.9</v>
      </c>
      <c r="AO125" s="74" t="s">
        <v>298</v>
      </c>
      <c r="AP125" s="74">
        <f>AN125-AM125-AT125+AU125</f>
        <v>2.5499999999999994</v>
      </c>
      <c r="AQ125" s="90">
        <f>AP125/AM125</f>
        <v>0.14406779661016947</v>
      </c>
      <c r="AR125" s="90"/>
      <c r="AS125" s="75" t="s">
        <v>446</v>
      </c>
      <c r="AT125" s="73">
        <v>0.65</v>
      </c>
      <c r="AU125" s="648"/>
      <c r="AV125" s="73"/>
      <c r="AW125" s="73"/>
      <c r="AX125" s="13"/>
      <c r="AZ125" s="13" t="s">
        <v>64</v>
      </c>
      <c r="BA125" s="74">
        <v>17.7</v>
      </c>
      <c r="BB125" s="74">
        <v>20.9</v>
      </c>
      <c r="BC125" s="74" t="s">
        <v>298</v>
      </c>
      <c r="BD125" s="74">
        <f>BB125-BA125-BH125+BI125</f>
        <v>2.5499999999999994</v>
      </c>
      <c r="BE125" s="90">
        <f>BD125/BA125</f>
        <v>0.14406779661016947</v>
      </c>
      <c r="BF125" s="90"/>
      <c r="BG125" s="75" t="s">
        <v>446</v>
      </c>
      <c r="BH125" s="73">
        <v>0.65</v>
      </c>
      <c r="BI125" s="648"/>
      <c r="BJ125" s="73"/>
      <c r="BK125" s="73"/>
      <c r="BL125" s="13"/>
      <c r="BN125" s="13" t="s">
        <v>64</v>
      </c>
      <c r="BO125" s="74">
        <v>17.7</v>
      </c>
      <c r="BP125" s="74">
        <v>20.9</v>
      </c>
      <c r="BQ125" s="74" t="s">
        <v>298</v>
      </c>
      <c r="BR125" s="74">
        <f>BP125-BO125-BV125+BW125</f>
        <v>2.5499999999999994</v>
      </c>
      <c r="BS125" s="90">
        <f>BR125/BO125</f>
        <v>0.14406779661016947</v>
      </c>
      <c r="BT125" s="90"/>
      <c r="BU125" s="75" t="s">
        <v>446</v>
      </c>
      <c r="BV125" s="73">
        <v>0.65</v>
      </c>
      <c r="BW125" s="648"/>
      <c r="BX125" s="73"/>
      <c r="BY125" s="73"/>
      <c r="BZ125" s="13"/>
      <c r="CB125" s="154">
        <f>CD125*1.02</f>
        <v>21.317999999999998</v>
      </c>
      <c r="CC125" s="74">
        <v>17.7</v>
      </c>
      <c r="CD125" s="74">
        <v>20.9</v>
      </c>
      <c r="CE125" s="74" t="s">
        <v>298</v>
      </c>
      <c r="CF125" s="74">
        <f>CD125-CC125-CJ125+CK125</f>
        <v>2.5499999999999994</v>
      </c>
      <c r="CG125" s="90">
        <f>CF125/CC125</f>
        <v>0.14406779661016947</v>
      </c>
      <c r="CH125" s="90"/>
      <c r="CI125" s="75" t="s">
        <v>446</v>
      </c>
      <c r="CJ125" s="73">
        <v>0.65</v>
      </c>
      <c r="CK125" s="648"/>
      <c r="CL125" s="73"/>
      <c r="CM125" s="73"/>
      <c r="CN125" s="13"/>
      <c r="CP125" s="13"/>
      <c r="CQ125" s="74">
        <v>17.7</v>
      </c>
      <c r="CR125" s="74">
        <v>20.9</v>
      </c>
      <c r="CS125" s="74" t="s">
        <v>298</v>
      </c>
      <c r="CT125" s="74">
        <f>CR125-CQ125-CX125+CY125</f>
        <v>2.5499999999999994</v>
      </c>
      <c r="CU125" s="90">
        <f>CT125/CQ125</f>
        <v>0.14406779661016947</v>
      </c>
      <c r="CV125" s="90"/>
      <c r="CW125" s="75" t="s">
        <v>446</v>
      </c>
      <c r="CX125" s="73">
        <v>0.65</v>
      </c>
      <c r="CY125" s="648"/>
      <c r="CZ125" s="73"/>
      <c r="DA125" s="73"/>
      <c r="DB125" s="13"/>
      <c r="DD125" s="13" t="s">
        <v>64</v>
      </c>
      <c r="DE125" s="74">
        <v>17.7</v>
      </c>
      <c r="DF125" s="74">
        <v>20.9</v>
      </c>
      <c r="DG125" s="74"/>
      <c r="DH125" s="74"/>
      <c r="DI125" s="74" t="s">
        <v>298</v>
      </c>
      <c r="DJ125" s="74">
        <f>DF125-DE125-DN125+DO125</f>
        <v>2.5499999999999994</v>
      </c>
      <c r="DK125" s="90">
        <f>DJ125/DE125</f>
        <v>0.14406779661016947</v>
      </c>
      <c r="DL125" s="90"/>
      <c r="DM125" s="75" t="s">
        <v>446</v>
      </c>
      <c r="DN125" s="73">
        <v>0.65</v>
      </c>
      <c r="DO125" s="648"/>
      <c r="DP125" s="73"/>
      <c r="DQ125" s="73"/>
      <c r="DR125" s="13"/>
      <c r="DT125" s="13"/>
      <c r="DU125" s="74">
        <v>17.7</v>
      </c>
      <c r="DV125" s="74">
        <v>20.9</v>
      </c>
      <c r="DW125" s="74" t="s">
        <v>298</v>
      </c>
      <c r="DX125" s="74">
        <f>DV125-DU125-EB125+EC125</f>
        <v>2.5499999999999994</v>
      </c>
      <c r="DY125" s="90">
        <f>DX125/DU125</f>
        <v>0.14406779661016947</v>
      </c>
      <c r="DZ125" s="90"/>
      <c r="EA125" s="75" t="s">
        <v>446</v>
      </c>
      <c r="EB125" s="73">
        <v>0.65</v>
      </c>
      <c r="EC125" s="648"/>
      <c r="ED125" s="73"/>
      <c r="EE125" s="73"/>
      <c r="EF125" s="13"/>
      <c r="EG125" s="13"/>
      <c r="EH125" s="13"/>
      <c r="EI125" s="74">
        <v>17.7</v>
      </c>
      <c r="EJ125" s="74">
        <v>20.9</v>
      </c>
      <c r="EK125" s="74" t="s">
        <v>298</v>
      </c>
      <c r="EL125" s="74">
        <f>EJ125-EI125-EO125+EP125</f>
        <v>2.5499999999999994</v>
      </c>
      <c r="EM125" s="90">
        <f>EL125/EI125</f>
        <v>0.14406779661016947</v>
      </c>
      <c r="EN125" s="75" t="s">
        <v>446</v>
      </c>
      <c r="EO125" s="73">
        <v>0.65</v>
      </c>
      <c r="EP125" s="648"/>
      <c r="EQ125" s="73"/>
      <c r="ER125" s="73"/>
      <c r="ES125" s="13"/>
      <c r="EU125" s="13"/>
      <c r="EV125" s="74">
        <v>17.7</v>
      </c>
      <c r="EW125" s="74">
        <v>20.9</v>
      </c>
      <c r="EX125" s="74" t="s">
        <v>298</v>
      </c>
      <c r="EY125" s="74">
        <f>EW125-EV125-FB125+FC125</f>
        <v>2.5499999999999994</v>
      </c>
      <c r="EZ125" s="90">
        <f>EY125/EV125</f>
        <v>0.14406779661016947</v>
      </c>
      <c r="FA125" s="75" t="s">
        <v>446</v>
      </c>
      <c r="FB125" s="73">
        <v>0.65</v>
      </c>
      <c r="FC125" s="648"/>
      <c r="FD125" s="73"/>
      <c r="FE125" s="73"/>
      <c r="FF125" s="13"/>
      <c r="FH125" s="13"/>
      <c r="FI125" s="74">
        <v>17.7</v>
      </c>
      <c r="FJ125" s="74">
        <v>20.9</v>
      </c>
      <c r="FK125" s="74" t="s">
        <v>298</v>
      </c>
      <c r="FL125" s="74">
        <f>FJ125-FI125-FO125+FP125</f>
        <v>2.5499999999999994</v>
      </c>
      <c r="FM125" s="90">
        <f>FL125/FI125</f>
        <v>0.14406779661016947</v>
      </c>
      <c r="FN125" s="75" t="s">
        <v>446</v>
      </c>
      <c r="FO125" s="73">
        <v>0.65</v>
      </c>
      <c r="FP125" s="648"/>
      <c r="FQ125" s="73"/>
      <c r="FR125" s="73"/>
      <c r="FS125" s="13"/>
      <c r="FU125" s="13"/>
      <c r="FV125" s="74">
        <v>17.7</v>
      </c>
      <c r="FW125" s="74">
        <v>21.15</v>
      </c>
      <c r="FX125" s="74"/>
      <c r="FY125" s="74" t="s">
        <v>298</v>
      </c>
      <c r="FZ125" s="74">
        <f>FW125-FV125-GC125+GD125</f>
        <v>2.5499999999999994</v>
      </c>
      <c r="GA125" s="90">
        <f>FZ125/FV125</f>
        <v>0.14406779661016947</v>
      </c>
      <c r="GB125" s="75" t="s">
        <v>446</v>
      </c>
      <c r="GC125" s="73">
        <v>0.9</v>
      </c>
      <c r="GD125" s="648"/>
      <c r="GE125" s="73"/>
      <c r="GF125" s="73"/>
      <c r="GG125" s="13"/>
      <c r="GI125" s="13"/>
      <c r="GJ125" s="74">
        <v>17.7</v>
      </c>
      <c r="GK125" s="74">
        <v>21.15</v>
      </c>
      <c r="GL125" s="74"/>
      <c r="GM125" s="74" t="s">
        <v>298</v>
      </c>
      <c r="GN125" s="74">
        <f>GK125-GJ125-GQ125+GR125</f>
        <v>2.5499999999999994</v>
      </c>
      <c r="GO125" s="90">
        <f>GN125/GJ125</f>
        <v>0.14406779661016947</v>
      </c>
      <c r="GP125" s="75" t="s">
        <v>446</v>
      </c>
      <c r="GQ125" s="277">
        <v>0.9</v>
      </c>
      <c r="GR125" s="660"/>
      <c r="GS125" s="73"/>
      <c r="GT125" s="73"/>
      <c r="GU125" s="13"/>
      <c r="GW125" s="13"/>
      <c r="GX125" s="74">
        <v>17.7</v>
      </c>
      <c r="GY125" s="74">
        <v>21.15</v>
      </c>
      <c r="GZ125" s="74"/>
      <c r="HA125" s="74" t="s">
        <v>298</v>
      </c>
      <c r="HB125" s="74">
        <f>GY125-GX125-HE125+HF125</f>
        <v>2.5499999999999994</v>
      </c>
      <c r="HC125" s="90">
        <f>HB125/GX125</f>
        <v>0.14406779661016947</v>
      </c>
      <c r="HD125" s="75" t="s">
        <v>446</v>
      </c>
      <c r="HE125" s="277">
        <v>0.9</v>
      </c>
      <c r="HF125" s="660"/>
      <c r="HG125" s="73"/>
      <c r="HH125" s="73"/>
      <c r="HI125" s="13"/>
      <c r="HJ125" s="13"/>
      <c r="HK125" s="13"/>
      <c r="HL125" s="74">
        <v>17.7</v>
      </c>
      <c r="HM125" s="74">
        <v>21.15</v>
      </c>
      <c r="HN125" s="74"/>
      <c r="HO125" s="74" t="s">
        <v>298</v>
      </c>
      <c r="HP125" s="74">
        <f>HM125-HL125-HS125+HT125</f>
        <v>2.5499999999999994</v>
      </c>
      <c r="HQ125" s="90">
        <f>HP125/HL125</f>
        <v>0.14406779661016947</v>
      </c>
      <c r="HR125" s="75" t="s">
        <v>446</v>
      </c>
      <c r="HS125" s="277">
        <v>0.9</v>
      </c>
      <c r="HT125" s="660"/>
      <c r="HU125" s="73"/>
      <c r="HV125" s="73"/>
      <c r="HW125" s="13"/>
      <c r="HX125" s="13"/>
      <c r="HY125" s="74">
        <v>17.7</v>
      </c>
      <c r="HZ125" s="74">
        <v>21.15</v>
      </c>
      <c r="IA125" s="74"/>
      <c r="IB125" s="74" t="s">
        <v>298</v>
      </c>
      <c r="IC125" s="74">
        <f>HZ125-HY125-II125+IJ125</f>
        <v>2.5499999999999994</v>
      </c>
      <c r="ID125" s="90">
        <f>IC125/HY125</f>
        <v>0.14406779661016947</v>
      </c>
      <c r="IE125" s="90"/>
      <c r="IF125" s="90"/>
      <c r="IG125" s="90"/>
      <c r="IH125" s="75" t="s">
        <v>446</v>
      </c>
      <c r="II125" s="277">
        <v>0.9</v>
      </c>
      <c r="IJ125" s="660"/>
      <c r="IK125" s="73"/>
      <c r="IL125" s="73"/>
      <c r="IM125" s="13"/>
      <c r="IQ125" s="13"/>
      <c r="IR125" s="74">
        <v>17.7</v>
      </c>
      <c r="IS125" s="74">
        <v>21.15</v>
      </c>
      <c r="IT125" s="74"/>
      <c r="IU125" s="74" t="s">
        <v>298</v>
      </c>
      <c r="IV125" s="74">
        <f>IS125-IR125-JB125+JC125</f>
        <v>2.5499999999999994</v>
      </c>
      <c r="IW125" s="90">
        <f>IV125/IR125</f>
        <v>0.14406779661016947</v>
      </c>
      <c r="IX125" s="90"/>
      <c r="IY125" s="90"/>
      <c r="IZ125" s="90"/>
      <c r="JA125" s="75" t="s">
        <v>446</v>
      </c>
      <c r="JB125" s="277">
        <v>0.9</v>
      </c>
      <c r="JC125" s="660"/>
      <c r="JD125" s="73"/>
      <c r="JE125" s="73"/>
      <c r="JF125" s="13"/>
      <c r="JH125" s="13"/>
      <c r="JI125" s="74">
        <v>17.7</v>
      </c>
      <c r="JJ125" s="74">
        <v>21.15</v>
      </c>
      <c r="JK125" s="74"/>
      <c r="JL125" s="74" t="s">
        <v>298</v>
      </c>
      <c r="JM125" s="74">
        <f>JJ125-JI125-JS125+JT125</f>
        <v>2.5499999999999994</v>
      </c>
      <c r="JN125" s="90">
        <f>JM125/JI125</f>
        <v>0.14406779661016947</v>
      </c>
      <c r="JO125" s="90"/>
      <c r="JP125" s="90"/>
      <c r="JQ125" s="90"/>
      <c r="JR125" s="75" t="s">
        <v>446</v>
      </c>
      <c r="JS125" s="277">
        <v>0.9</v>
      </c>
      <c r="JT125" s="660"/>
      <c r="JU125" s="73"/>
      <c r="JV125" s="73"/>
      <c r="JW125" s="13"/>
      <c r="JZ125" s="13"/>
      <c r="KA125" s="74">
        <v>17.7</v>
      </c>
      <c r="KB125" s="74">
        <v>21.15</v>
      </c>
      <c r="KC125" s="74"/>
      <c r="KD125" s="74" t="s">
        <v>298</v>
      </c>
      <c r="KE125" s="74">
        <f>KB125-KA125-KK125+KL125</f>
        <v>2.5499999999999994</v>
      </c>
      <c r="KF125" s="90">
        <f>KE125/KA125</f>
        <v>0.14406779661016947</v>
      </c>
      <c r="KG125" s="90"/>
      <c r="KH125" s="90"/>
      <c r="KI125" s="90"/>
      <c r="KJ125" s="75" t="s">
        <v>446</v>
      </c>
      <c r="KK125" s="277">
        <v>0.9</v>
      </c>
      <c r="KL125" s="660"/>
      <c r="KM125" s="73"/>
      <c r="KN125" s="73"/>
      <c r="KO125" s="13"/>
      <c r="KQ125" s="13"/>
      <c r="KR125" s="74">
        <v>17.7</v>
      </c>
      <c r="KS125" s="74">
        <v>21.15</v>
      </c>
      <c r="KT125" s="74"/>
      <c r="KU125" s="315" t="s">
        <v>298</v>
      </c>
      <c r="KV125" s="74">
        <f>KS125-KR125-LB125+LC125</f>
        <v>2.5499999999999994</v>
      </c>
      <c r="KW125" s="90">
        <f>KV125/KR125</f>
        <v>0.14406779661016947</v>
      </c>
      <c r="KX125" s="90"/>
      <c r="KY125" s="90"/>
      <c r="KZ125" s="90"/>
      <c r="LA125" s="75" t="s">
        <v>446</v>
      </c>
      <c r="LB125" s="277">
        <v>0.9</v>
      </c>
      <c r="LC125" s="660"/>
      <c r="LD125" s="73"/>
      <c r="LE125" s="73"/>
      <c r="LF125" s="13"/>
      <c r="LI125" s="13"/>
      <c r="LJ125" s="74">
        <v>17.7</v>
      </c>
      <c r="LK125" s="74">
        <v>21.15</v>
      </c>
      <c r="LL125" s="74"/>
      <c r="LM125" s="315" t="s">
        <v>298</v>
      </c>
      <c r="LN125" s="74">
        <f>LK125-LJ125-LT125+LU125</f>
        <v>2.5499999999999994</v>
      </c>
      <c r="LO125" s="90">
        <f>LN125/LJ125</f>
        <v>0.14406779661016947</v>
      </c>
      <c r="LP125" s="90"/>
      <c r="LQ125" s="90"/>
      <c r="LR125" s="90"/>
      <c r="LS125" s="75" t="s">
        <v>446</v>
      </c>
      <c r="LT125" s="277">
        <v>0.9</v>
      </c>
      <c r="LU125" s="660"/>
      <c r="LV125" s="73"/>
      <c r="LW125" s="73"/>
      <c r="LX125" s="13"/>
      <c r="LZ125" s="13"/>
      <c r="MA125" s="74">
        <v>17.7</v>
      </c>
      <c r="MB125" s="74">
        <v>21.15</v>
      </c>
      <c r="MC125" s="74"/>
      <c r="MD125" s="315" t="s">
        <v>298</v>
      </c>
      <c r="ME125" s="74">
        <f>MB125-MA125-MK125+ML125</f>
        <v>2.5499999999999994</v>
      </c>
      <c r="MF125" s="90">
        <f>ME125/MA125</f>
        <v>0.14406779661016947</v>
      </c>
      <c r="MG125" s="90"/>
      <c r="MH125" s="90"/>
      <c r="MI125" s="90"/>
      <c r="MJ125" s="75" t="s">
        <v>446</v>
      </c>
      <c r="MK125" s="277">
        <v>0.9</v>
      </c>
      <c r="ML125" s="660"/>
      <c r="MM125" s="73"/>
      <c r="MN125" s="73"/>
      <c r="MO125" s="13"/>
      <c r="MQ125" s="13"/>
      <c r="MR125" s="74">
        <v>17.7</v>
      </c>
      <c r="MS125" s="74">
        <v>21.15</v>
      </c>
      <c r="MT125" s="74"/>
      <c r="MU125" s="315" t="s">
        <v>298</v>
      </c>
      <c r="MV125" s="74">
        <f>MS125-MR125-NB125+NC125</f>
        <v>2.5499999999999994</v>
      </c>
      <c r="MW125" s="90">
        <f>MV125/MR125</f>
        <v>0.14406779661016947</v>
      </c>
      <c r="MX125" s="90"/>
      <c r="MY125" s="90"/>
      <c r="MZ125" s="90"/>
      <c r="NA125" s="75" t="s">
        <v>446</v>
      </c>
      <c r="NB125" s="277">
        <v>0.9</v>
      </c>
      <c r="NC125" s="660"/>
      <c r="ND125" s="73"/>
      <c r="NE125" s="73"/>
      <c r="NF125" s="13"/>
      <c r="NI125" s="13"/>
      <c r="NJ125" s="74">
        <v>17.7</v>
      </c>
      <c r="NK125" s="74">
        <v>21.15</v>
      </c>
      <c r="NL125" s="361"/>
      <c r="NM125" s="315" t="s">
        <v>298</v>
      </c>
      <c r="NN125" s="74">
        <f>NK125-NJ125-NT125+NU125</f>
        <v>2.5499999999999994</v>
      </c>
      <c r="NO125" s="90">
        <f>NN125/NJ125</f>
        <v>0.14406779661016947</v>
      </c>
      <c r="NP125" s="90"/>
      <c r="NQ125" s="90"/>
      <c r="NR125" s="90"/>
      <c r="NS125" s="75" t="s">
        <v>446</v>
      </c>
      <c r="NT125" s="277">
        <v>0.9</v>
      </c>
      <c r="NU125" s="660"/>
      <c r="NV125" s="73"/>
      <c r="NW125" s="73"/>
      <c r="NX125" s="13"/>
      <c r="OA125" s="13"/>
      <c r="OB125" s="74">
        <v>17.7</v>
      </c>
      <c r="OC125" s="74">
        <v>21.15</v>
      </c>
      <c r="OD125" s="361"/>
      <c r="OE125" s="315" t="s">
        <v>298</v>
      </c>
      <c r="OF125" s="74">
        <f>OC125-OB125-OL125+OM125</f>
        <v>2.5499999999999994</v>
      </c>
      <c r="OG125" s="90">
        <f>OF125/OB125</f>
        <v>0.14406779661016947</v>
      </c>
      <c r="OH125" s="90"/>
      <c r="OI125" s="90"/>
      <c r="OJ125" s="90"/>
      <c r="OK125" s="75" t="s">
        <v>446</v>
      </c>
      <c r="OL125" s="277">
        <v>0.9</v>
      </c>
      <c r="OM125" s="660"/>
      <c r="ON125" s="13"/>
      <c r="OQ125" s="13"/>
      <c r="OR125" s="74">
        <v>17.7</v>
      </c>
      <c r="OS125" s="74">
        <v>21.15</v>
      </c>
      <c r="OT125" s="361"/>
      <c r="OU125" s="315" t="s">
        <v>298</v>
      </c>
      <c r="OV125" s="74">
        <f>OS125-OR125-PB125+PC125</f>
        <v>2.5499999999999994</v>
      </c>
      <c r="OW125" s="90">
        <f>OV125/OR125</f>
        <v>0.14406779661016947</v>
      </c>
      <c r="OX125" s="90"/>
      <c r="OY125" s="90"/>
      <c r="OZ125" s="90"/>
      <c r="PA125" s="75" t="s">
        <v>446</v>
      </c>
      <c r="PB125" s="277">
        <v>0.9</v>
      </c>
      <c r="PC125" s="660"/>
      <c r="PD125" s="13"/>
      <c r="PG125" s="13"/>
      <c r="PH125" s="74">
        <v>17.7</v>
      </c>
      <c r="PI125" s="74">
        <v>21.15</v>
      </c>
      <c r="PJ125" s="361"/>
      <c r="PK125" s="315" t="s">
        <v>298</v>
      </c>
      <c r="PL125" s="74">
        <f>PI125-PH125-PR125+PS125</f>
        <v>2.5499999999999994</v>
      </c>
      <c r="PM125" s="90">
        <f>PL125/PH125</f>
        <v>0.14406779661016947</v>
      </c>
      <c r="PN125" s="90"/>
      <c r="PO125" s="90"/>
      <c r="PP125" s="90"/>
      <c r="PQ125" s="75" t="s">
        <v>446</v>
      </c>
      <c r="PR125" s="277">
        <v>0.9</v>
      </c>
      <c r="PS125" s="660"/>
      <c r="PT125" s="13"/>
      <c r="PV125" s="13"/>
      <c r="PW125" s="74">
        <v>17.7</v>
      </c>
      <c r="PX125" s="74">
        <v>21.15</v>
      </c>
      <c r="PY125" s="361"/>
      <c r="PZ125" s="315" t="s">
        <v>298</v>
      </c>
      <c r="QA125" s="74">
        <f>PX125-PW125-QG125+QH125</f>
        <v>2.5499999999999994</v>
      </c>
      <c r="QB125" s="90">
        <f>QA125/PW125</f>
        <v>0.14406779661016947</v>
      </c>
      <c r="QC125" s="90"/>
      <c r="QD125" s="90"/>
      <c r="QE125" s="90"/>
      <c r="QF125" s="75" t="s">
        <v>446</v>
      </c>
      <c r="QG125" s="277">
        <v>0.9</v>
      </c>
      <c r="QH125" s="660"/>
      <c r="QI125" s="13"/>
      <c r="QK125" s="13"/>
      <c r="QL125" s="74">
        <v>17.7</v>
      </c>
      <c r="QM125" s="74">
        <v>21.15</v>
      </c>
      <c r="QN125" s="361"/>
      <c r="QO125" s="315" t="s">
        <v>298</v>
      </c>
      <c r="QP125" s="74">
        <f>QM125-QL125-QV125+QW125</f>
        <v>2.5499999999999994</v>
      </c>
      <c r="QQ125" s="90">
        <f>QP125/QL125</f>
        <v>0.14406779661016947</v>
      </c>
      <c r="QR125" s="90"/>
      <c r="QS125" s="90"/>
      <c r="QT125" s="90"/>
      <c r="QU125" s="75" t="s">
        <v>446</v>
      </c>
      <c r="QV125" s="277">
        <v>0.9</v>
      </c>
      <c r="QW125" s="660"/>
      <c r="QX125" s="13"/>
      <c r="QZ125" s="618" t="s">
        <v>71</v>
      </c>
      <c r="RA125" s="74">
        <v>17.7</v>
      </c>
      <c r="RB125" s="74">
        <v>21.15</v>
      </c>
      <c r="RC125" s="500"/>
      <c r="RD125" s="315" t="s">
        <v>298</v>
      </c>
      <c r="RE125" s="74">
        <f>RB125-RA125-RK125+RL125</f>
        <v>2.5499999999999994</v>
      </c>
      <c r="RF125" s="90">
        <f>RE125/RA125</f>
        <v>0.14406779661016947</v>
      </c>
      <c r="RG125" s="90"/>
      <c r="RH125" s="90"/>
      <c r="RI125" s="90"/>
      <c r="RJ125" s="539" t="s">
        <v>446</v>
      </c>
      <c r="RK125" s="560">
        <v>0.9</v>
      </c>
      <c r="RL125" s="561"/>
      <c r="RM125" s="633"/>
      <c r="RQ125" s="618" t="s">
        <v>71</v>
      </c>
      <c r="RR125" s="74">
        <v>17.7</v>
      </c>
      <c r="RS125" s="74">
        <v>21.15</v>
      </c>
      <c r="RT125" s="500"/>
      <c r="RU125" s="315" t="s">
        <v>141</v>
      </c>
      <c r="RV125" s="74">
        <f>RS125-RR125-SB125+SC125</f>
        <v>2.5499999999999994</v>
      </c>
      <c r="RW125" s="90">
        <f>RV125/RR125</f>
        <v>0.14406779661016947</v>
      </c>
      <c r="RX125" s="90"/>
      <c r="RY125" s="90"/>
      <c r="RZ125" s="90"/>
      <c r="SA125" s="539" t="s">
        <v>446</v>
      </c>
      <c r="SB125" s="560">
        <v>0.9</v>
      </c>
      <c r="SC125" s="561"/>
      <c r="SD125" s="633"/>
    </row>
    <row r="126" spans="1:498" ht="15.4" customHeight="1">
      <c r="A126" s="53" t="s">
        <v>409</v>
      </c>
      <c r="B126" s="54">
        <v>60</v>
      </c>
      <c r="C126" s="53" t="s">
        <v>410</v>
      </c>
      <c r="D126" s="776">
        <v>1014</v>
      </c>
      <c r="E126" s="56" t="s">
        <v>369</v>
      </c>
      <c r="F126" s="345" t="s">
        <v>147</v>
      </c>
      <c r="G126" s="326" t="s">
        <v>411</v>
      </c>
      <c r="H126" s="53"/>
      <c r="J126" s="72" t="s">
        <v>64</v>
      </c>
      <c r="K126" s="74">
        <v>15.7</v>
      </c>
      <c r="L126" s="74">
        <v>16.600000000000001</v>
      </c>
      <c r="M126" s="74" t="s">
        <v>298</v>
      </c>
      <c r="N126" s="78">
        <f>L126-K126-R126+S126</f>
        <v>0.25000000000000211</v>
      </c>
      <c r="O126" s="90">
        <f>N126/K126</f>
        <v>1.5923566878981027E-2</v>
      </c>
      <c r="P126" s="90"/>
      <c r="Q126" s="75" t="s">
        <v>446</v>
      </c>
      <c r="R126" s="73">
        <v>0.65</v>
      </c>
      <c r="S126" s="648"/>
      <c r="T126" s="73"/>
      <c r="U126" s="73"/>
      <c r="V126" s="13"/>
      <c r="X126" s="72" t="s">
        <v>64</v>
      </c>
      <c r="Y126" s="74">
        <v>15.7</v>
      </c>
      <c r="Z126" s="74">
        <v>16.600000000000001</v>
      </c>
      <c r="AA126" s="74" t="s">
        <v>298</v>
      </c>
      <c r="AB126" s="78">
        <f>Z126-Y126-AF126+AG126</f>
        <v>0.25000000000000211</v>
      </c>
      <c r="AC126" s="90">
        <f>AB126/Y126</f>
        <v>1.5923566878981027E-2</v>
      </c>
      <c r="AD126" s="90"/>
      <c r="AE126" s="75" t="s">
        <v>446</v>
      </c>
      <c r="AF126" s="73">
        <v>0.65</v>
      </c>
      <c r="AG126" s="648"/>
      <c r="AH126" s="73"/>
      <c r="AI126" s="73"/>
      <c r="AJ126" s="13"/>
      <c r="AL126" s="13" t="s">
        <v>64</v>
      </c>
      <c r="AM126" s="74">
        <v>15.7</v>
      </c>
      <c r="AN126" s="74">
        <v>18.5</v>
      </c>
      <c r="AO126" s="74" t="s">
        <v>298</v>
      </c>
      <c r="AP126" s="74">
        <f>AN126-AM126-AT126+AU126</f>
        <v>2.1500000000000008</v>
      </c>
      <c r="AQ126" s="90">
        <f>AP126/AM126</f>
        <v>0.13694267515923572</v>
      </c>
      <c r="AR126" s="90"/>
      <c r="AS126" s="75" t="s">
        <v>446</v>
      </c>
      <c r="AT126" s="73">
        <v>0.65</v>
      </c>
      <c r="AU126" s="648"/>
      <c r="AV126" s="73"/>
      <c r="AW126" s="73"/>
      <c r="AX126" s="13"/>
      <c r="AZ126" s="13" t="s">
        <v>64</v>
      </c>
      <c r="BA126" s="74">
        <v>15.7</v>
      </c>
      <c r="BB126" s="74">
        <v>18.5</v>
      </c>
      <c r="BC126" s="74" t="s">
        <v>298</v>
      </c>
      <c r="BD126" s="74">
        <f>BB126-BA126-BH126+BI126</f>
        <v>2.1500000000000008</v>
      </c>
      <c r="BE126" s="90">
        <f>BD126/BA126</f>
        <v>0.13694267515923572</v>
      </c>
      <c r="BF126" s="90"/>
      <c r="BG126" s="75" t="s">
        <v>446</v>
      </c>
      <c r="BH126" s="73">
        <v>0.65</v>
      </c>
      <c r="BI126" s="648"/>
      <c r="BJ126" s="73"/>
      <c r="BK126" s="73"/>
      <c r="BL126" s="13"/>
      <c r="BN126" s="13" t="s">
        <v>64</v>
      </c>
      <c r="BO126" s="74">
        <v>15.7</v>
      </c>
      <c r="BP126" s="74">
        <v>18.5</v>
      </c>
      <c r="BQ126" s="74" t="s">
        <v>298</v>
      </c>
      <c r="BR126" s="74">
        <f>BP126-BO126-BV126+BW126</f>
        <v>2.1500000000000008</v>
      </c>
      <c r="BS126" s="90">
        <f>BR126/BO126</f>
        <v>0.13694267515923572</v>
      </c>
      <c r="BT126" s="90"/>
      <c r="BU126" s="75" t="s">
        <v>446</v>
      </c>
      <c r="BV126" s="73">
        <v>0.65</v>
      </c>
      <c r="BW126" s="648"/>
      <c r="BX126" s="73"/>
      <c r="BY126" s="73"/>
      <c r="BZ126" s="13"/>
      <c r="CB126" s="154">
        <f>CD126*1.02</f>
        <v>18.87</v>
      </c>
      <c r="CC126" s="74">
        <v>15.7</v>
      </c>
      <c r="CD126" s="74">
        <v>18.5</v>
      </c>
      <c r="CE126" s="74" t="s">
        <v>298</v>
      </c>
      <c r="CF126" s="74">
        <f>CD126-CC126-CJ126+CK126</f>
        <v>2.1500000000000008</v>
      </c>
      <c r="CG126" s="90">
        <f>CF126/CC126</f>
        <v>0.13694267515923572</v>
      </c>
      <c r="CH126" s="90"/>
      <c r="CI126" s="75" t="s">
        <v>446</v>
      </c>
      <c r="CJ126" s="73">
        <v>0.65</v>
      </c>
      <c r="CK126" s="648"/>
      <c r="CL126" s="73"/>
      <c r="CM126" s="73"/>
      <c r="CN126" s="13"/>
      <c r="CP126" s="13"/>
      <c r="CQ126" s="74">
        <v>15.7</v>
      </c>
      <c r="CR126" s="74">
        <v>18.5</v>
      </c>
      <c r="CS126" s="74" t="s">
        <v>298</v>
      </c>
      <c r="CT126" s="74">
        <f>CR126-CQ126-CX126+CY126</f>
        <v>2.1500000000000008</v>
      </c>
      <c r="CU126" s="90">
        <f>CT126/CQ126</f>
        <v>0.13694267515923572</v>
      </c>
      <c r="CV126" s="90"/>
      <c r="CW126" s="75" t="s">
        <v>446</v>
      </c>
      <c r="CX126" s="73">
        <v>0.65</v>
      </c>
      <c r="CY126" s="648"/>
      <c r="CZ126" s="73"/>
      <c r="DA126" s="73"/>
      <c r="DB126" s="13"/>
      <c r="DD126" s="13" t="s">
        <v>64</v>
      </c>
      <c r="DE126" s="74">
        <v>15.7</v>
      </c>
      <c r="DF126" s="74">
        <v>18.5</v>
      </c>
      <c r="DG126" s="74"/>
      <c r="DH126" s="74"/>
      <c r="DI126" s="74" t="s">
        <v>298</v>
      </c>
      <c r="DJ126" s="74">
        <f>DF126-DE126-DN126+DO126</f>
        <v>2.1500000000000008</v>
      </c>
      <c r="DK126" s="90">
        <f>DJ126/DE126</f>
        <v>0.13694267515923572</v>
      </c>
      <c r="DL126" s="90"/>
      <c r="DM126" s="75" t="s">
        <v>446</v>
      </c>
      <c r="DN126" s="73">
        <v>0.65</v>
      </c>
      <c r="DO126" s="648"/>
      <c r="DP126" s="73"/>
      <c r="DQ126" s="73"/>
      <c r="DR126" s="13"/>
      <c r="DT126" s="13"/>
      <c r="DU126" s="74">
        <v>15.7</v>
      </c>
      <c r="DV126" s="74">
        <v>18.5</v>
      </c>
      <c r="DW126" s="74" t="s">
        <v>298</v>
      </c>
      <c r="DX126" s="74">
        <f>DV126-DU126-EB126+EC126</f>
        <v>2.1500000000000008</v>
      </c>
      <c r="DY126" s="90">
        <f>DX126/DU126</f>
        <v>0.13694267515923572</v>
      </c>
      <c r="DZ126" s="90"/>
      <c r="EA126" s="75" t="s">
        <v>446</v>
      </c>
      <c r="EB126" s="73">
        <v>0.65</v>
      </c>
      <c r="EC126" s="648"/>
      <c r="ED126" s="73"/>
      <c r="EE126" s="73"/>
      <c r="EF126" s="13"/>
      <c r="EG126" s="13"/>
      <c r="EH126" s="13"/>
      <c r="EI126" s="74">
        <v>15.7</v>
      </c>
      <c r="EJ126" s="74">
        <v>18.5</v>
      </c>
      <c r="EK126" s="74" t="s">
        <v>298</v>
      </c>
      <c r="EL126" s="74">
        <f>EJ126-EI126-EO126+EP126</f>
        <v>2.1500000000000008</v>
      </c>
      <c r="EM126" s="90">
        <f>EL126/EI126</f>
        <v>0.13694267515923572</v>
      </c>
      <c r="EN126" s="75" t="s">
        <v>446</v>
      </c>
      <c r="EO126" s="73">
        <v>0.65</v>
      </c>
      <c r="EP126" s="648"/>
      <c r="EQ126" s="73"/>
      <c r="ER126" s="73"/>
      <c r="ES126" s="13"/>
      <c r="EU126" s="13"/>
      <c r="EV126" s="74">
        <v>15.7</v>
      </c>
      <c r="EW126" s="74">
        <v>18.5</v>
      </c>
      <c r="EX126" s="74" t="s">
        <v>298</v>
      </c>
      <c r="EY126" s="74">
        <f>EW126-EV126-FB126+FC126</f>
        <v>2.1500000000000008</v>
      </c>
      <c r="EZ126" s="90">
        <f>EY126/EV126</f>
        <v>0.13694267515923572</v>
      </c>
      <c r="FA126" s="75" t="s">
        <v>446</v>
      </c>
      <c r="FB126" s="73">
        <v>0.65</v>
      </c>
      <c r="FC126" s="648"/>
      <c r="FD126" s="73"/>
      <c r="FE126" s="73"/>
      <c r="FF126" s="13"/>
      <c r="FH126" s="13"/>
      <c r="FI126" s="74">
        <v>15.7</v>
      </c>
      <c r="FJ126" s="74">
        <v>18.5</v>
      </c>
      <c r="FK126" s="74" t="s">
        <v>298</v>
      </c>
      <c r="FL126" s="74">
        <f>FJ126-FI126-FO126+FP126</f>
        <v>2.1500000000000008</v>
      </c>
      <c r="FM126" s="90">
        <f>FL126/FI126</f>
        <v>0.13694267515923572</v>
      </c>
      <c r="FN126" s="75" t="s">
        <v>446</v>
      </c>
      <c r="FO126" s="73">
        <v>0.65</v>
      </c>
      <c r="FP126" s="648"/>
      <c r="FQ126" s="73"/>
      <c r="FR126" s="73"/>
      <c r="FS126" s="13"/>
      <c r="FU126" s="13"/>
      <c r="FV126" s="74">
        <v>15.7</v>
      </c>
      <c r="FW126" s="74">
        <v>18.75</v>
      </c>
      <c r="FX126" s="74"/>
      <c r="FY126" s="74" t="s">
        <v>298</v>
      </c>
      <c r="FZ126" s="74">
        <f>FW126-FV126-GC126+GD126</f>
        <v>2.1500000000000008</v>
      </c>
      <c r="GA126" s="90">
        <f>FZ126/FV126</f>
        <v>0.13694267515923572</v>
      </c>
      <c r="GB126" s="75" t="s">
        <v>446</v>
      </c>
      <c r="GC126" s="73">
        <v>0.9</v>
      </c>
      <c r="GD126" s="648"/>
      <c r="GE126" s="73"/>
      <c r="GF126" s="73"/>
      <c r="GG126" s="13"/>
      <c r="GI126" s="13"/>
      <c r="GJ126" s="74">
        <v>15.7</v>
      </c>
      <c r="GK126" s="74">
        <v>18.75</v>
      </c>
      <c r="GL126" s="74"/>
      <c r="GM126" s="74" t="s">
        <v>298</v>
      </c>
      <c r="GN126" s="74">
        <f>GK126-GJ126-GQ126+GR126</f>
        <v>2.1500000000000008</v>
      </c>
      <c r="GO126" s="90">
        <f>GN126/GJ126</f>
        <v>0.13694267515923572</v>
      </c>
      <c r="GP126" s="75" t="s">
        <v>446</v>
      </c>
      <c r="GQ126" s="277">
        <v>0.9</v>
      </c>
      <c r="GR126" s="660"/>
      <c r="GS126" s="73"/>
      <c r="GT126" s="73"/>
      <c r="GU126" s="13"/>
      <c r="GW126" s="13"/>
      <c r="GX126" s="74">
        <v>15.7</v>
      </c>
      <c r="GY126" s="74">
        <v>18.75</v>
      </c>
      <c r="GZ126" s="74"/>
      <c r="HA126" s="74" t="s">
        <v>298</v>
      </c>
      <c r="HB126" s="74">
        <f>GY126-GX126-HE126+HF126</f>
        <v>2.1500000000000008</v>
      </c>
      <c r="HC126" s="90">
        <f>HB126/GX126</f>
        <v>0.13694267515923572</v>
      </c>
      <c r="HD126" s="75" t="s">
        <v>446</v>
      </c>
      <c r="HE126" s="277">
        <v>0.9</v>
      </c>
      <c r="HF126" s="660"/>
      <c r="HG126" s="73"/>
      <c r="HH126" s="73"/>
      <c r="HI126" s="13"/>
      <c r="HJ126" s="13"/>
      <c r="HK126" s="13"/>
      <c r="HL126" s="74">
        <v>15.7</v>
      </c>
      <c r="HM126" s="74">
        <v>18.75</v>
      </c>
      <c r="HN126" s="74"/>
      <c r="HO126" s="74" t="s">
        <v>298</v>
      </c>
      <c r="HP126" s="74">
        <f>HM126-HL126-HS126+HT126</f>
        <v>2.1500000000000008</v>
      </c>
      <c r="HQ126" s="90">
        <f>HP126/HL126</f>
        <v>0.13694267515923572</v>
      </c>
      <c r="HR126" s="75" t="s">
        <v>446</v>
      </c>
      <c r="HS126" s="277">
        <v>0.9</v>
      </c>
      <c r="HT126" s="660"/>
      <c r="HU126" s="73"/>
      <c r="HV126" s="73"/>
      <c r="HW126" s="13"/>
      <c r="HX126" s="13"/>
      <c r="HY126" s="74">
        <v>15.7</v>
      </c>
      <c r="HZ126" s="74">
        <v>18.75</v>
      </c>
      <c r="IA126" s="74"/>
      <c r="IB126" s="74" t="s">
        <v>298</v>
      </c>
      <c r="IC126" s="74">
        <f>HZ126-HY126-II126+IJ126</f>
        <v>2.1500000000000008</v>
      </c>
      <c r="ID126" s="90">
        <f>IC126/HY126</f>
        <v>0.13694267515923572</v>
      </c>
      <c r="IE126" s="90"/>
      <c r="IF126" s="90"/>
      <c r="IG126" s="90"/>
      <c r="IH126" s="75" t="s">
        <v>446</v>
      </c>
      <c r="II126" s="277">
        <v>0.9</v>
      </c>
      <c r="IJ126" s="660"/>
      <c r="IK126" s="73"/>
      <c r="IL126" s="73"/>
      <c r="IM126" s="13"/>
      <c r="IQ126" s="13"/>
      <c r="IR126" s="74">
        <v>15.7</v>
      </c>
      <c r="IS126" s="74">
        <v>18.75</v>
      </c>
      <c r="IT126" s="74"/>
      <c r="IU126" s="74" t="s">
        <v>298</v>
      </c>
      <c r="IV126" s="74">
        <f>IS126-IR126-JB126+JC126</f>
        <v>2.1500000000000008</v>
      </c>
      <c r="IW126" s="90">
        <f>IV126/IR126</f>
        <v>0.13694267515923572</v>
      </c>
      <c r="IX126" s="90"/>
      <c r="IY126" s="90"/>
      <c r="IZ126" s="90"/>
      <c r="JA126" s="75" t="s">
        <v>446</v>
      </c>
      <c r="JB126" s="277">
        <v>0.9</v>
      </c>
      <c r="JC126" s="660"/>
      <c r="JD126" s="73"/>
      <c r="JE126" s="73"/>
      <c r="JF126" s="13"/>
      <c r="JH126" s="13"/>
      <c r="JI126" s="74">
        <v>15.7</v>
      </c>
      <c r="JJ126" s="74">
        <v>18.75</v>
      </c>
      <c r="JK126" s="74"/>
      <c r="JL126" s="74" t="s">
        <v>298</v>
      </c>
      <c r="JM126" s="74">
        <f>JJ126-JI126-JS126+JT126</f>
        <v>2.1500000000000008</v>
      </c>
      <c r="JN126" s="90">
        <f>JM126/JI126</f>
        <v>0.13694267515923572</v>
      </c>
      <c r="JO126" s="90"/>
      <c r="JP126" s="90"/>
      <c r="JQ126" s="90"/>
      <c r="JR126" s="75" t="s">
        <v>446</v>
      </c>
      <c r="JS126" s="277">
        <v>0.9</v>
      </c>
      <c r="JT126" s="660"/>
      <c r="JU126" s="73"/>
      <c r="JV126" s="73"/>
      <c r="JW126" s="13"/>
      <c r="JZ126" s="13"/>
      <c r="KA126" s="74">
        <v>15.7</v>
      </c>
      <c r="KB126" s="74">
        <v>18.75</v>
      </c>
      <c r="KC126" s="74"/>
      <c r="KD126" s="74" t="s">
        <v>298</v>
      </c>
      <c r="KE126" s="74">
        <f>KB126-KA126-KK126+KL126</f>
        <v>2.1500000000000008</v>
      </c>
      <c r="KF126" s="90">
        <f>KE126/KA126</f>
        <v>0.13694267515923572</v>
      </c>
      <c r="KG126" s="90"/>
      <c r="KH126" s="90"/>
      <c r="KI126" s="90"/>
      <c r="KJ126" s="75" t="s">
        <v>446</v>
      </c>
      <c r="KK126" s="277">
        <v>0.9</v>
      </c>
      <c r="KL126" s="660"/>
      <c r="KM126" s="73"/>
      <c r="KN126" s="73"/>
      <c r="KO126" s="13"/>
      <c r="KQ126" s="13"/>
      <c r="KR126" s="74">
        <v>15.7</v>
      </c>
      <c r="KS126" s="74">
        <v>18.75</v>
      </c>
      <c r="KT126" s="74"/>
      <c r="KU126" s="315" t="s">
        <v>298</v>
      </c>
      <c r="KV126" s="74">
        <f>KS126-KR126-LB126+LC126</f>
        <v>2.1500000000000008</v>
      </c>
      <c r="KW126" s="90">
        <f>KV126/KR126</f>
        <v>0.13694267515923572</v>
      </c>
      <c r="KX126" s="90"/>
      <c r="KY126" s="90"/>
      <c r="KZ126" s="90"/>
      <c r="LA126" s="75" t="s">
        <v>446</v>
      </c>
      <c r="LB126" s="277">
        <v>0.9</v>
      </c>
      <c r="LC126" s="660"/>
      <c r="LD126" s="73"/>
      <c r="LE126" s="73"/>
      <c r="LF126" s="13"/>
      <c r="LI126" s="13"/>
      <c r="LJ126" s="74">
        <v>15.7</v>
      </c>
      <c r="LK126" s="74">
        <v>18.75</v>
      </c>
      <c r="LL126" s="74"/>
      <c r="LM126" s="315" t="s">
        <v>298</v>
      </c>
      <c r="LN126" s="74">
        <f>LK126-LJ126-LT126+LU126</f>
        <v>2.1500000000000008</v>
      </c>
      <c r="LO126" s="90">
        <f>LN126/LJ126</f>
        <v>0.13694267515923572</v>
      </c>
      <c r="LP126" s="90"/>
      <c r="LQ126" s="90"/>
      <c r="LR126" s="90"/>
      <c r="LS126" s="75" t="s">
        <v>446</v>
      </c>
      <c r="LT126" s="277">
        <v>0.9</v>
      </c>
      <c r="LU126" s="660"/>
      <c r="LV126" s="73"/>
      <c r="LW126" s="73"/>
      <c r="LX126" s="13"/>
      <c r="LZ126" s="13"/>
      <c r="MA126" s="74">
        <v>15.7</v>
      </c>
      <c r="MB126" s="74">
        <v>18.75</v>
      </c>
      <c r="MC126" s="74"/>
      <c r="MD126" s="315" t="s">
        <v>298</v>
      </c>
      <c r="ME126" s="74">
        <f>MB126-MA126-MK126+ML126</f>
        <v>2.1500000000000008</v>
      </c>
      <c r="MF126" s="90">
        <f>ME126/MA126</f>
        <v>0.13694267515923572</v>
      </c>
      <c r="MG126" s="90"/>
      <c r="MH126" s="90"/>
      <c r="MI126" s="90"/>
      <c r="MJ126" s="75" t="s">
        <v>446</v>
      </c>
      <c r="MK126" s="277">
        <v>0.9</v>
      </c>
      <c r="ML126" s="660"/>
      <c r="MM126" s="73"/>
      <c r="MN126" s="73"/>
      <c r="MO126" s="13"/>
      <c r="MQ126" s="13"/>
      <c r="MR126" s="74">
        <v>15.7</v>
      </c>
      <c r="MS126" s="74">
        <v>18.75</v>
      </c>
      <c r="MT126" s="74"/>
      <c r="MU126" s="315" t="s">
        <v>298</v>
      </c>
      <c r="MV126" s="74">
        <f>MS126-MR126-NB126+NC126</f>
        <v>2.1500000000000008</v>
      </c>
      <c r="MW126" s="90">
        <f>MV126/MR126</f>
        <v>0.13694267515923572</v>
      </c>
      <c r="MX126" s="90"/>
      <c r="MY126" s="90"/>
      <c r="MZ126" s="90"/>
      <c r="NA126" s="75" t="s">
        <v>446</v>
      </c>
      <c r="NB126" s="277">
        <v>0.9</v>
      </c>
      <c r="NC126" s="660"/>
      <c r="ND126" s="73"/>
      <c r="NE126" s="73"/>
      <c r="NF126" s="13"/>
      <c r="NI126" s="13"/>
      <c r="NJ126" s="74">
        <v>15.7</v>
      </c>
      <c r="NK126" s="74">
        <v>18.75</v>
      </c>
      <c r="NL126" s="361"/>
      <c r="NM126" s="315" t="s">
        <v>298</v>
      </c>
      <c r="NN126" s="74">
        <f>NK126-NJ126-NT126+NU126</f>
        <v>2.1500000000000008</v>
      </c>
      <c r="NO126" s="90">
        <f>NN126/NJ126</f>
        <v>0.13694267515923572</v>
      </c>
      <c r="NP126" s="90"/>
      <c r="NQ126" s="90"/>
      <c r="NR126" s="90"/>
      <c r="NS126" s="75" t="s">
        <v>446</v>
      </c>
      <c r="NT126" s="277">
        <v>0.9</v>
      </c>
      <c r="NU126" s="660"/>
      <c r="NV126" s="73"/>
      <c r="NW126" s="73"/>
      <c r="NX126" s="13"/>
      <c r="OA126" s="13"/>
      <c r="OB126" s="74">
        <v>15.7</v>
      </c>
      <c r="OC126" s="74">
        <v>18.75</v>
      </c>
      <c r="OD126" s="361"/>
      <c r="OE126" s="315" t="s">
        <v>298</v>
      </c>
      <c r="OF126" s="74">
        <f>OC126-OB126-OL126+OM126</f>
        <v>2.1500000000000008</v>
      </c>
      <c r="OG126" s="90">
        <f>OF126/OB126</f>
        <v>0.13694267515923572</v>
      </c>
      <c r="OH126" s="90"/>
      <c r="OI126" s="90"/>
      <c r="OJ126" s="90"/>
      <c r="OK126" s="75" t="s">
        <v>446</v>
      </c>
      <c r="OL126" s="277">
        <v>0.9</v>
      </c>
      <c r="OM126" s="660"/>
      <c r="ON126" s="13"/>
      <c r="OQ126" s="13"/>
      <c r="OR126" s="74">
        <v>15.7</v>
      </c>
      <c r="OS126" s="74">
        <v>18.75</v>
      </c>
      <c r="OT126" s="361"/>
      <c r="OU126" s="315" t="s">
        <v>298</v>
      </c>
      <c r="OV126" s="74">
        <f>OS126-OR126-PB126+PC126</f>
        <v>2.1500000000000008</v>
      </c>
      <c r="OW126" s="90">
        <f>OV126/OR126</f>
        <v>0.13694267515923572</v>
      </c>
      <c r="OX126" s="90"/>
      <c r="OY126" s="90"/>
      <c r="OZ126" s="90"/>
      <c r="PA126" s="75" t="s">
        <v>446</v>
      </c>
      <c r="PB126" s="277">
        <v>0.9</v>
      </c>
      <c r="PC126" s="660"/>
      <c r="PD126" s="13"/>
      <c r="PG126" s="13"/>
      <c r="PH126" s="74">
        <v>15.7</v>
      </c>
      <c r="PI126" s="74">
        <v>18.75</v>
      </c>
      <c r="PJ126" s="361"/>
      <c r="PK126" s="315" t="s">
        <v>298</v>
      </c>
      <c r="PL126" s="74">
        <f>PI126-PH126-PR126+PS126</f>
        <v>2.1500000000000008</v>
      </c>
      <c r="PM126" s="90">
        <f>PL126/PH126</f>
        <v>0.13694267515923572</v>
      </c>
      <c r="PN126" s="90"/>
      <c r="PO126" s="90"/>
      <c r="PP126" s="90"/>
      <c r="PQ126" s="75" t="s">
        <v>446</v>
      </c>
      <c r="PR126" s="277">
        <v>0.9</v>
      </c>
      <c r="PS126" s="660"/>
      <c r="PT126" s="13"/>
      <c r="PV126" s="13"/>
      <c r="PW126" s="74">
        <v>15.7</v>
      </c>
      <c r="PX126" s="74">
        <v>18.75</v>
      </c>
      <c r="PY126" s="361"/>
      <c r="PZ126" s="315" t="s">
        <v>298</v>
      </c>
      <c r="QA126" s="74">
        <f>PX126-PW126-QG126+QH126</f>
        <v>2.1500000000000008</v>
      </c>
      <c r="QB126" s="90">
        <f>QA126/PW126</f>
        <v>0.13694267515923572</v>
      </c>
      <c r="QC126" s="90"/>
      <c r="QD126" s="90"/>
      <c r="QE126" s="90"/>
      <c r="QF126" s="75" t="s">
        <v>446</v>
      </c>
      <c r="QG126" s="277">
        <v>0.9</v>
      </c>
      <c r="QH126" s="660"/>
      <c r="QI126" s="13"/>
      <c r="QK126" s="13"/>
      <c r="QL126" s="74">
        <v>15.7</v>
      </c>
      <c r="QM126" s="74">
        <v>18.75</v>
      </c>
      <c r="QN126" s="361"/>
      <c r="QO126" s="315" t="s">
        <v>298</v>
      </c>
      <c r="QP126" s="74">
        <f>QM126-QL126-QV126+QW126</f>
        <v>2.1500000000000008</v>
      </c>
      <c r="QQ126" s="90">
        <f>QP126/QL126</f>
        <v>0.13694267515923572</v>
      </c>
      <c r="QR126" s="90"/>
      <c r="QS126" s="90"/>
      <c r="QT126" s="90"/>
      <c r="QU126" s="75" t="s">
        <v>446</v>
      </c>
      <c r="QV126" s="277">
        <v>0.9</v>
      </c>
      <c r="QW126" s="660"/>
      <c r="QX126" s="13"/>
      <c r="QZ126" s="618" t="s">
        <v>71</v>
      </c>
      <c r="RA126" s="74">
        <v>15.7</v>
      </c>
      <c r="RB126" s="74">
        <v>18.75</v>
      </c>
      <c r="RC126" s="500"/>
      <c r="RD126" s="315" t="s">
        <v>298</v>
      </c>
      <c r="RE126" s="74">
        <f>RB126-RA126-RK126+RL126</f>
        <v>2.1500000000000008</v>
      </c>
      <c r="RF126" s="90">
        <f>RE126/RA126</f>
        <v>0.13694267515923572</v>
      </c>
      <c r="RG126" s="90"/>
      <c r="RH126" s="90"/>
      <c r="RI126" s="90"/>
      <c r="RJ126" s="539" t="s">
        <v>446</v>
      </c>
      <c r="RK126" s="560">
        <v>0.9</v>
      </c>
      <c r="RL126" s="561"/>
      <c r="RM126" s="633"/>
      <c r="RQ126" s="618" t="s">
        <v>71</v>
      </c>
      <c r="RR126" s="74">
        <v>15.7</v>
      </c>
      <c r="RS126" s="74">
        <v>18.75</v>
      </c>
      <c r="RT126" s="500"/>
      <c r="RU126" s="315" t="s">
        <v>141</v>
      </c>
      <c r="RV126" s="74">
        <f>RS126-RR126-SB126+SC126</f>
        <v>2.1500000000000008</v>
      </c>
      <c r="RW126" s="90">
        <f>RV126/RR126</f>
        <v>0.13694267515923572</v>
      </c>
      <c r="RX126" s="90"/>
      <c r="RY126" s="90"/>
      <c r="RZ126" s="90"/>
      <c r="SA126" s="539" t="s">
        <v>446</v>
      </c>
      <c r="SB126" s="560">
        <v>0.9</v>
      </c>
      <c r="SC126" s="561"/>
      <c r="SD126" s="633"/>
    </row>
    <row r="127" spans="1:498" ht="15.4" customHeight="1">
      <c r="A127" s="66" t="s">
        <v>412</v>
      </c>
      <c r="B127" s="67">
        <v>120</v>
      </c>
      <c r="C127" s="66" t="s">
        <v>58</v>
      </c>
      <c r="D127" s="777">
        <v>1019</v>
      </c>
      <c r="E127" s="68" t="s">
        <v>413</v>
      </c>
      <c r="F127" s="346" t="s">
        <v>414</v>
      </c>
      <c r="G127" s="599" t="s">
        <v>415</v>
      </c>
      <c r="H127" s="66"/>
      <c r="J127" s="13"/>
      <c r="K127" s="74">
        <v>11.25</v>
      </c>
      <c r="L127" s="74">
        <v>13.44</v>
      </c>
      <c r="M127" s="74" t="s">
        <v>298</v>
      </c>
      <c r="N127" s="74">
        <f>L127-K127-R127+S127</f>
        <v>1.5399999999999996</v>
      </c>
      <c r="O127" s="90">
        <f>N127/K127</f>
        <v>0.13688888888888887</v>
      </c>
      <c r="P127" s="90"/>
      <c r="Q127" s="75" t="s">
        <v>446</v>
      </c>
      <c r="R127" s="73">
        <v>0.65</v>
      </c>
      <c r="S127" s="648"/>
      <c r="T127" s="73"/>
      <c r="U127" s="73"/>
      <c r="V127" s="13"/>
      <c r="X127" s="13"/>
      <c r="Y127" s="74">
        <v>11.25</v>
      </c>
      <c r="Z127" s="74">
        <v>13.44</v>
      </c>
      <c r="AA127" s="74" t="s">
        <v>298</v>
      </c>
      <c r="AB127" s="74">
        <f>Z127-Y127-AF127+AG127</f>
        <v>1.5399999999999996</v>
      </c>
      <c r="AC127" s="90">
        <f>AB127/Y127</f>
        <v>0.13688888888888887</v>
      </c>
      <c r="AD127" s="90"/>
      <c r="AE127" s="75" t="s">
        <v>446</v>
      </c>
      <c r="AF127" s="73">
        <v>0.65</v>
      </c>
      <c r="AG127" s="648"/>
      <c r="AH127" s="73"/>
      <c r="AI127" s="73"/>
      <c r="AJ127" s="13"/>
      <c r="AL127" s="13"/>
      <c r="AM127" s="74">
        <v>11.25</v>
      </c>
      <c r="AN127" s="74">
        <v>13.44</v>
      </c>
      <c r="AO127" s="74" t="s">
        <v>298</v>
      </c>
      <c r="AP127" s="74">
        <f>AN127-AM127-AT127+AU127</f>
        <v>1.5399999999999996</v>
      </c>
      <c r="AQ127" s="90">
        <f>AP127/AM127</f>
        <v>0.13688888888888887</v>
      </c>
      <c r="AR127" s="90"/>
      <c r="AS127" s="75" t="s">
        <v>446</v>
      </c>
      <c r="AT127" s="73">
        <v>0.65</v>
      </c>
      <c r="AU127" s="648"/>
      <c r="AV127" s="73"/>
      <c r="AW127" s="73"/>
      <c r="AX127" s="13"/>
      <c r="AZ127" s="13"/>
      <c r="BA127" s="74">
        <v>11.25</v>
      </c>
      <c r="BB127" s="74">
        <v>13.44</v>
      </c>
      <c r="BC127" s="74" t="s">
        <v>298</v>
      </c>
      <c r="BD127" s="74">
        <f>BB127-BA127-BH127+BI127</f>
        <v>1.5399999999999996</v>
      </c>
      <c r="BE127" s="90">
        <f>BD127/BA127</f>
        <v>0.13688888888888887</v>
      </c>
      <c r="BF127" s="90"/>
      <c r="BG127" s="75" t="s">
        <v>446</v>
      </c>
      <c r="BH127" s="73">
        <v>0.65</v>
      </c>
      <c r="BI127" s="648"/>
      <c r="BJ127" s="73"/>
      <c r="BK127" s="73"/>
      <c r="BL127" s="13"/>
      <c r="BN127" s="13"/>
      <c r="BO127" s="74">
        <v>11.25</v>
      </c>
      <c r="BP127" s="74">
        <v>13.44</v>
      </c>
      <c r="BQ127" s="74" t="s">
        <v>298</v>
      </c>
      <c r="BR127" s="74">
        <f>BP127-BO127-BV127+BW127</f>
        <v>1.5399999999999996</v>
      </c>
      <c r="BS127" s="90">
        <f>BR127/BO127</f>
        <v>0.13688888888888887</v>
      </c>
      <c r="BT127" s="90"/>
      <c r="BU127" s="75" t="s">
        <v>446</v>
      </c>
      <c r="BV127" s="73">
        <v>0.65</v>
      </c>
      <c r="BW127" s="648"/>
      <c r="BX127" s="73"/>
      <c r="BY127" s="73"/>
      <c r="BZ127" s="13"/>
      <c r="CB127" s="154">
        <f>CD127*1.02</f>
        <v>13.7088</v>
      </c>
      <c r="CC127" s="74">
        <v>11.25</v>
      </c>
      <c r="CD127" s="74">
        <v>13.44</v>
      </c>
      <c r="CE127" s="74" t="s">
        <v>298</v>
      </c>
      <c r="CF127" s="74">
        <f>CD127-CC127-CJ127+CK127</f>
        <v>1.5399999999999996</v>
      </c>
      <c r="CG127" s="90">
        <f>CF127/CC127</f>
        <v>0.13688888888888887</v>
      </c>
      <c r="CH127" s="90"/>
      <c r="CI127" s="75" t="s">
        <v>446</v>
      </c>
      <c r="CJ127" s="73">
        <v>0.65</v>
      </c>
      <c r="CK127" s="648"/>
      <c r="CL127" s="73"/>
      <c r="CM127" s="73"/>
      <c r="CN127" s="13"/>
      <c r="CP127" s="13"/>
      <c r="CQ127" s="74">
        <v>11.25</v>
      </c>
      <c r="CR127" s="74">
        <v>13.44</v>
      </c>
      <c r="CS127" s="74" t="s">
        <v>298</v>
      </c>
      <c r="CT127" s="74">
        <f>CR127-CQ127-CX127+CY127</f>
        <v>1.5399999999999996</v>
      </c>
      <c r="CU127" s="90">
        <f>CT127/CQ127</f>
        <v>0.13688888888888887</v>
      </c>
      <c r="CV127" s="90"/>
      <c r="CW127" s="75" t="s">
        <v>446</v>
      </c>
      <c r="CX127" s="73">
        <v>0.65</v>
      </c>
      <c r="CY127" s="648"/>
      <c r="CZ127" s="73"/>
      <c r="DA127" s="73"/>
      <c r="DB127" s="13"/>
      <c r="DD127" s="13"/>
      <c r="DE127" s="74">
        <v>11.25</v>
      </c>
      <c r="DF127" s="74">
        <v>13.44</v>
      </c>
      <c r="DG127" s="74"/>
      <c r="DH127" s="74"/>
      <c r="DI127" s="74" t="s">
        <v>298</v>
      </c>
      <c r="DJ127" s="74">
        <f>DF127-DE127-DN127+DO127</f>
        <v>1.5399999999999996</v>
      </c>
      <c r="DK127" s="90">
        <f>DJ127/DE127</f>
        <v>0.13688888888888887</v>
      </c>
      <c r="DL127" s="90"/>
      <c r="DM127" s="75" t="s">
        <v>446</v>
      </c>
      <c r="DN127" s="73">
        <v>0.65</v>
      </c>
      <c r="DO127" s="648"/>
      <c r="DP127" s="73"/>
      <c r="DQ127" s="73"/>
      <c r="DR127" s="13"/>
      <c r="DT127" s="13"/>
      <c r="DU127" s="74">
        <v>11.25</v>
      </c>
      <c r="DV127" s="74">
        <v>13.44</v>
      </c>
      <c r="DW127" s="74" t="s">
        <v>298</v>
      </c>
      <c r="DX127" s="74">
        <f>DV127-DU127-EB127+EC127</f>
        <v>1.5399999999999996</v>
      </c>
      <c r="DY127" s="90">
        <f>DX127/DU127</f>
        <v>0.13688888888888887</v>
      </c>
      <c r="DZ127" s="90"/>
      <c r="EA127" s="75" t="s">
        <v>446</v>
      </c>
      <c r="EB127" s="73">
        <v>0.65</v>
      </c>
      <c r="EC127" s="648"/>
      <c r="ED127" s="73"/>
      <c r="EE127" s="73"/>
      <c r="EF127" s="13"/>
      <c r="EG127" s="13"/>
      <c r="EH127" s="13"/>
      <c r="EI127" s="74">
        <v>11.25</v>
      </c>
      <c r="EJ127" s="74">
        <v>13.44</v>
      </c>
      <c r="EK127" s="74" t="s">
        <v>298</v>
      </c>
      <c r="EL127" s="74">
        <f>EJ127-EI127-EO127+EP127</f>
        <v>1.5399999999999996</v>
      </c>
      <c r="EM127" s="90">
        <f>EL127/EI127</f>
        <v>0.13688888888888887</v>
      </c>
      <c r="EN127" s="75" t="s">
        <v>446</v>
      </c>
      <c r="EO127" s="73">
        <v>0.65</v>
      </c>
      <c r="EP127" s="648"/>
      <c r="EQ127" s="73"/>
      <c r="ER127" s="73"/>
      <c r="ES127" s="13"/>
      <c r="EU127" s="13"/>
      <c r="EV127" s="74">
        <v>11.25</v>
      </c>
      <c r="EW127" s="74">
        <v>13.44</v>
      </c>
      <c r="EX127" s="74" t="s">
        <v>298</v>
      </c>
      <c r="EY127" s="74">
        <f>EW127-EV127-FB127+FC127</f>
        <v>1.5399999999999996</v>
      </c>
      <c r="EZ127" s="90">
        <f>EY127/EV127</f>
        <v>0.13688888888888887</v>
      </c>
      <c r="FA127" s="75" t="s">
        <v>446</v>
      </c>
      <c r="FB127" s="73">
        <v>0.65</v>
      </c>
      <c r="FC127" s="648"/>
      <c r="FD127" s="73"/>
      <c r="FE127" s="73"/>
      <c r="FF127" s="13"/>
      <c r="FH127" s="13"/>
      <c r="FI127" s="74">
        <v>11.25</v>
      </c>
      <c r="FJ127" s="74">
        <v>13.44</v>
      </c>
      <c r="FK127" s="74" t="s">
        <v>298</v>
      </c>
      <c r="FL127" s="74">
        <f>FJ127-FI127-FO127+FP127</f>
        <v>1.5399999999999996</v>
      </c>
      <c r="FM127" s="90">
        <f>FL127/FI127</f>
        <v>0.13688888888888887</v>
      </c>
      <c r="FN127" s="75" t="s">
        <v>446</v>
      </c>
      <c r="FO127" s="73">
        <v>0.65</v>
      </c>
      <c r="FP127" s="648"/>
      <c r="FQ127" s="73"/>
      <c r="FR127" s="73"/>
      <c r="FS127" s="13"/>
      <c r="FU127" s="13"/>
      <c r="FV127" s="74">
        <v>11.25</v>
      </c>
      <c r="FW127" s="74">
        <v>13.69</v>
      </c>
      <c r="FX127" s="74"/>
      <c r="FY127" s="74" t="s">
        <v>298</v>
      </c>
      <c r="FZ127" s="74">
        <f>FW127-FV127-GC127+GD127</f>
        <v>1.5399999999999996</v>
      </c>
      <c r="GA127" s="90">
        <f>FZ127/FV127</f>
        <v>0.13688888888888887</v>
      </c>
      <c r="GB127" s="75" t="s">
        <v>446</v>
      </c>
      <c r="GC127" s="73">
        <v>0.9</v>
      </c>
      <c r="GD127" s="648"/>
      <c r="GE127" s="73"/>
      <c r="GF127" s="73"/>
      <c r="GG127" s="13"/>
      <c r="GI127" s="13"/>
      <c r="GJ127" s="74">
        <v>11.25</v>
      </c>
      <c r="GK127" s="74">
        <v>13.69</v>
      </c>
      <c r="GL127" s="74"/>
      <c r="GM127" s="74" t="s">
        <v>298</v>
      </c>
      <c r="GN127" s="74">
        <f>GK127-GJ127-GQ127+GR127</f>
        <v>1.5399999999999996</v>
      </c>
      <c r="GO127" s="90">
        <f>GN127/GJ127</f>
        <v>0.13688888888888887</v>
      </c>
      <c r="GP127" s="75" t="s">
        <v>446</v>
      </c>
      <c r="GQ127" s="277">
        <v>0.9</v>
      </c>
      <c r="GR127" s="660"/>
      <c r="GS127" s="73"/>
      <c r="GT127" s="73"/>
      <c r="GU127" s="13"/>
      <c r="GW127" s="13"/>
      <c r="GX127" s="74">
        <v>11.25</v>
      </c>
      <c r="GY127" s="74">
        <v>13.69</v>
      </c>
      <c r="GZ127" s="74"/>
      <c r="HA127" s="74" t="s">
        <v>298</v>
      </c>
      <c r="HB127" s="74">
        <f>GY127-GX127-HE127+HF127</f>
        <v>1.5399999999999996</v>
      </c>
      <c r="HC127" s="90">
        <f>HB127/GX127</f>
        <v>0.13688888888888887</v>
      </c>
      <c r="HD127" s="75" t="s">
        <v>446</v>
      </c>
      <c r="HE127" s="277">
        <v>0.9</v>
      </c>
      <c r="HF127" s="660"/>
      <c r="HG127" s="73"/>
      <c r="HH127" s="73"/>
      <c r="HI127" s="13"/>
      <c r="HJ127" s="13"/>
      <c r="HK127" s="13"/>
      <c r="HL127" s="74">
        <v>11.25</v>
      </c>
      <c r="HM127" s="74">
        <v>13.69</v>
      </c>
      <c r="HN127" s="74"/>
      <c r="HO127" s="74" t="s">
        <v>298</v>
      </c>
      <c r="HP127" s="74">
        <f>HM127-HL127-HS127+HT127</f>
        <v>1.5399999999999996</v>
      </c>
      <c r="HQ127" s="90">
        <f>HP127/HL127</f>
        <v>0.13688888888888887</v>
      </c>
      <c r="HR127" s="75" t="s">
        <v>446</v>
      </c>
      <c r="HS127" s="277">
        <v>0.9</v>
      </c>
      <c r="HT127" s="660"/>
      <c r="HU127" s="73"/>
      <c r="HV127" s="73"/>
      <c r="HW127" s="13"/>
      <c r="HX127" s="13"/>
      <c r="HY127" s="74">
        <v>11.25</v>
      </c>
      <c r="HZ127" s="74">
        <v>13.69</v>
      </c>
      <c r="IA127" s="74"/>
      <c r="IB127" s="74" t="s">
        <v>298</v>
      </c>
      <c r="IC127" s="74">
        <f>HZ127-HY127-II127+IJ127</f>
        <v>1.5399999999999996</v>
      </c>
      <c r="ID127" s="90">
        <f>IC127/HY127</f>
        <v>0.13688888888888887</v>
      </c>
      <c r="IE127" s="90"/>
      <c r="IF127" s="90"/>
      <c r="IG127" s="90"/>
      <c r="IH127" s="75" t="s">
        <v>446</v>
      </c>
      <c r="II127" s="277">
        <v>0.9</v>
      </c>
      <c r="IJ127" s="660"/>
      <c r="IK127" s="73"/>
      <c r="IL127" s="73"/>
      <c r="IM127" s="13"/>
      <c r="IO127" s="692"/>
      <c r="IQ127" s="13"/>
      <c r="IR127" s="74">
        <v>11.25</v>
      </c>
      <c r="IS127" s="74">
        <v>13.69</v>
      </c>
      <c r="IT127" s="74"/>
      <c r="IU127" s="74" t="s">
        <v>298</v>
      </c>
      <c r="IV127" s="74">
        <f>IS127-IR127-JB127+JC127</f>
        <v>1.5399999999999996</v>
      </c>
      <c r="IW127" s="90">
        <f>IV127/IR127</f>
        <v>0.13688888888888887</v>
      </c>
      <c r="IX127" s="90"/>
      <c r="IY127" s="90"/>
      <c r="IZ127" s="90"/>
      <c r="JA127" s="75" t="s">
        <v>446</v>
      </c>
      <c r="JB127" s="277">
        <v>0.9</v>
      </c>
      <c r="JC127" s="660"/>
      <c r="JD127" s="73"/>
      <c r="JE127" s="73"/>
      <c r="JF127" s="13"/>
      <c r="JH127" s="13"/>
      <c r="JI127" s="74">
        <v>11.25</v>
      </c>
      <c r="JJ127" s="74">
        <v>13.69</v>
      </c>
      <c r="JK127" s="74"/>
      <c r="JL127" s="74" t="s">
        <v>298</v>
      </c>
      <c r="JM127" s="74">
        <f>JJ127-JI127-JS127+JT127</f>
        <v>1.5399999999999996</v>
      </c>
      <c r="JN127" s="90">
        <f>JM127/JI127</f>
        <v>0.13688888888888887</v>
      </c>
      <c r="JO127" s="90"/>
      <c r="JP127" s="90"/>
      <c r="JQ127" s="90"/>
      <c r="JR127" s="75" t="s">
        <v>446</v>
      </c>
      <c r="JS127" s="277">
        <v>0.9</v>
      </c>
      <c r="JT127" s="660"/>
      <c r="JU127" s="73"/>
      <c r="JV127" s="73"/>
      <c r="JW127" s="13"/>
      <c r="JZ127" s="13"/>
      <c r="KA127" s="74">
        <v>11.25</v>
      </c>
      <c r="KB127" s="74">
        <v>13.69</v>
      </c>
      <c r="KC127" s="74"/>
      <c r="KD127" s="74" t="s">
        <v>298</v>
      </c>
      <c r="KE127" s="74">
        <f>KB127-KA127-KK127+KL127</f>
        <v>1.5399999999999996</v>
      </c>
      <c r="KF127" s="90">
        <f>KE127/KA127</f>
        <v>0.13688888888888887</v>
      </c>
      <c r="KG127" s="90"/>
      <c r="KH127" s="90"/>
      <c r="KI127" s="90"/>
      <c r="KJ127" s="75" t="s">
        <v>446</v>
      </c>
      <c r="KK127" s="277">
        <v>0.9</v>
      </c>
      <c r="KL127" s="660"/>
      <c r="KM127" s="73"/>
      <c r="KN127" s="73"/>
      <c r="KO127" s="13"/>
      <c r="KQ127" s="13"/>
      <c r="KR127" s="74">
        <v>11.25</v>
      </c>
      <c r="KS127" s="74">
        <v>13.69</v>
      </c>
      <c r="KT127" s="74"/>
      <c r="KU127" s="315" t="s">
        <v>298</v>
      </c>
      <c r="KV127" s="74">
        <f>KS127-KR127-LB127+LC127</f>
        <v>1.5399999999999996</v>
      </c>
      <c r="KW127" s="90">
        <f>KV127/KR127</f>
        <v>0.13688888888888887</v>
      </c>
      <c r="KX127" s="90"/>
      <c r="KY127" s="90"/>
      <c r="KZ127" s="90"/>
      <c r="LA127" s="75" t="s">
        <v>446</v>
      </c>
      <c r="LB127" s="277">
        <v>0.9</v>
      </c>
      <c r="LC127" s="660"/>
      <c r="LD127" s="73"/>
      <c r="LE127" s="73"/>
      <c r="LF127" s="13"/>
      <c r="LI127" s="13"/>
      <c r="LJ127" s="74">
        <v>11.25</v>
      </c>
      <c r="LK127" s="74">
        <v>13.69</v>
      </c>
      <c r="LL127" s="74"/>
      <c r="LM127" s="315" t="s">
        <v>298</v>
      </c>
      <c r="LN127" s="74">
        <f>LK127-LJ127-LT127+LU127</f>
        <v>1.5399999999999996</v>
      </c>
      <c r="LO127" s="90">
        <f>LN127/LJ127</f>
        <v>0.13688888888888887</v>
      </c>
      <c r="LP127" s="90"/>
      <c r="LQ127" s="90"/>
      <c r="LR127" s="90"/>
      <c r="LS127" s="75" t="s">
        <v>446</v>
      </c>
      <c r="LT127" s="277">
        <v>0.9</v>
      </c>
      <c r="LU127" s="660"/>
      <c r="LV127" s="73"/>
      <c r="LW127" s="73"/>
      <c r="LX127" s="13"/>
      <c r="LZ127" s="13"/>
      <c r="MA127" s="74">
        <v>11.25</v>
      </c>
      <c r="MB127" s="74">
        <v>13.69</v>
      </c>
      <c r="MC127" s="74"/>
      <c r="MD127" s="315" t="s">
        <v>298</v>
      </c>
      <c r="ME127" s="74">
        <f>MB127-MA127-MK127+ML127</f>
        <v>1.5399999999999996</v>
      </c>
      <c r="MF127" s="90">
        <f>ME127/MA127</f>
        <v>0.13688888888888887</v>
      </c>
      <c r="MG127" s="90"/>
      <c r="MH127" s="90"/>
      <c r="MI127" s="90"/>
      <c r="MJ127" s="75" t="s">
        <v>446</v>
      </c>
      <c r="MK127" s="277">
        <v>0.9</v>
      </c>
      <c r="ML127" s="660"/>
      <c r="MM127" s="73"/>
      <c r="MN127" s="73"/>
      <c r="MO127" s="13"/>
      <c r="MQ127" s="13"/>
      <c r="MR127" s="74">
        <v>11.25</v>
      </c>
      <c r="MS127" s="74">
        <v>13.69</v>
      </c>
      <c r="MT127" s="74"/>
      <c r="MU127" s="315" t="s">
        <v>298</v>
      </c>
      <c r="MV127" s="74">
        <f>MS127-MR127-NB127+NC127</f>
        <v>1.5399999999999996</v>
      </c>
      <c r="MW127" s="90">
        <f>MV127/MR127</f>
        <v>0.13688888888888887</v>
      </c>
      <c r="MX127" s="90"/>
      <c r="MY127" s="90"/>
      <c r="MZ127" s="90"/>
      <c r="NA127" s="75" t="s">
        <v>446</v>
      </c>
      <c r="NB127" s="277">
        <v>0.9</v>
      </c>
      <c r="NC127" s="660"/>
      <c r="ND127" s="73"/>
      <c r="NE127" s="73"/>
      <c r="NF127" s="13"/>
      <c r="NI127" s="13"/>
      <c r="NJ127" s="74">
        <v>11.25</v>
      </c>
      <c r="NK127" s="74">
        <v>13.69</v>
      </c>
      <c r="NL127" s="361"/>
      <c r="NM127" s="315" t="s">
        <v>298</v>
      </c>
      <c r="NN127" s="74">
        <f>NK127-NJ127-NT127+NU127</f>
        <v>1.5399999999999996</v>
      </c>
      <c r="NO127" s="90">
        <f>NN127/NJ127</f>
        <v>0.13688888888888887</v>
      </c>
      <c r="NP127" s="90"/>
      <c r="NQ127" s="90"/>
      <c r="NR127" s="90"/>
      <c r="NS127" s="75" t="s">
        <v>446</v>
      </c>
      <c r="NT127" s="277">
        <v>0.9</v>
      </c>
      <c r="NU127" s="660"/>
      <c r="NV127" s="73"/>
      <c r="NW127" s="73"/>
      <c r="NX127" s="13"/>
      <c r="OA127" s="13"/>
      <c r="OB127" s="74">
        <v>11.25</v>
      </c>
      <c r="OC127" s="74">
        <v>13.69</v>
      </c>
      <c r="OD127" s="361"/>
      <c r="OE127" s="315" t="s">
        <v>298</v>
      </c>
      <c r="OF127" s="74">
        <f>OC127-OB127-OL127+OM127</f>
        <v>1.5399999999999996</v>
      </c>
      <c r="OG127" s="90">
        <f>OF127/OB127</f>
        <v>0.13688888888888887</v>
      </c>
      <c r="OH127" s="90"/>
      <c r="OI127" s="90"/>
      <c r="OJ127" s="90"/>
      <c r="OK127" s="75" t="s">
        <v>446</v>
      </c>
      <c r="OL127" s="277">
        <v>0.9</v>
      </c>
      <c r="OM127" s="660"/>
      <c r="ON127" s="13"/>
      <c r="OQ127" s="13"/>
      <c r="OR127" s="74">
        <v>11.25</v>
      </c>
      <c r="OS127" s="74">
        <v>13.69</v>
      </c>
      <c r="OT127" s="361"/>
      <c r="OU127" s="315" t="s">
        <v>298</v>
      </c>
      <c r="OV127" s="74">
        <f>OS127-OR127-PB127+PC127</f>
        <v>1.5399999999999996</v>
      </c>
      <c r="OW127" s="90">
        <f>OV127/OR127</f>
        <v>0.13688888888888887</v>
      </c>
      <c r="OX127" s="90"/>
      <c r="OY127" s="90"/>
      <c r="OZ127" s="90"/>
      <c r="PA127" s="75" t="s">
        <v>446</v>
      </c>
      <c r="PB127" s="277">
        <v>0.9</v>
      </c>
      <c r="PC127" s="660"/>
      <c r="PD127" s="13"/>
      <c r="PG127" s="13"/>
      <c r="PH127" s="74">
        <v>11.25</v>
      </c>
      <c r="PI127" s="74">
        <v>13.69</v>
      </c>
      <c r="PJ127" s="361"/>
      <c r="PK127" s="315" t="s">
        <v>298</v>
      </c>
      <c r="PL127" s="74">
        <f>PI127-PH127-PR127+PS127</f>
        <v>1.5399999999999996</v>
      </c>
      <c r="PM127" s="90">
        <f>PL127/PH127</f>
        <v>0.13688888888888887</v>
      </c>
      <c r="PN127" s="90"/>
      <c r="PO127" s="90"/>
      <c r="PP127" s="90"/>
      <c r="PQ127" s="75" t="s">
        <v>446</v>
      </c>
      <c r="PR127" s="277">
        <v>0.9</v>
      </c>
      <c r="PS127" s="660"/>
      <c r="PT127" s="13"/>
      <c r="PV127" s="13"/>
      <c r="PW127" s="74">
        <v>11.25</v>
      </c>
      <c r="PX127" s="74">
        <v>13.69</v>
      </c>
      <c r="PY127" s="361"/>
      <c r="PZ127" s="315" t="s">
        <v>298</v>
      </c>
      <c r="QA127" s="74">
        <f>PX127-PW127-QG127+QH127</f>
        <v>1.5399999999999996</v>
      </c>
      <c r="QB127" s="90">
        <f>QA127/PW127</f>
        <v>0.13688888888888887</v>
      </c>
      <c r="QC127" s="90"/>
      <c r="QD127" s="90"/>
      <c r="QE127" s="90"/>
      <c r="QF127" s="75" t="s">
        <v>446</v>
      </c>
      <c r="QG127" s="277">
        <v>0.9</v>
      </c>
      <c r="QH127" s="660"/>
      <c r="QI127" s="13"/>
      <c r="QK127" s="13"/>
      <c r="QL127" s="74">
        <v>11.25</v>
      </c>
      <c r="QM127" s="74">
        <v>13.69</v>
      </c>
      <c r="QN127" s="361"/>
      <c r="QO127" s="315" t="s">
        <v>298</v>
      </c>
      <c r="QP127" s="74">
        <f>QM127-QL127-QV127+QW127</f>
        <v>1.5399999999999996</v>
      </c>
      <c r="QQ127" s="90">
        <f>QP127/QL127</f>
        <v>0.13688888888888887</v>
      </c>
      <c r="QR127" s="90"/>
      <c r="QS127" s="90"/>
      <c r="QT127" s="90"/>
      <c r="QU127" s="75" t="s">
        <v>446</v>
      </c>
      <c r="QV127" s="277">
        <v>0.9</v>
      </c>
      <c r="QW127" s="660"/>
      <c r="QX127" s="13"/>
      <c r="QZ127" s="618" t="s">
        <v>71</v>
      </c>
      <c r="RA127" s="74">
        <v>11.25</v>
      </c>
      <c r="RB127" s="74">
        <v>13.69</v>
      </c>
      <c r="RC127" s="500"/>
      <c r="RD127" s="315" t="s">
        <v>298</v>
      </c>
      <c r="RE127" s="74">
        <f>RB127-RA127-RK127+RL127</f>
        <v>1.5399999999999996</v>
      </c>
      <c r="RF127" s="90">
        <f>RE127/RA127</f>
        <v>0.13688888888888887</v>
      </c>
      <c r="RG127" s="90"/>
      <c r="RH127" s="90"/>
      <c r="RI127" s="90"/>
      <c r="RJ127" s="539" t="s">
        <v>446</v>
      </c>
      <c r="RK127" s="560">
        <v>0.9</v>
      </c>
      <c r="RL127" s="561"/>
      <c r="RM127" s="633"/>
      <c r="RQ127" s="618" t="s">
        <v>71</v>
      </c>
      <c r="RR127" s="74">
        <v>11.25</v>
      </c>
      <c r="RS127" s="74">
        <v>13.69</v>
      </c>
      <c r="RT127" s="500"/>
      <c r="RU127" s="315" t="s">
        <v>141</v>
      </c>
      <c r="RV127" s="74">
        <f>RS127-RR127-SB127+SC127</f>
        <v>1.5399999999999996</v>
      </c>
      <c r="RW127" s="90">
        <f>RV127/RR127</f>
        <v>0.13688888888888887</v>
      </c>
      <c r="RX127" s="90"/>
      <c r="RY127" s="90"/>
      <c r="RZ127" s="90"/>
      <c r="SA127" s="539" t="s">
        <v>446</v>
      </c>
      <c r="SB127" s="560">
        <v>0.9</v>
      </c>
      <c r="SC127" s="561"/>
      <c r="SD127" s="633"/>
    </row>
    <row r="128" spans="1:498" ht="15.4" customHeight="1">
      <c r="A128" s="66" t="s">
        <v>417</v>
      </c>
      <c r="B128" s="67">
        <v>10</v>
      </c>
      <c r="C128" s="66" t="s">
        <v>104</v>
      </c>
      <c r="D128" s="777">
        <v>1019</v>
      </c>
      <c r="E128" s="68" t="s">
        <v>413</v>
      </c>
      <c r="F128" s="346" t="s">
        <v>414</v>
      </c>
      <c r="G128" s="599" t="s">
        <v>418</v>
      </c>
      <c r="H128" s="66"/>
      <c r="J128" s="13"/>
      <c r="K128" s="74">
        <v>15.1</v>
      </c>
      <c r="L128" s="74">
        <v>17.87</v>
      </c>
      <c r="M128" s="74" t="s">
        <v>298</v>
      </c>
      <c r="N128" s="74">
        <f>L128-K128-R128+S128</f>
        <v>2.1200000000000014</v>
      </c>
      <c r="O128" s="90">
        <f>N128/K128</f>
        <v>0.14039735099337758</v>
      </c>
      <c r="P128" s="90"/>
      <c r="Q128" s="75" t="s">
        <v>446</v>
      </c>
      <c r="R128" s="73">
        <v>0.65</v>
      </c>
      <c r="S128" s="648"/>
      <c r="T128" s="73"/>
      <c r="U128" s="73"/>
      <c r="V128" s="13"/>
      <c r="X128" s="13"/>
      <c r="Y128" s="74">
        <v>15.1</v>
      </c>
      <c r="Z128" s="74">
        <v>17.87</v>
      </c>
      <c r="AA128" s="74" t="s">
        <v>298</v>
      </c>
      <c r="AB128" s="74">
        <f>Z128-Y128-AF128+AG128</f>
        <v>2.1200000000000014</v>
      </c>
      <c r="AC128" s="90">
        <f>AB128/Y128</f>
        <v>0.14039735099337758</v>
      </c>
      <c r="AD128" s="90"/>
      <c r="AE128" s="75" t="s">
        <v>446</v>
      </c>
      <c r="AF128" s="73">
        <v>0.65</v>
      </c>
      <c r="AG128" s="648"/>
      <c r="AH128" s="73"/>
      <c r="AI128" s="73"/>
      <c r="AJ128" s="13"/>
      <c r="AL128" s="13"/>
      <c r="AM128" s="74">
        <v>15.1</v>
      </c>
      <c r="AN128" s="74">
        <v>17.87</v>
      </c>
      <c r="AO128" s="74" t="s">
        <v>298</v>
      </c>
      <c r="AP128" s="74">
        <f>AN128-AM128-AT128+AU128</f>
        <v>2.1200000000000014</v>
      </c>
      <c r="AQ128" s="90">
        <f>AP128/AM128</f>
        <v>0.14039735099337758</v>
      </c>
      <c r="AR128" s="90"/>
      <c r="AS128" s="75" t="s">
        <v>446</v>
      </c>
      <c r="AT128" s="73">
        <v>0.65</v>
      </c>
      <c r="AU128" s="648"/>
      <c r="AV128" s="73"/>
      <c r="AW128" s="73"/>
      <c r="AX128" s="13"/>
      <c r="AZ128" s="13"/>
      <c r="BA128" s="74">
        <v>15.1</v>
      </c>
      <c r="BB128" s="74">
        <v>17.87</v>
      </c>
      <c r="BC128" s="74" t="s">
        <v>298</v>
      </c>
      <c r="BD128" s="74">
        <f>BB128-BA128-BH128+BI128</f>
        <v>2.1200000000000014</v>
      </c>
      <c r="BE128" s="90">
        <f>BD128/BA128</f>
        <v>0.14039735099337758</v>
      </c>
      <c r="BF128" s="90"/>
      <c r="BG128" s="75" t="s">
        <v>446</v>
      </c>
      <c r="BH128" s="73">
        <v>0.65</v>
      </c>
      <c r="BI128" s="648"/>
      <c r="BJ128" s="73"/>
      <c r="BK128" s="73"/>
      <c r="BL128" s="13"/>
      <c r="BN128" s="13"/>
      <c r="BO128" s="74">
        <v>15.1</v>
      </c>
      <c r="BP128" s="74">
        <v>17.87</v>
      </c>
      <c r="BQ128" s="74" t="s">
        <v>298</v>
      </c>
      <c r="BR128" s="74">
        <f>BP128-BO128-BV128+BW128</f>
        <v>2.1200000000000014</v>
      </c>
      <c r="BS128" s="90">
        <f>BR128/BO128</f>
        <v>0.14039735099337758</v>
      </c>
      <c r="BT128" s="90"/>
      <c r="BU128" s="75" t="s">
        <v>446</v>
      </c>
      <c r="BV128" s="73">
        <v>0.65</v>
      </c>
      <c r="BW128" s="648"/>
      <c r="BX128" s="73"/>
      <c r="BY128" s="73"/>
      <c r="BZ128" s="13"/>
      <c r="CB128" s="154">
        <f>CD128*1.02</f>
        <v>18.227400000000003</v>
      </c>
      <c r="CC128" s="74">
        <v>15.1</v>
      </c>
      <c r="CD128" s="74">
        <v>17.87</v>
      </c>
      <c r="CE128" s="74" t="s">
        <v>298</v>
      </c>
      <c r="CF128" s="74">
        <f>CD128-CC128-CJ128+CK128</f>
        <v>2.1200000000000014</v>
      </c>
      <c r="CG128" s="90">
        <f>CF128/CC128</f>
        <v>0.14039735099337758</v>
      </c>
      <c r="CH128" s="90"/>
      <c r="CI128" s="75" t="s">
        <v>446</v>
      </c>
      <c r="CJ128" s="73">
        <v>0.65</v>
      </c>
      <c r="CK128" s="648"/>
      <c r="CL128" s="73"/>
      <c r="CM128" s="73"/>
      <c r="CN128" s="13"/>
      <c r="CP128" s="13"/>
      <c r="CQ128" s="74">
        <v>15.1</v>
      </c>
      <c r="CR128" s="74">
        <v>17.87</v>
      </c>
      <c r="CS128" s="74" t="s">
        <v>298</v>
      </c>
      <c r="CT128" s="74">
        <f>CR128-CQ128-CX128+CY128</f>
        <v>2.1200000000000014</v>
      </c>
      <c r="CU128" s="90">
        <f>CT128/CQ128</f>
        <v>0.14039735099337758</v>
      </c>
      <c r="CV128" s="90"/>
      <c r="CW128" s="75" t="s">
        <v>446</v>
      </c>
      <c r="CX128" s="73">
        <v>0.65</v>
      </c>
      <c r="CY128" s="648"/>
      <c r="CZ128" s="73"/>
      <c r="DA128" s="73"/>
      <c r="DB128" s="13"/>
      <c r="DD128" s="13"/>
      <c r="DE128" s="74">
        <v>15.1</v>
      </c>
      <c r="DF128" s="74">
        <v>17.87</v>
      </c>
      <c r="DG128" s="74"/>
      <c r="DH128" s="74"/>
      <c r="DI128" s="74" t="s">
        <v>298</v>
      </c>
      <c r="DJ128" s="74">
        <f>DF128-DE128-DN128+DO128</f>
        <v>2.1200000000000014</v>
      </c>
      <c r="DK128" s="90">
        <f>DJ128/DE128</f>
        <v>0.14039735099337758</v>
      </c>
      <c r="DL128" s="90"/>
      <c r="DM128" s="75" t="s">
        <v>446</v>
      </c>
      <c r="DN128" s="73">
        <v>0.65</v>
      </c>
      <c r="DO128" s="648"/>
      <c r="DP128" s="73"/>
      <c r="DQ128" s="73"/>
      <c r="DR128" s="13"/>
      <c r="DT128" s="13"/>
      <c r="DU128" s="74">
        <v>15.1</v>
      </c>
      <c r="DV128" s="74">
        <v>17.87</v>
      </c>
      <c r="DW128" s="74" t="s">
        <v>298</v>
      </c>
      <c r="DX128" s="74">
        <f>DV128-DU128-EB128+EC128</f>
        <v>2.1200000000000014</v>
      </c>
      <c r="DY128" s="90">
        <f>DX128/DU128</f>
        <v>0.14039735099337758</v>
      </c>
      <c r="DZ128" s="90"/>
      <c r="EA128" s="75" t="s">
        <v>446</v>
      </c>
      <c r="EB128" s="73">
        <v>0.65</v>
      </c>
      <c r="EC128" s="648"/>
      <c r="ED128" s="73"/>
      <c r="EE128" s="73"/>
      <c r="EF128" s="13"/>
      <c r="EG128" s="13"/>
      <c r="EH128" s="13"/>
      <c r="EI128" s="74">
        <v>15.1</v>
      </c>
      <c r="EJ128" s="74">
        <v>17.87</v>
      </c>
      <c r="EK128" s="74" t="s">
        <v>298</v>
      </c>
      <c r="EL128" s="74">
        <f>EJ128-EI128-EO128+EP128</f>
        <v>2.1200000000000014</v>
      </c>
      <c r="EM128" s="90">
        <f>EL128/EI128</f>
        <v>0.14039735099337758</v>
      </c>
      <c r="EN128" s="75" t="s">
        <v>446</v>
      </c>
      <c r="EO128" s="73">
        <v>0.65</v>
      </c>
      <c r="EP128" s="648"/>
      <c r="EQ128" s="73"/>
      <c r="ER128" s="73"/>
      <c r="ES128" s="13"/>
      <c r="EU128" s="13"/>
      <c r="EV128" s="74">
        <v>15.1</v>
      </c>
      <c r="EW128" s="74">
        <v>17.87</v>
      </c>
      <c r="EX128" s="74" t="s">
        <v>298</v>
      </c>
      <c r="EY128" s="74">
        <f>EW128-EV128-FB128+FC128</f>
        <v>2.1200000000000014</v>
      </c>
      <c r="EZ128" s="90">
        <f>EY128/EV128</f>
        <v>0.14039735099337758</v>
      </c>
      <c r="FA128" s="75" t="s">
        <v>446</v>
      </c>
      <c r="FB128" s="73">
        <v>0.65</v>
      </c>
      <c r="FC128" s="648"/>
      <c r="FD128" s="73"/>
      <c r="FE128" s="73"/>
      <c r="FF128" s="13"/>
      <c r="FH128" s="13"/>
      <c r="FI128" s="74">
        <v>15.1</v>
      </c>
      <c r="FJ128" s="74">
        <v>17.87</v>
      </c>
      <c r="FK128" s="74" t="s">
        <v>298</v>
      </c>
      <c r="FL128" s="74">
        <f>FJ128-FI128-FO128+FP128</f>
        <v>2.1200000000000014</v>
      </c>
      <c r="FM128" s="90">
        <f>FL128/FI128</f>
        <v>0.14039735099337758</v>
      </c>
      <c r="FN128" s="75" t="s">
        <v>446</v>
      </c>
      <c r="FO128" s="73">
        <v>0.65</v>
      </c>
      <c r="FP128" s="648"/>
      <c r="FQ128" s="73"/>
      <c r="FR128" s="73"/>
      <c r="FS128" s="13"/>
      <c r="FU128" s="13"/>
      <c r="FV128" s="74">
        <v>15.1</v>
      </c>
      <c r="FW128" s="74">
        <v>17.87</v>
      </c>
      <c r="FX128" s="74"/>
      <c r="FY128" s="74" t="s">
        <v>298</v>
      </c>
      <c r="FZ128" s="74">
        <f>FW128-FV128-GC128+GD128</f>
        <v>1.8700000000000014</v>
      </c>
      <c r="GA128" s="90">
        <f>FZ128/FV128</f>
        <v>0.1238410596026491</v>
      </c>
      <c r="GB128" s="75" t="s">
        <v>446</v>
      </c>
      <c r="GC128" s="73">
        <v>0.9</v>
      </c>
      <c r="GD128" s="648"/>
      <c r="GE128" s="73"/>
      <c r="GF128" s="73"/>
      <c r="GG128" s="13"/>
      <c r="GI128" s="13"/>
      <c r="GJ128" s="74">
        <v>15.1</v>
      </c>
      <c r="GK128" s="74">
        <v>17.87</v>
      </c>
      <c r="GL128" s="74"/>
      <c r="GM128" s="74" t="s">
        <v>298</v>
      </c>
      <c r="GN128" s="74">
        <f>GK128-GJ128-GQ128+GR128</f>
        <v>1.8700000000000014</v>
      </c>
      <c r="GO128" s="90">
        <f>GN128/GJ128</f>
        <v>0.1238410596026491</v>
      </c>
      <c r="GP128" s="75" t="s">
        <v>446</v>
      </c>
      <c r="GQ128" s="277">
        <v>0.9</v>
      </c>
      <c r="GR128" s="660"/>
      <c r="GS128" s="73"/>
      <c r="GT128" s="73"/>
      <c r="GU128" s="13"/>
      <c r="GW128" s="13"/>
      <c r="GX128" s="74">
        <v>15.1</v>
      </c>
      <c r="GY128" s="74">
        <v>17.87</v>
      </c>
      <c r="GZ128" s="74"/>
      <c r="HA128" s="74" t="s">
        <v>298</v>
      </c>
      <c r="HB128" s="74">
        <f>GY128-GX128-HE128+HF128</f>
        <v>1.8700000000000014</v>
      </c>
      <c r="HC128" s="90">
        <f>HB128/GX128</f>
        <v>0.1238410596026491</v>
      </c>
      <c r="HD128" s="75" t="s">
        <v>446</v>
      </c>
      <c r="HE128" s="277">
        <v>0.9</v>
      </c>
      <c r="HF128" s="660"/>
      <c r="HG128" s="73"/>
      <c r="HH128" s="73"/>
      <c r="HI128" s="13"/>
      <c r="HJ128" s="13"/>
      <c r="HK128" s="13"/>
      <c r="HL128" s="74">
        <v>15.1</v>
      </c>
      <c r="HM128" s="74">
        <v>17.87</v>
      </c>
      <c r="HN128" s="74"/>
      <c r="HO128" s="74" t="s">
        <v>298</v>
      </c>
      <c r="HP128" s="74">
        <f>HM128-HL128-HS128+HT128</f>
        <v>1.8700000000000014</v>
      </c>
      <c r="HQ128" s="90">
        <f>HP128/HL128</f>
        <v>0.1238410596026491</v>
      </c>
      <c r="HR128" s="75" t="s">
        <v>446</v>
      </c>
      <c r="HS128" s="277">
        <v>0.9</v>
      </c>
      <c r="HT128" s="660"/>
      <c r="HU128" s="73"/>
      <c r="HV128" s="73"/>
      <c r="HW128" s="13"/>
      <c r="HX128" s="13"/>
      <c r="HY128" s="74">
        <v>15.1</v>
      </c>
      <c r="HZ128" s="74">
        <v>17.87</v>
      </c>
      <c r="IA128" s="74"/>
      <c r="IB128" s="74" t="s">
        <v>298</v>
      </c>
      <c r="IC128" s="74">
        <f>HZ128-HY128-II128+IJ128</f>
        <v>1.8700000000000014</v>
      </c>
      <c r="ID128" s="90">
        <f>IC128/HY128</f>
        <v>0.1238410596026491</v>
      </c>
      <c r="IE128" s="90"/>
      <c r="IF128" s="90"/>
      <c r="IG128" s="90"/>
      <c r="IH128" s="75" t="s">
        <v>446</v>
      </c>
      <c r="II128" s="277">
        <v>0.9</v>
      </c>
      <c r="IJ128" s="660"/>
      <c r="IK128" s="73"/>
      <c r="IL128" s="73"/>
      <c r="IM128" s="13"/>
      <c r="IQ128" s="13"/>
      <c r="IR128" s="74">
        <v>15.1</v>
      </c>
      <c r="IS128" s="74">
        <v>17.87</v>
      </c>
      <c r="IT128" s="74"/>
      <c r="IU128" s="74" t="s">
        <v>298</v>
      </c>
      <c r="IV128" s="74">
        <f>IS128-IR128-JB128+JC128</f>
        <v>1.8700000000000014</v>
      </c>
      <c r="IW128" s="90">
        <f>IV128/IR128</f>
        <v>0.1238410596026491</v>
      </c>
      <c r="IX128" s="90"/>
      <c r="IY128" s="90"/>
      <c r="IZ128" s="90"/>
      <c r="JA128" s="75" t="s">
        <v>446</v>
      </c>
      <c r="JB128" s="277">
        <v>0.9</v>
      </c>
      <c r="JC128" s="660"/>
      <c r="JD128" s="73"/>
      <c r="JE128" s="73"/>
      <c r="JF128" s="13"/>
      <c r="JH128" s="13"/>
      <c r="JI128" s="74">
        <v>15.1</v>
      </c>
      <c r="JJ128" s="74">
        <v>17.87</v>
      </c>
      <c r="JK128" s="74"/>
      <c r="JL128" s="74" t="s">
        <v>298</v>
      </c>
      <c r="JM128" s="74">
        <f>JJ128-JI128-JS128+JT128</f>
        <v>1.8700000000000014</v>
      </c>
      <c r="JN128" s="90">
        <f>JM128/JI128</f>
        <v>0.1238410596026491</v>
      </c>
      <c r="JO128" s="90"/>
      <c r="JP128" s="90"/>
      <c r="JQ128" s="90"/>
      <c r="JR128" s="75" t="s">
        <v>446</v>
      </c>
      <c r="JS128" s="277">
        <v>0.9</v>
      </c>
      <c r="JT128" s="660"/>
      <c r="JU128" s="73"/>
      <c r="JV128" s="73"/>
      <c r="JW128" s="13"/>
      <c r="JZ128" s="13"/>
      <c r="KA128" s="74">
        <v>15.1</v>
      </c>
      <c r="KB128" s="74">
        <v>17.87</v>
      </c>
      <c r="KC128" s="74"/>
      <c r="KD128" s="74" t="s">
        <v>298</v>
      </c>
      <c r="KE128" s="74">
        <f>KB128-KA128-KK128+KL128</f>
        <v>1.8700000000000014</v>
      </c>
      <c r="KF128" s="90">
        <f>KE128/KA128</f>
        <v>0.1238410596026491</v>
      </c>
      <c r="KG128" s="90"/>
      <c r="KH128" s="90"/>
      <c r="KI128" s="90"/>
      <c r="KJ128" s="75" t="s">
        <v>446</v>
      </c>
      <c r="KK128" s="277">
        <v>0.9</v>
      </c>
      <c r="KL128" s="660"/>
      <c r="KM128" s="73"/>
      <c r="KN128" s="73"/>
      <c r="KO128" s="13"/>
      <c r="KQ128" s="13"/>
      <c r="KR128" s="74">
        <v>15.1</v>
      </c>
      <c r="KS128" s="74">
        <v>17.87</v>
      </c>
      <c r="KT128" s="74"/>
      <c r="KU128" s="315" t="s">
        <v>298</v>
      </c>
      <c r="KV128" s="74">
        <f>KS128-KR128-LB128+LC128</f>
        <v>1.8700000000000014</v>
      </c>
      <c r="KW128" s="90">
        <f>KV128/KR128</f>
        <v>0.1238410596026491</v>
      </c>
      <c r="KX128" s="90"/>
      <c r="KY128" s="90"/>
      <c r="KZ128" s="90"/>
      <c r="LA128" s="75" t="s">
        <v>446</v>
      </c>
      <c r="LB128" s="277">
        <v>0.9</v>
      </c>
      <c r="LC128" s="660"/>
      <c r="LD128" s="73"/>
      <c r="LE128" s="73"/>
      <c r="LF128" s="13"/>
      <c r="LI128" s="13"/>
      <c r="LJ128" s="74">
        <v>15.1</v>
      </c>
      <c r="LK128" s="74">
        <v>17.87</v>
      </c>
      <c r="LL128" s="74"/>
      <c r="LM128" s="315" t="s">
        <v>298</v>
      </c>
      <c r="LN128" s="74">
        <f>LK128-LJ128-LT128+LU128</f>
        <v>1.8700000000000014</v>
      </c>
      <c r="LO128" s="90">
        <f>LN128/LJ128</f>
        <v>0.1238410596026491</v>
      </c>
      <c r="LP128" s="90"/>
      <c r="LQ128" s="90"/>
      <c r="LR128" s="90"/>
      <c r="LS128" s="75" t="s">
        <v>446</v>
      </c>
      <c r="LT128" s="277">
        <v>0.9</v>
      </c>
      <c r="LU128" s="660"/>
      <c r="LV128" s="73"/>
      <c r="LW128" s="73"/>
      <c r="LX128" s="13"/>
      <c r="LZ128" s="13"/>
      <c r="MA128" s="74">
        <v>15.1</v>
      </c>
      <c r="MB128" s="74">
        <v>17.87</v>
      </c>
      <c r="MC128" s="74"/>
      <c r="MD128" s="315" t="s">
        <v>298</v>
      </c>
      <c r="ME128" s="74">
        <f>MB128-MA128-MK128+ML128</f>
        <v>1.8700000000000014</v>
      </c>
      <c r="MF128" s="90">
        <f>ME128/MA128</f>
        <v>0.1238410596026491</v>
      </c>
      <c r="MG128" s="90"/>
      <c r="MH128" s="90"/>
      <c r="MI128" s="90"/>
      <c r="MJ128" s="75" t="s">
        <v>446</v>
      </c>
      <c r="MK128" s="277">
        <v>0.9</v>
      </c>
      <c r="ML128" s="660"/>
      <c r="MM128" s="73"/>
      <c r="MN128" s="73"/>
      <c r="MO128" s="13"/>
      <c r="MQ128" s="13"/>
      <c r="MR128" s="74">
        <v>15.1</v>
      </c>
      <c r="MS128" s="74">
        <v>17.87</v>
      </c>
      <c r="MT128" s="74"/>
      <c r="MU128" s="315" t="s">
        <v>298</v>
      </c>
      <c r="MV128" s="74">
        <f>MS128-MR128-NB128+NC128</f>
        <v>1.8700000000000014</v>
      </c>
      <c r="MW128" s="90">
        <f>MV128/MR128</f>
        <v>0.1238410596026491</v>
      </c>
      <c r="MX128" s="90"/>
      <c r="MY128" s="90"/>
      <c r="MZ128" s="90"/>
      <c r="NA128" s="75" t="s">
        <v>446</v>
      </c>
      <c r="NB128" s="277">
        <v>0.9</v>
      </c>
      <c r="NC128" s="660"/>
      <c r="ND128" s="73"/>
      <c r="NE128" s="73"/>
      <c r="NF128" s="13"/>
      <c r="NI128" s="13"/>
      <c r="NJ128" s="74">
        <v>15.1</v>
      </c>
      <c r="NK128" s="74">
        <v>17.87</v>
      </c>
      <c r="NL128" s="361"/>
      <c r="NM128" s="315" t="s">
        <v>298</v>
      </c>
      <c r="NN128" s="74">
        <f>NK128-NJ128-NT128+NU128</f>
        <v>1.8700000000000014</v>
      </c>
      <c r="NO128" s="90">
        <f>NN128/NJ128</f>
        <v>0.1238410596026491</v>
      </c>
      <c r="NP128" s="90"/>
      <c r="NQ128" s="90"/>
      <c r="NR128" s="90"/>
      <c r="NS128" s="75" t="s">
        <v>446</v>
      </c>
      <c r="NT128" s="277">
        <v>0.9</v>
      </c>
      <c r="NU128" s="660"/>
      <c r="NV128" s="73"/>
      <c r="NW128" s="73"/>
      <c r="NX128" s="13"/>
      <c r="OA128" s="13"/>
      <c r="OB128" s="74">
        <v>15.1</v>
      </c>
      <c r="OC128" s="74">
        <v>17.87</v>
      </c>
      <c r="OD128" s="361"/>
      <c r="OE128" s="315" t="s">
        <v>298</v>
      </c>
      <c r="OF128" s="74">
        <f>OC128-OB128-OL128+OM128</f>
        <v>1.8700000000000014</v>
      </c>
      <c r="OG128" s="90">
        <f>OF128/OB128</f>
        <v>0.1238410596026491</v>
      </c>
      <c r="OH128" s="90"/>
      <c r="OI128" s="90"/>
      <c r="OJ128" s="90"/>
      <c r="OK128" s="75" t="s">
        <v>446</v>
      </c>
      <c r="OL128" s="277">
        <v>0.9</v>
      </c>
      <c r="OM128" s="660"/>
      <c r="ON128" s="13"/>
      <c r="OQ128" s="13"/>
      <c r="OR128" s="74">
        <v>15.1</v>
      </c>
      <c r="OS128" s="74">
        <v>17.87</v>
      </c>
      <c r="OT128" s="361"/>
      <c r="OU128" s="315" t="s">
        <v>298</v>
      </c>
      <c r="OV128" s="74">
        <f>OS128-OR128-PB128+PC128</f>
        <v>1.8700000000000014</v>
      </c>
      <c r="OW128" s="90">
        <f>OV128/OR128</f>
        <v>0.1238410596026491</v>
      </c>
      <c r="OX128" s="90"/>
      <c r="OY128" s="90"/>
      <c r="OZ128" s="90"/>
      <c r="PA128" s="75" t="s">
        <v>446</v>
      </c>
      <c r="PB128" s="277">
        <v>0.9</v>
      </c>
      <c r="PC128" s="660"/>
      <c r="PD128" s="13"/>
      <c r="PG128" s="13"/>
      <c r="PH128" s="74">
        <v>15.1</v>
      </c>
      <c r="PI128" s="74">
        <v>17.87</v>
      </c>
      <c r="PJ128" s="361"/>
      <c r="PK128" s="315" t="s">
        <v>298</v>
      </c>
      <c r="PL128" s="74">
        <f>PI128-PH128-PR128+PS128</f>
        <v>1.8700000000000014</v>
      </c>
      <c r="PM128" s="90">
        <f>PL128/PH128</f>
        <v>0.1238410596026491</v>
      </c>
      <c r="PN128" s="90"/>
      <c r="PO128" s="90"/>
      <c r="PP128" s="90"/>
      <c r="PQ128" s="75" t="s">
        <v>446</v>
      </c>
      <c r="PR128" s="277">
        <v>0.9</v>
      </c>
      <c r="PS128" s="660"/>
      <c r="PT128" s="13"/>
      <c r="PV128" s="13"/>
      <c r="PW128" s="74">
        <v>15.1</v>
      </c>
      <c r="PX128" s="74">
        <v>17.87</v>
      </c>
      <c r="PY128" s="361"/>
      <c r="PZ128" s="315" t="s">
        <v>298</v>
      </c>
      <c r="QA128" s="74">
        <f>PX128-PW128-QG128+QH128</f>
        <v>1.8700000000000014</v>
      </c>
      <c r="QB128" s="90">
        <f>QA128/PW128</f>
        <v>0.1238410596026491</v>
      </c>
      <c r="QC128" s="90"/>
      <c r="QD128" s="90"/>
      <c r="QE128" s="90"/>
      <c r="QF128" s="75" t="s">
        <v>446</v>
      </c>
      <c r="QG128" s="277">
        <v>0.9</v>
      </c>
      <c r="QH128" s="660"/>
      <c r="QI128" s="13"/>
      <c r="QK128" s="13"/>
      <c r="QL128" s="74">
        <v>15.1</v>
      </c>
      <c r="QM128" s="74">
        <v>17.87</v>
      </c>
      <c r="QN128" s="361"/>
      <c r="QO128" s="315" t="s">
        <v>298</v>
      </c>
      <c r="QP128" s="74">
        <f>QM128-QL128-QV128+QW128</f>
        <v>1.8700000000000014</v>
      </c>
      <c r="QQ128" s="90">
        <f>QP128/QL128</f>
        <v>0.1238410596026491</v>
      </c>
      <c r="QR128" s="90"/>
      <c r="QS128" s="90"/>
      <c r="QT128" s="90"/>
      <c r="QU128" s="75" t="s">
        <v>446</v>
      </c>
      <c r="QV128" s="277">
        <v>0.9</v>
      </c>
      <c r="QW128" s="660"/>
      <c r="QX128" s="13"/>
      <c r="QZ128" s="618" t="s">
        <v>71</v>
      </c>
      <c r="RA128" s="74">
        <v>15.1</v>
      </c>
      <c r="RB128" s="74">
        <v>17.87</v>
      </c>
      <c r="RC128" s="500"/>
      <c r="RD128" s="315" t="s">
        <v>298</v>
      </c>
      <c r="RE128" s="74">
        <f>RB128-RA128-RK128+RL128</f>
        <v>1.8700000000000014</v>
      </c>
      <c r="RF128" s="90">
        <f>RE128/RA128</f>
        <v>0.1238410596026491</v>
      </c>
      <c r="RG128" s="90"/>
      <c r="RH128" s="90"/>
      <c r="RI128" s="90"/>
      <c r="RJ128" s="539" t="s">
        <v>446</v>
      </c>
      <c r="RK128" s="560">
        <v>0.9</v>
      </c>
      <c r="RL128" s="561"/>
      <c r="RM128" s="633"/>
      <c r="RQ128" s="618" t="s">
        <v>71</v>
      </c>
      <c r="RR128" s="74">
        <v>15.1</v>
      </c>
      <c r="RS128" s="74">
        <v>17.87</v>
      </c>
      <c r="RT128" s="500"/>
      <c r="RU128" s="315" t="s">
        <v>141</v>
      </c>
      <c r="RV128" s="74">
        <f>RS128-RR128-SB128+SC128</f>
        <v>1.8700000000000014</v>
      </c>
      <c r="RW128" s="90">
        <f>RV128/RR128</f>
        <v>0.1238410596026491</v>
      </c>
      <c r="RX128" s="90"/>
      <c r="RY128" s="90"/>
      <c r="RZ128" s="90"/>
      <c r="SA128" s="539" t="s">
        <v>446</v>
      </c>
      <c r="SB128" s="560">
        <v>0.9</v>
      </c>
      <c r="SC128" s="561"/>
      <c r="SD128" s="633"/>
    </row>
    <row r="129" spans="1:16349">
      <c r="A129" s="66" t="s">
        <v>421</v>
      </c>
      <c r="B129" s="67">
        <v>10</v>
      </c>
      <c r="C129" s="66" t="s">
        <v>104</v>
      </c>
      <c r="D129" s="777">
        <v>1019</v>
      </c>
      <c r="E129" s="68" t="s">
        <v>413</v>
      </c>
      <c r="F129" s="346" t="s">
        <v>414</v>
      </c>
      <c r="G129" s="599" t="s">
        <v>422</v>
      </c>
      <c r="H129" s="66"/>
      <c r="J129" s="13"/>
      <c r="K129" s="74">
        <v>15.1</v>
      </c>
      <c r="L129" s="74">
        <v>17.87</v>
      </c>
      <c r="M129" s="74" t="s">
        <v>298</v>
      </c>
      <c r="N129" s="74">
        <f>L129-K129-R129+S129</f>
        <v>2.1200000000000014</v>
      </c>
      <c r="O129" s="90">
        <f>N129/K129</f>
        <v>0.14039735099337758</v>
      </c>
      <c r="P129" s="90"/>
      <c r="Q129" s="75" t="s">
        <v>446</v>
      </c>
      <c r="R129" s="73">
        <v>0.65</v>
      </c>
      <c r="S129" s="102"/>
      <c r="T129" s="73"/>
      <c r="U129" s="73"/>
      <c r="V129" s="13"/>
      <c r="X129" s="13"/>
      <c r="Y129" s="74">
        <v>15.1</v>
      </c>
      <c r="Z129" s="74">
        <v>17.87</v>
      </c>
      <c r="AA129" s="74" t="s">
        <v>298</v>
      </c>
      <c r="AB129" s="74">
        <f>Z129-Y129-AF129+AG129</f>
        <v>2.1200000000000014</v>
      </c>
      <c r="AC129" s="90">
        <f>AB129/Y129</f>
        <v>0.14039735099337758</v>
      </c>
      <c r="AD129" s="90"/>
      <c r="AE129" s="75" t="s">
        <v>446</v>
      </c>
      <c r="AF129" s="73">
        <v>0.65</v>
      </c>
      <c r="AG129" s="102"/>
      <c r="AH129" s="73"/>
      <c r="AI129" s="73"/>
      <c r="AJ129" s="13"/>
      <c r="AL129" s="13"/>
      <c r="AM129" s="74">
        <v>15.1</v>
      </c>
      <c r="AN129" s="74">
        <v>17.87</v>
      </c>
      <c r="AO129" s="74" t="s">
        <v>298</v>
      </c>
      <c r="AP129" s="74">
        <f>AN129-AM129-AT129+AU129</f>
        <v>2.1200000000000014</v>
      </c>
      <c r="AQ129" s="90">
        <f>AP129/AM129</f>
        <v>0.14039735099337758</v>
      </c>
      <c r="AR129" s="90"/>
      <c r="AS129" s="75" t="s">
        <v>446</v>
      </c>
      <c r="AT129" s="73">
        <v>0.65</v>
      </c>
      <c r="AU129" s="102"/>
      <c r="AV129" s="73"/>
      <c r="AW129" s="73"/>
      <c r="AX129" s="13"/>
      <c r="AZ129" s="13"/>
      <c r="BA129" s="74">
        <v>15.1</v>
      </c>
      <c r="BB129" s="74">
        <v>17.87</v>
      </c>
      <c r="BC129" s="74" t="s">
        <v>298</v>
      </c>
      <c r="BD129" s="74">
        <f>BB129-BA129-BH129+BI129</f>
        <v>2.1200000000000014</v>
      </c>
      <c r="BE129" s="90">
        <f>BD129/BA129</f>
        <v>0.14039735099337758</v>
      </c>
      <c r="BF129" s="90"/>
      <c r="BG129" s="75" t="s">
        <v>446</v>
      </c>
      <c r="BH129" s="73">
        <v>0.65</v>
      </c>
      <c r="BI129" s="102"/>
      <c r="BJ129" s="73"/>
      <c r="BK129" s="73"/>
      <c r="BL129" s="13"/>
      <c r="BN129" s="13"/>
      <c r="BO129" s="74">
        <v>15.1</v>
      </c>
      <c r="BP129" s="74">
        <v>17.87</v>
      </c>
      <c r="BQ129" s="74" t="s">
        <v>298</v>
      </c>
      <c r="BR129" s="74">
        <f>BP129-BO129-BV129+BW129</f>
        <v>2.1200000000000014</v>
      </c>
      <c r="BS129" s="90">
        <f>BR129/BO129</f>
        <v>0.14039735099337758</v>
      </c>
      <c r="BT129" s="90"/>
      <c r="BU129" s="75" t="s">
        <v>446</v>
      </c>
      <c r="BV129" s="73">
        <v>0.65</v>
      </c>
      <c r="BW129" s="102"/>
      <c r="BX129" s="73"/>
      <c r="BY129" s="73"/>
      <c r="BZ129" s="13"/>
      <c r="CB129" s="154">
        <f>CD129*1.02</f>
        <v>22.388999999999999</v>
      </c>
      <c r="CC129" s="74">
        <v>19</v>
      </c>
      <c r="CD129" s="74">
        <v>21.95</v>
      </c>
      <c r="CE129" s="74" t="s">
        <v>298</v>
      </c>
      <c r="CF129" s="74">
        <f>CD129-CC129-CJ129+CK129</f>
        <v>2.2999999999999994</v>
      </c>
      <c r="CG129" s="90">
        <f>CF129/CC129</f>
        <v>0.12105263157894734</v>
      </c>
      <c r="CH129" s="90"/>
      <c r="CI129" s="75" t="s">
        <v>446</v>
      </c>
      <c r="CJ129" s="73">
        <v>0.65</v>
      </c>
      <c r="CK129" s="102"/>
      <c r="CL129" s="73"/>
      <c r="CM129" s="73"/>
      <c r="CN129" s="13"/>
      <c r="CP129" s="13"/>
      <c r="CQ129" s="74">
        <v>19</v>
      </c>
      <c r="CR129" s="74">
        <v>21.95</v>
      </c>
      <c r="CS129" s="74" t="s">
        <v>298</v>
      </c>
      <c r="CT129" s="74">
        <f>CR129-CQ129-CX129+CY129</f>
        <v>2.2999999999999994</v>
      </c>
      <c r="CU129" s="90">
        <f>CT129/CQ129</f>
        <v>0.12105263157894734</v>
      </c>
      <c r="CV129" s="90"/>
      <c r="CW129" s="75" t="s">
        <v>446</v>
      </c>
      <c r="CX129" s="73">
        <v>0.65</v>
      </c>
      <c r="CY129" s="102"/>
      <c r="CZ129" s="73"/>
      <c r="DA129" s="73"/>
      <c r="DB129" s="13"/>
      <c r="DD129" s="13"/>
      <c r="DE129" s="74">
        <v>19</v>
      </c>
      <c r="DF129" s="74">
        <v>21.95</v>
      </c>
      <c r="DG129" s="74"/>
      <c r="DH129" s="74"/>
      <c r="DI129" s="74" t="s">
        <v>298</v>
      </c>
      <c r="DJ129" s="74">
        <f>DF129-DE129-DN129+DO129</f>
        <v>2.2999999999999994</v>
      </c>
      <c r="DK129" s="90">
        <f>DJ129/DE129</f>
        <v>0.12105263157894734</v>
      </c>
      <c r="DL129" s="90"/>
      <c r="DM129" s="75" t="s">
        <v>446</v>
      </c>
      <c r="DN129" s="73">
        <v>0.65</v>
      </c>
      <c r="DO129" s="102"/>
      <c r="DP129" s="73"/>
      <c r="DQ129" s="73"/>
      <c r="DR129" s="13"/>
      <c r="DT129" s="13"/>
      <c r="DU129" s="74">
        <v>19</v>
      </c>
      <c r="DV129" s="74">
        <v>17.87</v>
      </c>
      <c r="DW129" s="74" t="s">
        <v>298</v>
      </c>
      <c r="DX129" s="74">
        <f>DV129-DU129-EB129+EC129</f>
        <v>-1.7799999999999989</v>
      </c>
      <c r="DY129" s="90">
        <f>DX129/DU129</f>
        <v>-9.3684210526315731E-2</v>
      </c>
      <c r="DZ129" s="90"/>
      <c r="EA129" s="75" t="s">
        <v>446</v>
      </c>
      <c r="EB129" s="73">
        <v>0.65</v>
      </c>
      <c r="EC129" s="102"/>
      <c r="ED129" s="73"/>
      <c r="EE129" s="73"/>
      <c r="EF129" s="13"/>
      <c r="EG129" s="13"/>
      <c r="EH129" s="13"/>
      <c r="EI129" s="74">
        <v>19</v>
      </c>
      <c r="EJ129" s="74">
        <v>17.87</v>
      </c>
      <c r="EK129" s="74" t="s">
        <v>298</v>
      </c>
      <c r="EL129" s="74">
        <f>EJ129-EI129-EO129+EP129</f>
        <v>-1.7799999999999989</v>
      </c>
      <c r="EM129" s="90">
        <f>EL129/EI129</f>
        <v>-9.3684210526315731E-2</v>
      </c>
      <c r="EN129" s="75" t="s">
        <v>446</v>
      </c>
      <c r="EO129" s="73">
        <v>0.65</v>
      </c>
      <c r="EP129" s="102"/>
      <c r="EQ129" s="73"/>
      <c r="ER129" s="73"/>
      <c r="ES129" s="13"/>
      <c r="ET129" s="13"/>
      <c r="EU129" s="13"/>
      <c r="EV129" s="74">
        <v>19</v>
      </c>
      <c r="EW129" s="74">
        <v>17.87</v>
      </c>
      <c r="EX129" s="74" t="s">
        <v>298</v>
      </c>
      <c r="EY129" s="74">
        <f>EW129-EV129-FB129+FC129</f>
        <v>-1.7799999999999989</v>
      </c>
      <c r="EZ129" s="90">
        <f>EY129/EV129</f>
        <v>-9.3684210526315731E-2</v>
      </c>
      <c r="FA129" s="75" t="s">
        <v>446</v>
      </c>
      <c r="FB129" s="73">
        <v>0.65</v>
      </c>
      <c r="FC129" s="102"/>
      <c r="FD129" s="73"/>
      <c r="FE129" s="73"/>
      <c r="FF129" s="13"/>
      <c r="FH129" s="13"/>
      <c r="FI129" s="74">
        <v>19</v>
      </c>
      <c r="FJ129" s="74">
        <v>17.87</v>
      </c>
      <c r="FK129" s="74" t="s">
        <v>298</v>
      </c>
      <c r="FL129" s="74">
        <f>FJ129-FI129-FO129+FP129</f>
        <v>-1.7799999999999989</v>
      </c>
      <c r="FM129" s="90">
        <f>FL129/FI129</f>
        <v>-9.3684210526315731E-2</v>
      </c>
      <c r="FN129" s="75" t="s">
        <v>446</v>
      </c>
      <c r="FO129" s="73">
        <v>0.65</v>
      </c>
      <c r="FP129" s="102"/>
      <c r="FQ129" s="73"/>
      <c r="FR129" s="73"/>
      <c r="FS129" s="13"/>
      <c r="FU129" s="13"/>
      <c r="FV129" s="74">
        <v>19</v>
      </c>
      <c r="FW129" s="272">
        <v>22.2</v>
      </c>
      <c r="FX129" s="74"/>
      <c r="FY129" s="74" t="s">
        <v>298</v>
      </c>
      <c r="FZ129" s="74">
        <f>FW129-FV129-GC129+GD129</f>
        <v>2.2999999999999994</v>
      </c>
      <c r="GA129" s="90">
        <f>FZ129/FV129</f>
        <v>0.12105263157894734</v>
      </c>
      <c r="GB129" s="75" t="s">
        <v>446</v>
      </c>
      <c r="GC129" s="73">
        <v>0.9</v>
      </c>
      <c r="GD129" s="102"/>
      <c r="GE129" s="73"/>
      <c r="GF129" s="73"/>
      <c r="GG129" s="13"/>
      <c r="GI129" s="13"/>
      <c r="GJ129" s="74">
        <v>19</v>
      </c>
      <c r="GK129" s="272">
        <v>22.2</v>
      </c>
      <c r="GL129" s="74"/>
      <c r="GM129" s="74" t="s">
        <v>298</v>
      </c>
      <c r="GN129" s="74">
        <f>GK129-GJ129-GQ129+GR129</f>
        <v>2.2999999999999994</v>
      </c>
      <c r="GO129" s="90">
        <f>GN129/GJ129</f>
        <v>0.12105263157894734</v>
      </c>
      <c r="GP129" s="75" t="s">
        <v>446</v>
      </c>
      <c r="GQ129" s="277">
        <v>0.9</v>
      </c>
      <c r="GR129" s="277"/>
      <c r="GS129" s="73"/>
      <c r="GT129" s="73"/>
      <c r="GU129" s="13"/>
      <c r="GW129" s="13"/>
      <c r="GX129" s="74">
        <v>19</v>
      </c>
      <c r="GY129" s="272">
        <v>22.2</v>
      </c>
      <c r="GZ129" s="74"/>
      <c r="HA129" s="74" t="s">
        <v>298</v>
      </c>
      <c r="HB129" s="74">
        <f>GY129-GX129-HE129+HF129</f>
        <v>2.2999999999999994</v>
      </c>
      <c r="HC129" s="90">
        <f>HB129/GX129</f>
        <v>0.12105263157894734</v>
      </c>
      <c r="HD129" s="75" t="s">
        <v>446</v>
      </c>
      <c r="HE129" s="277">
        <v>0.9</v>
      </c>
      <c r="HF129" s="277"/>
      <c r="HG129" s="73"/>
      <c r="HH129" s="73"/>
      <c r="HI129" s="13"/>
      <c r="HJ129" s="13"/>
      <c r="HK129" s="13"/>
      <c r="HL129" s="74">
        <v>19</v>
      </c>
      <c r="HM129" s="272">
        <v>22.2</v>
      </c>
      <c r="HN129" s="74"/>
      <c r="HO129" s="74" t="s">
        <v>298</v>
      </c>
      <c r="HP129" s="74">
        <f>HM129-HL129-HS129+HT129</f>
        <v>2.2999999999999994</v>
      </c>
      <c r="HQ129" s="90">
        <f>HP129/HL129</f>
        <v>0.12105263157894734</v>
      </c>
      <c r="HR129" s="75" t="s">
        <v>446</v>
      </c>
      <c r="HS129" s="277">
        <v>0.9</v>
      </c>
      <c r="HT129" s="277"/>
      <c r="HU129" s="73"/>
      <c r="HV129" s="73"/>
      <c r="HW129" s="13"/>
      <c r="HX129" s="13"/>
      <c r="HY129" s="74">
        <v>19</v>
      </c>
      <c r="HZ129" s="272">
        <v>22.2</v>
      </c>
      <c r="IA129" s="74"/>
      <c r="IB129" s="74" t="s">
        <v>298</v>
      </c>
      <c r="IC129" s="74">
        <f>HZ129-HY129-II129+IJ129</f>
        <v>2.2999999999999994</v>
      </c>
      <c r="ID129" s="90">
        <f>IC129/HY129</f>
        <v>0.12105263157894734</v>
      </c>
      <c r="IE129" s="90"/>
      <c r="IF129" s="90"/>
      <c r="IG129" s="90"/>
      <c r="IH129" s="75" t="s">
        <v>446</v>
      </c>
      <c r="II129" s="277">
        <v>0.9</v>
      </c>
      <c r="IJ129" s="277"/>
      <c r="IK129" s="73"/>
      <c r="IL129" s="73"/>
      <c r="IM129" s="13"/>
      <c r="IQ129" s="13"/>
      <c r="IR129" s="74">
        <v>19</v>
      </c>
      <c r="IS129" s="272">
        <v>22.2</v>
      </c>
      <c r="IT129" s="74"/>
      <c r="IU129" s="74" t="s">
        <v>298</v>
      </c>
      <c r="IV129" s="74">
        <f>IS129-IR129-JB129+JC129</f>
        <v>2.2999999999999994</v>
      </c>
      <c r="IW129" s="90">
        <f>IV129/IR129</f>
        <v>0.12105263157894734</v>
      </c>
      <c r="IX129" s="90"/>
      <c r="IY129" s="90"/>
      <c r="IZ129" s="90"/>
      <c r="JA129" s="75" t="s">
        <v>446</v>
      </c>
      <c r="JB129" s="277">
        <v>0.9</v>
      </c>
      <c r="JC129" s="277"/>
      <c r="JD129" s="73"/>
      <c r="JE129" s="73"/>
      <c r="JF129" s="13"/>
      <c r="JH129" s="13"/>
      <c r="JI129" s="74">
        <v>19</v>
      </c>
      <c r="JJ129" s="272">
        <v>22.2</v>
      </c>
      <c r="JK129" s="74"/>
      <c r="JL129" s="74" t="s">
        <v>298</v>
      </c>
      <c r="JM129" s="74">
        <f>JJ129-JI129-JS129+JT129</f>
        <v>2.2999999999999994</v>
      </c>
      <c r="JN129" s="90">
        <f>JM129/JI129</f>
        <v>0.12105263157894734</v>
      </c>
      <c r="JO129" s="90"/>
      <c r="JP129" s="90"/>
      <c r="JQ129" s="90"/>
      <c r="JR129" s="75" t="s">
        <v>446</v>
      </c>
      <c r="JS129" s="277">
        <v>0.9</v>
      </c>
      <c r="JT129" s="277"/>
      <c r="JU129" s="73"/>
      <c r="JV129" s="73"/>
      <c r="JW129" s="13"/>
      <c r="JZ129" s="13"/>
      <c r="KA129" s="74">
        <v>19</v>
      </c>
      <c r="KB129" s="272">
        <v>22.2</v>
      </c>
      <c r="KC129" s="74"/>
      <c r="KD129" s="74" t="s">
        <v>298</v>
      </c>
      <c r="KE129" s="74">
        <f>KB129-KA129-KK129+KL129</f>
        <v>2.2999999999999994</v>
      </c>
      <c r="KF129" s="90">
        <f>KE129/KA129</f>
        <v>0.12105263157894734</v>
      </c>
      <c r="KG129" s="90"/>
      <c r="KH129" s="90"/>
      <c r="KI129" s="90"/>
      <c r="KJ129" s="75" t="s">
        <v>446</v>
      </c>
      <c r="KK129" s="277">
        <v>0.9</v>
      </c>
      <c r="KL129" s="277"/>
      <c r="KM129" s="73"/>
      <c r="KN129" s="73"/>
      <c r="KO129" s="13"/>
      <c r="KQ129" s="13"/>
      <c r="KR129" s="74">
        <v>19</v>
      </c>
      <c r="KS129" s="272">
        <v>22.2</v>
      </c>
      <c r="KT129" s="74"/>
      <c r="KU129" s="315" t="s">
        <v>298</v>
      </c>
      <c r="KV129" s="74">
        <f>KS129-KR129-LB129+LC129</f>
        <v>2.2999999999999994</v>
      </c>
      <c r="KW129" s="90">
        <f>KV129/KR129</f>
        <v>0.12105263157894734</v>
      </c>
      <c r="KX129" s="90"/>
      <c r="KY129" s="90"/>
      <c r="KZ129" s="90"/>
      <c r="LA129" s="75" t="s">
        <v>446</v>
      </c>
      <c r="LB129" s="277">
        <v>0.9</v>
      </c>
      <c r="LC129" s="277"/>
      <c r="LD129" s="73"/>
      <c r="LE129" s="73"/>
      <c r="LF129" s="13"/>
      <c r="LI129" s="13"/>
      <c r="LJ129" s="74">
        <v>19</v>
      </c>
      <c r="LK129" s="272">
        <v>22.2</v>
      </c>
      <c r="LL129" s="74"/>
      <c r="LM129" s="315" t="s">
        <v>298</v>
      </c>
      <c r="LN129" s="74">
        <f>LK129-LJ129-LT129+LU129</f>
        <v>2.2999999999999994</v>
      </c>
      <c r="LO129" s="90">
        <f>LN129/LJ129</f>
        <v>0.12105263157894734</v>
      </c>
      <c r="LP129" s="90"/>
      <c r="LQ129" s="90"/>
      <c r="LR129" s="90"/>
      <c r="LS129" s="75" t="s">
        <v>446</v>
      </c>
      <c r="LT129" s="277">
        <v>0.9</v>
      </c>
      <c r="LU129" s="277"/>
      <c r="LV129" s="73"/>
      <c r="LW129" s="73"/>
      <c r="LX129" s="13"/>
      <c r="LZ129" s="13"/>
      <c r="MA129" s="74">
        <v>19</v>
      </c>
      <c r="MB129" s="272">
        <v>22.2</v>
      </c>
      <c r="MC129" s="74"/>
      <c r="MD129" s="315" t="s">
        <v>298</v>
      </c>
      <c r="ME129" s="74">
        <f>MB129-MA129-MK129+ML129</f>
        <v>2.2999999999999994</v>
      </c>
      <c r="MF129" s="90">
        <f>ME129/MA129</f>
        <v>0.12105263157894734</v>
      </c>
      <c r="MG129" s="90"/>
      <c r="MH129" s="90"/>
      <c r="MI129" s="90"/>
      <c r="MJ129" s="75" t="s">
        <v>446</v>
      </c>
      <c r="MK129" s="277">
        <v>0.9</v>
      </c>
      <c r="ML129" s="277"/>
      <c r="MM129" s="73"/>
      <c r="MN129" s="73"/>
      <c r="MO129" s="13"/>
      <c r="MQ129" s="13"/>
      <c r="MR129" s="74">
        <v>19</v>
      </c>
      <c r="MS129" s="272">
        <v>22.2</v>
      </c>
      <c r="MT129" s="74"/>
      <c r="MU129" s="315" t="s">
        <v>298</v>
      </c>
      <c r="MV129" s="74">
        <f>MS129-MR129-NB129+NC129</f>
        <v>2.2999999999999994</v>
      </c>
      <c r="MW129" s="90">
        <f>MV129/MR129</f>
        <v>0.12105263157894734</v>
      </c>
      <c r="MX129" s="90"/>
      <c r="MY129" s="90"/>
      <c r="MZ129" s="90"/>
      <c r="NA129" s="75" t="s">
        <v>446</v>
      </c>
      <c r="NB129" s="277">
        <v>0.9</v>
      </c>
      <c r="NC129" s="277"/>
      <c r="ND129" s="73"/>
      <c r="NE129" s="73"/>
      <c r="NF129" s="13"/>
      <c r="NI129" s="13"/>
      <c r="NJ129" s="74">
        <v>19</v>
      </c>
      <c r="NK129" s="272">
        <v>22.2</v>
      </c>
      <c r="NL129" s="361"/>
      <c r="NM129" s="315" t="s">
        <v>298</v>
      </c>
      <c r="NN129" s="74">
        <f>NK129-NJ129-NT129+NU129</f>
        <v>2.2999999999999994</v>
      </c>
      <c r="NO129" s="90">
        <f>NN129/NJ129</f>
        <v>0.12105263157894734</v>
      </c>
      <c r="NP129" s="90"/>
      <c r="NQ129" s="90"/>
      <c r="NR129" s="90"/>
      <c r="NS129" s="75" t="s">
        <v>446</v>
      </c>
      <c r="NT129" s="277">
        <v>0.9</v>
      </c>
      <c r="NU129" s="277"/>
      <c r="NV129" s="73"/>
      <c r="NW129" s="73"/>
      <c r="NX129" s="13"/>
      <c r="OA129" s="13"/>
      <c r="OB129" s="74">
        <v>19</v>
      </c>
      <c r="OC129" s="272">
        <v>22.2</v>
      </c>
      <c r="OD129" s="361"/>
      <c r="OE129" s="315" t="s">
        <v>298</v>
      </c>
      <c r="OF129" s="74">
        <f>OC129-OB129-OL129+OM129</f>
        <v>2.2999999999999994</v>
      </c>
      <c r="OG129" s="90">
        <f>OF129/OB129</f>
        <v>0.12105263157894734</v>
      </c>
      <c r="OH129" s="90"/>
      <c r="OI129" s="90"/>
      <c r="OJ129" s="90"/>
      <c r="OK129" s="75" t="s">
        <v>446</v>
      </c>
      <c r="OL129" s="277">
        <v>0.9</v>
      </c>
      <c r="OM129" s="277"/>
      <c r="ON129" s="13"/>
      <c r="OQ129" s="13"/>
      <c r="OR129" s="74">
        <v>19</v>
      </c>
      <c r="OS129" s="272">
        <v>22.2</v>
      </c>
      <c r="OT129" s="361"/>
      <c r="OU129" s="315" t="s">
        <v>298</v>
      </c>
      <c r="OV129" s="74">
        <f>OS129-OR129-PB129+PC129</f>
        <v>2.2999999999999994</v>
      </c>
      <c r="OW129" s="90">
        <f>OV129/OR129</f>
        <v>0.12105263157894734</v>
      </c>
      <c r="OX129" s="90"/>
      <c r="OY129" s="90"/>
      <c r="OZ129" s="90"/>
      <c r="PA129" s="75" t="s">
        <v>446</v>
      </c>
      <c r="PB129" s="277">
        <v>0.9</v>
      </c>
      <c r="PC129" s="277"/>
      <c r="PD129" s="13"/>
      <c r="PG129" s="13"/>
      <c r="PH129" s="74">
        <v>19</v>
      </c>
      <c r="PI129" s="272">
        <v>22.2</v>
      </c>
      <c r="PJ129" s="361"/>
      <c r="PK129" s="315" t="s">
        <v>298</v>
      </c>
      <c r="PL129" s="74">
        <f>PI129-PH129-PR129+PS129</f>
        <v>2.2999999999999994</v>
      </c>
      <c r="PM129" s="90">
        <f>PL129/PH129</f>
        <v>0.12105263157894734</v>
      </c>
      <c r="PN129" s="90"/>
      <c r="PO129" s="90"/>
      <c r="PP129" s="90"/>
      <c r="PQ129" s="75" t="s">
        <v>446</v>
      </c>
      <c r="PR129" s="277">
        <v>0.9</v>
      </c>
      <c r="PS129" s="277"/>
      <c r="PT129" s="13"/>
      <c r="PV129" s="13"/>
      <c r="PW129" s="74">
        <v>19</v>
      </c>
      <c r="PX129" s="272">
        <v>22.2</v>
      </c>
      <c r="PY129" s="361"/>
      <c r="PZ129" s="315" t="s">
        <v>298</v>
      </c>
      <c r="QA129" s="74">
        <f>PX129-PW129-QG129+QH129</f>
        <v>2.2999999999999994</v>
      </c>
      <c r="QB129" s="90">
        <f>QA129/PW129</f>
        <v>0.12105263157894734</v>
      </c>
      <c r="QC129" s="90"/>
      <c r="QD129" s="90"/>
      <c r="QE129" s="90"/>
      <c r="QF129" s="75" t="s">
        <v>446</v>
      </c>
      <c r="QG129" s="277">
        <v>0.9</v>
      </c>
      <c r="QH129" s="277"/>
      <c r="QI129" s="13"/>
      <c r="QK129" s="13"/>
      <c r="QL129" s="74">
        <v>19</v>
      </c>
      <c r="QM129" s="272">
        <v>22.2</v>
      </c>
      <c r="QN129" s="361"/>
      <c r="QO129" s="315" t="s">
        <v>298</v>
      </c>
      <c r="QP129" s="74">
        <f>QM129-QL129-QV129+QW129</f>
        <v>2.2999999999999994</v>
      </c>
      <c r="QQ129" s="90">
        <f>QP129/QL129</f>
        <v>0.12105263157894734</v>
      </c>
      <c r="QR129" s="90"/>
      <c r="QS129" s="90"/>
      <c r="QT129" s="90"/>
      <c r="QU129" s="75" t="s">
        <v>446</v>
      </c>
      <c r="QV129" s="277">
        <v>0.9</v>
      </c>
      <c r="QW129" s="277"/>
      <c r="QX129" s="13"/>
      <c r="QZ129" s="618" t="s">
        <v>71</v>
      </c>
      <c r="RA129" s="74">
        <v>19</v>
      </c>
      <c r="RB129" s="272">
        <v>22.2</v>
      </c>
      <c r="RC129" s="500"/>
      <c r="RD129" s="315" t="s">
        <v>298</v>
      </c>
      <c r="RE129" s="74">
        <f>RB129-RA129-RK129+RL129</f>
        <v>2.2999999999999994</v>
      </c>
      <c r="RF129" s="90">
        <f>RE129/RA129</f>
        <v>0.12105263157894734</v>
      </c>
      <c r="RG129" s="90"/>
      <c r="RH129" s="90"/>
      <c r="RI129" s="90"/>
      <c r="RJ129" s="539" t="s">
        <v>446</v>
      </c>
      <c r="RK129" s="560">
        <v>0.9</v>
      </c>
      <c r="RL129" s="561"/>
      <c r="RM129" s="633"/>
      <c r="RQ129" s="618" t="s">
        <v>71</v>
      </c>
      <c r="RR129" s="74">
        <v>19</v>
      </c>
      <c r="RS129" s="272">
        <v>22.2</v>
      </c>
      <c r="RT129" s="500"/>
      <c r="RU129" s="315" t="s">
        <v>141</v>
      </c>
      <c r="RV129" s="74">
        <f>RS129-RR129-SB129+SC129</f>
        <v>2.2999999999999994</v>
      </c>
      <c r="RW129" s="90">
        <f>RV129/RR129</f>
        <v>0.12105263157894734</v>
      </c>
      <c r="RX129" s="90"/>
      <c r="RY129" s="90"/>
      <c r="RZ129" s="90"/>
      <c r="SA129" s="539" t="s">
        <v>446</v>
      </c>
      <c r="SB129" s="560">
        <v>0.9</v>
      </c>
      <c r="SC129" s="561"/>
      <c r="SD129" s="633"/>
    </row>
    <row r="130" spans="1:16349">
      <c r="A130" s="66" t="s">
        <v>424</v>
      </c>
      <c r="B130" s="67">
        <v>80</v>
      </c>
      <c r="C130" s="66" t="s">
        <v>47</v>
      </c>
      <c r="D130" s="777">
        <v>1019</v>
      </c>
      <c r="E130" s="68" t="s">
        <v>413</v>
      </c>
      <c r="F130" s="346" t="s">
        <v>414</v>
      </c>
      <c r="G130" s="599" t="s">
        <v>425</v>
      </c>
      <c r="H130" s="66"/>
      <c r="J130" s="13"/>
      <c r="K130" s="94">
        <v>12.8</v>
      </c>
      <c r="L130" s="94">
        <v>13.55</v>
      </c>
      <c r="M130" s="94" t="s">
        <v>62</v>
      </c>
      <c r="N130" s="94">
        <f>L130-K130-R130+S130</f>
        <v>1.1499999999999999</v>
      </c>
      <c r="O130" s="99">
        <f>N130/K130</f>
        <v>8.9843749999999986E-2</v>
      </c>
      <c r="P130" s="99"/>
      <c r="Q130" s="95" t="s">
        <v>39</v>
      </c>
      <c r="R130" s="95"/>
      <c r="S130" s="95">
        <v>0.4</v>
      </c>
      <c r="T130" s="91"/>
      <c r="U130" s="91"/>
      <c r="V130" s="13"/>
      <c r="X130" s="13"/>
      <c r="Y130" s="94">
        <v>12.8</v>
      </c>
      <c r="Z130" s="94">
        <v>13.55</v>
      </c>
      <c r="AA130" s="94" t="s">
        <v>62</v>
      </c>
      <c r="AB130" s="94">
        <f>Z130-Y130-AF130+AG130</f>
        <v>1.1499999999999999</v>
      </c>
      <c r="AC130" s="99">
        <f>AB130/Y130</f>
        <v>8.9843749999999986E-2</v>
      </c>
      <c r="AD130" s="99"/>
      <c r="AE130" s="95" t="s">
        <v>39</v>
      </c>
      <c r="AF130" s="95"/>
      <c r="AG130" s="95">
        <v>0.4</v>
      </c>
      <c r="AH130" s="91"/>
      <c r="AI130" s="91"/>
      <c r="AJ130" s="13"/>
      <c r="AL130" s="13"/>
      <c r="AM130" s="94">
        <v>12.8</v>
      </c>
      <c r="AN130" s="94">
        <v>13.55</v>
      </c>
      <c r="AO130" s="94" t="s">
        <v>62</v>
      </c>
      <c r="AP130" s="94">
        <f>AN130-AM130-AT130+AU130</f>
        <v>1.1499999999999999</v>
      </c>
      <c r="AQ130" s="99">
        <f>AP130/AM130</f>
        <v>8.9843749999999986E-2</v>
      </c>
      <c r="AR130" s="99"/>
      <c r="AS130" s="95" t="s">
        <v>39</v>
      </c>
      <c r="AT130" s="95"/>
      <c r="AU130" s="95">
        <v>0.4</v>
      </c>
      <c r="AV130" s="91"/>
      <c r="AW130" s="91"/>
      <c r="AX130" s="13"/>
      <c r="AZ130" s="13"/>
      <c r="BA130" s="94">
        <v>12.8</v>
      </c>
      <c r="BB130" s="94">
        <v>13.55</v>
      </c>
      <c r="BC130" s="94" t="s">
        <v>62</v>
      </c>
      <c r="BD130" s="94">
        <f>BB130-BA130-BH130+BI130</f>
        <v>1.1499999999999999</v>
      </c>
      <c r="BE130" s="99">
        <f>BD130/BA130</f>
        <v>8.9843749999999986E-2</v>
      </c>
      <c r="BF130" s="99"/>
      <c r="BG130" s="95" t="s">
        <v>39</v>
      </c>
      <c r="BH130" s="95"/>
      <c r="BI130" s="95">
        <v>0.4</v>
      </c>
      <c r="BJ130" s="91"/>
      <c r="BK130" s="91"/>
      <c r="BL130" s="13"/>
      <c r="BN130" s="13"/>
      <c r="BO130" s="94">
        <v>12.8</v>
      </c>
      <c r="BP130" s="94">
        <v>13.55</v>
      </c>
      <c r="BQ130" s="94" t="s">
        <v>62</v>
      </c>
      <c r="BR130" s="94">
        <f>BP130-BO130-BV130+BW130</f>
        <v>1.1499999999999999</v>
      </c>
      <c r="BS130" s="99">
        <f>BR130/BO130</f>
        <v>8.9843749999999986E-2</v>
      </c>
      <c r="BT130" s="99"/>
      <c r="BU130" s="95" t="s">
        <v>39</v>
      </c>
      <c r="BV130" s="95"/>
      <c r="BW130" s="95">
        <v>0.4</v>
      </c>
      <c r="BX130" s="91"/>
      <c r="BY130" s="91"/>
      <c r="BZ130" s="13"/>
      <c r="CB130" s="13"/>
      <c r="CC130" s="94">
        <v>12.8</v>
      </c>
      <c r="CD130" s="94">
        <v>13.55</v>
      </c>
      <c r="CE130" s="94" t="s">
        <v>62</v>
      </c>
      <c r="CF130" s="94">
        <f>CD130-CC130-CJ130+CK130</f>
        <v>1.1499999999999999</v>
      </c>
      <c r="CG130" s="99">
        <f>CF130/CC130</f>
        <v>8.9843749999999986E-2</v>
      </c>
      <c r="CH130" s="99"/>
      <c r="CI130" s="95" t="s">
        <v>39</v>
      </c>
      <c r="CJ130" s="95"/>
      <c r="CK130" s="95">
        <v>0.4</v>
      </c>
      <c r="CL130" s="91"/>
      <c r="CM130" s="91"/>
      <c r="CN130" s="13"/>
      <c r="CP130" s="13"/>
      <c r="CQ130" s="94">
        <v>12.8</v>
      </c>
      <c r="CR130" s="94">
        <v>13.55</v>
      </c>
      <c r="CS130" s="94" t="s">
        <v>62</v>
      </c>
      <c r="CT130" s="94">
        <f>CR130-CQ130-CX130+CY130</f>
        <v>1.1499999999999999</v>
      </c>
      <c r="CU130" s="99">
        <f>CT130/CQ130</f>
        <v>8.9843749999999986E-2</v>
      </c>
      <c r="CV130" s="99"/>
      <c r="CW130" s="95" t="s">
        <v>39</v>
      </c>
      <c r="CX130" s="95"/>
      <c r="CY130" s="95">
        <v>0.4</v>
      </c>
      <c r="CZ130" s="91"/>
      <c r="DA130" s="91"/>
      <c r="DB130" s="13"/>
      <c r="DD130" s="13"/>
      <c r="DE130" s="94">
        <v>12.8</v>
      </c>
      <c r="DF130" s="94">
        <v>13.55</v>
      </c>
      <c r="DG130" s="94"/>
      <c r="DH130" s="94"/>
      <c r="DI130" s="94" t="s">
        <v>62</v>
      </c>
      <c r="DJ130" s="94">
        <f>DF130-DE130-DN130+DO130</f>
        <v>1.1499999999999999</v>
      </c>
      <c r="DK130" s="99">
        <f>DJ130/DE130</f>
        <v>8.9843749999999986E-2</v>
      </c>
      <c r="DL130" s="99"/>
      <c r="DM130" s="95" t="s">
        <v>39</v>
      </c>
      <c r="DN130" s="95"/>
      <c r="DO130" s="95">
        <v>0.4</v>
      </c>
      <c r="DP130" s="91"/>
      <c r="DQ130" s="91"/>
      <c r="DR130" s="13"/>
      <c r="DT130" s="13"/>
      <c r="DU130" s="94">
        <v>12.8</v>
      </c>
      <c r="DV130" s="94">
        <v>13.55</v>
      </c>
      <c r="DW130" s="94" t="s">
        <v>62</v>
      </c>
      <c r="DX130" s="94">
        <f>DV130-DU130-EB130+EC130</f>
        <v>1.1499999999999999</v>
      </c>
      <c r="DY130" s="99">
        <f>DX130/DU130</f>
        <v>8.9843749999999986E-2</v>
      </c>
      <c r="DZ130" s="99"/>
      <c r="EA130" s="95" t="s">
        <v>39</v>
      </c>
      <c r="EB130" s="95"/>
      <c r="EC130" s="95">
        <v>0.4</v>
      </c>
      <c r="ED130" s="91"/>
      <c r="EE130" s="91"/>
      <c r="EF130" s="13"/>
      <c r="EG130" s="13"/>
      <c r="EH130" s="13"/>
      <c r="EI130" s="94">
        <v>12.8</v>
      </c>
      <c r="EJ130" s="94">
        <v>13.55</v>
      </c>
      <c r="EK130" s="94" t="s">
        <v>62</v>
      </c>
      <c r="EL130" s="94">
        <f>EJ130-EI130-EO130+EP130</f>
        <v>1.1499999999999999</v>
      </c>
      <c r="EM130" s="99">
        <f>EL130/EI130</f>
        <v>8.9843749999999986E-2</v>
      </c>
      <c r="EN130" s="95" t="s">
        <v>39</v>
      </c>
      <c r="EO130" s="95"/>
      <c r="EP130" s="95">
        <v>0.4</v>
      </c>
      <c r="EQ130" s="91"/>
      <c r="ER130" s="91"/>
      <c r="ES130" s="13"/>
      <c r="EU130" s="13"/>
      <c r="EV130" s="94">
        <v>12.8</v>
      </c>
      <c r="EW130" s="94">
        <v>13.55</v>
      </c>
      <c r="EX130" s="94" t="s">
        <v>62</v>
      </c>
      <c r="EY130" s="94">
        <f>EW130-EV130-FB130+FC130</f>
        <v>1.1499999999999999</v>
      </c>
      <c r="EZ130" s="99">
        <f>EY130/EV130</f>
        <v>8.9843749999999986E-2</v>
      </c>
      <c r="FA130" s="95" t="s">
        <v>39</v>
      </c>
      <c r="FB130" s="95"/>
      <c r="FC130" s="95">
        <v>0.4</v>
      </c>
      <c r="FD130" s="91"/>
      <c r="FE130" s="91"/>
      <c r="FF130" s="13"/>
      <c r="FH130" s="13"/>
      <c r="FI130" s="94">
        <v>12.8</v>
      </c>
      <c r="FJ130" s="94">
        <v>13.55</v>
      </c>
      <c r="FK130" s="94" t="s">
        <v>62</v>
      </c>
      <c r="FL130" s="94">
        <f>FJ130-FI130-FO130+FP130</f>
        <v>1.1499999999999999</v>
      </c>
      <c r="FM130" s="99">
        <f>FL130/FI130</f>
        <v>8.9843749999999986E-2</v>
      </c>
      <c r="FN130" s="95" t="s">
        <v>39</v>
      </c>
      <c r="FO130" s="95"/>
      <c r="FP130" s="95">
        <v>0.4</v>
      </c>
      <c r="FQ130" s="91"/>
      <c r="FR130" s="91"/>
      <c r="FS130" s="13"/>
      <c r="FU130" s="13"/>
      <c r="FV130" s="94">
        <v>12.8</v>
      </c>
      <c r="FW130" s="94">
        <v>13.55</v>
      </c>
      <c r="FX130" s="94"/>
      <c r="FY130" s="94" t="s">
        <v>62</v>
      </c>
      <c r="FZ130" s="94">
        <f>FW130-FV130-GC130+GD130</f>
        <v>1.1499999999999999</v>
      </c>
      <c r="GA130" s="99">
        <f>FZ130/FV130</f>
        <v>8.9843749999999986E-2</v>
      </c>
      <c r="GB130" s="95" t="s">
        <v>39</v>
      </c>
      <c r="GC130" s="95"/>
      <c r="GD130" s="95">
        <v>0.4</v>
      </c>
      <c r="GE130" s="91"/>
      <c r="GF130" s="91"/>
      <c r="GG130" s="13"/>
      <c r="GI130" s="13"/>
      <c r="GJ130" s="94">
        <v>12.8</v>
      </c>
      <c r="GK130" s="94">
        <v>13.55</v>
      </c>
      <c r="GL130" s="94"/>
      <c r="GM130" s="94" t="s">
        <v>62</v>
      </c>
      <c r="GN130" s="94">
        <f>GK130-GJ130-GQ130+GR130</f>
        <v>1.1499999999999999</v>
      </c>
      <c r="GO130" s="99">
        <f>GN130/GJ130</f>
        <v>8.9843749999999986E-2</v>
      </c>
      <c r="GP130" s="95" t="s">
        <v>39</v>
      </c>
      <c r="GQ130" s="95"/>
      <c r="GR130" s="95">
        <v>0.4</v>
      </c>
      <c r="GS130" s="91"/>
      <c r="GT130" s="91"/>
      <c r="GU130" s="13"/>
      <c r="GW130" s="13"/>
      <c r="GX130" s="94">
        <v>12.8</v>
      </c>
      <c r="GY130" s="94">
        <v>13.55</v>
      </c>
      <c r="GZ130" s="94"/>
      <c r="HA130" s="94" t="s">
        <v>62</v>
      </c>
      <c r="HB130" s="94">
        <f>GY130-GX130-HE130+HF130</f>
        <v>1.1499999999999999</v>
      </c>
      <c r="HC130" s="99">
        <f>HB130/GX130</f>
        <v>8.9843749999999986E-2</v>
      </c>
      <c r="HD130" s="95" t="s">
        <v>39</v>
      </c>
      <c r="HE130" s="95"/>
      <c r="HF130" s="95">
        <v>0.4</v>
      </c>
      <c r="HG130" s="91"/>
      <c r="HH130" s="91"/>
      <c r="HI130" s="13"/>
      <c r="HJ130" s="13"/>
      <c r="HK130" s="13"/>
      <c r="HL130" s="94">
        <v>12.8</v>
      </c>
      <c r="HM130" s="94">
        <v>13.55</v>
      </c>
      <c r="HN130" s="94"/>
      <c r="HO130" s="94" t="s">
        <v>62</v>
      </c>
      <c r="HP130" s="94">
        <f>HM130-HL130-HS130+HT130</f>
        <v>1.1499999999999999</v>
      </c>
      <c r="HQ130" s="99">
        <f>HP130/HL130</f>
        <v>8.9843749999999986E-2</v>
      </c>
      <c r="HR130" s="95" t="s">
        <v>39</v>
      </c>
      <c r="HS130" s="95"/>
      <c r="HT130" s="95">
        <v>0.4</v>
      </c>
      <c r="HU130" s="91"/>
      <c r="HV130" s="91"/>
      <c r="HW130" s="13"/>
      <c r="HX130" s="13"/>
      <c r="HY130" s="94">
        <v>12.8</v>
      </c>
      <c r="HZ130" s="94">
        <v>13.55</v>
      </c>
      <c r="IA130" s="94"/>
      <c r="IB130" s="94" t="s">
        <v>62</v>
      </c>
      <c r="IC130" s="94">
        <f>HZ130-HY130-II130+IJ130</f>
        <v>1.1499999999999999</v>
      </c>
      <c r="ID130" s="99">
        <f>IC130/HY130</f>
        <v>8.9843749999999986E-2</v>
      </c>
      <c r="IE130" s="99"/>
      <c r="IF130" s="99"/>
      <c r="IG130" s="99"/>
      <c r="IH130" s="95" t="s">
        <v>39</v>
      </c>
      <c r="II130" s="95"/>
      <c r="IJ130" s="95">
        <v>0.4</v>
      </c>
      <c r="IK130" s="91"/>
      <c r="IL130" s="91"/>
      <c r="IM130" s="13"/>
      <c r="IQ130" s="13"/>
      <c r="IR130" s="94">
        <v>12.8</v>
      </c>
      <c r="IS130" s="94">
        <v>13.55</v>
      </c>
      <c r="IT130" s="94"/>
      <c r="IU130" s="94" t="s">
        <v>62</v>
      </c>
      <c r="IV130" s="94">
        <f>IS130-IR130-JB130+JC130</f>
        <v>1.1499999999999999</v>
      </c>
      <c r="IW130" s="99">
        <f>IV130/IR130</f>
        <v>8.9843749999999986E-2</v>
      </c>
      <c r="IX130" s="99"/>
      <c r="IY130" s="99"/>
      <c r="IZ130" s="99"/>
      <c r="JA130" s="95" t="s">
        <v>39</v>
      </c>
      <c r="JB130" s="95"/>
      <c r="JC130" s="95">
        <v>0.4</v>
      </c>
      <c r="JD130" s="91"/>
      <c r="JE130" s="91"/>
      <c r="JF130" s="13"/>
      <c r="JH130" s="13" t="s">
        <v>472</v>
      </c>
      <c r="JI130" s="94">
        <v>12.8</v>
      </c>
      <c r="JJ130" s="94">
        <v>13.55</v>
      </c>
      <c r="JK130" s="94"/>
      <c r="JL130" s="94" t="s">
        <v>62</v>
      </c>
      <c r="JM130" s="94">
        <f>JJ130-JI130-JS130+JT130</f>
        <v>1.1499999999999999</v>
      </c>
      <c r="JN130" s="99">
        <f>JM130/JI130</f>
        <v>8.9843749999999986E-2</v>
      </c>
      <c r="JO130" s="99"/>
      <c r="JP130" s="99"/>
      <c r="JQ130" s="99"/>
      <c r="JR130" s="95" t="s">
        <v>39</v>
      </c>
      <c r="JS130" s="95"/>
      <c r="JT130" s="95">
        <v>0.4</v>
      </c>
      <c r="JU130" s="91"/>
      <c r="JV130" s="91"/>
      <c r="JW130" s="13"/>
      <c r="JZ130" s="13" t="s">
        <v>473</v>
      </c>
      <c r="KA130" s="94">
        <v>12.8</v>
      </c>
      <c r="KB130" s="94">
        <v>13.55</v>
      </c>
      <c r="KC130" s="94"/>
      <c r="KD130" s="94" t="s">
        <v>62</v>
      </c>
      <c r="KE130" s="94">
        <f>KB130-KA130-KK130+KL130</f>
        <v>1.1499999999999999</v>
      </c>
      <c r="KF130" s="99">
        <f>KE130/KA130</f>
        <v>8.9843749999999986E-2</v>
      </c>
      <c r="KG130" s="99"/>
      <c r="KH130" s="99"/>
      <c r="KI130" s="99"/>
      <c r="KJ130" s="95" t="s">
        <v>39</v>
      </c>
      <c r="KK130" s="95"/>
      <c r="KL130" s="95">
        <v>0.4</v>
      </c>
      <c r="KM130" s="91"/>
      <c r="KN130" s="91"/>
      <c r="KO130" s="13"/>
      <c r="KQ130" s="13" t="s">
        <v>473</v>
      </c>
      <c r="KR130" s="94">
        <v>12.8</v>
      </c>
      <c r="KS130" s="94">
        <v>13.55</v>
      </c>
      <c r="KT130" s="94"/>
      <c r="KU130" s="316" t="s">
        <v>62</v>
      </c>
      <c r="KV130" s="94">
        <f>KS130-KR130-LB130+LC130</f>
        <v>1.1499999999999999</v>
      </c>
      <c r="KW130" s="99">
        <f>KV130/KR130</f>
        <v>8.9843749999999986E-2</v>
      </c>
      <c r="KX130" s="99"/>
      <c r="KY130" s="99"/>
      <c r="KZ130" s="99"/>
      <c r="LA130" s="95" t="s">
        <v>39</v>
      </c>
      <c r="LB130" s="95"/>
      <c r="LC130" s="95">
        <v>0.4</v>
      </c>
      <c r="LD130" s="91"/>
      <c r="LE130" s="91"/>
      <c r="LF130" s="13"/>
      <c r="LI130" s="13" t="s">
        <v>473</v>
      </c>
      <c r="LJ130" s="94">
        <v>12.8</v>
      </c>
      <c r="LK130" s="94">
        <v>13.55</v>
      </c>
      <c r="LL130" s="94"/>
      <c r="LM130" s="316" t="s">
        <v>62</v>
      </c>
      <c r="LN130" s="94">
        <f>LK130-LJ130-LT130+LU130</f>
        <v>1.1499999999999999</v>
      </c>
      <c r="LO130" s="99">
        <f>LN130/LJ130</f>
        <v>8.9843749999999986E-2</v>
      </c>
      <c r="LP130" s="99"/>
      <c r="LQ130" s="99"/>
      <c r="LR130" s="99"/>
      <c r="LS130" s="95" t="s">
        <v>39</v>
      </c>
      <c r="LT130" s="95"/>
      <c r="LU130" s="95">
        <v>0.4</v>
      </c>
      <c r="LV130" s="91"/>
      <c r="LW130" s="91"/>
      <c r="LX130" s="13"/>
      <c r="LZ130" s="13" t="s">
        <v>473</v>
      </c>
      <c r="MA130" s="94">
        <v>12.8</v>
      </c>
      <c r="MB130" s="94">
        <v>13.55</v>
      </c>
      <c r="MC130" s="94"/>
      <c r="MD130" s="316" t="s">
        <v>62</v>
      </c>
      <c r="ME130" s="94">
        <f>MB130-MA130-MK130+ML130</f>
        <v>1.1499999999999999</v>
      </c>
      <c r="MF130" s="99">
        <f>ME130/MA130</f>
        <v>8.9843749999999986E-2</v>
      </c>
      <c r="MG130" s="99"/>
      <c r="MH130" s="99"/>
      <c r="MI130" s="99"/>
      <c r="MJ130" s="95" t="s">
        <v>39</v>
      </c>
      <c r="MK130" s="95"/>
      <c r="ML130" s="95">
        <v>0.4</v>
      </c>
      <c r="MM130" s="91"/>
      <c r="MN130" s="91"/>
      <c r="MO130" s="13"/>
      <c r="MQ130" s="13" t="s">
        <v>473</v>
      </c>
      <c r="MR130" s="94">
        <v>12.8</v>
      </c>
      <c r="MS130" s="94">
        <v>13.55</v>
      </c>
      <c r="MT130" s="94"/>
      <c r="MU130" s="316" t="s">
        <v>62</v>
      </c>
      <c r="MV130" s="94">
        <f>MS130-MR130-NB130+NC130</f>
        <v>1.1499999999999999</v>
      </c>
      <c r="MW130" s="99">
        <f>MV130/MR130</f>
        <v>8.9843749999999986E-2</v>
      </c>
      <c r="MX130" s="99"/>
      <c r="MY130" s="99"/>
      <c r="MZ130" s="99"/>
      <c r="NA130" s="95" t="s">
        <v>39</v>
      </c>
      <c r="NB130" s="95"/>
      <c r="NC130" s="95">
        <v>0.4</v>
      </c>
      <c r="ND130" s="91"/>
      <c r="NE130" s="91"/>
      <c r="NF130" s="13"/>
      <c r="NI130" s="13" t="s">
        <v>473</v>
      </c>
      <c r="NJ130" s="94">
        <v>12.8</v>
      </c>
      <c r="NK130" s="94">
        <v>13.55</v>
      </c>
      <c r="NL130" s="94"/>
      <c r="NM130" s="316" t="s">
        <v>62</v>
      </c>
      <c r="NN130" s="94">
        <f>NK130-NJ130-NT130+NU130</f>
        <v>1.1499999999999999</v>
      </c>
      <c r="NO130" s="99">
        <f>NN130/NJ130</f>
        <v>8.9843749999999986E-2</v>
      </c>
      <c r="NP130" s="99"/>
      <c r="NQ130" s="99"/>
      <c r="NR130" s="99"/>
      <c r="NS130" s="95" t="s">
        <v>39</v>
      </c>
      <c r="NT130" s="95"/>
      <c r="NU130" s="95">
        <v>0.4</v>
      </c>
      <c r="NV130" s="91"/>
      <c r="NW130" s="91"/>
      <c r="NX130" s="13"/>
      <c r="OA130" s="13" t="s">
        <v>473</v>
      </c>
      <c r="OB130" s="94">
        <v>12.8</v>
      </c>
      <c r="OC130" s="94">
        <v>13.55</v>
      </c>
      <c r="OD130" s="94"/>
      <c r="OE130" s="316" t="s">
        <v>62</v>
      </c>
      <c r="OF130" s="94">
        <f>OC130-OB130-OL130+OM130</f>
        <v>1.1499999999999999</v>
      </c>
      <c r="OG130" s="99">
        <f>OF130/OB130</f>
        <v>8.9843749999999986E-2</v>
      </c>
      <c r="OH130" s="99"/>
      <c r="OI130" s="99"/>
      <c r="OJ130" s="99"/>
      <c r="OK130" s="95" t="s">
        <v>39</v>
      </c>
      <c r="OL130" s="95"/>
      <c r="OM130" s="95">
        <v>0.4</v>
      </c>
      <c r="ON130" s="13"/>
      <c r="OQ130" s="13" t="s">
        <v>473</v>
      </c>
      <c r="OR130" s="94">
        <v>12.8</v>
      </c>
      <c r="OS130" s="94">
        <v>13.55</v>
      </c>
      <c r="OT130" s="94"/>
      <c r="OU130" s="316" t="s">
        <v>62</v>
      </c>
      <c r="OV130" s="94">
        <f>OS130-OR130-PB130+PC130</f>
        <v>1.1499999999999999</v>
      </c>
      <c r="OW130" s="99">
        <f>OV130/OR130</f>
        <v>8.9843749999999986E-2</v>
      </c>
      <c r="OX130" s="99"/>
      <c r="OY130" s="99"/>
      <c r="OZ130" s="99"/>
      <c r="PA130" s="95" t="s">
        <v>39</v>
      </c>
      <c r="PB130" s="95"/>
      <c r="PC130" s="95">
        <v>0.4</v>
      </c>
      <c r="PD130" s="13"/>
      <c r="PG130" s="13" t="s">
        <v>473</v>
      </c>
      <c r="PH130" s="94">
        <v>12.8</v>
      </c>
      <c r="PI130" s="94">
        <v>13.55</v>
      </c>
      <c r="PJ130" s="94"/>
      <c r="PK130" s="316" t="s">
        <v>62</v>
      </c>
      <c r="PL130" s="94">
        <f>PI130-PH130-PR130+PS130</f>
        <v>1.1499999999999999</v>
      </c>
      <c r="PM130" s="99">
        <f>PL130/PH130</f>
        <v>8.9843749999999986E-2</v>
      </c>
      <c r="PN130" s="99"/>
      <c r="PO130" s="99"/>
      <c r="PP130" s="99"/>
      <c r="PQ130" s="95" t="s">
        <v>39</v>
      </c>
      <c r="PR130" s="95"/>
      <c r="PS130" s="95">
        <v>0.4</v>
      </c>
      <c r="PT130" s="13"/>
      <c r="PV130" s="13" t="s">
        <v>473</v>
      </c>
      <c r="PW130" s="94">
        <v>12.8</v>
      </c>
      <c r="PX130" s="94">
        <v>13.55</v>
      </c>
      <c r="PY130" s="94"/>
      <c r="PZ130" s="316" t="s">
        <v>62</v>
      </c>
      <c r="QA130" s="94">
        <f>PX130-PW130-QG130+QH130</f>
        <v>1.1499999999999999</v>
      </c>
      <c r="QB130" s="99">
        <f>QA130/PW130</f>
        <v>8.9843749999999986E-2</v>
      </c>
      <c r="QC130" s="99"/>
      <c r="QD130" s="99"/>
      <c r="QE130" s="99"/>
      <c r="QF130" s="95" t="s">
        <v>39</v>
      </c>
      <c r="QG130" s="95"/>
      <c r="QH130" s="95">
        <v>0.4</v>
      </c>
      <c r="QI130" s="13"/>
      <c r="QK130" s="13" t="s">
        <v>473</v>
      </c>
      <c r="QL130" s="94">
        <v>12.8</v>
      </c>
      <c r="QM130" s="94">
        <v>13.55</v>
      </c>
      <c r="QN130" s="94"/>
      <c r="QO130" s="316" t="s">
        <v>62</v>
      </c>
      <c r="QP130" s="94">
        <f>QM130-QL130-QV130+QW130</f>
        <v>1.1499999999999999</v>
      </c>
      <c r="QQ130" s="99">
        <f>QP130/QL130</f>
        <v>8.9843749999999986E-2</v>
      </c>
      <c r="QR130" s="99"/>
      <c r="QS130" s="99"/>
      <c r="QT130" s="99"/>
      <c r="QU130" s="95" t="s">
        <v>39</v>
      </c>
      <c r="QV130" s="95"/>
      <c r="QW130" s="95">
        <v>0.4</v>
      </c>
      <c r="QX130" s="13"/>
      <c r="QZ130" s="622"/>
      <c r="RA130" s="94">
        <v>12.8</v>
      </c>
      <c r="RB130" s="94">
        <v>13.55</v>
      </c>
      <c r="RC130" s="501"/>
      <c r="RD130" s="316" t="s">
        <v>62</v>
      </c>
      <c r="RE130" s="94">
        <f>RB130-RA130-RK130+RL130</f>
        <v>1.1499999999999999</v>
      </c>
      <c r="RF130" s="99">
        <f>RE130/RA130</f>
        <v>8.9843749999999986E-2</v>
      </c>
      <c r="RG130" s="99"/>
      <c r="RH130" s="99"/>
      <c r="RI130" s="99"/>
      <c r="RJ130" s="540" t="s">
        <v>39</v>
      </c>
      <c r="RK130" s="562"/>
      <c r="RL130" s="563">
        <v>0.4</v>
      </c>
      <c r="RM130" s="633"/>
      <c r="RQ130" s="622"/>
      <c r="RR130" s="94">
        <v>12.8</v>
      </c>
      <c r="RS130" s="94">
        <v>13.55</v>
      </c>
      <c r="RT130" s="501"/>
      <c r="RU130" s="316" t="s">
        <v>62</v>
      </c>
      <c r="RV130" s="94">
        <f>RS130-RR130-SB130+SC130</f>
        <v>1.1499999999999999</v>
      </c>
      <c r="RW130" s="99">
        <f>RV130/RR130</f>
        <v>8.9843749999999986E-2</v>
      </c>
      <c r="RX130" s="99"/>
      <c r="RY130" s="99"/>
      <c r="RZ130" s="99"/>
      <c r="SA130" s="540" t="s">
        <v>39</v>
      </c>
      <c r="SB130" s="562"/>
      <c r="SC130" s="563">
        <v>0.4</v>
      </c>
      <c r="SD130" s="633"/>
    </row>
    <row r="131" spans="1:16349" ht="15.4" customHeight="1">
      <c r="A131" s="66" t="s">
        <v>427</v>
      </c>
      <c r="B131" s="67">
        <v>110</v>
      </c>
      <c r="C131" s="66" t="s">
        <v>110</v>
      </c>
      <c r="D131" s="777">
        <v>1019</v>
      </c>
      <c r="E131" s="68" t="s">
        <v>413</v>
      </c>
      <c r="F131" s="346" t="s">
        <v>414</v>
      </c>
      <c r="G131" s="599" t="s">
        <v>428</v>
      </c>
      <c r="H131" s="66"/>
      <c r="J131" s="13"/>
      <c r="K131" s="94"/>
      <c r="L131" s="94"/>
      <c r="M131" s="94"/>
      <c r="N131" s="94"/>
      <c r="O131" s="99"/>
      <c r="P131" s="99"/>
      <c r="Q131" s="95"/>
      <c r="R131" s="95"/>
      <c r="S131" s="96"/>
      <c r="T131" s="91"/>
      <c r="U131" s="91"/>
      <c r="V131" s="13"/>
      <c r="X131" s="13"/>
      <c r="Y131" s="94"/>
      <c r="Z131" s="94"/>
      <c r="AA131" s="94"/>
      <c r="AB131" s="94"/>
      <c r="AC131" s="99"/>
      <c r="AD131" s="99"/>
      <c r="AE131" s="95"/>
      <c r="AF131" s="95"/>
      <c r="AG131" s="96"/>
      <c r="AH131" s="91"/>
      <c r="AI131" s="91"/>
      <c r="AJ131" s="13"/>
      <c r="AL131" s="13"/>
      <c r="AM131" s="94"/>
      <c r="AN131" s="94"/>
      <c r="AO131" s="94"/>
      <c r="AP131" s="94"/>
      <c r="AQ131" s="99"/>
      <c r="AR131" s="99"/>
      <c r="AS131" s="96"/>
      <c r="AT131" s="95"/>
      <c r="AU131" s="95"/>
      <c r="AV131" s="91"/>
      <c r="AW131" s="91"/>
      <c r="AX131" s="13"/>
      <c r="AZ131" s="13"/>
      <c r="BA131" s="94"/>
      <c r="BB131" s="94"/>
      <c r="BC131" s="94"/>
      <c r="BD131" s="94"/>
      <c r="BE131" s="99"/>
      <c r="BF131" s="99"/>
      <c r="BG131" s="96"/>
      <c r="BH131" s="95"/>
      <c r="BI131" s="95"/>
      <c r="BJ131" s="91"/>
      <c r="BK131" s="91"/>
      <c r="BL131" s="13"/>
      <c r="BN131" s="13"/>
      <c r="BO131" s="94"/>
      <c r="BP131" s="94"/>
      <c r="BQ131" s="94"/>
      <c r="BR131" s="94"/>
      <c r="BS131" s="99"/>
      <c r="BT131" s="99"/>
      <c r="BU131" s="96"/>
      <c r="BV131" s="95"/>
      <c r="BW131" s="95"/>
      <c r="BX131" s="91"/>
      <c r="BY131" s="91"/>
      <c r="BZ131" s="13"/>
      <c r="CB131" s="13"/>
      <c r="CC131" s="94"/>
      <c r="CD131" s="94"/>
      <c r="CE131" s="94"/>
      <c r="CF131" s="94"/>
      <c r="CG131" s="99"/>
      <c r="CH131" s="99"/>
      <c r="CI131" s="95"/>
      <c r="CJ131" s="95"/>
      <c r="CK131" s="95"/>
      <c r="CL131" s="91"/>
      <c r="CM131" s="91"/>
      <c r="CN131" s="13"/>
      <c r="CP131" s="13"/>
      <c r="CQ131" s="94"/>
      <c r="CR131" s="94"/>
      <c r="CS131" s="94"/>
      <c r="CT131" s="94"/>
      <c r="CU131" s="99"/>
      <c r="CV131" s="99"/>
      <c r="CW131" s="95"/>
      <c r="CX131" s="95"/>
      <c r="CY131" s="95"/>
      <c r="CZ131" s="91"/>
      <c r="DA131" s="91"/>
      <c r="DB131" s="13"/>
      <c r="DD131" s="13"/>
      <c r="DE131" s="94"/>
      <c r="DF131" s="94"/>
      <c r="DG131" s="94"/>
      <c r="DH131" s="94"/>
      <c r="DI131" s="94"/>
      <c r="DJ131" s="94"/>
      <c r="DK131" s="99"/>
      <c r="DL131" s="99"/>
      <c r="DM131" s="95"/>
      <c r="DN131" s="95"/>
      <c r="DO131" s="95"/>
      <c r="DP131" s="91"/>
      <c r="DQ131" s="91"/>
      <c r="DR131" s="13"/>
      <c r="DT131" s="13"/>
      <c r="DU131" s="94"/>
      <c r="DV131" s="94"/>
      <c r="DW131" s="94"/>
      <c r="DX131" s="94"/>
      <c r="DY131" s="99"/>
      <c r="DZ131" s="99"/>
      <c r="EA131" s="95"/>
      <c r="EB131" s="95"/>
      <c r="EC131" s="95"/>
      <c r="ED131" s="91"/>
      <c r="EE131" s="91"/>
      <c r="EF131" s="13"/>
      <c r="EG131" s="13"/>
      <c r="EH131" s="13"/>
      <c r="EI131" s="94">
        <v>12.86</v>
      </c>
      <c r="EJ131" s="94">
        <v>13.55</v>
      </c>
      <c r="EK131" s="94" t="s">
        <v>62</v>
      </c>
      <c r="EL131" s="94">
        <f>EJ131-EI131-EO131+EP131</f>
        <v>1.0900000000000012</v>
      </c>
      <c r="EM131" s="99">
        <f>EL131/EI131</f>
        <v>8.4758942457231826E-2</v>
      </c>
      <c r="EN131" s="95" t="s">
        <v>39</v>
      </c>
      <c r="EO131" s="95"/>
      <c r="EP131" s="95">
        <v>0.4</v>
      </c>
      <c r="EQ131" s="91"/>
      <c r="ER131" s="91"/>
      <c r="ES131" s="13"/>
      <c r="EU131" s="13"/>
      <c r="EV131" s="94">
        <v>12.86</v>
      </c>
      <c r="EW131" s="94">
        <v>13.55</v>
      </c>
      <c r="EX131" s="94" t="s">
        <v>62</v>
      </c>
      <c r="EY131" s="94">
        <f>EW131-EV131-FB131+FC131</f>
        <v>1.0900000000000012</v>
      </c>
      <c r="EZ131" s="99">
        <f>EY131/EV131</f>
        <v>8.4758942457231826E-2</v>
      </c>
      <c r="FA131" s="95" t="s">
        <v>39</v>
      </c>
      <c r="FB131" s="95"/>
      <c r="FC131" s="95">
        <v>0.4</v>
      </c>
      <c r="FD131" s="91"/>
      <c r="FE131" s="91"/>
      <c r="FF131" s="13"/>
      <c r="FH131" s="13"/>
      <c r="FI131" s="94">
        <v>12.86</v>
      </c>
      <c r="FJ131" s="94">
        <v>13.55</v>
      </c>
      <c r="FK131" s="94" t="s">
        <v>62</v>
      </c>
      <c r="FL131" s="94">
        <f>FJ131-FI131-FO131+FP131</f>
        <v>1.0900000000000012</v>
      </c>
      <c r="FM131" s="99">
        <f>FL131/FI131</f>
        <v>8.4758942457231826E-2</v>
      </c>
      <c r="FN131" s="95" t="s">
        <v>39</v>
      </c>
      <c r="FO131" s="95"/>
      <c r="FP131" s="95">
        <v>0.4</v>
      </c>
      <c r="FQ131" s="91"/>
      <c r="FR131" s="91"/>
      <c r="FS131" s="13"/>
      <c r="FU131" s="13"/>
      <c r="FV131" s="94">
        <v>12.86</v>
      </c>
      <c r="FW131" s="94">
        <v>13.55</v>
      </c>
      <c r="FX131" s="94"/>
      <c r="FY131" s="94" t="s">
        <v>62</v>
      </c>
      <c r="FZ131" s="94">
        <f>FW131-FV131-GC131+GD131</f>
        <v>1.0900000000000012</v>
      </c>
      <c r="GA131" s="99">
        <f>FZ131/FV131</f>
        <v>8.4758942457231826E-2</v>
      </c>
      <c r="GB131" s="95" t="s">
        <v>39</v>
      </c>
      <c r="GC131" s="95"/>
      <c r="GD131" s="95">
        <v>0.4</v>
      </c>
      <c r="GE131" s="91"/>
      <c r="GF131" s="91"/>
      <c r="GG131" s="13"/>
      <c r="GI131" s="13"/>
      <c r="GJ131" s="94">
        <v>12.86</v>
      </c>
      <c r="GK131" s="94">
        <v>13.55</v>
      </c>
      <c r="GL131" s="94"/>
      <c r="GM131" s="94" t="s">
        <v>62</v>
      </c>
      <c r="GN131" s="94">
        <f>GK131-GJ131-GQ131+GR131</f>
        <v>1.0900000000000012</v>
      </c>
      <c r="GO131" s="99">
        <f>GN131/GJ131</f>
        <v>8.4758942457231826E-2</v>
      </c>
      <c r="GP131" s="95" t="s">
        <v>39</v>
      </c>
      <c r="GQ131" s="95"/>
      <c r="GR131" s="95">
        <v>0.4</v>
      </c>
      <c r="GS131" s="91"/>
      <c r="GT131" s="91"/>
      <c r="GU131" s="13"/>
      <c r="GW131" s="13"/>
      <c r="GX131" s="94">
        <v>12.86</v>
      </c>
      <c r="GY131" s="94">
        <v>13.55</v>
      </c>
      <c r="GZ131" s="94"/>
      <c r="HA131" s="94" t="s">
        <v>62</v>
      </c>
      <c r="HB131" s="94">
        <f>GY131-GX131-HE131+HF131</f>
        <v>1.0900000000000012</v>
      </c>
      <c r="HC131" s="99">
        <f>HB131/GX131</f>
        <v>8.4758942457231826E-2</v>
      </c>
      <c r="HD131" s="95" t="s">
        <v>39</v>
      </c>
      <c r="HE131" s="95"/>
      <c r="HF131" s="95">
        <v>0.4</v>
      </c>
      <c r="HG131" s="91"/>
      <c r="HH131" s="91"/>
      <c r="HI131" s="13"/>
      <c r="HJ131" s="13"/>
      <c r="HK131" s="29" t="s">
        <v>475</v>
      </c>
      <c r="HL131" s="94">
        <v>12.86</v>
      </c>
      <c r="HM131" s="94">
        <v>13.55</v>
      </c>
      <c r="HN131" s="94"/>
      <c r="HO131" s="94" t="s">
        <v>62</v>
      </c>
      <c r="HP131" s="94">
        <f>HM131-HL131-HS131+HT131</f>
        <v>1.0900000000000012</v>
      </c>
      <c r="HQ131" s="99">
        <f>HP131/HL131</f>
        <v>8.4758942457231826E-2</v>
      </c>
      <c r="HR131" s="95" t="s">
        <v>39</v>
      </c>
      <c r="HS131" s="95"/>
      <c r="HT131" s="95">
        <v>0.4</v>
      </c>
      <c r="HU131" s="91"/>
      <c r="HV131" s="91"/>
      <c r="HW131" s="13"/>
      <c r="HX131" s="29" t="s">
        <v>475</v>
      </c>
      <c r="HY131" s="94">
        <v>12.98</v>
      </c>
      <c r="HZ131" s="94">
        <v>13.55</v>
      </c>
      <c r="IA131" s="94"/>
      <c r="IB131" s="94" t="s">
        <v>62</v>
      </c>
      <c r="IC131" s="94">
        <f>HZ131-HY131-II131+IJ131</f>
        <v>0.97000000000000031</v>
      </c>
      <c r="ID131" s="99">
        <f>IC131/HY131</f>
        <v>7.4730354391371365E-2</v>
      </c>
      <c r="IE131" s="99"/>
      <c r="IF131" s="99"/>
      <c r="IG131" s="99"/>
      <c r="IH131" s="95" t="s">
        <v>39</v>
      </c>
      <c r="II131" s="95"/>
      <c r="IJ131" s="95">
        <v>0.4</v>
      </c>
      <c r="IK131" s="91"/>
      <c r="IL131" s="91"/>
      <c r="IM131" s="13"/>
      <c r="IO131" s="662">
        <f>ID131-HQ131</f>
        <v>-1.0028588065860461E-2</v>
      </c>
      <c r="IQ131" s="29" t="s">
        <v>475</v>
      </c>
      <c r="IR131" s="94">
        <v>12.98</v>
      </c>
      <c r="IS131" s="94">
        <v>13.55</v>
      </c>
      <c r="IT131" s="94"/>
      <c r="IU131" s="94" t="s">
        <v>62</v>
      </c>
      <c r="IV131" s="94">
        <f>IS131-IR131-JB131+JC131</f>
        <v>0.97000000000000031</v>
      </c>
      <c r="IW131" s="99">
        <f>IV131/IR131</f>
        <v>7.4730354391371365E-2</v>
      </c>
      <c r="IX131" s="99"/>
      <c r="IY131" s="99"/>
      <c r="IZ131" s="99"/>
      <c r="JA131" s="95" t="s">
        <v>39</v>
      </c>
      <c r="JB131" s="95"/>
      <c r="JC131" s="95">
        <v>0.4</v>
      </c>
      <c r="JD131" s="91"/>
      <c r="JE131" s="91"/>
      <c r="JF131" s="13"/>
      <c r="JH131" s="13" t="s">
        <v>472</v>
      </c>
      <c r="JI131" s="94">
        <v>12.98</v>
      </c>
      <c r="JJ131" s="94">
        <v>13.55</v>
      </c>
      <c r="JK131" s="94"/>
      <c r="JL131" s="94" t="s">
        <v>62</v>
      </c>
      <c r="JM131" s="94">
        <f>JJ131-JI131-JS131+JT131</f>
        <v>0.97000000000000031</v>
      </c>
      <c r="JN131" s="99">
        <f>JM131/JI131</f>
        <v>7.4730354391371365E-2</v>
      </c>
      <c r="JO131" s="99"/>
      <c r="JP131" s="99"/>
      <c r="JQ131" s="99"/>
      <c r="JR131" s="95" t="s">
        <v>39</v>
      </c>
      <c r="JS131" s="95"/>
      <c r="JT131" s="95">
        <v>0.4</v>
      </c>
      <c r="JU131" s="91"/>
      <c r="JV131" s="91"/>
      <c r="JW131" s="13"/>
      <c r="JZ131" s="13" t="s">
        <v>473</v>
      </c>
      <c r="KA131" s="94">
        <v>12.98</v>
      </c>
      <c r="KB131" s="94">
        <v>13.55</v>
      </c>
      <c r="KC131" s="94"/>
      <c r="KD131" s="94" t="s">
        <v>62</v>
      </c>
      <c r="KE131" s="94">
        <f>KB131-KA131-KK131+KL131</f>
        <v>0.97000000000000031</v>
      </c>
      <c r="KF131" s="99">
        <f>KE131/KA131</f>
        <v>7.4730354391371365E-2</v>
      </c>
      <c r="KG131" s="99"/>
      <c r="KH131" s="99"/>
      <c r="KI131" s="99"/>
      <c r="KJ131" s="95" t="s">
        <v>39</v>
      </c>
      <c r="KK131" s="95"/>
      <c r="KL131" s="95">
        <v>0.4</v>
      </c>
      <c r="KM131" s="91"/>
      <c r="KN131" s="91"/>
      <c r="KO131" s="13"/>
      <c r="KQ131" s="13" t="s">
        <v>473</v>
      </c>
      <c r="KR131" s="94">
        <v>12.98</v>
      </c>
      <c r="KS131" s="94">
        <v>13.55</v>
      </c>
      <c r="KT131" s="94"/>
      <c r="KU131" s="316" t="s">
        <v>62</v>
      </c>
      <c r="KV131" s="94">
        <f>KS131-KR131-LB131+LC131</f>
        <v>0.97000000000000031</v>
      </c>
      <c r="KW131" s="99">
        <f>KV131/KR131</f>
        <v>7.4730354391371365E-2</v>
      </c>
      <c r="KX131" s="99"/>
      <c r="KY131" s="99"/>
      <c r="KZ131" s="99"/>
      <c r="LA131" s="95" t="s">
        <v>39</v>
      </c>
      <c r="LB131" s="95"/>
      <c r="LC131" s="95">
        <v>0.4</v>
      </c>
      <c r="LD131" s="91"/>
      <c r="LE131" s="91"/>
      <c r="LF131" s="13"/>
      <c r="LI131" s="13" t="s">
        <v>473</v>
      </c>
      <c r="LJ131" s="94">
        <v>12.98</v>
      </c>
      <c r="LK131" s="94">
        <v>13.55</v>
      </c>
      <c r="LL131" s="94"/>
      <c r="LM131" s="316" t="s">
        <v>62</v>
      </c>
      <c r="LN131" s="94">
        <f>LK131-LJ131-LT131+LU131</f>
        <v>0.97000000000000031</v>
      </c>
      <c r="LO131" s="99">
        <f>LN131/LJ131</f>
        <v>7.4730354391371365E-2</v>
      </c>
      <c r="LP131" s="99"/>
      <c r="LQ131" s="99"/>
      <c r="LR131" s="99"/>
      <c r="LS131" s="95" t="s">
        <v>39</v>
      </c>
      <c r="LT131" s="95"/>
      <c r="LU131" s="95">
        <v>0.4</v>
      </c>
      <c r="LV131" s="91"/>
      <c r="LW131" s="91"/>
      <c r="LX131" s="13"/>
      <c r="LZ131" s="13" t="s">
        <v>473</v>
      </c>
      <c r="MA131" s="94">
        <v>12.98</v>
      </c>
      <c r="MB131" s="94">
        <v>13.55</v>
      </c>
      <c r="MC131" s="94"/>
      <c r="MD131" s="316" t="s">
        <v>62</v>
      </c>
      <c r="ME131" s="94">
        <f>MB131-MA131-MK131+ML131</f>
        <v>0.97000000000000031</v>
      </c>
      <c r="MF131" s="99">
        <f>ME131/MA131</f>
        <v>7.4730354391371365E-2</v>
      </c>
      <c r="MG131" s="99"/>
      <c r="MH131" s="99"/>
      <c r="MI131" s="99"/>
      <c r="MJ131" s="95" t="s">
        <v>39</v>
      </c>
      <c r="MK131" s="95"/>
      <c r="ML131" s="95">
        <v>0.4</v>
      </c>
      <c r="MM131" s="91"/>
      <c r="MN131" s="91"/>
      <c r="MO131" s="13"/>
      <c r="MQ131" s="13" t="s">
        <v>473</v>
      </c>
      <c r="MR131" s="94">
        <v>12.98</v>
      </c>
      <c r="MS131" s="94">
        <v>13.55</v>
      </c>
      <c r="MT131" s="94"/>
      <c r="MU131" s="316" t="s">
        <v>62</v>
      </c>
      <c r="MV131" s="94">
        <f>MS131-MR131-NB131+NC131</f>
        <v>0.97000000000000031</v>
      </c>
      <c r="MW131" s="99">
        <f>MV131/MR131</f>
        <v>7.4730354391371365E-2</v>
      </c>
      <c r="MX131" s="99"/>
      <c r="MY131" s="99"/>
      <c r="MZ131" s="99"/>
      <c r="NA131" s="95" t="s">
        <v>39</v>
      </c>
      <c r="NB131" s="95"/>
      <c r="NC131" s="95">
        <v>0.4</v>
      </c>
      <c r="ND131" s="91"/>
      <c r="NE131" s="91"/>
      <c r="NF131" s="13"/>
      <c r="NI131" s="13" t="s">
        <v>473</v>
      </c>
      <c r="NJ131" s="94">
        <v>12.98</v>
      </c>
      <c r="NK131" s="94">
        <v>13.55</v>
      </c>
      <c r="NL131" s="94"/>
      <c r="NM131" s="316" t="s">
        <v>62</v>
      </c>
      <c r="NN131" s="94">
        <f>NK131-NJ131-NT131+NU131</f>
        <v>0.97000000000000031</v>
      </c>
      <c r="NO131" s="99">
        <f>NN131/NJ131</f>
        <v>7.4730354391371365E-2</v>
      </c>
      <c r="NP131" s="99"/>
      <c r="NQ131" s="99"/>
      <c r="NR131" s="99"/>
      <c r="NS131" s="95" t="s">
        <v>39</v>
      </c>
      <c r="NT131" s="95"/>
      <c r="NU131" s="95">
        <v>0.4</v>
      </c>
      <c r="NV131" s="91"/>
      <c r="NW131" s="91"/>
      <c r="NX131" s="13"/>
      <c r="OA131" s="13" t="s">
        <v>473</v>
      </c>
      <c r="OB131" s="94">
        <v>12.98</v>
      </c>
      <c r="OC131" s="94">
        <v>13.55</v>
      </c>
      <c r="OD131" s="94"/>
      <c r="OE131" s="316" t="s">
        <v>62</v>
      </c>
      <c r="OF131" s="94">
        <f>OC131-OB131-OL131+OM131</f>
        <v>0.97000000000000031</v>
      </c>
      <c r="OG131" s="99">
        <f>OF131/OB131</f>
        <v>7.4730354391371365E-2</v>
      </c>
      <c r="OH131" s="99"/>
      <c r="OI131" s="99"/>
      <c r="OJ131" s="99"/>
      <c r="OK131" s="95" t="s">
        <v>39</v>
      </c>
      <c r="OL131" s="95"/>
      <c r="OM131" s="95">
        <v>0.4</v>
      </c>
      <c r="ON131" s="13"/>
      <c r="OQ131" s="13" t="s">
        <v>473</v>
      </c>
      <c r="OR131" s="94">
        <v>12.98</v>
      </c>
      <c r="OS131" s="94">
        <v>13.55</v>
      </c>
      <c r="OT131" s="94"/>
      <c r="OU131" s="316" t="s">
        <v>62</v>
      </c>
      <c r="OV131" s="94">
        <f>OS131-OR131-PB131+PC131</f>
        <v>0.97000000000000031</v>
      </c>
      <c r="OW131" s="99">
        <f>OV131/OR131</f>
        <v>7.4730354391371365E-2</v>
      </c>
      <c r="OX131" s="99"/>
      <c r="OY131" s="99"/>
      <c r="OZ131" s="99"/>
      <c r="PA131" s="95" t="s">
        <v>39</v>
      </c>
      <c r="PB131" s="95"/>
      <c r="PC131" s="95">
        <v>0.4</v>
      </c>
      <c r="PD131" s="13"/>
      <c r="PG131" s="13" t="s">
        <v>473</v>
      </c>
      <c r="PH131" s="94">
        <v>12.98</v>
      </c>
      <c r="PI131" s="94">
        <v>13.55</v>
      </c>
      <c r="PJ131" s="94"/>
      <c r="PK131" s="316" t="s">
        <v>62</v>
      </c>
      <c r="PL131" s="94">
        <f>PI131-PH131-PR131+PS131</f>
        <v>0.97000000000000031</v>
      </c>
      <c r="PM131" s="99">
        <f>PL131/PH131</f>
        <v>7.4730354391371365E-2</v>
      </c>
      <c r="PN131" s="99"/>
      <c r="PO131" s="99"/>
      <c r="PP131" s="99"/>
      <c r="PQ131" s="95" t="s">
        <v>39</v>
      </c>
      <c r="PR131" s="95"/>
      <c r="PS131" s="95">
        <v>0.4</v>
      </c>
      <c r="PT131" s="13"/>
      <c r="PV131" s="13" t="s">
        <v>473</v>
      </c>
      <c r="PW131" s="94">
        <v>12.98</v>
      </c>
      <c r="PX131" s="94">
        <v>13.55</v>
      </c>
      <c r="PY131" s="94"/>
      <c r="PZ131" s="316" t="s">
        <v>62</v>
      </c>
      <c r="QA131" s="94">
        <f>PX131-PW131-QG131+QH131</f>
        <v>0.97000000000000031</v>
      </c>
      <c r="QB131" s="99">
        <f>QA131/PW131</f>
        <v>7.4730354391371365E-2</v>
      </c>
      <c r="QC131" s="99"/>
      <c r="QD131" s="99"/>
      <c r="QE131" s="99"/>
      <c r="QF131" s="95" t="s">
        <v>39</v>
      </c>
      <c r="QG131" s="95"/>
      <c r="QH131" s="95">
        <v>0.4</v>
      </c>
      <c r="QI131" s="13"/>
      <c r="QK131" s="13" t="s">
        <v>473</v>
      </c>
      <c r="QL131" s="94">
        <v>12.98</v>
      </c>
      <c r="QM131" s="94">
        <v>13.55</v>
      </c>
      <c r="QN131" s="94"/>
      <c r="QO131" s="316" t="s">
        <v>62</v>
      </c>
      <c r="QP131" s="94">
        <f>QM131-QL131-QV131+QW131</f>
        <v>0.97000000000000031</v>
      </c>
      <c r="QQ131" s="99">
        <f>QP131/QL131</f>
        <v>7.4730354391371365E-2</v>
      </c>
      <c r="QR131" s="99"/>
      <c r="QS131" s="99"/>
      <c r="QT131" s="99"/>
      <c r="QU131" s="95" t="s">
        <v>39</v>
      </c>
      <c r="QV131" s="95"/>
      <c r="QW131" s="95">
        <v>0.4</v>
      </c>
      <c r="QX131" s="13"/>
      <c r="QZ131" s="622"/>
      <c r="RA131" s="94">
        <v>12.98</v>
      </c>
      <c r="RB131" s="94">
        <v>13.55</v>
      </c>
      <c r="RC131" s="501"/>
      <c r="RD131" s="316" t="s">
        <v>62</v>
      </c>
      <c r="RE131" s="94">
        <f>RB131-RA131-RK131+RL131</f>
        <v>0.97000000000000031</v>
      </c>
      <c r="RF131" s="99">
        <f>RE131/RA131</f>
        <v>7.4730354391371365E-2</v>
      </c>
      <c r="RG131" s="99"/>
      <c r="RH131" s="99"/>
      <c r="RI131" s="99"/>
      <c r="RJ131" s="540" t="s">
        <v>39</v>
      </c>
      <c r="RK131" s="562"/>
      <c r="RL131" s="563">
        <v>0.4</v>
      </c>
      <c r="RM131" s="633"/>
      <c r="RQ131" s="622"/>
      <c r="RR131" s="94">
        <v>12.98</v>
      </c>
      <c r="RS131" s="94">
        <v>13.55</v>
      </c>
      <c r="RT131" s="501"/>
      <c r="RU131" s="316" t="s">
        <v>62</v>
      </c>
      <c r="RV131" s="94">
        <f>RS131-RR131-SB131+SC131</f>
        <v>0.97000000000000031</v>
      </c>
      <c r="RW131" s="99">
        <f>RV131/RR131</f>
        <v>7.4730354391371365E-2</v>
      </c>
      <c r="RX131" s="99"/>
      <c r="RY131" s="99"/>
      <c r="RZ131" s="99"/>
      <c r="SA131" s="540" t="s">
        <v>39</v>
      </c>
      <c r="SB131" s="562"/>
      <c r="SC131" s="563">
        <v>0.4</v>
      </c>
      <c r="SD131" s="633"/>
    </row>
    <row r="132" spans="1:16349">
      <c r="A132" s="66" t="s">
        <v>430</v>
      </c>
      <c r="B132" s="67">
        <v>110</v>
      </c>
      <c r="C132" s="66" t="s">
        <v>110</v>
      </c>
      <c r="D132" s="777">
        <v>1019</v>
      </c>
      <c r="E132" s="68" t="s">
        <v>413</v>
      </c>
      <c r="F132" s="346" t="s">
        <v>414</v>
      </c>
      <c r="G132" s="599" t="s">
        <v>431</v>
      </c>
      <c r="H132" s="66"/>
      <c r="J132" s="13"/>
      <c r="K132" s="94">
        <v>13.7</v>
      </c>
      <c r="L132" s="94">
        <v>14.49</v>
      </c>
      <c r="M132" s="94" t="s">
        <v>62</v>
      </c>
      <c r="N132" s="94">
        <f>L132-K132-R132+S132</f>
        <v>0.8900000000000009</v>
      </c>
      <c r="O132" s="99">
        <f>N132/K132</f>
        <v>6.4963503649635101E-2</v>
      </c>
      <c r="P132" s="99"/>
      <c r="Q132" s="95" t="s">
        <v>39</v>
      </c>
      <c r="R132" s="95"/>
      <c r="S132" s="96">
        <v>0.1</v>
      </c>
      <c r="T132" s="91"/>
      <c r="U132" s="91"/>
      <c r="V132" s="13"/>
      <c r="W132" s="692"/>
      <c r="X132" s="13"/>
      <c r="Y132" s="94">
        <v>13.7</v>
      </c>
      <c r="Z132" s="94">
        <v>14.49</v>
      </c>
      <c r="AA132" s="94" t="s">
        <v>62</v>
      </c>
      <c r="AB132" s="94">
        <f>Z132-Y132-AF132+AG132</f>
        <v>0.8900000000000009</v>
      </c>
      <c r="AC132" s="99">
        <f>AB132/Y132</f>
        <v>6.4963503649635101E-2</v>
      </c>
      <c r="AD132" s="99"/>
      <c r="AE132" s="95" t="s">
        <v>39</v>
      </c>
      <c r="AF132" s="95"/>
      <c r="AG132" s="96">
        <v>0.1</v>
      </c>
      <c r="AH132" s="91"/>
      <c r="AI132" s="91"/>
      <c r="AJ132" s="13"/>
      <c r="AL132" s="13"/>
      <c r="AM132" s="94">
        <v>13.7</v>
      </c>
      <c r="AN132" s="94">
        <v>14.49</v>
      </c>
      <c r="AO132" s="94" t="s">
        <v>62</v>
      </c>
      <c r="AP132" s="94">
        <f>AN132-AM132-AT132+AU132</f>
        <v>0.8900000000000009</v>
      </c>
      <c r="AQ132" s="99">
        <f>AP132/AM132</f>
        <v>6.4963503649635101E-2</v>
      </c>
      <c r="AR132" s="99"/>
      <c r="AS132" s="95" t="s">
        <v>39</v>
      </c>
      <c r="AT132" s="95"/>
      <c r="AU132" s="96">
        <v>0.1</v>
      </c>
      <c r="AV132" s="91"/>
      <c r="AW132" s="91"/>
      <c r="AX132" s="13"/>
      <c r="AZ132" s="13"/>
      <c r="BA132" s="94">
        <v>13.7</v>
      </c>
      <c r="BB132" s="94">
        <v>14.49</v>
      </c>
      <c r="BC132" s="94" t="s">
        <v>62</v>
      </c>
      <c r="BD132" s="94">
        <f>BB132-BA132-BH132+BI132</f>
        <v>0.8900000000000009</v>
      </c>
      <c r="BE132" s="99">
        <f>BD132/BA132</f>
        <v>6.4963503649635101E-2</v>
      </c>
      <c r="BF132" s="99"/>
      <c r="BG132" s="95" t="s">
        <v>39</v>
      </c>
      <c r="BH132" s="95"/>
      <c r="BI132" s="96">
        <v>0.1</v>
      </c>
      <c r="BJ132" s="91"/>
      <c r="BK132" s="91"/>
      <c r="BL132" s="13"/>
      <c r="BN132" s="13"/>
      <c r="BO132" s="94">
        <v>13.7</v>
      </c>
      <c r="BP132" s="94">
        <v>14.49</v>
      </c>
      <c r="BQ132" s="94" t="s">
        <v>62</v>
      </c>
      <c r="BR132" s="94">
        <f>BP132-BO132-BV132+BW132</f>
        <v>0.8900000000000009</v>
      </c>
      <c r="BS132" s="99">
        <f>BR132/BO132</f>
        <v>6.4963503649635101E-2</v>
      </c>
      <c r="BT132" s="99"/>
      <c r="BU132" s="95" t="s">
        <v>39</v>
      </c>
      <c r="BV132" s="95"/>
      <c r="BW132" s="96">
        <v>0.1</v>
      </c>
      <c r="BX132" s="91"/>
      <c r="BY132" s="91"/>
      <c r="BZ132" s="13"/>
      <c r="CB132" s="13"/>
      <c r="CC132" s="94">
        <v>13.7</v>
      </c>
      <c r="CD132" s="94">
        <v>14.49</v>
      </c>
      <c r="CE132" s="94" t="s">
        <v>62</v>
      </c>
      <c r="CF132" s="94">
        <f>CD132-CC132-CJ132+CK132</f>
        <v>0.8900000000000009</v>
      </c>
      <c r="CG132" s="99">
        <f>CF132/CC132</f>
        <v>6.4963503649635101E-2</v>
      </c>
      <c r="CH132" s="99"/>
      <c r="CI132" s="95" t="s">
        <v>39</v>
      </c>
      <c r="CJ132" s="95"/>
      <c r="CK132" s="96">
        <v>0.1</v>
      </c>
      <c r="CL132" s="91"/>
      <c r="CM132" s="91"/>
      <c r="CN132" s="13"/>
      <c r="CP132" s="13"/>
      <c r="CQ132" s="94">
        <v>13.7</v>
      </c>
      <c r="CR132" s="94">
        <v>14.49</v>
      </c>
      <c r="CS132" s="94" t="s">
        <v>62</v>
      </c>
      <c r="CT132" s="94">
        <f>CR132-CQ132-CX132+CY132</f>
        <v>0.8900000000000009</v>
      </c>
      <c r="CU132" s="99">
        <f>CT132/CQ132</f>
        <v>6.4963503649635101E-2</v>
      </c>
      <c r="CV132" s="99"/>
      <c r="CW132" s="95" t="s">
        <v>39</v>
      </c>
      <c r="CX132" s="95"/>
      <c r="CY132" s="96">
        <v>0.1</v>
      </c>
      <c r="CZ132" s="91"/>
      <c r="DA132" s="91"/>
      <c r="DB132" s="13"/>
      <c r="DD132" s="13"/>
      <c r="DE132" s="94">
        <v>13.7</v>
      </c>
      <c r="DF132" s="94">
        <v>14.49</v>
      </c>
      <c r="DG132" s="94"/>
      <c r="DH132" s="94"/>
      <c r="DI132" s="94" t="s">
        <v>62</v>
      </c>
      <c r="DJ132" s="94">
        <f>DF132-DE132-DN132+DO132</f>
        <v>0.8900000000000009</v>
      </c>
      <c r="DK132" s="99">
        <f>DJ132/DE132</f>
        <v>6.4963503649635101E-2</v>
      </c>
      <c r="DL132" s="99"/>
      <c r="DM132" s="95" t="s">
        <v>39</v>
      </c>
      <c r="DN132" s="95"/>
      <c r="DO132" s="96">
        <v>0.1</v>
      </c>
      <c r="DP132" s="91"/>
      <c r="DQ132" s="91"/>
      <c r="DR132" s="13"/>
      <c r="DT132" s="13"/>
      <c r="DU132" s="94">
        <v>13.7</v>
      </c>
      <c r="DV132" s="94">
        <v>14.49</v>
      </c>
      <c r="DW132" s="94" t="s">
        <v>62</v>
      </c>
      <c r="DX132" s="94">
        <f>DV132-DU132-EB132+EC132</f>
        <v>0.8900000000000009</v>
      </c>
      <c r="DY132" s="99">
        <f>DX132/DU132</f>
        <v>6.4963503649635101E-2</v>
      </c>
      <c r="DZ132" s="99"/>
      <c r="EA132" s="95" t="s">
        <v>39</v>
      </c>
      <c r="EB132" s="95"/>
      <c r="EC132" s="96">
        <v>0.1</v>
      </c>
      <c r="ED132" s="91"/>
      <c r="EE132" s="91"/>
      <c r="EF132" s="13"/>
      <c r="EG132" s="13"/>
      <c r="EH132" s="13"/>
      <c r="EI132" s="94">
        <v>13.7</v>
      </c>
      <c r="EJ132" s="94">
        <v>14.49</v>
      </c>
      <c r="EK132" s="94" t="s">
        <v>62</v>
      </c>
      <c r="EL132" s="94">
        <f>EJ132-EI132-EO132+EP132</f>
        <v>0.8900000000000009</v>
      </c>
      <c r="EM132" s="99">
        <f>EL132/EI132</f>
        <v>6.4963503649635101E-2</v>
      </c>
      <c r="EN132" s="95" t="s">
        <v>39</v>
      </c>
      <c r="EO132" s="95"/>
      <c r="EP132" s="96">
        <v>0.1</v>
      </c>
      <c r="EQ132" s="91"/>
      <c r="ER132" s="91"/>
      <c r="ES132" s="13"/>
      <c r="EU132" s="13"/>
      <c r="EV132" s="94">
        <v>13.7</v>
      </c>
      <c r="EW132" s="94">
        <v>14.49</v>
      </c>
      <c r="EX132" s="94" t="s">
        <v>62</v>
      </c>
      <c r="EY132" s="94">
        <f>EW132-EV132-FB132+FC132</f>
        <v>0.8900000000000009</v>
      </c>
      <c r="EZ132" s="99">
        <f>EY132/EV132</f>
        <v>6.4963503649635101E-2</v>
      </c>
      <c r="FA132" s="95" t="s">
        <v>39</v>
      </c>
      <c r="FB132" s="95"/>
      <c r="FC132" s="96">
        <v>0.1</v>
      </c>
      <c r="FD132" s="91"/>
      <c r="FE132" s="91"/>
      <c r="FF132" s="13"/>
      <c r="FH132" s="13"/>
      <c r="FI132" s="94">
        <v>13.7</v>
      </c>
      <c r="FJ132" s="94">
        <v>14.49</v>
      </c>
      <c r="FK132" s="94" t="s">
        <v>62</v>
      </c>
      <c r="FL132" s="94">
        <f>FJ132-FI132-FO132+FP132</f>
        <v>0.8900000000000009</v>
      </c>
      <c r="FM132" s="99">
        <f>FL132/FI132</f>
        <v>6.4963503649635101E-2</v>
      </c>
      <c r="FN132" s="95" t="s">
        <v>39</v>
      </c>
      <c r="FO132" s="95"/>
      <c r="FP132" s="96">
        <v>0.1</v>
      </c>
      <c r="FQ132" s="91"/>
      <c r="FR132" s="91"/>
      <c r="FS132" s="13"/>
      <c r="FU132" s="13"/>
      <c r="FV132" s="94">
        <v>13.7</v>
      </c>
      <c r="FW132" s="94">
        <v>14.49</v>
      </c>
      <c r="FX132" s="94"/>
      <c r="FY132" s="94" t="s">
        <v>62</v>
      </c>
      <c r="FZ132" s="94">
        <f>FW132-FV132-GC132+GD132</f>
        <v>0.8900000000000009</v>
      </c>
      <c r="GA132" s="99">
        <f>FZ132/FV132</f>
        <v>6.4963503649635101E-2</v>
      </c>
      <c r="GB132" s="95" t="s">
        <v>39</v>
      </c>
      <c r="GC132" s="95"/>
      <c r="GD132" s="96">
        <v>0.1</v>
      </c>
      <c r="GE132" s="91"/>
      <c r="GF132" s="91"/>
      <c r="GG132" s="13"/>
      <c r="GI132" s="13"/>
      <c r="GJ132" s="94">
        <v>13.7</v>
      </c>
      <c r="GK132" s="94">
        <v>14.49</v>
      </c>
      <c r="GL132" s="94"/>
      <c r="GM132" s="94" t="s">
        <v>62</v>
      </c>
      <c r="GN132" s="94">
        <f>GK132-GJ132-GQ132+GR132</f>
        <v>0.8900000000000009</v>
      </c>
      <c r="GO132" s="99">
        <f>GN132/GJ132</f>
        <v>6.4963503649635101E-2</v>
      </c>
      <c r="GP132" s="95" t="s">
        <v>39</v>
      </c>
      <c r="GQ132" s="95"/>
      <c r="GR132" s="96">
        <v>0.1</v>
      </c>
      <c r="GS132" s="91"/>
      <c r="GT132" s="91"/>
      <c r="GU132" s="13"/>
      <c r="GW132" s="13"/>
      <c r="GX132" s="94">
        <v>13.7</v>
      </c>
      <c r="GY132" s="94">
        <v>14.49</v>
      </c>
      <c r="GZ132" s="94"/>
      <c r="HA132" s="94" t="s">
        <v>62</v>
      </c>
      <c r="HB132" s="94">
        <f>GY132-GX132-HE132+HF132</f>
        <v>0.8900000000000009</v>
      </c>
      <c r="HC132" s="99">
        <f>HB132/GX132</f>
        <v>6.4963503649635101E-2</v>
      </c>
      <c r="HD132" s="95" t="s">
        <v>39</v>
      </c>
      <c r="HE132" s="95"/>
      <c r="HF132" s="96">
        <v>0.1</v>
      </c>
      <c r="HG132" s="91"/>
      <c r="HH132" s="91"/>
      <c r="HI132" s="13"/>
      <c r="HJ132" s="13"/>
      <c r="HK132" s="13"/>
      <c r="HL132" s="94">
        <v>13.7</v>
      </c>
      <c r="HM132" s="94">
        <v>14.49</v>
      </c>
      <c r="HN132" s="94"/>
      <c r="HO132" s="94" t="s">
        <v>62</v>
      </c>
      <c r="HP132" s="94">
        <f>HM132-HL132-HS132+HT132</f>
        <v>0.8900000000000009</v>
      </c>
      <c r="HQ132" s="99">
        <f>HP132/HL132</f>
        <v>6.4963503649635101E-2</v>
      </c>
      <c r="HR132" s="95" t="s">
        <v>39</v>
      </c>
      <c r="HS132" s="95"/>
      <c r="HT132" s="96">
        <v>0.1</v>
      </c>
      <c r="HU132" s="91"/>
      <c r="HV132" s="91"/>
      <c r="HW132" s="13"/>
      <c r="HX132" s="13"/>
      <c r="HY132" s="94">
        <v>13.7</v>
      </c>
      <c r="HZ132" s="94">
        <v>14.49</v>
      </c>
      <c r="IA132" s="94"/>
      <c r="IB132" s="94" t="s">
        <v>62</v>
      </c>
      <c r="IC132" s="94">
        <f>HZ132-HY132-II132+IJ132</f>
        <v>0.8900000000000009</v>
      </c>
      <c r="ID132" s="99">
        <f>IC132/HY132</f>
        <v>6.4963503649635101E-2</v>
      </c>
      <c r="IE132" s="99"/>
      <c r="IF132" s="99"/>
      <c r="IG132" s="99"/>
      <c r="IH132" s="95" t="s">
        <v>39</v>
      </c>
      <c r="II132" s="95"/>
      <c r="IJ132" s="96">
        <v>0.1</v>
      </c>
      <c r="IK132" s="91"/>
      <c r="IL132" s="91"/>
      <c r="IM132" s="13"/>
      <c r="IQ132" s="13"/>
      <c r="IR132" s="94">
        <v>13.7</v>
      </c>
      <c r="IS132" s="94">
        <v>14.49</v>
      </c>
      <c r="IT132" s="94"/>
      <c r="IU132" s="94" t="s">
        <v>62</v>
      </c>
      <c r="IV132" s="94">
        <f>IS132-IR132-JB132+JC132</f>
        <v>0.8900000000000009</v>
      </c>
      <c r="IW132" s="99">
        <f>IV132/IR132</f>
        <v>6.4963503649635101E-2</v>
      </c>
      <c r="IX132" s="99"/>
      <c r="IY132" s="99"/>
      <c r="IZ132" s="99"/>
      <c r="JA132" s="95" t="s">
        <v>39</v>
      </c>
      <c r="JB132" s="95"/>
      <c r="JC132" s="96">
        <v>0.1</v>
      </c>
      <c r="JD132" s="91"/>
      <c r="JE132" s="91"/>
      <c r="JF132" s="13"/>
      <c r="JH132" s="13" t="s">
        <v>472</v>
      </c>
      <c r="JI132" s="94">
        <v>13.7</v>
      </c>
      <c r="JJ132" s="94">
        <v>14.49</v>
      </c>
      <c r="JK132" s="94"/>
      <c r="JL132" s="94" t="s">
        <v>62</v>
      </c>
      <c r="JM132" s="94">
        <f>JJ132-JI132-JS132+JT132</f>
        <v>0.8900000000000009</v>
      </c>
      <c r="JN132" s="99">
        <f>JM132/JI132</f>
        <v>6.4963503649635101E-2</v>
      </c>
      <c r="JO132" s="99"/>
      <c r="JP132" s="99"/>
      <c r="JQ132" s="99"/>
      <c r="JR132" s="95" t="s">
        <v>39</v>
      </c>
      <c r="JS132" s="95"/>
      <c r="JT132" s="96">
        <v>0.1</v>
      </c>
      <c r="JU132" s="91"/>
      <c r="JV132" s="91"/>
      <c r="JW132" s="13"/>
      <c r="JZ132" s="13" t="s">
        <v>473</v>
      </c>
      <c r="KA132" s="94">
        <v>13.7</v>
      </c>
      <c r="KB132" s="94">
        <v>14.49</v>
      </c>
      <c r="KC132" s="94"/>
      <c r="KD132" s="94" t="s">
        <v>62</v>
      </c>
      <c r="KE132" s="94">
        <f>KB132-KA132-KK132+KL132</f>
        <v>0.8900000000000009</v>
      </c>
      <c r="KF132" s="99">
        <f>KE132/KA132</f>
        <v>6.4963503649635101E-2</v>
      </c>
      <c r="KG132" s="99"/>
      <c r="KH132" s="99"/>
      <c r="KI132" s="99"/>
      <c r="KJ132" s="95" t="s">
        <v>39</v>
      </c>
      <c r="KK132" s="95"/>
      <c r="KL132" s="96">
        <v>0.1</v>
      </c>
      <c r="KM132" s="91"/>
      <c r="KN132" s="91"/>
      <c r="KO132" s="13"/>
      <c r="KQ132" s="13" t="s">
        <v>473</v>
      </c>
      <c r="KR132" s="94">
        <v>13.7</v>
      </c>
      <c r="KS132" s="94">
        <v>14.49</v>
      </c>
      <c r="KT132" s="94"/>
      <c r="KU132" s="316" t="s">
        <v>62</v>
      </c>
      <c r="KV132" s="94">
        <f>KS132-KR132-LB132+LC132</f>
        <v>0.8900000000000009</v>
      </c>
      <c r="KW132" s="99">
        <f>KV132/KR132</f>
        <v>6.4963503649635101E-2</v>
      </c>
      <c r="KX132" s="99"/>
      <c r="KY132" s="99"/>
      <c r="KZ132" s="99"/>
      <c r="LA132" s="95" t="s">
        <v>39</v>
      </c>
      <c r="LB132" s="95"/>
      <c r="LC132" s="96">
        <v>0.1</v>
      </c>
      <c r="LD132" s="91"/>
      <c r="LE132" s="91"/>
      <c r="LF132" s="13"/>
      <c r="LI132" s="13" t="s">
        <v>473</v>
      </c>
      <c r="LJ132" s="94">
        <v>13.7</v>
      </c>
      <c r="LK132" s="94">
        <v>14.49</v>
      </c>
      <c r="LL132" s="94"/>
      <c r="LM132" s="316" t="s">
        <v>62</v>
      </c>
      <c r="LN132" s="94">
        <f>LK132-LJ132-LT132+LU132</f>
        <v>0.8900000000000009</v>
      </c>
      <c r="LO132" s="99">
        <f>LN132/LJ132</f>
        <v>6.4963503649635101E-2</v>
      </c>
      <c r="LP132" s="99"/>
      <c r="LQ132" s="99"/>
      <c r="LR132" s="99"/>
      <c r="LS132" s="95" t="s">
        <v>39</v>
      </c>
      <c r="LT132" s="95"/>
      <c r="LU132" s="96">
        <v>0.1</v>
      </c>
      <c r="LV132" s="91"/>
      <c r="LW132" s="91"/>
      <c r="LX132" s="13"/>
      <c r="LZ132" s="13" t="s">
        <v>473</v>
      </c>
      <c r="MA132" s="94">
        <v>13.7</v>
      </c>
      <c r="MB132" s="94">
        <v>14.49</v>
      </c>
      <c r="MC132" s="94"/>
      <c r="MD132" s="316" t="s">
        <v>62</v>
      </c>
      <c r="ME132" s="94">
        <f>MB132-MA132-MK132+ML132</f>
        <v>0.8900000000000009</v>
      </c>
      <c r="MF132" s="99">
        <f>ME132/MA132</f>
        <v>6.4963503649635101E-2</v>
      </c>
      <c r="MG132" s="99"/>
      <c r="MH132" s="99"/>
      <c r="MI132" s="99"/>
      <c r="MJ132" s="95" t="s">
        <v>39</v>
      </c>
      <c r="MK132" s="95"/>
      <c r="ML132" s="96">
        <v>0.1</v>
      </c>
      <c r="MM132" s="91"/>
      <c r="MN132" s="91"/>
      <c r="MO132" s="13"/>
      <c r="MQ132" s="13" t="s">
        <v>473</v>
      </c>
      <c r="MR132" s="94">
        <v>13.7</v>
      </c>
      <c r="MS132" s="94">
        <v>14.49</v>
      </c>
      <c r="MT132" s="94"/>
      <c r="MU132" s="316" t="s">
        <v>62</v>
      </c>
      <c r="MV132" s="94">
        <f>MS132-MR132-NB132+NC132</f>
        <v>0.8900000000000009</v>
      </c>
      <c r="MW132" s="99">
        <f>MV132/MR132</f>
        <v>6.4963503649635101E-2</v>
      </c>
      <c r="MX132" s="99"/>
      <c r="MY132" s="99"/>
      <c r="MZ132" s="99"/>
      <c r="NA132" s="95" t="s">
        <v>39</v>
      </c>
      <c r="NB132" s="95"/>
      <c r="NC132" s="96">
        <v>0.1</v>
      </c>
      <c r="ND132" s="91"/>
      <c r="NE132" s="91"/>
      <c r="NF132" s="13"/>
      <c r="NI132" s="13" t="s">
        <v>473</v>
      </c>
      <c r="NJ132" s="94">
        <v>13.7</v>
      </c>
      <c r="NK132" s="94">
        <v>14.49</v>
      </c>
      <c r="NL132" s="94"/>
      <c r="NM132" s="316" t="s">
        <v>62</v>
      </c>
      <c r="NN132" s="94">
        <f>NK132-NJ132-NT132+NU132</f>
        <v>0.8900000000000009</v>
      </c>
      <c r="NO132" s="99">
        <f>NN132/NJ132</f>
        <v>6.4963503649635101E-2</v>
      </c>
      <c r="NP132" s="99"/>
      <c r="NQ132" s="99"/>
      <c r="NR132" s="99"/>
      <c r="NS132" s="95" t="s">
        <v>39</v>
      </c>
      <c r="NT132" s="95"/>
      <c r="NU132" s="96">
        <v>0.1</v>
      </c>
      <c r="NV132" s="91"/>
      <c r="NW132" s="91"/>
      <c r="NX132" s="13"/>
      <c r="OA132" s="13" t="s">
        <v>473</v>
      </c>
      <c r="OB132" s="94">
        <v>13.7</v>
      </c>
      <c r="OC132" s="94">
        <v>14.49</v>
      </c>
      <c r="OD132" s="94"/>
      <c r="OE132" s="316" t="s">
        <v>62</v>
      </c>
      <c r="OF132" s="94">
        <f>OC132-OB132-OL132+OM132</f>
        <v>0.8900000000000009</v>
      </c>
      <c r="OG132" s="99">
        <f>OF132/OB132</f>
        <v>6.4963503649635101E-2</v>
      </c>
      <c r="OH132" s="99"/>
      <c r="OI132" s="99"/>
      <c r="OJ132" s="99"/>
      <c r="OK132" s="95" t="s">
        <v>39</v>
      </c>
      <c r="OL132" s="95"/>
      <c r="OM132" s="96">
        <v>0.1</v>
      </c>
      <c r="ON132" s="13"/>
      <c r="OQ132" s="13" t="s">
        <v>473</v>
      </c>
      <c r="OR132" s="94">
        <v>13.7</v>
      </c>
      <c r="OS132" s="94">
        <v>14.49</v>
      </c>
      <c r="OT132" s="94"/>
      <c r="OU132" s="316" t="s">
        <v>62</v>
      </c>
      <c r="OV132" s="94">
        <f>OS132-OR132-PB132+PC132</f>
        <v>0.8900000000000009</v>
      </c>
      <c r="OW132" s="99">
        <f>OV132/OR132</f>
        <v>6.4963503649635101E-2</v>
      </c>
      <c r="OX132" s="99"/>
      <c r="OY132" s="99"/>
      <c r="OZ132" s="99"/>
      <c r="PA132" s="95" t="s">
        <v>39</v>
      </c>
      <c r="PB132" s="95"/>
      <c r="PC132" s="96">
        <v>0.1</v>
      </c>
      <c r="PD132" s="13"/>
      <c r="PG132" s="13" t="s">
        <v>473</v>
      </c>
      <c r="PH132" s="94">
        <v>13.7</v>
      </c>
      <c r="PI132" s="94">
        <v>14.49</v>
      </c>
      <c r="PJ132" s="94"/>
      <c r="PK132" s="316" t="s">
        <v>62</v>
      </c>
      <c r="PL132" s="94">
        <f>PI132-PH132-PR132+PS132</f>
        <v>0.8900000000000009</v>
      </c>
      <c r="PM132" s="99">
        <f>PL132/PH132</f>
        <v>6.4963503649635101E-2</v>
      </c>
      <c r="PN132" s="99"/>
      <c r="PO132" s="99"/>
      <c r="PP132" s="99"/>
      <c r="PQ132" s="95" t="s">
        <v>39</v>
      </c>
      <c r="PR132" s="95"/>
      <c r="PS132" s="96">
        <v>0.1</v>
      </c>
      <c r="PT132" s="13"/>
      <c r="PV132" s="13" t="s">
        <v>473</v>
      </c>
      <c r="PW132" s="94">
        <v>13.7</v>
      </c>
      <c r="PX132" s="94">
        <v>14.49</v>
      </c>
      <c r="PY132" s="94"/>
      <c r="PZ132" s="316" t="s">
        <v>62</v>
      </c>
      <c r="QA132" s="94">
        <f>PX132-PW132-QG132+QH132</f>
        <v>0.8900000000000009</v>
      </c>
      <c r="QB132" s="99">
        <f>QA132/PW132</f>
        <v>6.4963503649635101E-2</v>
      </c>
      <c r="QC132" s="99"/>
      <c r="QD132" s="99"/>
      <c r="QE132" s="99"/>
      <c r="QF132" s="95" t="s">
        <v>39</v>
      </c>
      <c r="QG132" s="95"/>
      <c r="QH132" s="96">
        <v>0.1</v>
      </c>
      <c r="QI132" s="13"/>
      <c r="QK132" s="13" t="s">
        <v>473</v>
      </c>
      <c r="QL132" s="94">
        <v>13.7</v>
      </c>
      <c r="QM132" s="94">
        <v>14.49</v>
      </c>
      <c r="QN132" s="94"/>
      <c r="QO132" s="316" t="s">
        <v>62</v>
      </c>
      <c r="QP132" s="94">
        <f>QM132-QL132-QV132+QW132</f>
        <v>0.8900000000000009</v>
      </c>
      <c r="QQ132" s="99">
        <f>QP132/QL132</f>
        <v>6.4963503649635101E-2</v>
      </c>
      <c r="QR132" s="99"/>
      <c r="QS132" s="99"/>
      <c r="QT132" s="99"/>
      <c r="QU132" s="95" t="s">
        <v>39</v>
      </c>
      <c r="QV132" s="95"/>
      <c r="QW132" s="96">
        <v>0.1</v>
      </c>
      <c r="QX132" s="13"/>
      <c r="QZ132" s="622"/>
      <c r="RA132" s="94">
        <v>13.7</v>
      </c>
      <c r="RB132" s="94">
        <v>14.49</v>
      </c>
      <c r="RC132" s="501"/>
      <c r="RD132" s="316" t="s">
        <v>62</v>
      </c>
      <c r="RE132" s="94">
        <f>RB132-RA132-RK132+RL132</f>
        <v>0.8900000000000009</v>
      </c>
      <c r="RF132" s="99">
        <f>RE132/RA132</f>
        <v>6.4963503649635101E-2</v>
      </c>
      <c r="RG132" s="99"/>
      <c r="RH132" s="99"/>
      <c r="RI132" s="99"/>
      <c r="RJ132" s="540" t="s">
        <v>39</v>
      </c>
      <c r="RK132" s="562"/>
      <c r="RL132" s="563">
        <v>0.1</v>
      </c>
      <c r="RM132" s="633"/>
      <c r="RQ132" s="622"/>
      <c r="RR132" s="94">
        <v>13.7</v>
      </c>
      <c r="RS132" s="94">
        <v>14.49</v>
      </c>
      <c r="RT132" s="501"/>
      <c r="RU132" s="316" t="s">
        <v>62</v>
      </c>
      <c r="RV132" s="94">
        <f>RS132-RR132-SB132+SC132</f>
        <v>0.8900000000000009</v>
      </c>
      <c r="RW132" s="99">
        <f>RV132/RR132</f>
        <v>6.4963503649635101E-2</v>
      </c>
      <c r="RX132" s="99"/>
      <c r="RY132" s="99"/>
      <c r="RZ132" s="99"/>
      <c r="SA132" s="540" t="s">
        <v>39</v>
      </c>
      <c r="SB132" s="562"/>
      <c r="SC132" s="563">
        <v>0.1</v>
      </c>
      <c r="SD132" s="633"/>
      <c r="XBG132" s="692"/>
      <c r="XBH132" s="692"/>
      <c r="XBI132" s="692"/>
      <c r="XBJ132" s="692"/>
      <c r="XBK132" s="692"/>
      <c r="XBL132" s="692"/>
    </row>
    <row r="133" spans="1:16349">
      <c r="A133" s="66" t="s">
        <v>432</v>
      </c>
      <c r="B133" s="67">
        <v>80</v>
      </c>
      <c r="C133" s="66" t="s">
        <v>47</v>
      </c>
      <c r="D133" s="777">
        <v>1019</v>
      </c>
      <c r="E133" s="68" t="s">
        <v>413</v>
      </c>
      <c r="F133" s="346" t="s">
        <v>414</v>
      </c>
      <c r="G133" s="599" t="s">
        <v>433</v>
      </c>
      <c r="H133" s="66"/>
      <c r="K133" s="703">
        <v>14.95</v>
      </c>
      <c r="L133" s="703">
        <v>15.83</v>
      </c>
      <c r="M133" s="703" t="s">
        <v>62</v>
      </c>
      <c r="N133" s="703">
        <f>L133-K133-R133+S133</f>
        <v>0.98000000000000076</v>
      </c>
      <c r="O133" s="242">
        <f>N133/K133</f>
        <v>6.5551839464882994E-2</v>
      </c>
      <c r="P133" s="242"/>
      <c r="Q133" s="723" t="s">
        <v>39</v>
      </c>
      <c r="R133" s="723"/>
      <c r="S133" s="723">
        <v>0.1</v>
      </c>
      <c r="T133" s="733"/>
      <c r="U133" s="733"/>
      <c r="V133" s="692"/>
      <c r="X133" s="13"/>
      <c r="Y133" s="94">
        <v>14.95</v>
      </c>
      <c r="Z133" s="94">
        <v>15.83</v>
      </c>
      <c r="AA133" s="94" t="s">
        <v>62</v>
      </c>
      <c r="AB133" s="94">
        <f>Z133-Y133-AF133+AG133</f>
        <v>0.98000000000000076</v>
      </c>
      <c r="AC133" s="99">
        <f>AB133/Y133</f>
        <v>6.5551839464882994E-2</v>
      </c>
      <c r="AD133" s="99"/>
      <c r="AE133" s="95" t="s">
        <v>39</v>
      </c>
      <c r="AF133" s="95"/>
      <c r="AG133" s="96">
        <v>0.1</v>
      </c>
      <c r="AH133" s="91"/>
      <c r="AI133" s="91"/>
      <c r="AL133" s="13"/>
      <c r="AM133" s="94">
        <v>14.95</v>
      </c>
      <c r="AN133" s="94">
        <v>15.83</v>
      </c>
      <c r="AO133" s="94" t="s">
        <v>62</v>
      </c>
      <c r="AP133" s="94">
        <f>AN133-AM133-AT133+AU133</f>
        <v>0.98000000000000076</v>
      </c>
      <c r="AQ133" s="99">
        <f>AP133/AM133</f>
        <v>6.5551839464882994E-2</v>
      </c>
      <c r="AR133" s="99"/>
      <c r="AS133" s="95" t="s">
        <v>39</v>
      </c>
      <c r="AT133" s="95"/>
      <c r="AU133" s="96">
        <v>0.1</v>
      </c>
      <c r="AV133" s="91"/>
      <c r="AW133" s="91"/>
      <c r="AZ133" s="13"/>
      <c r="BA133" s="94">
        <v>14.95</v>
      </c>
      <c r="BB133" s="94">
        <v>15.83</v>
      </c>
      <c r="BC133" s="94" t="s">
        <v>62</v>
      </c>
      <c r="BD133" s="94">
        <f>BB133-BA133-BH133+BI133</f>
        <v>0.98000000000000076</v>
      </c>
      <c r="BE133" s="99">
        <f>BD133/BA133</f>
        <v>6.5551839464882994E-2</v>
      </c>
      <c r="BF133" s="99"/>
      <c r="BG133" s="95" t="s">
        <v>39</v>
      </c>
      <c r="BH133" s="95"/>
      <c r="BI133" s="96">
        <v>0.1</v>
      </c>
      <c r="BJ133" s="91"/>
      <c r="BK133" s="91"/>
      <c r="BL133" s="13"/>
      <c r="BN133" s="13"/>
      <c r="BO133" s="94">
        <v>14.95</v>
      </c>
      <c r="BP133" s="94">
        <v>15.83</v>
      </c>
      <c r="BQ133" s="94" t="s">
        <v>62</v>
      </c>
      <c r="BR133" s="94">
        <f>BP133-BO133-BV133+BW133</f>
        <v>0.98000000000000076</v>
      </c>
      <c r="BS133" s="99">
        <f>BR133/BO133</f>
        <v>6.5551839464882994E-2</v>
      </c>
      <c r="BT133" s="99"/>
      <c r="BU133" s="95" t="s">
        <v>39</v>
      </c>
      <c r="BV133" s="95"/>
      <c r="BW133" s="96">
        <v>0.1</v>
      </c>
      <c r="BX133" s="91"/>
      <c r="BY133" s="91"/>
      <c r="CB133" s="13"/>
      <c r="CC133" s="94">
        <v>14.95</v>
      </c>
      <c r="CD133" s="94">
        <v>15.83</v>
      </c>
      <c r="CE133" s="94" t="s">
        <v>62</v>
      </c>
      <c r="CF133" s="94">
        <f>CD133-CC133-CJ133+CK133</f>
        <v>0.98000000000000076</v>
      </c>
      <c r="CG133" s="99">
        <f>CF133/CC133</f>
        <v>6.5551839464882994E-2</v>
      </c>
      <c r="CH133" s="99"/>
      <c r="CI133" s="95" t="s">
        <v>39</v>
      </c>
      <c r="CJ133" s="95"/>
      <c r="CK133" s="96">
        <v>0.1</v>
      </c>
      <c r="CL133" s="91"/>
      <c r="CM133" s="91"/>
      <c r="CP133" s="13"/>
      <c r="CQ133" s="94">
        <v>14.95</v>
      </c>
      <c r="CR133" s="94">
        <v>15.83</v>
      </c>
      <c r="CS133" s="94" t="s">
        <v>62</v>
      </c>
      <c r="CT133" s="94">
        <f>CR133-CQ133-CX133+CY133</f>
        <v>0.98000000000000076</v>
      </c>
      <c r="CU133" s="99">
        <f>CT133/CQ133</f>
        <v>6.5551839464882994E-2</v>
      </c>
      <c r="CV133" s="99"/>
      <c r="CW133" s="95" t="s">
        <v>39</v>
      </c>
      <c r="CX133" s="95"/>
      <c r="CY133" s="96">
        <v>0.1</v>
      </c>
      <c r="CZ133" s="91"/>
      <c r="DA133" s="91"/>
      <c r="DD133" s="13"/>
      <c r="DE133" s="94">
        <v>14.95</v>
      </c>
      <c r="DF133" s="94">
        <v>15.83</v>
      </c>
      <c r="DG133" s="94"/>
      <c r="DH133" s="94"/>
      <c r="DI133" s="94" t="s">
        <v>62</v>
      </c>
      <c r="DJ133" s="94">
        <f>DF133-DE133-DN133+DO133</f>
        <v>0.98000000000000076</v>
      </c>
      <c r="DK133" s="99">
        <f>DJ133/DE133</f>
        <v>6.5551839464882994E-2</v>
      </c>
      <c r="DL133" s="99"/>
      <c r="DM133" s="95" t="s">
        <v>39</v>
      </c>
      <c r="DN133" s="95"/>
      <c r="DO133" s="96">
        <v>0.1</v>
      </c>
      <c r="DP133" s="91"/>
      <c r="DQ133" s="91"/>
      <c r="DT133" s="13"/>
      <c r="DU133" s="94">
        <v>14.95</v>
      </c>
      <c r="DV133" s="94">
        <v>15.83</v>
      </c>
      <c r="DW133" s="94" t="s">
        <v>62</v>
      </c>
      <c r="DX133" s="94">
        <f>DV133-DU133-EB133+EC133</f>
        <v>0.98000000000000076</v>
      </c>
      <c r="DY133" s="99">
        <f>DX133/DU133</f>
        <v>6.5551839464882994E-2</v>
      </c>
      <c r="DZ133" s="99"/>
      <c r="EA133" s="95" t="s">
        <v>39</v>
      </c>
      <c r="EB133" s="95"/>
      <c r="EC133" s="96">
        <v>0.1</v>
      </c>
      <c r="ED133" s="91"/>
      <c r="EE133" s="91"/>
      <c r="EF133" s="692"/>
      <c r="EG133" s="692"/>
      <c r="EH133" s="13"/>
      <c r="EI133" s="94">
        <v>14.95</v>
      </c>
      <c r="EJ133" s="94">
        <v>15.83</v>
      </c>
      <c r="EK133" s="94" t="s">
        <v>62</v>
      </c>
      <c r="EL133" s="94">
        <f>EJ133-EI133-EO133+EP133</f>
        <v>0.98000000000000076</v>
      </c>
      <c r="EM133" s="99">
        <f>EL133/EI133</f>
        <v>6.5551839464882994E-2</v>
      </c>
      <c r="EN133" s="95" t="s">
        <v>39</v>
      </c>
      <c r="EO133" s="95"/>
      <c r="EP133" s="96">
        <v>0.1</v>
      </c>
      <c r="EQ133" s="91"/>
      <c r="ER133" s="91"/>
      <c r="ES133" s="692"/>
      <c r="EU133" s="13"/>
      <c r="EV133" s="94">
        <v>14.95</v>
      </c>
      <c r="EW133" s="94">
        <v>15.83</v>
      </c>
      <c r="EX133" s="94" t="s">
        <v>62</v>
      </c>
      <c r="EY133" s="94">
        <f>EW133-EV133-FB133+FC133</f>
        <v>0.98000000000000076</v>
      </c>
      <c r="EZ133" s="99">
        <f>EY133/EV133</f>
        <v>6.5551839464882994E-2</v>
      </c>
      <c r="FA133" s="95" t="s">
        <v>39</v>
      </c>
      <c r="FB133" s="95"/>
      <c r="FC133" s="96">
        <v>0.1</v>
      </c>
      <c r="FD133" s="91"/>
      <c r="FE133" s="91"/>
      <c r="FF133" s="692"/>
      <c r="FH133" s="13"/>
      <c r="FI133" s="94">
        <v>14.95</v>
      </c>
      <c r="FJ133" s="94">
        <v>15.83</v>
      </c>
      <c r="FK133" s="94" t="s">
        <v>62</v>
      </c>
      <c r="FL133" s="94">
        <f>FJ133-FI133-FO133+FP133</f>
        <v>0.98000000000000076</v>
      </c>
      <c r="FM133" s="99">
        <f>FL133/FI133</f>
        <v>6.5551839464882994E-2</v>
      </c>
      <c r="FN133" s="95" t="s">
        <v>39</v>
      </c>
      <c r="FO133" s="95"/>
      <c r="FP133" s="96">
        <v>0.1</v>
      </c>
      <c r="FQ133" s="91"/>
      <c r="FR133" s="91"/>
      <c r="FS133" s="692"/>
      <c r="FU133" s="13"/>
      <c r="FV133" s="94">
        <v>14.95</v>
      </c>
      <c r="FW133" s="94">
        <v>15.83</v>
      </c>
      <c r="FX133" s="94"/>
      <c r="FY133" s="94" t="s">
        <v>62</v>
      </c>
      <c r="FZ133" s="94">
        <f>FW133-FV133-GC133+GD133</f>
        <v>0.98000000000000076</v>
      </c>
      <c r="GA133" s="99">
        <f>FZ133/FV133</f>
        <v>6.5551839464882994E-2</v>
      </c>
      <c r="GB133" s="95" t="s">
        <v>39</v>
      </c>
      <c r="GC133" s="95"/>
      <c r="GD133" s="96">
        <v>0.1</v>
      </c>
      <c r="GE133" s="91"/>
      <c r="GF133" s="91"/>
      <c r="GG133" s="692"/>
      <c r="GI133" s="13"/>
      <c r="GJ133" s="94">
        <v>14.95</v>
      </c>
      <c r="GK133" s="94">
        <v>15.83</v>
      </c>
      <c r="GL133" s="94"/>
      <c r="GM133" s="94" t="s">
        <v>62</v>
      </c>
      <c r="GN133" s="94">
        <f>GK133-GJ133-GQ133+GR133</f>
        <v>0.98000000000000076</v>
      </c>
      <c r="GO133" s="99">
        <f>GN133/GJ133</f>
        <v>6.5551839464882994E-2</v>
      </c>
      <c r="GP133" s="95" t="s">
        <v>39</v>
      </c>
      <c r="GQ133" s="95"/>
      <c r="GR133" s="96">
        <v>0.1</v>
      </c>
      <c r="GS133" s="91"/>
      <c r="GT133" s="91"/>
      <c r="GU133" s="692"/>
      <c r="GW133" s="13"/>
      <c r="GX133" s="94">
        <v>14.95</v>
      </c>
      <c r="GY133" s="94">
        <v>15.83</v>
      </c>
      <c r="GZ133" s="94"/>
      <c r="HA133" s="94" t="s">
        <v>62</v>
      </c>
      <c r="HB133" s="94">
        <f>GY133-GX133-HE133+HF133</f>
        <v>0.98000000000000076</v>
      </c>
      <c r="HC133" s="99">
        <f>HB133/GX133</f>
        <v>6.5551839464882994E-2</v>
      </c>
      <c r="HD133" s="95" t="s">
        <v>39</v>
      </c>
      <c r="HE133" s="95"/>
      <c r="HF133" s="96">
        <v>0.1</v>
      </c>
      <c r="HG133" s="91"/>
      <c r="HH133" s="91"/>
      <c r="HI133" s="692"/>
      <c r="HJ133" s="692"/>
      <c r="HK133" s="13"/>
      <c r="HL133" s="94">
        <v>14.95</v>
      </c>
      <c r="HM133" s="94">
        <v>15.83</v>
      </c>
      <c r="HN133" s="94"/>
      <c r="HO133" s="94" t="s">
        <v>62</v>
      </c>
      <c r="HP133" s="94">
        <f>HM133-HL133-HS133+HT133</f>
        <v>0.98000000000000076</v>
      </c>
      <c r="HQ133" s="99">
        <f>HP133/HL133</f>
        <v>6.5551839464882994E-2</v>
      </c>
      <c r="HR133" s="95" t="s">
        <v>39</v>
      </c>
      <c r="HS133" s="95"/>
      <c r="HT133" s="96">
        <v>0.1</v>
      </c>
      <c r="HU133" s="91"/>
      <c r="HV133" s="91"/>
      <c r="HW133" s="692"/>
      <c r="HX133" s="13"/>
      <c r="HY133" s="94">
        <v>14.95</v>
      </c>
      <c r="HZ133" s="94">
        <v>15.83</v>
      </c>
      <c r="IA133" s="94"/>
      <c r="IB133" s="94" t="s">
        <v>62</v>
      </c>
      <c r="IC133" s="94">
        <f>HZ133-HY133-II133+IJ133</f>
        <v>0.98000000000000076</v>
      </c>
      <c r="ID133" s="99">
        <f>IC133/HY133</f>
        <v>6.5551839464882994E-2</v>
      </c>
      <c r="IE133" s="99"/>
      <c r="IF133" s="99"/>
      <c r="IG133" s="99"/>
      <c r="IH133" s="95" t="s">
        <v>39</v>
      </c>
      <c r="II133" s="95"/>
      <c r="IJ133" s="96">
        <v>0.1</v>
      </c>
      <c r="IK133" s="91"/>
      <c r="IL133" s="91"/>
      <c r="IM133" s="692"/>
      <c r="IQ133" s="13"/>
      <c r="IR133" s="94">
        <v>14.95</v>
      </c>
      <c r="IS133" s="94">
        <v>15.83</v>
      </c>
      <c r="IT133" s="94"/>
      <c r="IU133" s="94" t="s">
        <v>62</v>
      </c>
      <c r="IV133" s="94">
        <f>IS133-IR133-JB133+JC133</f>
        <v>0.98000000000000076</v>
      </c>
      <c r="IW133" s="99">
        <f>IV133/IR133</f>
        <v>6.5551839464882994E-2</v>
      </c>
      <c r="IX133" s="99"/>
      <c r="IY133" s="99"/>
      <c r="IZ133" s="99"/>
      <c r="JA133" s="95" t="s">
        <v>39</v>
      </c>
      <c r="JB133" s="95"/>
      <c r="JC133" s="96">
        <v>0.1</v>
      </c>
      <c r="JD133" s="91"/>
      <c r="JE133" s="91"/>
      <c r="JF133" s="692"/>
      <c r="JH133" s="13" t="s">
        <v>472</v>
      </c>
      <c r="JI133" s="94">
        <v>14.95</v>
      </c>
      <c r="JJ133" s="94">
        <v>15.83</v>
      </c>
      <c r="JK133" s="94"/>
      <c r="JL133" s="94" t="s">
        <v>62</v>
      </c>
      <c r="JM133" s="94">
        <f>JJ133-JI133-JS133+JT133</f>
        <v>0.98000000000000076</v>
      </c>
      <c r="JN133" s="99">
        <f>JM133/JI133</f>
        <v>6.5551839464882994E-2</v>
      </c>
      <c r="JO133" s="99"/>
      <c r="JP133" s="99"/>
      <c r="JQ133" s="99"/>
      <c r="JR133" s="95" t="s">
        <v>39</v>
      </c>
      <c r="JS133" s="95"/>
      <c r="JT133" s="96">
        <v>0.1</v>
      </c>
      <c r="JU133" s="91"/>
      <c r="JV133" s="91"/>
      <c r="JW133" s="13"/>
      <c r="JZ133" s="13" t="s">
        <v>473</v>
      </c>
      <c r="KA133" s="94">
        <v>14.95</v>
      </c>
      <c r="KB133" s="94">
        <v>15.83</v>
      </c>
      <c r="KC133" s="94"/>
      <c r="KD133" s="94" t="s">
        <v>62</v>
      </c>
      <c r="KE133" s="94">
        <f>KB133-KA133-KK133+KL133</f>
        <v>0.98000000000000076</v>
      </c>
      <c r="KF133" s="99">
        <f>KE133/KA133</f>
        <v>6.5551839464882994E-2</v>
      </c>
      <c r="KG133" s="99"/>
      <c r="KH133" s="99"/>
      <c r="KI133" s="99"/>
      <c r="KJ133" s="95" t="s">
        <v>39</v>
      </c>
      <c r="KK133" s="95"/>
      <c r="KL133" s="96">
        <v>0.1</v>
      </c>
      <c r="KM133" s="91"/>
      <c r="KN133" s="91"/>
      <c r="KO133" s="13"/>
      <c r="KQ133" s="13" t="s">
        <v>473</v>
      </c>
      <c r="KR133" s="94">
        <v>14.95</v>
      </c>
      <c r="KS133" s="94">
        <v>15.83</v>
      </c>
      <c r="KT133" s="94"/>
      <c r="KU133" s="316" t="s">
        <v>62</v>
      </c>
      <c r="KV133" s="94">
        <f>KS133-KR133-LB133+LC133</f>
        <v>0.98000000000000076</v>
      </c>
      <c r="KW133" s="99">
        <f>KV133/KR133</f>
        <v>6.5551839464882994E-2</v>
      </c>
      <c r="KX133" s="99"/>
      <c r="KY133" s="99"/>
      <c r="KZ133" s="99"/>
      <c r="LA133" s="95" t="s">
        <v>39</v>
      </c>
      <c r="LB133" s="95"/>
      <c r="LC133" s="96">
        <v>0.1</v>
      </c>
      <c r="LD133" s="91"/>
      <c r="LE133" s="91"/>
      <c r="LF133" s="13"/>
      <c r="LI133" s="13" t="s">
        <v>473</v>
      </c>
      <c r="LJ133" s="94">
        <v>14.95</v>
      </c>
      <c r="LK133" s="94">
        <v>15.83</v>
      </c>
      <c r="LL133" s="94"/>
      <c r="LM133" s="316" t="s">
        <v>62</v>
      </c>
      <c r="LN133" s="94">
        <f>LK133-LJ133-LT133+LU133</f>
        <v>0.98000000000000076</v>
      </c>
      <c r="LO133" s="99">
        <f>LN133/LJ133</f>
        <v>6.5551839464882994E-2</v>
      </c>
      <c r="LP133" s="99"/>
      <c r="LQ133" s="99"/>
      <c r="LR133" s="99"/>
      <c r="LS133" s="95" t="s">
        <v>39</v>
      </c>
      <c r="LT133" s="95"/>
      <c r="LU133" s="96">
        <v>0.1</v>
      </c>
      <c r="LV133" s="91"/>
      <c r="LW133" s="91"/>
      <c r="LX133" s="13"/>
      <c r="LZ133" s="13" t="s">
        <v>473</v>
      </c>
      <c r="MA133" s="94">
        <v>14.95</v>
      </c>
      <c r="MB133" s="94">
        <v>15.83</v>
      </c>
      <c r="MC133" s="94"/>
      <c r="MD133" s="316" t="s">
        <v>62</v>
      </c>
      <c r="ME133" s="94">
        <f>MB133-MA133-MK133+ML133</f>
        <v>0.98000000000000076</v>
      </c>
      <c r="MF133" s="99">
        <f>ME133/MA133</f>
        <v>6.5551839464882994E-2</v>
      </c>
      <c r="MG133" s="99"/>
      <c r="MH133" s="99"/>
      <c r="MI133" s="99"/>
      <c r="MJ133" s="95" t="s">
        <v>39</v>
      </c>
      <c r="MK133" s="95"/>
      <c r="ML133" s="96">
        <v>0.1</v>
      </c>
      <c r="MM133" s="91"/>
      <c r="MN133" s="91"/>
      <c r="MO133" s="13"/>
      <c r="MQ133" s="13" t="s">
        <v>473</v>
      </c>
      <c r="MR133" s="94">
        <v>14.95</v>
      </c>
      <c r="MS133" s="94">
        <v>15.83</v>
      </c>
      <c r="MT133" s="94"/>
      <c r="MU133" s="316" t="s">
        <v>62</v>
      </c>
      <c r="MV133" s="94">
        <f>MS133-MR133-NB133+NC133</f>
        <v>0.98000000000000076</v>
      </c>
      <c r="MW133" s="99">
        <f>MV133/MR133</f>
        <v>6.5551839464882994E-2</v>
      </c>
      <c r="MX133" s="99"/>
      <c r="MY133" s="99"/>
      <c r="MZ133" s="99"/>
      <c r="NA133" s="95" t="s">
        <v>39</v>
      </c>
      <c r="NB133" s="95"/>
      <c r="NC133" s="96">
        <v>0.1</v>
      </c>
      <c r="ND133" s="91"/>
      <c r="NE133" s="91"/>
      <c r="NF133" s="13"/>
      <c r="NI133" s="13" t="s">
        <v>473</v>
      </c>
      <c r="NJ133" s="94">
        <v>14.95</v>
      </c>
      <c r="NK133" s="94">
        <v>15.83</v>
      </c>
      <c r="NL133" s="94"/>
      <c r="NM133" s="316" t="s">
        <v>62</v>
      </c>
      <c r="NN133" s="94">
        <f>NK133-NJ133-NT133+NU133</f>
        <v>0.98000000000000076</v>
      </c>
      <c r="NO133" s="99">
        <f>NN133/NJ133</f>
        <v>6.5551839464882994E-2</v>
      </c>
      <c r="NP133" s="99"/>
      <c r="NQ133" s="99"/>
      <c r="NR133" s="99"/>
      <c r="NS133" s="95" t="s">
        <v>39</v>
      </c>
      <c r="NT133" s="95"/>
      <c r="NU133" s="96">
        <v>0.1</v>
      </c>
      <c r="NV133" s="91"/>
      <c r="NW133" s="91"/>
      <c r="NX133" s="13"/>
      <c r="OA133" s="13" t="s">
        <v>473</v>
      </c>
      <c r="OB133" s="94">
        <v>14.95</v>
      </c>
      <c r="OC133" s="94">
        <v>15.83</v>
      </c>
      <c r="OD133" s="94"/>
      <c r="OE133" s="316" t="s">
        <v>62</v>
      </c>
      <c r="OF133" s="94">
        <f>OC133-OB133-OL133+OM133</f>
        <v>0.98000000000000076</v>
      </c>
      <c r="OG133" s="99">
        <f>OF133/OB133</f>
        <v>6.5551839464882994E-2</v>
      </c>
      <c r="OH133" s="99"/>
      <c r="OI133" s="99"/>
      <c r="OJ133" s="99"/>
      <c r="OK133" s="95" t="s">
        <v>39</v>
      </c>
      <c r="OL133" s="95"/>
      <c r="OM133" s="96">
        <v>0.1</v>
      </c>
      <c r="ON133" s="13"/>
      <c r="OQ133" s="13" t="s">
        <v>473</v>
      </c>
      <c r="OR133" s="94">
        <v>14.95</v>
      </c>
      <c r="OS133" s="94">
        <v>15.83</v>
      </c>
      <c r="OT133" s="94"/>
      <c r="OU133" s="316" t="s">
        <v>62</v>
      </c>
      <c r="OV133" s="94">
        <f>OS133-OR133-PB133+PC133</f>
        <v>0.98000000000000076</v>
      </c>
      <c r="OW133" s="99">
        <f>OV133/OR133</f>
        <v>6.5551839464882994E-2</v>
      </c>
      <c r="OX133" s="99"/>
      <c r="OY133" s="99"/>
      <c r="OZ133" s="99"/>
      <c r="PA133" s="95" t="s">
        <v>39</v>
      </c>
      <c r="PB133" s="95"/>
      <c r="PC133" s="96">
        <v>0.1</v>
      </c>
      <c r="PD133" s="13"/>
      <c r="PG133" s="13" t="s">
        <v>473</v>
      </c>
      <c r="PH133" s="94">
        <v>14.95</v>
      </c>
      <c r="PI133" s="94">
        <v>15.83</v>
      </c>
      <c r="PJ133" s="94"/>
      <c r="PK133" s="316" t="s">
        <v>62</v>
      </c>
      <c r="PL133" s="94">
        <f>PI133-PH133-PR133+PS133</f>
        <v>0.98000000000000076</v>
      </c>
      <c r="PM133" s="99">
        <f>PL133/PH133</f>
        <v>6.5551839464882994E-2</v>
      </c>
      <c r="PN133" s="99"/>
      <c r="PO133" s="99"/>
      <c r="PP133" s="99"/>
      <c r="PQ133" s="95" t="s">
        <v>39</v>
      </c>
      <c r="PR133" s="95"/>
      <c r="PS133" s="96">
        <v>0.1</v>
      </c>
      <c r="PT133" s="13"/>
      <c r="PV133" s="13" t="s">
        <v>473</v>
      </c>
      <c r="PW133" s="94">
        <v>14.95</v>
      </c>
      <c r="PX133" s="94">
        <v>15.83</v>
      </c>
      <c r="PY133" s="94"/>
      <c r="PZ133" s="316" t="s">
        <v>62</v>
      </c>
      <c r="QA133" s="94">
        <f>PX133-PW133-QG133+QH133</f>
        <v>0.98000000000000076</v>
      </c>
      <c r="QB133" s="99">
        <f>QA133/PW133</f>
        <v>6.5551839464882994E-2</v>
      </c>
      <c r="QC133" s="99"/>
      <c r="QD133" s="99"/>
      <c r="QE133" s="99"/>
      <c r="QF133" s="95" t="s">
        <v>39</v>
      </c>
      <c r="QG133" s="95"/>
      <c r="QH133" s="96">
        <v>0.1</v>
      </c>
      <c r="QI133" s="13"/>
      <c r="QK133" s="13" t="s">
        <v>473</v>
      </c>
      <c r="QL133" s="94">
        <v>14.95</v>
      </c>
      <c r="QM133" s="94">
        <v>15.83</v>
      </c>
      <c r="QN133" s="94"/>
      <c r="QO133" s="316" t="s">
        <v>62</v>
      </c>
      <c r="QP133" s="94">
        <f>QM133-QL133-QV133+QW133</f>
        <v>0.98000000000000076</v>
      </c>
      <c r="QQ133" s="99">
        <f>QP133/QL133</f>
        <v>6.5551839464882994E-2</v>
      </c>
      <c r="QR133" s="99"/>
      <c r="QS133" s="99"/>
      <c r="QT133" s="99"/>
      <c r="QU133" s="95" t="s">
        <v>39</v>
      </c>
      <c r="QV133" s="95"/>
      <c r="QW133" s="96">
        <v>0.1</v>
      </c>
      <c r="QX133" s="13"/>
      <c r="QZ133" s="622"/>
      <c r="RA133" s="94">
        <v>14.95</v>
      </c>
      <c r="RB133" s="94">
        <v>15.83</v>
      </c>
      <c r="RC133" s="501"/>
      <c r="RD133" s="316" t="s">
        <v>62</v>
      </c>
      <c r="RE133" s="94">
        <f>RB133-RA133-RK133+RL133</f>
        <v>0.98000000000000076</v>
      </c>
      <c r="RF133" s="99">
        <f>RE133/RA133</f>
        <v>6.5551839464882994E-2</v>
      </c>
      <c r="RG133" s="99"/>
      <c r="RH133" s="99"/>
      <c r="RI133" s="99"/>
      <c r="RJ133" s="540" t="s">
        <v>39</v>
      </c>
      <c r="RK133" s="562"/>
      <c r="RL133" s="563">
        <v>0.1</v>
      </c>
      <c r="RM133" s="633"/>
      <c r="RQ133" s="622"/>
      <c r="RR133" s="94">
        <v>14.95</v>
      </c>
      <c r="RS133" s="94">
        <v>15.83</v>
      </c>
      <c r="RT133" s="501"/>
      <c r="RU133" s="316" t="s">
        <v>62</v>
      </c>
      <c r="RV133" s="94">
        <f>RS133-RR133-SB133+SC133</f>
        <v>0.98000000000000076</v>
      </c>
      <c r="RW133" s="99">
        <f>RV133/RR133</f>
        <v>6.5551839464882994E-2</v>
      </c>
      <c r="RX133" s="99"/>
      <c r="RY133" s="99"/>
      <c r="RZ133" s="99"/>
      <c r="SA133" s="540" t="s">
        <v>39</v>
      </c>
      <c r="SB133" s="562"/>
      <c r="SC133" s="563">
        <v>0.1</v>
      </c>
      <c r="SD133" s="633"/>
    </row>
    <row r="134" spans="1:16349">
      <c r="A134" s="66" t="s">
        <v>435</v>
      </c>
      <c r="B134" s="67">
        <v>80</v>
      </c>
      <c r="C134" s="66" t="s">
        <v>47</v>
      </c>
      <c r="D134" s="777">
        <v>1019</v>
      </c>
      <c r="E134" s="68" t="s">
        <v>413</v>
      </c>
      <c r="F134" s="346" t="s">
        <v>414</v>
      </c>
      <c r="G134" s="599" t="s">
        <v>436</v>
      </c>
      <c r="H134" s="66"/>
      <c r="K134" s="703">
        <v>14.7</v>
      </c>
      <c r="L134" s="703">
        <v>15.56</v>
      </c>
      <c r="M134" s="703" t="s">
        <v>62</v>
      </c>
      <c r="N134" s="703">
        <f>L134-K134-R134+S134</f>
        <v>0.96000000000000119</v>
      </c>
      <c r="O134" s="242">
        <f>N134/K134</f>
        <v>6.5306122448979681E-2</v>
      </c>
      <c r="P134" s="242"/>
      <c r="Q134" s="723" t="s">
        <v>39</v>
      </c>
      <c r="R134" s="723"/>
      <c r="S134" s="723">
        <v>0.1</v>
      </c>
      <c r="T134" s="733"/>
      <c r="U134" s="733"/>
      <c r="V134" s="692"/>
      <c r="X134" s="13"/>
      <c r="Y134" s="94">
        <v>14.7</v>
      </c>
      <c r="Z134" s="94">
        <v>15.56</v>
      </c>
      <c r="AA134" s="94" t="s">
        <v>62</v>
      </c>
      <c r="AB134" s="94">
        <f>Z134-Y134-AF134+AG134</f>
        <v>0.96000000000000119</v>
      </c>
      <c r="AC134" s="99">
        <f>AB134/Y134</f>
        <v>6.5306122448979681E-2</v>
      </c>
      <c r="AD134" s="99"/>
      <c r="AE134" s="95" t="s">
        <v>39</v>
      </c>
      <c r="AF134" s="95"/>
      <c r="AG134" s="96">
        <v>0.1</v>
      </c>
      <c r="AH134" s="91"/>
      <c r="AI134" s="91"/>
      <c r="AL134" s="13"/>
      <c r="AM134" s="94">
        <v>14.7</v>
      </c>
      <c r="AN134" s="94">
        <v>15.56</v>
      </c>
      <c r="AO134" s="94" t="s">
        <v>62</v>
      </c>
      <c r="AP134" s="94">
        <f>AN134-AM134-AT134+AU134</f>
        <v>0.96000000000000119</v>
      </c>
      <c r="AQ134" s="99">
        <f>AP134/AM134</f>
        <v>6.5306122448979681E-2</v>
      </c>
      <c r="AR134" s="99"/>
      <c r="AS134" s="95" t="s">
        <v>39</v>
      </c>
      <c r="AT134" s="95"/>
      <c r="AU134" s="96">
        <v>0.1</v>
      </c>
      <c r="AV134" s="91"/>
      <c r="AW134" s="91"/>
      <c r="AZ134" s="13"/>
      <c r="BA134" s="94">
        <v>14.7</v>
      </c>
      <c r="BB134" s="94">
        <v>15.56</v>
      </c>
      <c r="BC134" s="94" t="s">
        <v>62</v>
      </c>
      <c r="BD134" s="94">
        <f>BB134-BA134-BH134+BI134</f>
        <v>0.96000000000000119</v>
      </c>
      <c r="BE134" s="99">
        <f>BD134/BA134</f>
        <v>6.5306122448979681E-2</v>
      </c>
      <c r="BF134" s="99"/>
      <c r="BG134" s="95" t="s">
        <v>39</v>
      </c>
      <c r="BH134" s="95"/>
      <c r="BI134" s="96">
        <v>0.1</v>
      </c>
      <c r="BJ134" s="91"/>
      <c r="BK134" s="91"/>
      <c r="BL134" s="13"/>
      <c r="BN134" s="13"/>
      <c r="BO134" s="94">
        <v>14.7</v>
      </c>
      <c r="BP134" s="94">
        <v>15.56</v>
      </c>
      <c r="BQ134" s="94" t="s">
        <v>62</v>
      </c>
      <c r="BR134" s="94">
        <f>BP134-BO134-BV134+BW134</f>
        <v>0.96000000000000119</v>
      </c>
      <c r="BS134" s="99">
        <f>BR134/BO134</f>
        <v>6.5306122448979681E-2</v>
      </c>
      <c r="BT134" s="99"/>
      <c r="BU134" s="95" t="s">
        <v>39</v>
      </c>
      <c r="BV134" s="95"/>
      <c r="BW134" s="96">
        <v>0.1</v>
      </c>
      <c r="BX134" s="91"/>
      <c r="BY134" s="91"/>
      <c r="CB134" s="13"/>
      <c r="CC134" s="94">
        <v>14.7</v>
      </c>
      <c r="CD134" s="94">
        <v>15.56</v>
      </c>
      <c r="CE134" s="94" t="s">
        <v>62</v>
      </c>
      <c r="CF134" s="94">
        <f>CD134-CC134-CJ134+CK134</f>
        <v>0.96000000000000119</v>
      </c>
      <c r="CG134" s="99">
        <f>CF134/CC134</f>
        <v>6.5306122448979681E-2</v>
      </c>
      <c r="CH134" s="99"/>
      <c r="CI134" s="95" t="s">
        <v>39</v>
      </c>
      <c r="CJ134" s="95"/>
      <c r="CK134" s="96">
        <v>0.1</v>
      </c>
      <c r="CL134" s="91"/>
      <c r="CM134" s="91"/>
      <c r="CP134" s="13"/>
      <c r="CQ134" s="94">
        <v>14.7</v>
      </c>
      <c r="CR134" s="94">
        <v>15.56</v>
      </c>
      <c r="CS134" s="94" t="s">
        <v>62</v>
      </c>
      <c r="CT134" s="94">
        <f>CR134-CQ134-CX134+CY134</f>
        <v>0.96000000000000119</v>
      </c>
      <c r="CU134" s="99">
        <f>CT134/CQ134</f>
        <v>6.5306122448979681E-2</v>
      </c>
      <c r="CV134" s="99"/>
      <c r="CW134" s="95" t="s">
        <v>39</v>
      </c>
      <c r="CX134" s="95"/>
      <c r="CY134" s="96">
        <v>0.1</v>
      </c>
      <c r="CZ134" s="91"/>
      <c r="DA134" s="91"/>
      <c r="DD134" s="13"/>
      <c r="DE134" s="94">
        <v>14.7</v>
      </c>
      <c r="DF134" s="94">
        <v>15.56</v>
      </c>
      <c r="DG134" s="94"/>
      <c r="DH134" s="94"/>
      <c r="DI134" s="94" t="s">
        <v>62</v>
      </c>
      <c r="DJ134" s="94">
        <f>DF134-DE134-DN134+DO134</f>
        <v>0.96000000000000119</v>
      </c>
      <c r="DK134" s="99">
        <f>DJ134/DE134</f>
        <v>6.5306122448979681E-2</v>
      </c>
      <c r="DL134" s="99"/>
      <c r="DM134" s="95" t="s">
        <v>39</v>
      </c>
      <c r="DN134" s="95"/>
      <c r="DO134" s="96">
        <v>0.1</v>
      </c>
      <c r="DP134" s="91"/>
      <c r="DQ134" s="91"/>
      <c r="DT134" s="13"/>
      <c r="DU134" s="94">
        <v>14.7</v>
      </c>
      <c r="DV134" s="94">
        <v>15.56</v>
      </c>
      <c r="DW134" s="94" t="s">
        <v>62</v>
      </c>
      <c r="DX134" s="94">
        <f>DV134-DU134-EB134+EC134</f>
        <v>0.96000000000000119</v>
      </c>
      <c r="DY134" s="99">
        <f>DX134/DU134</f>
        <v>6.5306122448979681E-2</v>
      </c>
      <c r="DZ134" s="99"/>
      <c r="EA134" s="95" t="s">
        <v>39</v>
      </c>
      <c r="EB134" s="95"/>
      <c r="EC134" s="96">
        <v>0.1</v>
      </c>
      <c r="ED134" s="91"/>
      <c r="EE134" s="91"/>
      <c r="EF134" s="692"/>
      <c r="EG134" s="692"/>
      <c r="EH134" s="13"/>
      <c r="EI134" s="94">
        <v>14.7</v>
      </c>
      <c r="EJ134" s="94">
        <v>15.56</v>
      </c>
      <c r="EK134" s="94" t="s">
        <v>62</v>
      </c>
      <c r="EL134" s="94">
        <f>EJ134-EI134-EO134+EP134</f>
        <v>0.96000000000000119</v>
      </c>
      <c r="EM134" s="99">
        <f>EL134/EI134</f>
        <v>6.5306122448979681E-2</v>
      </c>
      <c r="EN134" s="95" t="s">
        <v>39</v>
      </c>
      <c r="EO134" s="95"/>
      <c r="EP134" s="96">
        <v>0.1</v>
      </c>
      <c r="EQ134" s="91"/>
      <c r="ER134" s="91"/>
      <c r="ES134" s="692"/>
      <c r="EU134" s="13"/>
      <c r="EV134" s="94">
        <v>14.6</v>
      </c>
      <c r="EW134" s="94">
        <v>15.56</v>
      </c>
      <c r="EX134" s="94" t="s">
        <v>62</v>
      </c>
      <c r="EY134" s="94">
        <f>EW134-EV134-FB134+FC134</f>
        <v>1.0600000000000009</v>
      </c>
      <c r="EZ134" s="99">
        <f>EY134/EV134</f>
        <v>7.260273972602746E-2</v>
      </c>
      <c r="FA134" s="95" t="s">
        <v>39</v>
      </c>
      <c r="FB134" s="95"/>
      <c r="FC134" s="96">
        <v>0.1</v>
      </c>
      <c r="FD134" s="91"/>
      <c r="FE134" s="91"/>
      <c r="FF134" s="692"/>
      <c r="FH134" s="13"/>
      <c r="FI134" s="94">
        <v>14.6</v>
      </c>
      <c r="FJ134" s="94">
        <v>15.56</v>
      </c>
      <c r="FK134" s="94" t="s">
        <v>62</v>
      </c>
      <c r="FL134" s="94">
        <f>FJ134-FI134-FO134+FP134</f>
        <v>1.0600000000000009</v>
      </c>
      <c r="FM134" s="99">
        <f>FL134/FI134</f>
        <v>7.260273972602746E-2</v>
      </c>
      <c r="FN134" s="95" t="s">
        <v>39</v>
      </c>
      <c r="FO134" s="95"/>
      <c r="FP134" s="96">
        <v>0.1</v>
      </c>
      <c r="FQ134" s="91"/>
      <c r="FR134" s="91"/>
      <c r="FS134" s="692"/>
      <c r="FU134" s="13"/>
      <c r="FV134" s="94">
        <v>14.6</v>
      </c>
      <c r="FW134" s="94">
        <v>15.56</v>
      </c>
      <c r="FX134" s="94"/>
      <c r="FY134" s="94" t="s">
        <v>62</v>
      </c>
      <c r="FZ134" s="94">
        <f>FW134-FV134-GC134+GD134</f>
        <v>1.0600000000000009</v>
      </c>
      <c r="GA134" s="99">
        <f>FZ134/FV134</f>
        <v>7.260273972602746E-2</v>
      </c>
      <c r="GB134" s="95" t="s">
        <v>39</v>
      </c>
      <c r="GC134" s="95"/>
      <c r="GD134" s="96">
        <v>0.1</v>
      </c>
      <c r="GE134" s="91"/>
      <c r="GF134" s="91"/>
      <c r="GG134" s="692"/>
      <c r="GI134" s="13"/>
      <c r="GJ134" s="94">
        <v>14.6</v>
      </c>
      <c r="GK134" s="94">
        <v>15.56</v>
      </c>
      <c r="GL134" s="94"/>
      <c r="GM134" s="94" t="s">
        <v>62</v>
      </c>
      <c r="GN134" s="94">
        <f>GK134-GJ134-GQ134+GR134</f>
        <v>1.0600000000000009</v>
      </c>
      <c r="GO134" s="99">
        <f>GN134/GJ134</f>
        <v>7.260273972602746E-2</v>
      </c>
      <c r="GP134" s="95" t="s">
        <v>39</v>
      </c>
      <c r="GQ134" s="95"/>
      <c r="GR134" s="96">
        <v>0.1</v>
      </c>
      <c r="GS134" s="91"/>
      <c r="GT134" s="91"/>
      <c r="GU134" s="692"/>
      <c r="GW134" s="13"/>
      <c r="GX134" s="94">
        <v>14.6</v>
      </c>
      <c r="GY134" s="94">
        <v>15.56</v>
      </c>
      <c r="GZ134" s="94"/>
      <c r="HA134" s="94" t="s">
        <v>62</v>
      </c>
      <c r="HB134" s="94">
        <f>GY134-GX134-HE134+HF134</f>
        <v>1.0600000000000009</v>
      </c>
      <c r="HC134" s="99">
        <f>HB134/GX134</f>
        <v>7.260273972602746E-2</v>
      </c>
      <c r="HD134" s="95" t="s">
        <v>39</v>
      </c>
      <c r="HE134" s="95"/>
      <c r="HF134" s="96">
        <v>0.1</v>
      </c>
      <c r="HG134" s="91"/>
      <c r="HH134" s="91"/>
      <c r="HI134" s="692"/>
      <c r="HJ134" s="692"/>
      <c r="HK134" s="13"/>
      <c r="HL134" s="94">
        <v>14.6</v>
      </c>
      <c r="HM134" s="94">
        <v>15.56</v>
      </c>
      <c r="HN134" s="94"/>
      <c r="HO134" s="94" t="s">
        <v>62</v>
      </c>
      <c r="HP134" s="94">
        <f>HM134-HL134-HS134+HT134</f>
        <v>1.0600000000000009</v>
      </c>
      <c r="HQ134" s="99">
        <f>HP134/HL134</f>
        <v>7.260273972602746E-2</v>
      </c>
      <c r="HR134" s="95" t="s">
        <v>39</v>
      </c>
      <c r="HS134" s="95"/>
      <c r="HT134" s="96">
        <v>0.1</v>
      </c>
      <c r="HU134" s="91"/>
      <c r="HV134" s="91"/>
      <c r="HW134" s="692"/>
      <c r="HX134" s="13"/>
      <c r="HY134" s="94">
        <v>14.6</v>
      </c>
      <c r="HZ134" s="94">
        <v>15.56</v>
      </c>
      <c r="IA134" s="94"/>
      <c r="IB134" s="94" t="s">
        <v>62</v>
      </c>
      <c r="IC134" s="94">
        <f>HZ134-HY134-II134+IJ134</f>
        <v>1.0600000000000009</v>
      </c>
      <c r="ID134" s="99">
        <f>IC134/HY134</f>
        <v>7.260273972602746E-2</v>
      </c>
      <c r="IE134" s="99"/>
      <c r="IF134" s="99"/>
      <c r="IG134" s="99"/>
      <c r="IH134" s="95" t="s">
        <v>39</v>
      </c>
      <c r="II134" s="95"/>
      <c r="IJ134" s="96">
        <v>0.1</v>
      </c>
      <c r="IK134" s="91"/>
      <c r="IL134" s="91"/>
      <c r="IM134" s="692"/>
      <c r="IQ134" s="13"/>
      <c r="IR134" s="94">
        <v>14.6</v>
      </c>
      <c r="IS134" s="94">
        <v>15.56</v>
      </c>
      <c r="IT134" s="94"/>
      <c r="IU134" s="94" t="s">
        <v>62</v>
      </c>
      <c r="IV134" s="94">
        <f>IS134-IR134-JB134+JC134</f>
        <v>1.0600000000000009</v>
      </c>
      <c r="IW134" s="99">
        <f>IV134/IR134</f>
        <v>7.260273972602746E-2</v>
      </c>
      <c r="IX134" s="99"/>
      <c r="IY134" s="99"/>
      <c r="IZ134" s="99"/>
      <c r="JA134" s="95" t="s">
        <v>39</v>
      </c>
      <c r="JB134" s="95"/>
      <c r="JC134" s="96">
        <v>0.1</v>
      </c>
      <c r="JD134" s="91"/>
      <c r="JE134" s="91"/>
      <c r="JF134" s="692"/>
      <c r="JH134" s="13" t="s">
        <v>472</v>
      </c>
      <c r="JI134" s="94">
        <v>14.6</v>
      </c>
      <c r="JJ134" s="94">
        <v>15.56</v>
      </c>
      <c r="JK134" s="94"/>
      <c r="JL134" s="94" t="s">
        <v>62</v>
      </c>
      <c r="JM134" s="94">
        <f>JJ134-JI134-JS134+JT134</f>
        <v>1.0600000000000009</v>
      </c>
      <c r="JN134" s="99">
        <f>JM134/JI134</f>
        <v>7.260273972602746E-2</v>
      </c>
      <c r="JO134" s="99"/>
      <c r="JP134" s="99"/>
      <c r="JQ134" s="99"/>
      <c r="JR134" s="95" t="s">
        <v>39</v>
      </c>
      <c r="JS134" s="95"/>
      <c r="JT134" s="96">
        <v>0.1</v>
      </c>
      <c r="JU134" s="91"/>
      <c r="JV134" s="91"/>
      <c r="JW134" s="13"/>
      <c r="JZ134" s="13" t="s">
        <v>473</v>
      </c>
      <c r="KA134" s="94">
        <v>14.6</v>
      </c>
      <c r="KB134" s="94">
        <v>15.56</v>
      </c>
      <c r="KC134" s="94"/>
      <c r="KD134" s="94" t="s">
        <v>62</v>
      </c>
      <c r="KE134" s="94">
        <f>KB134-KA134-KK134+KL134</f>
        <v>1.0600000000000009</v>
      </c>
      <c r="KF134" s="99">
        <f>KE134/KA134</f>
        <v>7.260273972602746E-2</v>
      </c>
      <c r="KG134" s="99"/>
      <c r="KH134" s="99"/>
      <c r="KI134" s="99"/>
      <c r="KJ134" s="95" t="s">
        <v>39</v>
      </c>
      <c r="KK134" s="95"/>
      <c r="KL134" s="96">
        <v>0.1</v>
      </c>
      <c r="KM134" s="91"/>
      <c r="KN134" s="91"/>
      <c r="KO134" s="13"/>
      <c r="KQ134" s="13" t="s">
        <v>473</v>
      </c>
      <c r="KR134" s="94">
        <v>14.6</v>
      </c>
      <c r="KS134" s="94">
        <v>15.56</v>
      </c>
      <c r="KT134" s="94"/>
      <c r="KU134" s="316" t="s">
        <v>62</v>
      </c>
      <c r="KV134" s="94">
        <f>KS134-KR134-LB134+LC134</f>
        <v>1.0600000000000009</v>
      </c>
      <c r="KW134" s="99">
        <f>KV134/KR134</f>
        <v>7.260273972602746E-2</v>
      </c>
      <c r="KX134" s="99"/>
      <c r="KY134" s="99"/>
      <c r="KZ134" s="99"/>
      <c r="LA134" s="95" t="s">
        <v>39</v>
      </c>
      <c r="LB134" s="95"/>
      <c r="LC134" s="96">
        <v>0.1</v>
      </c>
      <c r="LD134" s="91"/>
      <c r="LE134" s="91"/>
      <c r="LF134" s="13"/>
      <c r="LI134" s="13" t="s">
        <v>473</v>
      </c>
      <c r="LJ134" s="94">
        <v>14.6</v>
      </c>
      <c r="LK134" s="94">
        <v>15.56</v>
      </c>
      <c r="LL134" s="94"/>
      <c r="LM134" s="316" t="s">
        <v>62</v>
      </c>
      <c r="LN134" s="94">
        <f>LK134-LJ134-LT134+LU134</f>
        <v>1.0600000000000009</v>
      </c>
      <c r="LO134" s="99">
        <f>LN134/LJ134</f>
        <v>7.260273972602746E-2</v>
      </c>
      <c r="LP134" s="99"/>
      <c r="LQ134" s="99"/>
      <c r="LR134" s="99"/>
      <c r="LS134" s="95" t="s">
        <v>39</v>
      </c>
      <c r="LT134" s="95"/>
      <c r="LU134" s="96">
        <v>0.1</v>
      </c>
      <c r="LV134" s="91"/>
      <c r="LW134" s="91"/>
      <c r="LX134" s="13"/>
      <c r="LZ134" s="13" t="s">
        <v>473</v>
      </c>
      <c r="MA134" s="94">
        <v>14.6</v>
      </c>
      <c r="MB134" s="94">
        <v>15.56</v>
      </c>
      <c r="MC134" s="94"/>
      <c r="MD134" s="316" t="s">
        <v>62</v>
      </c>
      <c r="ME134" s="94">
        <f>MB134-MA134-MK134+ML134</f>
        <v>1.0600000000000009</v>
      </c>
      <c r="MF134" s="99">
        <f>ME134/MA134</f>
        <v>7.260273972602746E-2</v>
      </c>
      <c r="MG134" s="99"/>
      <c r="MH134" s="99"/>
      <c r="MI134" s="99"/>
      <c r="MJ134" s="95" t="s">
        <v>39</v>
      </c>
      <c r="MK134" s="95"/>
      <c r="ML134" s="96">
        <v>0.1</v>
      </c>
      <c r="MM134" s="91"/>
      <c r="MN134" s="91"/>
      <c r="MO134" s="13"/>
      <c r="MQ134" s="13" t="s">
        <v>473</v>
      </c>
      <c r="MR134" s="94">
        <v>14.6</v>
      </c>
      <c r="MS134" s="94">
        <v>15.56</v>
      </c>
      <c r="MT134" s="94"/>
      <c r="MU134" s="316" t="s">
        <v>62</v>
      </c>
      <c r="MV134" s="94">
        <f>MS134-MR134-NB134+NC134</f>
        <v>1.0600000000000009</v>
      </c>
      <c r="MW134" s="99">
        <f>MV134/MR134</f>
        <v>7.260273972602746E-2</v>
      </c>
      <c r="MX134" s="99"/>
      <c r="MY134" s="99"/>
      <c r="MZ134" s="99"/>
      <c r="NA134" s="95" t="s">
        <v>39</v>
      </c>
      <c r="NB134" s="95"/>
      <c r="NC134" s="96">
        <v>0.1</v>
      </c>
      <c r="ND134" s="91"/>
      <c r="NE134" s="91"/>
      <c r="NF134" s="13"/>
      <c r="NI134" s="13" t="s">
        <v>473</v>
      </c>
      <c r="NJ134" s="94">
        <v>14.7</v>
      </c>
      <c r="NK134" s="94">
        <v>15.56</v>
      </c>
      <c r="NL134" s="94"/>
      <c r="NM134" s="316" t="s">
        <v>62</v>
      </c>
      <c r="NN134" s="94">
        <f>NK134-NJ134-NT134+NU134</f>
        <v>0.96000000000000119</v>
      </c>
      <c r="NO134" s="99">
        <f>NN134/NJ134</f>
        <v>6.5306122448979681E-2</v>
      </c>
      <c r="NP134" s="99"/>
      <c r="NQ134" s="99"/>
      <c r="NR134" s="99"/>
      <c r="NS134" s="95" t="s">
        <v>39</v>
      </c>
      <c r="NT134" s="95"/>
      <c r="NU134" s="96">
        <v>0.1</v>
      </c>
      <c r="NV134" s="91"/>
      <c r="NW134" s="91"/>
      <c r="NX134" s="13"/>
      <c r="OA134" s="13" t="s">
        <v>473</v>
      </c>
      <c r="OB134" s="94">
        <v>14.7</v>
      </c>
      <c r="OC134" s="94">
        <v>15.56</v>
      </c>
      <c r="OD134" s="94"/>
      <c r="OE134" s="316" t="s">
        <v>62</v>
      </c>
      <c r="OF134" s="94">
        <f>OC134-OB134-OL134+OM134</f>
        <v>0.96000000000000119</v>
      </c>
      <c r="OG134" s="99">
        <f>OF134/OB134</f>
        <v>6.5306122448979681E-2</v>
      </c>
      <c r="OH134" s="99"/>
      <c r="OI134" s="99"/>
      <c r="OJ134" s="99"/>
      <c r="OK134" s="95" t="s">
        <v>39</v>
      </c>
      <c r="OL134" s="95"/>
      <c r="OM134" s="96">
        <v>0.1</v>
      </c>
      <c r="ON134" s="13"/>
      <c r="OQ134" s="13" t="s">
        <v>473</v>
      </c>
      <c r="OR134" s="94">
        <v>14.7</v>
      </c>
      <c r="OS134" s="94">
        <v>15.56</v>
      </c>
      <c r="OT134" s="94"/>
      <c r="OU134" s="316" t="s">
        <v>62</v>
      </c>
      <c r="OV134" s="94">
        <f>OS134-OR134-PB134+PC134</f>
        <v>0.96000000000000119</v>
      </c>
      <c r="OW134" s="99">
        <f>OV134/OR134</f>
        <v>6.5306122448979681E-2</v>
      </c>
      <c r="OX134" s="99"/>
      <c r="OY134" s="99"/>
      <c r="OZ134" s="99"/>
      <c r="PA134" s="95" t="s">
        <v>39</v>
      </c>
      <c r="PB134" s="95"/>
      <c r="PC134" s="96">
        <v>0.1</v>
      </c>
      <c r="PD134" s="13"/>
      <c r="PG134" s="13" t="s">
        <v>473</v>
      </c>
      <c r="PH134" s="94">
        <v>14.7</v>
      </c>
      <c r="PI134" s="94">
        <v>15.56</v>
      </c>
      <c r="PJ134" s="94"/>
      <c r="PK134" s="316" t="s">
        <v>62</v>
      </c>
      <c r="PL134" s="94">
        <f>PI134-PH134-PR134+PS134</f>
        <v>0.96000000000000119</v>
      </c>
      <c r="PM134" s="99">
        <f>PL134/PH134</f>
        <v>6.5306122448979681E-2</v>
      </c>
      <c r="PN134" s="99"/>
      <c r="PO134" s="99"/>
      <c r="PP134" s="99"/>
      <c r="PQ134" s="95" t="s">
        <v>39</v>
      </c>
      <c r="PR134" s="95"/>
      <c r="PS134" s="96">
        <v>0.1</v>
      </c>
      <c r="PT134" s="13"/>
      <c r="PV134" s="13" t="s">
        <v>473</v>
      </c>
      <c r="PW134" s="94">
        <v>14.7</v>
      </c>
      <c r="PX134" s="94">
        <v>15.56</v>
      </c>
      <c r="PY134" s="94"/>
      <c r="PZ134" s="316" t="s">
        <v>62</v>
      </c>
      <c r="QA134" s="94">
        <f>PX134-PW134-QG134+QH134</f>
        <v>0.96000000000000119</v>
      </c>
      <c r="QB134" s="99">
        <f>QA134/PW134</f>
        <v>6.5306122448979681E-2</v>
      </c>
      <c r="QC134" s="99"/>
      <c r="QD134" s="99"/>
      <c r="QE134" s="99"/>
      <c r="QF134" s="95" t="s">
        <v>39</v>
      </c>
      <c r="QG134" s="95"/>
      <c r="QH134" s="96">
        <v>0.1</v>
      </c>
      <c r="QI134" s="13"/>
      <c r="QK134" s="13" t="s">
        <v>473</v>
      </c>
      <c r="QL134" s="94">
        <v>14.7</v>
      </c>
      <c r="QM134" s="94">
        <v>15.56</v>
      </c>
      <c r="QN134" s="94"/>
      <c r="QO134" s="316" t="s">
        <v>62</v>
      </c>
      <c r="QP134" s="94">
        <f>QM134-QL134-QV134+QW134</f>
        <v>0.96000000000000119</v>
      </c>
      <c r="QQ134" s="99">
        <f>QP134/QL134</f>
        <v>6.5306122448979681E-2</v>
      </c>
      <c r="QR134" s="99"/>
      <c r="QS134" s="99"/>
      <c r="QT134" s="99"/>
      <c r="QU134" s="95" t="s">
        <v>39</v>
      </c>
      <c r="QV134" s="95"/>
      <c r="QW134" s="96">
        <v>0.1</v>
      </c>
      <c r="QX134" s="13"/>
      <c r="QZ134" s="622"/>
      <c r="RA134" s="94">
        <v>14.7</v>
      </c>
      <c r="RB134" s="94">
        <v>15.56</v>
      </c>
      <c r="RC134" s="501"/>
      <c r="RD134" s="316" t="s">
        <v>62</v>
      </c>
      <c r="RE134" s="94">
        <f>RB134-RA134-RK134+RL134</f>
        <v>0.96000000000000119</v>
      </c>
      <c r="RF134" s="99">
        <f>RE134/RA134</f>
        <v>6.5306122448979681E-2</v>
      </c>
      <c r="RG134" s="99"/>
      <c r="RH134" s="99"/>
      <c r="RI134" s="99"/>
      <c r="RJ134" s="540" t="s">
        <v>39</v>
      </c>
      <c r="RK134" s="562"/>
      <c r="RL134" s="563">
        <v>0.1</v>
      </c>
      <c r="RM134" s="633"/>
      <c r="RQ134" s="622"/>
      <c r="RR134" s="94">
        <v>14.7</v>
      </c>
      <c r="RS134" s="94">
        <v>15.56</v>
      </c>
      <c r="RT134" s="501"/>
      <c r="RU134" s="316" t="s">
        <v>62</v>
      </c>
      <c r="RV134" s="94">
        <f>RS134-RR134-SB134+SC134</f>
        <v>0.96000000000000119</v>
      </c>
      <c r="RW134" s="99">
        <f>RV134/RR134</f>
        <v>6.5306122448979681E-2</v>
      </c>
      <c r="RX134" s="99"/>
      <c r="RY134" s="99"/>
      <c r="RZ134" s="99"/>
      <c r="SA134" s="540" t="s">
        <v>39</v>
      </c>
      <c r="SB134" s="562"/>
      <c r="SC134" s="563">
        <v>0.1</v>
      </c>
      <c r="SD134" s="633"/>
    </row>
    <row r="135" spans="1:16349">
      <c r="A135" s="66" t="s">
        <v>438</v>
      </c>
      <c r="B135" s="67">
        <v>100</v>
      </c>
      <c r="C135" s="66" t="s">
        <v>143</v>
      </c>
      <c r="D135" s="777">
        <v>1019</v>
      </c>
      <c r="E135" s="68" t="s">
        <v>413</v>
      </c>
      <c r="F135" s="346" t="s">
        <v>414</v>
      </c>
      <c r="G135" s="599" t="s">
        <v>439</v>
      </c>
      <c r="H135" s="66"/>
      <c r="J135" s="13"/>
      <c r="K135" s="94"/>
      <c r="L135" s="94"/>
      <c r="M135" s="94"/>
      <c r="N135" s="94"/>
      <c r="O135" s="99"/>
      <c r="P135" s="99"/>
      <c r="Q135" s="95"/>
      <c r="R135" s="95"/>
      <c r="S135" s="96"/>
      <c r="T135" s="91"/>
      <c r="U135" s="91"/>
      <c r="V135" s="13"/>
      <c r="X135" s="13"/>
      <c r="Y135" s="94"/>
      <c r="Z135" s="94"/>
      <c r="AA135" s="94"/>
      <c r="AB135" s="94"/>
      <c r="AC135" s="99"/>
      <c r="AD135" s="99"/>
      <c r="AE135" s="95"/>
      <c r="AF135" s="95"/>
      <c r="AG135" s="96"/>
      <c r="AH135" s="91"/>
      <c r="AI135" s="91"/>
      <c r="AJ135" s="13"/>
      <c r="AL135" s="13"/>
      <c r="AM135" s="94"/>
      <c r="AN135" s="94"/>
      <c r="AO135" s="94"/>
      <c r="AP135" s="94"/>
      <c r="AQ135" s="99"/>
      <c r="AR135" s="99"/>
      <c r="AS135" s="95"/>
      <c r="AT135" s="95"/>
      <c r="AU135" s="96"/>
      <c r="AV135" s="91"/>
      <c r="AW135" s="91"/>
      <c r="AX135" s="13"/>
      <c r="AZ135" s="13"/>
      <c r="BA135" s="94"/>
      <c r="BB135" s="94"/>
      <c r="BC135" s="94"/>
      <c r="BD135" s="94"/>
      <c r="BE135" s="99"/>
      <c r="BF135" s="99"/>
      <c r="BG135" s="95"/>
      <c r="BH135" s="95"/>
      <c r="BI135" s="96"/>
      <c r="BJ135" s="91"/>
      <c r="BK135" s="91"/>
      <c r="BL135" s="13"/>
      <c r="BN135" s="13"/>
      <c r="BO135" s="94"/>
      <c r="BP135" s="94"/>
      <c r="BQ135" s="94"/>
      <c r="BR135" s="94"/>
      <c r="BS135" s="99"/>
      <c r="BT135" s="99"/>
      <c r="BU135" s="95"/>
      <c r="BV135" s="95"/>
      <c r="BW135" s="96"/>
      <c r="BX135" s="91"/>
      <c r="BY135" s="91"/>
      <c r="BZ135" s="13"/>
      <c r="CB135" s="13"/>
      <c r="CC135" s="94"/>
      <c r="CD135" s="94"/>
      <c r="CE135" s="94"/>
      <c r="CF135" s="94"/>
      <c r="CG135" s="99"/>
      <c r="CH135" s="99"/>
      <c r="CI135" s="95"/>
      <c r="CJ135" s="95"/>
      <c r="CK135" s="96"/>
      <c r="CL135" s="91"/>
      <c r="CM135" s="91"/>
      <c r="CN135" s="13"/>
      <c r="CP135" s="13"/>
      <c r="CQ135" s="94"/>
      <c r="CR135" s="94"/>
      <c r="CS135" s="94"/>
      <c r="CT135" s="94"/>
      <c r="CU135" s="99"/>
      <c r="CV135" s="99"/>
      <c r="CW135" s="95"/>
      <c r="CX135" s="95"/>
      <c r="CY135" s="96"/>
      <c r="CZ135" s="91"/>
      <c r="DA135" s="91"/>
      <c r="DB135" s="13"/>
      <c r="DD135" s="13"/>
      <c r="DE135" s="94"/>
      <c r="DF135" s="94"/>
      <c r="DG135" s="94"/>
      <c r="DH135" s="94"/>
      <c r="DI135" s="94"/>
      <c r="DJ135" s="94"/>
      <c r="DK135" s="99"/>
      <c r="DL135" s="99"/>
      <c r="DM135" s="95"/>
      <c r="DN135" s="95"/>
      <c r="DO135" s="96"/>
      <c r="DP135" s="91"/>
      <c r="DQ135" s="91"/>
      <c r="DR135" s="13"/>
      <c r="DT135" s="13"/>
      <c r="DU135" s="94"/>
      <c r="DV135" s="94"/>
      <c r="DW135" s="94"/>
      <c r="DX135" s="94"/>
      <c r="DY135" s="99"/>
      <c r="DZ135" s="99"/>
      <c r="EA135" s="95"/>
      <c r="EB135" s="95"/>
      <c r="EC135" s="96"/>
      <c r="ED135" s="91"/>
      <c r="EE135" s="91"/>
      <c r="EF135" s="13"/>
      <c r="EG135" s="13"/>
      <c r="EH135" s="13"/>
      <c r="EI135" s="94"/>
      <c r="EJ135" s="94"/>
      <c r="EK135" s="94"/>
      <c r="EL135" s="94"/>
      <c r="EM135" s="99"/>
      <c r="EN135" s="95"/>
      <c r="EO135" s="95"/>
      <c r="EP135" s="96"/>
      <c r="EQ135" s="91"/>
      <c r="ER135" s="91"/>
      <c r="ES135" s="13"/>
      <c r="EU135" s="13"/>
      <c r="EV135" s="94"/>
      <c r="EW135" s="94"/>
      <c r="EX135" s="94"/>
      <c r="EY135" s="94"/>
      <c r="EZ135" s="99"/>
      <c r="FA135" s="95"/>
      <c r="FB135" s="95"/>
      <c r="FC135" s="96"/>
      <c r="FD135" s="91"/>
      <c r="FE135" s="91"/>
      <c r="FF135" s="13"/>
      <c r="FH135" s="13"/>
      <c r="FI135" s="94"/>
      <c r="FJ135" s="94"/>
      <c r="FK135" s="94"/>
      <c r="FL135" s="94"/>
      <c r="FM135" s="99"/>
      <c r="FN135" s="95"/>
      <c r="FO135" s="95"/>
      <c r="FP135" s="96"/>
      <c r="FQ135" s="91"/>
      <c r="FR135" s="91"/>
      <c r="FS135" s="13"/>
      <c r="FU135" s="13"/>
      <c r="FV135" s="94"/>
      <c r="FW135" s="94"/>
      <c r="FX135" s="94"/>
      <c r="FY135" s="94"/>
      <c r="FZ135" s="94"/>
      <c r="GA135" s="99"/>
      <c r="GB135" s="95"/>
      <c r="GC135" s="95"/>
      <c r="GD135" s="96"/>
      <c r="GE135" s="91"/>
      <c r="GF135" s="91"/>
      <c r="GG135" s="13"/>
      <c r="GI135" s="13"/>
      <c r="GJ135" s="94"/>
      <c r="GK135" s="94"/>
      <c r="GL135" s="94"/>
      <c r="GM135" s="94"/>
      <c r="GN135" s="94"/>
      <c r="GO135" s="99"/>
      <c r="GP135" s="95"/>
      <c r="GQ135" s="95"/>
      <c r="GR135" s="96"/>
      <c r="GS135" s="91"/>
      <c r="GT135" s="91"/>
      <c r="GU135" s="13"/>
      <c r="GW135" s="13"/>
      <c r="GX135" s="94"/>
      <c r="GY135" s="94"/>
      <c r="GZ135" s="94"/>
      <c r="HA135" s="94"/>
      <c r="HB135" s="94"/>
      <c r="HC135" s="99"/>
      <c r="HD135" s="95"/>
      <c r="HE135" s="95"/>
      <c r="HF135" s="96"/>
      <c r="HG135" s="91"/>
      <c r="HH135" s="91"/>
      <c r="HI135" s="13"/>
      <c r="HJ135" s="13"/>
      <c r="HK135" s="13"/>
      <c r="HL135" s="94"/>
      <c r="HM135" s="94"/>
      <c r="HN135" s="94"/>
      <c r="HO135" s="94"/>
      <c r="HP135" s="94"/>
      <c r="HQ135" s="99"/>
      <c r="HR135" s="95"/>
      <c r="HS135" s="95"/>
      <c r="HT135" s="96"/>
      <c r="HU135" s="91"/>
      <c r="HV135" s="91"/>
      <c r="HW135" s="13"/>
      <c r="HX135" s="13"/>
      <c r="HY135" s="94">
        <v>16.850000000000001</v>
      </c>
      <c r="HZ135" s="94">
        <v>18.579999999999998</v>
      </c>
      <c r="IA135" s="94"/>
      <c r="IB135" s="94" t="s">
        <v>62</v>
      </c>
      <c r="IC135" s="94">
        <f>HZ135-HY135-II135+IJ135</f>
        <v>1.7299999999999969</v>
      </c>
      <c r="ID135" s="99">
        <f>IC135/HY135</f>
        <v>0.1026706231454004</v>
      </c>
      <c r="IE135" s="99"/>
      <c r="IF135" s="99"/>
      <c r="IG135" s="99"/>
      <c r="IH135" s="95" t="s">
        <v>39</v>
      </c>
      <c r="II135" s="95"/>
      <c r="IJ135" s="96"/>
      <c r="IK135" s="91"/>
      <c r="IL135" s="91"/>
      <c r="IM135" s="13"/>
      <c r="IQ135" s="13"/>
      <c r="IR135" s="94">
        <v>16.850000000000001</v>
      </c>
      <c r="IS135" s="94">
        <v>18.579999999999998</v>
      </c>
      <c r="IT135" s="94"/>
      <c r="IU135" s="94" t="s">
        <v>62</v>
      </c>
      <c r="IV135" s="94">
        <f>IS135-IR135-JB135+JC135</f>
        <v>1.7299999999999969</v>
      </c>
      <c r="IW135" s="99">
        <f>IV135/IR135</f>
        <v>0.1026706231454004</v>
      </c>
      <c r="IX135" s="99"/>
      <c r="IY135" s="99"/>
      <c r="IZ135" s="99"/>
      <c r="JA135" s="95" t="s">
        <v>39</v>
      </c>
      <c r="JB135" s="95"/>
      <c r="JC135" s="96"/>
      <c r="JD135" s="91"/>
      <c r="JE135" s="91"/>
      <c r="JF135" s="13"/>
      <c r="JH135" s="13" t="s">
        <v>472</v>
      </c>
      <c r="JI135" s="94">
        <v>16.850000000000001</v>
      </c>
      <c r="JJ135" s="94">
        <v>18.579999999999998</v>
      </c>
      <c r="JK135" s="94"/>
      <c r="JL135" s="94" t="s">
        <v>62</v>
      </c>
      <c r="JM135" s="94">
        <f>JJ135-JI135-JS135+JT135</f>
        <v>1.7299999999999969</v>
      </c>
      <c r="JN135" s="99">
        <f>JM135/JI135</f>
        <v>0.1026706231454004</v>
      </c>
      <c r="JO135" s="99"/>
      <c r="JP135" s="99"/>
      <c r="JQ135" s="99"/>
      <c r="JR135" s="95" t="s">
        <v>39</v>
      </c>
      <c r="JS135" s="95"/>
      <c r="JT135" s="96"/>
      <c r="JU135" s="91"/>
      <c r="JV135" s="91"/>
      <c r="JW135" s="13"/>
      <c r="JZ135" s="13" t="s">
        <v>473</v>
      </c>
      <c r="KA135" s="94">
        <v>16.850000000000001</v>
      </c>
      <c r="KB135" s="94">
        <v>18.579999999999998</v>
      </c>
      <c r="KC135" s="94"/>
      <c r="KD135" s="94" t="s">
        <v>62</v>
      </c>
      <c r="KE135" s="94">
        <f>KB135-KA135-KK135+KL135</f>
        <v>1.7299999999999969</v>
      </c>
      <c r="KF135" s="99">
        <f>KE135/KA135</f>
        <v>0.1026706231454004</v>
      </c>
      <c r="KG135" s="99"/>
      <c r="KH135" s="99"/>
      <c r="KI135" s="99"/>
      <c r="KJ135" s="95" t="s">
        <v>39</v>
      </c>
      <c r="KK135" s="95"/>
      <c r="KL135" s="96"/>
      <c r="KM135" s="91"/>
      <c r="KN135" s="91"/>
      <c r="KO135" s="13"/>
      <c r="KQ135" s="13" t="s">
        <v>473</v>
      </c>
      <c r="KR135" s="94">
        <v>16.850000000000001</v>
      </c>
      <c r="KS135" s="94">
        <v>18.579999999999998</v>
      </c>
      <c r="KT135" s="94"/>
      <c r="KU135" s="316" t="s">
        <v>62</v>
      </c>
      <c r="KV135" s="94">
        <f>KS135-KR135-LB135+LC135</f>
        <v>1.7299999999999969</v>
      </c>
      <c r="KW135" s="99">
        <f>KV135/KR135</f>
        <v>0.1026706231454004</v>
      </c>
      <c r="KX135" s="99"/>
      <c r="KY135" s="99"/>
      <c r="KZ135" s="99"/>
      <c r="LA135" s="95" t="s">
        <v>39</v>
      </c>
      <c r="LB135" s="95"/>
      <c r="LC135" s="96"/>
      <c r="LD135" s="91"/>
      <c r="LE135" s="91"/>
      <c r="LF135" s="13"/>
      <c r="LI135" s="13" t="s">
        <v>473</v>
      </c>
      <c r="LJ135" s="94">
        <v>16.850000000000001</v>
      </c>
      <c r="LK135" s="94">
        <v>18.579999999999998</v>
      </c>
      <c r="LL135" s="94"/>
      <c r="LM135" s="316" t="s">
        <v>62</v>
      </c>
      <c r="LN135" s="94">
        <f>LK135-LJ135-LT135+LU135</f>
        <v>1.7299999999999969</v>
      </c>
      <c r="LO135" s="99">
        <f>LN135/LJ135</f>
        <v>0.1026706231454004</v>
      </c>
      <c r="LP135" s="99"/>
      <c r="LQ135" s="99"/>
      <c r="LR135" s="99"/>
      <c r="LS135" s="95" t="s">
        <v>39</v>
      </c>
      <c r="LT135" s="95"/>
      <c r="LU135" s="96"/>
      <c r="LV135" s="91"/>
      <c r="LW135" s="91"/>
      <c r="LX135" s="13"/>
      <c r="LZ135" s="13" t="s">
        <v>473</v>
      </c>
      <c r="MA135" s="94">
        <v>16.850000000000001</v>
      </c>
      <c r="MB135" s="94">
        <v>18.579999999999998</v>
      </c>
      <c r="MC135" s="94"/>
      <c r="MD135" s="316" t="s">
        <v>62</v>
      </c>
      <c r="ME135" s="94">
        <f>MB135-MA135-MK135+ML135</f>
        <v>1.7299999999999969</v>
      </c>
      <c r="MF135" s="99">
        <f>ME135/MA135</f>
        <v>0.1026706231454004</v>
      </c>
      <c r="MG135" s="99"/>
      <c r="MH135" s="99"/>
      <c r="MI135" s="99"/>
      <c r="MJ135" s="95" t="s">
        <v>39</v>
      </c>
      <c r="MK135" s="95"/>
      <c r="ML135" s="96"/>
      <c r="MM135" s="91"/>
      <c r="MN135" s="91"/>
      <c r="MO135" s="13"/>
      <c r="MQ135" s="13" t="s">
        <v>473</v>
      </c>
      <c r="MR135" s="94">
        <v>16.850000000000001</v>
      </c>
      <c r="MS135" s="94">
        <v>18.579999999999998</v>
      </c>
      <c r="MT135" s="94"/>
      <c r="MU135" s="316" t="s">
        <v>62</v>
      </c>
      <c r="MV135" s="94">
        <f>MS135-MR135-NB135+NC135</f>
        <v>1.7299999999999969</v>
      </c>
      <c r="MW135" s="99">
        <f>MV135/MR135</f>
        <v>0.1026706231454004</v>
      </c>
      <c r="MX135" s="99"/>
      <c r="MY135" s="99"/>
      <c r="MZ135" s="99"/>
      <c r="NA135" s="95" t="s">
        <v>39</v>
      </c>
      <c r="NB135" s="95"/>
      <c r="NC135" s="96"/>
      <c r="ND135" s="91"/>
      <c r="NE135" s="91"/>
      <c r="NF135" s="13"/>
      <c r="NI135" s="13" t="s">
        <v>473</v>
      </c>
      <c r="NJ135" s="94">
        <v>16.850000000000001</v>
      </c>
      <c r="NK135" s="94">
        <v>18.579999999999998</v>
      </c>
      <c r="NL135" s="94"/>
      <c r="NM135" s="316" t="s">
        <v>62</v>
      </c>
      <c r="NN135" s="94">
        <f>NK135-NJ135-NT135+NU135</f>
        <v>1.7299999999999969</v>
      </c>
      <c r="NO135" s="99">
        <f>NN135/NJ135</f>
        <v>0.1026706231454004</v>
      </c>
      <c r="NP135" s="99"/>
      <c r="NQ135" s="99"/>
      <c r="NR135" s="99"/>
      <c r="NS135" s="95" t="s">
        <v>39</v>
      </c>
      <c r="NT135" s="95"/>
      <c r="NU135" s="96"/>
      <c r="NV135" s="91"/>
      <c r="NW135" s="91"/>
      <c r="NX135" s="13"/>
      <c r="OA135" s="13" t="s">
        <v>473</v>
      </c>
      <c r="OB135" s="94">
        <v>16.850000000000001</v>
      </c>
      <c r="OC135" s="94">
        <v>18.579999999999998</v>
      </c>
      <c r="OD135" s="94"/>
      <c r="OE135" s="316" t="s">
        <v>62</v>
      </c>
      <c r="OF135" s="94">
        <f>OC135-OB135-OL135+OM135</f>
        <v>1.7299999999999969</v>
      </c>
      <c r="OG135" s="99">
        <f>OF135/OB135</f>
        <v>0.1026706231454004</v>
      </c>
      <c r="OH135" s="99"/>
      <c r="OI135" s="99"/>
      <c r="OJ135" s="99"/>
      <c r="OK135" s="95" t="s">
        <v>39</v>
      </c>
      <c r="OL135" s="95"/>
      <c r="OM135" s="96"/>
      <c r="ON135" s="13"/>
      <c r="OQ135" s="13" t="s">
        <v>473</v>
      </c>
      <c r="OR135" s="94">
        <v>16.850000000000001</v>
      </c>
      <c r="OS135" s="94">
        <v>18.579999999999998</v>
      </c>
      <c r="OT135" s="94"/>
      <c r="OU135" s="316" t="s">
        <v>62</v>
      </c>
      <c r="OV135" s="94">
        <f>OS135-OR135-PB135+PC135</f>
        <v>1.7299999999999969</v>
      </c>
      <c r="OW135" s="99">
        <f>OV135/OR135</f>
        <v>0.1026706231454004</v>
      </c>
      <c r="OX135" s="99"/>
      <c r="OY135" s="99"/>
      <c r="OZ135" s="99"/>
      <c r="PA135" s="95" t="s">
        <v>39</v>
      </c>
      <c r="PB135" s="95"/>
      <c r="PC135" s="96"/>
      <c r="PD135" s="13"/>
      <c r="PG135" s="13" t="s">
        <v>473</v>
      </c>
      <c r="PH135" s="94">
        <v>16.850000000000001</v>
      </c>
      <c r="PI135" s="94">
        <v>18.579999999999998</v>
      </c>
      <c r="PJ135" s="94"/>
      <c r="PK135" s="316" t="s">
        <v>62</v>
      </c>
      <c r="PL135" s="94">
        <f>PI135-PH135-PR135+PS135</f>
        <v>1.7299999999999969</v>
      </c>
      <c r="PM135" s="99">
        <f>PL135/PH135</f>
        <v>0.1026706231454004</v>
      </c>
      <c r="PN135" s="99"/>
      <c r="PO135" s="99"/>
      <c r="PP135" s="99"/>
      <c r="PQ135" s="95" t="s">
        <v>39</v>
      </c>
      <c r="PR135" s="95"/>
      <c r="PS135" s="96"/>
      <c r="PT135" s="13"/>
      <c r="PV135" s="13" t="s">
        <v>473</v>
      </c>
      <c r="PW135" s="94">
        <v>16.850000000000001</v>
      </c>
      <c r="PX135" s="94">
        <v>18.579999999999998</v>
      </c>
      <c r="PY135" s="94"/>
      <c r="PZ135" s="316" t="s">
        <v>62</v>
      </c>
      <c r="QA135" s="94">
        <f>PX135-PW135-QG135+QH135</f>
        <v>1.7299999999999969</v>
      </c>
      <c r="QB135" s="99">
        <f>QA135/PW135</f>
        <v>0.1026706231454004</v>
      </c>
      <c r="QC135" s="99"/>
      <c r="QD135" s="99"/>
      <c r="QE135" s="99"/>
      <c r="QF135" s="95" t="s">
        <v>39</v>
      </c>
      <c r="QG135" s="95"/>
      <c r="QH135" s="96"/>
      <c r="QI135" s="13"/>
      <c r="QK135" s="13" t="s">
        <v>473</v>
      </c>
      <c r="QL135" s="94">
        <v>16.850000000000001</v>
      </c>
      <c r="QM135" s="94">
        <v>18.579999999999998</v>
      </c>
      <c r="QN135" s="94"/>
      <c r="QO135" s="316" t="s">
        <v>62</v>
      </c>
      <c r="QP135" s="94">
        <f>QM135-QL135-QV135+QW135</f>
        <v>1.7299999999999969</v>
      </c>
      <c r="QQ135" s="99">
        <f>QP135/QL135</f>
        <v>0.1026706231454004</v>
      </c>
      <c r="QR135" s="99"/>
      <c r="QS135" s="99"/>
      <c r="QT135" s="99"/>
      <c r="QU135" s="95" t="s">
        <v>39</v>
      </c>
      <c r="QV135" s="95"/>
      <c r="QW135" s="96"/>
      <c r="QX135" s="13"/>
      <c r="QZ135" s="622"/>
      <c r="RA135" s="94">
        <v>16.850000000000001</v>
      </c>
      <c r="RB135" s="94">
        <v>18.579999999999998</v>
      </c>
      <c r="RC135" s="501"/>
      <c r="RD135" s="316" t="s">
        <v>62</v>
      </c>
      <c r="RE135" s="94">
        <f>RB135-RA135-RK135+RL135</f>
        <v>1.7299999999999969</v>
      </c>
      <c r="RF135" s="99">
        <f>RE135/RA135</f>
        <v>0.1026706231454004</v>
      </c>
      <c r="RG135" s="99"/>
      <c r="RH135" s="99"/>
      <c r="RI135" s="99"/>
      <c r="RJ135" s="540" t="s">
        <v>39</v>
      </c>
      <c r="RK135" s="562"/>
      <c r="RL135" s="563"/>
      <c r="RM135" s="633"/>
      <c r="RQ135" s="622"/>
      <c r="RR135" s="94">
        <v>16.850000000000001</v>
      </c>
      <c r="RS135" s="94">
        <v>18.579999999999998</v>
      </c>
      <c r="RT135" s="501"/>
      <c r="RU135" s="316" t="s">
        <v>62</v>
      </c>
      <c r="RV135" s="94">
        <f>RS135-RR135-SB135+SC135</f>
        <v>1.7299999999999969</v>
      </c>
      <c r="RW135" s="99">
        <f>RV135/RR135</f>
        <v>0.1026706231454004</v>
      </c>
      <c r="RX135" s="99"/>
      <c r="RY135" s="99"/>
      <c r="RZ135" s="99"/>
      <c r="SA135" s="540" t="s">
        <v>39</v>
      </c>
      <c r="SB135" s="562"/>
      <c r="SC135" s="563"/>
      <c r="SD135" s="633"/>
      <c r="SG135" s="692"/>
      <c r="SH135" s="692"/>
      <c r="SI135" s="692"/>
      <c r="SJ135" s="692"/>
      <c r="SK135" s="692"/>
      <c r="SL135" s="692"/>
      <c r="SM135" s="692"/>
      <c r="SN135" s="692"/>
      <c r="SO135" s="692"/>
      <c r="SP135" s="692"/>
      <c r="SQ135" s="692"/>
      <c r="SR135" s="692"/>
      <c r="SS135" s="692"/>
      <c r="ST135" s="692"/>
      <c r="SU135" s="692"/>
      <c r="SV135" s="692"/>
      <c r="SW135" s="692"/>
      <c r="SX135" s="692"/>
      <c r="SY135" s="692"/>
      <c r="SZ135" s="692"/>
      <c r="TA135" s="692"/>
      <c r="TB135" s="692"/>
      <c r="TC135" s="692"/>
      <c r="TD135" s="692"/>
      <c r="TE135" s="692"/>
      <c r="TF135" s="692"/>
      <c r="TG135" s="692"/>
      <c r="TH135" s="692"/>
      <c r="TI135" s="692"/>
      <c r="TJ135" s="692"/>
      <c r="TK135" s="692"/>
      <c r="TL135" s="692"/>
      <c r="TM135" s="692"/>
      <c r="TN135" s="692"/>
      <c r="TO135" s="692"/>
      <c r="TP135" s="692"/>
      <c r="TQ135" s="692"/>
      <c r="TR135" s="692"/>
      <c r="TS135" s="692"/>
      <c r="TT135" s="692"/>
      <c r="TU135" s="692"/>
      <c r="TV135" s="692"/>
      <c r="TW135" s="692"/>
      <c r="TX135" s="692"/>
      <c r="TY135" s="692"/>
      <c r="TZ135" s="692"/>
      <c r="UA135" s="692"/>
      <c r="UB135" s="692"/>
      <c r="UC135" s="692"/>
      <c r="UD135" s="692"/>
      <c r="UE135" s="692"/>
      <c r="UF135" s="692"/>
      <c r="UG135" s="692"/>
      <c r="UH135" s="692"/>
      <c r="UI135" s="692"/>
      <c r="UJ135" s="692"/>
      <c r="UK135" s="692"/>
      <c r="UL135" s="692"/>
      <c r="UM135" s="692"/>
      <c r="UN135" s="692"/>
      <c r="UO135" s="692"/>
      <c r="UP135" s="692"/>
      <c r="UQ135" s="692"/>
      <c r="UR135" s="692"/>
      <c r="US135" s="692"/>
      <c r="UT135" s="692"/>
      <c r="UU135" s="692"/>
      <c r="UV135" s="692"/>
      <c r="UW135" s="692"/>
      <c r="UX135" s="692"/>
      <c r="UY135" s="692"/>
      <c r="UZ135" s="692"/>
      <c r="VA135" s="692"/>
      <c r="VB135" s="692"/>
      <c r="VC135" s="692"/>
      <c r="VD135" s="692"/>
      <c r="VE135" s="692"/>
      <c r="VF135" s="692"/>
      <c r="VG135" s="692"/>
      <c r="VH135" s="692"/>
      <c r="VI135" s="692"/>
      <c r="VJ135" s="692"/>
      <c r="VK135" s="692"/>
      <c r="VL135" s="692"/>
      <c r="VM135" s="692"/>
      <c r="VN135" s="692"/>
      <c r="VO135" s="692"/>
      <c r="VP135" s="692"/>
      <c r="VQ135" s="692"/>
      <c r="VR135" s="692"/>
      <c r="VS135" s="692"/>
      <c r="VT135" s="692"/>
      <c r="VU135" s="692"/>
      <c r="VV135" s="692"/>
      <c r="VW135" s="692"/>
      <c r="VX135" s="692"/>
      <c r="VY135" s="692"/>
      <c r="VZ135" s="692"/>
      <c r="WA135" s="692"/>
      <c r="WB135" s="692"/>
      <c r="WC135" s="692"/>
      <c r="WD135" s="692"/>
      <c r="WE135" s="692"/>
      <c r="WF135" s="692"/>
      <c r="WG135" s="692"/>
      <c r="WH135" s="692"/>
      <c r="WI135" s="692"/>
      <c r="WJ135" s="692"/>
      <c r="WK135" s="692"/>
      <c r="WL135" s="692"/>
      <c r="WM135" s="692"/>
      <c r="WN135" s="692"/>
      <c r="WO135" s="692"/>
      <c r="WP135" s="692"/>
      <c r="WQ135" s="692"/>
      <c r="WR135" s="692"/>
      <c r="WS135" s="692"/>
      <c r="WT135" s="692"/>
      <c r="WU135" s="692"/>
      <c r="WV135" s="692"/>
      <c r="WW135" s="692"/>
      <c r="WX135" s="692"/>
      <c r="WY135" s="692"/>
      <c r="WZ135" s="692"/>
      <c r="XA135" s="692"/>
      <c r="XB135" s="692"/>
      <c r="XC135" s="692"/>
      <c r="XD135" s="692"/>
      <c r="XE135" s="692"/>
      <c r="XF135" s="692"/>
      <c r="XG135" s="692"/>
      <c r="XH135" s="692"/>
      <c r="XI135" s="692"/>
      <c r="XJ135" s="692"/>
      <c r="XK135" s="692"/>
      <c r="XL135" s="692"/>
      <c r="XM135" s="692"/>
      <c r="XN135" s="692"/>
      <c r="XO135" s="692"/>
      <c r="XP135" s="692"/>
      <c r="XQ135" s="692"/>
      <c r="XR135" s="692"/>
      <c r="XS135" s="692"/>
      <c r="XT135" s="692"/>
      <c r="XU135" s="692"/>
      <c r="XV135" s="692"/>
      <c r="XW135" s="692"/>
      <c r="XX135" s="692"/>
      <c r="XY135" s="692"/>
      <c r="XZ135" s="692"/>
      <c r="YA135" s="692"/>
      <c r="YB135" s="692"/>
      <c r="YC135" s="692"/>
      <c r="YD135" s="692"/>
      <c r="YE135" s="692"/>
      <c r="YF135" s="692"/>
      <c r="YG135" s="692"/>
      <c r="YH135" s="692"/>
      <c r="YI135" s="692"/>
      <c r="YJ135" s="692"/>
      <c r="YK135" s="692"/>
      <c r="YL135" s="692"/>
      <c r="YM135" s="692"/>
      <c r="YN135" s="692"/>
      <c r="YO135" s="692"/>
      <c r="YP135" s="692"/>
      <c r="YQ135" s="692"/>
      <c r="YR135" s="692"/>
      <c r="YS135" s="692"/>
      <c r="YT135" s="692"/>
      <c r="YU135" s="692"/>
      <c r="YV135" s="692"/>
      <c r="YW135" s="692"/>
      <c r="YX135" s="692"/>
      <c r="YY135" s="692"/>
      <c r="YZ135" s="692"/>
      <c r="ZA135" s="692"/>
      <c r="ZB135" s="692"/>
      <c r="ZC135" s="692"/>
      <c r="ZD135" s="692"/>
      <c r="ZE135" s="692"/>
      <c r="ZF135" s="692"/>
      <c r="ZG135" s="692"/>
      <c r="ZH135" s="692"/>
      <c r="ZI135" s="692"/>
      <c r="ZJ135" s="692"/>
      <c r="ZK135" s="692"/>
      <c r="ZL135" s="692"/>
      <c r="ZM135" s="692"/>
      <c r="ZN135" s="692"/>
      <c r="ZO135" s="692"/>
      <c r="ZP135" s="692"/>
      <c r="ZQ135" s="692"/>
      <c r="ZR135" s="692"/>
      <c r="ZS135" s="692"/>
      <c r="ZT135" s="692"/>
      <c r="ZU135" s="692"/>
      <c r="ZV135" s="692"/>
      <c r="ZW135" s="692"/>
      <c r="ZX135" s="692"/>
      <c r="ZY135" s="692"/>
      <c r="ZZ135" s="692"/>
      <c r="AAA135" s="692"/>
      <c r="AAB135" s="692"/>
      <c r="AAC135" s="692"/>
      <c r="AAD135" s="692"/>
      <c r="AAE135" s="692"/>
      <c r="AAF135" s="692"/>
      <c r="AAG135" s="692"/>
      <c r="AAH135" s="692"/>
      <c r="AAI135" s="692"/>
      <c r="AAJ135" s="692"/>
      <c r="AAK135" s="692"/>
      <c r="AAL135" s="692"/>
      <c r="AAM135" s="692"/>
      <c r="AAN135" s="692"/>
      <c r="AAO135" s="692"/>
      <c r="AAP135" s="692"/>
      <c r="AAQ135" s="692"/>
      <c r="AAR135" s="692"/>
      <c r="AAS135" s="692"/>
      <c r="AAT135" s="692"/>
      <c r="AAU135" s="692"/>
      <c r="AAV135" s="692"/>
      <c r="AAW135" s="692"/>
      <c r="AAX135" s="692"/>
      <c r="AAY135" s="692"/>
      <c r="AAZ135" s="692"/>
      <c r="ABA135" s="692"/>
      <c r="ABB135" s="692"/>
      <c r="ABC135" s="692"/>
      <c r="ABD135" s="692"/>
      <c r="ABE135" s="692"/>
      <c r="ABF135" s="692"/>
      <c r="ABG135" s="692"/>
      <c r="ABH135" s="692"/>
      <c r="ABI135" s="692"/>
      <c r="ABJ135" s="692"/>
      <c r="ABK135" s="692"/>
      <c r="ABL135" s="692"/>
      <c r="ABM135" s="692"/>
      <c r="ABN135" s="692"/>
      <c r="ABO135" s="692"/>
      <c r="ABP135" s="692"/>
      <c r="ABQ135" s="692"/>
      <c r="ABR135" s="692"/>
      <c r="ABS135" s="692"/>
      <c r="ABT135" s="692"/>
      <c r="ABU135" s="692"/>
      <c r="ABV135" s="692"/>
      <c r="ABW135" s="692"/>
      <c r="ABX135" s="692"/>
      <c r="ABY135" s="692"/>
      <c r="ABZ135" s="692"/>
      <c r="ACA135" s="692"/>
      <c r="ACB135" s="692"/>
      <c r="ACC135" s="692"/>
      <c r="ACD135" s="692"/>
      <c r="ACE135" s="692"/>
      <c r="ACF135" s="692"/>
      <c r="ACG135" s="692"/>
      <c r="ACH135" s="692"/>
      <c r="ACI135" s="692"/>
      <c r="ACJ135" s="692"/>
      <c r="ACK135" s="692"/>
      <c r="ACL135" s="692"/>
      <c r="ACM135" s="692"/>
      <c r="ACN135" s="692"/>
      <c r="ACO135" s="692"/>
      <c r="ACP135" s="692"/>
      <c r="ACQ135" s="692"/>
      <c r="ACR135" s="692"/>
      <c r="ACS135" s="692"/>
      <c r="ACT135" s="692"/>
      <c r="ACU135" s="692"/>
      <c r="ACV135" s="692"/>
      <c r="ACW135" s="692"/>
      <c r="ACX135" s="692"/>
      <c r="ACY135" s="692"/>
      <c r="ACZ135" s="692"/>
      <c r="ADA135" s="692"/>
      <c r="ADB135" s="692"/>
      <c r="ADC135" s="692"/>
      <c r="ADD135" s="692"/>
      <c r="ADE135" s="692"/>
      <c r="ADF135" s="692"/>
      <c r="ADG135" s="692"/>
      <c r="ADH135" s="692"/>
      <c r="ADI135" s="692"/>
      <c r="ADJ135" s="692"/>
      <c r="ADK135" s="692"/>
      <c r="ADL135" s="692"/>
      <c r="ADM135" s="692"/>
      <c r="ADN135" s="692"/>
      <c r="ADO135" s="692"/>
      <c r="ADP135" s="692"/>
      <c r="ADQ135" s="692"/>
      <c r="ADR135" s="692"/>
      <c r="ADS135" s="692"/>
      <c r="ADT135" s="692"/>
      <c r="ADU135" s="692"/>
      <c r="ADV135" s="692"/>
      <c r="ADW135" s="692"/>
      <c r="ADX135" s="692"/>
      <c r="ADY135" s="692"/>
      <c r="ADZ135" s="692"/>
      <c r="AEA135" s="692"/>
      <c r="AEB135" s="692"/>
      <c r="AEC135" s="692"/>
      <c r="AED135" s="692"/>
      <c r="AEE135" s="692"/>
      <c r="AEF135" s="692"/>
      <c r="AEG135" s="692"/>
      <c r="AEH135" s="692"/>
      <c r="AEI135" s="692"/>
      <c r="AEJ135" s="692"/>
      <c r="AEK135" s="692"/>
      <c r="AEL135" s="692"/>
      <c r="AEM135" s="692"/>
      <c r="AEN135" s="692"/>
      <c r="AEO135" s="692"/>
      <c r="AEP135" s="692"/>
      <c r="AEQ135" s="692"/>
      <c r="AER135" s="692"/>
      <c r="AES135" s="692"/>
      <c r="AET135" s="692"/>
      <c r="AEU135" s="692"/>
      <c r="AEV135" s="692"/>
      <c r="AEW135" s="692"/>
      <c r="AEX135" s="692"/>
      <c r="AEY135" s="692"/>
      <c r="AEZ135" s="692"/>
      <c r="AFA135" s="692"/>
      <c r="AFB135" s="692"/>
      <c r="AFC135" s="692"/>
      <c r="AFD135" s="692"/>
      <c r="AFE135" s="692"/>
      <c r="AFF135" s="692"/>
      <c r="AFG135" s="692"/>
      <c r="AFH135" s="692"/>
      <c r="AFI135" s="692"/>
      <c r="AFJ135" s="692"/>
      <c r="AFK135" s="692"/>
      <c r="AFL135" s="692"/>
      <c r="AFM135" s="692"/>
      <c r="AFN135" s="692"/>
      <c r="AFO135" s="692"/>
      <c r="AFP135" s="692"/>
      <c r="AFQ135" s="692"/>
      <c r="AFR135" s="692"/>
      <c r="AFS135" s="692"/>
      <c r="AFT135" s="692"/>
      <c r="AFU135" s="692"/>
      <c r="AFV135" s="692"/>
      <c r="AFW135" s="692"/>
      <c r="AFX135" s="692"/>
      <c r="AFY135" s="692"/>
      <c r="AFZ135" s="692"/>
      <c r="AGA135" s="692"/>
      <c r="AGB135" s="692"/>
      <c r="AGC135" s="692"/>
      <c r="AGD135" s="692"/>
      <c r="AGE135" s="692"/>
      <c r="AGF135" s="692"/>
      <c r="AGG135" s="692"/>
      <c r="AGH135" s="692"/>
      <c r="AGI135" s="692"/>
      <c r="AGJ135" s="692"/>
      <c r="AGK135" s="692"/>
      <c r="AGL135" s="692"/>
      <c r="AGM135" s="692"/>
      <c r="AGN135" s="692"/>
      <c r="AGO135" s="692"/>
      <c r="AGP135" s="692"/>
      <c r="AGQ135" s="692"/>
      <c r="AGR135" s="692"/>
      <c r="AGS135" s="692"/>
      <c r="AGT135" s="692"/>
      <c r="AGU135" s="692"/>
      <c r="AGV135" s="692"/>
      <c r="AGW135" s="692"/>
      <c r="AGX135" s="692"/>
      <c r="AGY135" s="692"/>
      <c r="AGZ135" s="692"/>
      <c r="AHA135" s="692"/>
      <c r="AHB135" s="692"/>
      <c r="AHC135" s="692"/>
      <c r="AHD135" s="692"/>
      <c r="AHE135" s="692"/>
      <c r="AHF135" s="692"/>
      <c r="AHG135" s="692"/>
      <c r="AHH135" s="692"/>
      <c r="AHI135" s="692"/>
      <c r="AHJ135" s="692"/>
      <c r="AHK135" s="692"/>
      <c r="AHL135" s="692"/>
      <c r="AHM135" s="692"/>
      <c r="AHN135" s="692"/>
      <c r="AHO135" s="692"/>
      <c r="AHP135" s="692"/>
      <c r="AHQ135" s="692"/>
      <c r="AHR135" s="692"/>
      <c r="AHS135" s="692"/>
      <c r="AHT135" s="692"/>
      <c r="AHU135" s="692"/>
      <c r="AHV135" s="692"/>
      <c r="AHW135" s="692"/>
      <c r="AHX135" s="692"/>
      <c r="AHY135" s="692"/>
      <c r="AHZ135" s="692"/>
      <c r="AIA135" s="692"/>
      <c r="AIB135" s="692"/>
      <c r="AIC135" s="692"/>
      <c r="AID135" s="692"/>
      <c r="AIE135" s="692"/>
      <c r="AIF135" s="692"/>
      <c r="AIG135" s="692"/>
      <c r="AIH135" s="692"/>
      <c r="AII135" s="692"/>
      <c r="AIJ135" s="692"/>
      <c r="AIK135" s="692"/>
      <c r="AIL135" s="692"/>
      <c r="AIM135" s="692"/>
      <c r="AIN135" s="692"/>
      <c r="AIO135" s="692"/>
      <c r="AIP135" s="692"/>
      <c r="AIQ135" s="692"/>
      <c r="AIR135" s="692"/>
      <c r="AIS135" s="692"/>
      <c r="AIT135" s="692"/>
      <c r="AIU135" s="692"/>
      <c r="AIV135" s="692"/>
      <c r="AIW135" s="692"/>
      <c r="AIX135" s="692"/>
      <c r="AIY135" s="692"/>
      <c r="AIZ135" s="692"/>
      <c r="AJA135" s="692"/>
      <c r="AJB135" s="692"/>
      <c r="AJC135" s="692"/>
      <c r="AJD135" s="692"/>
      <c r="AJE135" s="692"/>
      <c r="AJF135" s="692"/>
      <c r="AJG135" s="692"/>
      <c r="AJH135" s="692"/>
      <c r="AJI135" s="692"/>
      <c r="AJJ135" s="692"/>
      <c r="AJK135" s="692"/>
      <c r="AJL135" s="692"/>
      <c r="AJM135" s="692"/>
      <c r="AJN135" s="692"/>
      <c r="AJO135" s="692"/>
      <c r="AJP135" s="692"/>
      <c r="AJQ135" s="692"/>
      <c r="AJR135" s="692"/>
      <c r="AJS135" s="692"/>
      <c r="AJT135" s="692"/>
      <c r="AJU135" s="692"/>
      <c r="AJV135" s="692"/>
      <c r="AJW135" s="692"/>
      <c r="AJX135" s="692"/>
      <c r="AJY135" s="692"/>
      <c r="AJZ135" s="692"/>
      <c r="AKA135" s="692"/>
      <c r="AKB135" s="692"/>
      <c r="AKC135" s="692"/>
      <c r="AKD135" s="692"/>
      <c r="AKE135" s="692"/>
      <c r="AKF135" s="692"/>
      <c r="AKG135" s="692"/>
      <c r="AKH135" s="692"/>
      <c r="AKI135" s="692"/>
      <c r="AKJ135" s="692"/>
      <c r="AKK135" s="692"/>
      <c r="AKL135" s="692"/>
      <c r="AKM135" s="692"/>
      <c r="AKN135" s="692"/>
      <c r="AKO135" s="692"/>
      <c r="AKP135" s="692"/>
      <c r="AKQ135" s="692"/>
      <c r="AKR135" s="692"/>
      <c r="AKS135" s="692"/>
      <c r="AKT135" s="692"/>
      <c r="AKU135" s="692"/>
      <c r="AKV135" s="692"/>
      <c r="AKW135" s="692"/>
      <c r="AKX135" s="692"/>
      <c r="AKY135" s="692"/>
      <c r="AKZ135" s="692"/>
      <c r="ALA135" s="692"/>
      <c r="ALB135" s="692"/>
      <c r="ALC135" s="692"/>
      <c r="ALD135" s="692"/>
      <c r="ALE135" s="692"/>
      <c r="ALF135" s="692"/>
      <c r="ALG135" s="692"/>
      <c r="ALH135" s="692"/>
      <c r="ALI135" s="692"/>
      <c r="ALJ135" s="692"/>
      <c r="ALK135" s="692"/>
      <c r="ALL135" s="692"/>
      <c r="ALM135" s="692"/>
      <c r="ALN135" s="692"/>
      <c r="ALO135" s="692"/>
      <c r="ALP135" s="692"/>
      <c r="ALQ135" s="692"/>
      <c r="ALR135" s="692"/>
      <c r="ALS135" s="692"/>
      <c r="ALT135" s="692"/>
      <c r="ALU135" s="692"/>
      <c r="ALV135" s="692"/>
      <c r="ALW135" s="692"/>
      <c r="ALX135" s="692"/>
      <c r="ALY135" s="692"/>
      <c r="ALZ135" s="692"/>
      <c r="AMA135" s="692"/>
      <c r="AMB135" s="692"/>
      <c r="AMC135" s="692"/>
      <c r="AMD135" s="692"/>
      <c r="AME135" s="692"/>
      <c r="AMF135" s="692"/>
      <c r="AMG135" s="692"/>
      <c r="AMH135" s="692"/>
      <c r="AMI135" s="692"/>
      <c r="AMJ135" s="692"/>
      <c r="AMK135" s="692"/>
      <c r="AML135" s="692"/>
      <c r="AMM135" s="692"/>
      <c r="AMN135" s="692"/>
      <c r="AMO135" s="692"/>
      <c r="AMP135" s="692"/>
      <c r="AMQ135" s="692"/>
      <c r="AMR135" s="692"/>
      <c r="AMS135" s="692"/>
      <c r="AMT135" s="692"/>
      <c r="AMU135" s="692"/>
      <c r="AMV135" s="692"/>
      <c r="AMW135" s="692"/>
      <c r="AMX135" s="692"/>
      <c r="AMY135" s="692"/>
      <c r="AMZ135" s="692"/>
      <c r="ANA135" s="692"/>
      <c r="ANB135" s="692"/>
      <c r="ANC135" s="692"/>
      <c r="AND135" s="692"/>
      <c r="ANE135" s="692"/>
      <c r="ANF135" s="692"/>
      <c r="ANG135" s="692"/>
      <c r="ANH135" s="692"/>
      <c r="ANI135" s="692"/>
      <c r="ANJ135" s="692"/>
      <c r="ANK135" s="692"/>
      <c r="ANL135" s="692"/>
      <c r="ANM135" s="692"/>
      <c r="ANN135" s="692"/>
      <c r="ANO135" s="692"/>
      <c r="ANP135" s="692"/>
      <c r="ANQ135" s="692"/>
      <c r="ANR135" s="692"/>
      <c r="ANS135" s="692"/>
      <c r="ANT135" s="692"/>
      <c r="ANU135" s="692"/>
      <c r="ANV135" s="692"/>
      <c r="ANW135" s="692"/>
      <c r="ANX135" s="692"/>
      <c r="ANY135" s="692"/>
      <c r="ANZ135" s="692"/>
      <c r="AOA135" s="692"/>
      <c r="AOB135" s="692"/>
      <c r="AOC135" s="692"/>
      <c r="AOD135" s="692"/>
      <c r="AOE135" s="692"/>
      <c r="AOF135" s="692"/>
      <c r="AOG135" s="692"/>
      <c r="AOH135" s="692"/>
      <c r="AOI135" s="692"/>
      <c r="AOJ135" s="692"/>
      <c r="AOK135" s="692"/>
      <c r="AOL135" s="692"/>
      <c r="AOM135" s="692"/>
      <c r="AON135" s="692"/>
      <c r="AOO135" s="692"/>
      <c r="AOP135" s="692"/>
      <c r="AOQ135" s="692"/>
      <c r="AOR135" s="692"/>
      <c r="AOS135" s="692"/>
      <c r="AOT135" s="692"/>
      <c r="AOU135" s="692"/>
      <c r="AOV135" s="692"/>
      <c r="AOW135" s="692"/>
      <c r="AOX135" s="692"/>
      <c r="AOY135" s="692"/>
      <c r="AOZ135" s="692"/>
      <c r="APA135" s="692"/>
      <c r="APB135" s="692"/>
      <c r="APC135" s="692"/>
      <c r="APD135" s="692"/>
      <c r="APE135" s="692"/>
      <c r="APF135" s="692"/>
      <c r="APG135" s="692"/>
      <c r="APH135" s="692"/>
      <c r="API135" s="692"/>
      <c r="APJ135" s="692"/>
      <c r="APK135" s="692"/>
      <c r="APL135" s="692"/>
      <c r="APM135" s="692"/>
      <c r="APN135" s="692"/>
      <c r="APO135" s="692"/>
      <c r="APP135" s="692"/>
      <c r="APQ135" s="692"/>
      <c r="APR135" s="692"/>
      <c r="APS135" s="692"/>
      <c r="APT135" s="692"/>
      <c r="APU135" s="692"/>
      <c r="APV135" s="692"/>
      <c r="APW135" s="692"/>
      <c r="APX135" s="692"/>
      <c r="APY135" s="692"/>
      <c r="APZ135" s="692"/>
      <c r="AQA135" s="692"/>
      <c r="AQB135" s="692"/>
      <c r="AQC135" s="692"/>
      <c r="AQD135" s="692"/>
      <c r="AQE135" s="692"/>
      <c r="AQF135" s="692"/>
      <c r="AQG135" s="692"/>
      <c r="AQH135" s="692"/>
      <c r="AQI135" s="692"/>
      <c r="AQJ135" s="692"/>
      <c r="AQK135" s="692"/>
      <c r="AQL135" s="692"/>
      <c r="AQM135" s="692"/>
      <c r="AQN135" s="692"/>
      <c r="AQO135" s="692"/>
      <c r="AQP135" s="692"/>
      <c r="AQQ135" s="692"/>
      <c r="AQR135" s="692"/>
      <c r="AQS135" s="692"/>
      <c r="AQT135" s="692"/>
      <c r="AQU135" s="692"/>
      <c r="AQV135" s="692"/>
      <c r="AQW135" s="692"/>
      <c r="AQX135" s="692"/>
      <c r="AQY135" s="692"/>
      <c r="AQZ135" s="692"/>
      <c r="ARA135" s="692"/>
      <c r="ARB135" s="692"/>
      <c r="ARC135" s="692"/>
      <c r="ARD135" s="692"/>
      <c r="ARE135" s="692"/>
      <c r="ARF135" s="692"/>
      <c r="ARG135" s="692"/>
      <c r="ARH135" s="692"/>
      <c r="ARI135" s="692"/>
      <c r="ARJ135" s="692"/>
      <c r="ARK135" s="692"/>
      <c r="ARL135" s="692"/>
      <c r="ARM135" s="692"/>
      <c r="ARN135" s="692"/>
      <c r="ARO135" s="692"/>
      <c r="ARP135" s="692"/>
      <c r="ARQ135" s="692"/>
      <c r="ARR135" s="692"/>
      <c r="ARS135" s="692"/>
      <c r="ART135" s="692"/>
      <c r="ARU135" s="692"/>
      <c r="ARV135" s="692"/>
      <c r="ARW135" s="692"/>
      <c r="ARX135" s="692"/>
      <c r="ARY135" s="692"/>
      <c r="ARZ135" s="692"/>
      <c r="ASA135" s="692"/>
      <c r="ASB135" s="692"/>
      <c r="ASC135" s="692"/>
      <c r="ASD135" s="692"/>
      <c r="ASE135" s="692"/>
      <c r="ASF135" s="692"/>
      <c r="ASG135" s="692"/>
      <c r="ASH135" s="692"/>
      <c r="ASI135" s="692"/>
      <c r="ASJ135" s="692"/>
      <c r="ASK135" s="692"/>
      <c r="ASL135" s="692"/>
      <c r="ASM135" s="692"/>
      <c r="ASN135" s="692"/>
      <c r="ASO135" s="692"/>
      <c r="ASP135" s="692"/>
      <c r="ASQ135" s="692"/>
      <c r="ASR135" s="692"/>
      <c r="ASS135" s="692"/>
      <c r="AST135" s="692"/>
      <c r="ASU135" s="692"/>
      <c r="ASV135" s="692"/>
      <c r="ASW135" s="692"/>
      <c r="ASX135" s="692"/>
      <c r="ASY135" s="692"/>
      <c r="ASZ135" s="692"/>
      <c r="ATA135" s="692"/>
      <c r="ATB135" s="692"/>
      <c r="ATC135" s="692"/>
      <c r="ATD135" s="692"/>
      <c r="ATE135" s="692"/>
      <c r="ATF135" s="692"/>
      <c r="ATG135" s="692"/>
      <c r="ATH135" s="692"/>
      <c r="ATI135" s="692"/>
      <c r="ATJ135" s="692"/>
      <c r="ATK135" s="692"/>
      <c r="ATL135" s="692"/>
      <c r="ATM135" s="692"/>
      <c r="ATN135" s="692"/>
      <c r="ATO135" s="692"/>
      <c r="ATP135" s="692"/>
      <c r="ATQ135" s="692"/>
      <c r="ATR135" s="692"/>
      <c r="ATS135" s="692"/>
      <c r="ATT135" s="692"/>
      <c r="ATU135" s="692"/>
      <c r="ATV135" s="692"/>
      <c r="ATW135" s="692"/>
      <c r="ATX135" s="692"/>
      <c r="ATY135" s="692"/>
      <c r="ATZ135" s="692"/>
      <c r="AUA135" s="692"/>
      <c r="AUB135" s="692"/>
      <c r="AUC135" s="692"/>
      <c r="AUD135" s="692"/>
      <c r="AUE135" s="692"/>
      <c r="AUF135" s="692"/>
      <c r="AUG135" s="692"/>
      <c r="AUH135" s="692"/>
      <c r="AUI135" s="692"/>
      <c r="AUJ135" s="692"/>
      <c r="AUK135" s="692"/>
      <c r="AUL135" s="692"/>
      <c r="AUM135" s="692"/>
      <c r="AUN135" s="692"/>
      <c r="AUO135" s="692"/>
      <c r="AUP135" s="692"/>
      <c r="AUQ135" s="692"/>
      <c r="AUR135" s="692"/>
      <c r="AUS135" s="692"/>
      <c r="AUT135" s="692"/>
      <c r="AUU135" s="692"/>
      <c r="AUV135" s="692"/>
      <c r="AUW135" s="692"/>
      <c r="AUX135" s="692"/>
      <c r="AUY135" s="692"/>
      <c r="AUZ135" s="692"/>
      <c r="AVA135" s="692"/>
      <c r="AVB135" s="692"/>
      <c r="AVC135" s="692"/>
      <c r="AVD135" s="692"/>
      <c r="AVE135" s="692"/>
      <c r="AVF135" s="692"/>
      <c r="AVG135" s="692"/>
      <c r="AVH135" s="692"/>
      <c r="AVI135" s="692"/>
      <c r="AVJ135" s="692"/>
      <c r="AVK135" s="692"/>
      <c r="AVL135" s="692"/>
      <c r="AVM135" s="692"/>
      <c r="AVN135" s="692"/>
      <c r="AVO135" s="692"/>
      <c r="AVP135" s="692"/>
      <c r="AVQ135" s="692"/>
      <c r="AVR135" s="692"/>
      <c r="AVS135" s="692"/>
      <c r="AVT135" s="692"/>
      <c r="AVU135" s="692"/>
      <c r="AVV135" s="692"/>
      <c r="AVW135" s="692"/>
      <c r="AVX135" s="692"/>
      <c r="AVY135" s="692"/>
      <c r="AVZ135" s="692"/>
      <c r="AWA135" s="692"/>
      <c r="AWB135" s="692"/>
      <c r="AWC135" s="692"/>
      <c r="AWD135" s="692"/>
      <c r="AWE135" s="692"/>
      <c r="AWF135" s="692"/>
      <c r="AWG135" s="692"/>
      <c r="AWH135" s="692"/>
      <c r="AWI135" s="692"/>
      <c r="AWJ135" s="692"/>
      <c r="AWK135" s="692"/>
      <c r="AWL135" s="692"/>
      <c r="AWM135" s="692"/>
      <c r="AWN135" s="692"/>
      <c r="AWO135" s="692"/>
      <c r="AWP135" s="692"/>
      <c r="AWQ135" s="692"/>
      <c r="AWR135" s="692"/>
      <c r="AWS135" s="692"/>
      <c r="AWT135" s="692"/>
      <c r="AWU135" s="692"/>
      <c r="AWV135" s="692"/>
      <c r="AWW135" s="692"/>
      <c r="AWX135" s="692"/>
      <c r="AWY135" s="692"/>
      <c r="AWZ135" s="692"/>
      <c r="AXA135" s="692"/>
      <c r="AXB135" s="692"/>
      <c r="AXC135" s="692"/>
      <c r="AXD135" s="692"/>
      <c r="AXE135" s="692"/>
      <c r="AXF135" s="692"/>
      <c r="AXG135" s="692"/>
      <c r="AXH135" s="692"/>
      <c r="AXI135" s="692"/>
      <c r="AXJ135" s="692"/>
      <c r="AXK135" s="692"/>
      <c r="AXL135" s="692"/>
      <c r="AXM135" s="692"/>
      <c r="AXN135" s="692"/>
      <c r="AXO135" s="692"/>
      <c r="AXP135" s="692"/>
      <c r="AXQ135" s="692"/>
      <c r="AXR135" s="692"/>
      <c r="AXS135" s="692"/>
      <c r="AXT135" s="692"/>
      <c r="AXU135" s="692"/>
      <c r="AXV135" s="692"/>
      <c r="AXW135" s="692"/>
      <c r="AXX135" s="692"/>
      <c r="AXY135" s="692"/>
      <c r="AXZ135" s="692"/>
      <c r="AYA135" s="692"/>
      <c r="AYB135" s="692"/>
      <c r="AYC135" s="692"/>
      <c r="AYD135" s="692"/>
      <c r="AYE135" s="692"/>
      <c r="AYF135" s="692"/>
      <c r="AYG135" s="692"/>
      <c r="AYH135" s="692"/>
      <c r="AYI135" s="692"/>
      <c r="AYJ135" s="692"/>
      <c r="AYK135" s="692"/>
      <c r="AYL135" s="692"/>
      <c r="AYM135" s="692"/>
      <c r="AYN135" s="692"/>
      <c r="AYO135" s="692"/>
      <c r="AYP135" s="692"/>
      <c r="AYQ135" s="692"/>
      <c r="AYR135" s="692"/>
      <c r="AYS135" s="692"/>
      <c r="AYT135" s="692"/>
      <c r="AYU135" s="692"/>
      <c r="AYV135" s="692"/>
      <c r="AYW135" s="692"/>
      <c r="AYX135" s="692"/>
      <c r="AYY135" s="692"/>
      <c r="AYZ135" s="692"/>
      <c r="AZA135" s="692"/>
      <c r="AZB135" s="692"/>
      <c r="AZC135" s="692"/>
      <c r="AZD135" s="692"/>
      <c r="AZE135" s="692"/>
      <c r="AZF135" s="692"/>
      <c r="AZG135" s="692"/>
      <c r="AZH135" s="692"/>
      <c r="AZI135" s="692"/>
      <c r="AZJ135" s="692"/>
      <c r="AZK135" s="692"/>
      <c r="AZL135" s="692"/>
      <c r="AZM135" s="692"/>
      <c r="AZN135" s="692"/>
      <c r="AZO135" s="692"/>
      <c r="AZP135" s="692"/>
      <c r="AZQ135" s="692"/>
      <c r="AZR135" s="692"/>
      <c r="AZS135" s="692"/>
      <c r="AZT135" s="692"/>
      <c r="AZU135" s="692"/>
      <c r="AZV135" s="692"/>
      <c r="AZW135" s="692"/>
      <c r="AZX135" s="692"/>
      <c r="AZY135" s="692"/>
      <c r="AZZ135" s="692"/>
      <c r="BAA135" s="692"/>
      <c r="BAB135" s="692"/>
      <c r="BAC135" s="692"/>
      <c r="BAD135" s="692"/>
      <c r="BAE135" s="692"/>
      <c r="BAF135" s="692"/>
      <c r="BAG135" s="692"/>
      <c r="BAH135" s="692"/>
      <c r="BAI135" s="692"/>
      <c r="BAJ135" s="692"/>
      <c r="BAK135" s="692"/>
      <c r="BAL135" s="692"/>
      <c r="BAM135" s="692"/>
      <c r="BAN135" s="692"/>
      <c r="BAO135" s="692"/>
      <c r="BAP135" s="692"/>
      <c r="BAQ135" s="692"/>
      <c r="BAR135" s="692"/>
      <c r="BAS135" s="692"/>
      <c r="BAT135" s="692"/>
      <c r="BAU135" s="692"/>
      <c r="BAV135" s="692"/>
      <c r="BAW135" s="692"/>
      <c r="BAX135" s="692"/>
      <c r="BAY135" s="692"/>
      <c r="BAZ135" s="692"/>
      <c r="BBA135" s="692"/>
      <c r="BBB135" s="692"/>
      <c r="BBC135" s="692"/>
      <c r="BBD135" s="692"/>
      <c r="BBE135" s="692"/>
      <c r="BBF135" s="692"/>
      <c r="BBG135" s="692"/>
      <c r="BBH135" s="692"/>
      <c r="BBI135" s="692"/>
      <c r="BBJ135" s="692"/>
      <c r="BBK135" s="692"/>
      <c r="BBL135" s="692"/>
      <c r="BBM135" s="692"/>
      <c r="BBN135" s="692"/>
      <c r="BBO135" s="692"/>
      <c r="BBP135" s="692"/>
      <c r="BBQ135" s="692"/>
      <c r="BBR135" s="692"/>
      <c r="BBS135" s="692"/>
      <c r="BBT135" s="692"/>
      <c r="BBU135" s="692"/>
      <c r="BBV135" s="692"/>
      <c r="BBW135" s="692"/>
      <c r="BBX135" s="692"/>
      <c r="BBY135" s="692"/>
      <c r="BBZ135" s="692"/>
      <c r="BCA135" s="692"/>
      <c r="BCB135" s="692"/>
      <c r="BCC135" s="692"/>
      <c r="BCD135" s="692"/>
      <c r="BCE135" s="692"/>
      <c r="BCF135" s="692"/>
      <c r="BCG135" s="692"/>
      <c r="BCH135" s="692"/>
      <c r="BCI135" s="692"/>
      <c r="BCJ135" s="692"/>
      <c r="BCK135" s="692"/>
      <c r="BCL135" s="692"/>
      <c r="BCM135" s="692"/>
      <c r="BCN135" s="692"/>
      <c r="BCO135" s="692"/>
      <c r="BCP135" s="692"/>
      <c r="BCQ135" s="692"/>
      <c r="BCR135" s="692"/>
      <c r="BCS135" s="692"/>
      <c r="BCT135" s="692"/>
      <c r="BCU135" s="692"/>
      <c r="BCV135" s="692"/>
      <c r="BCW135" s="692"/>
      <c r="BCX135" s="692"/>
      <c r="BCY135" s="692"/>
      <c r="BCZ135" s="692"/>
      <c r="BDA135" s="692"/>
      <c r="BDB135" s="692"/>
      <c r="BDC135" s="692"/>
      <c r="BDD135" s="692"/>
      <c r="BDE135" s="692"/>
      <c r="BDF135" s="692"/>
      <c r="BDG135" s="692"/>
      <c r="BDH135" s="692"/>
      <c r="BDI135" s="692"/>
      <c r="BDJ135" s="692"/>
      <c r="BDK135" s="692"/>
      <c r="BDL135" s="692"/>
      <c r="BDM135" s="692"/>
      <c r="BDN135" s="692"/>
      <c r="BDO135" s="692"/>
      <c r="BDP135" s="692"/>
      <c r="BDQ135" s="692"/>
      <c r="BDR135" s="692"/>
      <c r="BDS135" s="692"/>
      <c r="BDT135" s="692"/>
      <c r="BDU135" s="692"/>
      <c r="BDV135" s="692"/>
      <c r="BDW135" s="692"/>
      <c r="BDX135" s="692"/>
      <c r="BDY135" s="692"/>
      <c r="BDZ135" s="692"/>
      <c r="BEA135" s="692"/>
      <c r="BEB135" s="692"/>
      <c r="BEC135" s="692"/>
      <c r="BED135" s="692"/>
      <c r="BEE135" s="692"/>
      <c r="BEF135" s="692"/>
      <c r="BEG135" s="692"/>
      <c r="BEH135" s="692"/>
      <c r="BEI135" s="692"/>
      <c r="BEJ135" s="692"/>
      <c r="BEK135" s="692"/>
      <c r="BEL135" s="692"/>
      <c r="BEM135" s="692"/>
      <c r="BEN135" s="692"/>
      <c r="BEO135" s="692"/>
      <c r="BEP135" s="692"/>
      <c r="BEQ135" s="692"/>
      <c r="BER135" s="692"/>
      <c r="BES135" s="692"/>
      <c r="BET135" s="692"/>
      <c r="BEU135" s="692"/>
      <c r="BEV135" s="692"/>
      <c r="BEW135" s="692"/>
      <c r="BEX135" s="692"/>
      <c r="BEY135" s="692"/>
      <c r="BEZ135" s="692"/>
      <c r="BFA135" s="692"/>
      <c r="BFB135" s="692"/>
      <c r="BFC135" s="692"/>
      <c r="BFD135" s="692"/>
      <c r="BFE135" s="692"/>
      <c r="BFF135" s="692"/>
      <c r="BFG135" s="692"/>
      <c r="BFH135" s="692"/>
      <c r="BFI135" s="692"/>
      <c r="BFJ135" s="692"/>
      <c r="BFK135" s="692"/>
      <c r="BFL135" s="692"/>
      <c r="BFM135" s="692"/>
      <c r="BFN135" s="692"/>
      <c r="BFO135" s="692"/>
      <c r="BFP135" s="692"/>
      <c r="BFQ135" s="692"/>
      <c r="BFR135" s="692"/>
      <c r="BFS135" s="692"/>
      <c r="BFT135" s="692"/>
      <c r="BFU135" s="692"/>
      <c r="BFV135" s="692"/>
      <c r="BFW135" s="692"/>
      <c r="BFX135" s="692"/>
      <c r="BFY135" s="692"/>
      <c r="BFZ135" s="692"/>
      <c r="BGA135" s="692"/>
      <c r="BGB135" s="692"/>
      <c r="BGC135" s="692"/>
      <c r="BGD135" s="692"/>
      <c r="BGE135" s="692"/>
      <c r="BGF135" s="692"/>
      <c r="BGG135" s="692"/>
      <c r="BGH135" s="692"/>
      <c r="BGI135" s="692"/>
      <c r="BGJ135" s="692"/>
      <c r="BGK135" s="692"/>
      <c r="BGL135" s="692"/>
      <c r="BGM135" s="692"/>
      <c r="BGN135" s="692"/>
      <c r="BGO135" s="692"/>
      <c r="BGP135" s="692"/>
      <c r="BGQ135" s="692"/>
      <c r="BGR135" s="692"/>
      <c r="BGS135" s="692"/>
      <c r="BGT135" s="692"/>
      <c r="BGU135" s="692"/>
      <c r="BGV135" s="692"/>
      <c r="BGW135" s="692"/>
      <c r="BGX135" s="692"/>
      <c r="BGY135" s="692"/>
      <c r="BGZ135" s="692"/>
      <c r="BHA135" s="692"/>
      <c r="BHB135" s="692"/>
      <c r="BHC135" s="692"/>
      <c r="BHD135" s="692"/>
      <c r="BHE135" s="692"/>
      <c r="BHF135" s="692"/>
      <c r="BHG135" s="692"/>
      <c r="BHH135" s="692"/>
      <c r="BHI135" s="692"/>
      <c r="BHJ135" s="692"/>
      <c r="BHK135" s="692"/>
      <c r="BHL135" s="692"/>
      <c r="BHM135" s="692"/>
      <c r="BHN135" s="692"/>
      <c r="BHO135" s="692"/>
      <c r="BHP135" s="692"/>
      <c r="BHQ135" s="692"/>
      <c r="BHR135" s="692"/>
      <c r="BHS135" s="692"/>
      <c r="BHT135" s="692"/>
      <c r="BHU135" s="692"/>
      <c r="BHV135" s="692"/>
      <c r="BHW135" s="692"/>
      <c r="BHX135" s="692"/>
      <c r="BHY135" s="692"/>
      <c r="BHZ135" s="692"/>
      <c r="BIA135" s="692"/>
      <c r="BIB135" s="692"/>
      <c r="BIC135" s="692"/>
      <c r="BID135" s="692"/>
      <c r="BIE135" s="692"/>
      <c r="BIF135" s="692"/>
      <c r="BIG135" s="692"/>
      <c r="BIH135" s="692"/>
      <c r="BII135" s="692"/>
      <c r="BIJ135" s="692"/>
      <c r="BIK135" s="692"/>
      <c r="BIL135" s="692"/>
      <c r="BIM135" s="692"/>
      <c r="BIN135" s="692"/>
      <c r="BIO135" s="692"/>
      <c r="BIP135" s="692"/>
      <c r="BIQ135" s="692"/>
      <c r="BIR135" s="692"/>
      <c r="BIS135" s="692"/>
      <c r="BIT135" s="692"/>
      <c r="BIU135" s="692"/>
      <c r="BIV135" s="692"/>
      <c r="BIW135" s="692"/>
      <c r="BIX135" s="692"/>
      <c r="BIY135" s="692"/>
      <c r="BIZ135" s="692"/>
      <c r="BJA135" s="692"/>
      <c r="BJB135" s="692"/>
      <c r="BJC135" s="692"/>
      <c r="BJD135" s="692"/>
      <c r="BJE135" s="692"/>
      <c r="BJF135" s="692"/>
      <c r="BJG135" s="692"/>
      <c r="BJH135" s="692"/>
      <c r="BJI135" s="692"/>
      <c r="BJJ135" s="692"/>
      <c r="BJK135" s="692"/>
      <c r="BJL135" s="692"/>
      <c r="BJM135" s="692"/>
      <c r="BJN135" s="692"/>
      <c r="BJO135" s="692"/>
      <c r="BJP135" s="692"/>
      <c r="BJQ135" s="692"/>
      <c r="BJR135" s="692"/>
      <c r="BJS135" s="692"/>
      <c r="BJT135" s="692"/>
      <c r="BJU135" s="692"/>
      <c r="BJV135" s="692"/>
      <c r="BJW135" s="692"/>
      <c r="BJX135" s="692"/>
      <c r="BJY135" s="692"/>
      <c r="BJZ135" s="692"/>
      <c r="BKA135" s="692"/>
      <c r="BKB135" s="692"/>
      <c r="BKC135" s="692"/>
      <c r="BKD135" s="692"/>
      <c r="BKE135" s="692"/>
      <c r="BKF135" s="692"/>
      <c r="BKG135" s="692"/>
      <c r="BKH135" s="692"/>
      <c r="BKI135" s="692"/>
      <c r="BKJ135" s="692"/>
      <c r="BKK135" s="692"/>
      <c r="BKL135" s="692"/>
      <c r="BKM135" s="692"/>
      <c r="BKN135" s="692"/>
      <c r="BKO135" s="692"/>
      <c r="BKP135" s="692"/>
      <c r="BKQ135" s="692"/>
      <c r="BKR135" s="692"/>
      <c r="BKS135" s="692"/>
      <c r="BKT135" s="692"/>
      <c r="BKU135" s="692"/>
      <c r="BKV135" s="692"/>
      <c r="BKW135" s="692"/>
      <c r="BKX135" s="692"/>
      <c r="BKY135" s="692"/>
      <c r="BKZ135" s="692"/>
      <c r="BLA135" s="692"/>
      <c r="BLB135" s="692"/>
      <c r="BLC135" s="692"/>
      <c r="BLD135" s="692"/>
      <c r="BLE135" s="692"/>
      <c r="BLF135" s="692"/>
      <c r="BLG135" s="692"/>
      <c r="BLH135" s="692"/>
      <c r="BLI135" s="692"/>
      <c r="BLJ135" s="692"/>
      <c r="BLK135" s="692"/>
      <c r="BLL135" s="692"/>
      <c r="BLM135" s="692"/>
      <c r="BLN135" s="692"/>
      <c r="BLO135" s="692"/>
      <c r="BLP135" s="692"/>
      <c r="BLQ135" s="692"/>
      <c r="BLR135" s="692"/>
      <c r="BLS135" s="692"/>
      <c r="BLT135" s="692"/>
      <c r="BLU135" s="692"/>
      <c r="BLV135" s="692"/>
      <c r="BLW135" s="692"/>
      <c r="BLX135" s="692"/>
      <c r="BLY135" s="692"/>
      <c r="BLZ135" s="692"/>
      <c r="BMA135" s="692"/>
      <c r="BMB135" s="692"/>
      <c r="BMC135" s="692"/>
      <c r="BMD135" s="692"/>
      <c r="BME135" s="692"/>
      <c r="BMF135" s="692"/>
      <c r="BMG135" s="692"/>
      <c r="BMH135" s="692"/>
      <c r="BMI135" s="692"/>
      <c r="BMJ135" s="692"/>
      <c r="BMK135" s="692"/>
      <c r="BML135" s="692"/>
      <c r="BMM135" s="692"/>
      <c r="BMN135" s="692"/>
      <c r="BMO135" s="692"/>
      <c r="BMP135" s="692"/>
      <c r="BMQ135" s="692"/>
      <c r="BMR135" s="692"/>
      <c r="BMS135" s="692"/>
      <c r="BMT135" s="692"/>
      <c r="BMU135" s="692"/>
      <c r="BMV135" s="692"/>
      <c r="BMW135" s="692"/>
      <c r="BMX135" s="692"/>
      <c r="BMY135" s="692"/>
      <c r="BMZ135" s="692"/>
      <c r="BNA135" s="692"/>
      <c r="BNB135" s="692"/>
      <c r="BNC135" s="692"/>
      <c r="BND135" s="692"/>
      <c r="BNE135" s="692"/>
      <c r="BNF135" s="692"/>
      <c r="BNG135" s="692"/>
      <c r="BNH135" s="692"/>
      <c r="BNI135" s="692"/>
      <c r="BNJ135" s="692"/>
      <c r="BNK135" s="692"/>
      <c r="BNL135" s="692"/>
      <c r="BNM135" s="692"/>
      <c r="BNN135" s="692"/>
      <c r="BNO135" s="692"/>
      <c r="BNP135" s="692"/>
      <c r="BNQ135" s="692"/>
      <c r="BNR135" s="692"/>
      <c r="BNS135" s="692"/>
      <c r="BNT135" s="692"/>
      <c r="BNU135" s="692"/>
      <c r="BNV135" s="692"/>
      <c r="BNW135" s="692"/>
      <c r="BNX135" s="692"/>
      <c r="BNY135" s="692"/>
      <c r="BNZ135" s="692"/>
      <c r="BOA135" s="692"/>
      <c r="BOB135" s="692"/>
      <c r="BOC135" s="692"/>
      <c r="BOD135" s="692"/>
      <c r="BOE135" s="692"/>
      <c r="BOF135" s="692"/>
      <c r="BOG135" s="692"/>
      <c r="BOH135" s="692"/>
      <c r="BOI135" s="692"/>
      <c r="BOJ135" s="692"/>
      <c r="BOK135" s="692"/>
      <c r="BOL135" s="692"/>
      <c r="BOM135" s="692"/>
      <c r="BON135" s="692"/>
      <c r="BOO135" s="692"/>
      <c r="BOP135" s="692"/>
      <c r="BOQ135" s="692"/>
      <c r="BOR135" s="692"/>
      <c r="BOS135" s="692"/>
      <c r="BOT135" s="692"/>
      <c r="BOU135" s="692"/>
      <c r="BOV135" s="692"/>
      <c r="BOW135" s="692"/>
      <c r="BOX135" s="692"/>
      <c r="BOY135" s="692"/>
      <c r="BOZ135" s="692"/>
      <c r="BPA135" s="692"/>
      <c r="BPB135" s="692"/>
      <c r="BPC135" s="692"/>
      <c r="BPD135" s="692"/>
      <c r="BPE135" s="692"/>
      <c r="BPF135" s="692"/>
      <c r="BPG135" s="692"/>
      <c r="BPH135" s="692"/>
      <c r="BPI135" s="692"/>
      <c r="BPJ135" s="692"/>
      <c r="BPK135" s="692"/>
      <c r="BPL135" s="692"/>
      <c r="BPM135" s="692"/>
      <c r="BPN135" s="692"/>
      <c r="BPO135" s="692"/>
      <c r="BPP135" s="692"/>
      <c r="BPQ135" s="692"/>
      <c r="BPR135" s="692"/>
      <c r="BPS135" s="692"/>
      <c r="BPT135" s="692"/>
      <c r="BPU135" s="692"/>
      <c r="BPV135" s="692"/>
      <c r="BPW135" s="692"/>
      <c r="BPX135" s="692"/>
      <c r="BPY135" s="692"/>
      <c r="BPZ135" s="692"/>
      <c r="BQA135" s="692"/>
      <c r="BQB135" s="692"/>
      <c r="BQC135" s="692"/>
      <c r="BQD135" s="692"/>
      <c r="BQE135" s="692"/>
      <c r="BQF135" s="692"/>
      <c r="BQG135" s="692"/>
      <c r="BQH135" s="692"/>
      <c r="BQI135" s="692"/>
      <c r="BQJ135" s="692"/>
      <c r="BQK135" s="692"/>
      <c r="BQL135" s="692"/>
      <c r="BQM135" s="692"/>
      <c r="BQN135" s="692"/>
      <c r="BQO135" s="692"/>
      <c r="BQP135" s="692"/>
      <c r="BQQ135" s="692"/>
      <c r="BQR135" s="692"/>
      <c r="BQS135" s="692"/>
      <c r="BQT135" s="692"/>
      <c r="BQU135" s="692"/>
      <c r="BQV135" s="692"/>
      <c r="BQW135" s="692"/>
      <c r="BQX135" s="692"/>
      <c r="BQY135" s="692"/>
      <c r="BQZ135" s="692"/>
      <c r="BRA135" s="692"/>
      <c r="BRB135" s="692"/>
      <c r="BRC135" s="692"/>
      <c r="BRD135" s="692"/>
      <c r="BRE135" s="692"/>
      <c r="BRF135" s="692"/>
      <c r="BRG135" s="692"/>
      <c r="BRH135" s="692"/>
      <c r="BRI135" s="692"/>
      <c r="BRJ135" s="692"/>
      <c r="BRK135" s="692"/>
      <c r="BRL135" s="692"/>
      <c r="BRM135" s="692"/>
      <c r="BRN135" s="692"/>
      <c r="BRO135" s="692"/>
      <c r="BRP135" s="692"/>
      <c r="BRQ135" s="692"/>
      <c r="BRR135" s="692"/>
      <c r="BRS135" s="692"/>
      <c r="BRT135" s="692"/>
      <c r="BRU135" s="692"/>
      <c r="BRV135" s="692"/>
      <c r="BRW135" s="692"/>
      <c r="BRX135" s="692"/>
      <c r="BRY135" s="692"/>
      <c r="BRZ135" s="692"/>
      <c r="BSA135" s="692"/>
      <c r="BSB135" s="692"/>
      <c r="BSC135" s="692"/>
      <c r="BSD135" s="692"/>
      <c r="BSE135" s="692"/>
      <c r="BSF135" s="692"/>
      <c r="BSG135" s="692"/>
      <c r="BSH135" s="692"/>
      <c r="BSI135" s="692"/>
      <c r="BSJ135" s="692"/>
      <c r="BSK135" s="692"/>
      <c r="BSL135" s="692"/>
      <c r="BSM135" s="692"/>
      <c r="BSN135" s="692"/>
      <c r="BSO135" s="692"/>
      <c r="BSP135" s="692"/>
      <c r="BSQ135" s="692"/>
      <c r="BSR135" s="692"/>
      <c r="BSS135" s="692"/>
      <c r="BST135" s="692"/>
      <c r="BSU135" s="692"/>
      <c r="BSV135" s="692"/>
      <c r="BSW135" s="692"/>
      <c r="BSX135" s="692"/>
      <c r="BSY135" s="692"/>
      <c r="BSZ135" s="692"/>
      <c r="BTA135" s="692"/>
      <c r="BTB135" s="692"/>
      <c r="BTC135" s="692"/>
      <c r="BTD135" s="692"/>
      <c r="BTE135" s="692"/>
      <c r="BTF135" s="692"/>
      <c r="BTG135" s="692"/>
      <c r="BTH135" s="692"/>
      <c r="BTI135" s="692"/>
      <c r="BTJ135" s="692"/>
      <c r="BTK135" s="692"/>
      <c r="BTL135" s="692"/>
      <c r="BTM135" s="692"/>
      <c r="BTN135" s="692"/>
      <c r="BTO135" s="692"/>
      <c r="BTP135" s="692"/>
      <c r="BTQ135" s="692"/>
      <c r="BTR135" s="692"/>
      <c r="BTS135" s="692"/>
      <c r="BTT135" s="692"/>
      <c r="BTU135" s="692"/>
      <c r="BTV135" s="692"/>
      <c r="BTW135" s="692"/>
      <c r="BTX135" s="692"/>
      <c r="BTY135" s="692"/>
      <c r="BTZ135" s="692"/>
      <c r="BUA135" s="692"/>
      <c r="BUB135" s="692"/>
      <c r="BUC135" s="692"/>
      <c r="BUD135" s="692"/>
      <c r="BUE135" s="692"/>
      <c r="BUF135" s="692"/>
      <c r="BUG135" s="692"/>
      <c r="BUH135" s="692"/>
      <c r="BUI135" s="692"/>
      <c r="BUJ135" s="692"/>
      <c r="BUK135" s="692"/>
      <c r="BUL135" s="692"/>
      <c r="BUM135" s="692"/>
      <c r="BUN135" s="692"/>
      <c r="BUO135" s="692"/>
      <c r="BUP135" s="692"/>
      <c r="BUQ135" s="692"/>
      <c r="BUR135" s="692"/>
      <c r="BUS135" s="692"/>
      <c r="BUT135" s="692"/>
      <c r="BUU135" s="692"/>
      <c r="BUV135" s="692"/>
      <c r="BUW135" s="692"/>
      <c r="BUX135" s="692"/>
      <c r="BUY135" s="692"/>
      <c r="BUZ135" s="692"/>
      <c r="BVA135" s="692"/>
      <c r="BVB135" s="692"/>
      <c r="BVC135" s="692"/>
      <c r="BVD135" s="692"/>
      <c r="BVE135" s="692"/>
      <c r="BVF135" s="692"/>
      <c r="BVG135" s="692"/>
      <c r="BVH135" s="692"/>
      <c r="BVI135" s="692"/>
      <c r="BVJ135" s="692"/>
      <c r="BVK135" s="692"/>
      <c r="BVL135" s="692"/>
      <c r="BVM135" s="692"/>
      <c r="BVN135" s="692"/>
      <c r="BVO135" s="692"/>
      <c r="BVP135" s="692"/>
      <c r="BVQ135" s="692"/>
      <c r="BVR135" s="692"/>
      <c r="BVS135" s="692"/>
      <c r="BVT135" s="692"/>
      <c r="BVU135" s="692"/>
      <c r="BVV135" s="692"/>
      <c r="BVW135" s="692"/>
      <c r="BVX135" s="692"/>
      <c r="BVY135" s="692"/>
      <c r="BVZ135" s="692"/>
      <c r="BWA135" s="692"/>
      <c r="BWB135" s="692"/>
      <c r="BWC135" s="692"/>
      <c r="BWD135" s="692"/>
      <c r="BWE135" s="692"/>
      <c r="BWF135" s="692"/>
      <c r="BWG135" s="692"/>
      <c r="BWH135" s="692"/>
      <c r="BWI135" s="692"/>
      <c r="BWJ135" s="692"/>
      <c r="BWK135" s="692"/>
      <c r="BWL135" s="692"/>
      <c r="BWM135" s="692"/>
      <c r="BWN135" s="692"/>
      <c r="BWO135" s="692"/>
      <c r="BWP135" s="692"/>
      <c r="BWQ135" s="692"/>
      <c r="BWR135" s="692"/>
      <c r="BWS135" s="692"/>
      <c r="BWT135" s="692"/>
      <c r="BWU135" s="692"/>
      <c r="BWV135" s="692"/>
      <c r="BWW135" s="692"/>
      <c r="BWX135" s="692"/>
      <c r="BWY135" s="692"/>
      <c r="BWZ135" s="692"/>
      <c r="BXA135" s="692"/>
      <c r="BXB135" s="692"/>
      <c r="BXC135" s="692"/>
      <c r="BXD135" s="692"/>
      <c r="BXE135" s="692"/>
      <c r="BXF135" s="692"/>
      <c r="BXG135" s="692"/>
      <c r="BXH135" s="692"/>
      <c r="BXI135" s="692"/>
      <c r="BXJ135" s="692"/>
      <c r="BXK135" s="692"/>
      <c r="BXL135" s="692"/>
      <c r="BXM135" s="692"/>
      <c r="BXN135" s="692"/>
      <c r="BXO135" s="692"/>
      <c r="BXP135" s="692"/>
      <c r="BXQ135" s="692"/>
      <c r="BXR135" s="692"/>
      <c r="BXS135" s="692"/>
      <c r="BXT135" s="692"/>
      <c r="BXU135" s="692"/>
      <c r="BXV135" s="692"/>
      <c r="BXW135" s="692"/>
      <c r="BXX135" s="692"/>
      <c r="BXY135" s="692"/>
      <c r="BXZ135" s="692"/>
      <c r="BYA135" s="692"/>
      <c r="BYB135" s="692"/>
      <c r="BYC135" s="692"/>
      <c r="BYD135" s="692"/>
      <c r="BYE135" s="692"/>
      <c r="BYF135" s="692"/>
      <c r="BYG135" s="692"/>
      <c r="BYH135" s="692"/>
      <c r="BYI135" s="692"/>
      <c r="BYJ135" s="692"/>
      <c r="BYK135" s="692"/>
      <c r="BYL135" s="692"/>
      <c r="BYM135" s="692"/>
      <c r="BYN135" s="692"/>
      <c r="BYO135" s="692"/>
      <c r="BYP135" s="692"/>
      <c r="BYQ135" s="692"/>
      <c r="BYR135" s="692"/>
      <c r="BYS135" s="692"/>
      <c r="BYT135" s="692"/>
      <c r="BYU135" s="692"/>
      <c r="BYV135" s="692"/>
      <c r="BYW135" s="692"/>
      <c r="BYX135" s="692"/>
      <c r="BYY135" s="692"/>
      <c r="BYZ135" s="692"/>
      <c r="BZA135" s="692"/>
      <c r="BZB135" s="692"/>
      <c r="BZC135" s="692"/>
      <c r="BZD135" s="692"/>
      <c r="BZE135" s="692"/>
      <c r="BZF135" s="692"/>
      <c r="BZG135" s="692"/>
      <c r="BZH135" s="692"/>
      <c r="BZI135" s="692"/>
      <c r="BZJ135" s="692"/>
      <c r="BZK135" s="692"/>
      <c r="BZL135" s="692"/>
      <c r="BZM135" s="692"/>
      <c r="BZN135" s="692"/>
      <c r="BZO135" s="692"/>
      <c r="BZP135" s="692"/>
      <c r="BZQ135" s="692"/>
      <c r="BZR135" s="692"/>
      <c r="BZS135" s="692"/>
      <c r="BZT135" s="692"/>
      <c r="BZU135" s="692"/>
      <c r="BZV135" s="692"/>
      <c r="BZW135" s="692"/>
      <c r="BZX135" s="692"/>
      <c r="BZY135" s="692"/>
      <c r="BZZ135" s="692"/>
      <c r="CAA135" s="692"/>
      <c r="CAB135" s="692"/>
      <c r="CAC135" s="692"/>
      <c r="CAD135" s="692"/>
      <c r="CAE135" s="692"/>
      <c r="CAF135" s="692"/>
      <c r="CAG135" s="692"/>
      <c r="CAH135" s="692"/>
      <c r="CAI135" s="692"/>
      <c r="CAJ135" s="692"/>
      <c r="CAK135" s="692"/>
      <c r="CAL135" s="692"/>
      <c r="CAM135" s="692"/>
      <c r="CAN135" s="692"/>
      <c r="CAO135" s="692"/>
      <c r="CAP135" s="692"/>
      <c r="CAQ135" s="692"/>
      <c r="CAR135" s="692"/>
      <c r="CAS135" s="692"/>
      <c r="CAT135" s="692"/>
      <c r="CAU135" s="692"/>
      <c r="CAV135" s="692"/>
      <c r="CAW135" s="692"/>
      <c r="CAX135" s="692"/>
      <c r="CAY135" s="692"/>
      <c r="CAZ135" s="692"/>
      <c r="CBA135" s="692"/>
      <c r="CBB135" s="692"/>
      <c r="CBC135" s="692"/>
      <c r="CBD135" s="692"/>
      <c r="CBE135" s="692"/>
      <c r="CBF135" s="692"/>
      <c r="CBG135" s="692"/>
      <c r="CBH135" s="692"/>
      <c r="CBI135" s="692"/>
      <c r="CBJ135" s="692"/>
      <c r="CBK135" s="692"/>
      <c r="CBL135" s="692"/>
      <c r="CBM135" s="692"/>
      <c r="CBN135" s="692"/>
      <c r="CBO135" s="692"/>
      <c r="CBP135" s="692"/>
      <c r="CBQ135" s="692"/>
      <c r="CBR135" s="692"/>
      <c r="CBS135" s="692"/>
      <c r="CBT135" s="692"/>
      <c r="CBU135" s="692"/>
      <c r="CBV135" s="692"/>
      <c r="CBW135" s="692"/>
      <c r="CBX135" s="692"/>
      <c r="CBY135" s="692"/>
      <c r="CBZ135" s="692"/>
      <c r="CCA135" s="692"/>
      <c r="CCB135" s="692"/>
      <c r="CCC135" s="692"/>
      <c r="CCD135" s="692"/>
      <c r="CCE135" s="692"/>
      <c r="CCF135" s="692"/>
      <c r="CCG135" s="692"/>
      <c r="CCH135" s="692"/>
      <c r="CCI135" s="692"/>
      <c r="CCJ135" s="692"/>
      <c r="CCK135" s="692"/>
      <c r="CCL135" s="692"/>
      <c r="CCM135" s="692"/>
      <c r="CCN135" s="692"/>
      <c r="CCO135" s="692"/>
      <c r="CCP135" s="692"/>
      <c r="CCQ135" s="692"/>
      <c r="CCR135" s="692"/>
      <c r="CCS135" s="692"/>
      <c r="CCT135" s="692"/>
      <c r="CCU135" s="692"/>
      <c r="CCV135" s="692"/>
      <c r="CCW135" s="692"/>
      <c r="CCX135" s="692"/>
      <c r="CCY135" s="692"/>
      <c r="CCZ135" s="692"/>
      <c r="CDA135" s="692"/>
      <c r="CDB135" s="692"/>
      <c r="CDC135" s="692"/>
      <c r="CDD135" s="692"/>
      <c r="CDE135" s="692"/>
      <c r="CDF135" s="692"/>
      <c r="CDG135" s="692"/>
      <c r="CDH135" s="692"/>
      <c r="CDI135" s="692"/>
      <c r="CDJ135" s="692"/>
      <c r="CDK135" s="692"/>
      <c r="CDL135" s="692"/>
      <c r="CDM135" s="692"/>
      <c r="CDN135" s="692"/>
      <c r="CDO135" s="692"/>
      <c r="CDP135" s="692"/>
      <c r="CDQ135" s="692"/>
      <c r="CDR135" s="692"/>
      <c r="CDS135" s="692"/>
      <c r="CDT135" s="692"/>
      <c r="CDU135" s="692"/>
      <c r="CDV135" s="692"/>
      <c r="CDW135" s="692"/>
      <c r="CDX135" s="692"/>
      <c r="CDY135" s="692"/>
      <c r="CDZ135" s="692"/>
      <c r="CEA135" s="692"/>
      <c r="CEB135" s="692"/>
      <c r="CEC135" s="692"/>
      <c r="CED135" s="692"/>
      <c r="CEE135" s="692"/>
      <c r="CEF135" s="692"/>
      <c r="CEG135" s="692"/>
      <c r="CEH135" s="692"/>
      <c r="CEI135" s="692"/>
      <c r="CEJ135" s="692"/>
      <c r="CEK135" s="692"/>
      <c r="CEL135" s="692"/>
      <c r="CEM135" s="692"/>
      <c r="CEN135" s="692"/>
      <c r="CEO135" s="692"/>
      <c r="CEP135" s="692"/>
      <c r="CEQ135" s="692"/>
      <c r="CER135" s="692"/>
      <c r="CES135" s="692"/>
      <c r="CET135" s="692"/>
      <c r="CEU135" s="692"/>
      <c r="CEV135" s="692"/>
      <c r="CEW135" s="692"/>
      <c r="CEX135" s="692"/>
      <c r="CEY135" s="692"/>
      <c r="CEZ135" s="692"/>
      <c r="CFA135" s="692"/>
      <c r="CFB135" s="692"/>
      <c r="CFC135" s="692"/>
      <c r="CFD135" s="692"/>
      <c r="CFE135" s="692"/>
      <c r="CFF135" s="692"/>
      <c r="CFG135" s="692"/>
      <c r="CFH135" s="692"/>
      <c r="CFI135" s="692"/>
      <c r="CFJ135" s="692"/>
      <c r="CFK135" s="692"/>
      <c r="CFL135" s="692"/>
      <c r="CFM135" s="692"/>
      <c r="CFN135" s="692"/>
      <c r="CFO135" s="692"/>
      <c r="CFP135" s="692"/>
      <c r="CFQ135" s="692"/>
      <c r="CFR135" s="692"/>
      <c r="CFS135" s="692"/>
      <c r="CFT135" s="692"/>
      <c r="CFU135" s="692"/>
      <c r="CFV135" s="692"/>
      <c r="CFW135" s="692"/>
      <c r="CFX135" s="692"/>
      <c r="CFY135" s="692"/>
      <c r="CFZ135" s="692"/>
      <c r="CGA135" s="692"/>
      <c r="CGB135" s="692"/>
      <c r="CGC135" s="692"/>
      <c r="CGD135" s="692"/>
      <c r="CGE135" s="692"/>
      <c r="CGF135" s="692"/>
      <c r="CGG135" s="692"/>
      <c r="CGH135" s="692"/>
      <c r="CGI135" s="692"/>
      <c r="CGJ135" s="692"/>
      <c r="CGK135" s="692"/>
      <c r="CGL135" s="692"/>
      <c r="CGM135" s="692"/>
      <c r="CGN135" s="692"/>
      <c r="CGO135" s="692"/>
      <c r="CGP135" s="692"/>
      <c r="CGQ135" s="692"/>
      <c r="CGR135" s="692"/>
      <c r="CGS135" s="692"/>
      <c r="CGT135" s="692"/>
      <c r="CGU135" s="692"/>
      <c r="CGV135" s="692"/>
      <c r="CGW135" s="692"/>
      <c r="CGX135" s="692"/>
      <c r="CGY135" s="692"/>
      <c r="CGZ135" s="692"/>
      <c r="CHA135" s="692"/>
      <c r="CHB135" s="692"/>
      <c r="CHC135" s="692"/>
      <c r="CHD135" s="692"/>
      <c r="CHE135" s="692"/>
      <c r="CHF135" s="692"/>
      <c r="CHG135" s="692"/>
      <c r="CHH135" s="692"/>
      <c r="CHI135" s="692"/>
      <c r="CHJ135" s="692"/>
      <c r="CHK135" s="692"/>
      <c r="CHL135" s="692"/>
      <c r="CHM135" s="692"/>
      <c r="CHN135" s="692"/>
      <c r="CHO135" s="692"/>
      <c r="CHP135" s="692"/>
      <c r="CHQ135" s="692"/>
      <c r="CHR135" s="692"/>
      <c r="CHS135" s="692"/>
      <c r="CHT135" s="692"/>
      <c r="CHU135" s="692"/>
      <c r="CHV135" s="692"/>
      <c r="CHW135" s="692"/>
      <c r="CHX135" s="692"/>
      <c r="CHY135" s="692"/>
      <c r="CHZ135" s="692"/>
      <c r="CIA135" s="692"/>
      <c r="CIB135" s="692"/>
      <c r="CIC135" s="692"/>
      <c r="CID135" s="692"/>
      <c r="CIE135" s="692"/>
      <c r="CIF135" s="692"/>
      <c r="CIG135" s="692"/>
      <c r="CIH135" s="692"/>
      <c r="CII135" s="692"/>
      <c r="CIJ135" s="692"/>
      <c r="CIK135" s="692"/>
      <c r="CIL135" s="692"/>
      <c r="CIM135" s="692"/>
      <c r="CIN135" s="692"/>
      <c r="CIO135" s="692"/>
      <c r="CIP135" s="692"/>
      <c r="CIQ135" s="692"/>
      <c r="CIR135" s="692"/>
      <c r="CIS135" s="692"/>
      <c r="CIT135" s="692"/>
      <c r="CIU135" s="692"/>
      <c r="CIV135" s="692"/>
      <c r="CIW135" s="692"/>
      <c r="CIX135" s="692"/>
      <c r="CIY135" s="692"/>
      <c r="CIZ135" s="692"/>
      <c r="CJA135" s="692"/>
      <c r="CJB135" s="692"/>
      <c r="CJC135" s="692"/>
      <c r="CJD135" s="692"/>
      <c r="CJE135" s="692"/>
      <c r="CJF135" s="692"/>
      <c r="CJG135" s="692"/>
      <c r="CJH135" s="692"/>
      <c r="CJI135" s="692"/>
      <c r="CJJ135" s="692"/>
      <c r="CJK135" s="692"/>
      <c r="CJL135" s="692"/>
      <c r="CJM135" s="692"/>
      <c r="CJN135" s="692"/>
      <c r="CJO135" s="692"/>
      <c r="CJP135" s="692"/>
      <c r="CJQ135" s="692"/>
      <c r="CJR135" s="692"/>
      <c r="CJS135" s="692"/>
      <c r="CJT135" s="692"/>
      <c r="CJU135" s="692"/>
      <c r="CJV135" s="692"/>
      <c r="CJW135" s="692"/>
      <c r="CJX135" s="692"/>
      <c r="CJY135" s="692"/>
      <c r="CJZ135" s="692"/>
      <c r="CKA135" s="692"/>
      <c r="CKB135" s="692"/>
      <c r="CKC135" s="692"/>
      <c r="CKD135" s="692"/>
      <c r="CKE135" s="692"/>
      <c r="CKF135" s="692"/>
      <c r="CKG135" s="692"/>
      <c r="CKH135" s="692"/>
      <c r="CKI135" s="692"/>
      <c r="CKJ135" s="692"/>
      <c r="CKK135" s="692"/>
      <c r="CKL135" s="692"/>
      <c r="CKM135" s="692"/>
      <c r="CKN135" s="692"/>
      <c r="CKO135" s="692"/>
      <c r="CKP135" s="692"/>
      <c r="CKQ135" s="692"/>
      <c r="CKR135" s="692"/>
      <c r="CKS135" s="692"/>
      <c r="CKT135" s="692"/>
      <c r="CKU135" s="692"/>
      <c r="CKV135" s="692"/>
      <c r="CKW135" s="692"/>
      <c r="CKX135" s="692"/>
      <c r="CKY135" s="692"/>
      <c r="CKZ135" s="692"/>
      <c r="CLA135" s="692"/>
      <c r="CLB135" s="692"/>
      <c r="CLC135" s="692"/>
      <c r="CLD135" s="692"/>
      <c r="CLE135" s="692"/>
      <c r="CLF135" s="692"/>
      <c r="CLG135" s="692"/>
      <c r="CLH135" s="692"/>
      <c r="CLI135" s="692"/>
      <c r="CLJ135" s="692"/>
      <c r="CLK135" s="692"/>
      <c r="CLL135" s="692"/>
      <c r="CLM135" s="692"/>
      <c r="CLN135" s="692"/>
      <c r="CLO135" s="692"/>
      <c r="CLP135" s="692"/>
      <c r="CLQ135" s="692"/>
      <c r="CLR135" s="692"/>
      <c r="CLS135" s="692"/>
      <c r="CLT135" s="692"/>
      <c r="CLU135" s="692"/>
      <c r="CLV135" s="692"/>
      <c r="CLW135" s="692"/>
      <c r="CLX135" s="692"/>
      <c r="CLY135" s="692"/>
      <c r="CLZ135" s="692"/>
      <c r="CMA135" s="692"/>
      <c r="CMB135" s="692"/>
      <c r="CMC135" s="692"/>
      <c r="CMD135" s="692"/>
      <c r="CME135" s="692"/>
      <c r="CMF135" s="692"/>
      <c r="CMG135" s="692"/>
      <c r="CMH135" s="692"/>
      <c r="CMI135" s="692"/>
      <c r="CMJ135" s="692"/>
      <c r="CMK135" s="692"/>
      <c r="CML135" s="692"/>
      <c r="CMM135" s="692"/>
      <c r="CMN135" s="692"/>
      <c r="CMO135" s="692"/>
      <c r="CMP135" s="692"/>
      <c r="CMQ135" s="692"/>
      <c r="CMR135" s="692"/>
      <c r="CMS135" s="692"/>
      <c r="CMT135" s="692"/>
      <c r="CMU135" s="692"/>
      <c r="CMV135" s="692"/>
      <c r="CMW135" s="692"/>
      <c r="CMX135" s="692"/>
      <c r="CMY135" s="692"/>
      <c r="CMZ135" s="692"/>
      <c r="CNA135" s="692"/>
      <c r="CNB135" s="692"/>
      <c r="CNC135" s="692"/>
      <c r="CND135" s="692"/>
      <c r="CNE135" s="692"/>
      <c r="CNF135" s="692"/>
      <c r="CNG135" s="692"/>
      <c r="CNH135" s="692"/>
      <c r="CNI135" s="692"/>
      <c r="CNJ135" s="692"/>
      <c r="CNK135" s="692"/>
      <c r="CNL135" s="692"/>
      <c r="CNM135" s="692"/>
      <c r="CNN135" s="692"/>
      <c r="CNO135" s="692"/>
      <c r="CNP135" s="692"/>
      <c r="CNQ135" s="692"/>
      <c r="CNR135" s="692"/>
      <c r="CNS135" s="692"/>
      <c r="CNT135" s="692"/>
      <c r="CNU135" s="692"/>
      <c r="CNV135" s="692"/>
      <c r="CNW135" s="692"/>
      <c r="CNX135" s="692"/>
      <c r="CNY135" s="692"/>
      <c r="CNZ135" s="692"/>
      <c r="COA135" s="692"/>
      <c r="COB135" s="692"/>
      <c r="COC135" s="692"/>
      <c r="COD135" s="692"/>
      <c r="COE135" s="692"/>
      <c r="COF135" s="692"/>
      <c r="COG135" s="692"/>
      <c r="COH135" s="692"/>
      <c r="COI135" s="692"/>
      <c r="COJ135" s="692"/>
      <c r="COK135" s="692"/>
      <c r="COL135" s="692"/>
      <c r="COM135" s="692"/>
      <c r="CON135" s="692"/>
      <c r="COO135" s="692"/>
      <c r="COP135" s="692"/>
      <c r="COQ135" s="692"/>
      <c r="COR135" s="692"/>
      <c r="COS135" s="692"/>
      <c r="COT135" s="692"/>
      <c r="COU135" s="692"/>
      <c r="COV135" s="692"/>
      <c r="COW135" s="692"/>
      <c r="COX135" s="692"/>
      <c r="COY135" s="692"/>
      <c r="COZ135" s="692"/>
      <c r="CPA135" s="692"/>
      <c r="CPB135" s="692"/>
      <c r="CPC135" s="692"/>
      <c r="CPD135" s="692"/>
      <c r="CPE135" s="692"/>
      <c r="CPF135" s="692"/>
      <c r="CPG135" s="692"/>
      <c r="CPH135" s="692"/>
      <c r="CPI135" s="692"/>
      <c r="CPJ135" s="692"/>
      <c r="CPK135" s="692"/>
      <c r="CPL135" s="692"/>
      <c r="CPM135" s="692"/>
      <c r="CPN135" s="692"/>
      <c r="CPO135" s="692"/>
      <c r="CPP135" s="692"/>
      <c r="CPQ135" s="692"/>
      <c r="CPR135" s="692"/>
      <c r="CPS135" s="692"/>
      <c r="CPT135" s="692"/>
      <c r="CPU135" s="692"/>
      <c r="CPV135" s="692"/>
      <c r="CPW135" s="692"/>
      <c r="CPX135" s="692"/>
      <c r="CPY135" s="692"/>
      <c r="CPZ135" s="692"/>
      <c r="CQA135" s="692"/>
      <c r="CQB135" s="692"/>
      <c r="CQC135" s="692"/>
      <c r="CQD135" s="692"/>
      <c r="CQE135" s="692"/>
      <c r="CQF135" s="692"/>
      <c r="CQG135" s="692"/>
      <c r="CQH135" s="692"/>
      <c r="CQI135" s="692"/>
      <c r="CQJ135" s="692"/>
      <c r="CQK135" s="692"/>
      <c r="CQL135" s="692"/>
      <c r="CQM135" s="692"/>
      <c r="CQN135" s="692"/>
      <c r="CQO135" s="692"/>
      <c r="CQP135" s="692"/>
      <c r="CQQ135" s="692"/>
      <c r="CQR135" s="692"/>
      <c r="CQS135" s="692"/>
      <c r="CQT135" s="692"/>
      <c r="CQU135" s="692"/>
      <c r="CQV135" s="692"/>
      <c r="CQW135" s="692"/>
      <c r="CQX135" s="692"/>
      <c r="CQY135" s="692"/>
      <c r="CQZ135" s="692"/>
      <c r="CRA135" s="692"/>
      <c r="CRB135" s="692"/>
      <c r="CRC135" s="692"/>
      <c r="CRD135" s="692"/>
      <c r="CRE135" s="692"/>
      <c r="CRF135" s="692"/>
      <c r="CRG135" s="692"/>
      <c r="CRH135" s="692"/>
      <c r="CRI135" s="692"/>
      <c r="CRJ135" s="692"/>
      <c r="CRK135" s="692"/>
      <c r="CRL135" s="692"/>
      <c r="CRM135" s="692"/>
      <c r="CRN135" s="692"/>
      <c r="CRO135" s="692"/>
      <c r="CRP135" s="692"/>
      <c r="CRQ135" s="692"/>
      <c r="CRR135" s="692"/>
      <c r="CRS135" s="692"/>
      <c r="CRT135" s="692"/>
      <c r="CRU135" s="692"/>
      <c r="CRV135" s="692"/>
      <c r="CRW135" s="692"/>
      <c r="CRX135" s="692"/>
      <c r="CRY135" s="692"/>
      <c r="CRZ135" s="692"/>
      <c r="CSA135" s="692"/>
      <c r="CSB135" s="692"/>
      <c r="CSC135" s="692"/>
      <c r="CSD135" s="692"/>
      <c r="CSE135" s="692"/>
      <c r="CSF135" s="692"/>
      <c r="CSG135" s="692"/>
      <c r="CSH135" s="692"/>
      <c r="CSI135" s="692"/>
      <c r="CSJ135" s="692"/>
      <c r="CSK135" s="692"/>
      <c r="CSL135" s="692"/>
      <c r="CSM135" s="692"/>
      <c r="CSN135" s="692"/>
      <c r="CSO135" s="692"/>
      <c r="CSP135" s="692"/>
      <c r="CSQ135" s="692"/>
      <c r="CSR135" s="692"/>
      <c r="CSS135" s="692"/>
      <c r="CST135" s="692"/>
      <c r="CSU135" s="692"/>
      <c r="CSV135" s="692"/>
      <c r="CSW135" s="692"/>
      <c r="CSX135" s="692"/>
      <c r="CSY135" s="692"/>
      <c r="CSZ135" s="692"/>
      <c r="CTA135" s="692"/>
      <c r="CTB135" s="692"/>
      <c r="CTC135" s="692"/>
      <c r="CTD135" s="692"/>
      <c r="CTE135" s="692"/>
      <c r="CTF135" s="692"/>
      <c r="CTG135" s="692"/>
      <c r="CTH135" s="692"/>
      <c r="CTI135" s="692"/>
      <c r="CTJ135" s="692"/>
      <c r="CTK135" s="692"/>
      <c r="CTL135" s="692"/>
      <c r="CTM135" s="692"/>
      <c r="CTN135" s="692"/>
      <c r="CTO135" s="692"/>
      <c r="CTP135" s="692"/>
      <c r="CTQ135" s="692"/>
      <c r="CTR135" s="692"/>
      <c r="CTS135" s="692"/>
      <c r="CTT135" s="692"/>
      <c r="CTU135" s="692"/>
      <c r="CTV135" s="692"/>
      <c r="CTW135" s="692"/>
      <c r="CTX135" s="692"/>
      <c r="CTY135" s="692"/>
      <c r="CTZ135" s="692"/>
      <c r="CUA135" s="692"/>
      <c r="CUB135" s="692"/>
      <c r="CUC135" s="692"/>
      <c r="CUD135" s="692"/>
      <c r="CUE135" s="692"/>
      <c r="CUF135" s="692"/>
      <c r="CUG135" s="692"/>
      <c r="CUH135" s="692"/>
      <c r="CUI135" s="692"/>
      <c r="CUJ135" s="692"/>
      <c r="CUK135" s="692"/>
      <c r="CUL135" s="692"/>
      <c r="CUM135" s="692"/>
      <c r="CUN135" s="692"/>
      <c r="CUO135" s="692"/>
      <c r="CUP135" s="692"/>
      <c r="CUQ135" s="692"/>
      <c r="CUR135" s="692"/>
      <c r="CUS135" s="692"/>
      <c r="CUT135" s="692"/>
      <c r="CUU135" s="692"/>
      <c r="CUV135" s="692"/>
      <c r="CUW135" s="692"/>
      <c r="CUX135" s="692"/>
      <c r="CUY135" s="692"/>
      <c r="CUZ135" s="692"/>
      <c r="CVA135" s="692"/>
      <c r="CVB135" s="692"/>
      <c r="CVC135" s="692"/>
      <c r="CVD135" s="692"/>
      <c r="CVE135" s="692"/>
      <c r="CVF135" s="692"/>
      <c r="CVG135" s="692"/>
      <c r="CVH135" s="692"/>
      <c r="CVI135" s="692"/>
      <c r="CVJ135" s="692"/>
      <c r="CVK135" s="692"/>
      <c r="CVL135" s="692"/>
      <c r="CVM135" s="692"/>
      <c r="CVN135" s="692"/>
      <c r="CVO135" s="692"/>
      <c r="CVP135" s="692"/>
      <c r="CVQ135" s="692"/>
      <c r="CVR135" s="692"/>
      <c r="CVS135" s="692"/>
      <c r="CVT135" s="692"/>
      <c r="CVU135" s="692"/>
      <c r="CVV135" s="692"/>
      <c r="CVW135" s="692"/>
      <c r="CVX135" s="692"/>
      <c r="CVY135" s="692"/>
      <c r="CVZ135" s="692"/>
      <c r="CWA135" s="692"/>
      <c r="CWB135" s="692"/>
      <c r="CWC135" s="692"/>
      <c r="CWD135" s="692"/>
      <c r="CWE135" s="692"/>
      <c r="CWF135" s="692"/>
      <c r="CWG135" s="692"/>
      <c r="CWH135" s="692"/>
      <c r="CWI135" s="692"/>
      <c r="CWJ135" s="692"/>
      <c r="CWK135" s="692"/>
      <c r="CWL135" s="692"/>
      <c r="CWM135" s="692"/>
      <c r="CWN135" s="692"/>
      <c r="CWO135" s="692"/>
      <c r="CWP135" s="692"/>
      <c r="CWQ135" s="692"/>
      <c r="CWR135" s="692"/>
      <c r="CWS135" s="692"/>
      <c r="CWT135" s="692"/>
      <c r="CWU135" s="692"/>
      <c r="CWV135" s="692"/>
      <c r="CWW135" s="692"/>
      <c r="CWX135" s="692"/>
      <c r="CWY135" s="692"/>
      <c r="CWZ135" s="692"/>
      <c r="CXA135" s="692"/>
      <c r="CXB135" s="692"/>
      <c r="CXC135" s="692"/>
      <c r="CXD135" s="692"/>
      <c r="CXE135" s="692"/>
      <c r="CXF135" s="692"/>
      <c r="CXG135" s="692"/>
      <c r="CXH135" s="692"/>
      <c r="CXI135" s="692"/>
      <c r="CXJ135" s="692"/>
      <c r="CXK135" s="692"/>
      <c r="CXL135" s="692"/>
      <c r="CXM135" s="692"/>
      <c r="CXN135" s="692"/>
      <c r="CXO135" s="692"/>
      <c r="CXP135" s="692"/>
      <c r="CXQ135" s="692"/>
      <c r="CXR135" s="692"/>
      <c r="CXS135" s="692"/>
      <c r="CXT135" s="692"/>
      <c r="CXU135" s="692"/>
      <c r="CXV135" s="692"/>
      <c r="CXW135" s="692"/>
      <c r="CXX135" s="692"/>
      <c r="CXY135" s="692"/>
      <c r="CXZ135" s="692"/>
      <c r="CYA135" s="692"/>
      <c r="CYB135" s="692"/>
      <c r="CYC135" s="692"/>
      <c r="CYD135" s="692"/>
      <c r="CYE135" s="692"/>
      <c r="CYF135" s="692"/>
      <c r="CYG135" s="692"/>
      <c r="CYH135" s="692"/>
      <c r="CYI135" s="692"/>
      <c r="CYJ135" s="692"/>
      <c r="CYK135" s="692"/>
      <c r="CYL135" s="692"/>
      <c r="CYM135" s="692"/>
      <c r="CYN135" s="692"/>
      <c r="CYO135" s="692"/>
      <c r="CYP135" s="692"/>
      <c r="CYQ135" s="692"/>
      <c r="CYR135" s="692"/>
      <c r="CYS135" s="692"/>
      <c r="CYT135" s="692"/>
      <c r="CYU135" s="692"/>
      <c r="CYV135" s="692"/>
      <c r="CYW135" s="692"/>
      <c r="CYX135" s="692"/>
      <c r="CYY135" s="692"/>
      <c r="CYZ135" s="692"/>
      <c r="CZA135" s="692"/>
      <c r="CZB135" s="692"/>
      <c r="CZC135" s="692"/>
      <c r="CZD135" s="692"/>
      <c r="CZE135" s="692"/>
      <c r="CZF135" s="692"/>
      <c r="CZG135" s="692"/>
      <c r="CZH135" s="692"/>
      <c r="CZI135" s="692"/>
      <c r="CZJ135" s="692"/>
      <c r="CZK135" s="692"/>
      <c r="CZL135" s="692"/>
      <c r="CZM135" s="692"/>
      <c r="CZN135" s="692"/>
      <c r="CZO135" s="692"/>
      <c r="CZP135" s="692"/>
      <c r="CZQ135" s="692"/>
      <c r="CZR135" s="692"/>
      <c r="CZS135" s="692"/>
      <c r="CZT135" s="692"/>
      <c r="CZU135" s="692"/>
      <c r="CZV135" s="692"/>
      <c r="CZW135" s="692"/>
      <c r="CZX135" s="692"/>
      <c r="CZY135" s="692"/>
      <c r="CZZ135" s="692"/>
      <c r="DAA135" s="692"/>
      <c r="DAB135" s="692"/>
      <c r="DAC135" s="692"/>
      <c r="DAD135" s="692"/>
      <c r="DAE135" s="692"/>
      <c r="DAF135" s="692"/>
      <c r="DAG135" s="692"/>
      <c r="DAH135" s="692"/>
      <c r="DAI135" s="692"/>
      <c r="DAJ135" s="692"/>
      <c r="DAK135" s="692"/>
      <c r="DAL135" s="692"/>
      <c r="DAM135" s="692"/>
      <c r="DAN135" s="692"/>
      <c r="DAO135" s="692"/>
      <c r="DAP135" s="692"/>
      <c r="DAQ135" s="692"/>
      <c r="DAR135" s="692"/>
      <c r="DAS135" s="692"/>
      <c r="DAT135" s="692"/>
      <c r="DAU135" s="692"/>
      <c r="DAV135" s="692"/>
      <c r="DAW135" s="692"/>
      <c r="DAX135" s="692"/>
      <c r="DAY135" s="692"/>
      <c r="DAZ135" s="692"/>
      <c r="DBA135" s="692"/>
      <c r="DBB135" s="692"/>
      <c r="DBC135" s="692"/>
      <c r="DBD135" s="692"/>
      <c r="DBE135" s="692"/>
      <c r="DBF135" s="692"/>
      <c r="DBG135" s="692"/>
      <c r="DBH135" s="692"/>
      <c r="DBI135" s="692"/>
      <c r="DBJ135" s="692"/>
      <c r="DBK135" s="692"/>
      <c r="DBL135" s="692"/>
      <c r="DBM135" s="692"/>
      <c r="DBN135" s="692"/>
      <c r="DBO135" s="692"/>
      <c r="DBP135" s="692"/>
      <c r="DBQ135" s="692"/>
      <c r="DBR135" s="692"/>
      <c r="DBS135" s="692"/>
      <c r="DBT135" s="692"/>
      <c r="DBU135" s="692"/>
      <c r="DBV135" s="692"/>
      <c r="DBW135" s="692"/>
      <c r="DBX135" s="692"/>
      <c r="DBY135" s="692"/>
      <c r="DBZ135" s="692"/>
      <c r="DCA135" s="692"/>
      <c r="DCB135" s="692"/>
      <c r="DCC135" s="692"/>
      <c r="DCD135" s="692"/>
      <c r="DCE135" s="692"/>
      <c r="DCF135" s="692"/>
      <c r="DCG135" s="692"/>
      <c r="DCH135" s="692"/>
      <c r="DCI135" s="692"/>
      <c r="DCJ135" s="692"/>
      <c r="DCK135" s="692"/>
      <c r="DCL135" s="692"/>
      <c r="DCM135" s="692"/>
      <c r="DCN135" s="692"/>
      <c r="DCO135" s="692"/>
      <c r="DCP135" s="692"/>
      <c r="DCQ135" s="692"/>
      <c r="DCR135" s="692"/>
      <c r="DCS135" s="692"/>
      <c r="DCT135" s="692"/>
      <c r="DCU135" s="692"/>
      <c r="DCV135" s="692"/>
      <c r="DCW135" s="692"/>
      <c r="DCX135" s="692"/>
      <c r="DCY135" s="692"/>
      <c r="DCZ135" s="692"/>
      <c r="DDA135" s="692"/>
      <c r="DDB135" s="692"/>
      <c r="DDC135" s="692"/>
      <c r="DDD135" s="692"/>
      <c r="DDE135" s="692"/>
      <c r="DDF135" s="692"/>
      <c r="DDG135" s="692"/>
      <c r="DDH135" s="692"/>
      <c r="DDI135" s="692"/>
      <c r="DDJ135" s="692"/>
      <c r="DDK135" s="692"/>
      <c r="DDL135" s="692"/>
      <c r="DDM135" s="692"/>
      <c r="DDN135" s="692"/>
      <c r="DDO135" s="692"/>
      <c r="DDP135" s="692"/>
      <c r="DDQ135" s="692"/>
      <c r="DDR135" s="692"/>
      <c r="DDS135" s="692"/>
      <c r="DDT135" s="692"/>
      <c r="DDU135" s="692"/>
      <c r="DDV135" s="692"/>
      <c r="DDW135" s="692"/>
      <c r="DDX135" s="692"/>
      <c r="DDY135" s="692"/>
      <c r="DDZ135" s="692"/>
      <c r="DEA135" s="692"/>
      <c r="DEB135" s="692"/>
      <c r="DEC135" s="692"/>
      <c r="DED135" s="692"/>
      <c r="DEE135" s="692"/>
      <c r="DEF135" s="692"/>
      <c r="DEG135" s="692"/>
      <c r="DEH135" s="692"/>
      <c r="DEI135" s="692"/>
      <c r="DEJ135" s="692"/>
      <c r="DEK135" s="692"/>
      <c r="DEL135" s="692"/>
      <c r="DEM135" s="692"/>
      <c r="DEN135" s="692"/>
      <c r="DEO135" s="692"/>
      <c r="DEP135" s="692"/>
      <c r="DEQ135" s="692"/>
      <c r="DER135" s="692"/>
      <c r="DES135" s="692"/>
      <c r="DET135" s="692"/>
      <c r="DEU135" s="692"/>
      <c r="DEV135" s="692"/>
      <c r="DEW135" s="692"/>
      <c r="DEX135" s="692"/>
      <c r="DEY135" s="692"/>
      <c r="DEZ135" s="692"/>
      <c r="DFA135" s="692"/>
      <c r="DFB135" s="692"/>
      <c r="DFC135" s="692"/>
      <c r="DFD135" s="692"/>
      <c r="DFE135" s="692"/>
      <c r="DFF135" s="692"/>
      <c r="DFG135" s="692"/>
      <c r="DFH135" s="692"/>
      <c r="DFI135" s="692"/>
      <c r="DFJ135" s="692"/>
      <c r="DFK135" s="692"/>
      <c r="DFL135" s="692"/>
      <c r="DFM135" s="692"/>
      <c r="DFN135" s="692"/>
      <c r="DFO135" s="692"/>
      <c r="DFP135" s="692"/>
      <c r="DFQ135" s="692"/>
      <c r="DFR135" s="692"/>
      <c r="DFS135" s="692"/>
      <c r="DFT135" s="692"/>
      <c r="DFU135" s="692"/>
      <c r="DFV135" s="692"/>
      <c r="DFW135" s="692"/>
      <c r="DFX135" s="692"/>
      <c r="DFY135" s="692"/>
      <c r="DFZ135" s="692"/>
      <c r="DGA135" s="692"/>
      <c r="DGB135" s="692"/>
      <c r="DGC135" s="692"/>
      <c r="DGD135" s="692"/>
      <c r="DGE135" s="692"/>
      <c r="DGF135" s="692"/>
      <c r="DGG135" s="692"/>
      <c r="DGH135" s="692"/>
      <c r="DGI135" s="692"/>
      <c r="DGJ135" s="692"/>
      <c r="DGK135" s="692"/>
      <c r="DGL135" s="692"/>
      <c r="DGM135" s="692"/>
      <c r="DGN135" s="692"/>
      <c r="DGO135" s="692"/>
      <c r="DGP135" s="692"/>
      <c r="DGQ135" s="692"/>
      <c r="DGR135" s="692"/>
      <c r="DGS135" s="692"/>
      <c r="DGT135" s="692"/>
      <c r="DGU135" s="692"/>
      <c r="DGV135" s="692"/>
      <c r="DGW135" s="692"/>
      <c r="DGX135" s="692"/>
      <c r="DGY135" s="692"/>
      <c r="DGZ135" s="692"/>
      <c r="DHA135" s="692"/>
      <c r="DHB135" s="692"/>
      <c r="DHC135" s="692"/>
      <c r="DHD135" s="692"/>
      <c r="DHE135" s="692"/>
      <c r="DHF135" s="692"/>
      <c r="DHG135" s="692"/>
      <c r="DHH135" s="692"/>
      <c r="DHI135" s="692"/>
      <c r="DHJ135" s="692"/>
      <c r="DHK135" s="692"/>
      <c r="DHL135" s="692"/>
      <c r="DHM135" s="692"/>
      <c r="DHN135" s="692"/>
      <c r="DHO135" s="692"/>
      <c r="DHP135" s="692"/>
      <c r="DHQ135" s="692"/>
      <c r="DHR135" s="692"/>
      <c r="DHS135" s="692"/>
      <c r="DHT135" s="692"/>
      <c r="DHU135" s="692"/>
      <c r="DHV135" s="692"/>
      <c r="DHW135" s="692"/>
      <c r="DHX135" s="692"/>
      <c r="DHY135" s="692"/>
      <c r="DHZ135" s="692"/>
      <c r="DIA135" s="692"/>
      <c r="DIB135" s="692"/>
      <c r="DIC135" s="692"/>
      <c r="DID135" s="692"/>
      <c r="DIE135" s="692"/>
      <c r="DIF135" s="692"/>
      <c r="DIG135" s="692"/>
      <c r="DIH135" s="692"/>
      <c r="DII135" s="692"/>
      <c r="DIJ135" s="692"/>
      <c r="DIK135" s="692"/>
      <c r="DIL135" s="692"/>
      <c r="DIM135" s="692"/>
      <c r="DIN135" s="692"/>
      <c r="DIO135" s="692"/>
      <c r="DIP135" s="692"/>
      <c r="DIQ135" s="692"/>
      <c r="DIR135" s="692"/>
      <c r="DIS135" s="692"/>
      <c r="DIT135" s="692"/>
      <c r="DIU135" s="692"/>
      <c r="DIV135" s="692"/>
      <c r="DIW135" s="692"/>
      <c r="DIX135" s="692"/>
      <c r="DIY135" s="692"/>
      <c r="DIZ135" s="692"/>
      <c r="DJA135" s="692"/>
      <c r="DJB135" s="692"/>
      <c r="DJC135" s="692"/>
      <c r="DJD135" s="692"/>
      <c r="DJE135" s="692"/>
      <c r="DJF135" s="692"/>
      <c r="DJG135" s="692"/>
      <c r="DJH135" s="692"/>
      <c r="DJI135" s="692"/>
      <c r="DJJ135" s="692"/>
      <c r="DJK135" s="692"/>
      <c r="DJL135" s="692"/>
      <c r="DJM135" s="692"/>
      <c r="DJN135" s="692"/>
      <c r="DJO135" s="692"/>
      <c r="DJP135" s="692"/>
      <c r="DJQ135" s="692"/>
      <c r="DJR135" s="692"/>
      <c r="DJS135" s="692"/>
      <c r="DJT135" s="692"/>
      <c r="DJU135" s="692"/>
      <c r="DJV135" s="692"/>
      <c r="DJW135" s="692"/>
      <c r="DJX135" s="692"/>
      <c r="DJY135" s="692"/>
      <c r="DJZ135" s="692"/>
      <c r="DKA135" s="692"/>
      <c r="DKB135" s="692"/>
      <c r="DKC135" s="692"/>
      <c r="DKD135" s="692"/>
      <c r="DKE135" s="692"/>
      <c r="DKF135" s="692"/>
      <c r="DKG135" s="692"/>
      <c r="DKH135" s="692"/>
      <c r="DKI135" s="692"/>
      <c r="DKJ135" s="692"/>
      <c r="DKK135" s="692"/>
      <c r="DKL135" s="692"/>
      <c r="DKM135" s="692"/>
      <c r="DKN135" s="692"/>
      <c r="DKO135" s="692"/>
      <c r="DKP135" s="692"/>
      <c r="DKQ135" s="692"/>
      <c r="DKR135" s="692"/>
      <c r="DKS135" s="692"/>
      <c r="DKT135" s="692"/>
      <c r="DKU135" s="692"/>
      <c r="DKV135" s="692"/>
      <c r="DKW135" s="692"/>
      <c r="DKX135" s="692"/>
      <c r="DKY135" s="692"/>
      <c r="DKZ135" s="692"/>
      <c r="DLA135" s="692"/>
      <c r="DLB135" s="692"/>
      <c r="DLC135" s="692"/>
      <c r="DLD135" s="692"/>
      <c r="DLE135" s="692"/>
      <c r="DLF135" s="692"/>
      <c r="DLG135" s="692"/>
      <c r="DLH135" s="692"/>
      <c r="DLI135" s="692"/>
      <c r="DLJ135" s="692"/>
      <c r="DLK135" s="692"/>
      <c r="DLL135" s="692"/>
      <c r="DLM135" s="692"/>
      <c r="DLN135" s="692"/>
      <c r="DLO135" s="692"/>
      <c r="DLP135" s="692"/>
      <c r="DLQ135" s="692"/>
      <c r="DLR135" s="692"/>
      <c r="DLS135" s="692"/>
      <c r="DLT135" s="692"/>
      <c r="DLU135" s="692"/>
      <c r="DLV135" s="692"/>
      <c r="DLW135" s="692"/>
      <c r="DLX135" s="692"/>
      <c r="DLY135" s="692"/>
      <c r="DLZ135" s="692"/>
      <c r="DMA135" s="692"/>
      <c r="DMB135" s="692"/>
      <c r="DMC135" s="692"/>
      <c r="DMD135" s="692"/>
      <c r="DME135" s="692"/>
      <c r="DMF135" s="692"/>
      <c r="DMG135" s="692"/>
      <c r="DMH135" s="692"/>
      <c r="DMI135" s="692"/>
      <c r="DMJ135" s="692"/>
      <c r="DMK135" s="692"/>
      <c r="DML135" s="692"/>
      <c r="DMM135" s="692"/>
      <c r="DMN135" s="692"/>
      <c r="DMO135" s="692"/>
      <c r="DMP135" s="692"/>
      <c r="DMQ135" s="692"/>
      <c r="DMR135" s="692"/>
      <c r="DMS135" s="692"/>
      <c r="DMT135" s="692"/>
      <c r="DMU135" s="692"/>
      <c r="DMV135" s="692"/>
      <c r="DMW135" s="692"/>
      <c r="DMX135" s="692"/>
      <c r="DMY135" s="692"/>
      <c r="DMZ135" s="692"/>
      <c r="DNA135" s="692"/>
      <c r="DNB135" s="692"/>
      <c r="DNC135" s="692"/>
      <c r="DND135" s="692"/>
      <c r="DNE135" s="692"/>
      <c r="DNF135" s="692"/>
      <c r="DNG135" s="692"/>
      <c r="DNH135" s="692"/>
      <c r="DNI135" s="692"/>
      <c r="DNJ135" s="692"/>
      <c r="DNK135" s="692"/>
      <c r="DNL135" s="692"/>
      <c r="DNM135" s="692"/>
      <c r="DNN135" s="692"/>
      <c r="DNO135" s="692"/>
      <c r="DNP135" s="692"/>
      <c r="DNQ135" s="692"/>
      <c r="DNR135" s="692"/>
      <c r="DNS135" s="692"/>
      <c r="DNT135" s="692"/>
      <c r="DNU135" s="692"/>
      <c r="DNV135" s="692"/>
      <c r="DNW135" s="692"/>
      <c r="DNX135" s="692"/>
      <c r="DNY135" s="692"/>
      <c r="DNZ135" s="692"/>
      <c r="DOA135" s="692"/>
      <c r="DOB135" s="692"/>
      <c r="DOC135" s="692"/>
      <c r="DOD135" s="692"/>
      <c r="DOE135" s="692"/>
      <c r="DOF135" s="692"/>
      <c r="DOG135" s="692"/>
      <c r="DOH135" s="692"/>
      <c r="DOI135" s="692"/>
      <c r="DOJ135" s="692"/>
      <c r="DOK135" s="692"/>
      <c r="DOL135" s="692"/>
      <c r="DOM135" s="692"/>
      <c r="DON135" s="692"/>
      <c r="DOO135" s="692"/>
      <c r="DOP135" s="692"/>
      <c r="DOQ135" s="692"/>
      <c r="DOR135" s="692"/>
      <c r="DOS135" s="692"/>
      <c r="DOT135" s="692"/>
      <c r="DOU135" s="692"/>
      <c r="DOV135" s="692"/>
      <c r="DOW135" s="692"/>
      <c r="DOX135" s="692"/>
      <c r="DOY135" s="692"/>
      <c r="DOZ135" s="692"/>
      <c r="DPA135" s="692"/>
      <c r="DPB135" s="692"/>
      <c r="DPC135" s="692"/>
      <c r="DPD135" s="692"/>
      <c r="DPE135" s="692"/>
      <c r="DPF135" s="692"/>
      <c r="DPG135" s="692"/>
      <c r="DPH135" s="692"/>
      <c r="DPI135" s="692"/>
      <c r="DPJ135" s="692"/>
      <c r="DPK135" s="692"/>
      <c r="DPL135" s="692"/>
      <c r="DPM135" s="692"/>
      <c r="DPN135" s="692"/>
      <c r="DPO135" s="692"/>
      <c r="DPP135" s="692"/>
      <c r="DPQ135" s="692"/>
      <c r="DPR135" s="692"/>
      <c r="DPS135" s="692"/>
      <c r="DPT135" s="692"/>
      <c r="DPU135" s="692"/>
      <c r="DPV135" s="692"/>
      <c r="DPW135" s="692"/>
      <c r="DPX135" s="692"/>
      <c r="DPY135" s="692"/>
      <c r="DPZ135" s="692"/>
      <c r="DQA135" s="692"/>
      <c r="DQB135" s="692"/>
      <c r="DQC135" s="692"/>
      <c r="DQD135" s="692"/>
      <c r="DQE135" s="692"/>
      <c r="DQF135" s="692"/>
      <c r="DQG135" s="692"/>
      <c r="DQH135" s="692"/>
      <c r="DQI135" s="692"/>
      <c r="DQJ135" s="692"/>
      <c r="DQK135" s="692"/>
      <c r="DQL135" s="692"/>
      <c r="DQM135" s="692"/>
      <c r="DQN135" s="692"/>
      <c r="DQO135" s="692"/>
      <c r="DQP135" s="692"/>
      <c r="DQQ135" s="692"/>
      <c r="DQR135" s="692"/>
      <c r="DQS135" s="692"/>
      <c r="DQT135" s="692"/>
      <c r="DQU135" s="692"/>
      <c r="DQV135" s="692"/>
      <c r="DQW135" s="692"/>
      <c r="DQX135" s="692"/>
      <c r="DQY135" s="692"/>
      <c r="DQZ135" s="692"/>
      <c r="DRA135" s="692"/>
      <c r="DRB135" s="692"/>
      <c r="DRC135" s="692"/>
      <c r="DRD135" s="692"/>
      <c r="DRE135" s="692"/>
      <c r="DRF135" s="692"/>
      <c r="DRG135" s="692"/>
      <c r="DRH135" s="692"/>
      <c r="DRI135" s="692"/>
      <c r="DRJ135" s="692"/>
      <c r="DRK135" s="692"/>
      <c r="DRL135" s="692"/>
      <c r="DRM135" s="692"/>
      <c r="DRN135" s="692"/>
      <c r="DRO135" s="692"/>
      <c r="DRP135" s="692"/>
      <c r="DRQ135" s="692"/>
      <c r="DRR135" s="692"/>
      <c r="DRS135" s="692"/>
      <c r="DRT135" s="692"/>
      <c r="DRU135" s="692"/>
      <c r="DRV135" s="692"/>
      <c r="DRW135" s="692"/>
      <c r="DRX135" s="692"/>
      <c r="DRY135" s="692"/>
      <c r="DRZ135" s="692"/>
      <c r="DSA135" s="692"/>
      <c r="DSB135" s="692"/>
      <c r="DSC135" s="692"/>
      <c r="DSD135" s="692"/>
      <c r="DSE135" s="692"/>
      <c r="DSF135" s="692"/>
      <c r="DSG135" s="692"/>
      <c r="DSH135" s="692"/>
      <c r="DSI135" s="692"/>
      <c r="DSJ135" s="692"/>
      <c r="DSK135" s="692"/>
      <c r="DSL135" s="692"/>
      <c r="DSM135" s="692"/>
      <c r="DSN135" s="692"/>
      <c r="DSO135" s="692"/>
      <c r="DSP135" s="692"/>
      <c r="DSQ135" s="692"/>
      <c r="DSR135" s="692"/>
      <c r="DSS135" s="692"/>
      <c r="DST135" s="692"/>
      <c r="DSU135" s="692"/>
      <c r="DSV135" s="692"/>
      <c r="DSW135" s="692"/>
      <c r="DSX135" s="692"/>
      <c r="DSY135" s="692"/>
      <c r="DSZ135" s="692"/>
      <c r="DTA135" s="692"/>
      <c r="DTB135" s="692"/>
      <c r="DTC135" s="692"/>
      <c r="DTD135" s="692"/>
      <c r="DTE135" s="692"/>
      <c r="DTF135" s="692"/>
      <c r="DTG135" s="692"/>
      <c r="DTH135" s="692"/>
      <c r="DTI135" s="692"/>
      <c r="DTJ135" s="692"/>
      <c r="DTK135" s="692"/>
      <c r="DTL135" s="692"/>
      <c r="DTM135" s="692"/>
      <c r="DTN135" s="692"/>
      <c r="DTO135" s="692"/>
      <c r="DTP135" s="692"/>
      <c r="DTQ135" s="692"/>
      <c r="DTR135" s="692"/>
      <c r="DTS135" s="692"/>
      <c r="DTT135" s="692"/>
      <c r="DTU135" s="692"/>
      <c r="DTV135" s="692"/>
      <c r="DTW135" s="692"/>
      <c r="DTX135" s="692"/>
      <c r="DTY135" s="692"/>
      <c r="DTZ135" s="692"/>
      <c r="DUA135" s="692"/>
      <c r="DUB135" s="692"/>
      <c r="DUC135" s="692"/>
      <c r="DUD135" s="692"/>
      <c r="DUE135" s="692"/>
      <c r="DUF135" s="692"/>
      <c r="DUG135" s="692"/>
      <c r="DUH135" s="692"/>
      <c r="DUI135" s="692"/>
      <c r="DUJ135" s="692"/>
      <c r="DUK135" s="692"/>
      <c r="DUL135" s="692"/>
      <c r="DUM135" s="692"/>
      <c r="DUN135" s="692"/>
      <c r="DUO135" s="692"/>
      <c r="DUP135" s="692"/>
      <c r="DUQ135" s="692"/>
      <c r="DUR135" s="692"/>
      <c r="DUS135" s="692"/>
      <c r="DUT135" s="692"/>
      <c r="DUU135" s="692"/>
      <c r="DUV135" s="692"/>
      <c r="DUW135" s="692"/>
      <c r="DUX135" s="692"/>
      <c r="DUY135" s="692"/>
      <c r="DUZ135" s="692"/>
      <c r="DVA135" s="692"/>
      <c r="DVB135" s="692"/>
      <c r="DVC135" s="692"/>
      <c r="DVD135" s="692"/>
      <c r="DVE135" s="692"/>
      <c r="DVF135" s="692"/>
      <c r="DVG135" s="692"/>
      <c r="DVH135" s="692"/>
      <c r="DVI135" s="692"/>
      <c r="DVJ135" s="692"/>
      <c r="DVK135" s="692"/>
      <c r="DVL135" s="692"/>
      <c r="DVM135" s="692"/>
      <c r="DVN135" s="692"/>
      <c r="DVO135" s="692"/>
      <c r="DVP135" s="692"/>
      <c r="DVQ135" s="692"/>
      <c r="DVR135" s="692"/>
      <c r="DVS135" s="692"/>
      <c r="DVT135" s="692"/>
      <c r="DVU135" s="692"/>
      <c r="DVV135" s="692"/>
      <c r="DVW135" s="692"/>
      <c r="DVX135" s="692"/>
      <c r="DVY135" s="692"/>
      <c r="DVZ135" s="692"/>
      <c r="DWA135" s="692"/>
      <c r="DWB135" s="692"/>
      <c r="DWC135" s="692"/>
      <c r="DWD135" s="692"/>
      <c r="DWE135" s="692"/>
      <c r="DWF135" s="692"/>
      <c r="DWG135" s="692"/>
      <c r="DWH135" s="692"/>
      <c r="DWI135" s="692"/>
      <c r="DWJ135" s="692"/>
      <c r="DWK135" s="692"/>
      <c r="DWL135" s="692"/>
      <c r="DWM135" s="692"/>
      <c r="DWN135" s="692"/>
      <c r="DWO135" s="692"/>
      <c r="DWP135" s="692"/>
      <c r="DWQ135" s="692"/>
      <c r="DWR135" s="692"/>
      <c r="DWS135" s="692"/>
      <c r="DWT135" s="692"/>
      <c r="DWU135" s="692"/>
      <c r="DWV135" s="692"/>
      <c r="DWW135" s="692"/>
      <c r="DWX135" s="692"/>
      <c r="DWY135" s="692"/>
      <c r="DWZ135" s="692"/>
      <c r="DXA135" s="692"/>
      <c r="DXB135" s="692"/>
      <c r="DXC135" s="692"/>
      <c r="DXD135" s="692"/>
      <c r="DXE135" s="692"/>
      <c r="DXF135" s="692"/>
      <c r="DXG135" s="692"/>
      <c r="DXH135" s="692"/>
      <c r="DXI135" s="692"/>
      <c r="DXJ135" s="692"/>
      <c r="DXK135" s="692"/>
      <c r="DXL135" s="692"/>
      <c r="DXM135" s="692"/>
      <c r="DXN135" s="692"/>
      <c r="DXO135" s="692"/>
      <c r="DXP135" s="692"/>
      <c r="DXQ135" s="692"/>
      <c r="DXR135" s="692"/>
      <c r="DXS135" s="692"/>
      <c r="DXT135" s="692"/>
      <c r="DXU135" s="692"/>
      <c r="DXV135" s="692"/>
      <c r="DXW135" s="692"/>
      <c r="DXX135" s="692"/>
      <c r="DXY135" s="692"/>
      <c r="DXZ135" s="692"/>
      <c r="DYA135" s="692"/>
      <c r="DYB135" s="692"/>
      <c r="DYC135" s="692"/>
      <c r="DYD135" s="692"/>
      <c r="DYE135" s="692"/>
      <c r="DYF135" s="692"/>
      <c r="DYG135" s="692"/>
      <c r="DYH135" s="692"/>
      <c r="DYI135" s="692"/>
      <c r="DYJ135" s="692"/>
      <c r="DYK135" s="692"/>
      <c r="DYL135" s="692"/>
      <c r="DYM135" s="692"/>
      <c r="DYN135" s="692"/>
      <c r="DYO135" s="692"/>
      <c r="DYP135" s="692"/>
      <c r="DYQ135" s="692"/>
      <c r="DYR135" s="692"/>
      <c r="DYS135" s="692"/>
      <c r="DYT135" s="692"/>
      <c r="DYU135" s="692"/>
      <c r="DYV135" s="692"/>
      <c r="DYW135" s="692"/>
      <c r="DYX135" s="692"/>
      <c r="DYY135" s="692"/>
      <c r="DYZ135" s="692"/>
      <c r="DZA135" s="692"/>
      <c r="DZB135" s="692"/>
      <c r="DZC135" s="692"/>
      <c r="DZD135" s="692"/>
      <c r="DZE135" s="692"/>
      <c r="DZF135" s="692"/>
      <c r="DZG135" s="692"/>
      <c r="DZH135" s="692"/>
      <c r="DZI135" s="692"/>
      <c r="DZJ135" s="692"/>
      <c r="DZK135" s="692"/>
      <c r="DZL135" s="692"/>
      <c r="DZM135" s="692"/>
      <c r="DZN135" s="692"/>
      <c r="DZO135" s="692"/>
      <c r="DZP135" s="692"/>
      <c r="DZQ135" s="692"/>
      <c r="DZR135" s="692"/>
      <c r="DZS135" s="692"/>
      <c r="DZT135" s="692"/>
      <c r="DZU135" s="692"/>
      <c r="DZV135" s="692"/>
      <c r="DZW135" s="692"/>
      <c r="DZX135" s="692"/>
      <c r="DZY135" s="692"/>
      <c r="DZZ135" s="692"/>
      <c r="EAA135" s="692"/>
      <c r="EAB135" s="692"/>
      <c r="EAC135" s="692"/>
      <c r="EAD135" s="692"/>
      <c r="EAE135" s="692"/>
      <c r="EAF135" s="692"/>
      <c r="EAG135" s="692"/>
      <c r="EAH135" s="692"/>
      <c r="EAI135" s="692"/>
      <c r="EAJ135" s="692"/>
      <c r="EAK135" s="692"/>
      <c r="EAL135" s="692"/>
      <c r="EAM135" s="692"/>
      <c r="EAN135" s="692"/>
      <c r="EAO135" s="692"/>
      <c r="EAP135" s="692"/>
      <c r="EAQ135" s="692"/>
      <c r="EAR135" s="692"/>
      <c r="EAS135" s="692"/>
      <c r="EAT135" s="692"/>
      <c r="EAU135" s="692"/>
      <c r="EAV135" s="692"/>
      <c r="EAW135" s="692"/>
      <c r="EAX135" s="692"/>
      <c r="EAY135" s="692"/>
      <c r="EAZ135" s="692"/>
      <c r="EBA135" s="692"/>
      <c r="EBB135" s="692"/>
      <c r="EBC135" s="692"/>
      <c r="EBD135" s="692"/>
      <c r="EBE135" s="692"/>
      <c r="EBF135" s="692"/>
      <c r="EBG135" s="692"/>
      <c r="EBH135" s="692"/>
      <c r="EBI135" s="692"/>
      <c r="EBJ135" s="692"/>
      <c r="EBK135" s="692"/>
      <c r="EBL135" s="692"/>
      <c r="EBM135" s="692"/>
      <c r="EBN135" s="692"/>
      <c r="EBO135" s="692"/>
      <c r="EBP135" s="692"/>
      <c r="EBQ135" s="692"/>
      <c r="EBR135" s="692"/>
      <c r="EBS135" s="692"/>
      <c r="EBT135" s="692"/>
      <c r="EBU135" s="692"/>
      <c r="EBV135" s="692"/>
      <c r="EBW135" s="692"/>
      <c r="EBX135" s="692"/>
      <c r="EBY135" s="692"/>
      <c r="EBZ135" s="692"/>
      <c r="ECA135" s="692"/>
      <c r="ECB135" s="692"/>
      <c r="ECC135" s="692"/>
      <c r="ECD135" s="692"/>
      <c r="ECE135" s="692"/>
      <c r="ECF135" s="692"/>
      <c r="ECG135" s="692"/>
      <c r="ECH135" s="692"/>
      <c r="ECI135" s="692"/>
      <c r="ECJ135" s="692"/>
      <c r="ECK135" s="692"/>
      <c r="ECL135" s="692"/>
      <c r="ECM135" s="692"/>
      <c r="ECN135" s="692"/>
      <c r="ECO135" s="692"/>
      <c r="ECP135" s="692"/>
      <c r="ECQ135" s="692"/>
      <c r="ECR135" s="692"/>
      <c r="ECS135" s="692"/>
      <c r="ECT135" s="692"/>
      <c r="ECU135" s="692"/>
      <c r="ECV135" s="692"/>
      <c r="ECW135" s="692"/>
      <c r="ECX135" s="692"/>
      <c r="ECY135" s="692"/>
      <c r="ECZ135" s="692"/>
      <c r="EDA135" s="692"/>
      <c r="EDB135" s="692"/>
      <c r="EDC135" s="692"/>
      <c r="EDD135" s="692"/>
      <c r="EDE135" s="692"/>
      <c r="EDF135" s="692"/>
      <c r="EDG135" s="692"/>
      <c r="EDH135" s="692"/>
      <c r="EDI135" s="692"/>
      <c r="EDJ135" s="692"/>
      <c r="EDK135" s="692"/>
      <c r="EDL135" s="692"/>
      <c r="EDM135" s="692"/>
      <c r="EDN135" s="692"/>
      <c r="EDO135" s="692"/>
      <c r="EDP135" s="692"/>
      <c r="EDQ135" s="692"/>
      <c r="EDR135" s="692"/>
      <c r="EDS135" s="692"/>
      <c r="EDT135" s="692"/>
      <c r="EDU135" s="692"/>
      <c r="EDV135" s="692"/>
      <c r="EDW135" s="692"/>
      <c r="EDX135" s="692"/>
      <c r="EDY135" s="692"/>
      <c r="EDZ135" s="692"/>
      <c r="EEA135" s="692"/>
      <c r="EEB135" s="692"/>
      <c r="EEC135" s="692"/>
      <c r="EED135" s="692"/>
      <c r="EEE135" s="692"/>
      <c r="EEF135" s="692"/>
      <c r="EEG135" s="692"/>
      <c r="EEH135" s="692"/>
      <c r="EEI135" s="692"/>
      <c r="EEJ135" s="692"/>
      <c r="EEK135" s="692"/>
      <c r="EEL135" s="692"/>
      <c r="EEM135" s="692"/>
      <c r="EEN135" s="692"/>
      <c r="EEO135" s="692"/>
      <c r="EEP135" s="692"/>
      <c r="EEQ135" s="692"/>
      <c r="EER135" s="692"/>
      <c r="EES135" s="692"/>
      <c r="EET135" s="692"/>
      <c r="EEU135" s="692"/>
      <c r="EEV135" s="692"/>
      <c r="EEW135" s="692"/>
      <c r="EEX135" s="692"/>
      <c r="EEY135" s="692"/>
      <c r="EEZ135" s="692"/>
      <c r="EFA135" s="692"/>
      <c r="EFB135" s="692"/>
      <c r="EFC135" s="692"/>
      <c r="EFD135" s="692"/>
      <c r="EFE135" s="692"/>
      <c r="EFF135" s="692"/>
      <c r="EFG135" s="692"/>
      <c r="EFH135" s="692"/>
      <c r="EFI135" s="692"/>
      <c r="EFJ135" s="692"/>
      <c r="EFK135" s="692"/>
      <c r="EFL135" s="692"/>
      <c r="EFM135" s="692"/>
      <c r="EFN135" s="692"/>
      <c r="EFO135" s="692"/>
      <c r="EFP135" s="692"/>
      <c r="EFQ135" s="692"/>
      <c r="EFR135" s="692"/>
      <c r="EFS135" s="692"/>
      <c r="EFT135" s="692"/>
      <c r="EFU135" s="692"/>
      <c r="EFV135" s="692"/>
      <c r="EFW135" s="692"/>
      <c r="EFX135" s="692"/>
      <c r="EFY135" s="692"/>
      <c r="EFZ135" s="692"/>
      <c r="EGA135" s="692"/>
      <c r="EGB135" s="692"/>
      <c r="EGC135" s="692"/>
      <c r="EGD135" s="692"/>
      <c r="EGE135" s="692"/>
      <c r="EGF135" s="692"/>
      <c r="EGG135" s="692"/>
      <c r="EGH135" s="692"/>
      <c r="EGI135" s="692"/>
      <c r="EGJ135" s="692"/>
      <c r="EGK135" s="692"/>
      <c r="EGL135" s="692"/>
      <c r="EGM135" s="692"/>
      <c r="EGN135" s="692"/>
      <c r="EGO135" s="692"/>
      <c r="EGP135" s="692"/>
      <c r="EGQ135" s="692"/>
      <c r="EGR135" s="692"/>
      <c r="EGS135" s="692"/>
      <c r="EGT135" s="692"/>
      <c r="EGU135" s="692"/>
      <c r="EGV135" s="692"/>
      <c r="EGW135" s="692"/>
      <c r="EGX135" s="692"/>
      <c r="EGY135" s="692"/>
      <c r="EGZ135" s="692"/>
      <c r="EHA135" s="692"/>
      <c r="EHB135" s="692"/>
      <c r="EHC135" s="692"/>
      <c r="EHD135" s="692"/>
      <c r="EHE135" s="692"/>
      <c r="EHF135" s="692"/>
      <c r="EHG135" s="692"/>
      <c r="EHH135" s="692"/>
      <c r="EHI135" s="692"/>
      <c r="EHJ135" s="692"/>
      <c r="EHK135" s="692"/>
      <c r="EHL135" s="692"/>
      <c r="EHM135" s="692"/>
      <c r="EHN135" s="692"/>
      <c r="EHO135" s="692"/>
      <c r="EHP135" s="692"/>
      <c r="EHQ135" s="692"/>
      <c r="EHR135" s="692"/>
      <c r="EHS135" s="692"/>
      <c r="EHT135" s="692"/>
      <c r="EHU135" s="692"/>
      <c r="EHV135" s="692"/>
      <c r="EHW135" s="692"/>
      <c r="EHX135" s="692"/>
      <c r="EHY135" s="692"/>
      <c r="EHZ135" s="692"/>
      <c r="EIA135" s="692"/>
      <c r="EIB135" s="692"/>
      <c r="EIC135" s="692"/>
      <c r="EID135" s="692"/>
      <c r="EIE135" s="692"/>
      <c r="EIF135" s="692"/>
      <c r="EIG135" s="692"/>
      <c r="EIH135" s="692"/>
      <c r="EII135" s="692"/>
      <c r="EIJ135" s="692"/>
      <c r="EIK135" s="692"/>
      <c r="EIL135" s="692"/>
      <c r="EIM135" s="692"/>
      <c r="EIN135" s="692"/>
      <c r="EIO135" s="692"/>
      <c r="EIP135" s="692"/>
      <c r="EIQ135" s="692"/>
      <c r="EIR135" s="692"/>
      <c r="EIS135" s="692"/>
      <c r="EIT135" s="692"/>
      <c r="EIU135" s="692"/>
      <c r="EIV135" s="692"/>
      <c r="EIW135" s="692"/>
      <c r="EIX135" s="692"/>
      <c r="EIY135" s="692"/>
      <c r="EIZ135" s="692"/>
      <c r="EJA135" s="692"/>
      <c r="EJB135" s="692"/>
      <c r="EJC135" s="692"/>
      <c r="EJD135" s="692"/>
      <c r="EJE135" s="692"/>
      <c r="EJF135" s="692"/>
      <c r="EJG135" s="692"/>
      <c r="EJH135" s="692"/>
      <c r="EJI135" s="692"/>
      <c r="EJJ135" s="692"/>
      <c r="EJK135" s="692"/>
      <c r="EJL135" s="692"/>
      <c r="EJM135" s="692"/>
      <c r="EJN135" s="692"/>
      <c r="EJO135" s="692"/>
      <c r="EJP135" s="692"/>
      <c r="EJQ135" s="692"/>
      <c r="EJR135" s="692"/>
      <c r="EJS135" s="692"/>
      <c r="EJT135" s="692"/>
      <c r="EJU135" s="692"/>
      <c r="EJV135" s="692"/>
      <c r="EJW135" s="692"/>
      <c r="EJX135" s="692"/>
      <c r="EJY135" s="692"/>
      <c r="EJZ135" s="692"/>
      <c r="EKA135" s="692"/>
      <c r="EKB135" s="692"/>
      <c r="EKC135" s="692"/>
      <c r="EKD135" s="692"/>
      <c r="EKE135" s="692"/>
      <c r="EKF135" s="692"/>
      <c r="EKG135" s="692"/>
      <c r="EKH135" s="692"/>
      <c r="EKI135" s="692"/>
      <c r="EKJ135" s="692"/>
      <c r="EKK135" s="692"/>
      <c r="EKL135" s="692"/>
      <c r="EKM135" s="692"/>
      <c r="EKN135" s="692"/>
      <c r="EKO135" s="692"/>
      <c r="EKP135" s="692"/>
      <c r="EKQ135" s="692"/>
      <c r="EKR135" s="692"/>
      <c r="EKS135" s="692"/>
      <c r="EKT135" s="692"/>
      <c r="EKU135" s="692"/>
      <c r="EKV135" s="692"/>
      <c r="EKW135" s="692"/>
      <c r="EKX135" s="692"/>
      <c r="EKY135" s="692"/>
      <c r="EKZ135" s="692"/>
      <c r="ELA135" s="692"/>
      <c r="ELB135" s="692"/>
      <c r="ELC135" s="692"/>
      <c r="ELD135" s="692"/>
      <c r="ELE135" s="692"/>
      <c r="ELF135" s="692"/>
      <c r="ELG135" s="692"/>
      <c r="ELH135" s="692"/>
      <c r="ELI135" s="692"/>
      <c r="ELJ135" s="692"/>
      <c r="ELK135" s="692"/>
      <c r="ELL135" s="692"/>
      <c r="ELM135" s="692"/>
      <c r="ELN135" s="692"/>
      <c r="ELO135" s="692"/>
      <c r="ELP135" s="692"/>
      <c r="ELQ135" s="692"/>
      <c r="ELR135" s="692"/>
      <c r="ELS135" s="692"/>
      <c r="ELT135" s="692"/>
      <c r="ELU135" s="692"/>
      <c r="ELV135" s="692"/>
      <c r="ELW135" s="692"/>
      <c r="ELX135" s="692"/>
      <c r="ELY135" s="692"/>
      <c r="ELZ135" s="692"/>
      <c r="EMA135" s="692"/>
      <c r="EMB135" s="692"/>
      <c r="EMC135" s="692"/>
      <c r="EMD135" s="692"/>
      <c r="EME135" s="692"/>
      <c r="EMF135" s="692"/>
      <c r="EMG135" s="692"/>
      <c r="EMH135" s="692"/>
      <c r="EMI135" s="692"/>
      <c r="EMJ135" s="692"/>
      <c r="EMK135" s="692"/>
      <c r="EML135" s="692"/>
      <c r="EMM135" s="692"/>
      <c r="EMN135" s="692"/>
      <c r="EMO135" s="692"/>
      <c r="EMP135" s="692"/>
      <c r="EMQ135" s="692"/>
      <c r="EMR135" s="692"/>
      <c r="EMS135" s="692"/>
      <c r="EMT135" s="692"/>
      <c r="EMU135" s="692"/>
      <c r="EMV135" s="692"/>
      <c r="EMW135" s="692"/>
      <c r="EMX135" s="692"/>
      <c r="EMY135" s="692"/>
      <c r="EMZ135" s="692"/>
      <c r="ENA135" s="692"/>
      <c r="ENB135" s="692"/>
      <c r="ENC135" s="692"/>
      <c r="END135" s="692"/>
      <c r="ENE135" s="692"/>
      <c r="ENF135" s="692"/>
      <c r="ENG135" s="692"/>
      <c r="ENH135" s="692"/>
      <c r="ENI135" s="692"/>
      <c r="ENJ135" s="692"/>
      <c r="ENK135" s="692"/>
      <c r="ENL135" s="692"/>
      <c r="ENM135" s="692"/>
      <c r="ENN135" s="692"/>
      <c r="ENO135" s="692"/>
      <c r="ENP135" s="692"/>
      <c r="ENQ135" s="692"/>
      <c r="ENR135" s="692"/>
      <c r="ENS135" s="692"/>
      <c r="ENT135" s="692"/>
      <c r="ENU135" s="692"/>
      <c r="ENV135" s="692"/>
      <c r="ENW135" s="692"/>
      <c r="ENX135" s="692"/>
      <c r="ENY135" s="692"/>
      <c r="ENZ135" s="692"/>
      <c r="EOA135" s="692"/>
      <c r="EOB135" s="692"/>
      <c r="EOC135" s="692"/>
      <c r="EOD135" s="692"/>
      <c r="EOE135" s="692"/>
      <c r="EOF135" s="692"/>
      <c r="EOG135" s="692"/>
      <c r="EOH135" s="692"/>
      <c r="EOI135" s="692"/>
      <c r="EOJ135" s="692"/>
      <c r="EOK135" s="692"/>
      <c r="EOL135" s="692"/>
      <c r="EOM135" s="692"/>
      <c r="EON135" s="692"/>
      <c r="EOO135" s="692"/>
      <c r="EOP135" s="692"/>
      <c r="EOQ135" s="692"/>
      <c r="EOR135" s="692"/>
      <c r="EOS135" s="692"/>
      <c r="EOT135" s="692"/>
      <c r="EOU135" s="692"/>
      <c r="EOV135" s="692"/>
      <c r="EOW135" s="692"/>
      <c r="EOX135" s="692"/>
      <c r="EOY135" s="692"/>
      <c r="EOZ135" s="692"/>
      <c r="EPA135" s="692"/>
      <c r="EPB135" s="692"/>
      <c r="EPC135" s="692"/>
      <c r="EPD135" s="692"/>
      <c r="EPE135" s="692"/>
      <c r="EPF135" s="692"/>
      <c r="EPG135" s="692"/>
      <c r="EPH135" s="692"/>
      <c r="EPI135" s="692"/>
      <c r="EPJ135" s="692"/>
      <c r="EPK135" s="692"/>
      <c r="EPL135" s="692"/>
      <c r="EPM135" s="692"/>
      <c r="EPN135" s="692"/>
      <c r="EPO135" s="692"/>
      <c r="EPP135" s="692"/>
      <c r="EPQ135" s="692"/>
      <c r="EPR135" s="692"/>
      <c r="EPS135" s="692"/>
      <c r="EPT135" s="692"/>
      <c r="EPU135" s="692"/>
      <c r="EPV135" s="692"/>
      <c r="EPW135" s="692"/>
      <c r="EPX135" s="692"/>
      <c r="EPY135" s="692"/>
      <c r="EPZ135" s="692"/>
      <c r="EQA135" s="692"/>
      <c r="EQB135" s="692"/>
      <c r="EQC135" s="692"/>
      <c r="EQD135" s="692"/>
      <c r="EQE135" s="692"/>
      <c r="EQF135" s="692"/>
      <c r="EQG135" s="692"/>
      <c r="EQH135" s="692"/>
      <c r="EQI135" s="692"/>
      <c r="EQJ135" s="692"/>
      <c r="EQK135" s="692"/>
      <c r="EQL135" s="692"/>
      <c r="EQM135" s="692"/>
      <c r="EQN135" s="692"/>
      <c r="EQO135" s="692"/>
      <c r="EQP135" s="692"/>
      <c r="EQQ135" s="692"/>
      <c r="EQR135" s="692"/>
      <c r="EQS135" s="692"/>
      <c r="EQT135" s="692"/>
      <c r="EQU135" s="692"/>
      <c r="EQV135" s="692"/>
      <c r="EQW135" s="692"/>
      <c r="EQX135" s="692"/>
      <c r="EQY135" s="692"/>
      <c r="EQZ135" s="692"/>
      <c r="ERA135" s="692"/>
      <c r="ERB135" s="692"/>
      <c r="ERC135" s="692"/>
      <c r="ERD135" s="692"/>
      <c r="ERE135" s="692"/>
      <c r="ERF135" s="692"/>
      <c r="ERG135" s="692"/>
      <c r="ERH135" s="692"/>
      <c r="ERI135" s="692"/>
      <c r="ERJ135" s="692"/>
      <c r="ERK135" s="692"/>
      <c r="ERL135" s="692"/>
      <c r="ERM135" s="692"/>
      <c r="ERN135" s="692"/>
      <c r="ERO135" s="692"/>
      <c r="ERP135" s="692"/>
      <c r="ERQ135" s="692"/>
      <c r="ERR135" s="692"/>
      <c r="ERS135" s="692"/>
      <c r="ERT135" s="692"/>
      <c r="ERU135" s="692"/>
      <c r="ERV135" s="692"/>
      <c r="ERW135" s="692"/>
      <c r="ERX135" s="692"/>
      <c r="ERY135" s="692"/>
      <c r="ERZ135" s="692"/>
      <c r="ESA135" s="692"/>
      <c r="ESB135" s="692"/>
      <c r="ESC135" s="692"/>
      <c r="ESD135" s="692"/>
      <c r="ESE135" s="692"/>
      <c r="ESF135" s="692"/>
      <c r="ESG135" s="692"/>
      <c r="ESH135" s="692"/>
      <c r="ESI135" s="692"/>
      <c r="ESJ135" s="692"/>
      <c r="ESK135" s="692"/>
      <c r="ESL135" s="692"/>
      <c r="ESM135" s="692"/>
      <c r="ESN135" s="692"/>
      <c r="ESO135" s="692"/>
      <c r="ESP135" s="692"/>
      <c r="ESQ135" s="692"/>
      <c r="ESR135" s="692"/>
      <c r="ESS135" s="692"/>
      <c r="EST135" s="692"/>
      <c r="ESU135" s="692"/>
      <c r="ESV135" s="692"/>
      <c r="ESW135" s="692"/>
      <c r="ESX135" s="692"/>
      <c r="ESY135" s="692"/>
      <c r="ESZ135" s="692"/>
      <c r="ETA135" s="692"/>
      <c r="ETB135" s="692"/>
      <c r="ETC135" s="692"/>
      <c r="ETD135" s="692"/>
      <c r="ETE135" s="692"/>
      <c r="ETF135" s="692"/>
      <c r="ETG135" s="692"/>
      <c r="ETH135" s="692"/>
      <c r="ETI135" s="692"/>
      <c r="ETJ135" s="692"/>
      <c r="ETK135" s="692"/>
      <c r="ETL135" s="692"/>
      <c r="ETM135" s="692"/>
      <c r="ETN135" s="692"/>
      <c r="ETO135" s="692"/>
      <c r="ETP135" s="692"/>
      <c r="ETQ135" s="692"/>
      <c r="ETR135" s="692"/>
      <c r="ETS135" s="692"/>
      <c r="ETT135" s="692"/>
      <c r="ETU135" s="692"/>
      <c r="ETV135" s="692"/>
      <c r="ETW135" s="692"/>
      <c r="ETX135" s="692"/>
      <c r="ETY135" s="692"/>
      <c r="ETZ135" s="692"/>
      <c r="EUA135" s="692"/>
      <c r="EUB135" s="692"/>
      <c r="EUC135" s="692"/>
      <c r="EUD135" s="692"/>
      <c r="EUE135" s="692"/>
      <c r="EUF135" s="692"/>
      <c r="EUG135" s="692"/>
      <c r="EUH135" s="692"/>
      <c r="EUI135" s="692"/>
      <c r="EUJ135" s="692"/>
      <c r="EUK135" s="692"/>
      <c r="EUL135" s="692"/>
      <c r="EUM135" s="692"/>
      <c r="EUN135" s="692"/>
      <c r="EUO135" s="692"/>
      <c r="EUP135" s="692"/>
      <c r="EUQ135" s="692"/>
      <c r="EUR135" s="692"/>
      <c r="EUS135" s="692"/>
      <c r="EUT135" s="692"/>
      <c r="EUU135" s="692"/>
      <c r="EUV135" s="692"/>
      <c r="EUW135" s="692"/>
      <c r="EUX135" s="692"/>
      <c r="EUY135" s="692"/>
      <c r="EUZ135" s="692"/>
      <c r="EVA135" s="692"/>
      <c r="EVB135" s="692"/>
      <c r="EVC135" s="692"/>
      <c r="EVD135" s="692"/>
      <c r="EVE135" s="692"/>
      <c r="EVF135" s="692"/>
      <c r="EVG135" s="692"/>
      <c r="EVH135" s="692"/>
      <c r="EVI135" s="692"/>
      <c r="EVJ135" s="692"/>
      <c r="EVK135" s="692"/>
      <c r="EVL135" s="692"/>
      <c r="EVM135" s="692"/>
      <c r="EVN135" s="692"/>
      <c r="EVO135" s="692"/>
      <c r="EVP135" s="692"/>
      <c r="EVQ135" s="692"/>
      <c r="EVR135" s="692"/>
      <c r="EVS135" s="692"/>
      <c r="EVT135" s="692"/>
      <c r="EVU135" s="692"/>
      <c r="EVV135" s="692"/>
      <c r="EVW135" s="692"/>
      <c r="EVX135" s="692"/>
      <c r="EVY135" s="692"/>
      <c r="EVZ135" s="692"/>
      <c r="EWA135" s="692"/>
      <c r="EWB135" s="692"/>
      <c r="EWC135" s="692"/>
      <c r="EWD135" s="692"/>
      <c r="EWE135" s="692"/>
      <c r="EWF135" s="692"/>
      <c r="EWG135" s="692"/>
      <c r="EWH135" s="692"/>
      <c r="EWI135" s="692"/>
      <c r="EWJ135" s="692"/>
      <c r="EWK135" s="692"/>
      <c r="EWL135" s="692"/>
      <c r="EWM135" s="692"/>
      <c r="EWN135" s="692"/>
      <c r="EWO135" s="692"/>
      <c r="EWP135" s="692"/>
      <c r="EWQ135" s="692"/>
      <c r="EWR135" s="692"/>
      <c r="EWS135" s="692"/>
      <c r="EWT135" s="692"/>
      <c r="EWU135" s="692"/>
      <c r="EWV135" s="692"/>
      <c r="EWW135" s="692"/>
      <c r="EWX135" s="692"/>
      <c r="EWY135" s="692"/>
      <c r="EWZ135" s="692"/>
      <c r="EXA135" s="692"/>
      <c r="EXB135" s="692"/>
      <c r="EXC135" s="692"/>
      <c r="EXD135" s="692"/>
      <c r="EXE135" s="692"/>
      <c r="EXF135" s="692"/>
      <c r="EXG135" s="692"/>
      <c r="EXH135" s="692"/>
      <c r="EXI135" s="692"/>
      <c r="EXJ135" s="692"/>
      <c r="EXK135" s="692"/>
      <c r="EXL135" s="692"/>
      <c r="EXM135" s="692"/>
      <c r="EXN135" s="692"/>
      <c r="EXO135" s="692"/>
      <c r="EXP135" s="692"/>
      <c r="EXQ135" s="692"/>
      <c r="EXR135" s="692"/>
      <c r="EXS135" s="692"/>
      <c r="EXT135" s="692"/>
      <c r="EXU135" s="692"/>
      <c r="EXV135" s="692"/>
      <c r="EXW135" s="692"/>
      <c r="EXX135" s="692"/>
      <c r="EXY135" s="692"/>
      <c r="EXZ135" s="692"/>
      <c r="EYA135" s="692"/>
      <c r="EYB135" s="692"/>
      <c r="EYC135" s="692"/>
      <c r="EYD135" s="692"/>
      <c r="EYE135" s="692"/>
      <c r="EYF135" s="692"/>
      <c r="EYG135" s="692"/>
      <c r="EYH135" s="692"/>
      <c r="EYI135" s="692"/>
      <c r="EYJ135" s="692"/>
      <c r="EYK135" s="692"/>
      <c r="EYL135" s="692"/>
      <c r="EYM135" s="692"/>
      <c r="EYN135" s="692"/>
      <c r="EYO135" s="692"/>
      <c r="EYP135" s="692"/>
      <c r="EYQ135" s="692"/>
      <c r="EYR135" s="692"/>
      <c r="EYS135" s="692"/>
      <c r="EYT135" s="692"/>
      <c r="EYU135" s="692"/>
      <c r="EYV135" s="692"/>
      <c r="EYW135" s="692"/>
      <c r="EYX135" s="692"/>
      <c r="EYY135" s="692"/>
      <c r="EYZ135" s="692"/>
      <c r="EZA135" s="692"/>
      <c r="EZB135" s="692"/>
      <c r="EZC135" s="692"/>
      <c r="EZD135" s="692"/>
      <c r="EZE135" s="692"/>
      <c r="EZF135" s="692"/>
      <c r="EZG135" s="692"/>
      <c r="EZH135" s="692"/>
      <c r="EZI135" s="692"/>
      <c r="EZJ135" s="692"/>
      <c r="EZK135" s="692"/>
      <c r="EZL135" s="692"/>
      <c r="EZM135" s="692"/>
      <c r="EZN135" s="692"/>
      <c r="EZO135" s="692"/>
      <c r="EZP135" s="692"/>
      <c r="EZQ135" s="692"/>
      <c r="EZR135" s="692"/>
      <c r="EZS135" s="692"/>
      <c r="EZT135" s="692"/>
      <c r="EZU135" s="692"/>
      <c r="EZV135" s="692"/>
      <c r="EZW135" s="692"/>
      <c r="EZX135" s="692"/>
      <c r="EZY135" s="692"/>
      <c r="EZZ135" s="692"/>
      <c r="FAA135" s="692"/>
      <c r="FAB135" s="692"/>
      <c r="FAC135" s="692"/>
      <c r="FAD135" s="692"/>
      <c r="FAE135" s="692"/>
      <c r="FAF135" s="692"/>
      <c r="FAG135" s="692"/>
      <c r="FAH135" s="692"/>
      <c r="FAI135" s="692"/>
      <c r="FAJ135" s="692"/>
      <c r="FAK135" s="692"/>
      <c r="FAL135" s="692"/>
      <c r="FAM135" s="692"/>
      <c r="FAN135" s="692"/>
      <c r="FAO135" s="692"/>
      <c r="FAP135" s="692"/>
      <c r="FAQ135" s="692"/>
      <c r="FAR135" s="692"/>
      <c r="FAS135" s="692"/>
      <c r="FAT135" s="692"/>
      <c r="FAU135" s="692"/>
      <c r="FAV135" s="692"/>
      <c r="FAW135" s="692"/>
      <c r="FAX135" s="692"/>
      <c r="FAY135" s="692"/>
      <c r="FAZ135" s="692"/>
      <c r="FBA135" s="692"/>
      <c r="FBB135" s="692"/>
      <c r="FBC135" s="692"/>
      <c r="FBD135" s="692"/>
      <c r="FBE135" s="692"/>
      <c r="FBF135" s="692"/>
      <c r="FBG135" s="692"/>
      <c r="FBH135" s="692"/>
      <c r="FBI135" s="692"/>
      <c r="FBJ135" s="692"/>
      <c r="FBK135" s="692"/>
      <c r="FBL135" s="692"/>
      <c r="FBM135" s="692"/>
      <c r="FBN135" s="692"/>
      <c r="FBO135" s="692"/>
      <c r="FBP135" s="692"/>
      <c r="FBQ135" s="692"/>
      <c r="FBR135" s="692"/>
      <c r="FBS135" s="692"/>
      <c r="FBT135" s="692"/>
      <c r="FBU135" s="692"/>
      <c r="FBV135" s="692"/>
      <c r="FBW135" s="692"/>
      <c r="FBX135" s="692"/>
      <c r="FBY135" s="692"/>
      <c r="FBZ135" s="692"/>
      <c r="FCA135" s="692"/>
      <c r="FCB135" s="692"/>
      <c r="FCC135" s="692"/>
      <c r="FCD135" s="692"/>
      <c r="FCE135" s="692"/>
      <c r="FCF135" s="692"/>
      <c r="FCG135" s="692"/>
      <c r="FCH135" s="692"/>
      <c r="FCI135" s="692"/>
      <c r="FCJ135" s="692"/>
      <c r="FCK135" s="692"/>
      <c r="FCL135" s="692"/>
      <c r="FCM135" s="692"/>
      <c r="FCN135" s="692"/>
      <c r="FCO135" s="692"/>
      <c r="FCP135" s="692"/>
      <c r="FCQ135" s="692"/>
      <c r="FCR135" s="692"/>
      <c r="FCS135" s="692"/>
      <c r="FCT135" s="692"/>
      <c r="FCU135" s="692"/>
      <c r="FCV135" s="692"/>
      <c r="FCW135" s="692"/>
      <c r="FCX135" s="692"/>
      <c r="FCY135" s="692"/>
      <c r="FCZ135" s="692"/>
      <c r="FDA135" s="692"/>
      <c r="FDB135" s="692"/>
      <c r="FDC135" s="692"/>
      <c r="FDD135" s="692"/>
      <c r="FDE135" s="692"/>
      <c r="FDF135" s="692"/>
      <c r="FDG135" s="692"/>
      <c r="FDH135" s="692"/>
      <c r="FDI135" s="692"/>
      <c r="FDJ135" s="692"/>
      <c r="FDK135" s="692"/>
      <c r="FDL135" s="692"/>
      <c r="FDM135" s="692"/>
      <c r="FDN135" s="692"/>
      <c r="FDO135" s="692"/>
      <c r="FDP135" s="692"/>
      <c r="FDQ135" s="692"/>
      <c r="FDR135" s="692"/>
      <c r="FDS135" s="692"/>
      <c r="FDT135" s="692"/>
      <c r="FDU135" s="692"/>
      <c r="FDV135" s="692"/>
      <c r="FDW135" s="692"/>
      <c r="FDX135" s="692"/>
      <c r="FDY135" s="692"/>
      <c r="FDZ135" s="692"/>
      <c r="FEA135" s="692"/>
      <c r="FEB135" s="692"/>
      <c r="FEC135" s="692"/>
      <c r="FED135" s="692"/>
      <c r="FEE135" s="692"/>
      <c r="FEF135" s="692"/>
      <c r="FEG135" s="692"/>
      <c r="FEH135" s="692"/>
      <c r="FEI135" s="692"/>
      <c r="FEJ135" s="692"/>
      <c r="FEK135" s="692"/>
      <c r="FEL135" s="692"/>
      <c r="FEM135" s="692"/>
      <c r="FEN135" s="692"/>
      <c r="FEO135" s="692"/>
      <c r="FEP135" s="692"/>
      <c r="FEQ135" s="692"/>
      <c r="FER135" s="692"/>
      <c r="FES135" s="692"/>
      <c r="FET135" s="692"/>
      <c r="FEU135" s="692"/>
      <c r="FEV135" s="692"/>
      <c r="FEW135" s="692"/>
      <c r="FEX135" s="692"/>
      <c r="FEY135" s="692"/>
      <c r="FEZ135" s="692"/>
      <c r="FFA135" s="692"/>
      <c r="FFB135" s="692"/>
      <c r="FFC135" s="692"/>
      <c r="FFD135" s="692"/>
      <c r="FFE135" s="692"/>
      <c r="FFF135" s="692"/>
      <c r="FFG135" s="692"/>
      <c r="FFH135" s="692"/>
      <c r="FFI135" s="692"/>
      <c r="FFJ135" s="692"/>
      <c r="FFK135" s="692"/>
      <c r="FFL135" s="692"/>
      <c r="FFM135" s="692"/>
      <c r="FFN135" s="692"/>
      <c r="FFO135" s="692"/>
      <c r="FFP135" s="692"/>
      <c r="FFQ135" s="692"/>
      <c r="FFR135" s="692"/>
      <c r="FFS135" s="692"/>
      <c r="FFT135" s="692"/>
      <c r="FFU135" s="692"/>
      <c r="FFV135" s="692"/>
      <c r="FFW135" s="692"/>
      <c r="FFX135" s="692"/>
      <c r="FFY135" s="692"/>
      <c r="FFZ135" s="692"/>
      <c r="FGA135" s="692"/>
      <c r="FGB135" s="692"/>
      <c r="FGC135" s="692"/>
      <c r="FGD135" s="692"/>
      <c r="FGE135" s="692"/>
      <c r="FGF135" s="692"/>
      <c r="FGG135" s="692"/>
      <c r="FGH135" s="692"/>
      <c r="FGI135" s="692"/>
      <c r="FGJ135" s="692"/>
      <c r="FGK135" s="692"/>
      <c r="FGL135" s="692"/>
      <c r="FGM135" s="692"/>
      <c r="FGN135" s="692"/>
      <c r="FGO135" s="692"/>
      <c r="FGP135" s="692"/>
      <c r="FGQ135" s="692"/>
      <c r="FGR135" s="692"/>
      <c r="FGS135" s="692"/>
      <c r="FGT135" s="692"/>
      <c r="FGU135" s="692"/>
      <c r="FGV135" s="692"/>
      <c r="FGW135" s="692"/>
      <c r="FGX135" s="692"/>
      <c r="FGY135" s="692"/>
      <c r="FGZ135" s="692"/>
      <c r="FHA135" s="692"/>
      <c r="FHB135" s="692"/>
      <c r="FHC135" s="692"/>
      <c r="FHD135" s="692"/>
      <c r="FHE135" s="692"/>
      <c r="FHF135" s="692"/>
      <c r="FHG135" s="692"/>
      <c r="FHH135" s="692"/>
      <c r="FHI135" s="692"/>
      <c r="FHJ135" s="692"/>
      <c r="FHK135" s="692"/>
      <c r="FHL135" s="692"/>
      <c r="FHM135" s="692"/>
      <c r="FHN135" s="692"/>
      <c r="FHO135" s="692"/>
      <c r="FHP135" s="692"/>
      <c r="FHQ135" s="692"/>
      <c r="FHR135" s="692"/>
      <c r="FHS135" s="692"/>
      <c r="FHT135" s="692"/>
      <c r="FHU135" s="692"/>
      <c r="FHV135" s="692"/>
      <c r="FHW135" s="692"/>
      <c r="FHX135" s="692"/>
      <c r="FHY135" s="692"/>
      <c r="FHZ135" s="692"/>
      <c r="FIA135" s="692"/>
      <c r="FIB135" s="692"/>
      <c r="FIC135" s="692"/>
      <c r="FID135" s="692"/>
      <c r="FIE135" s="692"/>
      <c r="FIF135" s="692"/>
      <c r="FIG135" s="692"/>
      <c r="FIH135" s="692"/>
      <c r="FII135" s="692"/>
      <c r="FIJ135" s="692"/>
      <c r="FIK135" s="692"/>
      <c r="FIL135" s="692"/>
      <c r="FIM135" s="692"/>
      <c r="FIN135" s="692"/>
      <c r="FIO135" s="692"/>
      <c r="FIP135" s="692"/>
      <c r="FIQ135" s="692"/>
      <c r="FIR135" s="692"/>
      <c r="FIS135" s="692"/>
      <c r="FIT135" s="692"/>
      <c r="FIU135" s="692"/>
      <c r="FIV135" s="692"/>
      <c r="FIW135" s="692"/>
      <c r="FIX135" s="692"/>
      <c r="FIY135" s="692"/>
      <c r="FIZ135" s="692"/>
      <c r="FJA135" s="692"/>
      <c r="FJB135" s="692"/>
      <c r="FJC135" s="692"/>
      <c r="FJD135" s="692"/>
      <c r="FJE135" s="692"/>
      <c r="FJF135" s="692"/>
      <c r="FJG135" s="692"/>
      <c r="FJH135" s="692"/>
      <c r="FJI135" s="692"/>
      <c r="FJJ135" s="692"/>
      <c r="FJK135" s="692"/>
      <c r="FJL135" s="692"/>
      <c r="FJM135" s="692"/>
      <c r="FJN135" s="692"/>
      <c r="FJO135" s="692"/>
      <c r="FJP135" s="692"/>
      <c r="FJQ135" s="692"/>
      <c r="FJR135" s="692"/>
      <c r="FJS135" s="692"/>
      <c r="FJT135" s="692"/>
      <c r="FJU135" s="692"/>
      <c r="FJV135" s="692"/>
      <c r="FJW135" s="692"/>
      <c r="FJX135" s="692"/>
      <c r="FJY135" s="692"/>
      <c r="FJZ135" s="692"/>
      <c r="FKA135" s="692"/>
      <c r="FKB135" s="692"/>
      <c r="FKC135" s="692"/>
      <c r="FKD135" s="692"/>
      <c r="FKE135" s="692"/>
      <c r="FKF135" s="692"/>
      <c r="FKG135" s="692"/>
      <c r="FKH135" s="692"/>
      <c r="FKI135" s="692"/>
      <c r="FKJ135" s="692"/>
      <c r="FKK135" s="692"/>
      <c r="FKL135" s="692"/>
      <c r="FKM135" s="692"/>
      <c r="FKN135" s="692"/>
      <c r="FKO135" s="692"/>
      <c r="FKP135" s="692"/>
      <c r="FKQ135" s="692"/>
      <c r="FKR135" s="692"/>
      <c r="FKS135" s="692"/>
      <c r="FKT135" s="692"/>
      <c r="FKU135" s="692"/>
      <c r="FKV135" s="692"/>
      <c r="FKW135" s="692"/>
      <c r="FKX135" s="692"/>
      <c r="FKY135" s="692"/>
      <c r="FKZ135" s="692"/>
      <c r="FLA135" s="692"/>
      <c r="FLB135" s="692"/>
      <c r="FLC135" s="692"/>
      <c r="FLD135" s="692"/>
      <c r="FLE135" s="692"/>
      <c r="FLF135" s="692"/>
      <c r="FLG135" s="692"/>
      <c r="FLH135" s="692"/>
      <c r="FLI135" s="692"/>
      <c r="FLJ135" s="692"/>
      <c r="FLK135" s="692"/>
      <c r="FLL135" s="692"/>
      <c r="FLM135" s="692"/>
      <c r="FLN135" s="692"/>
      <c r="FLO135" s="692"/>
      <c r="FLP135" s="692"/>
      <c r="FLQ135" s="692"/>
      <c r="FLR135" s="692"/>
      <c r="FLS135" s="692"/>
      <c r="FLT135" s="692"/>
      <c r="FLU135" s="692"/>
      <c r="FLV135" s="692"/>
      <c r="FLW135" s="692"/>
      <c r="FLX135" s="692"/>
      <c r="FLY135" s="692"/>
      <c r="FLZ135" s="692"/>
      <c r="FMA135" s="692"/>
      <c r="FMB135" s="692"/>
      <c r="FMC135" s="692"/>
      <c r="FMD135" s="692"/>
      <c r="FME135" s="692"/>
      <c r="FMF135" s="692"/>
      <c r="FMG135" s="692"/>
      <c r="FMH135" s="692"/>
      <c r="FMI135" s="692"/>
      <c r="FMJ135" s="692"/>
      <c r="FMK135" s="692"/>
      <c r="FML135" s="692"/>
      <c r="FMM135" s="692"/>
      <c r="FMN135" s="692"/>
      <c r="FMO135" s="692"/>
      <c r="FMP135" s="692"/>
      <c r="FMQ135" s="692"/>
      <c r="FMR135" s="692"/>
      <c r="FMS135" s="692"/>
      <c r="FMT135" s="692"/>
      <c r="FMU135" s="692"/>
      <c r="FMV135" s="692"/>
      <c r="FMW135" s="692"/>
      <c r="FMX135" s="692"/>
      <c r="FMY135" s="692"/>
      <c r="FMZ135" s="692"/>
      <c r="FNA135" s="692"/>
      <c r="FNB135" s="692"/>
      <c r="FNC135" s="692"/>
      <c r="FND135" s="692"/>
      <c r="FNE135" s="692"/>
      <c r="FNF135" s="692"/>
      <c r="FNG135" s="692"/>
      <c r="FNH135" s="692"/>
      <c r="FNI135" s="692"/>
      <c r="FNJ135" s="692"/>
      <c r="FNK135" s="692"/>
      <c r="FNL135" s="692"/>
      <c r="FNM135" s="692"/>
      <c r="FNN135" s="692"/>
      <c r="FNO135" s="692"/>
      <c r="FNP135" s="692"/>
      <c r="FNQ135" s="692"/>
      <c r="FNR135" s="692"/>
      <c r="FNS135" s="692"/>
      <c r="FNT135" s="692"/>
      <c r="FNU135" s="692"/>
      <c r="FNV135" s="692"/>
      <c r="FNW135" s="692"/>
      <c r="FNX135" s="692"/>
      <c r="FNY135" s="692"/>
      <c r="FNZ135" s="692"/>
      <c r="FOA135" s="692"/>
      <c r="FOB135" s="692"/>
      <c r="FOC135" s="692"/>
      <c r="FOD135" s="692"/>
      <c r="FOE135" s="692"/>
      <c r="FOF135" s="692"/>
      <c r="FOG135" s="692"/>
      <c r="FOH135" s="692"/>
      <c r="FOI135" s="692"/>
      <c r="FOJ135" s="692"/>
      <c r="FOK135" s="692"/>
      <c r="FOL135" s="692"/>
      <c r="FOM135" s="692"/>
      <c r="FON135" s="692"/>
      <c r="FOO135" s="692"/>
      <c r="FOP135" s="692"/>
      <c r="FOQ135" s="692"/>
      <c r="FOR135" s="692"/>
      <c r="FOS135" s="692"/>
      <c r="FOT135" s="692"/>
      <c r="FOU135" s="692"/>
      <c r="FOV135" s="692"/>
      <c r="FOW135" s="692"/>
      <c r="FOX135" s="692"/>
      <c r="FOY135" s="692"/>
      <c r="FOZ135" s="692"/>
      <c r="FPA135" s="692"/>
      <c r="FPB135" s="692"/>
      <c r="FPC135" s="692"/>
      <c r="FPD135" s="692"/>
      <c r="FPE135" s="692"/>
      <c r="FPF135" s="692"/>
      <c r="FPG135" s="692"/>
      <c r="FPH135" s="692"/>
      <c r="FPI135" s="692"/>
      <c r="FPJ135" s="692"/>
      <c r="FPK135" s="692"/>
      <c r="FPL135" s="692"/>
      <c r="FPM135" s="692"/>
      <c r="FPN135" s="692"/>
      <c r="FPO135" s="692"/>
      <c r="FPP135" s="692"/>
      <c r="FPQ135" s="692"/>
      <c r="FPR135" s="692"/>
      <c r="FPS135" s="692"/>
      <c r="FPT135" s="692"/>
      <c r="FPU135" s="692"/>
      <c r="FPV135" s="692"/>
      <c r="FPW135" s="692"/>
      <c r="FPX135" s="692"/>
      <c r="FPY135" s="692"/>
      <c r="FPZ135" s="692"/>
      <c r="FQA135" s="692"/>
      <c r="FQB135" s="692"/>
      <c r="FQC135" s="692"/>
      <c r="FQD135" s="692"/>
      <c r="FQE135" s="692"/>
      <c r="FQF135" s="692"/>
      <c r="FQG135" s="692"/>
      <c r="FQH135" s="692"/>
      <c r="FQI135" s="692"/>
      <c r="FQJ135" s="692"/>
      <c r="FQK135" s="692"/>
      <c r="FQL135" s="692"/>
      <c r="FQM135" s="692"/>
      <c r="FQN135" s="692"/>
      <c r="FQO135" s="692"/>
      <c r="FQP135" s="692"/>
      <c r="FQQ135" s="692"/>
      <c r="FQR135" s="692"/>
      <c r="FQS135" s="692"/>
      <c r="FQT135" s="692"/>
      <c r="FQU135" s="692"/>
      <c r="FQV135" s="692"/>
      <c r="FQW135" s="692"/>
      <c r="FQX135" s="692"/>
      <c r="FQY135" s="692"/>
      <c r="FQZ135" s="692"/>
      <c r="FRA135" s="692"/>
      <c r="FRB135" s="692"/>
      <c r="FRC135" s="692"/>
      <c r="FRD135" s="692"/>
      <c r="FRE135" s="692"/>
      <c r="FRF135" s="692"/>
      <c r="FRG135" s="692"/>
      <c r="FRH135" s="692"/>
      <c r="FRI135" s="692"/>
      <c r="FRJ135" s="692"/>
      <c r="FRK135" s="692"/>
      <c r="FRL135" s="692"/>
      <c r="FRM135" s="692"/>
      <c r="FRN135" s="692"/>
      <c r="FRO135" s="692"/>
      <c r="FRP135" s="692"/>
      <c r="FRQ135" s="692"/>
      <c r="FRR135" s="692"/>
      <c r="FRS135" s="692"/>
      <c r="FRT135" s="692"/>
      <c r="FRU135" s="692"/>
      <c r="FRV135" s="692"/>
      <c r="FRW135" s="692"/>
      <c r="FRX135" s="692"/>
      <c r="FRY135" s="692"/>
      <c r="FRZ135" s="692"/>
      <c r="FSA135" s="692"/>
      <c r="FSB135" s="692"/>
      <c r="FSC135" s="692"/>
      <c r="FSD135" s="692"/>
      <c r="FSE135" s="692"/>
      <c r="FSF135" s="692"/>
      <c r="FSG135" s="692"/>
      <c r="FSH135" s="692"/>
      <c r="FSI135" s="692"/>
      <c r="FSJ135" s="692"/>
      <c r="FSK135" s="692"/>
      <c r="FSL135" s="692"/>
      <c r="FSM135" s="692"/>
      <c r="FSN135" s="692"/>
      <c r="FSO135" s="692"/>
      <c r="FSP135" s="692"/>
      <c r="FSQ135" s="692"/>
      <c r="FSR135" s="692"/>
      <c r="FSS135" s="692"/>
      <c r="FST135" s="692"/>
      <c r="FSU135" s="692"/>
      <c r="FSV135" s="692"/>
      <c r="FSW135" s="692"/>
      <c r="FSX135" s="692"/>
      <c r="FSY135" s="692"/>
      <c r="FSZ135" s="692"/>
      <c r="FTA135" s="692"/>
      <c r="FTB135" s="692"/>
      <c r="FTC135" s="692"/>
      <c r="FTD135" s="692"/>
      <c r="FTE135" s="692"/>
      <c r="FTF135" s="692"/>
      <c r="FTG135" s="692"/>
      <c r="FTH135" s="692"/>
      <c r="FTI135" s="692"/>
      <c r="FTJ135" s="692"/>
      <c r="FTK135" s="692"/>
      <c r="FTL135" s="692"/>
      <c r="FTM135" s="692"/>
      <c r="FTN135" s="692"/>
      <c r="FTO135" s="692"/>
      <c r="FTP135" s="692"/>
      <c r="FTQ135" s="692"/>
      <c r="FTR135" s="692"/>
      <c r="FTS135" s="692"/>
      <c r="FTT135" s="692"/>
      <c r="FTU135" s="692"/>
      <c r="FTV135" s="692"/>
      <c r="FTW135" s="692"/>
      <c r="FTX135" s="692"/>
      <c r="FTY135" s="692"/>
      <c r="FTZ135" s="692"/>
      <c r="FUA135" s="692"/>
      <c r="FUB135" s="692"/>
      <c r="FUC135" s="692"/>
      <c r="FUD135" s="692"/>
      <c r="FUE135" s="692"/>
      <c r="FUF135" s="692"/>
      <c r="FUG135" s="692"/>
      <c r="FUH135" s="692"/>
      <c r="FUI135" s="692"/>
      <c r="FUJ135" s="692"/>
      <c r="FUK135" s="692"/>
      <c r="FUL135" s="692"/>
      <c r="FUM135" s="692"/>
      <c r="FUN135" s="692"/>
      <c r="FUO135" s="692"/>
      <c r="FUP135" s="692"/>
      <c r="FUQ135" s="692"/>
      <c r="FUR135" s="692"/>
      <c r="FUS135" s="692"/>
      <c r="FUT135" s="692"/>
      <c r="FUU135" s="692"/>
      <c r="FUV135" s="692"/>
      <c r="FUW135" s="692"/>
      <c r="FUX135" s="692"/>
      <c r="FUY135" s="692"/>
      <c r="FUZ135" s="692"/>
      <c r="FVA135" s="692"/>
      <c r="FVB135" s="692"/>
      <c r="FVC135" s="692"/>
      <c r="FVD135" s="692"/>
      <c r="FVE135" s="692"/>
      <c r="FVF135" s="692"/>
      <c r="FVG135" s="692"/>
      <c r="FVH135" s="692"/>
      <c r="FVI135" s="692"/>
      <c r="FVJ135" s="692"/>
      <c r="FVK135" s="692"/>
      <c r="FVL135" s="692"/>
      <c r="FVM135" s="692"/>
      <c r="FVN135" s="692"/>
      <c r="FVO135" s="692"/>
      <c r="FVP135" s="692"/>
      <c r="FVQ135" s="692"/>
      <c r="FVR135" s="692"/>
      <c r="FVS135" s="692"/>
      <c r="FVT135" s="692"/>
      <c r="FVU135" s="692"/>
      <c r="FVV135" s="692"/>
      <c r="FVW135" s="692"/>
      <c r="FVX135" s="692"/>
      <c r="FVY135" s="692"/>
      <c r="FVZ135" s="692"/>
      <c r="FWA135" s="692"/>
      <c r="FWB135" s="692"/>
      <c r="FWC135" s="692"/>
      <c r="FWD135" s="692"/>
      <c r="FWE135" s="692"/>
      <c r="FWF135" s="692"/>
      <c r="FWG135" s="692"/>
      <c r="FWH135" s="692"/>
      <c r="FWI135" s="692"/>
      <c r="FWJ135" s="692"/>
      <c r="FWK135" s="692"/>
      <c r="FWL135" s="692"/>
      <c r="FWM135" s="692"/>
      <c r="FWN135" s="692"/>
      <c r="FWO135" s="692"/>
      <c r="FWP135" s="692"/>
      <c r="FWQ135" s="692"/>
      <c r="FWR135" s="692"/>
      <c r="FWS135" s="692"/>
      <c r="FWT135" s="692"/>
      <c r="FWU135" s="692"/>
      <c r="FWV135" s="692"/>
      <c r="FWW135" s="692"/>
      <c r="FWX135" s="692"/>
      <c r="FWY135" s="692"/>
      <c r="FWZ135" s="692"/>
      <c r="FXA135" s="692"/>
      <c r="FXB135" s="692"/>
      <c r="FXC135" s="692"/>
      <c r="FXD135" s="692"/>
      <c r="FXE135" s="692"/>
      <c r="FXF135" s="692"/>
      <c r="FXG135" s="692"/>
      <c r="FXH135" s="692"/>
      <c r="FXI135" s="692"/>
      <c r="FXJ135" s="692"/>
      <c r="FXK135" s="692"/>
      <c r="FXL135" s="692"/>
      <c r="FXM135" s="692"/>
      <c r="FXN135" s="692"/>
      <c r="FXO135" s="692"/>
      <c r="FXP135" s="692"/>
      <c r="FXQ135" s="692"/>
      <c r="FXR135" s="692"/>
      <c r="FXS135" s="692"/>
      <c r="FXT135" s="692"/>
      <c r="FXU135" s="692"/>
      <c r="FXV135" s="692"/>
      <c r="FXW135" s="692"/>
      <c r="FXX135" s="692"/>
      <c r="FXY135" s="692"/>
      <c r="FXZ135" s="692"/>
      <c r="FYA135" s="692"/>
      <c r="FYB135" s="692"/>
      <c r="FYC135" s="692"/>
      <c r="FYD135" s="692"/>
      <c r="FYE135" s="692"/>
      <c r="FYF135" s="692"/>
      <c r="FYG135" s="692"/>
      <c r="FYH135" s="692"/>
      <c r="FYI135" s="692"/>
      <c r="FYJ135" s="692"/>
      <c r="FYK135" s="692"/>
      <c r="FYL135" s="692"/>
      <c r="FYM135" s="692"/>
      <c r="FYN135" s="692"/>
      <c r="FYO135" s="692"/>
      <c r="FYP135" s="692"/>
      <c r="FYQ135" s="692"/>
      <c r="FYR135" s="692"/>
      <c r="FYS135" s="692"/>
      <c r="FYT135" s="692"/>
      <c r="FYU135" s="692"/>
      <c r="FYV135" s="692"/>
      <c r="FYW135" s="692"/>
      <c r="FYX135" s="692"/>
      <c r="FYY135" s="692"/>
      <c r="FYZ135" s="692"/>
      <c r="FZA135" s="692"/>
      <c r="FZB135" s="692"/>
      <c r="FZC135" s="692"/>
      <c r="FZD135" s="692"/>
      <c r="FZE135" s="692"/>
      <c r="FZF135" s="692"/>
      <c r="FZG135" s="692"/>
      <c r="FZH135" s="692"/>
      <c r="FZI135" s="692"/>
      <c r="FZJ135" s="692"/>
      <c r="FZK135" s="692"/>
      <c r="FZL135" s="692"/>
      <c r="FZM135" s="692"/>
      <c r="FZN135" s="692"/>
      <c r="FZO135" s="692"/>
      <c r="FZP135" s="692"/>
      <c r="FZQ135" s="692"/>
      <c r="FZR135" s="692"/>
      <c r="FZS135" s="692"/>
      <c r="FZT135" s="692"/>
      <c r="FZU135" s="692"/>
      <c r="FZV135" s="692"/>
      <c r="FZW135" s="692"/>
      <c r="FZX135" s="692"/>
      <c r="FZY135" s="692"/>
      <c r="FZZ135" s="692"/>
      <c r="GAA135" s="692"/>
      <c r="GAB135" s="692"/>
      <c r="GAC135" s="692"/>
      <c r="GAD135" s="692"/>
      <c r="GAE135" s="692"/>
      <c r="GAF135" s="692"/>
      <c r="GAG135" s="692"/>
      <c r="GAH135" s="692"/>
      <c r="GAI135" s="692"/>
      <c r="GAJ135" s="692"/>
      <c r="GAK135" s="692"/>
      <c r="GAL135" s="692"/>
      <c r="GAM135" s="692"/>
      <c r="GAN135" s="692"/>
      <c r="GAO135" s="692"/>
      <c r="GAP135" s="692"/>
      <c r="GAQ135" s="692"/>
      <c r="GAR135" s="692"/>
      <c r="GAS135" s="692"/>
      <c r="GAT135" s="692"/>
      <c r="GAU135" s="692"/>
      <c r="GAV135" s="692"/>
      <c r="GAW135" s="692"/>
      <c r="GAX135" s="692"/>
      <c r="GAY135" s="692"/>
      <c r="GAZ135" s="692"/>
      <c r="GBA135" s="692"/>
      <c r="GBB135" s="692"/>
      <c r="GBC135" s="692"/>
      <c r="GBD135" s="692"/>
      <c r="GBE135" s="692"/>
      <c r="GBF135" s="692"/>
      <c r="GBG135" s="692"/>
      <c r="GBH135" s="692"/>
      <c r="GBI135" s="692"/>
      <c r="GBJ135" s="692"/>
      <c r="GBK135" s="692"/>
      <c r="GBL135" s="692"/>
      <c r="GBM135" s="692"/>
      <c r="GBN135" s="692"/>
      <c r="GBO135" s="692"/>
      <c r="GBP135" s="692"/>
      <c r="GBQ135" s="692"/>
      <c r="GBR135" s="692"/>
      <c r="GBS135" s="692"/>
      <c r="GBT135" s="692"/>
      <c r="GBU135" s="692"/>
      <c r="GBV135" s="692"/>
      <c r="GBW135" s="692"/>
      <c r="GBX135" s="692"/>
      <c r="GBY135" s="692"/>
      <c r="GBZ135" s="692"/>
      <c r="GCA135" s="692"/>
      <c r="GCB135" s="692"/>
      <c r="GCC135" s="692"/>
      <c r="GCD135" s="692"/>
      <c r="GCE135" s="692"/>
      <c r="GCF135" s="692"/>
      <c r="GCG135" s="692"/>
      <c r="GCH135" s="692"/>
      <c r="GCI135" s="692"/>
      <c r="GCJ135" s="692"/>
      <c r="GCK135" s="692"/>
      <c r="GCL135" s="692"/>
      <c r="GCM135" s="692"/>
      <c r="GCN135" s="692"/>
      <c r="GCO135" s="692"/>
      <c r="GCP135" s="692"/>
      <c r="GCQ135" s="692"/>
      <c r="GCR135" s="692"/>
      <c r="GCS135" s="692"/>
      <c r="GCT135" s="692"/>
      <c r="GCU135" s="692"/>
      <c r="GCV135" s="692"/>
      <c r="GCW135" s="692"/>
      <c r="GCX135" s="692"/>
      <c r="GCY135" s="692"/>
      <c r="GCZ135" s="692"/>
      <c r="GDA135" s="692"/>
      <c r="GDB135" s="692"/>
      <c r="GDC135" s="692"/>
      <c r="GDD135" s="692"/>
      <c r="GDE135" s="692"/>
      <c r="GDF135" s="692"/>
      <c r="GDG135" s="692"/>
      <c r="GDH135" s="692"/>
      <c r="GDI135" s="692"/>
      <c r="GDJ135" s="692"/>
      <c r="GDK135" s="692"/>
      <c r="GDL135" s="692"/>
      <c r="GDM135" s="692"/>
      <c r="GDN135" s="692"/>
      <c r="GDO135" s="692"/>
      <c r="GDP135" s="692"/>
      <c r="GDQ135" s="692"/>
      <c r="GDR135" s="692"/>
      <c r="GDS135" s="692"/>
      <c r="GDT135" s="692"/>
      <c r="GDU135" s="692"/>
      <c r="GDV135" s="692"/>
      <c r="GDW135" s="692"/>
      <c r="GDX135" s="692"/>
      <c r="GDY135" s="692"/>
      <c r="GDZ135" s="692"/>
      <c r="GEA135" s="692"/>
      <c r="GEB135" s="692"/>
      <c r="GEC135" s="692"/>
      <c r="GED135" s="692"/>
      <c r="GEE135" s="692"/>
      <c r="GEF135" s="692"/>
      <c r="GEG135" s="692"/>
      <c r="GEH135" s="692"/>
      <c r="GEI135" s="692"/>
      <c r="GEJ135" s="692"/>
      <c r="GEK135" s="692"/>
      <c r="GEL135" s="692"/>
      <c r="GEM135" s="692"/>
      <c r="GEN135" s="692"/>
      <c r="GEO135" s="692"/>
      <c r="GEP135" s="692"/>
      <c r="GEQ135" s="692"/>
      <c r="GER135" s="692"/>
      <c r="GES135" s="692"/>
      <c r="GET135" s="692"/>
      <c r="GEU135" s="692"/>
      <c r="GEV135" s="692"/>
      <c r="GEW135" s="692"/>
      <c r="GEX135" s="692"/>
      <c r="GEY135" s="692"/>
      <c r="GEZ135" s="692"/>
      <c r="GFA135" s="692"/>
      <c r="GFB135" s="692"/>
      <c r="GFC135" s="692"/>
      <c r="GFD135" s="692"/>
      <c r="GFE135" s="692"/>
      <c r="GFF135" s="692"/>
      <c r="GFG135" s="692"/>
      <c r="GFH135" s="692"/>
      <c r="GFI135" s="692"/>
      <c r="GFJ135" s="692"/>
      <c r="GFK135" s="692"/>
      <c r="GFL135" s="692"/>
      <c r="GFM135" s="692"/>
      <c r="GFN135" s="692"/>
      <c r="GFO135" s="692"/>
      <c r="GFP135" s="692"/>
      <c r="GFQ135" s="692"/>
      <c r="GFR135" s="692"/>
      <c r="GFS135" s="692"/>
      <c r="GFT135" s="692"/>
      <c r="GFU135" s="692"/>
      <c r="GFV135" s="692"/>
      <c r="GFW135" s="692"/>
      <c r="GFX135" s="692"/>
      <c r="GFY135" s="692"/>
      <c r="GFZ135" s="692"/>
      <c r="GGA135" s="692"/>
      <c r="GGB135" s="692"/>
      <c r="GGC135" s="692"/>
      <c r="GGD135" s="692"/>
      <c r="GGE135" s="692"/>
      <c r="GGF135" s="692"/>
      <c r="GGG135" s="692"/>
      <c r="GGH135" s="692"/>
      <c r="GGI135" s="692"/>
      <c r="GGJ135" s="692"/>
      <c r="GGK135" s="692"/>
      <c r="GGL135" s="692"/>
      <c r="GGM135" s="692"/>
      <c r="GGN135" s="692"/>
      <c r="GGO135" s="692"/>
      <c r="GGP135" s="692"/>
      <c r="GGQ135" s="692"/>
      <c r="GGR135" s="692"/>
      <c r="GGS135" s="692"/>
      <c r="GGT135" s="692"/>
      <c r="GGU135" s="692"/>
      <c r="GGV135" s="692"/>
      <c r="GGW135" s="692"/>
      <c r="GGX135" s="692"/>
      <c r="GGY135" s="692"/>
      <c r="GGZ135" s="692"/>
      <c r="GHA135" s="692"/>
      <c r="GHB135" s="692"/>
      <c r="GHC135" s="692"/>
      <c r="GHD135" s="692"/>
      <c r="GHE135" s="692"/>
      <c r="GHF135" s="692"/>
      <c r="GHG135" s="692"/>
      <c r="GHH135" s="692"/>
      <c r="GHI135" s="692"/>
      <c r="GHJ135" s="692"/>
      <c r="GHK135" s="692"/>
      <c r="GHL135" s="692"/>
      <c r="GHM135" s="692"/>
      <c r="GHN135" s="692"/>
      <c r="GHO135" s="692"/>
      <c r="GHP135" s="692"/>
      <c r="GHQ135" s="692"/>
      <c r="GHR135" s="692"/>
      <c r="GHS135" s="692"/>
      <c r="GHT135" s="692"/>
      <c r="GHU135" s="692"/>
      <c r="GHV135" s="692"/>
      <c r="GHW135" s="692"/>
      <c r="GHX135" s="692"/>
      <c r="GHY135" s="692"/>
      <c r="GHZ135" s="692"/>
      <c r="GIA135" s="692"/>
      <c r="GIB135" s="692"/>
      <c r="GIC135" s="692"/>
      <c r="GID135" s="692"/>
      <c r="GIE135" s="692"/>
      <c r="GIF135" s="692"/>
      <c r="GIG135" s="692"/>
      <c r="GIH135" s="692"/>
      <c r="GII135" s="692"/>
      <c r="GIJ135" s="692"/>
      <c r="GIK135" s="692"/>
      <c r="GIL135" s="692"/>
      <c r="GIM135" s="692"/>
      <c r="GIN135" s="692"/>
      <c r="GIO135" s="692"/>
      <c r="GIP135" s="692"/>
      <c r="GIQ135" s="692"/>
      <c r="GIR135" s="692"/>
      <c r="GIS135" s="692"/>
      <c r="GIT135" s="692"/>
      <c r="GIU135" s="692"/>
      <c r="GIV135" s="692"/>
      <c r="GIW135" s="692"/>
      <c r="GIX135" s="692"/>
      <c r="GIY135" s="692"/>
      <c r="GIZ135" s="692"/>
      <c r="GJA135" s="692"/>
      <c r="GJB135" s="692"/>
      <c r="GJC135" s="692"/>
      <c r="GJD135" s="692"/>
      <c r="GJE135" s="692"/>
      <c r="GJF135" s="692"/>
      <c r="GJG135" s="692"/>
      <c r="GJH135" s="692"/>
      <c r="GJI135" s="692"/>
      <c r="GJJ135" s="692"/>
      <c r="GJK135" s="692"/>
      <c r="GJL135" s="692"/>
      <c r="GJM135" s="692"/>
      <c r="GJN135" s="692"/>
      <c r="GJO135" s="692"/>
      <c r="GJP135" s="692"/>
      <c r="GJQ135" s="692"/>
      <c r="GJR135" s="692"/>
      <c r="GJS135" s="692"/>
      <c r="GJT135" s="692"/>
      <c r="GJU135" s="692"/>
      <c r="GJV135" s="692"/>
      <c r="GJW135" s="692"/>
      <c r="GJX135" s="692"/>
      <c r="GJY135" s="692"/>
      <c r="GJZ135" s="692"/>
      <c r="GKA135" s="692"/>
      <c r="GKB135" s="692"/>
      <c r="GKC135" s="692"/>
      <c r="GKD135" s="692"/>
      <c r="GKE135" s="692"/>
      <c r="GKF135" s="692"/>
      <c r="GKG135" s="692"/>
      <c r="GKH135" s="692"/>
      <c r="GKI135" s="692"/>
      <c r="GKJ135" s="692"/>
      <c r="GKK135" s="692"/>
      <c r="GKL135" s="692"/>
      <c r="GKM135" s="692"/>
      <c r="GKN135" s="692"/>
      <c r="GKO135" s="692"/>
      <c r="GKP135" s="692"/>
      <c r="GKQ135" s="692"/>
      <c r="GKR135" s="692"/>
      <c r="GKS135" s="692"/>
      <c r="GKT135" s="692"/>
      <c r="GKU135" s="692"/>
      <c r="GKV135" s="692"/>
      <c r="GKW135" s="692"/>
      <c r="GKX135" s="692"/>
      <c r="GKY135" s="692"/>
      <c r="GKZ135" s="692"/>
      <c r="GLA135" s="692"/>
      <c r="GLB135" s="692"/>
      <c r="GLC135" s="692"/>
      <c r="GLD135" s="692"/>
      <c r="GLE135" s="692"/>
      <c r="GLF135" s="692"/>
      <c r="GLG135" s="692"/>
      <c r="GLH135" s="692"/>
      <c r="GLI135" s="692"/>
      <c r="GLJ135" s="692"/>
      <c r="GLK135" s="692"/>
      <c r="GLL135" s="692"/>
      <c r="GLM135" s="692"/>
      <c r="GLN135" s="692"/>
      <c r="GLO135" s="692"/>
      <c r="GLP135" s="692"/>
      <c r="GLQ135" s="692"/>
      <c r="GLR135" s="692"/>
      <c r="GLS135" s="692"/>
      <c r="GLT135" s="692"/>
      <c r="GLU135" s="692"/>
      <c r="GLV135" s="692"/>
      <c r="GLW135" s="692"/>
      <c r="GLX135" s="692"/>
      <c r="GLY135" s="692"/>
      <c r="GLZ135" s="692"/>
      <c r="GMA135" s="692"/>
      <c r="GMB135" s="692"/>
      <c r="GMC135" s="692"/>
      <c r="GMD135" s="692"/>
      <c r="GME135" s="692"/>
      <c r="GMF135" s="692"/>
      <c r="GMG135" s="692"/>
      <c r="GMH135" s="692"/>
      <c r="GMI135" s="692"/>
      <c r="GMJ135" s="692"/>
      <c r="GMK135" s="692"/>
      <c r="GML135" s="692"/>
      <c r="GMM135" s="692"/>
      <c r="GMN135" s="692"/>
      <c r="GMO135" s="692"/>
      <c r="GMP135" s="692"/>
      <c r="GMQ135" s="692"/>
      <c r="GMR135" s="692"/>
      <c r="GMS135" s="692"/>
      <c r="GMT135" s="692"/>
      <c r="GMU135" s="692"/>
      <c r="GMV135" s="692"/>
      <c r="GMW135" s="692"/>
      <c r="GMX135" s="692"/>
      <c r="GMY135" s="692"/>
      <c r="GMZ135" s="692"/>
      <c r="GNA135" s="692"/>
      <c r="GNB135" s="692"/>
      <c r="GNC135" s="692"/>
      <c r="GND135" s="692"/>
      <c r="GNE135" s="692"/>
      <c r="GNF135" s="692"/>
      <c r="GNG135" s="692"/>
      <c r="GNH135" s="692"/>
      <c r="GNI135" s="692"/>
      <c r="GNJ135" s="692"/>
      <c r="GNK135" s="692"/>
      <c r="GNL135" s="692"/>
      <c r="GNM135" s="692"/>
      <c r="GNN135" s="692"/>
      <c r="GNO135" s="692"/>
      <c r="GNP135" s="692"/>
      <c r="GNQ135" s="692"/>
      <c r="GNR135" s="692"/>
      <c r="GNS135" s="692"/>
      <c r="GNT135" s="692"/>
      <c r="GNU135" s="692"/>
      <c r="GNV135" s="692"/>
      <c r="GNW135" s="692"/>
      <c r="GNX135" s="692"/>
      <c r="GNY135" s="692"/>
      <c r="GNZ135" s="692"/>
      <c r="GOA135" s="692"/>
      <c r="GOB135" s="692"/>
      <c r="GOC135" s="692"/>
      <c r="GOD135" s="692"/>
      <c r="GOE135" s="692"/>
      <c r="GOF135" s="692"/>
      <c r="GOG135" s="692"/>
      <c r="GOH135" s="692"/>
      <c r="GOI135" s="692"/>
      <c r="GOJ135" s="692"/>
      <c r="GOK135" s="692"/>
      <c r="GOL135" s="692"/>
      <c r="GOM135" s="692"/>
      <c r="GON135" s="692"/>
      <c r="GOO135" s="692"/>
      <c r="GOP135" s="692"/>
      <c r="GOQ135" s="692"/>
      <c r="GOR135" s="692"/>
      <c r="GOS135" s="692"/>
      <c r="GOT135" s="692"/>
      <c r="GOU135" s="692"/>
      <c r="GOV135" s="692"/>
      <c r="GOW135" s="692"/>
      <c r="GOX135" s="692"/>
      <c r="GOY135" s="692"/>
      <c r="GOZ135" s="692"/>
      <c r="GPA135" s="692"/>
      <c r="GPB135" s="692"/>
      <c r="GPC135" s="692"/>
      <c r="GPD135" s="692"/>
      <c r="GPE135" s="692"/>
      <c r="GPF135" s="692"/>
      <c r="GPG135" s="692"/>
      <c r="GPH135" s="692"/>
      <c r="GPI135" s="692"/>
      <c r="GPJ135" s="692"/>
      <c r="GPK135" s="692"/>
      <c r="GPL135" s="692"/>
      <c r="GPM135" s="692"/>
      <c r="GPN135" s="692"/>
      <c r="GPO135" s="692"/>
      <c r="GPP135" s="692"/>
      <c r="GPQ135" s="692"/>
      <c r="GPR135" s="692"/>
      <c r="GPS135" s="692"/>
      <c r="GPT135" s="692"/>
      <c r="GPU135" s="692"/>
      <c r="GPV135" s="692"/>
      <c r="GPW135" s="692"/>
      <c r="GPX135" s="692"/>
      <c r="GPY135" s="692"/>
      <c r="GPZ135" s="692"/>
      <c r="GQA135" s="692"/>
      <c r="GQB135" s="692"/>
      <c r="GQC135" s="692"/>
      <c r="GQD135" s="692"/>
      <c r="GQE135" s="692"/>
      <c r="GQF135" s="692"/>
      <c r="GQG135" s="692"/>
      <c r="GQH135" s="692"/>
      <c r="GQI135" s="692"/>
      <c r="GQJ135" s="692"/>
      <c r="GQK135" s="692"/>
      <c r="GQL135" s="692"/>
      <c r="GQM135" s="692"/>
      <c r="GQN135" s="692"/>
      <c r="GQO135" s="692"/>
      <c r="GQP135" s="692"/>
      <c r="GQQ135" s="692"/>
      <c r="GQR135" s="692"/>
      <c r="GQS135" s="692"/>
      <c r="GQT135" s="692"/>
      <c r="GQU135" s="692"/>
      <c r="GQV135" s="692"/>
      <c r="GQW135" s="692"/>
      <c r="GQX135" s="692"/>
      <c r="GQY135" s="692"/>
      <c r="GQZ135" s="692"/>
      <c r="GRA135" s="692"/>
      <c r="GRB135" s="692"/>
      <c r="GRC135" s="692"/>
      <c r="GRD135" s="692"/>
      <c r="GRE135" s="692"/>
      <c r="GRF135" s="692"/>
      <c r="GRG135" s="692"/>
      <c r="GRH135" s="692"/>
      <c r="GRI135" s="692"/>
      <c r="GRJ135" s="692"/>
      <c r="GRK135" s="692"/>
      <c r="GRL135" s="692"/>
      <c r="GRM135" s="692"/>
      <c r="GRN135" s="692"/>
      <c r="GRO135" s="692"/>
      <c r="GRP135" s="692"/>
      <c r="GRQ135" s="692"/>
      <c r="GRR135" s="692"/>
      <c r="GRS135" s="692"/>
      <c r="GRT135" s="692"/>
      <c r="GRU135" s="692"/>
      <c r="GRV135" s="692"/>
      <c r="GRW135" s="692"/>
      <c r="GRX135" s="692"/>
      <c r="GRY135" s="692"/>
      <c r="GRZ135" s="692"/>
      <c r="GSA135" s="692"/>
      <c r="GSB135" s="692"/>
      <c r="GSC135" s="692"/>
      <c r="GSD135" s="692"/>
      <c r="GSE135" s="692"/>
      <c r="GSF135" s="692"/>
      <c r="GSG135" s="692"/>
      <c r="GSH135" s="692"/>
      <c r="GSI135" s="692"/>
      <c r="GSJ135" s="692"/>
      <c r="GSK135" s="692"/>
      <c r="GSL135" s="692"/>
      <c r="GSM135" s="692"/>
      <c r="GSN135" s="692"/>
      <c r="GSO135" s="692"/>
      <c r="GSP135" s="692"/>
      <c r="GSQ135" s="692"/>
      <c r="GSR135" s="692"/>
      <c r="GSS135" s="692"/>
      <c r="GST135" s="692"/>
      <c r="GSU135" s="692"/>
      <c r="GSV135" s="692"/>
      <c r="GSW135" s="692"/>
      <c r="GSX135" s="692"/>
      <c r="GSY135" s="692"/>
      <c r="GSZ135" s="692"/>
      <c r="GTA135" s="692"/>
      <c r="GTB135" s="692"/>
      <c r="GTC135" s="692"/>
      <c r="GTD135" s="692"/>
      <c r="GTE135" s="692"/>
      <c r="GTF135" s="692"/>
      <c r="GTG135" s="692"/>
      <c r="GTH135" s="692"/>
      <c r="GTI135" s="692"/>
      <c r="GTJ135" s="692"/>
      <c r="GTK135" s="692"/>
      <c r="GTL135" s="692"/>
      <c r="GTM135" s="692"/>
      <c r="GTN135" s="692"/>
      <c r="GTO135" s="692"/>
      <c r="GTP135" s="692"/>
      <c r="GTQ135" s="692"/>
      <c r="GTR135" s="692"/>
      <c r="GTS135" s="692"/>
      <c r="GTT135" s="692"/>
      <c r="GTU135" s="692"/>
      <c r="GTV135" s="692"/>
      <c r="GTW135" s="692"/>
      <c r="GTX135" s="692"/>
      <c r="GTY135" s="692"/>
      <c r="GTZ135" s="692"/>
      <c r="GUA135" s="692"/>
      <c r="GUB135" s="692"/>
      <c r="GUC135" s="692"/>
      <c r="GUD135" s="692"/>
      <c r="GUE135" s="692"/>
      <c r="GUF135" s="692"/>
      <c r="GUG135" s="692"/>
      <c r="GUH135" s="692"/>
      <c r="GUI135" s="692"/>
      <c r="GUJ135" s="692"/>
      <c r="GUK135" s="692"/>
      <c r="GUL135" s="692"/>
      <c r="GUM135" s="692"/>
      <c r="GUN135" s="692"/>
      <c r="GUO135" s="692"/>
      <c r="GUP135" s="692"/>
      <c r="GUQ135" s="692"/>
      <c r="GUR135" s="692"/>
      <c r="GUS135" s="692"/>
      <c r="GUT135" s="692"/>
      <c r="GUU135" s="692"/>
      <c r="GUV135" s="692"/>
      <c r="GUW135" s="692"/>
      <c r="GUX135" s="692"/>
      <c r="GUY135" s="692"/>
      <c r="GUZ135" s="692"/>
      <c r="GVA135" s="692"/>
      <c r="GVB135" s="692"/>
      <c r="GVC135" s="692"/>
      <c r="GVD135" s="692"/>
      <c r="GVE135" s="692"/>
      <c r="GVF135" s="692"/>
      <c r="GVG135" s="692"/>
      <c r="GVH135" s="692"/>
      <c r="GVI135" s="692"/>
      <c r="GVJ135" s="692"/>
      <c r="GVK135" s="692"/>
      <c r="GVL135" s="692"/>
      <c r="GVM135" s="692"/>
      <c r="GVN135" s="692"/>
      <c r="GVO135" s="692"/>
      <c r="GVP135" s="692"/>
      <c r="GVQ135" s="692"/>
      <c r="GVR135" s="692"/>
      <c r="GVS135" s="692"/>
      <c r="GVT135" s="692"/>
      <c r="GVU135" s="692"/>
      <c r="GVV135" s="692"/>
      <c r="GVW135" s="692"/>
      <c r="GVX135" s="692"/>
      <c r="GVY135" s="692"/>
      <c r="GVZ135" s="692"/>
      <c r="GWA135" s="692"/>
      <c r="GWB135" s="692"/>
      <c r="GWC135" s="692"/>
      <c r="GWD135" s="692"/>
      <c r="GWE135" s="692"/>
      <c r="GWF135" s="692"/>
      <c r="GWG135" s="692"/>
      <c r="GWH135" s="692"/>
      <c r="GWI135" s="692"/>
      <c r="GWJ135" s="692"/>
      <c r="GWK135" s="692"/>
      <c r="GWL135" s="692"/>
      <c r="GWM135" s="692"/>
      <c r="GWN135" s="692"/>
      <c r="GWO135" s="692"/>
      <c r="GWP135" s="692"/>
      <c r="GWQ135" s="692"/>
      <c r="GWR135" s="692"/>
      <c r="GWS135" s="692"/>
      <c r="GWT135" s="692"/>
      <c r="GWU135" s="692"/>
      <c r="GWV135" s="692"/>
      <c r="GWW135" s="692"/>
      <c r="GWX135" s="692"/>
      <c r="GWY135" s="692"/>
      <c r="GWZ135" s="692"/>
      <c r="GXA135" s="692"/>
      <c r="GXB135" s="692"/>
      <c r="GXC135" s="692"/>
      <c r="GXD135" s="692"/>
      <c r="GXE135" s="692"/>
      <c r="GXF135" s="692"/>
      <c r="GXG135" s="692"/>
      <c r="GXH135" s="692"/>
      <c r="GXI135" s="692"/>
      <c r="GXJ135" s="692"/>
      <c r="GXK135" s="692"/>
      <c r="GXL135" s="692"/>
      <c r="GXM135" s="692"/>
      <c r="GXN135" s="692"/>
      <c r="GXO135" s="692"/>
      <c r="GXP135" s="692"/>
      <c r="GXQ135" s="692"/>
      <c r="GXR135" s="692"/>
      <c r="GXS135" s="692"/>
      <c r="GXT135" s="692"/>
      <c r="GXU135" s="692"/>
      <c r="GXV135" s="692"/>
      <c r="GXW135" s="692"/>
      <c r="GXX135" s="692"/>
      <c r="GXY135" s="692"/>
      <c r="GXZ135" s="692"/>
      <c r="GYA135" s="692"/>
      <c r="GYB135" s="692"/>
      <c r="GYC135" s="692"/>
      <c r="GYD135" s="692"/>
      <c r="GYE135" s="692"/>
      <c r="GYF135" s="692"/>
      <c r="GYG135" s="692"/>
      <c r="GYH135" s="692"/>
      <c r="GYI135" s="692"/>
      <c r="GYJ135" s="692"/>
      <c r="GYK135" s="692"/>
      <c r="GYL135" s="692"/>
      <c r="GYM135" s="692"/>
      <c r="GYN135" s="692"/>
      <c r="GYO135" s="692"/>
      <c r="GYP135" s="692"/>
      <c r="GYQ135" s="692"/>
      <c r="GYR135" s="692"/>
      <c r="GYS135" s="692"/>
      <c r="GYT135" s="692"/>
      <c r="GYU135" s="692"/>
      <c r="GYV135" s="692"/>
      <c r="GYW135" s="692"/>
      <c r="GYX135" s="692"/>
      <c r="GYY135" s="692"/>
      <c r="GYZ135" s="692"/>
      <c r="GZA135" s="692"/>
      <c r="GZB135" s="692"/>
      <c r="GZC135" s="692"/>
      <c r="GZD135" s="692"/>
      <c r="GZE135" s="692"/>
      <c r="GZF135" s="692"/>
      <c r="GZG135" s="692"/>
      <c r="GZH135" s="692"/>
      <c r="GZI135" s="692"/>
      <c r="GZJ135" s="692"/>
      <c r="GZK135" s="692"/>
      <c r="GZL135" s="692"/>
      <c r="GZM135" s="692"/>
      <c r="GZN135" s="692"/>
      <c r="GZO135" s="692"/>
      <c r="GZP135" s="692"/>
      <c r="GZQ135" s="692"/>
      <c r="GZR135" s="692"/>
      <c r="GZS135" s="692"/>
      <c r="GZT135" s="692"/>
      <c r="GZU135" s="692"/>
      <c r="GZV135" s="692"/>
      <c r="GZW135" s="692"/>
      <c r="GZX135" s="692"/>
      <c r="GZY135" s="692"/>
      <c r="GZZ135" s="692"/>
      <c r="HAA135" s="692"/>
      <c r="HAB135" s="692"/>
      <c r="HAC135" s="692"/>
      <c r="HAD135" s="692"/>
      <c r="HAE135" s="692"/>
      <c r="HAF135" s="692"/>
      <c r="HAG135" s="692"/>
      <c r="HAH135" s="692"/>
      <c r="HAI135" s="692"/>
      <c r="HAJ135" s="692"/>
      <c r="HAK135" s="692"/>
      <c r="HAL135" s="692"/>
      <c r="HAM135" s="692"/>
      <c r="HAN135" s="692"/>
      <c r="HAO135" s="692"/>
      <c r="HAP135" s="692"/>
      <c r="HAQ135" s="692"/>
      <c r="HAR135" s="692"/>
      <c r="HAS135" s="692"/>
      <c r="HAT135" s="692"/>
      <c r="HAU135" s="692"/>
      <c r="HAV135" s="692"/>
      <c r="HAW135" s="692"/>
      <c r="HAX135" s="692"/>
      <c r="HAY135" s="692"/>
      <c r="HAZ135" s="692"/>
      <c r="HBA135" s="692"/>
      <c r="HBB135" s="692"/>
      <c r="HBC135" s="692"/>
      <c r="HBD135" s="692"/>
      <c r="HBE135" s="692"/>
      <c r="HBF135" s="692"/>
      <c r="HBG135" s="692"/>
      <c r="HBH135" s="692"/>
      <c r="HBI135" s="692"/>
      <c r="HBJ135" s="692"/>
      <c r="HBK135" s="692"/>
      <c r="HBL135" s="692"/>
      <c r="HBM135" s="692"/>
      <c r="HBN135" s="692"/>
      <c r="HBO135" s="692"/>
      <c r="HBP135" s="692"/>
      <c r="HBQ135" s="692"/>
      <c r="HBR135" s="692"/>
      <c r="HBS135" s="692"/>
      <c r="HBT135" s="692"/>
      <c r="HBU135" s="692"/>
      <c r="HBV135" s="692"/>
      <c r="HBW135" s="692"/>
      <c r="HBX135" s="692"/>
      <c r="HBY135" s="692"/>
      <c r="HBZ135" s="692"/>
      <c r="HCA135" s="692"/>
      <c r="HCB135" s="692"/>
      <c r="HCC135" s="692"/>
      <c r="HCD135" s="692"/>
      <c r="HCE135" s="692"/>
      <c r="HCF135" s="692"/>
      <c r="HCG135" s="692"/>
      <c r="HCH135" s="692"/>
      <c r="HCI135" s="692"/>
      <c r="HCJ135" s="692"/>
      <c r="HCK135" s="692"/>
      <c r="HCL135" s="692"/>
      <c r="HCM135" s="692"/>
      <c r="HCN135" s="692"/>
      <c r="HCO135" s="692"/>
      <c r="HCP135" s="692"/>
      <c r="HCQ135" s="692"/>
      <c r="HCR135" s="692"/>
      <c r="HCS135" s="692"/>
      <c r="HCT135" s="692"/>
      <c r="HCU135" s="692"/>
      <c r="HCV135" s="692"/>
      <c r="HCW135" s="692"/>
      <c r="HCX135" s="692"/>
      <c r="HCY135" s="692"/>
      <c r="HCZ135" s="692"/>
      <c r="HDA135" s="692"/>
      <c r="HDB135" s="692"/>
      <c r="HDC135" s="692"/>
      <c r="HDD135" s="692"/>
      <c r="HDE135" s="692"/>
      <c r="HDF135" s="692"/>
      <c r="HDG135" s="692"/>
      <c r="HDH135" s="692"/>
      <c r="HDI135" s="692"/>
      <c r="HDJ135" s="692"/>
      <c r="HDK135" s="692"/>
      <c r="HDL135" s="692"/>
      <c r="HDM135" s="692"/>
      <c r="HDN135" s="692"/>
      <c r="HDO135" s="692"/>
      <c r="HDP135" s="692"/>
      <c r="HDQ135" s="692"/>
      <c r="HDR135" s="692"/>
      <c r="HDS135" s="692"/>
      <c r="HDT135" s="692"/>
      <c r="HDU135" s="692"/>
      <c r="HDV135" s="692"/>
      <c r="HDW135" s="692"/>
      <c r="HDX135" s="692"/>
      <c r="HDY135" s="692"/>
      <c r="HDZ135" s="692"/>
      <c r="HEA135" s="692"/>
      <c r="HEB135" s="692"/>
      <c r="HEC135" s="692"/>
      <c r="HED135" s="692"/>
      <c r="HEE135" s="692"/>
      <c r="HEF135" s="692"/>
      <c r="HEG135" s="692"/>
      <c r="HEH135" s="692"/>
      <c r="HEI135" s="692"/>
      <c r="HEJ135" s="692"/>
      <c r="HEK135" s="692"/>
      <c r="HEL135" s="692"/>
      <c r="HEM135" s="692"/>
      <c r="HEN135" s="692"/>
      <c r="HEO135" s="692"/>
      <c r="HEP135" s="692"/>
      <c r="HEQ135" s="692"/>
      <c r="HER135" s="692"/>
      <c r="HES135" s="692"/>
      <c r="HET135" s="692"/>
      <c r="HEU135" s="692"/>
      <c r="HEV135" s="692"/>
      <c r="HEW135" s="692"/>
      <c r="HEX135" s="692"/>
      <c r="HEY135" s="692"/>
      <c r="HEZ135" s="692"/>
      <c r="HFA135" s="692"/>
      <c r="HFB135" s="692"/>
      <c r="HFC135" s="692"/>
      <c r="HFD135" s="692"/>
      <c r="HFE135" s="692"/>
      <c r="HFF135" s="692"/>
      <c r="HFG135" s="692"/>
      <c r="HFH135" s="692"/>
      <c r="HFI135" s="692"/>
      <c r="HFJ135" s="692"/>
      <c r="HFK135" s="692"/>
      <c r="HFL135" s="692"/>
      <c r="HFM135" s="692"/>
      <c r="HFN135" s="692"/>
      <c r="HFO135" s="692"/>
      <c r="HFP135" s="692"/>
      <c r="HFQ135" s="692"/>
      <c r="HFR135" s="692"/>
      <c r="HFS135" s="692"/>
      <c r="HFT135" s="692"/>
      <c r="HFU135" s="692"/>
      <c r="HFV135" s="692"/>
      <c r="HFW135" s="692"/>
      <c r="HFX135" s="692"/>
      <c r="HFY135" s="692"/>
      <c r="HFZ135" s="692"/>
      <c r="HGA135" s="692"/>
      <c r="HGB135" s="692"/>
      <c r="HGC135" s="692"/>
      <c r="HGD135" s="692"/>
      <c r="HGE135" s="692"/>
      <c r="HGF135" s="692"/>
      <c r="HGG135" s="692"/>
      <c r="HGH135" s="692"/>
      <c r="HGI135" s="692"/>
      <c r="HGJ135" s="692"/>
      <c r="HGK135" s="692"/>
      <c r="HGL135" s="692"/>
      <c r="HGM135" s="692"/>
      <c r="HGN135" s="692"/>
      <c r="HGO135" s="692"/>
      <c r="HGP135" s="692"/>
      <c r="HGQ135" s="692"/>
      <c r="HGR135" s="692"/>
      <c r="HGS135" s="692"/>
      <c r="HGT135" s="692"/>
      <c r="HGU135" s="692"/>
      <c r="HGV135" s="692"/>
      <c r="HGW135" s="692"/>
      <c r="HGX135" s="692"/>
      <c r="HGY135" s="692"/>
      <c r="HGZ135" s="692"/>
      <c r="HHA135" s="692"/>
      <c r="HHB135" s="692"/>
      <c r="HHC135" s="692"/>
      <c r="HHD135" s="692"/>
      <c r="HHE135" s="692"/>
      <c r="HHF135" s="692"/>
      <c r="HHG135" s="692"/>
      <c r="HHH135" s="692"/>
      <c r="HHI135" s="692"/>
      <c r="HHJ135" s="692"/>
      <c r="HHK135" s="692"/>
      <c r="HHL135" s="692"/>
      <c r="HHM135" s="692"/>
      <c r="HHN135" s="692"/>
      <c r="HHO135" s="692"/>
      <c r="HHP135" s="692"/>
      <c r="HHQ135" s="692"/>
      <c r="HHR135" s="692"/>
      <c r="HHS135" s="692"/>
      <c r="HHT135" s="692"/>
      <c r="HHU135" s="692"/>
      <c r="HHV135" s="692"/>
      <c r="HHW135" s="692"/>
      <c r="HHX135" s="692"/>
      <c r="HHY135" s="692"/>
      <c r="HHZ135" s="692"/>
      <c r="HIA135" s="692"/>
      <c r="HIB135" s="692"/>
      <c r="HIC135" s="692"/>
      <c r="HID135" s="692"/>
      <c r="HIE135" s="692"/>
      <c r="HIF135" s="692"/>
      <c r="HIG135" s="692"/>
      <c r="HIH135" s="692"/>
      <c r="HII135" s="692"/>
      <c r="HIJ135" s="692"/>
      <c r="HIK135" s="692"/>
      <c r="HIL135" s="692"/>
      <c r="HIM135" s="692"/>
      <c r="HIN135" s="692"/>
      <c r="HIO135" s="692"/>
      <c r="HIP135" s="692"/>
      <c r="HIQ135" s="692"/>
      <c r="HIR135" s="692"/>
      <c r="HIS135" s="692"/>
      <c r="HIT135" s="692"/>
      <c r="HIU135" s="692"/>
      <c r="HIV135" s="692"/>
      <c r="HIW135" s="692"/>
      <c r="HIX135" s="692"/>
      <c r="HIY135" s="692"/>
      <c r="HIZ135" s="692"/>
      <c r="HJA135" s="692"/>
      <c r="HJB135" s="692"/>
      <c r="HJC135" s="692"/>
      <c r="HJD135" s="692"/>
      <c r="HJE135" s="692"/>
      <c r="HJF135" s="692"/>
      <c r="HJG135" s="692"/>
      <c r="HJH135" s="692"/>
      <c r="HJI135" s="692"/>
      <c r="HJJ135" s="692"/>
      <c r="HJK135" s="692"/>
      <c r="HJL135" s="692"/>
      <c r="HJM135" s="692"/>
      <c r="HJN135" s="692"/>
      <c r="HJO135" s="692"/>
      <c r="HJP135" s="692"/>
      <c r="HJQ135" s="692"/>
      <c r="HJR135" s="692"/>
      <c r="HJS135" s="692"/>
      <c r="HJT135" s="692"/>
      <c r="HJU135" s="692"/>
      <c r="HJV135" s="692"/>
      <c r="HJW135" s="692"/>
      <c r="HJX135" s="692"/>
      <c r="HJY135" s="692"/>
      <c r="HJZ135" s="692"/>
      <c r="HKA135" s="692"/>
      <c r="HKB135" s="692"/>
      <c r="HKC135" s="692"/>
      <c r="HKD135" s="692"/>
      <c r="HKE135" s="692"/>
      <c r="HKF135" s="692"/>
      <c r="HKG135" s="692"/>
      <c r="HKH135" s="692"/>
      <c r="HKI135" s="692"/>
      <c r="HKJ135" s="692"/>
      <c r="HKK135" s="692"/>
      <c r="HKL135" s="692"/>
      <c r="HKM135" s="692"/>
      <c r="HKN135" s="692"/>
      <c r="HKO135" s="692"/>
      <c r="HKP135" s="692"/>
      <c r="HKQ135" s="692"/>
      <c r="HKR135" s="692"/>
      <c r="HKS135" s="692"/>
      <c r="HKT135" s="692"/>
      <c r="HKU135" s="692"/>
      <c r="HKV135" s="692"/>
      <c r="HKW135" s="692"/>
      <c r="HKX135" s="692"/>
      <c r="HKY135" s="692"/>
      <c r="HKZ135" s="692"/>
      <c r="HLA135" s="692"/>
      <c r="HLB135" s="692"/>
      <c r="HLC135" s="692"/>
      <c r="HLD135" s="692"/>
      <c r="HLE135" s="692"/>
      <c r="HLF135" s="692"/>
      <c r="HLG135" s="692"/>
      <c r="HLH135" s="692"/>
      <c r="HLI135" s="692"/>
      <c r="HLJ135" s="692"/>
      <c r="HLK135" s="692"/>
      <c r="HLL135" s="692"/>
      <c r="HLM135" s="692"/>
      <c r="HLN135" s="692"/>
      <c r="HLO135" s="692"/>
      <c r="HLP135" s="692"/>
      <c r="HLQ135" s="692"/>
      <c r="HLR135" s="692"/>
      <c r="HLS135" s="692"/>
      <c r="HLT135" s="692"/>
      <c r="HLU135" s="692"/>
      <c r="HLV135" s="692"/>
      <c r="HLW135" s="692"/>
      <c r="HLX135" s="692"/>
      <c r="HLY135" s="692"/>
      <c r="HLZ135" s="692"/>
      <c r="HMA135" s="692"/>
      <c r="HMB135" s="692"/>
      <c r="HMC135" s="692"/>
      <c r="HMD135" s="692"/>
      <c r="HME135" s="692"/>
      <c r="HMF135" s="692"/>
      <c r="HMG135" s="692"/>
      <c r="HMH135" s="692"/>
      <c r="HMI135" s="692"/>
      <c r="HMJ135" s="692"/>
      <c r="HMK135" s="692"/>
      <c r="HML135" s="692"/>
      <c r="HMM135" s="692"/>
      <c r="HMN135" s="692"/>
      <c r="HMO135" s="692"/>
      <c r="HMP135" s="692"/>
      <c r="HMQ135" s="692"/>
      <c r="HMR135" s="692"/>
      <c r="HMS135" s="692"/>
      <c r="HMT135" s="692"/>
      <c r="HMU135" s="692"/>
      <c r="HMV135" s="692"/>
      <c r="HMW135" s="692"/>
      <c r="HMX135" s="692"/>
      <c r="HMY135" s="692"/>
      <c r="HMZ135" s="692"/>
      <c r="HNA135" s="692"/>
      <c r="HNB135" s="692"/>
      <c r="HNC135" s="692"/>
      <c r="HND135" s="692"/>
      <c r="HNE135" s="692"/>
      <c r="HNF135" s="692"/>
      <c r="HNG135" s="692"/>
      <c r="HNH135" s="692"/>
      <c r="HNI135" s="692"/>
      <c r="HNJ135" s="692"/>
      <c r="HNK135" s="692"/>
      <c r="HNL135" s="692"/>
      <c r="HNM135" s="692"/>
      <c r="HNN135" s="692"/>
      <c r="HNO135" s="692"/>
      <c r="HNP135" s="692"/>
      <c r="HNQ135" s="692"/>
      <c r="HNR135" s="692"/>
      <c r="HNS135" s="692"/>
      <c r="HNT135" s="692"/>
      <c r="HNU135" s="692"/>
      <c r="HNV135" s="692"/>
      <c r="HNW135" s="692"/>
      <c r="HNX135" s="692"/>
      <c r="HNY135" s="692"/>
      <c r="HNZ135" s="692"/>
      <c r="HOA135" s="692"/>
      <c r="HOB135" s="692"/>
      <c r="HOC135" s="692"/>
      <c r="HOD135" s="692"/>
      <c r="HOE135" s="692"/>
      <c r="HOF135" s="692"/>
      <c r="HOG135" s="692"/>
      <c r="HOH135" s="692"/>
      <c r="HOI135" s="692"/>
      <c r="HOJ135" s="692"/>
      <c r="HOK135" s="692"/>
      <c r="HOL135" s="692"/>
      <c r="HOM135" s="692"/>
      <c r="HON135" s="692"/>
      <c r="HOO135" s="692"/>
      <c r="HOP135" s="692"/>
      <c r="HOQ135" s="692"/>
      <c r="HOR135" s="692"/>
      <c r="HOS135" s="692"/>
      <c r="HOT135" s="692"/>
      <c r="HOU135" s="692"/>
      <c r="HOV135" s="692"/>
      <c r="HOW135" s="692"/>
      <c r="HOX135" s="692"/>
      <c r="HOY135" s="692"/>
      <c r="HOZ135" s="692"/>
      <c r="HPA135" s="692"/>
      <c r="HPB135" s="692"/>
      <c r="HPC135" s="692"/>
      <c r="HPD135" s="692"/>
      <c r="HPE135" s="692"/>
      <c r="HPF135" s="692"/>
      <c r="HPG135" s="692"/>
      <c r="HPH135" s="692"/>
      <c r="HPI135" s="692"/>
      <c r="HPJ135" s="692"/>
      <c r="HPK135" s="692"/>
      <c r="HPL135" s="692"/>
      <c r="HPM135" s="692"/>
      <c r="HPN135" s="692"/>
      <c r="HPO135" s="692"/>
      <c r="HPP135" s="692"/>
      <c r="HPQ135" s="692"/>
      <c r="HPR135" s="692"/>
      <c r="HPS135" s="692"/>
      <c r="HPT135" s="692"/>
      <c r="HPU135" s="692"/>
      <c r="HPV135" s="692"/>
      <c r="HPW135" s="692"/>
      <c r="HPX135" s="692"/>
      <c r="HPY135" s="692"/>
      <c r="HPZ135" s="692"/>
      <c r="HQA135" s="692"/>
      <c r="HQB135" s="692"/>
      <c r="HQC135" s="692"/>
      <c r="HQD135" s="692"/>
      <c r="HQE135" s="692"/>
      <c r="HQF135" s="692"/>
      <c r="HQG135" s="692"/>
      <c r="HQH135" s="692"/>
      <c r="HQI135" s="692"/>
      <c r="HQJ135" s="692"/>
      <c r="HQK135" s="692"/>
      <c r="HQL135" s="692"/>
      <c r="HQM135" s="692"/>
      <c r="HQN135" s="692"/>
      <c r="HQO135" s="692"/>
      <c r="HQP135" s="692"/>
      <c r="HQQ135" s="692"/>
      <c r="HQR135" s="692"/>
      <c r="HQS135" s="692"/>
      <c r="HQT135" s="692"/>
      <c r="HQU135" s="692"/>
      <c r="HQV135" s="692"/>
      <c r="HQW135" s="692"/>
      <c r="HQX135" s="692"/>
      <c r="HQY135" s="692"/>
      <c r="HQZ135" s="692"/>
      <c r="HRA135" s="692"/>
      <c r="HRB135" s="692"/>
      <c r="HRC135" s="692"/>
      <c r="HRD135" s="692"/>
      <c r="HRE135" s="692"/>
      <c r="HRF135" s="692"/>
      <c r="HRG135" s="692"/>
      <c r="HRH135" s="692"/>
      <c r="HRI135" s="692"/>
      <c r="HRJ135" s="692"/>
      <c r="HRK135" s="692"/>
      <c r="HRL135" s="692"/>
      <c r="HRM135" s="692"/>
      <c r="HRN135" s="692"/>
      <c r="HRO135" s="692"/>
      <c r="HRP135" s="692"/>
      <c r="HRQ135" s="692"/>
      <c r="HRR135" s="692"/>
      <c r="HRS135" s="692"/>
      <c r="HRT135" s="692"/>
      <c r="HRU135" s="692"/>
      <c r="HRV135" s="692"/>
      <c r="HRW135" s="692"/>
      <c r="HRX135" s="692"/>
      <c r="HRY135" s="692"/>
      <c r="HRZ135" s="692"/>
      <c r="HSA135" s="692"/>
      <c r="HSB135" s="692"/>
      <c r="HSC135" s="692"/>
      <c r="HSD135" s="692"/>
      <c r="HSE135" s="692"/>
      <c r="HSF135" s="692"/>
      <c r="HSG135" s="692"/>
      <c r="HSH135" s="692"/>
      <c r="HSI135" s="692"/>
      <c r="HSJ135" s="692"/>
      <c r="HSK135" s="692"/>
      <c r="HSL135" s="692"/>
      <c r="HSM135" s="692"/>
      <c r="HSN135" s="692"/>
      <c r="HSO135" s="692"/>
      <c r="HSP135" s="692"/>
      <c r="HSQ135" s="692"/>
      <c r="HSR135" s="692"/>
      <c r="HSS135" s="692"/>
      <c r="HST135" s="692"/>
      <c r="HSU135" s="692"/>
      <c r="HSV135" s="692"/>
      <c r="HSW135" s="692"/>
      <c r="HSX135" s="692"/>
      <c r="HSY135" s="692"/>
      <c r="HSZ135" s="692"/>
      <c r="HTA135" s="692"/>
      <c r="HTB135" s="692"/>
      <c r="HTC135" s="692"/>
      <c r="HTD135" s="692"/>
      <c r="HTE135" s="692"/>
      <c r="HTF135" s="692"/>
      <c r="HTG135" s="692"/>
      <c r="HTH135" s="692"/>
      <c r="HTI135" s="692"/>
      <c r="HTJ135" s="692"/>
      <c r="HTK135" s="692"/>
      <c r="HTL135" s="692"/>
      <c r="HTM135" s="692"/>
      <c r="HTN135" s="692"/>
      <c r="HTO135" s="692"/>
      <c r="HTP135" s="692"/>
      <c r="HTQ135" s="692"/>
      <c r="HTR135" s="692"/>
      <c r="HTS135" s="692"/>
      <c r="HTT135" s="692"/>
      <c r="HTU135" s="692"/>
      <c r="HTV135" s="692"/>
      <c r="HTW135" s="692"/>
      <c r="HTX135" s="692"/>
      <c r="HTY135" s="692"/>
      <c r="HTZ135" s="692"/>
      <c r="HUA135" s="692"/>
      <c r="HUB135" s="692"/>
      <c r="HUC135" s="692"/>
      <c r="HUD135" s="692"/>
      <c r="HUE135" s="692"/>
      <c r="HUF135" s="692"/>
      <c r="HUG135" s="692"/>
      <c r="HUH135" s="692"/>
      <c r="HUI135" s="692"/>
      <c r="HUJ135" s="692"/>
      <c r="HUK135" s="692"/>
      <c r="HUL135" s="692"/>
      <c r="HUM135" s="692"/>
      <c r="HUN135" s="692"/>
      <c r="HUO135" s="692"/>
      <c r="HUP135" s="692"/>
      <c r="HUQ135" s="692"/>
      <c r="HUR135" s="692"/>
      <c r="HUS135" s="692"/>
      <c r="HUT135" s="692"/>
      <c r="HUU135" s="692"/>
      <c r="HUV135" s="692"/>
      <c r="HUW135" s="692"/>
      <c r="HUX135" s="692"/>
      <c r="HUY135" s="692"/>
      <c r="HUZ135" s="692"/>
      <c r="HVA135" s="692"/>
      <c r="HVB135" s="692"/>
      <c r="HVC135" s="692"/>
      <c r="HVD135" s="692"/>
      <c r="HVE135" s="692"/>
      <c r="HVF135" s="692"/>
      <c r="HVG135" s="692"/>
      <c r="HVH135" s="692"/>
      <c r="HVI135" s="692"/>
      <c r="HVJ135" s="692"/>
      <c r="HVK135" s="692"/>
      <c r="HVL135" s="692"/>
      <c r="HVM135" s="692"/>
      <c r="HVN135" s="692"/>
      <c r="HVO135" s="692"/>
      <c r="HVP135" s="692"/>
      <c r="HVQ135" s="692"/>
      <c r="HVR135" s="692"/>
      <c r="HVS135" s="692"/>
      <c r="HVT135" s="692"/>
      <c r="HVU135" s="692"/>
      <c r="HVV135" s="692"/>
      <c r="HVW135" s="692"/>
      <c r="HVX135" s="692"/>
      <c r="HVY135" s="692"/>
      <c r="HVZ135" s="692"/>
      <c r="HWA135" s="692"/>
      <c r="HWB135" s="692"/>
      <c r="HWC135" s="692"/>
      <c r="HWD135" s="692"/>
      <c r="HWE135" s="692"/>
      <c r="HWF135" s="692"/>
      <c r="HWG135" s="692"/>
      <c r="HWH135" s="692"/>
      <c r="HWI135" s="692"/>
      <c r="HWJ135" s="692"/>
      <c r="HWK135" s="692"/>
      <c r="HWL135" s="692"/>
      <c r="HWM135" s="692"/>
      <c r="HWN135" s="692"/>
      <c r="HWO135" s="692"/>
      <c r="HWP135" s="692"/>
      <c r="HWQ135" s="692"/>
      <c r="HWR135" s="692"/>
      <c r="HWS135" s="692"/>
      <c r="HWT135" s="692"/>
      <c r="HWU135" s="692"/>
      <c r="HWV135" s="692"/>
      <c r="HWW135" s="692"/>
      <c r="HWX135" s="692"/>
      <c r="HWY135" s="692"/>
      <c r="HWZ135" s="692"/>
      <c r="HXA135" s="692"/>
      <c r="HXB135" s="692"/>
      <c r="HXC135" s="692"/>
      <c r="HXD135" s="692"/>
      <c r="HXE135" s="692"/>
      <c r="HXF135" s="692"/>
      <c r="HXG135" s="692"/>
      <c r="HXH135" s="692"/>
      <c r="HXI135" s="692"/>
      <c r="HXJ135" s="692"/>
      <c r="HXK135" s="692"/>
      <c r="HXL135" s="692"/>
      <c r="HXM135" s="692"/>
      <c r="HXN135" s="692"/>
      <c r="HXO135" s="692"/>
      <c r="HXP135" s="692"/>
      <c r="HXQ135" s="692"/>
      <c r="HXR135" s="692"/>
      <c r="HXS135" s="692"/>
      <c r="HXT135" s="692"/>
      <c r="HXU135" s="692"/>
      <c r="HXV135" s="692"/>
      <c r="HXW135" s="692"/>
      <c r="HXX135" s="692"/>
      <c r="HXY135" s="692"/>
      <c r="HXZ135" s="692"/>
      <c r="HYA135" s="692"/>
      <c r="HYB135" s="692"/>
      <c r="HYC135" s="692"/>
      <c r="HYD135" s="692"/>
      <c r="HYE135" s="692"/>
      <c r="HYF135" s="692"/>
      <c r="HYG135" s="692"/>
      <c r="HYH135" s="692"/>
      <c r="HYI135" s="692"/>
      <c r="HYJ135" s="692"/>
      <c r="HYK135" s="692"/>
      <c r="HYL135" s="692"/>
      <c r="HYM135" s="692"/>
      <c r="HYN135" s="692"/>
      <c r="HYO135" s="692"/>
      <c r="HYP135" s="692"/>
      <c r="HYQ135" s="692"/>
      <c r="HYR135" s="692"/>
      <c r="HYS135" s="692"/>
      <c r="HYT135" s="692"/>
      <c r="HYU135" s="692"/>
      <c r="HYV135" s="692"/>
      <c r="HYW135" s="692"/>
      <c r="HYX135" s="692"/>
      <c r="HYY135" s="692"/>
      <c r="HYZ135" s="692"/>
      <c r="HZA135" s="692"/>
      <c r="HZB135" s="692"/>
      <c r="HZC135" s="692"/>
      <c r="HZD135" s="692"/>
      <c r="HZE135" s="692"/>
      <c r="HZF135" s="692"/>
      <c r="HZG135" s="692"/>
      <c r="HZH135" s="692"/>
      <c r="HZI135" s="692"/>
      <c r="HZJ135" s="692"/>
      <c r="HZK135" s="692"/>
      <c r="HZL135" s="692"/>
      <c r="HZM135" s="692"/>
      <c r="HZN135" s="692"/>
      <c r="HZO135" s="692"/>
      <c r="HZP135" s="692"/>
      <c r="HZQ135" s="692"/>
      <c r="HZR135" s="692"/>
      <c r="HZS135" s="692"/>
      <c r="HZT135" s="692"/>
      <c r="HZU135" s="692"/>
      <c r="HZV135" s="692"/>
      <c r="HZW135" s="692"/>
      <c r="HZX135" s="692"/>
      <c r="HZY135" s="692"/>
      <c r="HZZ135" s="692"/>
      <c r="IAA135" s="692"/>
      <c r="IAB135" s="692"/>
      <c r="IAC135" s="692"/>
      <c r="IAD135" s="692"/>
      <c r="IAE135" s="692"/>
      <c r="IAF135" s="692"/>
      <c r="IAG135" s="692"/>
      <c r="IAH135" s="692"/>
      <c r="IAI135" s="692"/>
      <c r="IAJ135" s="692"/>
      <c r="IAK135" s="692"/>
      <c r="IAL135" s="692"/>
      <c r="IAM135" s="692"/>
      <c r="IAN135" s="692"/>
      <c r="IAO135" s="692"/>
      <c r="IAP135" s="692"/>
      <c r="IAQ135" s="692"/>
      <c r="IAR135" s="692"/>
      <c r="IAS135" s="692"/>
      <c r="IAT135" s="692"/>
      <c r="IAU135" s="692"/>
      <c r="IAV135" s="692"/>
      <c r="IAW135" s="692"/>
      <c r="IAX135" s="692"/>
      <c r="IAY135" s="692"/>
      <c r="IAZ135" s="692"/>
      <c r="IBA135" s="692"/>
      <c r="IBB135" s="692"/>
      <c r="IBC135" s="692"/>
      <c r="IBD135" s="692"/>
      <c r="IBE135" s="692"/>
      <c r="IBF135" s="692"/>
      <c r="IBG135" s="692"/>
      <c r="IBH135" s="692"/>
      <c r="IBI135" s="692"/>
      <c r="IBJ135" s="692"/>
      <c r="IBK135" s="692"/>
      <c r="IBL135" s="692"/>
      <c r="IBM135" s="692"/>
      <c r="IBN135" s="692"/>
      <c r="IBO135" s="692"/>
      <c r="IBP135" s="692"/>
      <c r="IBQ135" s="692"/>
      <c r="IBR135" s="692"/>
      <c r="IBS135" s="692"/>
      <c r="IBT135" s="692"/>
      <c r="IBU135" s="692"/>
      <c r="IBV135" s="692"/>
      <c r="IBW135" s="692"/>
      <c r="IBX135" s="692"/>
      <c r="IBY135" s="692"/>
      <c r="IBZ135" s="692"/>
      <c r="ICA135" s="692"/>
      <c r="ICB135" s="692"/>
      <c r="ICC135" s="692"/>
      <c r="ICD135" s="692"/>
      <c r="ICE135" s="692"/>
      <c r="ICF135" s="692"/>
      <c r="ICG135" s="692"/>
      <c r="ICH135" s="692"/>
      <c r="ICI135" s="692"/>
      <c r="ICJ135" s="692"/>
      <c r="ICK135" s="692"/>
      <c r="ICL135" s="692"/>
      <c r="ICM135" s="692"/>
      <c r="ICN135" s="692"/>
      <c r="ICO135" s="692"/>
      <c r="ICP135" s="692"/>
      <c r="ICQ135" s="692"/>
      <c r="ICR135" s="692"/>
      <c r="ICS135" s="692"/>
      <c r="ICT135" s="692"/>
      <c r="ICU135" s="692"/>
      <c r="ICV135" s="692"/>
      <c r="ICW135" s="692"/>
      <c r="ICX135" s="692"/>
      <c r="ICY135" s="692"/>
      <c r="ICZ135" s="692"/>
      <c r="IDA135" s="692"/>
      <c r="IDB135" s="692"/>
      <c r="IDC135" s="692"/>
      <c r="IDD135" s="692"/>
      <c r="IDE135" s="692"/>
      <c r="IDF135" s="692"/>
      <c r="IDG135" s="692"/>
      <c r="IDH135" s="692"/>
      <c r="IDI135" s="692"/>
      <c r="IDJ135" s="692"/>
      <c r="IDK135" s="692"/>
      <c r="IDL135" s="692"/>
      <c r="IDM135" s="692"/>
      <c r="IDN135" s="692"/>
      <c r="IDO135" s="692"/>
      <c r="IDP135" s="692"/>
      <c r="IDQ135" s="692"/>
      <c r="IDR135" s="692"/>
      <c r="IDS135" s="692"/>
      <c r="IDT135" s="692"/>
      <c r="IDU135" s="692"/>
      <c r="IDV135" s="692"/>
      <c r="IDW135" s="692"/>
      <c r="IDX135" s="692"/>
      <c r="IDY135" s="692"/>
      <c r="IDZ135" s="692"/>
      <c r="IEA135" s="692"/>
      <c r="IEB135" s="692"/>
      <c r="IEC135" s="692"/>
      <c r="IED135" s="692"/>
      <c r="IEE135" s="692"/>
      <c r="IEF135" s="692"/>
      <c r="IEG135" s="692"/>
      <c r="IEH135" s="692"/>
      <c r="IEI135" s="692"/>
      <c r="IEJ135" s="692"/>
      <c r="IEK135" s="692"/>
      <c r="IEL135" s="692"/>
      <c r="IEM135" s="692"/>
      <c r="IEN135" s="692"/>
      <c r="IEO135" s="692"/>
      <c r="IEP135" s="692"/>
      <c r="IEQ135" s="692"/>
      <c r="IER135" s="692"/>
      <c r="IES135" s="692"/>
      <c r="IET135" s="692"/>
      <c r="IEU135" s="692"/>
      <c r="IEV135" s="692"/>
      <c r="IEW135" s="692"/>
      <c r="IEX135" s="692"/>
      <c r="IEY135" s="692"/>
      <c r="IEZ135" s="692"/>
      <c r="IFA135" s="692"/>
      <c r="IFB135" s="692"/>
      <c r="IFC135" s="692"/>
      <c r="IFD135" s="692"/>
      <c r="IFE135" s="692"/>
      <c r="IFF135" s="692"/>
      <c r="IFG135" s="692"/>
      <c r="IFH135" s="692"/>
      <c r="IFI135" s="692"/>
      <c r="IFJ135" s="692"/>
      <c r="IFK135" s="692"/>
      <c r="IFL135" s="692"/>
      <c r="IFM135" s="692"/>
      <c r="IFN135" s="692"/>
      <c r="IFO135" s="692"/>
      <c r="IFP135" s="692"/>
      <c r="IFQ135" s="692"/>
      <c r="IFR135" s="692"/>
      <c r="IFS135" s="692"/>
      <c r="IFT135" s="692"/>
      <c r="IFU135" s="692"/>
      <c r="IFV135" s="692"/>
      <c r="IFW135" s="692"/>
      <c r="IFX135" s="692"/>
      <c r="IFY135" s="692"/>
      <c r="IFZ135" s="692"/>
      <c r="IGA135" s="692"/>
      <c r="IGB135" s="692"/>
      <c r="IGC135" s="692"/>
      <c r="IGD135" s="692"/>
      <c r="IGE135" s="692"/>
      <c r="IGF135" s="692"/>
      <c r="IGG135" s="692"/>
      <c r="IGH135" s="692"/>
      <c r="IGI135" s="692"/>
      <c r="IGJ135" s="692"/>
      <c r="IGK135" s="692"/>
      <c r="IGL135" s="692"/>
      <c r="IGM135" s="692"/>
      <c r="IGN135" s="692"/>
      <c r="IGO135" s="692"/>
      <c r="IGP135" s="692"/>
      <c r="IGQ135" s="692"/>
      <c r="IGR135" s="692"/>
      <c r="IGS135" s="692"/>
      <c r="IGT135" s="692"/>
      <c r="IGU135" s="692"/>
      <c r="IGV135" s="692"/>
      <c r="IGW135" s="692"/>
      <c r="IGX135" s="692"/>
      <c r="IGY135" s="692"/>
      <c r="IGZ135" s="692"/>
      <c r="IHA135" s="692"/>
      <c r="IHB135" s="692"/>
      <c r="IHC135" s="692"/>
      <c r="IHD135" s="692"/>
      <c r="IHE135" s="692"/>
      <c r="IHF135" s="692"/>
      <c r="IHG135" s="692"/>
      <c r="IHH135" s="692"/>
      <c r="IHI135" s="692"/>
      <c r="IHJ135" s="692"/>
      <c r="IHK135" s="692"/>
      <c r="IHL135" s="692"/>
      <c r="IHM135" s="692"/>
      <c r="IHN135" s="692"/>
      <c r="IHO135" s="692"/>
      <c r="IHP135" s="692"/>
      <c r="IHQ135" s="692"/>
      <c r="IHR135" s="692"/>
      <c r="IHS135" s="692"/>
      <c r="IHT135" s="692"/>
      <c r="IHU135" s="692"/>
      <c r="IHV135" s="692"/>
      <c r="IHW135" s="692"/>
      <c r="IHX135" s="692"/>
      <c r="IHY135" s="692"/>
      <c r="IHZ135" s="692"/>
      <c r="IIA135" s="692"/>
      <c r="IIB135" s="692"/>
      <c r="IIC135" s="692"/>
      <c r="IID135" s="692"/>
      <c r="IIE135" s="692"/>
      <c r="IIF135" s="692"/>
      <c r="IIG135" s="692"/>
      <c r="IIH135" s="692"/>
      <c r="III135" s="692"/>
      <c r="IIJ135" s="692"/>
      <c r="IIK135" s="692"/>
      <c r="IIL135" s="692"/>
      <c r="IIM135" s="692"/>
      <c r="IIN135" s="692"/>
      <c r="IIO135" s="692"/>
      <c r="IIP135" s="692"/>
      <c r="IIQ135" s="692"/>
      <c r="IIR135" s="692"/>
      <c r="IIS135" s="692"/>
      <c r="IIT135" s="692"/>
      <c r="IIU135" s="692"/>
      <c r="IIV135" s="692"/>
      <c r="IIW135" s="692"/>
      <c r="IIX135" s="692"/>
      <c r="IIY135" s="692"/>
      <c r="IIZ135" s="692"/>
      <c r="IJA135" s="692"/>
      <c r="IJB135" s="692"/>
      <c r="IJC135" s="692"/>
      <c r="IJD135" s="692"/>
      <c r="IJE135" s="692"/>
      <c r="IJF135" s="692"/>
      <c r="IJG135" s="692"/>
      <c r="IJH135" s="692"/>
      <c r="IJI135" s="692"/>
      <c r="IJJ135" s="692"/>
      <c r="IJK135" s="692"/>
      <c r="IJL135" s="692"/>
      <c r="IJM135" s="692"/>
      <c r="IJN135" s="692"/>
      <c r="IJO135" s="692"/>
      <c r="IJP135" s="692"/>
      <c r="IJQ135" s="692"/>
      <c r="IJR135" s="692"/>
      <c r="IJS135" s="692"/>
      <c r="IJT135" s="692"/>
      <c r="IJU135" s="692"/>
      <c r="IJV135" s="692"/>
      <c r="IJW135" s="692"/>
      <c r="IJX135" s="692"/>
      <c r="IJY135" s="692"/>
      <c r="IJZ135" s="692"/>
      <c r="IKA135" s="692"/>
      <c r="IKB135" s="692"/>
      <c r="IKC135" s="692"/>
      <c r="IKD135" s="692"/>
      <c r="IKE135" s="692"/>
      <c r="IKF135" s="692"/>
      <c r="IKG135" s="692"/>
      <c r="IKH135" s="692"/>
      <c r="IKI135" s="692"/>
      <c r="IKJ135" s="692"/>
      <c r="IKK135" s="692"/>
      <c r="IKL135" s="692"/>
      <c r="IKM135" s="692"/>
      <c r="IKN135" s="692"/>
      <c r="IKO135" s="692"/>
      <c r="IKP135" s="692"/>
      <c r="IKQ135" s="692"/>
      <c r="IKR135" s="692"/>
      <c r="IKS135" s="692"/>
      <c r="IKT135" s="692"/>
      <c r="IKU135" s="692"/>
      <c r="IKV135" s="692"/>
      <c r="IKW135" s="692"/>
      <c r="IKX135" s="692"/>
      <c r="IKY135" s="692"/>
      <c r="IKZ135" s="692"/>
      <c r="ILA135" s="692"/>
      <c r="ILB135" s="692"/>
      <c r="ILC135" s="692"/>
      <c r="ILD135" s="692"/>
      <c r="ILE135" s="692"/>
      <c r="ILF135" s="692"/>
      <c r="ILG135" s="692"/>
      <c r="ILH135" s="692"/>
      <c r="ILI135" s="692"/>
      <c r="ILJ135" s="692"/>
      <c r="ILK135" s="692"/>
      <c r="ILL135" s="692"/>
      <c r="ILM135" s="692"/>
      <c r="ILN135" s="692"/>
      <c r="ILO135" s="692"/>
      <c r="ILP135" s="692"/>
      <c r="ILQ135" s="692"/>
      <c r="ILR135" s="692"/>
      <c r="ILS135" s="692"/>
      <c r="ILT135" s="692"/>
      <c r="ILU135" s="692"/>
      <c r="ILV135" s="692"/>
      <c r="ILW135" s="692"/>
      <c r="ILX135" s="692"/>
      <c r="ILY135" s="692"/>
      <c r="ILZ135" s="692"/>
      <c r="IMA135" s="692"/>
      <c r="IMB135" s="692"/>
      <c r="IMC135" s="692"/>
      <c r="IMD135" s="692"/>
      <c r="IME135" s="692"/>
      <c r="IMF135" s="692"/>
      <c r="IMG135" s="692"/>
      <c r="IMH135" s="692"/>
      <c r="IMI135" s="692"/>
      <c r="IMJ135" s="692"/>
      <c r="IMK135" s="692"/>
      <c r="IML135" s="692"/>
      <c r="IMM135" s="692"/>
      <c r="IMN135" s="692"/>
      <c r="IMO135" s="692"/>
      <c r="IMP135" s="692"/>
      <c r="IMQ135" s="692"/>
      <c r="IMR135" s="692"/>
      <c r="IMS135" s="692"/>
      <c r="IMT135" s="692"/>
      <c r="IMU135" s="692"/>
      <c r="IMV135" s="692"/>
      <c r="IMW135" s="692"/>
      <c r="IMX135" s="692"/>
      <c r="IMY135" s="692"/>
      <c r="IMZ135" s="692"/>
      <c r="INA135" s="692"/>
      <c r="INB135" s="692"/>
      <c r="INC135" s="692"/>
      <c r="IND135" s="692"/>
      <c r="INE135" s="692"/>
      <c r="INF135" s="692"/>
      <c r="ING135" s="692"/>
      <c r="INH135" s="692"/>
      <c r="INI135" s="692"/>
      <c r="INJ135" s="692"/>
      <c r="INK135" s="692"/>
      <c r="INL135" s="692"/>
      <c r="INM135" s="692"/>
      <c r="INN135" s="692"/>
      <c r="INO135" s="692"/>
      <c r="INP135" s="692"/>
      <c r="INQ135" s="692"/>
      <c r="INR135" s="692"/>
      <c r="INS135" s="692"/>
      <c r="INT135" s="692"/>
      <c r="INU135" s="692"/>
      <c r="INV135" s="692"/>
      <c r="INW135" s="692"/>
      <c r="INX135" s="692"/>
      <c r="INY135" s="692"/>
      <c r="INZ135" s="692"/>
      <c r="IOA135" s="692"/>
      <c r="IOB135" s="692"/>
      <c r="IOC135" s="692"/>
      <c r="IOD135" s="692"/>
      <c r="IOE135" s="692"/>
      <c r="IOF135" s="692"/>
      <c r="IOG135" s="692"/>
      <c r="IOH135" s="692"/>
      <c r="IOI135" s="692"/>
      <c r="IOJ135" s="692"/>
      <c r="IOK135" s="692"/>
      <c r="IOL135" s="692"/>
      <c r="IOM135" s="692"/>
      <c r="ION135" s="692"/>
      <c r="IOO135" s="692"/>
      <c r="IOP135" s="692"/>
      <c r="IOQ135" s="692"/>
      <c r="IOR135" s="692"/>
      <c r="IOS135" s="692"/>
      <c r="IOT135" s="692"/>
      <c r="IOU135" s="692"/>
      <c r="IOV135" s="692"/>
      <c r="IOW135" s="692"/>
      <c r="IOX135" s="692"/>
      <c r="IOY135" s="692"/>
      <c r="IOZ135" s="692"/>
      <c r="IPA135" s="692"/>
      <c r="IPB135" s="692"/>
      <c r="IPC135" s="692"/>
      <c r="IPD135" s="692"/>
      <c r="IPE135" s="692"/>
      <c r="IPF135" s="692"/>
      <c r="IPG135" s="692"/>
      <c r="IPH135" s="692"/>
      <c r="IPI135" s="692"/>
      <c r="IPJ135" s="692"/>
      <c r="IPK135" s="692"/>
      <c r="IPL135" s="692"/>
      <c r="IPM135" s="692"/>
      <c r="IPN135" s="692"/>
      <c r="IPO135" s="692"/>
      <c r="IPP135" s="692"/>
      <c r="IPQ135" s="692"/>
      <c r="IPR135" s="692"/>
      <c r="IPS135" s="692"/>
      <c r="IPT135" s="692"/>
      <c r="IPU135" s="692"/>
      <c r="IPV135" s="692"/>
      <c r="IPW135" s="692"/>
      <c r="IPX135" s="692"/>
      <c r="IPY135" s="692"/>
      <c r="IPZ135" s="692"/>
      <c r="IQA135" s="692"/>
      <c r="IQB135" s="692"/>
      <c r="IQC135" s="692"/>
      <c r="IQD135" s="692"/>
      <c r="IQE135" s="692"/>
      <c r="IQF135" s="692"/>
      <c r="IQG135" s="692"/>
      <c r="IQH135" s="692"/>
      <c r="IQI135" s="692"/>
      <c r="IQJ135" s="692"/>
      <c r="IQK135" s="692"/>
      <c r="IQL135" s="692"/>
      <c r="IQM135" s="692"/>
      <c r="IQN135" s="692"/>
      <c r="IQO135" s="692"/>
      <c r="IQP135" s="692"/>
      <c r="IQQ135" s="692"/>
      <c r="IQR135" s="692"/>
      <c r="IQS135" s="692"/>
      <c r="IQT135" s="692"/>
      <c r="IQU135" s="692"/>
      <c r="IQV135" s="692"/>
      <c r="IQW135" s="692"/>
      <c r="IQX135" s="692"/>
      <c r="IQY135" s="692"/>
      <c r="IQZ135" s="692"/>
      <c r="IRA135" s="692"/>
      <c r="IRB135" s="692"/>
      <c r="IRC135" s="692"/>
      <c r="IRD135" s="692"/>
      <c r="IRE135" s="692"/>
      <c r="IRF135" s="692"/>
      <c r="IRG135" s="692"/>
      <c r="IRH135" s="692"/>
      <c r="IRI135" s="692"/>
      <c r="IRJ135" s="692"/>
      <c r="IRK135" s="692"/>
      <c r="IRL135" s="692"/>
      <c r="IRM135" s="692"/>
      <c r="IRN135" s="692"/>
      <c r="IRO135" s="692"/>
      <c r="IRP135" s="692"/>
      <c r="IRQ135" s="692"/>
      <c r="IRR135" s="692"/>
      <c r="IRS135" s="692"/>
      <c r="IRT135" s="692"/>
      <c r="IRU135" s="692"/>
      <c r="IRV135" s="692"/>
      <c r="IRW135" s="692"/>
      <c r="IRX135" s="692"/>
      <c r="IRY135" s="692"/>
      <c r="IRZ135" s="692"/>
      <c r="ISA135" s="692"/>
      <c r="ISB135" s="692"/>
      <c r="ISC135" s="692"/>
      <c r="ISD135" s="692"/>
      <c r="ISE135" s="692"/>
      <c r="ISF135" s="692"/>
      <c r="ISG135" s="692"/>
      <c r="ISH135" s="692"/>
      <c r="ISI135" s="692"/>
      <c r="ISJ135" s="692"/>
      <c r="ISK135" s="692"/>
      <c r="ISL135" s="692"/>
      <c r="ISM135" s="692"/>
      <c r="ISN135" s="692"/>
      <c r="ISO135" s="692"/>
      <c r="ISP135" s="692"/>
      <c r="ISQ135" s="692"/>
      <c r="ISR135" s="692"/>
      <c r="ISS135" s="692"/>
      <c r="IST135" s="692"/>
      <c r="ISU135" s="692"/>
      <c r="ISV135" s="692"/>
      <c r="ISW135" s="692"/>
      <c r="ISX135" s="692"/>
      <c r="ISY135" s="692"/>
      <c r="ISZ135" s="692"/>
      <c r="ITA135" s="692"/>
      <c r="ITB135" s="692"/>
      <c r="ITC135" s="692"/>
      <c r="ITD135" s="692"/>
      <c r="ITE135" s="692"/>
      <c r="ITF135" s="692"/>
      <c r="ITG135" s="692"/>
      <c r="ITH135" s="692"/>
      <c r="ITI135" s="692"/>
      <c r="ITJ135" s="692"/>
      <c r="ITK135" s="692"/>
      <c r="ITL135" s="692"/>
      <c r="ITM135" s="692"/>
      <c r="ITN135" s="692"/>
      <c r="ITO135" s="692"/>
      <c r="ITP135" s="692"/>
      <c r="ITQ135" s="692"/>
      <c r="ITR135" s="692"/>
      <c r="ITS135" s="692"/>
      <c r="ITT135" s="692"/>
      <c r="ITU135" s="692"/>
      <c r="ITV135" s="692"/>
      <c r="ITW135" s="692"/>
      <c r="ITX135" s="692"/>
      <c r="ITY135" s="692"/>
      <c r="ITZ135" s="692"/>
      <c r="IUA135" s="692"/>
      <c r="IUB135" s="692"/>
      <c r="IUC135" s="692"/>
      <c r="IUD135" s="692"/>
      <c r="IUE135" s="692"/>
      <c r="IUF135" s="692"/>
      <c r="IUG135" s="692"/>
      <c r="IUH135" s="692"/>
      <c r="IUI135" s="692"/>
      <c r="IUJ135" s="692"/>
      <c r="IUK135" s="692"/>
      <c r="IUL135" s="692"/>
      <c r="IUM135" s="692"/>
      <c r="IUN135" s="692"/>
      <c r="IUO135" s="692"/>
      <c r="IUP135" s="692"/>
      <c r="IUQ135" s="692"/>
      <c r="IUR135" s="692"/>
      <c r="IUS135" s="692"/>
      <c r="IUT135" s="692"/>
      <c r="IUU135" s="692"/>
      <c r="IUV135" s="692"/>
      <c r="IUW135" s="692"/>
      <c r="IUX135" s="692"/>
      <c r="IUY135" s="692"/>
      <c r="IUZ135" s="692"/>
      <c r="IVA135" s="692"/>
      <c r="IVB135" s="692"/>
      <c r="IVC135" s="692"/>
      <c r="IVD135" s="692"/>
      <c r="IVE135" s="692"/>
      <c r="IVF135" s="692"/>
      <c r="IVG135" s="692"/>
      <c r="IVH135" s="692"/>
      <c r="IVI135" s="692"/>
      <c r="IVJ135" s="692"/>
      <c r="IVK135" s="692"/>
      <c r="IVL135" s="692"/>
      <c r="IVM135" s="692"/>
      <c r="IVN135" s="692"/>
      <c r="IVO135" s="692"/>
      <c r="IVP135" s="692"/>
      <c r="IVQ135" s="692"/>
      <c r="IVR135" s="692"/>
      <c r="IVS135" s="692"/>
      <c r="IVT135" s="692"/>
      <c r="IVU135" s="692"/>
      <c r="IVV135" s="692"/>
      <c r="IVW135" s="692"/>
      <c r="IVX135" s="692"/>
      <c r="IVY135" s="692"/>
      <c r="IVZ135" s="692"/>
      <c r="IWA135" s="692"/>
      <c r="IWB135" s="692"/>
      <c r="IWC135" s="692"/>
      <c r="IWD135" s="692"/>
      <c r="IWE135" s="692"/>
      <c r="IWF135" s="692"/>
      <c r="IWG135" s="692"/>
      <c r="IWH135" s="692"/>
      <c r="IWI135" s="692"/>
      <c r="IWJ135" s="692"/>
      <c r="IWK135" s="692"/>
      <c r="IWL135" s="692"/>
      <c r="IWM135" s="692"/>
      <c r="IWN135" s="692"/>
      <c r="IWO135" s="692"/>
      <c r="IWP135" s="692"/>
      <c r="IWQ135" s="692"/>
      <c r="IWR135" s="692"/>
      <c r="IWS135" s="692"/>
      <c r="IWT135" s="692"/>
      <c r="IWU135" s="692"/>
      <c r="IWV135" s="692"/>
      <c r="IWW135" s="692"/>
      <c r="IWX135" s="692"/>
      <c r="IWY135" s="692"/>
      <c r="IWZ135" s="692"/>
      <c r="IXA135" s="692"/>
      <c r="IXB135" s="692"/>
      <c r="IXC135" s="692"/>
      <c r="IXD135" s="692"/>
      <c r="IXE135" s="692"/>
      <c r="IXF135" s="692"/>
      <c r="IXG135" s="692"/>
      <c r="IXH135" s="692"/>
      <c r="IXI135" s="692"/>
      <c r="IXJ135" s="692"/>
      <c r="IXK135" s="692"/>
      <c r="IXL135" s="692"/>
      <c r="IXM135" s="692"/>
      <c r="IXN135" s="692"/>
      <c r="IXO135" s="692"/>
      <c r="IXP135" s="692"/>
      <c r="IXQ135" s="692"/>
      <c r="IXR135" s="692"/>
      <c r="IXS135" s="692"/>
      <c r="IXT135" s="692"/>
      <c r="IXU135" s="692"/>
      <c r="IXV135" s="692"/>
      <c r="IXW135" s="692"/>
      <c r="IXX135" s="692"/>
      <c r="IXY135" s="692"/>
      <c r="IXZ135" s="692"/>
      <c r="IYA135" s="692"/>
      <c r="IYB135" s="692"/>
      <c r="IYC135" s="692"/>
      <c r="IYD135" s="692"/>
      <c r="IYE135" s="692"/>
      <c r="IYF135" s="692"/>
      <c r="IYG135" s="692"/>
      <c r="IYH135" s="692"/>
      <c r="IYI135" s="692"/>
      <c r="IYJ135" s="692"/>
      <c r="IYK135" s="692"/>
      <c r="IYL135" s="692"/>
      <c r="IYM135" s="692"/>
      <c r="IYN135" s="692"/>
      <c r="IYO135" s="692"/>
      <c r="IYP135" s="692"/>
      <c r="IYQ135" s="692"/>
      <c r="IYR135" s="692"/>
      <c r="IYS135" s="692"/>
      <c r="IYT135" s="692"/>
      <c r="IYU135" s="692"/>
      <c r="IYV135" s="692"/>
      <c r="IYW135" s="692"/>
      <c r="IYX135" s="692"/>
      <c r="IYY135" s="692"/>
      <c r="IYZ135" s="692"/>
      <c r="IZA135" s="692"/>
      <c r="IZB135" s="692"/>
      <c r="IZC135" s="692"/>
      <c r="IZD135" s="692"/>
      <c r="IZE135" s="692"/>
      <c r="IZF135" s="692"/>
      <c r="IZG135" s="692"/>
      <c r="IZH135" s="692"/>
      <c r="IZI135" s="692"/>
      <c r="IZJ135" s="692"/>
      <c r="IZK135" s="692"/>
      <c r="IZL135" s="692"/>
      <c r="IZM135" s="692"/>
      <c r="IZN135" s="692"/>
      <c r="IZO135" s="692"/>
      <c r="IZP135" s="692"/>
      <c r="IZQ135" s="692"/>
      <c r="IZR135" s="692"/>
      <c r="IZS135" s="692"/>
      <c r="IZT135" s="692"/>
      <c r="IZU135" s="692"/>
      <c r="IZV135" s="692"/>
      <c r="IZW135" s="692"/>
      <c r="IZX135" s="692"/>
      <c r="IZY135" s="692"/>
      <c r="IZZ135" s="692"/>
      <c r="JAA135" s="692"/>
      <c r="JAB135" s="692"/>
      <c r="JAC135" s="692"/>
      <c r="JAD135" s="692"/>
      <c r="JAE135" s="692"/>
      <c r="JAF135" s="692"/>
      <c r="JAG135" s="692"/>
      <c r="JAH135" s="692"/>
      <c r="JAI135" s="692"/>
      <c r="JAJ135" s="692"/>
      <c r="JAK135" s="692"/>
      <c r="JAL135" s="692"/>
      <c r="JAM135" s="692"/>
      <c r="JAN135" s="692"/>
      <c r="JAO135" s="692"/>
      <c r="JAP135" s="692"/>
      <c r="JAQ135" s="692"/>
      <c r="JAR135" s="692"/>
      <c r="JAS135" s="692"/>
      <c r="JAT135" s="692"/>
      <c r="JAU135" s="692"/>
      <c r="JAV135" s="692"/>
      <c r="JAW135" s="692"/>
      <c r="JAX135" s="692"/>
      <c r="JAY135" s="692"/>
      <c r="JAZ135" s="692"/>
      <c r="JBA135" s="692"/>
      <c r="JBB135" s="692"/>
      <c r="JBC135" s="692"/>
      <c r="JBD135" s="692"/>
      <c r="JBE135" s="692"/>
      <c r="JBF135" s="692"/>
      <c r="JBG135" s="692"/>
      <c r="JBH135" s="692"/>
      <c r="JBI135" s="692"/>
      <c r="JBJ135" s="692"/>
      <c r="JBK135" s="692"/>
      <c r="JBL135" s="692"/>
      <c r="JBM135" s="692"/>
      <c r="JBN135" s="692"/>
      <c r="JBO135" s="692"/>
      <c r="JBP135" s="692"/>
      <c r="JBQ135" s="692"/>
      <c r="JBR135" s="692"/>
      <c r="JBS135" s="692"/>
      <c r="JBT135" s="692"/>
      <c r="JBU135" s="692"/>
      <c r="JBV135" s="692"/>
      <c r="JBW135" s="692"/>
      <c r="JBX135" s="692"/>
      <c r="JBY135" s="692"/>
      <c r="JBZ135" s="692"/>
      <c r="JCA135" s="692"/>
      <c r="JCB135" s="692"/>
      <c r="JCC135" s="692"/>
      <c r="JCD135" s="692"/>
      <c r="JCE135" s="692"/>
      <c r="JCF135" s="692"/>
      <c r="JCG135" s="692"/>
      <c r="JCH135" s="692"/>
      <c r="JCI135" s="692"/>
      <c r="JCJ135" s="692"/>
      <c r="JCK135" s="692"/>
      <c r="JCL135" s="692"/>
      <c r="JCM135" s="692"/>
      <c r="JCN135" s="692"/>
      <c r="JCO135" s="692"/>
      <c r="JCP135" s="692"/>
      <c r="JCQ135" s="692"/>
      <c r="JCR135" s="692"/>
      <c r="JCS135" s="692"/>
      <c r="JCT135" s="692"/>
      <c r="JCU135" s="692"/>
      <c r="JCV135" s="692"/>
      <c r="JCW135" s="692"/>
      <c r="JCX135" s="692"/>
      <c r="JCY135" s="692"/>
      <c r="JCZ135" s="692"/>
      <c r="JDA135" s="692"/>
      <c r="JDB135" s="692"/>
      <c r="JDC135" s="692"/>
      <c r="JDD135" s="692"/>
      <c r="JDE135" s="692"/>
      <c r="JDF135" s="692"/>
      <c r="JDG135" s="692"/>
      <c r="JDH135" s="692"/>
      <c r="JDI135" s="692"/>
      <c r="JDJ135" s="692"/>
      <c r="JDK135" s="692"/>
      <c r="JDL135" s="692"/>
      <c r="JDM135" s="692"/>
      <c r="JDN135" s="692"/>
      <c r="JDO135" s="692"/>
      <c r="JDP135" s="692"/>
      <c r="JDQ135" s="692"/>
      <c r="JDR135" s="692"/>
      <c r="JDS135" s="692"/>
      <c r="JDT135" s="692"/>
      <c r="JDU135" s="692"/>
      <c r="JDV135" s="692"/>
      <c r="JDW135" s="692"/>
      <c r="JDX135" s="692"/>
      <c r="JDY135" s="692"/>
      <c r="JDZ135" s="692"/>
      <c r="JEA135" s="692"/>
      <c r="JEB135" s="692"/>
      <c r="JEC135" s="692"/>
      <c r="JED135" s="692"/>
      <c r="JEE135" s="692"/>
      <c r="JEF135" s="692"/>
      <c r="JEG135" s="692"/>
      <c r="JEH135" s="692"/>
      <c r="JEI135" s="692"/>
      <c r="JEJ135" s="692"/>
      <c r="JEK135" s="692"/>
      <c r="JEL135" s="692"/>
      <c r="JEM135" s="692"/>
      <c r="JEN135" s="692"/>
      <c r="JEO135" s="692"/>
      <c r="JEP135" s="692"/>
      <c r="JEQ135" s="692"/>
      <c r="JER135" s="692"/>
      <c r="JES135" s="692"/>
      <c r="JET135" s="692"/>
      <c r="JEU135" s="692"/>
      <c r="JEV135" s="692"/>
      <c r="JEW135" s="692"/>
      <c r="JEX135" s="692"/>
      <c r="JEY135" s="692"/>
      <c r="JEZ135" s="692"/>
      <c r="JFA135" s="692"/>
      <c r="JFB135" s="692"/>
      <c r="JFC135" s="692"/>
      <c r="JFD135" s="692"/>
      <c r="JFE135" s="692"/>
      <c r="JFF135" s="692"/>
      <c r="JFG135" s="692"/>
      <c r="JFH135" s="692"/>
      <c r="JFI135" s="692"/>
      <c r="JFJ135" s="692"/>
      <c r="JFK135" s="692"/>
      <c r="JFL135" s="692"/>
      <c r="JFM135" s="692"/>
      <c r="JFN135" s="692"/>
      <c r="JFO135" s="692"/>
      <c r="JFP135" s="692"/>
      <c r="JFQ135" s="692"/>
      <c r="JFR135" s="692"/>
      <c r="JFS135" s="692"/>
      <c r="JFT135" s="692"/>
      <c r="JFU135" s="692"/>
      <c r="JFV135" s="692"/>
      <c r="JFW135" s="692"/>
      <c r="JFX135" s="692"/>
      <c r="JFY135" s="692"/>
      <c r="JFZ135" s="692"/>
      <c r="JGA135" s="692"/>
      <c r="JGB135" s="692"/>
      <c r="JGC135" s="692"/>
      <c r="JGD135" s="692"/>
      <c r="JGE135" s="692"/>
      <c r="JGF135" s="692"/>
      <c r="JGG135" s="692"/>
      <c r="JGH135" s="692"/>
      <c r="JGI135" s="692"/>
      <c r="JGJ135" s="692"/>
      <c r="JGK135" s="692"/>
      <c r="JGL135" s="692"/>
      <c r="JGM135" s="692"/>
      <c r="JGN135" s="692"/>
      <c r="JGO135" s="692"/>
      <c r="JGP135" s="692"/>
      <c r="JGQ135" s="692"/>
      <c r="JGR135" s="692"/>
      <c r="JGS135" s="692"/>
      <c r="JGT135" s="692"/>
      <c r="JGU135" s="692"/>
      <c r="JGV135" s="692"/>
      <c r="JGW135" s="692"/>
      <c r="JGX135" s="692"/>
      <c r="JGY135" s="692"/>
      <c r="JGZ135" s="692"/>
      <c r="JHA135" s="692"/>
      <c r="JHB135" s="692"/>
      <c r="JHC135" s="692"/>
      <c r="JHD135" s="692"/>
      <c r="JHE135" s="692"/>
      <c r="JHF135" s="692"/>
      <c r="JHG135" s="692"/>
      <c r="JHH135" s="692"/>
      <c r="JHI135" s="692"/>
      <c r="JHJ135" s="692"/>
      <c r="JHK135" s="692"/>
      <c r="JHL135" s="692"/>
      <c r="JHM135" s="692"/>
      <c r="JHN135" s="692"/>
      <c r="JHO135" s="692"/>
      <c r="JHP135" s="692"/>
      <c r="JHQ135" s="692"/>
      <c r="JHR135" s="692"/>
      <c r="JHS135" s="692"/>
      <c r="JHT135" s="692"/>
      <c r="JHU135" s="692"/>
      <c r="JHV135" s="692"/>
      <c r="JHW135" s="692"/>
      <c r="JHX135" s="692"/>
      <c r="JHY135" s="692"/>
      <c r="JHZ135" s="692"/>
      <c r="JIA135" s="692"/>
      <c r="JIB135" s="692"/>
      <c r="JIC135" s="692"/>
      <c r="JID135" s="692"/>
      <c r="JIE135" s="692"/>
      <c r="JIF135" s="692"/>
      <c r="JIG135" s="692"/>
      <c r="JIH135" s="692"/>
      <c r="JII135" s="692"/>
      <c r="JIJ135" s="692"/>
      <c r="JIK135" s="692"/>
      <c r="JIL135" s="692"/>
      <c r="JIM135" s="692"/>
      <c r="JIN135" s="692"/>
      <c r="JIO135" s="692"/>
      <c r="JIP135" s="692"/>
      <c r="JIQ135" s="692"/>
      <c r="JIR135" s="692"/>
      <c r="JIS135" s="692"/>
      <c r="JIT135" s="692"/>
      <c r="JIU135" s="692"/>
      <c r="JIV135" s="692"/>
      <c r="JIW135" s="692"/>
      <c r="JIX135" s="692"/>
      <c r="JIY135" s="692"/>
      <c r="JIZ135" s="692"/>
      <c r="JJA135" s="692"/>
      <c r="JJB135" s="692"/>
      <c r="JJC135" s="692"/>
      <c r="JJD135" s="692"/>
      <c r="JJE135" s="692"/>
      <c r="JJF135" s="692"/>
      <c r="JJG135" s="692"/>
      <c r="JJH135" s="692"/>
      <c r="JJI135" s="692"/>
      <c r="JJJ135" s="692"/>
      <c r="JJK135" s="692"/>
      <c r="JJL135" s="692"/>
      <c r="JJM135" s="692"/>
      <c r="JJN135" s="692"/>
      <c r="JJO135" s="692"/>
      <c r="JJP135" s="692"/>
      <c r="JJQ135" s="692"/>
      <c r="JJR135" s="692"/>
      <c r="JJS135" s="692"/>
      <c r="JJT135" s="692"/>
      <c r="JJU135" s="692"/>
      <c r="JJV135" s="692"/>
      <c r="JJW135" s="692"/>
      <c r="JJX135" s="692"/>
      <c r="JJY135" s="692"/>
      <c r="JJZ135" s="692"/>
      <c r="JKA135" s="692"/>
      <c r="JKB135" s="692"/>
      <c r="JKC135" s="692"/>
      <c r="JKD135" s="692"/>
      <c r="JKE135" s="692"/>
      <c r="JKF135" s="692"/>
      <c r="JKG135" s="692"/>
      <c r="JKH135" s="692"/>
      <c r="JKI135" s="692"/>
      <c r="JKJ135" s="692"/>
      <c r="JKK135" s="692"/>
      <c r="JKL135" s="692"/>
      <c r="JKM135" s="692"/>
      <c r="JKN135" s="692"/>
      <c r="JKO135" s="692"/>
      <c r="JKP135" s="692"/>
      <c r="JKQ135" s="692"/>
      <c r="JKR135" s="692"/>
      <c r="JKS135" s="692"/>
      <c r="JKT135" s="692"/>
      <c r="JKU135" s="692"/>
      <c r="JKV135" s="692"/>
      <c r="JKW135" s="692"/>
      <c r="JKX135" s="692"/>
      <c r="JKY135" s="692"/>
      <c r="JKZ135" s="692"/>
      <c r="JLA135" s="692"/>
      <c r="JLB135" s="692"/>
      <c r="JLC135" s="692"/>
      <c r="JLD135" s="692"/>
      <c r="JLE135" s="692"/>
      <c r="JLF135" s="692"/>
      <c r="JLG135" s="692"/>
      <c r="JLH135" s="692"/>
      <c r="JLI135" s="692"/>
      <c r="JLJ135" s="692"/>
      <c r="JLK135" s="692"/>
      <c r="JLL135" s="692"/>
      <c r="JLM135" s="692"/>
      <c r="JLN135" s="692"/>
      <c r="JLO135" s="692"/>
      <c r="JLP135" s="692"/>
      <c r="JLQ135" s="692"/>
      <c r="JLR135" s="692"/>
      <c r="JLS135" s="692"/>
      <c r="JLT135" s="692"/>
      <c r="JLU135" s="692"/>
      <c r="JLV135" s="692"/>
      <c r="JLW135" s="692"/>
      <c r="JLX135" s="692"/>
      <c r="JLY135" s="692"/>
      <c r="JLZ135" s="692"/>
      <c r="JMA135" s="692"/>
      <c r="JMB135" s="692"/>
      <c r="JMC135" s="692"/>
      <c r="JMD135" s="692"/>
      <c r="JME135" s="692"/>
      <c r="JMF135" s="692"/>
      <c r="JMG135" s="692"/>
      <c r="JMH135" s="692"/>
      <c r="JMI135" s="692"/>
      <c r="JMJ135" s="692"/>
      <c r="JMK135" s="692"/>
      <c r="JML135" s="692"/>
      <c r="JMM135" s="692"/>
      <c r="JMN135" s="692"/>
      <c r="JMO135" s="692"/>
      <c r="JMP135" s="692"/>
      <c r="JMQ135" s="692"/>
      <c r="JMR135" s="692"/>
      <c r="JMS135" s="692"/>
      <c r="JMT135" s="692"/>
      <c r="JMU135" s="692"/>
      <c r="JMV135" s="692"/>
      <c r="JMW135" s="692"/>
      <c r="JMX135" s="692"/>
      <c r="JMY135" s="692"/>
      <c r="JMZ135" s="692"/>
      <c r="JNA135" s="692"/>
      <c r="JNB135" s="692"/>
      <c r="JNC135" s="692"/>
      <c r="JND135" s="692"/>
      <c r="JNE135" s="692"/>
      <c r="JNF135" s="692"/>
      <c r="JNG135" s="692"/>
      <c r="JNH135" s="692"/>
      <c r="JNI135" s="692"/>
      <c r="JNJ135" s="692"/>
      <c r="JNK135" s="692"/>
      <c r="JNL135" s="692"/>
      <c r="JNM135" s="692"/>
      <c r="JNN135" s="692"/>
      <c r="JNO135" s="692"/>
      <c r="JNP135" s="692"/>
      <c r="JNQ135" s="692"/>
      <c r="JNR135" s="692"/>
      <c r="JNS135" s="692"/>
      <c r="JNT135" s="692"/>
      <c r="JNU135" s="692"/>
      <c r="JNV135" s="692"/>
      <c r="JNW135" s="692"/>
      <c r="JNX135" s="692"/>
      <c r="JNY135" s="692"/>
      <c r="JNZ135" s="692"/>
      <c r="JOA135" s="692"/>
      <c r="JOB135" s="692"/>
      <c r="JOC135" s="692"/>
      <c r="JOD135" s="692"/>
      <c r="JOE135" s="692"/>
      <c r="JOF135" s="692"/>
      <c r="JOG135" s="692"/>
      <c r="JOH135" s="692"/>
      <c r="JOI135" s="692"/>
      <c r="JOJ135" s="692"/>
      <c r="JOK135" s="692"/>
      <c r="JOL135" s="692"/>
      <c r="JOM135" s="692"/>
      <c r="JON135" s="692"/>
      <c r="JOO135" s="692"/>
      <c r="JOP135" s="692"/>
      <c r="JOQ135" s="692"/>
      <c r="JOR135" s="692"/>
      <c r="JOS135" s="692"/>
      <c r="JOT135" s="692"/>
      <c r="JOU135" s="692"/>
      <c r="JOV135" s="692"/>
      <c r="JOW135" s="692"/>
      <c r="JOX135" s="692"/>
      <c r="JOY135" s="692"/>
      <c r="JOZ135" s="692"/>
      <c r="JPA135" s="692"/>
      <c r="JPB135" s="692"/>
      <c r="JPC135" s="692"/>
      <c r="JPD135" s="692"/>
      <c r="JPE135" s="692"/>
      <c r="JPF135" s="692"/>
      <c r="JPG135" s="692"/>
      <c r="JPH135" s="692"/>
      <c r="JPI135" s="692"/>
      <c r="JPJ135" s="692"/>
      <c r="JPK135" s="692"/>
      <c r="JPL135" s="692"/>
      <c r="JPM135" s="692"/>
      <c r="JPN135" s="692"/>
      <c r="JPO135" s="692"/>
      <c r="JPP135" s="692"/>
      <c r="JPQ135" s="692"/>
      <c r="JPR135" s="692"/>
      <c r="JPS135" s="692"/>
      <c r="JPT135" s="692"/>
      <c r="JPU135" s="692"/>
      <c r="JPV135" s="692"/>
      <c r="JPW135" s="692"/>
      <c r="JPX135" s="692"/>
      <c r="JPY135" s="692"/>
      <c r="JPZ135" s="692"/>
      <c r="JQA135" s="692"/>
      <c r="JQB135" s="692"/>
      <c r="JQC135" s="692"/>
      <c r="JQD135" s="692"/>
      <c r="JQE135" s="692"/>
      <c r="JQF135" s="692"/>
      <c r="JQG135" s="692"/>
      <c r="JQH135" s="692"/>
      <c r="JQI135" s="692"/>
      <c r="JQJ135" s="692"/>
      <c r="JQK135" s="692"/>
      <c r="JQL135" s="692"/>
      <c r="JQM135" s="692"/>
      <c r="JQN135" s="692"/>
      <c r="JQO135" s="692"/>
      <c r="JQP135" s="692"/>
      <c r="JQQ135" s="692"/>
      <c r="JQR135" s="692"/>
      <c r="JQS135" s="692"/>
      <c r="JQT135" s="692"/>
      <c r="JQU135" s="692"/>
      <c r="JQV135" s="692"/>
      <c r="JQW135" s="692"/>
      <c r="JQX135" s="692"/>
      <c r="JQY135" s="692"/>
      <c r="JQZ135" s="692"/>
      <c r="JRA135" s="692"/>
      <c r="JRB135" s="692"/>
      <c r="JRC135" s="692"/>
      <c r="JRD135" s="692"/>
      <c r="JRE135" s="692"/>
      <c r="JRF135" s="692"/>
      <c r="JRG135" s="692"/>
      <c r="JRH135" s="692"/>
      <c r="JRI135" s="692"/>
      <c r="JRJ135" s="692"/>
      <c r="JRK135" s="692"/>
      <c r="JRL135" s="692"/>
      <c r="JRM135" s="692"/>
      <c r="JRN135" s="692"/>
      <c r="JRO135" s="692"/>
      <c r="JRP135" s="692"/>
      <c r="JRQ135" s="692"/>
      <c r="JRR135" s="692"/>
      <c r="JRS135" s="692"/>
      <c r="JRT135" s="692"/>
      <c r="JRU135" s="692"/>
      <c r="JRV135" s="692"/>
      <c r="JRW135" s="692"/>
      <c r="JRX135" s="692"/>
      <c r="JRY135" s="692"/>
      <c r="JRZ135" s="692"/>
      <c r="JSA135" s="692"/>
      <c r="JSB135" s="692"/>
      <c r="JSC135" s="692"/>
      <c r="JSD135" s="692"/>
      <c r="JSE135" s="692"/>
      <c r="JSF135" s="692"/>
      <c r="JSG135" s="692"/>
      <c r="JSH135" s="692"/>
      <c r="JSI135" s="692"/>
      <c r="JSJ135" s="692"/>
      <c r="JSK135" s="692"/>
      <c r="JSL135" s="692"/>
      <c r="JSM135" s="692"/>
      <c r="JSN135" s="692"/>
      <c r="JSO135" s="692"/>
      <c r="JSP135" s="692"/>
      <c r="JSQ135" s="692"/>
      <c r="JSR135" s="692"/>
      <c r="JSS135" s="692"/>
      <c r="JST135" s="692"/>
      <c r="JSU135" s="692"/>
      <c r="JSV135" s="692"/>
      <c r="JSW135" s="692"/>
      <c r="JSX135" s="692"/>
      <c r="JSY135" s="692"/>
      <c r="JSZ135" s="692"/>
      <c r="JTA135" s="692"/>
      <c r="JTB135" s="692"/>
      <c r="JTC135" s="692"/>
      <c r="JTD135" s="692"/>
      <c r="JTE135" s="692"/>
      <c r="JTF135" s="692"/>
      <c r="JTG135" s="692"/>
      <c r="JTH135" s="692"/>
      <c r="JTI135" s="692"/>
      <c r="JTJ135" s="692"/>
      <c r="JTK135" s="692"/>
      <c r="JTL135" s="692"/>
      <c r="JTM135" s="692"/>
      <c r="JTN135" s="692"/>
      <c r="JTO135" s="692"/>
      <c r="JTP135" s="692"/>
      <c r="JTQ135" s="692"/>
      <c r="JTR135" s="692"/>
      <c r="JTS135" s="692"/>
      <c r="JTT135" s="692"/>
      <c r="JTU135" s="692"/>
      <c r="JTV135" s="692"/>
      <c r="JTW135" s="692"/>
      <c r="JTX135" s="692"/>
      <c r="JTY135" s="692"/>
      <c r="JTZ135" s="692"/>
      <c r="JUA135" s="692"/>
      <c r="JUB135" s="692"/>
      <c r="JUC135" s="692"/>
      <c r="JUD135" s="692"/>
      <c r="JUE135" s="692"/>
      <c r="JUF135" s="692"/>
      <c r="JUG135" s="692"/>
      <c r="JUH135" s="692"/>
      <c r="JUI135" s="692"/>
      <c r="JUJ135" s="692"/>
      <c r="JUK135" s="692"/>
      <c r="JUL135" s="692"/>
      <c r="JUM135" s="692"/>
      <c r="JUN135" s="692"/>
      <c r="JUO135" s="692"/>
      <c r="JUP135" s="692"/>
      <c r="JUQ135" s="692"/>
      <c r="JUR135" s="692"/>
      <c r="JUS135" s="692"/>
      <c r="JUT135" s="692"/>
      <c r="JUU135" s="692"/>
      <c r="JUV135" s="692"/>
      <c r="JUW135" s="692"/>
      <c r="JUX135" s="692"/>
      <c r="JUY135" s="692"/>
      <c r="JUZ135" s="692"/>
      <c r="JVA135" s="692"/>
      <c r="JVB135" s="692"/>
      <c r="JVC135" s="692"/>
      <c r="JVD135" s="692"/>
      <c r="JVE135" s="692"/>
      <c r="JVF135" s="692"/>
      <c r="JVG135" s="692"/>
      <c r="JVH135" s="692"/>
      <c r="JVI135" s="692"/>
      <c r="JVJ135" s="692"/>
      <c r="JVK135" s="692"/>
      <c r="JVL135" s="692"/>
      <c r="JVM135" s="692"/>
      <c r="JVN135" s="692"/>
      <c r="JVO135" s="692"/>
      <c r="JVP135" s="692"/>
      <c r="JVQ135" s="692"/>
      <c r="JVR135" s="692"/>
      <c r="JVS135" s="692"/>
      <c r="JVT135" s="692"/>
      <c r="JVU135" s="692"/>
      <c r="JVV135" s="692"/>
      <c r="JVW135" s="692"/>
      <c r="JVX135" s="692"/>
      <c r="JVY135" s="692"/>
      <c r="JVZ135" s="692"/>
      <c r="JWA135" s="692"/>
      <c r="JWB135" s="692"/>
      <c r="JWC135" s="692"/>
      <c r="JWD135" s="692"/>
      <c r="JWE135" s="692"/>
      <c r="JWF135" s="692"/>
      <c r="JWG135" s="692"/>
      <c r="JWH135" s="692"/>
      <c r="JWI135" s="692"/>
      <c r="JWJ135" s="692"/>
      <c r="JWK135" s="692"/>
      <c r="JWL135" s="692"/>
      <c r="JWM135" s="692"/>
      <c r="JWN135" s="692"/>
      <c r="JWO135" s="692"/>
      <c r="JWP135" s="692"/>
      <c r="JWQ135" s="692"/>
      <c r="JWR135" s="692"/>
      <c r="JWS135" s="692"/>
      <c r="JWT135" s="692"/>
      <c r="JWU135" s="692"/>
      <c r="JWV135" s="692"/>
      <c r="JWW135" s="692"/>
      <c r="JWX135" s="692"/>
      <c r="JWY135" s="692"/>
      <c r="JWZ135" s="692"/>
      <c r="JXA135" s="692"/>
      <c r="JXB135" s="692"/>
      <c r="JXC135" s="692"/>
      <c r="JXD135" s="692"/>
      <c r="JXE135" s="692"/>
      <c r="JXF135" s="692"/>
      <c r="JXG135" s="692"/>
      <c r="JXH135" s="692"/>
      <c r="JXI135" s="692"/>
      <c r="JXJ135" s="692"/>
      <c r="JXK135" s="692"/>
      <c r="JXL135" s="692"/>
      <c r="JXM135" s="692"/>
      <c r="JXN135" s="692"/>
      <c r="JXO135" s="692"/>
      <c r="JXP135" s="692"/>
      <c r="JXQ135" s="692"/>
      <c r="JXR135" s="692"/>
      <c r="JXS135" s="692"/>
      <c r="JXT135" s="692"/>
      <c r="JXU135" s="692"/>
      <c r="JXV135" s="692"/>
      <c r="JXW135" s="692"/>
      <c r="JXX135" s="692"/>
      <c r="JXY135" s="692"/>
      <c r="JXZ135" s="692"/>
      <c r="JYA135" s="692"/>
      <c r="JYB135" s="692"/>
      <c r="JYC135" s="692"/>
      <c r="JYD135" s="692"/>
      <c r="JYE135" s="692"/>
      <c r="JYF135" s="692"/>
      <c r="JYG135" s="692"/>
      <c r="JYH135" s="692"/>
      <c r="JYI135" s="692"/>
      <c r="JYJ135" s="692"/>
      <c r="JYK135" s="692"/>
      <c r="JYL135" s="692"/>
      <c r="JYM135" s="692"/>
      <c r="JYN135" s="692"/>
      <c r="JYO135" s="692"/>
      <c r="JYP135" s="692"/>
      <c r="JYQ135" s="692"/>
      <c r="JYR135" s="692"/>
      <c r="JYS135" s="692"/>
      <c r="JYT135" s="692"/>
      <c r="JYU135" s="692"/>
      <c r="JYV135" s="692"/>
      <c r="JYW135" s="692"/>
      <c r="JYX135" s="692"/>
      <c r="JYY135" s="692"/>
      <c r="JYZ135" s="692"/>
      <c r="JZA135" s="692"/>
      <c r="JZB135" s="692"/>
      <c r="JZC135" s="692"/>
      <c r="JZD135" s="692"/>
      <c r="JZE135" s="692"/>
      <c r="JZF135" s="692"/>
      <c r="JZG135" s="692"/>
      <c r="JZH135" s="692"/>
      <c r="JZI135" s="692"/>
      <c r="JZJ135" s="692"/>
      <c r="JZK135" s="692"/>
      <c r="JZL135" s="692"/>
      <c r="JZM135" s="692"/>
      <c r="JZN135" s="692"/>
      <c r="JZO135" s="692"/>
      <c r="JZP135" s="692"/>
      <c r="JZQ135" s="692"/>
      <c r="JZR135" s="692"/>
      <c r="JZS135" s="692"/>
      <c r="JZT135" s="692"/>
      <c r="JZU135" s="692"/>
      <c r="JZV135" s="692"/>
      <c r="JZW135" s="692"/>
      <c r="JZX135" s="692"/>
      <c r="JZY135" s="692"/>
      <c r="JZZ135" s="692"/>
      <c r="KAA135" s="692"/>
      <c r="KAB135" s="692"/>
      <c r="KAC135" s="692"/>
      <c r="KAD135" s="692"/>
      <c r="KAE135" s="692"/>
      <c r="KAF135" s="692"/>
      <c r="KAG135" s="692"/>
      <c r="KAH135" s="692"/>
      <c r="KAI135" s="692"/>
      <c r="KAJ135" s="692"/>
      <c r="KAK135" s="692"/>
      <c r="KAL135" s="692"/>
      <c r="KAM135" s="692"/>
      <c r="KAN135" s="692"/>
      <c r="KAO135" s="692"/>
      <c r="KAP135" s="692"/>
      <c r="KAQ135" s="692"/>
      <c r="KAR135" s="692"/>
      <c r="KAS135" s="692"/>
      <c r="KAT135" s="692"/>
      <c r="KAU135" s="692"/>
      <c r="KAV135" s="692"/>
      <c r="KAW135" s="692"/>
      <c r="KAX135" s="692"/>
      <c r="KAY135" s="692"/>
      <c r="KAZ135" s="692"/>
      <c r="KBA135" s="692"/>
      <c r="KBB135" s="692"/>
      <c r="KBC135" s="692"/>
      <c r="KBD135" s="692"/>
      <c r="KBE135" s="692"/>
      <c r="KBF135" s="692"/>
      <c r="KBG135" s="692"/>
      <c r="KBH135" s="692"/>
      <c r="KBI135" s="692"/>
      <c r="KBJ135" s="692"/>
      <c r="KBK135" s="692"/>
      <c r="KBL135" s="692"/>
      <c r="KBM135" s="692"/>
      <c r="KBN135" s="692"/>
      <c r="KBO135" s="692"/>
      <c r="KBP135" s="692"/>
      <c r="KBQ135" s="692"/>
      <c r="KBR135" s="692"/>
      <c r="KBS135" s="692"/>
      <c r="KBT135" s="692"/>
      <c r="KBU135" s="692"/>
      <c r="KBV135" s="692"/>
      <c r="KBW135" s="692"/>
      <c r="KBX135" s="692"/>
      <c r="KBY135" s="692"/>
      <c r="KBZ135" s="692"/>
      <c r="KCA135" s="692"/>
      <c r="KCB135" s="692"/>
      <c r="KCC135" s="692"/>
      <c r="KCD135" s="692"/>
      <c r="KCE135" s="692"/>
      <c r="KCF135" s="692"/>
      <c r="KCG135" s="692"/>
      <c r="KCH135" s="692"/>
      <c r="KCI135" s="692"/>
      <c r="KCJ135" s="692"/>
      <c r="KCK135" s="692"/>
      <c r="KCL135" s="692"/>
      <c r="KCM135" s="692"/>
      <c r="KCN135" s="692"/>
      <c r="KCO135" s="692"/>
      <c r="KCP135" s="692"/>
      <c r="KCQ135" s="692"/>
      <c r="KCR135" s="692"/>
      <c r="KCS135" s="692"/>
      <c r="KCT135" s="692"/>
      <c r="KCU135" s="692"/>
      <c r="KCV135" s="692"/>
      <c r="KCW135" s="692"/>
      <c r="KCX135" s="692"/>
      <c r="KCY135" s="692"/>
      <c r="KCZ135" s="692"/>
      <c r="KDA135" s="692"/>
      <c r="KDB135" s="692"/>
      <c r="KDC135" s="692"/>
      <c r="KDD135" s="692"/>
      <c r="KDE135" s="692"/>
      <c r="KDF135" s="692"/>
      <c r="KDG135" s="692"/>
      <c r="KDH135" s="692"/>
      <c r="KDI135" s="692"/>
      <c r="KDJ135" s="692"/>
      <c r="KDK135" s="692"/>
      <c r="KDL135" s="692"/>
      <c r="KDM135" s="692"/>
      <c r="KDN135" s="692"/>
      <c r="KDO135" s="692"/>
      <c r="KDP135" s="692"/>
      <c r="KDQ135" s="692"/>
      <c r="KDR135" s="692"/>
      <c r="KDS135" s="692"/>
      <c r="KDT135" s="692"/>
      <c r="KDU135" s="692"/>
      <c r="KDV135" s="692"/>
      <c r="KDW135" s="692"/>
      <c r="KDX135" s="692"/>
      <c r="KDY135" s="692"/>
      <c r="KDZ135" s="692"/>
      <c r="KEA135" s="692"/>
      <c r="KEB135" s="692"/>
      <c r="KEC135" s="692"/>
      <c r="KED135" s="692"/>
      <c r="KEE135" s="692"/>
      <c r="KEF135" s="692"/>
      <c r="KEG135" s="692"/>
      <c r="KEH135" s="692"/>
      <c r="KEI135" s="692"/>
      <c r="KEJ135" s="692"/>
      <c r="KEK135" s="692"/>
      <c r="KEL135" s="692"/>
      <c r="KEM135" s="692"/>
      <c r="KEN135" s="692"/>
      <c r="KEO135" s="692"/>
      <c r="KEP135" s="692"/>
      <c r="KEQ135" s="692"/>
      <c r="KER135" s="692"/>
      <c r="KES135" s="692"/>
      <c r="KET135" s="692"/>
      <c r="KEU135" s="692"/>
      <c r="KEV135" s="692"/>
      <c r="KEW135" s="692"/>
      <c r="KEX135" s="692"/>
      <c r="KEY135" s="692"/>
      <c r="KEZ135" s="692"/>
      <c r="KFA135" s="692"/>
      <c r="KFB135" s="692"/>
      <c r="KFC135" s="692"/>
      <c r="KFD135" s="692"/>
      <c r="KFE135" s="692"/>
      <c r="KFF135" s="692"/>
      <c r="KFG135" s="692"/>
      <c r="KFH135" s="692"/>
      <c r="KFI135" s="692"/>
      <c r="KFJ135" s="692"/>
      <c r="KFK135" s="692"/>
      <c r="KFL135" s="692"/>
      <c r="KFM135" s="692"/>
      <c r="KFN135" s="692"/>
      <c r="KFO135" s="692"/>
      <c r="KFP135" s="692"/>
      <c r="KFQ135" s="692"/>
      <c r="KFR135" s="692"/>
      <c r="KFS135" s="692"/>
      <c r="KFT135" s="692"/>
      <c r="KFU135" s="692"/>
      <c r="KFV135" s="692"/>
      <c r="KFW135" s="692"/>
      <c r="KFX135" s="692"/>
      <c r="KFY135" s="692"/>
      <c r="KFZ135" s="692"/>
      <c r="KGA135" s="692"/>
      <c r="KGB135" s="692"/>
      <c r="KGC135" s="692"/>
      <c r="KGD135" s="692"/>
      <c r="KGE135" s="692"/>
      <c r="KGF135" s="692"/>
      <c r="KGG135" s="692"/>
      <c r="KGH135" s="692"/>
      <c r="KGI135" s="692"/>
      <c r="KGJ135" s="692"/>
      <c r="KGK135" s="692"/>
      <c r="KGL135" s="692"/>
      <c r="KGM135" s="692"/>
      <c r="KGN135" s="692"/>
      <c r="KGO135" s="692"/>
      <c r="KGP135" s="692"/>
      <c r="KGQ135" s="692"/>
      <c r="KGR135" s="692"/>
      <c r="KGS135" s="692"/>
      <c r="KGT135" s="692"/>
      <c r="KGU135" s="692"/>
      <c r="KGV135" s="692"/>
      <c r="KGW135" s="692"/>
      <c r="KGX135" s="692"/>
      <c r="KGY135" s="692"/>
      <c r="KGZ135" s="692"/>
      <c r="KHA135" s="692"/>
      <c r="KHB135" s="692"/>
      <c r="KHC135" s="692"/>
      <c r="KHD135" s="692"/>
      <c r="KHE135" s="692"/>
      <c r="KHF135" s="692"/>
      <c r="KHG135" s="692"/>
      <c r="KHH135" s="692"/>
      <c r="KHI135" s="692"/>
      <c r="KHJ135" s="692"/>
      <c r="KHK135" s="692"/>
      <c r="KHL135" s="692"/>
      <c r="KHM135" s="692"/>
      <c r="KHN135" s="692"/>
      <c r="KHO135" s="692"/>
      <c r="KHP135" s="692"/>
      <c r="KHQ135" s="692"/>
      <c r="KHR135" s="692"/>
      <c r="KHS135" s="692"/>
      <c r="KHT135" s="692"/>
      <c r="KHU135" s="692"/>
      <c r="KHV135" s="692"/>
      <c r="KHW135" s="692"/>
      <c r="KHX135" s="692"/>
      <c r="KHY135" s="692"/>
      <c r="KHZ135" s="692"/>
      <c r="KIA135" s="692"/>
      <c r="KIB135" s="692"/>
      <c r="KIC135" s="692"/>
      <c r="KID135" s="692"/>
      <c r="KIE135" s="692"/>
      <c r="KIF135" s="692"/>
      <c r="KIG135" s="692"/>
      <c r="KIH135" s="692"/>
      <c r="KII135" s="692"/>
      <c r="KIJ135" s="692"/>
      <c r="KIK135" s="692"/>
      <c r="KIL135" s="692"/>
      <c r="KIM135" s="692"/>
      <c r="KIN135" s="692"/>
      <c r="KIO135" s="692"/>
      <c r="KIP135" s="692"/>
      <c r="KIQ135" s="692"/>
      <c r="KIR135" s="692"/>
      <c r="KIS135" s="692"/>
      <c r="KIT135" s="692"/>
      <c r="KIU135" s="692"/>
      <c r="KIV135" s="692"/>
      <c r="KIW135" s="692"/>
      <c r="KIX135" s="692"/>
      <c r="KIY135" s="692"/>
      <c r="KIZ135" s="692"/>
      <c r="KJA135" s="692"/>
      <c r="KJB135" s="692"/>
      <c r="KJC135" s="692"/>
      <c r="KJD135" s="692"/>
      <c r="KJE135" s="692"/>
      <c r="KJF135" s="692"/>
      <c r="KJG135" s="692"/>
      <c r="KJH135" s="692"/>
      <c r="KJI135" s="692"/>
      <c r="KJJ135" s="692"/>
      <c r="KJK135" s="692"/>
      <c r="KJL135" s="692"/>
      <c r="KJM135" s="692"/>
      <c r="KJN135" s="692"/>
      <c r="KJO135" s="692"/>
      <c r="KJP135" s="692"/>
      <c r="KJQ135" s="692"/>
      <c r="KJR135" s="692"/>
      <c r="KJS135" s="692"/>
      <c r="KJT135" s="692"/>
      <c r="KJU135" s="692"/>
      <c r="KJV135" s="692"/>
      <c r="KJW135" s="692"/>
      <c r="KJX135" s="692"/>
      <c r="KJY135" s="692"/>
      <c r="KJZ135" s="692"/>
      <c r="KKA135" s="692"/>
      <c r="KKB135" s="692"/>
      <c r="KKC135" s="692"/>
      <c r="KKD135" s="692"/>
      <c r="KKE135" s="692"/>
      <c r="KKF135" s="692"/>
      <c r="KKG135" s="692"/>
      <c r="KKH135" s="692"/>
      <c r="KKI135" s="692"/>
      <c r="KKJ135" s="692"/>
      <c r="KKK135" s="692"/>
      <c r="KKL135" s="692"/>
      <c r="KKM135" s="692"/>
      <c r="KKN135" s="692"/>
      <c r="KKO135" s="692"/>
      <c r="KKP135" s="692"/>
      <c r="KKQ135" s="692"/>
      <c r="KKR135" s="692"/>
      <c r="KKS135" s="692"/>
      <c r="KKT135" s="692"/>
      <c r="KKU135" s="692"/>
      <c r="KKV135" s="692"/>
      <c r="KKW135" s="692"/>
      <c r="KKX135" s="692"/>
      <c r="KKY135" s="692"/>
      <c r="KKZ135" s="692"/>
      <c r="KLA135" s="692"/>
      <c r="KLB135" s="692"/>
      <c r="KLC135" s="692"/>
      <c r="KLD135" s="692"/>
      <c r="KLE135" s="692"/>
      <c r="KLF135" s="692"/>
      <c r="KLG135" s="692"/>
      <c r="KLH135" s="692"/>
      <c r="KLI135" s="692"/>
      <c r="KLJ135" s="692"/>
      <c r="KLK135" s="692"/>
      <c r="KLL135" s="692"/>
      <c r="KLM135" s="692"/>
      <c r="KLN135" s="692"/>
      <c r="KLO135" s="692"/>
      <c r="KLP135" s="692"/>
      <c r="KLQ135" s="692"/>
      <c r="KLR135" s="692"/>
      <c r="KLS135" s="692"/>
      <c r="KLT135" s="692"/>
      <c r="KLU135" s="692"/>
      <c r="KLV135" s="692"/>
      <c r="KLW135" s="692"/>
      <c r="KLX135" s="692"/>
      <c r="KLY135" s="692"/>
      <c r="KLZ135" s="692"/>
      <c r="KMA135" s="692"/>
      <c r="KMB135" s="692"/>
      <c r="KMC135" s="692"/>
      <c r="KMD135" s="692"/>
      <c r="KME135" s="692"/>
      <c r="KMF135" s="692"/>
      <c r="KMG135" s="692"/>
      <c r="KMH135" s="692"/>
      <c r="KMI135" s="692"/>
      <c r="KMJ135" s="692"/>
      <c r="KMK135" s="692"/>
      <c r="KML135" s="692"/>
      <c r="KMM135" s="692"/>
      <c r="KMN135" s="692"/>
      <c r="KMO135" s="692"/>
      <c r="KMP135" s="692"/>
      <c r="KMQ135" s="692"/>
      <c r="KMR135" s="692"/>
      <c r="KMS135" s="692"/>
      <c r="KMT135" s="692"/>
      <c r="KMU135" s="692"/>
      <c r="KMV135" s="692"/>
      <c r="KMW135" s="692"/>
      <c r="KMX135" s="692"/>
      <c r="KMY135" s="692"/>
      <c r="KMZ135" s="692"/>
      <c r="KNA135" s="692"/>
      <c r="KNB135" s="692"/>
      <c r="KNC135" s="692"/>
      <c r="KND135" s="692"/>
      <c r="KNE135" s="692"/>
      <c r="KNF135" s="692"/>
      <c r="KNG135" s="692"/>
      <c r="KNH135" s="692"/>
      <c r="KNI135" s="692"/>
      <c r="KNJ135" s="692"/>
      <c r="KNK135" s="692"/>
      <c r="KNL135" s="692"/>
      <c r="KNM135" s="692"/>
      <c r="KNN135" s="692"/>
      <c r="KNO135" s="692"/>
      <c r="KNP135" s="692"/>
      <c r="KNQ135" s="692"/>
      <c r="KNR135" s="692"/>
      <c r="KNS135" s="692"/>
      <c r="KNT135" s="692"/>
      <c r="KNU135" s="692"/>
      <c r="KNV135" s="692"/>
      <c r="KNW135" s="692"/>
      <c r="KNX135" s="692"/>
      <c r="KNY135" s="692"/>
      <c r="KNZ135" s="692"/>
      <c r="KOA135" s="692"/>
      <c r="KOB135" s="692"/>
      <c r="KOC135" s="692"/>
      <c r="KOD135" s="692"/>
      <c r="KOE135" s="692"/>
      <c r="KOF135" s="692"/>
      <c r="KOG135" s="692"/>
      <c r="KOH135" s="692"/>
      <c r="KOI135" s="692"/>
      <c r="KOJ135" s="692"/>
      <c r="KOK135" s="692"/>
      <c r="KOL135" s="692"/>
      <c r="KOM135" s="692"/>
      <c r="KON135" s="692"/>
      <c r="KOO135" s="692"/>
      <c r="KOP135" s="692"/>
      <c r="KOQ135" s="692"/>
      <c r="KOR135" s="692"/>
      <c r="KOS135" s="692"/>
      <c r="KOT135" s="692"/>
      <c r="KOU135" s="692"/>
      <c r="KOV135" s="692"/>
      <c r="KOW135" s="692"/>
      <c r="KOX135" s="692"/>
      <c r="KOY135" s="692"/>
      <c r="KOZ135" s="692"/>
      <c r="KPA135" s="692"/>
      <c r="KPB135" s="692"/>
      <c r="KPC135" s="692"/>
      <c r="KPD135" s="692"/>
      <c r="KPE135" s="692"/>
      <c r="KPF135" s="692"/>
      <c r="KPG135" s="692"/>
      <c r="KPH135" s="692"/>
      <c r="KPI135" s="692"/>
      <c r="KPJ135" s="692"/>
      <c r="KPK135" s="692"/>
      <c r="KPL135" s="692"/>
      <c r="KPM135" s="692"/>
      <c r="KPN135" s="692"/>
      <c r="KPO135" s="692"/>
      <c r="KPP135" s="692"/>
      <c r="KPQ135" s="692"/>
      <c r="KPR135" s="692"/>
      <c r="KPS135" s="692"/>
      <c r="KPT135" s="692"/>
      <c r="KPU135" s="692"/>
      <c r="KPV135" s="692"/>
      <c r="KPW135" s="692"/>
      <c r="KPX135" s="692"/>
      <c r="KPY135" s="692"/>
      <c r="KPZ135" s="692"/>
      <c r="KQA135" s="692"/>
      <c r="KQB135" s="692"/>
      <c r="KQC135" s="692"/>
      <c r="KQD135" s="692"/>
      <c r="KQE135" s="692"/>
      <c r="KQF135" s="692"/>
      <c r="KQG135" s="692"/>
      <c r="KQH135" s="692"/>
      <c r="KQI135" s="692"/>
      <c r="KQJ135" s="692"/>
      <c r="KQK135" s="692"/>
      <c r="KQL135" s="692"/>
      <c r="KQM135" s="692"/>
      <c r="KQN135" s="692"/>
      <c r="KQO135" s="692"/>
      <c r="KQP135" s="692"/>
      <c r="KQQ135" s="692"/>
      <c r="KQR135" s="692"/>
      <c r="KQS135" s="692"/>
      <c r="KQT135" s="692"/>
      <c r="KQU135" s="692"/>
      <c r="KQV135" s="692"/>
      <c r="KQW135" s="692"/>
      <c r="KQX135" s="692"/>
      <c r="KQY135" s="692"/>
      <c r="KQZ135" s="692"/>
      <c r="KRA135" s="692"/>
      <c r="KRB135" s="692"/>
      <c r="KRC135" s="692"/>
      <c r="KRD135" s="692"/>
      <c r="KRE135" s="692"/>
      <c r="KRF135" s="692"/>
      <c r="KRG135" s="692"/>
      <c r="KRH135" s="692"/>
      <c r="KRI135" s="692"/>
      <c r="KRJ135" s="692"/>
      <c r="KRK135" s="692"/>
      <c r="KRL135" s="692"/>
      <c r="KRM135" s="692"/>
      <c r="KRN135" s="692"/>
      <c r="KRO135" s="692"/>
      <c r="KRP135" s="692"/>
      <c r="KRQ135" s="692"/>
      <c r="KRR135" s="692"/>
      <c r="KRS135" s="692"/>
      <c r="KRT135" s="692"/>
      <c r="KRU135" s="692"/>
      <c r="KRV135" s="692"/>
      <c r="KRW135" s="692"/>
      <c r="KRX135" s="692"/>
      <c r="KRY135" s="692"/>
      <c r="KRZ135" s="692"/>
      <c r="KSA135" s="692"/>
      <c r="KSB135" s="692"/>
      <c r="KSC135" s="692"/>
      <c r="KSD135" s="692"/>
      <c r="KSE135" s="692"/>
      <c r="KSF135" s="692"/>
      <c r="KSG135" s="692"/>
      <c r="KSH135" s="692"/>
      <c r="KSI135" s="692"/>
      <c r="KSJ135" s="692"/>
      <c r="KSK135" s="692"/>
      <c r="KSL135" s="692"/>
      <c r="KSM135" s="692"/>
      <c r="KSN135" s="692"/>
      <c r="KSO135" s="692"/>
      <c r="KSP135" s="692"/>
      <c r="KSQ135" s="692"/>
      <c r="KSR135" s="692"/>
      <c r="KSS135" s="692"/>
      <c r="KST135" s="692"/>
      <c r="KSU135" s="692"/>
      <c r="KSV135" s="692"/>
      <c r="KSW135" s="692"/>
      <c r="KSX135" s="692"/>
      <c r="KSY135" s="692"/>
      <c r="KSZ135" s="692"/>
      <c r="KTA135" s="692"/>
      <c r="KTB135" s="692"/>
      <c r="KTC135" s="692"/>
      <c r="KTD135" s="692"/>
      <c r="KTE135" s="692"/>
      <c r="KTF135" s="692"/>
      <c r="KTG135" s="692"/>
      <c r="KTH135" s="692"/>
      <c r="KTI135" s="692"/>
      <c r="KTJ135" s="692"/>
      <c r="KTK135" s="692"/>
      <c r="KTL135" s="692"/>
      <c r="KTM135" s="692"/>
      <c r="KTN135" s="692"/>
      <c r="KTO135" s="692"/>
      <c r="KTP135" s="692"/>
      <c r="KTQ135" s="692"/>
      <c r="KTR135" s="692"/>
      <c r="KTS135" s="692"/>
      <c r="KTT135" s="692"/>
      <c r="KTU135" s="692"/>
      <c r="KTV135" s="692"/>
      <c r="KTW135" s="692"/>
      <c r="KTX135" s="692"/>
      <c r="KTY135" s="692"/>
      <c r="KTZ135" s="692"/>
      <c r="KUA135" s="692"/>
      <c r="KUB135" s="692"/>
      <c r="KUC135" s="692"/>
      <c r="KUD135" s="692"/>
      <c r="KUE135" s="692"/>
      <c r="KUF135" s="692"/>
      <c r="KUG135" s="692"/>
      <c r="KUH135" s="692"/>
      <c r="KUI135" s="692"/>
      <c r="KUJ135" s="692"/>
      <c r="KUK135" s="692"/>
      <c r="KUL135" s="692"/>
      <c r="KUM135" s="692"/>
      <c r="KUN135" s="692"/>
      <c r="KUO135" s="692"/>
      <c r="KUP135" s="692"/>
      <c r="KUQ135" s="692"/>
      <c r="KUR135" s="692"/>
      <c r="KUS135" s="692"/>
      <c r="KUT135" s="692"/>
      <c r="KUU135" s="692"/>
      <c r="KUV135" s="692"/>
      <c r="KUW135" s="692"/>
      <c r="KUX135" s="692"/>
      <c r="KUY135" s="692"/>
      <c r="KUZ135" s="692"/>
      <c r="KVA135" s="692"/>
      <c r="KVB135" s="692"/>
      <c r="KVC135" s="692"/>
      <c r="KVD135" s="692"/>
      <c r="KVE135" s="692"/>
      <c r="KVF135" s="692"/>
      <c r="KVG135" s="692"/>
      <c r="KVH135" s="692"/>
      <c r="KVI135" s="692"/>
      <c r="KVJ135" s="692"/>
      <c r="KVK135" s="692"/>
      <c r="KVL135" s="692"/>
      <c r="KVM135" s="692"/>
      <c r="KVN135" s="692"/>
      <c r="KVO135" s="692"/>
      <c r="KVP135" s="692"/>
      <c r="KVQ135" s="692"/>
      <c r="KVR135" s="692"/>
      <c r="KVS135" s="692"/>
      <c r="KVT135" s="692"/>
      <c r="KVU135" s="692"/>
      <c r="KVV135" s="692"/>
      <c r="KVW135" s="692"/>
      <c r="KVX135" s="692"/>
      <c r="KVY135" s="692"/>
      <c r="KVZ135" s="692"/>
      <c r="KWA135" s="692"/>
      <c r="KWB135" s="692"/>
      <c r="KWC135" s="692"/>
      <c r="KWD135" s="692"/>
      <c r="KWE135" s="692"/>
      <c r="KWF135" s="692"/>
      <c r="KWG135" s="692"/>
      <c r="KWH135" s="692"/>
      <c r="KWI135" s="692"/>
      <c r="KWJ135" s="692"/>
      <c r="KWK135" s="692"/>
      <c r="KWL135" s="692"/>
      <c r="KWM135" s="692"/>
      <c r="KWN135" s="692"/>
      <c r="KWO135" s="692"/>
      <c r="KWP135" s="692"/>
      <c r="KWQ135" s="692"/>
      <c r="KWR135" s="692"/>
      <c r="KWS135" s="692"/>
      <c r="KWT135" s="692"/>
      <c r="KWU135" s="692"/>
      <c r="KWV135" s="692"/>
      <c r="KWW135" s="692"/>
      <c r="KWX135" s="692"/>
      <c r="KWY135" s="692"/>
      <c r="KWZ135" s="692"/>
      <c r="KXA135" s="692"/>
      <c r="KXB135" s="692"/>
      <c r="KXC135" s="692"/>
      <c r="KXD135" s="692"/>
      <c r="KXE135" s="692"/>
      <c r="KXF135" s="692"/>
      <c r="KXG135" s="692"/>
      <c r="KXH135" s="692"/>
      <c r="KXI135" s="692"/>
      <c r="KXJ135" s="692"/>
      <c r="KXK135" s="692"/>
      <c r="KXL135" s="692"/>
      <c r="KXM135" s="692"/>
      <c r="KXN135" s="692"/>
      <c r="KXO135" s="692"/>
      <c r="KXP135" s="692"/>
      <c r="KXQ135" s="692"/>
      <c r="KXR135" s="692"/>
      <c r="KXS135" s="692"/>
      <c r="KXT135" s="692"/>
      <c r="KXU135" s="692"/>
      <c r="KXV135" s="692"/>
      <c r="KXW135" s="692"/>
      <c r="KXX135" s="692"/>
      <c r="KXY135" s="692"/>
      <c r="KXZ135" s="692"/>
      <c r="KYA135" s="692"/>
      <c r="KYB135" s="692"/>
      <c r="KYC135" s="692"/>
      <c r="KYD135" s="692"/>
      <c r="KYE135" s="692"/>
      <c r="KYF135" s="692"/>
      <c r="KYG135" s="692"/>
      <c r="KYH135" s="692"/>
      <c r="KYI135" s="692"/>
      <c r="KYJ135" s="692"/>
      <c r="KYK135" s="692"/>
      <c r="KYL135" s="692"/>
      <c r="KYM135" s="692"/>
      <c r="KYN135" s="692"/>
      <c r="KYO135" s="692"/>
      <c r="KYP135" s="692"/>
      <c r="KYQ135" s="692"/>
      <c r="KYR135" s="692"/>
      <c r="KYS135" s="692"/>
      <c r="KYT135" s="692"/>
      <c r="KYU135" s="692"/>
      <c r="KYV135" s="692"/>
      <c r="KYW135" s="692"/>
      <c r="KYX135" s="692"/>
      <c r="KYY135" s="692"/>
      <c r="KYZ135" s="692"/>
      <c r="KZA135" s="692"/>
      <c r="KZB135" s="692"/>
      <c r="KZC135" s="692"/>
      <c r="KZD135" s="692"/>
      <c r="KZE135" s="692"/>
      <c r="KZF135" s="692"/>
      <c r="KZG135" s="692"/>
      <c r="KZH135" s="692"/>
      <c r="KZI135" s="692"/>
      <c r="KZJ135" s="692"/>
      <c r="KZK135" s="692"/>
      <c r="KZL135" s="692"/>
      <c r="KZM135" s="692"/>
      <c r="KZN135" s="692"/>
      <c r="KZO135" s="692"/>
      <c r="KZP135" s="692"/>
      <c r="KZQ135" s="692"/>
      <c r="KZR135" s="692"/>
      <c r="KZS135" s="692"/>
      <c r="KZT135" s="692"/>
      <c r="KZU135" s="692"/>
      <c r="KZV135" s="692"/>
      <c r="KZW135" s="692"/>
      <c r="KZX135" s="692"/>
      <c r="KZY135" s="692"/>
      <c r="KZZ135" s="692"/>
      <c r="LAA135" s="692"/>
      <c r="LAB135" s="692"/>
      <c r="LAC135" s="692"/>
      <c r="LAD135" s="692"/>
      <c r="LAE135" s="692"/>
      <c r="LAF135" s="692"/>
      <c r="LAG135" s="692"/>
      <c r="LAH135" s="692"/>
      <c r="LAI135" s="692"/>
      <c r="LAJ135" s="692"/>
      <c r="LAK135" s="692"/>
      <c r="LAL135" s="692"/>
      <c r="LAM135" s="692"/>
      <c r="LAN135" s="692"/>
      <c r="LAO135" s="692"/>
      <c r="LAP135" s="692"/>
      <c r="LAQ135" s="692"/>
      <c r="LAR135" s="692"/>
      <c r="LAS135" s="692"/>
      <c r="LAT135" s="692"/>
      <c r="LAU135" s="692"/>
      <c r="LAV135" s="692"/>
      <c r="LAW135" s="692"/>
      <c r="LAX135" s="692"/>
      <c r="LAY135" s="692"/>
      <c r="LAZ135" s="692"/>
      <c r="LBA135" s="692"/>
      <c r="LBB135" s="692"/>
      <c r="LBC135" s="692"/>
      <c r="LBD135" s="692"/>
      <c r="LBE135" s="692"/>
      <c r="LBF135" s="692"/>
      <c r="LBG135" s="692"/>
      <c r="LBH135" s="692"/>
      <c r="LBI135" s="692"/>
      <c r="LBJ135" s="692"/>
      <c r="LBK135" s="692"/>
      <c r="LBL135" s="692"/>
      <c r="LBM135" s="692"/>
      <c r="LBN135" s="692"/>
      <c r="LBO135" s="692"/>
      <c r="LBP135" s="692"/>
      <c r="LBQ135" s="692"/>
      <c r="LBR135" s="692"/>
      <c r="LBS135" s="692"/>
      <c r="LBT135" s="692"/>
      <c r="LBU135" s="692"/>
      <c r="LBV135" s="692"/>
      <c r="LBW135" s="692"/>
      <c r="LBX135" s="692"/>
      <c r="LBY135" s="692"/>
      <c r="LBZ135" s="692"/>
      <c r="LCA135" s="692"/>
      <c r="LCB135" s="692"/>
      <c r="LCC135" s="692"/>
      <c r="LCD135" s="692"/>
      <c r="LCE135" s="692"/>
      <c r="LCF135" s="692"/>
      <c r="LCG135" s="692"/>
      <c r="LCH135" s="692"/>
      <c r="LCI135" s="692"/>
      <c r="LCJ135" s="692"/>
      <c r="LCK135" s="692"/>
      <c r="LCL135" s="692"/>
      <c r="LCM135" s="692"/>
      <c r="LCN135" s="692"/>
      <c r="LCO135" s="692"/>
      <c r="LCP135" s="692"/>
      <c r="LCQ135" s="692"/>
      <c r="LCR135" s="692"/>
      <c r="LCS135" s="692"/>
      <c r="LCT135" s="692"/>
      <c r="LCU135" s="692"/>
      <c r="LCV135" s="692"/>
      <c r="LCW135" s="692"/>
      <c r="LCX135" s="692"/>
      <c r="LCY135" s="692"/>
      <c r="LCZ135" s="692"/>
      <c r="LDA135" s="692"/>
      <c r="LDB135" s="692"/>
      <c r="LDC135" s="692"/>
      <c r="LDD135" s="692"/>
      <c r="LDE135" s="692"/>
      <c r="LDF135" s="692"/>
      <c r="LDG135" s="692"/>
      <c r="LDH135" s="692"/>
      <c r="LDI135" s="692"/>
      <c r="LDJ135" s="692"/>
      <c r="LDK135" s="692"/>
      <c r="LDL135" s="692"/>
      <c r="LDM135" s="692"/>
      <c r="LDN135" s="692"/>
      <c r="LDO135" s="692"/>
      <c r="LDP135" s="692"/>
      <c r="LDQ135" s="692"/>
      <c r="LDR135" s="692"/>
      <c r="LDS135" s="692"/>
      <c r="LDT135" s="692"/>
      <c r="LDU135" s="692"/>
      <c r="LDV135" s="692"/>
      <c r="LDW135" s="692"/>
      <c r="LDX135" s="692"/>
      <c r="LDY135" s="692"/>
      <c r="LDZ135" s="692"/>
      <c r="LEA135" s="692"/>
      <c r="LEB135" s="692"/>
      <c r="LEC135" s="692"/>
      <c r="LED135" s="692"/>
      <c r="LEE135" s="692"/>
      <c r="LEF135" s="692"/>
      <c r="LEG135" s="692"/>
      <c r="LEH135" s="692"/>
      <c r="LEI135" s="692"/>
      <c r="LEJ135" s="692"/>
      <c r="LEK135" s="692"/>
      <c r="LEL135" s="692"/>
      <c r="LEM135" s="692"/>
      <c r="LEN135" s="692"/>
      <c r="LEO135" s="692"/>
      <c r="LEP135" s="692"/>
      <c r="LEQ135" s="692"/>
      <c r="LER135" s="692"/>
      <c r="LES135" s="692"/>
      <c r="LET135" s="692"/>
      <c r="LEU135" s="692"/>
      <c r="LEV135" s="692"/>
      <c r="LEW135" s="692"/>
      <c r="LEX135" s="692"/>
      <c r="LEY135" s="692"/>
      <c r="LEZ135" s="692"/>
      <c r="LFA135" s="692"/>
      <c r="LFB135" s="692"/>
      <c r="LFC135" s="692"/>
      <c r="LFD135" s="692"/>
      <c r="LFE135" s="692"/>
      <c r="LFF135" s="692"/>
      <c r="LFG135" s="692"/>
      <c r="LFH135" s="692"/>
      <c r="LFI135" s="692"/>
      <c r="LFJ135" s="692"/>
      <c r="LFK135" s="692"/>
      <c r="LFL135" s="692"/>
      <c r="LFM135" s="692"/>
      <c r="LFN135" s="692"/>
      <c r="LFO135" s="692"/>
      <c r="LFP135" s="692"/>
      <c r="LFQ135" s="692"/>
      <c r="LFR135" s="692"/>
      <c r="LFS135" s="692"/>
      <c r="LFT135" s="692"/>
      <c r="LFU135" s="692"/>
      <c r="LFV135" s="692"/>
      <c r="LFW135" s="692"/>
      <c r="LFX135" s="692"/>
      <c r="LFY135" s="692"/>
      <c r="LFZ135" s="692"/>
      <c r="LGA135" s="692"/>
      <c r="LGB135" s="692"/>
      <c r="LGC135" s="692"/>
      <c r="LGD135" s="692"/>
      <c r="LGE135" s="692"/>
      <c r="LGF135" s="692"/>
      <c r="LGG135" s="692"/>
      <c r="LGH135" s="692"/>
      <c r="LGI135" s="692"/>
      <c r="LGJ135" s="692"/>
      <c r="LGK135" s="692"/>
      <c r="LGL135" s="692"/>
      <c r="LGM135" s="692"/>
      <c r="LGN135" s="692"/>
      <c r="LGO135" s="692"/>
      <c r="LGP135" s="692"/>
      <c r="LGQ135" s="692"/>
      <c r="LGR135" s="692"/>
      <c r="LGS135" s="692"/>
      <c r="LGT135" s="692"/>
      <c r="LGU135" s="692"/>
      <c r="LGV135" s="692"/>
      <c r="LGW135" s="692"/>
      <c r="LGX135" s="692"/>
      <c r="LGY135" s="692"/>
      <c r="LGZ135" s="692"/>
      <c r="LHA135" s="692"/>
      <c r="LHB135" s="692"/>
      <c r="LHC135" s="692"/>
      <c r="LHD135" s="692"/>
      <c r="LHE135" s="692"/>
      <c r="LHF135" s="692"/>
      <c r="LHG135" s="692"/>
      <c r="LHH135" s="692"/>
      <c r="LHI135" s="692"/>
      <c r="LHJ135" s="692"/>
      <c r="LHK135" s="692"/>
      <c r="LHL135" s="692"/>
      <c r="LHM135" s="692"/>
      <c r="LHN135" s="692"/>
      <c r="LHO135" s="692"/>
      <c r="LHP135" s="692"/>
      <c r="LHQ135" s="692"/>
      <c r="LHR135" s="692"/>
      <c r="LHS135" s="692"/>
      <c r="LHT135" s="692"/>
      <c r="LHU135" s="692"/>
      <c r="LHV135" s="692"/>
      <c r="LHW135" s="692"/>
      <c r="LHX135" s="692"/>
      <c r="LHY135" s="692"/>
      <c r="LHZ135" s="692"/>
      <c r="LIA135" s="692"/>
      <c r="LIB135" s="692"/>
      <c r="LIC135" s="692"/>
      <c r="LID135" s="692"/>
      <c r="LIE135" s="692"/>
      <c r="LIF135" s="692"/>
      <c r="LIG135" s="692"/>
      <c r="LIH135" s="692"/>
      <c r="LII135" s="692"/>
      <c r="LIJ135" s="692"/>
      <c r="LIK135" s="692"/>
      <c r="LIL135" s="692"/>
      <c r="LIM135" s="692"/>
      <c r="LIN135" s="692"/>
      <c r="LIO135" s="692"/>
      <c r="LIP135" s="692"/>
      <c r="LIQ135" s="692"/>
      <c r="LIR135" s="692"/>
      <c r="LIS135" s="692"/>
      <c r="LIT135" s="692"/>
      <c r="LIU135" s="692"/>
      <c r="LIV135" s="692"/>
      <c r="LIW135" s="692"/>
      <c r="LIX135" s="692"/>
      <c r="LIY135" s="692"/>
      <c r="LIZ135" s="692"/>
      <c r="LJA135" s="692"/>
      <c r="LJB135" s="692"/>
      <c r="LJC135" s="692"/>
      <c r="LJD135" s="692"/>
      <c r="LJE135" s="692"/>
      <c r="LJF135" s="692"/>
      <c r="LJG135" s="692"/>
      <c r="LJH135" s="692"/>
      <c r="LJI135" s="692"/>
      <c r="LJJ135" s="692"/>
      <c r="LJK135" s="692"/>
      <c r="LJL135" s="692"/>
      <c r="LJM135" s="692"/>
      <c r="LJN135" s="692"/>
      <c r="LJO135" s="692"/>
      <c r="LJP135" s="692"/>
      <c r="LJQ135" s="692"/>
      <c r="LJR135" s="692"/>
      <c r="LJS135" s="692"/>
      <c r="LJT135" s="692"/>
      <c r="LJU135" s="692"/>
      <c r="LJV135" s="692"/>
      <c r="LJW135" s="692"/>
      <c r="LJX135" s="692"/>
      <c r="LJY135" s="692"/>
      <c r="LJZ135" s="692"/>
      <c r="LKA135" s="692"/>
      <c r="LKB135" s="692"/>
      <c r="LKC135" s="692"/>
      <c r="LKD135" s="692"/>
      <c r="LKE135" s="692"/>
      <c r="LKF135" s="692"/>
      <c r="LKG135" s="692"/>
      <c r="LKH135" s="692"/>
      <c r="LKI135" s="692"/>
      <c r="LKJ135" s="692"/>
      <c r="LKK135" s="692"/>
      <c r="LKL135" s="692"/>
      <c r="LKM135" s="692"/>
      <c r="LKN135" s="692"/>
      <c r="LKO135" s="692"/>
      <c r="LKP135" s="692"/>
      <c r="LKQ135" s="692"/>
      <c r="LKR135" s="692"/>
      <c r="LKS135" s="692"/>
      <c r="LKT135" s="692"/>
      <c r="LKU135" s="692"/>
      <c r="LKV135" s="692"/>
      <c r="LKW135" s="692"/>
      <c r="LKX135" s="692"/>
      <c r="LKY135" s="692"/>
      <c r="LKZ135" s="692"/>
      <c r="LLA135" s="692"/>
      <c r="LLB135" s="692"/>
      <c r="LLC135" s="692"/>
      <c r="LLD135" s="692"/>
      <c r="LLE135" s="692"/>
      <c r="LLF135" s="692"/>
      <c r="LLG135" s="692"/>
      <c r="LLH135" s="692"/>
      <c r="LLI135" s="692"/>
      <c r="LLJ135" s="692"/>
      <c r="LLK135" s="692"/>
      <c r="LLL135" s="692"/>
      <c r="LLM135" s="692"/>
      <c r="LLN135" s="692"/>
      <c r="LLO135" s="692"/>
      <c r="LLP135" s="692"/>
      <c r="LLQ135" s="692"/>
      <c r="LLR135" s="692"/>
      <c r="LLS135" s="692"/>
      <c r="LLT135" s="692"/>
      <c r="LLU135" s="692"/>
      <c r="LLV135" s="692"/>
      <c r="LLW135" s="692"/>
      <c r="LLX135" s="692"/>
      <c r="LLY135" s="692"/>
      <c r="LLZ135" s="692"/>
      <c r="LMA135" s="692"/>
      <c r="LMB135" s="692"/>
      <c r="LMC135" s="692"/>
      <c r="LMD135" s="692"/>
      <c r="LME135" s="692"/>
      <c r="LMF135" s="692"/>
      <c r="LMG135" s="692"/>
      <c r="LMH135" s="692"/>
      <c r="LMI135" s="692"/>
      <c r="LMJ135" s="692"/>
      <c r="LMK135" s="692"/>
      <c r="LML135" s="692"/>
      <c r="LMM135" s="692"/>
      <c r="LMN135" s="692"/>
      <c r="LMO135" s="692"/>
      <c r="LMP135" s="692"/>
      <c r="LMQ135" s="692"/>
      <c r="LMR135" s="692"/>
      <c r="LMS135" s="692"/>
      <c r="LMT135" s="692"/>
      <c r="LMU135" s="692"/>
      <c r="LMV135" s="692"/>
      <c r="LMW135" s="692"/>
      <c r="LMX135" s="692"/>
      <c r="LMY135" s="692"/>
      <c r="LMZ135" s="692"/>
      <c r="LNA135" s="692"/>
      <c r="LNB135" s="692"/>
      <c r="LNC135" s="692"/>
      <c r="LND135" s="692"/>
      <c r="LNE135" s="692"/>
      <c r="LNF135" s="692"/>
      <c r="LNG135" s="692"/>
      <c r="LNH135" s="692"/>
      <c r="LNI135" s="692"/>
      <c r="LNJ135" s="692"/>
      <c r="LNK135" s="692"/>
      <c r="LNL135" s="692"/>
      <c r="LNM135" s="692"/>
      <c r="LNN135" s="692"/>
      <c r="LNO135" s="692"/>
      <c r="LNP135" s="692"/>
      <c r="LNQ135" s="692"/>
      <c r="LNR135" s="692"/>
      <c r="LNS135" s="692"/>
      <c r="LNT135" s="692"/>
      <c r="LNU135" s="692"/>
      <c r="LNV135" s="692"/>
      <c r="LNW135" s="692"/>
      <c r="LNX135" s="692"/>
      <c r="LNY135" s="692"/>
      <c r="LNZ135" s="692"/>
      <c r="LOA135" s="692"/>
      <c r="LOB135" s="692"/>
      <c r="LOC135" s="692"/>
      <c r="LOD135" s="692"/>
      <c r="LOE135" s="692"/>
      <c r="LOF135" s="692"/>
      <c r="LOG135" s="692"/>
      <c r="LOH135" s="692"/>
      <c r="LOI135" s="692"/>
      <c r="LOJ135" s="692"/>
      <c r="LOK135" s="692"/>
      <c r="LOL135" s="692"/>
      <c r="LOM135" s="692"/>
      <c r="LON135" s="692"/>
      <c r="LOO135" s="692"/>
      <c r="LOP135" s="692"/>
      <c r="LOQ135" s="692"/>
      <c r="LOR135" s="692"/>
      <c r="LOS135" s="692"/>
      <c r="LOT135" s="692"/>
      <c r="LOU135" s="692"/>
      <c r="LOV135" s="692"/>
      <c r="LOW135" s="692"/>
      <c r="LOX135" s="692"/>
      <c r="LOY135" s="692"/>
      <c r="LOZ135" s="692"/>
      <c r="LPA135" s="692"/>
      <c r="LPB135" s="692"/>
      <c r="LPC135" s="692"/>
      <c r="LPD135" s="692"/>
      <c r="LPE135" s="692"/>
      <c r="LPF135" s="692"/>
      <c r="LPG135" s="692"/>
      <c r="LPH135" s="692"/>
      <c r="LPI135" s="692"/>
      <c r="LPJ135" s="692"/>
      <c r="LPK135" s="692"/>
      <c r="LPL135" s="692"/>
      <c r="LPM135" s="692"/>
      <c r="LPN135" s="692"/>
      <c r="LPO135" s="692"/>
      <c r="LPP135" s="692"/>
      <c r="LPQ135" s="692"/>
      <c r="LPR135" s="692"/>
      <c r="LPS135" s="692"/>
      <c r="LPT135" s="692"/>
      <c r="LPU135" s="692"/>
      <c r="LPV135" s="692"/>
      <c r="LPW135" s="692"/>
      <c r="LPX135" s="692"/>
      <c r="LPY135" s="692"/>
      <c r="LPZ135" s="692"/>
      <c r="LQA135" s="692"/>
      <c r="LQB135" s="692"/>
      <c r="LQC135" s="692"/>
      <c r="LQD135" s="692"/>
      <c r="LQE135" s="692"/>
      <c r="LQF135" s="692"/>
      <c r="LQG135" s="692"/>
      <c r="LQH135" s="692"/>
      <c r="LQI135" s="692"/>
      <c r="LQJ135" s="692"/>
      <c r="LQK135" s="692"/>
      <c r="LQL135" s="692"/>
      <c r="LQM135" s="692"/>
      <c r="LQN135" s="692"/>
      <c r="LQO135" s="692"/>
      <c r="LQP135" s="692"/>
      <c r="LQQ135" s="692"/>
      <c r="LQR135" s="692"/>
      <c r="LQS135" s="692"/>
      <c r="LQT135" s="692"/>
      <c r="LQU135" s="692"/>
      <c r="LQV135" s="692"/>
      <c r="LQW135" s="692"/>
      <c r="LQX135" s="692"/>
      <c r="LQY135" s="692"/>
      <c r="LQZ135" s="692"/>
      <c r="LRA135" s="692"/>
      <c r="LRB135" s="692"/>
      <c r="LRC135" s="692"/>
      <c r="LRD135" s="692"/>
      <c r="LRE135" s="692"/>
      <c r="LRF135" s="692"/>
      <c r="LRG135" s="692"/>
      <c r="LRH135" s="692"/>
      <c r="LRI135" s="692"/>
      <c r="LRJ135" s="692"/>
      <c r="LRK135" s="692"/>
      <c r="LRL135" s="692"/>
      <c r="LRM135" s="692"/>
      <c r="LRN135" s="692"/>
      <c r="LRO135" s="692"/>
      <c r="LRP135" s="692"/>
      <c r="LRQ135" s="692"/>
      <c r="LRR135" s="692"/>
      <c r="LRS135" s="692"/>
      <c r="LRT135" s="692"/>
      <c r="LRU135" s="692"/>
      <c r="LRV135" s="692"/>
      <c r="LRW135" s="692"/>
      <c r="LRX135" s="692"/>
      <c r="LRY135" s="692"/>
      <c r="LRZ135" s="692"/>
      <c r="LSA135" s="692"/>
      <c r="LSB135" s="692"/>
      <c r="LSC135" s="692"/>
      <c r="LSD135" s="692"/>
      <c r="LSE135" s="692"/>
      <c r="LSF135" s="692"/>
      <c r="LSG135" s="692"/>
      <c r="LSH135" s="692"/>
      <c r="LSI135" s="692"/>
      <c r="LSJ135" s="692"/>
      <c r="LSK135" s="692"/>
      <c r="LSL135" s="692"/>
      <c r="LSM135" s="692"/>
      <c r="LSN135" s="692"/>
      <c r="LSO135" s="692"/>
      <c r="LSP135" s="692"/>
      <c r="LSQ135" s="692"/>
      <c r="LSR135" s="692"/>
      <c r="LSS135" s="692"/>
      <c r="LST135" s="692"/>
      <c r="LSU135" s="692"/>
      <c r="LSV135" s="692"/>
      <c r="LSW135" s="692"/>
      <c r="LSX135" s="692"/>
      <c r="LSY135" s="692"/>
      <c r="LSZ135" s="692"/>
      <c r="LTA135" s="692"/>
      <c r="LTB135" s="692"/>
      <c r="LTC135" s="692"/>
      <c r="LTD135" s="692"/>
      <c r="LTE135" s="692"/>
      <c r="LTF135" s="692"/>
      <c r="LTG135" s="692"/>
      <c r="LTH135" s="692"/>
      <c r="LTI135" s="692"/>
      <c r="LTJ135" s="692"/>
      <c r="LTK135" s="692"/>
      <c r="LTL135" s="692"/>
      <c r="LTM135" s="692"/>
      <c r="LTN135" s="692"/>
      <c r="LTO135" s="692"/>
      <c r="LTP135" s="692"/>
      <c r="LTQ135" s="692"/>
      <c r="LTR135" s="692"/>
      <c r="LTS135" s="692"/>
      <c r="LTT135" s="692"/>
      <c r="LTU135" s="692"/>
      <c r="LTV135" s="692"/>
      <c r="LTW135" s="692"/>
      <c r="LTX135" s="692"/>
      <c r="LTY135" s="692"/>
      <c r="LTZ135" s="692"/>
      <c r="LUA135" s="692"/>
      <c r="LUB135" s="692"/>
      <c r="LUC135" s="692"/>
      <c r="LUD135" s="692"/>
      <c r="LUE135" s="692"/>
      <c r="LUF135" s="692"/>
      <c r="LUG135" s="692"/>
      <c r="LUH135" s="692"/>
      <c r="LUI135" s="692"/>
      <c r="LUJ135" s="692"/>
      <c r="LUK135" s="692"/>
      <c r="LUL135" s="692"/>
      <c r="LUM135" s="692"/>
      <c r="LUN135" s="692"/>
      <c r="LUO135" s="692"/>
      <c r="LUP135" s="692"/>
      <c r="LUQ135" s="692"/>
      <c r="LUR135" s="692"/>
      <c r="LUS135" s="692"/>
      <c r="LUT135" s="692"/>
      <c r="LUU135" s="692"/>
      <c r="LUV135" s="692"/>
      <c r="LUW135" s="692"/>
      <c r="LUX135" s="692"/>
      <c r="LUY135" s="692"/>
      <c r="LUZ135" s="692"/>
      <c r="LVA135" s="692"/>
      <c r="LVB135" s="692"/>
      <c r="LVC135" s="692"/>
      <c r="LVD135" s="692"/>
      <c r="LVE135" s="692"/>
      <c r="LVF135" s="692"/>
      <c r="LVG135" s="692"/>
      <c r="LVH135" s="692"/>
      <c r="LVI135" s="692"/>
      <c r="LVJ135" s="692"/>
      <c r="LVK135" s="692"/>
      <c r="LVL135" s="692"/>
      <c r="LVM135" s="692"/>
      <c r="LVN135" s="692"/>
      <c r="LVO135" s="692"/>
      <c r="LVP135" s="692"/>
      <c r="LVQ135" s="692"/>
      <c r="LVR135" s="692"/>
      <c r="LVS135" s="692"/>
      <c r="LVT135" s="692"/>
      <c r="LVU135" s="692"/>
      <c r="LVV135" s="692"/>
      <c r="LVW135" s="692"/>
      <c r="LVX135" s="692"/>
      <c r="LVY135" s="692"/>
      <c r="LVZ135" s="692"/>
      <c r="LWA135" s="692"/>
      <c r="LWB135" s="692"/>
      <c r="LWC135" s="692"/>
      <c r="LWD135" s="692"/>
      <c r="LWE135" s="692"/>
      <c r="LWF135" s="692"/>
      <c r="LWG135" s="692"/>
      <c r="LWH135" s="692"/>
      <c r="LWI135" s="692"/>
      <c r="LWJ135" s="692"/>
      <c r="LWK135" s="692"/>
      <c r="LWL135" s="692"/>
      <c r="LWM135" s="692"/>
      <c r="LWN135" s="692"/>
      <c r="LWO135" s="692"/>
      <c r="LWP135" s="692"/>
      <c r="LWQ135" s="692"/>
      <c r="LWR135" s="692"/>
      <c r="LWS135" s="692"/>
      <c r="LWT135" s="692"/>
      <c r="LWU135" s="692"/>
      <c r="LWV135" s="692"/>
      <c r="LWW135" s="692"/>
      <c r="LWX135" s="692"/>
      <c r="LWY135" s="692"/>
      <c r="LWZ135" s="692"/>
      <c r="LXA135" s="692"/>
      <c r="LXB135" s="692"/>
      <c r="LXC135" s="692"/>
      <c r="LXD135" s="692"/>
      <c r="LXE135" s="692"/>
      <c r="LXF135" s="692"/>
      <c r="LXG135" s="692"/>
      <c r="LXH135" s="692"/>
      <c r="LXI135" s="692"/>
      <c r="LXJ135" s="692"/>
      <c r="LXK135" s="692"/>
      <c r="LXL135" s="692"/>
      <c r="LXM135" s="692"/>
      <c r="LXN135" s="692"/>
      <c r="LXO135" s="692"/>
      <c r="LXP135" s="692"/>
      <c r="LXQ135" s="692"/>
      <c r="LXR135" s="692"/>
      <c r="LXS135" s="692"/>
      <c r="LXT135" s="692"/>
      <c r="LXU135" s="692"/>
      <c r="LXV135" s="692"/>
      <c r="LXW135" s="692"/>
      <c r="LXX135" s="692"/>
      <c r="LXY135" s="692"/>
      <c r="LXZ135" s="692"/>
      <c r="LYA135" s="692"/>
      <c r="LYB135" s="692"/>
      <c r="LYC135" s="692"/>
      <c r="LYD135" s="692"/>
      <c r="LYE135" s="692"/>
      <c r="LYF135" s="692"/>
      <c r="LYG135" s="692"/>
      <c r="LYH135" s="692"/>
      <c r="LYI135" s="692"/>
      <c r="LYJ135" s="692"/>
      <c r="LYK135" s="692"/>
      <c r="LYL135" s="692"/>
      <c r="LYM135" s="692"/>
      <c r="LYN135" s="692"/>
      <c r="LYO135" s="692"/>
      <c r="LYP135" s="692"/>
      <c r="LYQ135" s="692"/>
      <c r="LYR135" s="692"/>
      <c r="LYS135" s="692"/>
      <c r="LYT135" s="692"/>
      <c r="LYU135" s="692"/>
      <c r="LYV135" s="692"/>
      <c r="LYW135" s="692"/>
      <c r="LYX135" s="692"/>
      <c r="LYY135" s="692"/>
      <c r="LYZ135" s="692"/>
      <c r="LZA135" s="692"/>
      <c r="LZB135" s="692"/>
      <c r="LZC135" s="692"/>
      <c r="LZD135" s="692"/>
      <c r="LZE135" s="692"/>
      <c r="LZF135" s="692"/>
      <c r="LZG135" s="692"/>
      <c r="LZH135" s="692"/>
      <c r="LZI135" s="692"/>
      <c r="LZJ135" s="692"/>
      <c r="LZK135" s="692"/>
      <c r="LZL135" s="692"/>
      <c r="LZM135" s="692"/>
      <c r="LZN135" s="692"/>
      <c r="LZO135" s="692"/>
      <c r="LZP135" s="692"/>
      <c r="LZQ135" s="692"/>
      <c r="LZR135" s="692"/>
      <c r="LZS135" s="692"/>
      <c r="LZT135" s="692"/>
      <c r="LZU135" s="692"/>
      <c r="LZV135" s="692"/>
      <c r="LZW135" s="692"/>
      <c r="LZX135" s="692"/>
      <c r="LZY135" s="692"/>
      <c r="LZZ135" s="692"/>
      <c r="MAA135" s="692"/>
      <c r="MAB135" s="692"/>
      <c r="MAC135" s="692"/>
      <c r="MAD135" s="692"/>
      <c r="MAE135" s="692"/>
      <c r="MAF135" s="692"/>
      <c r="MAG135" s="692"/>
      <c r="MAH135" s="692"/>
      <c r="MAI135" s="692"/>
      <c r="MAJ135" s="692"/>
      <c r="MAK135" s="692"/>
      <c r="MAL135" s="692"/>
      <c r="MAM135" s="692"/>
      <c r="MAN135" s="692"/>
      <c r="MAO135" s="692"/>
      <c r="MAP135" s="692"/>
      <c r="MAQ135" s="692"/>
      <c r="MAR135" s="692"/>
      <c r="MAS135" s="692"/>
      <c r="MAT135" s="692"/>
      <c r="MAU135" s="692"/>
      <c r="MAV135" s="692"/>
      <c r="MAW135" s="692"/>
      <c r="MAX135" s="692"/>
      <c r="MAY135" s="692"/>
      <c r="MAZ135" s="692"/>
      <c r="MBA135" s="692"/>
      <c r="MBB135" s="692"/>
      <c r="MBC135" s="692"/>
      <c r="MBD135" s="692"/>
      <c r="MBE135" s="692"/>
      <c r="MBF135" s="692"/>
      <c r="MBG135" s="692"/>
      <c r="MBH135" s="692"/>
      <c r="MBI135" s="692"/>
      <c r="MBJ135" s="692"/>
      <c r="MBK135" s="692"/>
      <c r="MBL135" s="692"/>
      <c r="MBM135" s="692"/>
      <c r="MBN135" s="692"/>
      <c r="MBO135" s="692"/>
      <c r="MBP135" s="692"/>
      <c r="MBQ135" s="692"/>
      <c r="MBR135" s="692"/>
      <c r="MBS135" s="692"/>
      <c r="MBT135" s="692"/>
      <c r="MBU135" s="692"/>
      <c r="MBV135" s="692"/>
      <c r="MBW135" s="692"/>
      <c r="MBX135" s="692"/>
      <c r="MBY135" s="692"/>
      <c r="MBZ135" s="692"/>
      <c r="MCA135" s="692"/>
      <c r="MCB135" s="692"/>
      <c r="MCC135" s="692"/>
      <c r="MCD135" s="692"/>
      <c r="MCE135" s="692"/>
      <c r="MCF135" s="692"/>
      <c r="MCG135" s="692"/>
      <c r="MCH135" s="692"/>
      <c r="MCI135" s="692"/>
      <c r="MCJ135" s="692"/>
      <c r="MCK135" s="692"/>
      <c r="MCL135" s="692"/>
      <c r="MCM135" s="692"/>
      <c r="MCN135" s="692"/>
      <c r="MCO135" s="692"/>
      <c r="MCP135" s="692"/>
      <c r="MCQ135" s="692"/>
      <c r="MCR135" s="692"/>
      <c r="MCS135" s="692"/>
      <c r="MCT135" s="692"/>
      <c r="MCU135" s="692"/>
      <c r="MCV135" s="692"/>
      <c r="MCW135" s="692"/>
      <c r="MCX135" s="692"/>
      <c r="MCY135" s="692"/>
      <c r="MCZ135" s="692"/>
      <c r="MDA135" s="692"/>
      <c r="MDB135" s="692"/>
      <c r="MDC135" s="692"/>
      <c r="MDD135" s="692"/>
      <c r="MDE135" s="692"/>
      <c r="MDF135" s="692"/>
      <c r="MDG135" s="692"/>
      <c r="MDH135" s="692"/>
      <c r="MDI135" s="692"/>
      <c r="MDJ135" s="692"/>
      <c r="MDK135" s="692"/>
      <c r="MDL135" s="692"/>
      <c r="MDM135" s="692"/>
      <c r="MDN135" s="692"/>
      <c r="MDO135" s="692"/>
      <c r="MDP135" s="692"/>
      <c r="MDQ135" s="692"/>
      <c r="MDR135" s="692"/>
      <c r="MDS135" s="692"/>
      <c r="MDT135" s="692"/>
      <c r="MDU135" s="692"/>
      <c r="MDV135" s="692"/>
      <c r="MDW135" s="692"/>
      <c r="MDX135" s="692"/>
      <c r="MDY135" s="692"/>
      <c r="MDZ135" s="692"/>
      <c r="MEA135" s="692"/>
      <c r="MEB135" s="692"/>
      <c r="MEC135" s="692"/>
      <c r="MED135" s="692"/>
      <c r="MEE135" s="692"/>
      <c r="MEF135" s="692"/>
      <c r="MEG135" s="692"/>
      <c r="MEH135" s="692"/>
      <c r="MEI135" s="692"/>
      <c r="MEJ135" s="692"/>
      <c r="MEK135" s="692"/>
      <c r="MEL135" s="692"/>
      <c r="MEM135" s="692"/>
      <c r="MEN135" s="692"/>
      <c r="MEO135" s="692"/>
      <c r="MEP135" s="692"/>
      <c r="MEQ135" s="692"/>
      <c r="MER135" s="692"/>
      <c r="MES135" s="692"/>
      <c r="MET135" s="692"/>
      <c r="MEU135" s="692"/>
      <c r="MEV135" s="692"/>
      <c r="MEW135" s="692"/>
      <c r="MEX135" s="692"/>
      <c r="MEY135" s="692"/>
      <c r="MEZ135" s="692"/>
      <c r="MFA135" s="692"/>
      <c r="MFB135" s="692"/>
      <c r="MFC135" s="692"/>
      <c r="MFD135" s="692"/>
      <c r="MFE135" s="692"/>
      <c r="MFF135" s="692"/>
      <c r="MFG135" s="692"/>
      <c r="MFH135" s="692"/>
      <c r="MFI135" s="692"/>
      <c r="MFJ135" s="692"/>
      <c r="MFK135" s="692"/>
      <c r="MFL135" s="692"/>
      <c r="MFM135" s="692"/>
      <c r="MFN135" s="692"/>
      <c r="MFO135" s="692"/>
      <c r="MFP135" s="692"/>
      <c r="MFQ135" s="692"/>
      <c r="MFR135" s="692"/>
      <c r="MFS135" s="692"/>
      <c r="MFT135" s="692"/>
      <c r="MFU135" s="692"/>
      <c r="MFV135" s="692"/>
      <c r="MFW135" s="692"/>
      <c r="MFX135" s="692"/>
      <c r="MFY135" s="692"/>
      <c r="MFZ135" s="692"/>
      <c r="MGA135" s="692"/>
      <c r="MGB135" s="692"/>
      <c r="MGC135" s="692"/>
      <c r="MGD135" s="692"/>
      <c r="MGE135" s="692"/>
      <c r="MGF135" s="692"/>
      <c r="MGG135" s="692"/>
      <c r="MGH135" s="692"/>
      <c r="MGI135" s="692"/>
      <c r="MGJ135" s="692"/>
      <c r="MGK135" s="692"/>
      <c r="MGL135" s="692"/>
      <c r="MGM135" s="692"/>
      <c r="MGN135" s="692"/>
      <c r="MGO135" s="692"/>
      <c r="MGP135" s="692"/>
      <c r="MGQ135" s="692"/>
      <c r="MGR135" s="692"/>
      <c r="MGS135" s="692"/>
      <c r="MGT135" s="692"/>
      <c r="MGU135" s="692"/>
      <c r="MGV135" s="692"/>
      <c r="MGW135" s="692"/>
      <c r="MGX135" s="692"/>
      <c r="MGY135" s="692"/>
      <c r="MGZ135" s="692"/>
      <c r="MHA135" s="692"/>
      <c r="MHB135" s="692"/>
      <c r="MHC135" s="692"/>
      <c r="MHD135" s="692"/>
      <c r="MHE135" s="692"/>
      <c r="MHF135" s="692"/>
      <c r="MHG135" s="692"/>
      <c r="MHH135" s="692"/>
      <c r="MHI135" s="692"/>
      <c r="MHJ135" s="692"/>
      <c r="MHK135" s="692"/>
      <c r="MHL135" s="692"/>
      <c r="MHM135" s="692"/>
      <c r="MHN135" s="692"/>
      <c r="MHO135" s="692"/>
      <c r="MHP135" s="692"/>
      <c r="MHQ135" s="692"/>
      <c r="MHR135" s="692"/>
      <c r="MHS135" s="692"/>
      <c r="MHT135" s="692"/>
      <c r="MHU135" s="692"/>
      <c r="MHV135" s="692"/>
      <c r="MHW135" s="692"/>
      <c r="MHX135" s="692"/>
      <c r="MHY135" s="692"/>
      <c r="MHZ135" s="692"/>
      <c r="MIA135" s="692"/>
      <c r="MIB135" s="692"/>
      <c r="MIC135" s="692"/>
      <c r="MID135" s="692"/>
      <c r="MIE135" s="692"/>
      <c r="MIF135" s="692"/>
      <c r="MIG135" s="692"/>
      <c r="MIH135" s="692"/>
      <c r="MII135" s="692"/>
      <c r="MIJ135" s="692"/>
      <c r="MIK135" s="692"/>
      <c r="MIL135" s="692"/>
      <c r="MIM135" s="692"/>
      <c r="MIN135" s="692"/>
      <c r="MIO135" s="692"/>
      <c r="MIP135" s="692"/>
      <c r="MIQ135" s="692"/>
      <c r="MIR135" s="692"/>
      <c r="MIS135" s="692"/>
      <c r="MIT135" s="692"/>
      <c r="MIU135" s="692"/>
      <c r="MIV135" s="692"/>
      <c r="MIW135" s="692"/>
      <c r="MIX135" s="692"/>
      <c r="MIY135" s="692"/>
      <c r="MIZ135" s="692"/>
      <c r="MJA135" s="692"/>
      <c r="MJB135" s="692"/>
      <c r="MJC135" s="692"/>
      <c r="MJD135" s="692"/>
      <c r="MJE135" s="692"/>
      <c r="MJF135" s="692"/>
      <c r="MJG135" s="692"/>
      <c r="MJH135" s="692"/>
      <c r="MJI135" s="692"/>
      <c r="MJJ135" s="692"/>
      <c r="MJK135" s="692"/>
      <c r="MJL135" s="692"/>
      <c r="MJM135" s="692"/>
      <c r="MJN135" s="692"/>
      <c r="MJO135" s="692"/>
      <c r="MJP135" s="692"/>
      <c r="MJQ135" s="692"/>
      <c r="MJR135" s="692"/>
      <c r="MJS135" s="692"/>
      <c r="MJT135" s="692"/>
      <c r="MJU135" s="692"/>
      <c r="MJV135" s="692"/>
      <c r="MJW135" s="692"/>
      <c r="MJX135" s="692"/>
      <c r="MJY135" s="692"/>
      <c r="MJZ135" s="692"/>
      <c r="MKA135" s="692"/>
      <c r="MKB135" s="692"/>
      <c r="MKC135" s="692"/>
      <c r="MKD135" s="692"/>
      <c r="MKE135" s="692"/>
      <c r="MKF135" s="692"/>
      <c r="MKG135" s="692"/>
      <c r="MKH135" s="692"/>
      <c r="MKI135" s="692"/>
      <c r="MKJ135" s="692"/>
      <c r="MKK135" s="692"/>
      <c r="MKL135" s="692"/>
      <c r="MKM135" s="692"/>
      <c r="MKN135" s="692"/>
      <c r="MKO135" s="692"/>
      <c r="MKP135" s="692"/>
      <c r="MKQ135" s="692"/>
      <c r="MKR135" s="692"/>
      <c r="MKS135" s="692"/>
      <c r="MKT135" s="692"/>
      <c r="MKU135" s="692"/>
      <c r="MKV135" s="692"/>
      <c r="MKW135" s="692"/>
      <c r="MKX135" s="692"/>
      <c r="MKY135" s="692"/>
      <c r="MKZ135" s="692"/>
      <c r="MLA135" s="692"/>
      <c r="MLB135" s="692"/>
      <c r="MLC135" s="692"/>
      <c r="MLD135" s="692"/>
      <c r="MLE135" s="692"/>
      <c r="MLF135" s="692"/>
      <c r="MLG135" s="692"/>
      <c r="MLH135" s="692"/>
      <c r="MLI135" s="692"/>
      <c r="MLJ135" s="692"/>
      <c r="MLK135" s="692"/>
      <c r="MLL135" s="692"/>
      <c r="MLM135" s="692"/>
      <c r="MLN135" s="692"/>
      <c r="MLO135" s="692"/>
      <c r="MLP135" s="692"/>
      <c r="MLQ135" s="692"/>
      <c r="MLR135" s="692"/>
      <c r="MLS135" s="692"/>
      <c r="MLT135" s="692"/>
      <c r="MLU135" s="692"/>
      <c r="MLV135" s="692"/>
      <c r="MLW135" s="692"/>
      <c r="MLX135" s="692"/>
      <c r="MLY135" s="692"/>
      <c r="MLZ135" s="692"/>
      <c r="MMA135" s="692"/>
      <c r="MMB135" s="692"/>
      <c r="MMC135" s="692"/>
      <c r="MMD135" s="692"/>
      <c r="MME135" s="692"/>
      <c r="MMF135" s="692"/>
      <c r="MMG135" s="692"/>
      <c r="MMH135" s="692"/>
      <c r="MMI135" s="692"/>
      <c r="MMJ135" s="692"/>
      <c r="MMK135" s="692"/>
      <c r="MML135" s="692"/>
      <c r="MMM135" s="692"/>
      <c r="MMN135" s="692"/>
      <c r="MMO135" s="692"/>
      <c r="MMP135" s="692"/>
      <c r="MMQ135" s="692"/>
      <c r="MMR135" s="692"/>
      <c r="MMS135" s="692"/>
      <c r="MMT135" s="692"/>
      <c r="MMU135" s="692"/>
      <c r="MMV135" s="692"/>
      <c r="MMW135" s="692"/>
      <c r="MMX135" s="692"/>
      <c r="MMY135" s="692"/>
      <c r="MMZ135" s="692"/>
      <c r="MNA135" s="692"/>
      <c r="MNB135" s="692"/>
      <c r="MNC135" s="692"/>
      <c r="MND135" s="692"/>
      <c r="MNE135" s="692"/>
      <c r="MNF135" s="692"/>
      <c r="MNG135" s="692"/>
      <c r="MNH135" s="692"/>
      <c r="MNI135" s="692"/>
      <c r="MNJ135" s="692"/>
      <c r="MNK135" s="692"/>
      <c r="MNL135" s="692"/>
      <c r="MNM135" s="692"/>
      <c r="MNN135" s="692"/>
      <c r="MNO135" s="692"/>
      <c r="MNP135" s="692"/>
      <c r="MNQ135" s="692"/>
      <c r="MNR135" s="692"/>
      <c r="MNS135" s="692"/>
      <c r="MNT135" s="692"/>
      <c r="MNU135" s="692"/>
      <c r="MNV135" s="692"/>
      <c r="MNW135" s="692"/>
      <c r="MNX135" s="692"/>
      <c r="MNY135" s="692"/>
      <c r="MNZ135" s="692"/>
      <c r="MOA135" s="692"/>
      <c r="MOB135" s="692"/>
      <c r="MOC135" s="692"/>
      <c r="MOD135" s="692"/>
      <c r="MOE135" s="692"/>
      <c r="MOF135" s="692"/>
      <c r="MOG135" s="692"/>
      <c r="MOH135" s="692"/>
      <c r="MOI135" s="692"/>
      <c r="MOJ135" s="692"/>
      <c r="MOK135" s="692"/>
      <c r="MOL135" s="692"/>
      <c r="MOM135" s="692"/>
      <c r="MON135" s="692"/>
      <c r="MOO135" s="692"/>
      <c r="MOP135" s="692"/>
      <c r="MOQ135" s="692"/>
      <c r="MOR135" s="692"/>
      <c r="MOS135" s="692"/>
      <c r="MOT135" s="692"/>
      <c r="MOU135" s="692"/>
      <c r="MOV135" s="692"/>
      <c r="MOW135" s="692"/>
      <c r="MOX135" s="692"/>
      <c r="MOY135" s="692"/>
      <c r="MOZ135" s="692"/>
      <c r="MPA135" s="692"/>
      <c r="MPB135" s="692"/>
      <c r="MPC135" s="692"/>
      <c r="MPD135" s="692"/>
      <c r="MPE135" s="692"/>
      <c r="MPF135" s="692"/>
      <c r="MPG135" s="692"/>
      <c r="MPH135" s="692"/>
      <c r="MPI135" s="692"/>
      <c r="MPJ135" s="692"/>
      <c r="MPK135" s="692"/>
      <c r="MPL135" s="692"/>
      <c r="MPM135" s="692"/>
      <c r="MPN135" s="692"/>
      <c r="MPO135" s="692"/>
      <c r="MPP135" s="692"/>
      <c r="MPQ135" s="692"/>
      <c r="MPR135" s="692"/>
      <c r="MPS135" s="692"/>
      <c r="MPT135" s="692"/>
      <c r="MPU135" s="692"/>
      <c r="MPV135" s="692"/>
      <c r="MPW135" s="692"/>
      <c r="MPX135" s="692"/>
      <c r="MPY135" s="692"/>
      <c r="MPZ135" s="692"/>
      <c r="MQA135" s="692"/>
      <c r="MQB135" s="692"/>
      <c r="MQC135" s="692"/>
      <c r="MQD135" s="692"/>
      <c r="MQE135" s="692"/>
      <c r="MQF135" s="692"/>
      <c r="MQG135" s="692"/>
      <c r="MQH135" s="692"/>
      <c r="MQI135" s="692"/>
      <c r="MQJ135" s="692"/>
      <c r="MQK135" s="692"/>
      <c r="MQL135" s="692"/>
      <c r="MQM135" s="692"/>
      <c r="MQN135" s="692"/>
      <c r="MQO135" s="692"/>
      <c r="MQP135" s="692"/>
      <c r="MQQ135" s="692"/>
      <c r="MQR135" s="692"/>
      <c r="MQS135" s="692"/>
      <c r="MQT135" s="692"/>
      <c r="MQU135" s="692"/>
      <c r="MQV135" s="692"/>
      <c r="MQW135" s="692"/>
      <c r="MQX135" s="692"/>
      <c r="MQY135" s="692"/>
      <c r="MQZ135" s="692"/>
      <c r="MRA135" s="692"/>
      <c r="MRB135" s="692"/>
      <c r="MRC135" s="692"/>
      <c r="MRD135" s="692"/>
      <c r="MRE135" s="692"/>
      <c r="MRF135" s="692"/>
      <c r="MRG135" s="692"/>
      <c r="MRH135" s="692"/>
      <c r="MRI135" s="692"/>
      <c r="MRJ135" s="692"/>
      <c r="MRK135" s="692"/>
      <c r="MRL135" s="692"/>
      <c r="MRM135" s="692"/>
      <c r="MRN135" s="692"/>
      <c r="MRO135" s="692"/>
      <c r="MRP135" s="692"/>
      <c r="MRQ135" s="692"/>
      <c r="MRR135" s="692"/>
      <c r="MRS135" s="692"/>
      <c r="MRT135" s="692"/>
      <c r="MRU135" s="692"/>
      <c r="MRV135" s="692"/>
      <c r="MRW135" s="692"/>
      <c r="MRX135" s="692"/>
      <c r="MRY135" s="692"/>
      <c r="MRZ135" s="692"/>
      <c r="MSA135" s="692"/>
      <c r="MSB135" s="692"/>
      <c r="MSC135" s="692"/>
      <c r="MSD135" s="692"/>
      <c r="MSE135" s="692"/>
      <c r="MSF135" s="692"/>
      <c r="MSG135" s="692"/>
      <c r="MSH135" s="692"/>
      <c r="MSI135" s="692"/>
      <c r="MSJ135" s="692"/>
      <c r="MSK135" s="692"/>
      <c r="MSL135" s="692"/>
      <c r="MSM135" s="692"/>
      <c r="MSN135" s="692"/>
      <c r="MSO135" s="692"/>
      <c r="MSP135" s="692"/>
      <c r="MSQ135" s="692"/>
      <c r="MSR135" s="692"/>
      <c r="MSS135" s="692"/>
      <c r="MST135" s="692"/>
      <c r="MSU135" s="692"/>
      <c r="MSV135" s="692"/>
      <c r="MSW135" s="692"/>
      <c r="MSX135" s="692"/>
      <c r="MSY135" s="692"/>
      <c r="MSZ135" s="692"/>
      <c r="MTA135" s="692"/>
      <c r="MTB135" s="692"/>
      <c r="MTC135" s="692"/>
      <c r="MTD135" s="692"/>
      <c r="MTE135" s="692"/>
      <c r="MTF135" s="692"/>
      <c r="MTG135" s="692"/>
      <c r="MTH135" s="692"/>
      <c r="MTI135" s="692"/>
      <c r="MTJ135" s="692"/>
      <c r="MTK135" s="692"/>
      <c r="MTL135" s="692"/>
      <c r="MTM135" s="692"/>
      <c r="MTN135" s="692"/>
      <c r="MTO135" s="692"/>
      <c r="MTP135" s="692"/>
      <c r="MTQ135" s="692"/>
      <c r="MTR135" s="692"/>
      <c r="MTS135" s="692"/>
      <c r="MTT135" s="692"/>
      <c r="MTU135" s="692"/>
      <c r="MTV135" s="692"/>
      <c r="MTW135" s="692"/>
      <c r="MTX135" s="692"/>
      <c r="MTY135" s="692"/>
      <c r="MTZ135" s="692"/>
      <c r="MUA135" s="692"/>
      <c r="MUB135" s="692"/>
      <c r="MUC135" s="692"/>
      <c r="MUD135" s="692"/>
      <c r="MUE135" s="692"/>
      <c r="MUF135" s="692"/>
      <c r="MUG135" s="692"/>
      <c r="MUH135" s="692"/>
      <c r="MUI135" s="692"/>
      <c r="MUJ135" s="692"/>
      <c r="MUK135" s="692"/>
      <c r="MUL135" s="692"/>
      <c r="MUM135" s="692"/>
      <c r="MUN135" s="692"/>
      <c r="MUO135" s="692"/>
      <c r="MUP135" s="692"/>
      <c r="MUQ135" s="692"/>
      <c r="MUR135" s="692"/>
      <c r="MUS135" s="692"/>
      <c r="MUT135" s="692"/>
      <c r="MUU135" s="692"/>
      <c r="MUV135" s="692"/>
      <c r="MUW135" s="692"/>
      <c r="MUX135" s="692"/>
      <c r="MUY135" s="692"/>
      <c r="MUZ135" s="692"/>
      <c r="MVA135" s="692"/>
      <c r="MVB135" s="692"/>
      <c r="MVC135" s="692"/>
      <c r="MVD135" s="692"/>
      <c r="MVE135" s="692"/>
      <c r="MVF135" s="692"/>
      <c r="MVG135" s="692"/>
      <c r="MVH135" s="692"/>
      <c r="MVI135" s="692"/>
      <c r="MVJ135" s="692"/>
      <c r="MVK135" s="692"/>
      <c r="MVL135" s="692"/>
      <c r="MVM135" s="692"/>
      <c r="MVN135" s="692"/>
      <c r="MVO135" s="692"/>
      <c r="MVP135" s="692"/>
      <c r="MVQ135" s="692"/>
      <c r="MVR135" s="692"/>
      <c r="MVS135" s="692"/>
      <c r="MVT135" s="692"/>
      <c r="MVU135" s="692"/>
      <c r="MVV135" s="692"/>
      <c r="MVW135" s="692"/>
      <c r="MVX135" s="692"/>
      <c r="MVY135" s="692"/>
      <c r="MVZ135" s="692"/>
      <c r="MWA135" s="692"/>
      <c r="MWB135" s="692"/>
      <c r="MWC135" s="692"/>
      <c r="MWD135" s="692"/>
      <c r="MWE135" s="692"/>
      <c r="MWF135" s="692"/>
      <c r="MWG135" s="692"/>
      <c r="MWH135" s="692"/>
      <c r="MWI135" s="692"/>
      <c r="MWJ135" s="692"/>
      <c r="MWK135" s="692"/>
      <c r="MWL135" s="692"/>
      <c r="MWM135" s="692"/>
      <c r="MWN135" s="692"/>
      <c r="MWO135" s="692"/>
      <c r="MWP135" s="692"/>
      <c r="MWQ135" s="692"/>
      <c r="MWR135" s="692"/>
      <c r="MWS135" s="692"/>
      <c r="MWT135" s="692"/>
      <c r="MWU135" s="692"/>
      <c r="MWV135" s="692"/>
      <c r="MWW135" s="692"/>
      <c r="MWX135" s="692"/>
      <c r="MWY135" s="692"/>
      <c r="MWZ135" s="692"/>
      <c r="MXA135" s="692"/>
      <c r="MXB135" s="692"/>
      <c r="MXC135" s="692"/>
      <c r="MXD135" s="692"/>
      <c r="MXE135" s="692"/>
      <c r="MXF135" s="692"/>
      <c r="MXG135" s="692"/>
      <c r="MXH135" s="692"/>
      <c r="MXI135" s="692"/>
      <c r="MXJ135" s="692"/>
      <c r="MXK135" s="692"/>
      <c r="MXL135" s="692"/>
      <c r="MXM135" s="692"/>
      <c r="MXN135" s="692"/>
      <c r="MXO135" s="692"/>
      <c r="MXP135" s="692"/>
      <c r="MXQ135" s="692"/>
      <c r="MXR135" s="692"/>
      <c r="MXS135" s="692"/>
      <c r="MXT135" s="692"/>
      <c r="MXU135" s="692"/>
      <c r="MXV135" s="692"/>
      <c r="MXW135" s="692"/>
      <c r="MXX135" s="692"/>
      <c r="MXY135" s="692"/>
      <c r="MXZ135" s="692"/>
      <c r="MYA135" s="692"/>
      <c r="MYB135" s="692"/>
      <c r="MYC135" s="692"/>
      <c r="MYD135" s="692"/>
      <c r="MYE135" s="692"/>
      <c r="MYF135" s="692"/>
      <c r="MYG135" s="692"/>
      <c r="MYH135" s="692"/>
      <c r="MYI135" s="692"/>
      <c r="MYJ135" s="692"/>
      <c r="MYK135" s="692"/>
      <c r="MYL135" s="692"/>
      <c r="MYM135" s="692"/>
      <c r="MYN135" s="692"/>
      <c r="MYO135" s="692"/>
      <c r="MYP135" s="692"/>
      <c r="MYQ135" s="692"/>
      <c r="MYR135" s="692"/>
      <c r="MYS135" s="692"/>
      <c r="MYT135" s="692"/>
      <c r="MYU135" s="692"/>
      <c r="MYV135" s="692"/>
      <c r="MYW135" s="692"/>
      <c r="MYX135" s="692"/>
      <c r="MYY135" s="692"/>
      <c r="MYZ135" s="692"/>
      <c r="MZA135" s="692"/>
      <c r="MZB135" s="692"/>
      <c r="MZC135" s="692"/>
      <c r="MZD135" s="692"/>
      <c r="MZE135" s="692"/>
      <c r="MZF135" s="692"/>
      <c r="MZG135" s="692"/>
      <c r="MZH135" s="692"/>
      <c r="MZI135" s="692"/>
      <c r="MZJ135" s="692"/>
      <c r="MZK135" s="692"/>
      <c r="MZL135" s="692"/>
      <c r="MZM135" s="692"/>
      <c r="MZN135" s="692"/>
      <c r="MZO135" s="692"/>
      <c r="MZP135" s="692"/>
      <c r="MZQ135" s="692"/>
      <c r="MZR135" s="692"/>
      <c r="MZS135" s="692"/>
      <c r="MZT135" s="692"/>
      <c r="MZU135" s="692"/>
      <c r="MZV135" s="692"/>
      <c r="MZW135" s="692"/>
      <c r="MZX135" s="692"/>
      <c r="MZY135" s="692"/>
      <c r="MZZ135" s="692"/>
      <c r="NAA135" s="692"/>
      <c r="NAB135" s="692"/>
      <c r="NAC135" s="692"/>
      <c r="NAD135" s="692"/>
      <c r="NAE135" s="692"/>
      <c r="NAF135" s="692"/>
      <c r="NAG135" s="692"/>
      <c r="NAH135" s="692"/>
      <c r="NAI135" s="692"/>
      <c r="NAJ135" s="692"/>
      <c r="NAK135" s="692"/>
      <c r="NAL135" s="692"/>
      <c r="NAM135" s="692"/>
      <c r="NAN135" s="692"/>
      <c r="NAO135" s="692"/>
      <c r="NAP135" s="692"/>
      <c r="NAQ135" s="692"/>
      <c r="NAR135" s="692"/>
      <c r="NAS135" s="692"/>
      <c r="NAT135" s="692"/>
      <c r="NAU135" s="692"/>
      <c r="NAV135" s="692"/>
      <c r="NAW135" s="692"/>
      <c r="NAX135" s="692"/>
      <c r="NAY135" s="692"/>
      <c r="NAZ135" s="692"/>
      <c r="NBA135" s="692"/>
      <c r="NBB135" s="692"/>
      <c r="NBC135" s="692"/>
      <c r="NBD135" s="692"/>
      <c r="NBE135" s="692"/>
      <c r="NBF135" s="692"/>
      <c r="NBG135" s="692"/>
      <c r="NBH135" s="692"/>
      <c r="NBI135" s="692"/>
      <c r="NBJ135" s="692"/>
      <c r="NBK135" s="692"/>
      <c r="NBL135" s="692"/>
      <c r="NBM135" s="692"/>
      <c r="NBN135" s="692"/>
      <c r="NBO135" s="692"/>
      <c r="NBP135" s="692"/>
      <c r="NBQ135" s="692"/>
      <c r="NBR135" s="692"/>
      <c r="NBS135" s="692"/>
      <c r="NBT135" s="692"/>
      <c r="NBU135" s="692"/>
      <c r="NBV135" s="692"/>
      <c r="NBW135" s="692"/>
      <c r="NBX135" s="692"/>
      <c r="NBY135" s="692"/>
      <c r="NBZ135" s="692"/>
      <c r="NCA135" s="692"/>
      <c r="NCB135" s="692"/>
      <c r="NCC135" s="692"/>
      <c r="NCD135" s="692"/>
      <c r="NCE135" s="692"/>
      <c r="NCF135" s="692"/>
      <c r="NCG135" s="692"/>
      <c r="NCH135" s="692"/>
      <c r="NCI135" s="692"/>
      <c r="NCJ135" s="692"/>
      <c r="NCK135" s="692"/>
      <c r="NCL135" s="692"/>
      <c r="NCM135" s="692"/>
      <c r="NCN135" s="692"/>
      <c r="NCO135" s="692"/>
      <c r="NCP135" s="692"/>
      <c r="NCQ135" s="692"/>
      <c r="NCR135" s="692"/>
      <c r="NCS135" s="692"/>
      <c r="NCT135" s="692"/>
      <c r="NCU135" s="692"/>
      <c r="NCV135" s="692"/>
      <c r="NCW135" s="692"/>
      <c r="NCX135" s="692"/>
      <c r="NCY135" s="692"/>
      <c r="NCZ135" s="692"/>
      <c r="NDA135" s="692"/>
      <c r="NDB135" s="692"/>
      <c r="NDC135" s="692"/>
      <c r="NDD135" s="692"/>
      <c r="NDE135" s="692"/>
      <c r="NDF135" s="692"/>
      <c r="NDG135" s="692"/>
      <c r="NDH135" s="692"/>
      <c r="NDI135" s="692"/>
      <c r="NDJ135" s="692"/>
      <c r="NDK135" s="692"/>
      <c r="NDL135" s="692"/>
      <c r="NDM135" s="692"/>
      <c r="NDN135" s="692"/>
      <c r="NDO135" s="692"/>
      <c r="NDP135" s="692"/>
      <c r="NDQ135" s="692"/>
      <c r="NDR135" s="692"/>
      <c r="NDS135" s="692"/>
      <c r="NDT135" s="692"/>
      <c r="NDU135" s="692"/>
      <c r="NDV135" s="692"/>
      <c r="NDW135" s="692"/>
      <c r="NDX135" s="692"/>
      <c r="NDY135" s="692"/>
      <c r="NDZ135" s="692"/>
      <c r="NEA135" s="692"/>
      <c r="NEB135" s="692"/>
      <c r="NEC135" s="692"/>
      <c r="NED135" s="692"/>
      <c r="NEE135" s="692"/>
      <c r="NEF135" s="692"/>
      <c r="NEG135" s="692"/>
      <c r="NEH135" s="692"/>
      <c r="NEI135" s="692"/>
      <c r="NEJ135" s="692"/>
      <c r="NEK135" s="692"/>
      <c r="NEL135" s="692"/>
      <c r="NEM135" s="692"/>
      <c r="NEN135" s="692"/>
      <c r="NEO135" s="692"/>
      <c r="NEP135" s="692"/>
      <c r="NEQ135" s="692"/>
      <c r="NER135" s="692"/>
      <c r="NES135" s="692"/>
      <c r="NET135" s="692"/>
      <c r="NEU135" s="692"/>
      <c r="NEV135" s="692"/>
      <c r="NEW135" s="692"/>
      <c r="NEX135" s="692"/>
      <c r="NEY135" s="692"/>
      <c r="NEZ135" s="692"/>
      <c r="NFA135" s="692"/>
      <c r="NFB135" s="692"/>
      <c r="NFC135" s="692"/>
      <c r="NFD135" s="692"/>
      <c r="NFE135" s="692"/>
      <c r="NFF135" s="692"/>
      <c r="NFG135" s="692"/>
      <c r="NFH135" s="692"/>
      <c r="NFI135" s="692"/>
      <c r="NFJ135" s="692"/>
      <c r="NFK135" s="692"/>
      <c r="NFL135" s="692"/>
      <c r="NFM135" s="692"/>
      <c r="NFN135" s="692"/>
      <c r="NFO135" s="692"/>
      <c r="NFP135" s="692"/>
      <c r="NFQ135" s="692"/>
      <c r="NFR135" s="692"/>
      <c r="NFS135" s="692"/>
      <c r="NFT135" s="692"/>
      <c r="NFU135" s="692"/>
      <c r="NFV135" s="692"/>
      <c r="NFW135" s="692"/>
      <c r="NFX135" s="692"/>
      <c r="NFY135" s="692"/>
      <c r="NFZ135" s="692"/>
      <c r="NGA135" s="692"/>
      <c r="NGB135" s="692"/>
      <c r="NGC135" s="692"/>
      <c r="NGD135" s="692"/>
      <c r="NGE135" s="692"/>
      <c r="NGF135" s="692"/>
      <c r="NGG135" s="692"/>
      <c r="NGH135" s="692"/>
      <c r="NGI135" s="692"/>
      <c r="NGJ135" s="692"/>
      <c r="NGK135" s="692"/>
      <c r="NGL135" s="692"/>
      <c r="NGM135" s="692"/>
      <c r="NGN135" s="692"/>
      <c r="NGO135" s="692"/>
      <c r="NGP135" s="692"/>
      <c r="NGQ135" s="692"/>
      <c r="NGR135" s="692"/>
      <c r="NGS135" s="692"/>
      <c r="NGT135" s="692"/>
      <c r="NGU135" s="692"/>
      <c r="NGV135" s="692"/>
      <c r="NGW135" s="692"/>
      <c r="NGX135" s="692"/>
      <c r="NGY135" s="692"/>
      <c r="NGZ135" s="692"/>
      <c r="NHA135" s="692"/>
      <c r="NHB135" s="692"/>
      <c r="NHC135" s="692"/>
      <c r="NHD135" s="692"/>
      <c r="NHE135" s="692"/>
      <c r="NHF135" s="692"/>
      <c r="NHG135" s="692"/>
      <c r="NHH135" s="692"/>
      <c r="NHI135" s="692"/>
      <c r="NHJ135" s="692"/>
      <c r="NHK135" s="692"/>
      <c r="NHL135" s="692"/>
      <c r="NHM135" s="692"/>
      <c r="NHN135" s="692"/>
      <c r="NHO135" s="692"/>
      <c r="NHP135" s="692"/>
      <c r="NHQ135" s="692"/>
      <c r="NHR135" s="692"/>
      <c r="NHS135" s="692"/>
      <c r="NHT135" s="692"/>
      <c r="NHU135" s="692"/>
      <c r="NHV135" s="692"/>
      <c r="NHW135" s="692"/>
      <c r="NHX135" s="692"/>
      <c r="NHY135" s="692"/>
      <c r="NHZ135" s="692"/>
      <c r="NIA135" s="692"/>
      <c r="NIB135" s="692"/>
      <c r="NIC135" s="692"/>
      <c r="NID135" s="692"/>
      <c r="NIE135" s="692"/>
      <c r="NIF135" s="692"/>
      <c r="NIG135" s="692"/>
      <c r="NIH135" s="692"/>
      <c r="NII135" s="692"/>
      <c r="NIJ135" s="692"/>
      <c r="NIK135" s="692"/>
      <c r="NIL135" s="692"/>
      <c r="NIM135" s="692"/>
      <c r="NIN135" s="692"/>
      <c r="NIO135" s="692"/>
      <c r="NIP135" s="692"/>
      <c r="NIQ135" s="692"/>
      <c r="NIR135" s="692"/>
      <c r="NIS135" s="692"/>
      <c r="NIT135" s="692"/>
      <c r="NIU135" s="692"/>
      <c r="NIV135" s="692"/>
      <c r="NIW135" s="692"/>
      <c r="NIX135" s="692"/>
      <c r="NIY135" s="692"/>
      <c r="NIZ135" s="692"/>
      <c r="NJA135" s="692"/>
      <c r="NJB135" s="692"/>
      <c r="NJC135" s="692"/>
      <c r="NJD135" s="692"/>
      <c r="NJE135" s="692"/>
      <c r="NJF135" s="692"/>
      <c r="NJG135" s="692"/>
      <c r="NJH135" s="692"/>
      <c r="NJI135" s="692"/>
      <c r="NJJ135" s="692"/>
      <c r="NJK135" s="692"/>
      <c r="NJL135" s="692"/>
      <c r="NJM135" s="692"/>
      <c r="NJN135" s="692"/>
      <c r="NJO135" s="692"/>
      <c r="NJP135" s="692"/>
      <c r="NJQ135" s="692"/>
      <c r="NJR135" s="692"/>
      <c r="NJS135" s="692"/>
      <c r="NJT135" s="692"/>
      <c r="NJU135" s="692"/>
      <c r="NJV135" s="692"/>
      <c r="NJW135" s="692"/>
      <c r="NJX135" s="692"/>
      <c r="NJY135" s="692"/>
      <c r="NJZ135" s="692"/>
      <c r="NKA135" s="692"/>
      <c r="NKB135" s="692"/>
      <c r="NKC135" s="692"/>
      <c r="NKD135" s="692"/>
      <c r="NKE135" s="692"/>
      <c r="NKF135" s="692"/>
      <c r="NKG135" s="692"/>
      <c r="NKH135" s="692"/>
      <c r="NKI135" s="692"/>
      <c r="NKJ135" s="692"/>
      <c r="NKK135" s="692"/>
      <c r="NKL135" s="692"/>
      <c r="NKM135" s="692"/>
      <c r="NKN135" s="692"/>
      <c r="NKO135" s="692"/>
      <c r="NKP135" s="692"/>
      <c r="NKQ135" s="692"/>
      <c r="NKR135" s="692"/>
      <c r="NKS135" s="692"/>
      <c r="NKT135" s="692"/>
      <c r="NKU135" s="692"/>
      <c r="NKV135" s="692"/>
      <c r="NKW135" s="692"/>
      <c r="NKX135" s="692"/>
      <c r="NKY135" s="692"/>
      <c r="NKZ135" s="692"/>
      <c r="NLA135" s="692"/>
      <c r="NLB135" s="692"/>
      <c r="NLC135" s="692"/>
      <c r="NLD135" s="692"/>
      <c r="NLE135" s="692"/>
      <c r="NLF135" s="692"/>
      <c r="NLG135" s="692"/>
      <c r="NLH135" s="692"/>
      <c r="NLI135" s="692"/>
      <c r="NLJ135" s="692"/>
      <c r="NLK135" s="692"/>
      <c r="NLL135" s="692"/>
      <c r="NLM135" s="692"/>
      <c r="NLN135" s="692"/>
      <c r="NLO135" s="692"/>
      <c r="NLP135" s="692"/>
      <c r="NLQ135" s="692"/>
      <c r="NLR135" s="692"/>
      <c r="NLS135" s="692"/>
      <c r="NLT135" s="692"/>
      <c r="NLU135" s="692"/>
      <c r="NLV135" s="692"/>
      <c r="NLW135" s="692"/>
      <c r="NLX135" s="692"/>
      <c r="NLY135" s="692"/>
      <c r="NLZ135" s="692"/>
      <c r="NMA135" s="692"/>
      <c r="NMB135" s="692"/>
      <c r="NMC135" s="692"/>
      <c r="NMD135" s="692"/>
      <c r="NME135" s="692"/>
      <c r="NMF135" s="692"/>
      <c r="NMG135" s="692"/>
      <c r="NMH135" s="692"/>
      <c r="NMI135" s="692"/>
      <c r="NMJ135" s="692"/>
      <c r="NMK135" s="692"/>
      <c r="NML135" s="692"/>
      <c r="NMM135" s="692"/>
      <c r="NMN135" s="692"/>
      <c r="NMO135" s="692"/>
      <c r="NMP135" s="692"/>
      <c r="NMQ135" s="692"/>
      <c r="NMR135" s="692"/>
      <c r="NMS135" s="692"/>
      <c r="NMT135" s="692"/>
      <c r="NMU135" s="692"/>
      <c r="NMV135" s="692"/>
      <c r="NMW135" s="692"/>
      <c r="NMX135" s="692"/>
      <c r="NMY135" s="692"/>
      <c r="NMZ135" s="692"/>
      <c r="NNA135" s="692"/>
      <c r="NNB135" s="692"/>
      <c r="NNC135" s="692"/>
      <c r="NND135" s="692"/>
      <c r="NNE135" s="692"/>
      <c r="NNF135" s="692"/>
      <c r="NNG135" s="692"/>
      <c r="NNH135" s="692"/>
      <c r="NNI135" s="692"/>
      <c r="NNJ135" s="692"/>
      <c r="NNK135" s="692"/>
      <c r="NNL135" s="692"/>
      <c r="NNM135" s="692"/>
      <c r="NNN135" s="692"/>
      <c r="NNO135" s="692"/>
      <c r="NNP135" s="692"/>
      <c r="NNQ135" s="692"/>
      <c r="NNR135" s="692"/>
      <c r="NNS135" s="692"/>
      <c r="NNT135" s="692"/>
      <c r="NNU135" s="692"/>
      <c r="NNV135" s="692"/>
      <c r="NNW135" s="692"/>
      <c r="NNX135" s="692"/>
      <c r="NNY135" s="692"/>
      <c r="NNZ135" s="692"/>
      <c r="NOA135" s="692"/>
      <c r="NOB135" s="692"/>
      <c r="NOC135" s="692"/>
      <c r="NOD135" s="692"/>
      <c r="NOE135" s="692"/>
      <c r="NOF135" s="692"/>
      <c r="NOG135" s="692"/>
      <c r="NOH135" s="692"/>
      <c r="NOI135" s="692"/>
      <c r="NOJ135" s="692"/>
      <c r="NOK135" s="692"/>
      <c r="NOL135" s="692"/>
      <c r="NOM135" s="692"/>
      <c r="NON135" s="692"/>
      <c r="NOO135" s="692"/>
      <c r="NOP135" s="692"/>
      <c r="NOQ135" s="692"/>
      <c r="NOR135" s="692"/>
      <c r="NOS135" s="692"/>
      <c r="NOT135" s="692"/>
      <c r="NOU135" s="692"/>
      <c r="NOV135" s="692"/>
      <c r="NOW135" s="692"/>
      <c r="NOX135" s="692"/>
      <c r="NOY135" s="692"/>
      <c r="NOZ135" s="692"/>
      <c r="NPA135" s="692"/>
      <c r="NPB135" s="692"/>
      <c r="NPC135" s="692"/>
      <c r="NPD135" s="692"/>
      <c r="NPE135" s="692"/>
      <c r="NPF135" s="692"/>
      <c r="NPG135" s="692"/>
      <c r="NPH135" s="692"/>
      <c r="NPI135" s="692"/>
      <c r="NPJ135" s="692"/>
      <c r="NPK135" s="692"/>
      <c r="NPL135" s="692"/>
      <c r="NPM135" s="692"/>
      <c r="NPN135" s="692"/>
      <c r="NPO135" s="692"/>
      <c r="NPP135" s="692"/>
      <c r="NPQ135" s="692"/>
      <c r="NPR135" s="692"/>
      <c r="NPS135" s="692"/>
      <c r="NPT135" s="692"/>
      <c r="NPU135" s="692"/>
      <c r="NPV135" s="692"/>
      <c r="NPW135" s="692"/>
      <c r="NPX135" s="692"/>
      <c r="NPY135" s="692"/>
      <c r="NPZ135" s="692"/>
      <c r="NQA135" s="692"/>
      <c r="NQB135" s="692"/>
      <c r="NQC135" s="692"/>
      <c r="NQD135" s="692"/>
      <c r="NQE135" s="692"/>
      <c r="NQF135" s="692"/>
      <c r="NQG135" s="692"/>
      <c r="NQH135" s="692"/>
      <c r="NQI135" s="692"/>
      <c r="NQJ135" s="692"/>
      <c r="NQK135" s="692"/>
      <c r="NQL135" s="692"/>
      <c r="NQM135" s="692"/>
      <c r="NQN135" s="692"/>
      <c r="NQO135" s="692"/>
      <c r="NQP135" s="692"/>
      <c r="NQQ135" s="692"/>
      <c r="NQR135" s="692"/>
      <c r="NQS135" s="692"/>
      <c r="NQT135" s="692"/>
      <c r="NQU135" s="692"/>
      <c r="NQV135" s="692"/>
      <c r="NQW135" s="692"/>
      <c r="NQX135" s="692"/>
      <c r="NQY135" s="692"/>
      <c r="NQZ135" s="692"/>
      <c r="NRA135" s="692"/>
      <c r="NRB135" s="692"/>
      <c r="NRC135" s="692"/>
      <c r="NRD135" s="692"/>
      <c r="NRE135" s="692"/>
      <c r="NRF135" s="692"/>
      <c r="NRG135" s="692"/>
      <c r="NRH135" s="692"/>
      <c r="NRI135" s="692"/>
      <c r="NRJ135" s="692"/>
      <c r="NRK135" s="692"/>
      <c r="NRL135" s="692"/>
      <c r="NRM135" s="692"/>
      <c r="NRN135" s="692"/>
      <c r="NRO135" s="692"/>
      <c r="NRP135" s="692"/>
      <c r="NRQ135" s="692"/>
      <c r="NRR135" s="692"/>
      <c r="NRS135" s="692"/>
      <c r="NRT135" s="692"/>
      <c r="NRU135" s="692"/>
      <c r="NRV135" s="692"/>
      <c r="NRW135" s="692"/>
      <c r="NRX135" s="692"/>
      <c r="NRY135" s="692"/>
      <c r="NRZ135" s="692"/>
      <c r="NSA135" s="692"/>
      <c r="NSB135" s="692"/>
      <c r="NSC135" s="692"/>
      <c r="NSD135" s="692"/>
      <c r="NSE135" s="692"/>
      <c r="NSF135" s="692"/>
      <c r="NSG135" s="692"/>
      <c r="NSH135" s="692"/>
      <c r="NSI135" s="692"/>
      <c r="NSJ135" s="692"/>
      <c r="NSK135" s="692"/>
      <c r="NSL135" s="692"/>
      <c r="NSM135" s="692"/>
      <c r="NSN135" s="692"/>
      <c r="NSO135" s="692"/>
      <c r="NSP135" s="692"/>
      <c r="NSQ135" s="692"/>
      <c r="NSR135" s="692"/>
      <c r="NSS135" s="692"/>
      <c r="NST135" s="692"/>
      <c r="NSU135" s="692"/>
      <c r="NSV135" s="692"/>
      <c r="NSW135" s="692"/>
      <c r="NSX135" s="692"/>
      <c r="NSY135" s="692"/>
      <c r="NSZ135" s="692"/>
      <c r="NTA135" s="692"/>
      <c r="NTB135" s="692"/>
      <c r="NTC135" s="692"/>
      <c r="NTD135" s="692"/>
      <c r="NTE135" s="692"/>
      <c r="NTF135" s="692"/>
      <c r="NTG135" s="692"/>
      <c r="NTH135" s="692"/>
      <c r="NTI135" s="692"/>
      <c r="NTJ135" s="692"/>
      <c r="NTK135" s="692"/>
      <c r="NTL135" s="692"/>
      <c r="NTM135" s="692"/>
      <c r="NTN135" s="692"/>
      <c r="NTO135" s="692"/>
      <c r="NTP135" s="692"/>
      <c r="NTQ135" s="692"/>
      <c r="NTR135" s="692"/>
      <c r="NTS135" s="692"/>
      <c r="NTT135" s="692"/>
      <c r="NTU135" s="692"/>
      <c r="NTV135" s="692"/>
      <c r="NTW135" s="692"/>
      <c r="NTX135" s="692"/>
      <c r="NTY135" s="692"/>
      <c r="NTZ135" s="692"/>
      <c r="NUA135" s="692"/>
      <c r="NUB135" s="692"/>
      <c r="NUC135" s="692"/>
      <c r="NUD135" s="692"/>
      <c r="NUE135" s="692"/>
      <c r="NUF135" s="692"/>
      <c r="NUG135" s="692"/>
      <c r="NUH135" s="692"/>
      <c r="NUI135" s="692"/>
      <c r="NUJ135" s="692"/>
      <c r="NUK135" s="692"/>
      <c r="NUL135" s="692"/>
      <c r="NUM135" s="692"/>
      <c r="NUN135" s="692"/>
      <c r="NUO135" s="692"/>
      <c r="NUP135" s="692"/>
      <c r="NUQ135" s="692"/>
      <c r="NUR135" s="692"/>
      <c r="NUS135" s="692"/>
      <c r="NUT135" s="692"/>
      <c r="NUU135" s="692"/>
      <c r="NUV135" s="692"/>
      <c r="NUW135" s="692"/>
      <c r="NUX135" s="692"/>
      <c r="NUY135" s="692"/>
      <c r="NUZ135" s="692"/>
      <c r="NVA135" s="692"/>
      <c r="NVB135" s="692"/>
      <c r="NVC135" s="692"/>
      <c r="NVD135" s="692"/>
      <c r="NVE135" s="692"/>
      <c r="NVF135" s="692"/>
      <c r="NVG135" s="692"/>
      <c r="NVH135" s="692"/>
      <c r="NVI135" s="692"/>
      <c r="NVJ135" s="692"/>
      <c r="NVK135" s="692"/>
      <c r="NVL135" s="692"/>
      <c r="NVM135" s="692"/>
      <c r="NVN135" s="692"/>
      <c r="NVO135" s="692"/>
      <c r="NVP135" s="692"/>
      <c r="NVQ135" s="692"/>
      <c r="NVR135" s="692"/>
      <c r="NVS135" s="692"/>
      <c r="NVT135" s="692"/>
      <c r="NVU135" s="692"/>
      <c r="NVV135" s="692"/>
      <c r="NVW135" s="692"/>
      <c r="NVX135" s="692"/>
      <c r="NVY135" s="692"/>
      <c r="NVZ135" s="692"/>
      <c r="NWA135" s="692"/>
      <c r="NWB135" s="692"/>
      <c r="NWC135" s="692"/>
      <c r="NWD135" s="692"/>
      <c r="NWE135" s="692"/>
      <c r="NWF135" s="692"/>
      <c r="NWG135" s="692"/>
      <c r="NWH135" s="692"/>
      <c r="NWI135" s="692"/>
      <c r="NWJ135" s="692"/>
      <c r="NWK135" s="692"/>
      <c r="NWL135" s="692"/>
      <c r="NWM135" s="692"/>
      <c r="NWN135" s="692"/>
      <c r="NWO135" s="692"/>
      <c r="NWP135" s="692"/>
      <c r="NWQ135" s="692"/>
      <c r="NWR135" s="692"/>
      <c r="NWS135" s="692"/>
      <c r="NWT135" s="692"/>
      <c r="NWU135" s="692"/>
      <c r="NWV135" s="692"/>
      <c r="NWW135" s="692"/>
      <c r="NWX135" s="692"/>
      <c r="NWY135" s="692"/>
      <c r="NWZ135" s="692"/>
      <c r="NXA135" s="692"/>
      <c r="NXB135" s="692"/>
      <c r="NXC135" s="692"/>
      <c r="NXD135" s="692"/>
      <c r="NXE135" s="692"/>
      <c r="NXF135" s="692"/>
      <c r="NXG135" s="692"/>
      <c r="NXH135" s="692"/>
      <c r="NXI135" s="692"/>
      <c r="NXJ135" s="692"/>
      <c r="NXK135" s="692"/>
      <c r="NXL135" s="692"/>
      <c r="NXM135" s="692"/>
      <c r="NXN135" s="692"/>
      <c r="NXO135" s="692"/>
      <c r="NXP135" s="692"/>
      <c r="NXQ135" s="692"/>
      <c r="NXR135" s="692"/>
      <c r="NXS135" s="692"/>
      <c r="NXT135" s="692"/>
      <c r="NXU135" s="692"/>
      <c r="NXV135" s="692"/>
      <c r="NXW135" s="692"/>
      <c r="NXX135" s="692"/>
      <c r="NXY135" s="692"/>
      <c r="NXZ135" s="692"/>
      <c r="NYA135" s="692"/>
      <c r="NYB135" s="692"/>
      <c r="NYC135" s="692"/>
      <c r="NYD135" s="692"/>
      <c r="NYE135" s="692"/>
      <c r="NYF135" s="692"/>
      <c r="NYG135" s="692"/>
      <c r="NYH135" s="692"/>
      <c r="NYI135" s="692"/>
      <c r="NYJ135" s="692"/>
      <c r="NYK135" s="692"/>
      <c r="NYL135" s="692"/>
      <c r="NYM135" s="692"/>
      <c r="NYN135" s="692"/>
      <c r="NYO135" s="692"/>
      <c r="NYP135" s="692"/>
      <c r="NYQ135" s="692"/>
      <c r="NYR135" s="692"/>
      <c r="NYS135" s="692"/>
      <c r="NYT135" s="692"/>
      <c r="NYU135" s="692"/>
      <c r="NYV135" s="692"/>
      <c r="NYW135" s="692"/>
      <c r="NYX135" s="692"/>
      <c r="NYY135" s="692"/>
      <c r="NYZ135" s="692"/>
      <c r="NZA135" s="692"/>
      <c r="NZB135" s="692"/>
      <c r="NZC135" s="692"/>
      <c r="NZD135" s="692"/>
      <c r="NZE135" s="692"/>
      <c r="NZF135" s="692"/>
      <c r="NZG135" s="692"/>
      <c r="NZH135" s="692"/>
      <c r="NZI135" s="692"/>
      <c r="NZJ135" s="692"/>
      <c r="NZK135" s="692"/>
      <c r="NZL135" s="692"/>
      <c r="NZM135" s="692"/>
      <c r="NZN135" s="692"/>
      <c r="NZO135" s="692"/>
      <c r="NZP135" s="692"/>
      <c r="NZQ135" s="692"/>
      <c r="NZR135" s="692"/>
      <c r="NZS135" s="692"/>
      <c r="NZT135" s="692"/>
      <c r="NZU135" s="692"/>
      <c r="NZV135" s="692"/>
      <c r="NZW135" s="692"/>
      <c r="NZX135" s="692"/>
      <c r="NZY135" s="692"/>
      <c r="NZZ135" s="692"/>
      <c r="OAA135" s="692"/>
      <c r="OAB135" s="692"/>
      <c r="OAC135" s="692"/>
      <c r="OAD135" s="692"/>
      <c r="OAE135" s="692"/>
      <c r="OAF135" s="692"/>
      <c r="OAG135" s="692"/>
      <c r="OAH135" s="692"/>
      <c r="OAI135" s="692"/>
      <c r="OAJ135" s="692"/>
      <c r="OAK135" s="692"/>
      <c r="OAL135" s="692"/>
      <c r="OAM135" s="692"/>
      <c r="OAN135" s="692"/>
      <c r="OAO135" s="692"/>
      <c r="OAP135" s="692"/>
      <c r="OAQ135" s="692"/>
      <c r="OAR135" s="692"/>
      <c r="OAS135" s="692"/>
      <c r="OAT135" s="692"/>
      <c r="OAU135" s="692"/>
      <c r="OAV135" s="692"/>
      <c r="OAW135" s="692"/>
      <c r="OAX135" s="692"/>
      <c r="OAY135" s="692"/>
      <c r="OAZ135" s="692"/>
      <c r="OBA135" s="692"/>
      <c r="OBB135" s="692"/>
      <c r="OBC135" s="692"/>
      <c r="OBD135" s="692"/>
      <c r="OBE135" s="692"/>
      <c r="OBF135" s="692"/>
      <c r="OBG135" s="692"/>
      <c r="OBH135" s="692"/>
      <c r="OBI135" s="692"/>
      <c r="OBJ135" s="692"/>
      <c r="OBK135" s="692"/>
      <c r="OBL135" s="692"/>
      <c r="OBM135" s="692"/>
      <c r="OBN135" s="692"/>
      <c r="OBO135" s="692"/>
      <c r="OBP135" s="692"/>
      <c r="OBQ135" s="692"/>
      <c r="OBR135" s="692"/>
      <c r="OBS135" s="692"/>
      <c r="OBT135" s="692"/>
      <c r="OBU135" s="692"/>
      <c r="OBV135" s="692"/>
      <c r="OBW135" s="692"/>
      <c r="OBX135" s="692"/>
      <c r="OBY135" s="692"/>
      <c r="OBZ135" s="692"/>
      <c r="OCA135" s="692"/>
      <c r="OCB135" s="692"/>
      <c r="OCC135" s="692"/>
      <c r="OCD135" s="692"/>
      <c r="OCE135" s="692"/>
      <c r="OCF135" s="692"/>
      <c r="OCG135" s="692"/>
      <c r="OCH135" s="692"/>
      <c r="OCI135" s="692"/>
      <c r="OCJ135" s="692"/>
      <c r="OCK135" s="692"/>
      <c r="OCL135" s="692"/>
      <c r="OCM135" s="692"/>
      <c r="OCN135" s="692"/>
      <c r="OCO135" s="692"/>
      <c r="OCP135" s="692"/>
      <c r="OCQ135" s="692"/>
      <c r="OCR135" s="692"/>
      <c r="OCS135" s="692"/>
      <c r="OCT135" s="692"/>
      <c r="OCU135" s="692"/>
      <c r="OCV135" s="692"/>
      <c r="OCW135" s="692"/>
      <c r="OCX135" s="692"/>
      <c r="OCY135" s="692"/>
      <c r="OCZ135" s="692"/>
      <c r="ODA135" s="692"/>
      <c r="ODB135" s="692"/>
      <c r="ODC135" s="692"/>
      <c r="ODD135" s="692"/>
      <c r="ODE135" s="692"/>
      <c r="ODF135" s="692"/>
      <c r="ODG135" s="692"/>
      <c r="ODH135" s="692"/>
      <c r="ODI135" s="692"/>
      <c r="ODJ135" s="692"/>
      <c r="ODK135" s="692"/>
      <c r="ODL135" s="692"/>
      <c r="ODM135" s="692"/>
      <c r="ODN135" s="692"/>
      <c r="ODO135" s="692"/>
      <c r="ODP135" s="692"/>
      <c r="ODQ135" s="692"/>
      <c r="ODR135" s="692"/>
      <c r="ODS135" s="692"/>
      <c r="ODT135" s="692"/>
      <c r="ODU135" s="692"/>
      <c r="ODV135" s="692"/>
      <c r="ODW135" s="692"/>
      <c r="ODX135" s="692"/>
      <c r="ODY135" s="692"/>
      <c r="ODZ135" s="692"/>
      <c r="OEA135" s="692"/>
      <c r="OEB135" s="692"/>
      <c r="OEC135" s="692"/>
      <c r="OED135" s="692"/>
      <c r="OEE135" s="692"/>
      <c r="OEF135" s="692"/>
      <c r="OEG135" s="692"/>
      <c r="OEH135" s="692"/>
      <c r="OEI135" s="692"/>
      <c r="OEJ135" s="692"/>
      <c r="OEK135" s="692"/>
      <c r="OEL135" s="692"/>
      <c r="OEM135" s="692"/>
      <c r="OEN135" s="692"/>
      <c r="OEO135" s="692"/>
      <c r="OEP135" s="692"/>
      <c r="OEQ135" s="692"/>
      <c r="OER135" s="692"/>
      <c r="OES135" s="692"/>
      <c r="OET135" s="692"/>
      <c r="OEU135" s="692"/>
      <c r="OEV135" s="692"/>
      <c r="OEW135" s="692"/>
      <c r="OEX135" s="692"/>
      <c r="OEY135" s="692"/>
      <c r="OEZ135" s="692"/>
      <c r="OFA135" s="692"/>
      <c r="OFB135" s="692"/>
      <c r="OFC135" s="692"/>
      <c r="OFD135" s="692"/>
      <c r="OFE135" s="692"/>
      <c r="OFF135" s="692"/>
      <c r="OFG135" s="692"/>
      <c r="OFH135" s="692"/>
      <c r="OFI135" s="692"/>
      <c r="OFJ135" s="692"/>
      <c r="OFK135" s="692"/>
      <c r="OFL135" s="692"/>
      <c r="OFM135" s="692"/>
      <c r="OFN135" s="692"/>
      <c r="OFO135" s="692"/>
      <c r="OFP135" s="692"/>
      <c r="OFQ135" s="692"/>
      <c r="OFR135" s="692"/>
      <c r="OFS135" s="692"/>
      <c r="OFT135" s="692"/>
      <c r="OFU135" s="692"/>
      <c r="OFV135" s="692"/>
      <c r="OFW135" s="692"/>
      <c r="OFX135" s="692"/>
      <c r="OFY135" s="692"/>
      <c r="OFZ135" s="692"/>
      <c r="OGA135" s="692"/>
      <c r="OGB135" s="692"/>
      <c r="OGC135" s="692"/>
      <c r="OGD135" s="692"/>
      <c r="OGE135" s="692"/>
      <c r="OGF135" s="692"/>
      <c r="OGG135" s="692"/>
      <c r="OGH135" s="692"/>
      <c r="OGI135" s="692"/>
      <c r="OGJ135" s="692"/>
      <c r="OGK135" s="692"/>
      <c r="OGL135" s="692"/>
      <c r="OGM135" s="692"/>
      <c r="OGN135" s="692"/>
      <c r="OGO135" s="692"/>
      <c r="OGP135" s="692"/>
      <c r="OGQ135" s="692"/>
      <c r="OGR135" s="692"/>
      <c r="OGS135" s="692"/>
      <c r="OGT135" s="692"/>
      <c r="OGU135" s="692"/>
      <c r="OGV135" s="692"/>
      <c r="OGW135" s="692"/>
      <c r="OGX135" s="692"/>
      <c r="OGY135" s="692"/>
      <c r="OGZ135" s="692"/>
      <c r="OHA135" s="692"/>
      <c r="OHB135" s="692"/>
      <c r="OHC135" s="692"/>
      <c r="OHD135" s="692"/>
      <c r="OHE135" s="692"/>
      <c r="OHF135" s="692"/>
      <c r="OHG135" s="692"/>
      <c r="OHH135" s="692"/>
      <c r="OHI135" s="692"/>
      <c r="OHJ135" s="692"/>
      <c r="OHK135" s="692"/>
      <c r="OHL135" s="692"/>
      <c r="OHM135" s="692"/>
      <c r="OHN135" s="692"/>
      <c r="OHO135" s="692"/>
      <c r="OHP135" s="692"/>
      <c r="OHQ135" s="692"/>
      <c r="OHR135" s="692"/>
      <c r="OHS135" s="692"/>
      <c r="OHT135" s="692"/>
      <c r="OHU135" s="692"/>
      <c r="OHV135" s="692"/>
      <c r="OHW135" s="692"/>
      <c r="OHX135" s="692"/>
      <c r="OHY135" s="692"/>
      <c r="OHZ135" s="692"/>
      <c r="OIA135" s="692"/>
      <c r="OIB135" s="692"/>
      <c r="OIC135" s="692"/>
      <c r="OID135" s="692"/>
      <c r="OIE135" s="692"/>
      <c r="OIF135" s="692"/>
      <c r="OIG135" s="692"/>
      <c r="OIH135" s="692"/>
      <c r="OII135" s="692"/>
      <c r="OIJ135" s="692"/>
      <c r="OIK135" s="692"/>
      <c r="OIL135" s="692"/>
      <c r="OIM135" s="692"/>
      <c r="OIN135" s="692"/>
      <c r="OIO135" s="692"/>
      <c r="OIP135" s="692"/>
      <c r="OIQ135" s="692"/>
      <c r="OIR135" s="692"/>
      <c r="OIS135" s="692"/>
      <c r="OIT135" s="692"/>
      <c r="OIU135" s="692"/>
      <c r="OIV135" s="692"/>
      <c r="OIW135" s="692"/>
      <c r="OIX135" s="692"/>
      <c r="OIY135" s="692"/>
      <c r="OIZ135" s="692"/>
      <c r="OJA135" s="692"/>
      <c r="OJB135" s="692"/>
      <c r="OJC135" s="692"/>
      <c r="OJD135" s="692"/>
      <c r="OJE135" s="692"/>
      <c r="OJF135" s="692"/>
      <c r="OJG135" s="692"/>
      <c r="OJH135" s="692"/>
      <c r="OJI135" s="692"/>
      <c r="OJJ135" s="692"/>
      <c r="OJK135" s="692"/>
      <c r="OJL135" s="692"/>
      <c r="OJM135" s="692"/>
      <c r="OJN135" s="692"/>
      <c r="OJO135" s="692"/>
      <c r="OJP135" s="692"/>
      <c r="OJQ135" s="692"/>
      <c r="OJR135" s="692"/>
      <c r="OJS135" s="692"/>
      <c r="OJT135" s="692"/>
      <c r="OJU135" s="692"/>
      <c r="OJV135" s="692"/>
      <c r="OJW135" s="692"/>
      <c r="OJX135" s="692"/>
      <c r="OJY135" s="692"/>
      <c r="OJZ135" s="692"/>
      <c r="OKA135" s="692"/>
      <c r="OKB135" s="692"/>
      <c r="OKC135" s="692"/>
      <c r="OKD135" s="692"/>
      <c r="OKE135" s="692"/>
      <c r="OKF135" s="692"/>
      <c r="OKG135" s="692"/>
      <c r="OKH135" s="692"/>
      <c r="OKI135" s="692"/>
      <c r="OKJ135" s="692"/>
      <c r="OKK135" s="692"/>
      <c r="OKL135" s="692"/>
      <c r="OKM135" s="692"/>
      <c r="OKN135" s="692"/>
      <c r="OKO135" s="692"/>
      <c r="OKP135" s="692"/>
      <c r="OKQ135" s="692"/>
      <c r="OKR135" s="692"/>
      <c r="OKS135" s="692"/>
      <c r="OKT135" s="692"/>
      <c r="OKU135" s="692"/>
      <c r="OKV135" s="692"/>
      <c r="OKW135" s="692"/>
      <c r="OKX135" s="692"/>
      <c r="OKY135" s="692"/>
      <c r="OKZ135" s="692"/>
      <c r="OLA135" s="692"/>
      <c r="OLB135" s="692"/>
      <c r="OLC135" s="692"/>
      <c r="OLD135" s="692"/>
      <c r="OLE135" s="692"/>
      <c r="OLF135" s="692"/>
      <c r="OLG135" s="692"/>
      <c r="OLH135" s="692"/>
      <c r="OLI135" s="692"/>
      <c r="OLJ135" s="692"/>
      <c r="OLK135" s="692"/>
      <c r="OLL135" s="692"/>
      <c r="OLM135" s="692"/>
      <c r="OLN135" s="692"/>
      <c r="OLO135" s="692"/>
      <c r="OLP135" s="692"/>
      <c r="OLQ135" s="692"/>
      <c r="OLR135" s="692"/>
      <c r="OLS135" s="692"/>
      <c r="OLT135" s="692"/>
      <c r="OLU135" s="692"/>
      <c r="OLV135" s="692"/>
      <c r="OLW135" s="692"/>
      <c r="OLX135" s="692"/>
      <c r="OLY135" s="692"/>
      <c r="OLZ135" s="692"/>
      <c r="OMA135" s="692"/>
      <c r="OMB135" s="692"/>
      <c r="OMC135" s="692"/>
      <c r="OMD135" s="692"/>
      <c r="OME135" s="692"/>
      <c r="OMF135" s="692"/>
      <c r="OMG135" s="692"/>
      <c r="OMH135" s="692"/>
      <c r="OMI135" s="692"/>
      <c r="OMJ135" s="692"/>
      <c r="OMK135" s="692"/>
      <c r="OML135" s="692"/>
      <c r="OMM135" s="692"/>
      <c r="OMN135" s="692"/>
      <c r="OMO135" s="692"/>
      <c r="OMP135" s="692"/>
      <c r="OMQ135" s="692"/>
      <c r="OMR135" s="692"/>
      <c r="OMS135" s="692"/>
      <c r="OMT135" s="692"/>
      <c r="OMU135" s="692"/>
      <c r="OMV135" s="692"/>
      <c r="OMW135" s="692"/>
      <c r="OMX135" s="692"/>
      <c r="OMY135" s="692"/>
      <c r="OMZ135" s="692"/>
      <c r="ONA135" s="692"/>
      <c r="ONB135" s="692"/>
      <c r="ONC135" s="692"/>
      <c r="OND135" s="692"/>
      <c r="ONE135" s="692"/>
      <c r="ONF135" s="692"/>
      <c r="ONG135" s="692"/>
      <c r="ONH135" s="692"/>
      <c r="ONI135" s="692"/>
      <c r="ONJ135" s="692"/>
      <c r="ONK135" s="692"/>
      <c r="ONL135" s="692"/>
      <c r="ONM135" s="692"/>
      <c r="ONN135" s="692"/>
      <c r="ONO135" s="692"/>
      <c r="ONP135" s="692"/>
      <c r="ONQ135" s="692"/>
      <c r="ONR135" s="692"/>
      <c r="ONS135" s="692"/>
      <c r="ONT135" s="692"/>
      <c r="ONU135" s="692"/>
      <c r="ONV135" s="692"/>
      <c r="ONW135" s="692"/>
      <c r="ONX135" s="692"/>
      <c r="ONY135" s="692"/>
      <c r="ONZ135" s="692"/>
      <c r="OOA135" s="692"/>
      <c r="OOB135" s="692"/>
      <c r="OOC135" s="692"/>
      <c r="OOD135" s="692"/>
      <c r="OOE135" s="692"/>
      <c r="OOF135" s="692"/>
      <c r="OOG135" s="692"/>
      <c r="OOH135" s="692"/>
      <c r="OOI135" s="692"/>
      <c r="OOJ135" s="692"/>
      <c r="OOK135" s="692"/>
      <c r="OOL135" s="692"/>
      <c r="OOM135" s="692"/>
      <c r="OON135" s="692"/>
      <c r="OOO135" s="692"/>
      <c r="OOP135" s="692"/>
      <c r="OOQ135" s="692"/>
      <c r="OOR135" s="692"/>
      <c r="OOS135" s="692"/>
      <c r="OOT135" s="692"/>
      <c r="OOU135" s="692"/>
      <c r="OOV135" s="692"/>
      <c r="OOW135" s="692"/>
      <c r="OOX135" s="692"/>
      <c r="OOY135" s="692"/>
      <c r="OOZ135" s="692"/>
      <c r="OPA135" s="692"/>
      <c r="OPB135" s="692"/>
      <c r="OPC135" s="692"/>
      <c r="OPD135" s="692"/>
      <c r="OPE135" s="692"/>
      <c r="OPF135" s="692"/>
      <c r="OPG135" s="692"/>
      <c r="OPH135" s="692"/>
      <c r="OPI135" s="692"/>
      <c r="OPJ135" s="692"/>
      <c r="OPK135" s="692"/>
      <c r="OPL135" s="692"/>
      <c r="OPM135" s="692"/>
      <c r="OPN135" s="692"/>
      <c r="OPO135" s="692"/>
      <c r="OPP135" s="692"/>
      <c r="OPQ135" s="692"/>
      <c r="OPR135" s="692"/>
      <c r="OPS135" s="692"/>
      <c r="OPT135" s="692"/>
      <c r="OPU135" s="692"/>
      <c r="OPV135" s="692"/>
      <c r="OPW135" s="692"/>
      <c r="OPX135" s="692"/>
      <c r="OPY135" s="692"/>
      <c r="OPZ135" s="692"/>
      <c r="OQA135" s="692"/>
      <c r="OQB135" s="692"/>
      <c r="OQC135" s="692"/>
      <c r="OQD135" s="692"/>
      <c r="OQE135" s="692"/>
      <c r="OQF135" s="692"/>
      <c r="OQG135" s="692"/>
      <c r="OQH135" s="692"/>
      <c r="OQI135" s="692"/>
      <c r="OQJ135" s="692"/>
      <c r="OQK135" s="692"/>
      <c r="OQL135" s="692"/>
      <c r="OQM135" s="692"/>
      <c r="OQN135" s="692"/>
      <c r="OQO135" s="692"/>
      <c r="OQP135" s="692"/>
      <c r="OQQ135" s="692"/>
      <c r="OQR135" s="692"/>
      <c r="OQS135" s="692"/>
      <c r="OQT135" s="692"/>
      <c r="OQU135" s="692"/>
      <c r="OQV135" s="692"/>
      <c r="OQW135" s="692"/>
      <c r="OQX135" s="692"/>
      <c r="OQY135" s="692"/>
      <c r="OQZ135" s="692"/>
      <c r="ORA135" s="692"/>
      <c r="ORB135" s="692"/>
      <c r="ORC135" s="692"/>
      <c r="ORD135" s="692"/>
      <c r="ORE135" s="692"/>
      <c r="ORF135" s="692"/>
      <c r="ORG135" s="692"/>
      <c r="ORH135" s="692"/>
      <c r="ORI135" s="692"/>
      <c r="ORJ135" s="692"/>
      <c r="ORK135" s="692"/>
      <c r="ORL135" s="692"/>
      <c r="ORM135" s="692"/>
      <c r="ORN135" s="692"/>
      <c r="ORO135" s="692"/>
      <c r="ORP135" s="692"/>
      <c r="ORQ135" s="692"/>
      <c r="ORR135" s="692"/>
      <c r="ORS135" s="692"/>
      <c r="ORT135" s="692"/>
      <c r="ORU135" s="692"/>
      <c r="ORV135" s="692"/>
      <c r="ORW135" s="692"/>
      <c r="ORX135" s="692"/>
      <c r="ORY135" s="692"/>
      <c r="ORZ135" s="692"/>
      <c r="OSA135" s="692"/>
      <c r="OSB135" s="692"/>
      <c r="OSC135" s="692"/>
      <c r="OSD135" s="692"/>
      <c r="OSE135" s="692"/>
      <c r="OSF135" s="692"/>
      <c r="OSG135" s="692"/>
      <c r="OSH135" s="692"/>
      <c r="OSI135" s="692"/>
      <c r="OSJ135" s="692"/>
      <c r="OSK135" s="692"/>
      <c r="OSL135" s="692"/>
      <c r="OSM135" s="692"/>
      <c r="OSN135" s="692"/>
      <c r="OSO135" s="692"/>
      <c r="OSP135" s="692"/>
      <c r="OSQ135" s="692"/>
      <c r="OSR135" s="692"/>
      <c r="OSS135" s="692"/>
      <c r="OST135" s="692"/>
      <c r="OSU135" s="692"/>
      <c r="OSV135" s="692"/>
      <c r="OSW135" s="692"/>
      <c r="OSX135" s="692"/>
      <c r="OSY135" s="692"/>
      <c r="OSZ135" s="692"/>
      <c r="OTA135" s="692"/>
      <c r="OTB135" s="692"/>
      <c r="OTC135" s="692"/>
      <c r="OTD135" s="692"/>
      <c r="OTE135" s="692"/>
      <c r="OTF135" s="692"/>
      <c r="OTG135" s="692"/>
      <c r="OTH135" s="692"/>
      <c r="OTI135" s="692"/>
      <c r="OTJ135" s="692"/>
      <c r="OTK135" s="692"/>
      <c r="OTL135" s="692"/>
      <c r="OTM135" s="692"/>
      <c r="OTN135" s="692"/>
      <c r="OTO135" s="692"/>
      <c r="OTP135" s="692"/>
      <c r="OTQ135" s="692"/>
      <c r="OTR135" s="692"/>
      <c r="OTS135" s="692"/>
      <c r="OTT135" s="692"/>
      <c r="OTU135" s="692"/>
      <c r="OTV135" s="692"/>
      <c r="OTW135" s="692"/>
      <c r="OTX135" s="692"/>
      <c r="OTY135" s="692"/>
      <c r="OTZ135" s="692"/>
      <c r="OUA135" s="692"/>
      <c r="OUB135" s="692"/>
      <c r="OUC135" s="692"/>
      <c r="OUD135" s="692"/>
      <c r="OUE135" s="692"/>
      <c r="OUF135" s="692"/>
      <c r="OUG135" s="692"/>
      <c r="OUH135" s="692"/>
      <c r="OUI135" s="692"/>
      <c r="OUJ135" s="692"/>
      <c r="OUK135" s="692"/>
      <c r="OUL135" s="692"/>
      <c r="OUM135" s="692"/>
      <c r="OUN135" s="692"/>
      <c r="OUO135" s="692"/>
      <c r="OUP135" s="692"/>
      <c r="OUQ135" s="692"/>
      <c r="OUR135" s="692"/>
      <c r="OUS135" s="692"/>
      <c r="OUT135" s="692"/>
      <c r="OUU135" s="692"/>
      <c r="OUV135" s="692"/>
      <c r="OUW135" s="692"/>
      <c r="OUX135" s="692"/>
      <c r="OUY135" s="692"/>
      <c r="OUZ135" s="692"/>
      <c r="OVA135" s="692"/>
      <c r="OVB135" s="692"/>
      <c r="OVC135" s="692"/>
      <c r="OVD135" s="692"/>
      <c r="OVE135" s="692"/>
      <c r="OVF135" s="692"/>
      <c r="OVG135" s="692"/>
      <c r="OVH135" s="692"/>
      <c r="OVI135" s="692"/>
      <c r="OVJ135" s="692"/>
      <c r="OVK135" s="692"/>
      <c r="OVL135" s="692"/>
      <c r="OVM135" s="692"/>
      <c r="OVN135" s="692"/>
      <c r="OVO135" s="692"/>
      <c r="OVP135" s="692"/>
      <c r="OVQ135" s="692"/>
      <c r="OVR135" s="692"/>
      <c r="OVS135" s="692"/>
      <c r="OVT135" s="692"/>
      <c r="OVU135" s="692"/>
      <c r="OVV135" s="692"/>
      <c r="OVW135" s="692"/>
      <c r="OVX135" s="692"/>
      <c r="OVY135" s="692"/>
      <c r="OVZ135" s="692"/>
      <c r="OWA135" s="692"/>
      <c r="OWB135" s="692"/>
      <c r="OWC135" s="692"/>
      <c r="OWD135" s="692"/>
      <c r="OWE135" s="692"/>
      <c r="OWF135" s="692"/>
      <c r="OWG135" s="692"/>
      <c r="OWH135" s="692"/>
      <c r="OWI135" s="692"/>
      <c r="OWJ135" s="692"/>
      <c r="OWK135" s="692"/>
      <c r="OWL135" s="692"/>
      <c r="OWM135" s="692"/>
      <c r="OWN135" s="692"/>
      <c r="OWO135" s="692"/>
      <c r="OWP135" s="692"/>
      <c r="OWQ135" s="692"/>
      <c r="OWR135" s="692"/>
      <c r="OWS135" s="692"/>
      <c r="OWT135" s="692"/>
      <c r="OWU135" s="692"/>
      <c r="OWV135" s="692"/>
      <c r="OWW135" s="692"/>
      <c r="OWX135" s="692"/>
      <c r="OWY135" s="692"/>
      <c r="OWZ135" s="692"/>
      <c r="OXA135" s="692"/>
      <c r="OXB135" s="692"/>
      <c r="OXC135" s="692"/>
      <c r="OXD135" s="692"/>
      <c r="OXE135" s="692"/>
      <c r="OXF135" s="692"/>
      <c r="OXG135" s="692"/>
      <c r="OXH135" s="692"/>
      <c r="OXI135" s="692"/>
      <c r="OXJ135" s="692"/>
      <c r="OXK135" s="692"/>
      <c r="OXL135" s="692"/>
      <c r="OXM135" s="692"/>
      <c r="OXN135" s="692"/>
      <c r="OXO135" s="692"/>
      <c r="OXP135" s="692"/>
      <c r="OXQ135" s="692"/>
      <c r="OXR135" s="692"/>
      <c r="OXS135" s="692"/>
      <c r="OXT135" s="692"/>
      <c r="OXU135" s="692"/>
      <c r="OXV135" s="692"/>
      <c r="OXW135" s="692"/>
      <c r="OXX135" s="692"/>
      <c r="OXY135" s="692"/>
      <c r="OXZ135" s="692"/>
      <c r="OYA135" s="692"/>
      <c r="OYB135" s="692"/>
      <c r="OYC135" s="692"/>
      <c r="OYD135" s="692"/>
      <c r="OYE135" s="692"/>
      <c r="OYF135" s="692"/>
      <c r="OYG135" s="692"/>
      <c r="OYH135" s="692"/>
      <c r="OYI135" s="692"/>
      <c r="OYJ135" s="692"/>
      <c r="OYK135" s="692"/>
      <c r="OYL135" s="692"/>
      <c r="OYM135" s="692"/>
      <c r="OYN135" s="692"/>
      <c r="OYO135" s="692"/>
      <c r="OYP135" s="692"/>
      <c r="OYQ135" s="692"/>
      <c r="OYR135" s="692"/>
      <c r="OYS135" s="692"/>
      <c r="OYT135" s="692"/>
      <c r="OYU135" s="692"/>
      <c r="OYV135" s="692"/>
      <c r="OYW135" s="692"/>
      <c r="OYX135" s="692"/>
      <c r="OYY135" s="692"/>
      <c r="OYZ135" s="692"/>
      <c r="OZA135" s="692"/>
      <c r="OZB135" s="692"/>
      <c r="OZC135" s="692"/>
      <c r="OZD135" s="692"/>
      <c r="OZE135" s="692"/>
      <c r="OZF135" s="692"/>
      <c r="OZG135" s="692"/>
      <c r="OZH135" s="692"/>
      <c r="OZI135" s="692"/>
      <c r="OZJ135" s="692"/>
      <c r="OZK135" s="692"/>
      <c r="OZL135" s="692"/>
      <c r="OZM135" s="692"/>
      <c r="OZN135" s="692"/>
      <c r="OZO135" s="692"/>
      <c r="OZP135" s="692"/>
      <c r="OZQ135" s="692"/>
      <c r="OZR135" s="692"/>
      <c r="OZS135" s="692"/>
      <c r="OZT135" s="692"/>
      <c r="OZU135" s="692"/>
      <c r="OZV135" s="692"/>
      <c r="OZW135" s="692"/>
      <c r="OZX135" s="692"/>
      <c r="OZY135" s="692"/>
      <c r="OZZ135" s="692"/>
      <c r="PAA135" s="692"/>
      <c r="PAB135" s="692"/>
      <c r="PAC135" s="692"/>
      <c r="PAD135" s="692"/>
      <c r="PAE135" s="692"/>
      <c r="PAF135" s="692"/>
      <c r="PAG135" s="692"/>
      <c r="PAH135" s="692"/>
      <c r="PAI135" s="692"/>
      <c r="PAJ135" s="692"/>
      <c r="PAK135" s="692"/>
      <c r="PAL135" s="692"/>
      <c r="PAM135" s="692"/>
      <c r="PAN135" s="692"/>
      <c r="PAO135" s="692"/>
      <c r="PAP135" s="692"/>
      <c r="PAQ135" s="692"/>
      <c r="PAR135" s="692"/>
      <c r="PAS135" s="692"/>
      <c r="PAT135" s="692"/>
      <c r="PAU135" s="692"/>
      <c r="PAV135" s="692"/>
      <c r="PAW135" s="692"/>
      <c r="PAX135" s="692"/>
      <c r="PAY135" s="692"/>
      <c r="PAZ135" s="692"/>
      <c r="PBA135" s="692"/>
      <c r="PBB135" s="692"/>
      <c r="PBC135" s="692"/>
      <c r="PBD135" s="692"/>
      <c r="PBE135" s="692"/>
      <c r="PBF135" s="692"/>
      <c r="PBG135" s="692"/>
      <c r="PBH135" s="692"/>
      <c r="PBI135" s="692"/>
      <c r="PBJ135" s="692"/>
      <c r="PBK135" s="692"/>
      <c r="PBL135" s="692"/>
      <c r="PBM135" s="692"/>
      <c r="PBN135" s="692"/>
      <c r="PBO135" s="692"/>
      <c r="PBP135" s="692"/>
      <c r="PBQ135" s="692"/>
      <c r="PBR135" s="692"/>
      <c r="PBS135" s="692"/>
      <c r="PBT135" s="692"/>
      <c r="PBU135" s="692"/>
      <c r="PBV135" s="692"/>
      <c r="PBW135" s="692"/>
      <c r="PBX135" s="692"/>
      <c r="PBY135" s="692"/>
      <c r="PBZ135" s="692"/>
      <c r="PCA135" s="692"/>
      <c r="PCB135" s="692"/>
      <c r="PCC135" s="692"/>
      <c r="PCD135" s="692"/>
      <c r="PCE135" s="692"/>
      <c r="PCF135" s="692"/>
      <c r="PCG135" s="692"/>
      <c r="PCH135" s="692"/>
      <c r="PCI135" s="692"/>
      <c r="PCJ135" s="692"/>
      <c r="PCK135" s="692"/>
      <c r="PCL135" s="692"/>
      <c r="PCM135" s="692"/>
      <c r="PCN135" s="692"/>
      <c r="PCO135" s="692"/>
      <c r="PCP135" s="692"/>
      <c r="PCQ135" s="692"/>
      <c r="PCR135" s="692"/>
      <c r="PCS135" s="692"/>
      <c r="PCT135" s="692"/>
      <c r="PCU135" s="692"/>
      <c r="PCV135" s="692"/>
      <c r="PCW135" s="692"/>
      <c r="PCX135" s="692"/>
      <c r="PCY135" s="692"/>
      <c r="PCZ135" s="692"/>
      <c r="PDA135" s="692"/>
      <c r="PDB135" s="692"/>
      <c r="PDC135" s="692"/>
      <c r="PDD135" s="692"/>
      <c r="PDE135" s="692"/>
      <c r="PDF135" s="692"/>
      <c r="PDG135" s="692"/>
      <c r="PDH135" s="692"/>
      <c r="PDI135" s="692"/>
      <c r="PDJ135" s="692"/>
      <c r="PDK135" s="692"/>
      <c r="PDL135" s="692"/>
      <c r="PDM135" s="692"/>
      <c r="PDN135" s="692"/>
      <c r="PDO135" s="692"/>
      <c r="PDP135" s="692"/>
      <c r="PDQ135" s="692"/>
      <c r="PDR135" s="692"/>
      <c r="PDS135" s="692"/>
      <c r="PDT135" s="692"/>
      <c r="PDU135" s="692"/>
      <c r="PDV135" s="692"/>
      <c r="PDW135" s="692"/>
      <c r="PDX135" s="692"/>
      <c r="PDY135" s="692"/>
      <c r="PDZ135" s="692"/>
      <c r="PEA135" s="692"/>
      <c r="PEB135" s="692"/>
      <c r="PEC135" s="692"/>
      <c r="PED135" s="692"/>
      <c r="PEE135" s="692"/>
      <c r="PEF135" s="692"/>
      <c r="PEG135" s="692"/>
      <c r="PEH135" s="692"/>
      <c r="PEI135" s="692"/>
      <c r="PEJ135" s="692"/>
      <c r="PEK135" s="692"/>
      <c r="PEL135" s="692"/>
      <c r="PEM135" s="692"/>
      <c r="PEN135" s="692"/>
      <c r="PEO135" s="692"/>
      <c r="PEP135" s="692"/>
      <c r="PEQ135" s="692"/>
      <c r="PER135" s="692"/>
      <c r="PES135" s="692"/>
      <c r="PET135" s="692"/>
      <c r="PEU135" s="692"/>
      <c r="PEV135" s="692"/>
      <c r="PEW135" s="692"/>
      <c r="PEX135" s="692"/>
      <c r="PEY135" s="692"/>
      <c r="PEZ135" s="692"/>
      <c r="PFA135" s="692"/>
      <c r="PFB135" s="692"/>
      <c r="PFC135" s="692"/>
      <c r="PFD135" s="692"/>
      <c r="PFE135" s="692"/>
      <c r="PFF135" s="692"/>
      <c r="PFG135" s="692"/>
      <c r="PFH135" s="692"/>
      <c r="PFI135" s="692"/>
      <c r="PFJ135" s="692"/>
      <c r="PFK135" s="692"/>
      <c r="PFL135" s="692"/>
      <c r="PFM135" s="692"/>
      <c r="PFN135" s="692"/>
      <c r="PFO135" s="692"/>
      <c r="PFP135" s="692"/>
      <c r="PFQ135" s="692"/>
      <c r="PFR135" s="692"/>
      <c r="PFS135" s="692"/>
      <c r="PFT135" s="692"/>
      <c r="PFU135" s="692"/>
      <c r="PFV135" s="692"/>
      <c r="PFW135" s="692"/>
      <c r="PFX135" s="692"/>
      <c r="PFY135" s="692"/>
      <c r="PFZ135" s="692"/>
      <c r="PGA135" s="692"/>
      <c r="PGB135" s="692"/>
      <c r="PGC135" s="692"/>
      <c r="PGD135" s="692"/>
      <c r="PGE135" s="692"/>
      <c r="PGF135" s="692"/>
      <c r="PGG135" s="692"/>
      <c r="PGH135" s="692"/>
      <c r="PGI135" s="692"/>
      <c r="PGJ135" s="692"/>
      <c r="PGK135" s="692"/>
      <c r="PGL135" s="692"/>
      <c r="PGM135" s="692"/>
      <c r="PGN135" s="692"/>
      <c r="PGO135" s="692"/>
      <c r="PGP135" s="692"/>
      <c r="PGQ135" s="692"/>
      <c r="PGR135" s="692"/>
      <c r="PGS135" s="692"/>
      <c r="PGT135" s="692"/>
      <c r="PGU135" s="692"/>
      <c r="PGV135" s="692"/>
      <c r="PGW135" s="692"/>
      <c r="PGX135" s="692"/>
      <c r="PGY135" s="692"/>
      <c r="PGZ135" s="692"/>
      <c r="PHA135" s="692"/>
      <c r="PHB135" s="692"/>
      <c r="PHC135" s="692"/>
      <c r="PHD135" s="692"/>
      <c r="PHE135" s="692"/>
      <c r="PHF135" s="692"/>
      <c r="PHG135" s="692"/>
      <c r="PHH135" s="692"/>
      <c r="PHI135" s="692"/>
      <c r="PHJ135" s="692"/>
      <c r="PHK135" s="692"/>
      <c r="PHL135" s="692"/>
      <c r="PHM135" s="692"/>
      <c r="PHN135" s="692"/>
      <c r="PHO135" s="692"/>
      <c r="PHP135" s="692"/>
      <c r="PHQ135" s="692"/>
      <c r="PHR135" s="692"/>
      <c r="PHS135" s="692"/>
      <c r="PHT135" s="692"/>
      <c r="PHU135" s="692"/>
      <c r="PHV135" s="692"/>
      <c r="PHW135" s="692"/>
      <c r="PHX135" s="692"/>
      <c r="PHY135" s="692"/>
      <c r="PHZ135" s="692"/>
      <c r="PIA135" s="692"/>
      <c r="PIB135" s="692"/>
      <c r="PIC135" s="692"/>
      <c r="PID135" s="692"/>
      <c r="PIE135" s="692"/>
      <c r="PIF135" s="692"/>
      <c r="PIG135" s="692"/>
      <c r="PIH135" s="692"/>
      <c r="PII135" s="692"/>
      <c r="PIJ135" s="692"/>
      <c r="PIK135" s="692"/>
      <c r="PIL135" s="692"/>
      <c r="PIM135" s="692"/>
      <c r="PIN135" s="692"/>
      <c r="PIO135" s="692"/>
      <c r="PIP135" s="692"/>
      <c r="PIQ135" s="692"/>
      <c r="PIR135" s="692"/>
      <c r="PIS135" s="692"/>
      <c r="PIT135" s="692"/>
      <c r="PIU135" s="692"/>
      <c r="PIV135" s="692"/>
      <c r="PIW135" s="692"/>
      <c r="PIX135" s="692"/>
      <c r="PIY135" s="692"/>
      <c r="PIZ135" s="692"/>
      <c r="PJA135" s="692"/>
      <c r="PJB135" s="692"/>
      <c r="PJC135" s="692"/>
      <c r="PJD135" s="692"/>
      <c r="PJE135" s="692"/>
      <c r="PJF135" s="692"/>
      <c r="PJG135" s="692"/>
      <c r="PJH135" s="692"/>
      <c r="PJI135" s="692"/>
      <c r="PJJ135" s="692"/>
      <c r="PJK135" s="692"/>
      <c r="PJL135" s="692"/>
      <c r="PJM135" s="692"/>
      <c r="PJN135" s="692"/>
      <c r="PJO135" s="692"/>
      <c r="PJP135" s="692"/>
      <c r="PJQ135" s="692"/>
      <c r="PJR135" s="692"/>
      <c r="PJS135" s="692"/>
      <c r="PJT135" s="692"/>
      <c r="PJU135" s="692"/>
      <c r="PJV135" s="692"/>
      <c r="PJW135" s="692"/>
      <c r="PJX135" s="692"/>
      <c r="PJY135" s="692"/>
      <c r="PJZ135" s="692"/>
      <c r="PKA135" s="692"/>
      <c r="PKB135" s="692"/>
      <c r="PKC135" s="692"/>
      <c r="PKD135" s="692"/>
      <c r="PKE135" s="692"/>
      <c r="PKF135" s="692"/>
      <c r="PKG135" s="692"/>
      <c r="PKH135" s="692"/>
      <c r="PKI135" s="692"/>
      <c r="PKJ135" s="692"/>
      <c r="PKK135" s="692"/>
      <c r="PKL135" s="692"/>
      <c r="PKM135" s="692"/>
      <c r="PKN135" s="692"/>
      <c r="PKO135" s="692"/>
      <c r="PKP135" s="692"/>
      <c r="PKQ135" s="692"/>
      <c r="PKR135" s="692"/>
      <c r="PKS135" s="692"/>
      <c r="PKT135" s="692"/>
      <c r="PKU135" s="692"/>
      <c r="PKV135" s="692"/>
      <c r="PKW135" s="692"/>
      <c r="PKX135" s="692"/>
      <c r="PKY135" s="692"/>
      <c r="PKZ135" s="692"/>
      <c r="PLA135" s="692"/>
      <c r="PLB135" s="692"/>
      <c r="PLC135" s="692"/>
      <c r="PLD135" s="692"/>
      <c r="PLE135" s="692"/>
      <c r="PLF135" s="692"/>
      <c r="PLG135" s="692"/>
      <c r="PLH135" s="692"/>
      <c r="PLI135" s="692"/>
      <c r="PLJ135" s="692"/>
      <c r="PLK135" s="692"/>
      <c r="PLL135" s="692"/>
      <c r="PLM135" s="692"/>
      <c r="PLN135" s="692"/>
      <c r="PLO135" s="692"/>
      <c r="PLP135" s="692"/>
      <c r="PLQ135" s="692"/>
      <c r="PLR135" s="692"/>
      <c r="PLS135" s="692"/>
      <c r="PLT135" s="692"/>
      <c r="PLU135" s="692"/>
      <c r="PLV135" s="692"/>
      <c r="PLW135" s="692"/>
      <c r="PLX135" s="692"/>
      <c r="PLY135" s="692"/>
      <c r="PLZ135" s="692"/>
      <c r="PMA135" s="692"/>
      <c r="PMB135" s="692"/>
      <c r="PMC135" s="692"/>
      <c r="PMD135" s="692"/>
      <c r="PME135" s="692"/>
      <c r="PMF135" s="692"/>
      <c r="PMG135" s="692"/>
      <c r="PMH135" s="692"/>
      <c r="PMI135" s="692"/>
      <c r="PMJ135" s="692"/>
      <c r="PMK135" s="692"/>
      <c r="PML135" s="692"/>
      <c r="PMM135" s="692"/>
      <c r="PMN135" s="692"/>
      <c r="PMO135" s="692"/>
      <c r="PMP135" s="692"/>
      <c r="PMQ135" s="692"/>
      <c r="PMR135" s="692"/>
      <c r="PMS135" s="692"/>
      <c r="PMT135" s="692"/>
      <c r="PMU135" s="692"/>
      <c r="PMV135" s="692"/>
      <c r="PMW135" s="692"/>
      <c r="PMX135" s="692"/>
      <c r="PMY135" s="692"/>
      <c r="PMZ135" s="692"/>
      <c r="PNA135" s="692"/>
      <c r="PNB135" s="692"/>
      <c r="PNC135" s="692"/>
      <c r="PND135" s="692"/>
      <c r="PNE135" s="692"/>
      <c r="PNF135" s="692"/>
      <c r="PNG135" s="692"/>
      <c r="PNH135" s="692"/>
      <c r="PNI135" s="692"/>
      <c r="PNJ135" s="692"/>
      <c r="PNK135" s="692"/>
      <c r="PNL135" s="692"/>
      <c r="PNM135" s="692"/>
      <c r="PNN135" s="692"/>
      <c r="PNO135" s="692"/>
      <c r="PNP135" s="692"/>
      <c r="PNQ135" s="692"/>
      <c r="PNR135" s="692"/>
      <c r="PNS135" s="692"/>
      <c r="PNT135" s="692"/>
      <c r="PNU135" s="692"/>
      <c r="PNV135" s="692"/>
      <c r="PNW135" s="692"/>
      <c r="PNX135" s="692"/>
      <c r="PNY135" s="692"/>
      <c r="PNZ135" s="692"/>
      <c r="POA135" s="692"/>
      <c r="POB135" s="692"/>
      <c r="POC135" s="692"/>
      <c r="POD135" s="692"/>
      <c r="POE135" s="692"/>
      <c r="POF135" s="692"/>
      <c r="POG135" s="692"/>
      <c r="POH135" s="692"/>
      <c r="POI135" s="692"/>
      <c r="POJ135" s="692"/>
      <c r="POK135" s="692"/>
      <c r="POL135" s="692"/>
      <c r="POM135" s="692"/>
      <c r="PON135" s="692"/>
      <c r="POO135" s="692"/>
      <c r="POP135" s="692"/>
      <c r="POQ135" s="692"/>
      <c r="POR135" s="692"/>
      <c r="POS135" s="692"/>
      <c r="POT135" s="692"/>
      <c r="POU135" s="692"/>
      <c r="POV135" s="692"/>
      <c r="POW135" s="692"/>
      <c r="POX135" s="692"/>
      <c r="POY135" s="692"/>
      <c r="POZ135" s="692"/>
      <c r="PPA135" s="692"/>
      <c r="PPB135" s="692"/>
      <c r="PPC135" s="692"/>
      <c r="PPD135" s="692"/>
      <c r="PPE135" s="692"/>
      <c r="PPF135" s="692"/>
      <c r="PPG135" s="692"/>
      <c r="PPH135" s="692"/>
      <c r="PPI135" s="692"/>
      <c r="PPJ135" s="692"/>
      <c r="PPK135" s="692"/>
      <c r="PPL135" s="692"/>
      <c r="PPM135" s="692"/>
      <c r="PPN135" s="692"/>
      <c r="PPO135" s="692"/>
      <c r="PPP135" s="692"/>
      <c r="PPQ135" s="692"/>
      <c r="PPR135" s="692"/>
      <c r="PPS135" s="692"/>
      <c r="PPT135" s="692"/>
      <c r="PPU135" s="692"/>
      <c r="PPV135" s="692"/>
      <c r="PPW135" s="692"/>
      <c r="PPX135" s="692"/>
      <c r="PPY135" s="692"/>
      <c r="PPZ135" s="692"/>
      <c r="PQA135" s="692"/>
      <c r="PQB135" s="692"/>
      <c r="PQC135" s="692"/>
      <c r="PQD135" s="692"/>
      <c r="PQE135" s="692"/>
      <c r="PQF135" s="692"/>
      <c r="PQG135" s="692"/>
      <c r="PQH135" s="692"/>
      <c r="PQI135" s="692"/>
      <c r="PQJ135" s="692"/>
      <c r="PQK135" s="692"/>
      <c r="PQL135" s="692"/>
      <c r="PQM135" s="692"/>
      <c r="PQN135" s="692"/>
      <c r="PQO135" s="692"/>
      <c r="PQP135" s="692"/>
      <c r="PQQ135" s="692"/>
      <c r="PQR135" s="692"/>
      <c r="PQS135" s="692"/>
      <c r="PQT135" s="692"/>
      <c r="PQU135" s="692"/>
      <c r="PQV135" s="692"/>
      <c r="PQW135" s="692"/>
      <c r="PQX135" s="692"/>
      <c r="PQY135" s="692"/>
      <c r="PQZ135" s="692"/>
      <c r="PRA135" s="692"/>
      <c r="PRB135" s="692"/>
      <c r="PRC135" s="692"/>
      <c r="PRD135" s="692"/>
      <c r="PRE135" s="692"/>
      <c r="PRF135" s="692"/>
      <c r="PRG135" s="692"/>
      <c r="PRH135" s="692"/>
      <c r="PRI135" s="692"/>
      <c r="PRJ135" s="692"/>
      <c r="PRK135" s="692"/>
      <c r="PRL135" s="692"/>
      <c r="PRM135" s="692"/>
      <c r="PRN135" s="692"/>
      <c r="PRO135" s="692"/>
      <c r="PRP135" s="692"/>
      <c r="PRQ135" s="692"/>
      <c r="PRR135" s="692"/>
      <c r="PRS135" s="692"/>
      <c r="PRT135" s="692"/>
      <c r="PRU135" s="692"/>
      <c r="PRV135" s="692"/>
      <c r="PRW135" s="692"/>
      <c r="PRX135" s="692"/>
      <c r="PRY135" s="692"/>
      <c r="PRZ135" s="692"/>
      <c r="PSA135" s="692"/>
      <c r="PSB135" s="692"/>
      <c r="PSC135" s="692"/>
      <c r="PSD135" s="692"/>
      <c r="PSE135" s="692"/>
      <c r="PSF135" s="692"/>
      <c r="PSG135" s="692"/>
      <c r="PSH135" s="692"/>
      <c r="PSI135" s="692"/>
      <c r="PSJ135" s="692"/>
      <c r="PSK135" s="692"/>
      <c r="PSL135" s="692"/>
      <c r="PSM135" s="692"/>
      <c r="PSN135" s="692"/>
      <c r="PSO135" s="692"/>
      <c r="PSP135" s="692"/>
      <c r="PSQ135" s="692"/>
      <c r="PSR135" s="692"/>
      <c r="PSS135" s="692"/>
      <c r="PST135" s="692"/>
      <c r="PSU135" s="692"/>
      <c r="PSV135" s="692"/>
      <c r="PSW135" s="692"/>
      <c r="PSX135" s="692"/>
      <c r="PSY135" s="692"/>
      <c r="PSZ135" s="692"/>
      <c r="PTA135" s="692"/>
      <c r="PTB135" s="692"/>
      <c r="PTC135" s="692"/>
      <c r="PTD135" s="692"/>
      <c r="PTE135" s="692"/>
      <c r="PTF135" s="692"/>
      <c r="PTG135" s="692"/>
      <c r="PTH135" s="692"/>
      <c r="PTI135" s="692"/>
      <c r="PTJ135" s="692"/>
      <c r="PTK135" s="692"/>
      <c r="PTL135" s="692"/>
      <c r="PTM135" s="692"/>
      <c r="PTN135" s="692"/>
      <c r="PTO135" s="692"/>
      <c r="PTP135" s="692"/>
      <c r="PTQ135" s="692"/>
      <c r="PTR135" s="692"/>
      <c r="PTS135" s="692"/>
      <c r="PTT135" s="692"/>
      <c r="PTU135" s="692"/>
      <c r="PTV135" s="692"/>
      <c r="PTW135" s="692"/>
      <c r="PTX135" s="692"/>
      <c r="PTY135" s="692"/>
      <c r="PTZ135" s="692"/>
      <c r="PUA135" s="692"/>
      <c r="PUB135" s="692"/>
      <c r="PUC135" s="692"/>
      <c r="PUD135" s="692"/>
      <c r="PUE135" s="692"/>
      <c r="PUF135" s="692"/>
      <c r="PUG135" s="692"/>
      <c r="PUH135" s="692"/>
      <c r="PUI135" s="692"/>
      <c r="PUJ135" s="692"/>
      <c r="PUK135" s="692"/>
      <c r="PUL135" s="692"/>
      <c r="PUM135" s="692"/>
      <c r="PUN135" s="692"/>
      <c r="PUO135" s="692"/>
      <c r="PUP135" s="692"/>
      <c r="PUQ135" s="692"/>
      <c r="PUR135" s="692"/>
      <c r="PUS135" s="692"/>
      <c r="PUT135" s="692"/>
      <c r="PUU135" s="692"/>
      <c r="PUV135" s="692"/>
      <c r="PUW135" s="692"/>
      <c r="PUX135" s="692"/>
      <c r="PUY135" s="692"/>
      <c r="PUZ135" s="692"/>
      <c r="PVA135" s="692"/>
      <c r="PVB135" s="692"/>
      <c r="PVC135" s="692"/>
      <c r="PVD135" s="692"/>
      <c r="PVE135" s="692"/>
      <c r="PVF135" s="692"/>
      <c r="PVG135" s="692"/>
      <c r="PVH135" s="692"/>
      <c r="PVI135" s="692"/>
      <c r="PVJ135" s="692"/>
      <c r="PVK135" s="692"/>
      <c r="PVL135" s="692"/>
      <c r="PVM135" s="692"/>
      <c r="PVN135" s="692"/>
      <c r="PVO135" s="692"/>
      <c r="PVP135" s="692"/>
      <c r="PVQ135" s="692"/>
      <c r="PVR135" s="692"/>
      <c r="PVS135" s="692"/>
      <c r="PVT135" s="692"/>
      <c r="PVU135" s="692"/>
      <c r="PVV135" s="692"/>
      <c r="PVW135" s="692"/>
      <c r="PVX135" s="692"/>
      <c r="PVY135" s="692"/>
      <c r="PVZ135" s="692"/>
      <c r="PWA135" s="692"/>
      <c r="PWB135" s="692"/>
      <c r="PWC135" s="692"/>
      <c r="PWD135" s="692"/>
      <c r="PWE135" s="692"/>
      <c r="PWF135" s="692"/>
      <c r="PWG135" s="692"/>
      <c r="PWH135" s="692"/>
      <c r="PWI135" s="692"/>
      <c r="PWJ135" s="692"/>
      <c r="PWK135" s="692"/>
      <c r="PWL135" s="692"/>
      <c r="PWM135" s="692"/>
      <c r="PWN135" s="692"/>
      <c r="PWO135" s="692"/>
      <c r="PWP135" s="692"/>
      <c r="PWQ135" s="692"/>
      <c r="PWR135" s="692"/>
      <c r="PWS135" s="692"/>
      <c r="PWT135" s="692"/>
      <c r="PWU135" s="692"/>
      <c r="PWV135" s="692"/>
      <c r="PWW135" s="692"/>
      <c r="PWX135" s="692"/>
      <c r="PWY135" s="692"/>
      <c r="PWZ135" s="692"/>
      <c r="PXA135" s="692"/>
      <c r="PXB135" s="692"/>
      <c r="PXC135" s="692"/>
      <c r="PXD135" s="692"/>
      <c r="PXE135" s="692"/>
      <c r="PXF135" s="692"/>
      <c r="PXG135" s="692"/>
      <c r="PXH135" s="692"/>
      <c r="PXI135" s="692"/>
      <c r="PXJ135" s="692"/>
      <c r="PXK135" s="692"/>
      <c r="PXL135" s="692"/>
      <c r="PXM135" s="692"/>
      <c r="PXN135" s="692"/>
      <c r="PXO135" s="692"/>
      <c r="PXP135" s="692"/>
      <c r="PXQ135" s="692"/>
      <c r="PXR135" s="692"/>
      <c r="PXS135" s="692"/>
      <c r="PXT135" s="692"/>
      <c r="PXU135" s="692"/>
      <c r="PXV135" s="692"/>
      <c r="PXW135" s="692"/>
      <c r="PXX135" s="692"/>
      <c r="PXY135" s="692"/>
      <c r="PXZ135" s="692"/>
      <c r="PYA135" s="692"/>
      <c r="PYB135" s="692"/>
      <c r="PYC135" s="692"/>
      <c r="PYD135" s="692"/>
      <c r="PYE135" s="692"/>
      <c r="PYF135" s="692"/>
      <c r="PYG135" s="692"/>
      <c r="PYH135" s="692"/>
      <c r="PYI135" s="692"/>
      <c r="PYJ135" s="692"/>
      <c r="PYK135" s="692"/>
      <c r="PYL135" s="692"/>
      <c r="PYM135" s="692"/>
      <c r="PYN135" s="692"/>
      <c r="PYO135" s="692"/>
      <c r="PYP135" s="692"/>
      <c r="PYQ135" s="692"/>
      <c r="PYR135" s="692"/>
      <c r="PYS135" s="692"/>
      <c r="PYT135" s="692"/>
      <c r="PYU135" s="692"/>
      <c r="PYV135" s="692"/>
      <c r="PYW135" s="692"/>
      <c r="PYX135" s="692"/>
      <c r="PYY135" s="692"/>
      <c r="PYZ135" s="692"/>
      <c r="PZA135" s="692"/>
      <c r="PZB135" s="692"/>
      <c r="PZC135" s="692"/>
      <c r="PZD135" s="692"/>
      <c r="PZE135" s="692"/>
      <c r="PZF135" s="692"/>
      <c r="PZG135" s="692"/>
      <c r="PZH135" s="692"/>
      <c r="PZI135" s="692"/>
      <c r="PZJ135" s="692"/>
      <c r="PZK135" s="692"/>
      <c r="PZL135" s="692"/>
      <c r="PZM135" s="692"/>
      <c r="PZN135" s="692"/>
      <c r="PZO135" s="692"/>
      <c r="PZP135" s="692"/>
      <c r="PZQ135" s="692"/>
      <c r="PZR135" s="692"/>
      <c r="PZS135" s="692"/>
      <c r="PZT135" s="692"/>
      <c r="PZU135" s="692"/>
      <c r="PZV135" s="692"/>
      <c r="PZW135" s="692"/>
      <c r="PZX135" s="692"/>
      <c r="PZY135" s="692"/>
      <c r="PZZ135" s="692"/>
      <c r="QAA135" s="692"/>
      <c r="QAB135" s="692"/>
      <c r="QAC135" s="692"/>
      <c r="QAD135" s="692"/>
      <c r="QAE135" s="692"/>
      <c r="QAF135" s="692"/>
      <c r="QAG135" s="692"/>
      <c r="QAH135" s="692"/>
      <c r="QAI135" s="692"/>
      <c r="QAJ135" s="692"/>
      <c r="QAK135" s="692"/>
      <c r="QAL135" s="692"/>
      <c r="QAM135" s="692"/>
      <c r="QAN135" s="692"/>
      <c r="QAO135" s="692"/>
      <c r="QAP135" s="692"/>
      <c r="QAQ135" s="692"/>
      <c r="QAR135" s="692"/>
      <c r="QAS135" s="692"/>
      <c r="QAT135" s="692"/>
      <c r="QAU135" s="692"/>
      <c r="QAV135" s="692"/>
      <c r="QAW135" s="692"/>
      <c r="QAX135" s="692"/>
      <c r="QAY135" s="692"/>
      <c r="QAZ135" s="692"/>
      <c r="QBA135" s="692"/>
      <c r="QBB135" s="692"/>
      <c r="QBC135" s="692"/>
      <c r="QBD135" s="692"/>
      <c r="QBE135" s="692"/>
      <c r="QBF135" s="692"/>
      <c r="QBG135" s="692"/>
      <c r="QBH135" s="692"/>
      <c r="QBI135" s="692"/>
      <c r="QBJ135" s="692"/>
      <c r="QBK135" s="692"/>
      <c r="QBL135" s="692"/>
      <c r="QBM135" s="692"/>
      <c r="QBN135" s="692"/>
      <c r="QBO135" s="692"/>
      <c r="QBP135" s="692"/>
      <c r="QBQ135" s="692"/>
      <c r="QBR135" s="692"/>
      <c r="QBS135" s="692"/>
      <c r="QBT135" s="692"/>
      <c r="QBU135" s="692"/>
      <c r="QBV135" s="692"/>
      <c r="QBW135" s="692"/>
      <c r="QBX135" s="692"/>
      <c r="QBY135" s="692"/>
      <c r="QBZ135" s="692"/>
      <c r="QCA135" s="692"/>
      <c r="QCB135" s="692"/>
      <c r="QCC135" s="692"/>
      <c r="QCD135" s="692"/>
      <c r="QCE135" s="692"/>
      <c r="QCF135" s="692"/>
      <c r="QCG135" s="692"/>
      <c r="QCH135" s="692"/>
      <c r="QCI135" s="692"/>
      <c r="QCJ135" s="692"/>
      <c r="QCK135" s="692"/>
      <c r="QCL135" s="692"/>
      <c r="QCM135" s="692"/>
      <c r="QCN135" s="692"/>
      <c r="QCO135" s="692"/>
      <c r="QCP135" s="692"/>
      <c r="QCQ135" s="692"/>
      <c r="QCR135" s="692"/>
      <c r="QCS135" s="692"/>
      <c r="QCT135" s="692"/>
      <c r="QCU135" s="692"/>
      <c r="QCV135" s="692"/>
      <c r="QCW135" s="692"/>
      <c r="QCX135" s="692"/>
      <c r="QCY135" s="692"/>
      <c r="QCZ135" s="692"/>
      <c r="QDA135" s="692"/>
      <c r="QDB135" s="692"/>
      <c r="QDC135" s="692"/>
      <c r="QDD135" s="692"/>
      <c r="QDE135" s="692"/>
      <c r="QDF135" s="692"/>
      <c r="QDG135" s="692"/>
      <c r="QDH135" s="692"/>
      <c r="QDI135" s="692"/>
      <c r="QDJ135" s="692"/>
      <c r="QDK135" s="692"/>
      <c r="QDL135" s="692"/>
      <c r="QDM135" s="692"/>
      <c r="QDN135" s="692"/>
      <c r="QDO135" s="692"/>
      <c r="QDP135" s="692"/>
      <c r="QDQ135" s="692"/>
      <c r="QDR135" s="692"/>
      <c r="QDS135" s="692"/>
      <c r="QDT135" s="692"/>
      <c r="QDU135" s="692"/>
      <c r="QDV135" s="692"/>
      <c r="QDW135" s="692"/>
      <c r="QDX135" s="692"/>
      <c r="QDY135" s="692"/>
      <c r="QDZ135" s="692"/>
      <c r="QEA135" s="692"/>
      <c r="QEB135" s="692"/>
      <c r="QEC135" s="692"/>
      <c r="QED135" s="692"/>
      <c r="QEE135" s="692"/>
      <c r="QEF135" s="692"/>
      <c r="QEG135" s="692"/>
      <c r="QEH135" s="692"/>
      <c r="QEI135" s="692"/>
      <c r="QEJ135" s="692"/>
      <c r="QEK135" s="692"/>
      <c r="QEL135" s="692"/>
      <c r="QEM135" s="692"/>
      <c r="QEN135" s="692"/>
      <c r="QEO135" s="692"/>
      <c r="QEP135" s="692"/>
      <c r="QEQ135" s="692"/>
      <c r="QER135" s="692"/>
      <c r="QES135" s="692"/>
      <c r="QET135" s="692"/>
      <c r="QEU135" s="692"/>
      <c r="QEV135" s="692"/>
      <c r="QEW135" s="692"/>
      <c r="QEX135" s="692"/>
      <c r="QEY135" s="692"/>
      <c r="QEZ135" s="692"/>
      <c r="QFA135" s="692"/>
      <c r="QFB135" s="692"/>
      <c r="QFC135" s="692"/>
      <c r="QFD135" s="692"/>
      <c r="QFE135" s="692"/>
      <c r="QFF135" s="692"/>
      <c r="QFG135" s="692"/>
      <c r="QFH135" s="692"/>
      <c r="QFI135" s="692"/>
      <c r="QFJ135" s="692"/>
      <c r="QFK135" s="692"/>
      <c r="QFL135" s="692"/>
      <c r="QFM135" s="692"/>
      <c r="QFN135" s="692"/>
      <c r="QFO135" s="692"/>
      <c r="QFP135" s="692"/>
      <c r="QFQ135" s="692"/>
      <c r="QFR135" s="692"/>
      <c r="QFS135" s="692"/>
      <c r="QFT135" s="692"/>
      <c r="QFU135" s="692"/>
      <c r="QFV135" s="692"/>
      <c r="QFW135" s="692"/>
      <c r="QFX135" s="692"/>
      <c r="QFY135" s="692"/>
      <c r="QFZ135" s="692"/>
      <c r="QGA135" s="692"/>
      <c r="QGB135" s="692"/>
      <c r="QGC135" s="692"/>
      <c r="QGD135" s="692"/>
      <c r="QGE135" s="692"/>
      <c r="QGF135" s="692"/>
      <c r="QGG135" s="692"/>
      <c r="QGH135" s="692"/>
      <c r="QGI135" s="692"/>
      <c r="QGJ135" s="692"/>
      <c r="QGK135" s="692"/>
      <c r="QGL135" s="692"/>
      <c r="QGM135" s="692"/>
      <c r="QGN135" s="692"/>
      <c r="QGO135" s="692"/>
      <c r="QGP135" s="692"/>
      <c r="QGQ135" s="692"/>
      <c r="QGR135" s="692"/>
      <c r="QGS135" s="692"/>
      <c r="QGT135" s="692"/>
      <c r="QGU135" s="692"/>
      <c r="QGV135" s="692"/>
      <c r="QGW135" s="692"/>
      <c r="QGX135" s="692"/>
      <c r="QGY135" s="692"/>
      <c r="QGZ135" s="692"/>
      <c r="QHA135" s="692"/>
      <c r="QHB135" s="692"/>
      <c r="QHC135" s="692"/>
      <c r="QHD135" s="692"/>
      <c r="QHE135" s="692"/>
      <c r="QHF135" s="692"/>
      <c r="QHG135" s="692"/>
      <c r="QHH135" s="692"/>
      <c r="QHI135" s="692"/>
      <c r="QHJ135" s="692"/>
      <c r="QHK135" s="692"/>
      <c r="QHL135" s="692"/>
      <c r="QHM135" s="692"/>
      <c r="QHN135" s="692"/>
      <c r="QHO135" s="692"/>
      <c r="QHP135" s="692"/>
      <c r="QHQ135" s="692"/>
      <c r="QHR135" s="692"/>
      <c r="QHS135" s="692"/>
      <c r="QHT135" s="692"/>
      <c r="QHU135" s="692"/>
      <c r="QHV135" s="692"/>
      <c r="QHW135" s="692"/>
      <c r="QHX135" s="692"/>
      <c r="QHY135" s="692"/>
      <c r="QHZ135" s="692"/>
      <c r="QIA135" s="692"/>
      <c r="QIB135" s="692"/>
      <c r="QIC135" s="692"/>
      <c r="QID135" s="692"/>
      <c r="QIE135" s="692"/>
      <c r="QIF135" s="692"/>
      <c r="QIG135" s="692"/>
      <c r="QIH135" s="692"/>
      <c r="QII135" s="692"/>
      <c r="QIJ135" s="692"/>
      <c r="QIK135" s="692"/>
      <c r="QIL135" s="692"/>
      <c r="QIM135" s="692"/>
      <c r="QIN135" s="692"/>
      <c r="QIO135" s="692"/>
      <c r="QIP135" s="692"/>
      <c r="QIQ135" s="692"/>
      <c r="QIR135" s="692"/>
      <c r="QIS135" s="692"/>
      <c r="QIT135" s="692"/>
      <c r="QIU135" s="692"/>
      <c r="QIV135" s="692"/>
      <c r="QIW135" s="692"/>
      <c r="QIX135" s="692"/>
      <c r="QIY135" s="692"/>
      <c r="QIZ135" s="692"/>
      <c r="QJA135" s="692"/>
      <c r="QJB135" s="692"/>
      <c r="QJC135" s="692"/>
      <c r="QJD135" s="692"/>
      <c r="QJE135" s="692"/>
      <c r="QJF135" s="692"/>
      <c r="QJG135" s="692"/>
      <c r="QJH135" s="692"/>
      <c r="QJI135" s="692"/>
      <c r="QJJ135" s="692"/>
      <c r="QJK135" s="692"/>
      <c r="QJL135" s="692"/>
      <c r="QJM135" s="692"/>
      <c r="QJN135" s="692"/>
      <c r="QJO135" s="692"/>
      <c r="QJP135" s="692"/>
      <c r="QJQ135" s="692"/>
      <c r="QJR135" s="692"/>
      <c r="QJS135" s="692"/>
      <c r="QJT135" s="692"/>
      <c r="QJU135" s="692"/>
      <c r="QJV135" s="692"/>
      <c r="QJW135" s="692"/>
      <c r="QJX135" s="692"/>
      <c r="QJY135" s="692"/>
      <c r="QJZ135" s="692"/>
      <c r="QKA135" s="692"/>
      <c r="QKB135" s="692"/>
      <c r="QKC135" s="692"/>
      <c r="QKD135" s="692"/>
      <c r="QKE135" s="692"/>
      <c r="QKF135" s="692"/>
      <c r="QKG135" s="692"/>
      <c r="QKH135" s="692"/>
      <c r="QKI135" s="692"/>
      <c r="QKJ135" s="692"/>
      <c r="QKK135" s="692"/>
      <c r="QKL135" s="692"/>
      <c r="QKM135" s="692"/>
      <c r="QKN135" s="692"/>
      <c r="QKO135" s="692"/>
      <c r="QKP135" s="692"/>
      <c r="QKQ135" s="692"/>
      <c r="QKR135" s="692"/>
      <c r="QKS135" s="692"/>
      <c r="QKT135" s="692"/>
      <c r="QKU135" s="692"/>
      <c r="QKV135" s="692"/>
      <c r="QKW135" s="692"/>
      <c r="QKX135" s="692"/>
      <c r="QKY135" s="692"/>
      <c r="QKZ135" s="692"/>
      <c r="QLA135" s="692"/>
      <c r="QLB135" s="692"/>
      <c r="QLC135" s="692"/>
      <c r="QLD135" s="692"/>
      <c r="QLE135" s="692"/>
      <c r="QLF135" s="692"/>
      <c r="QLG135" s="692"/>
      <c r="QLH135" s="692"/>
      <c r="QLI135" s="692"/>
      <c r="QLJ135" s="692"/>
      <c r="QLK135" s="692"/>
      <c r="QLL135" s="692"/>
      <c r="QLM135" s="692"/>
      <c r="QLN135" s="692"/>
      <c r="QLO135" s="692"/>
      <c r="QLP135" s="692"/>
      <c r="QLQ135" s="692"/>
      <c r="QLR135" s="692"/>
      <c r="QLS135" s="692"/>
      <c r="QLT135" s="692"/>
      <c r="QLU135" s="692"/>
      <c r="QLV135" s="692"/>
      <c r="QLW135" s="692"/>
      <c r="QLX135" s="692"/>
      <c r="QLY135" s="692"/>
      <c r="QLZ135" s="692"/>
      <c r="QMA135" s="692"/>
      <c r="QMB135" s="692"/>
      <c r="QMC135" s="692"/>
      <c r="QMD135" s="692"/>
      <c r="QME135" s="692"/>
      <c r="QMF135" s="692"/>
      <c r="QMG135" s="692"/>
      <c r="QMH135" s="692"/>
      <c r="QMI135" s="692"/>
      <c r="QMJ135" s="692"/>
      <c r="QMK135" s="692"/>
      <c r="QML135" s="692"/>
      <c r="QMM135" s="692"/>
      <c r="QMN135" s="692"/>
      <c r="QMO135" s="692"/>
      <c r="QMP135" s="692"/>
      <c r="QMQ135" s="692"/>
      <c r="QMR135" s="692"/>
      <c r="QMS135" s="692"/>
      <c r="QMT135" s="692"/>
      <c r="QMU135" s="692"/>
      <c r="QMV135" s="692"/>
      <c r="QMW135" s="692"/>
      <c r="QMX135" s="692"/>
      <c r="QMY135" s="692"/>
      <c r="QMZ135" s="692"/>
      <c r="QNA135" s="692"/>
      <c r="QNB135" s="692"/>
      <c r="QNC135" s="692"/>
      <c r="QND135" s="692"/>
      <c r="QNE135" s="692"/>
      <c r="QNF135" s="692"/>
      <c r="QNG135" s="692"/>
      <c r="QNH135" s="692"/>
      <c r="QNI135" s="692"/>
      <c r="QNJ135" s="692"/>
      <c r="QNK135" s="692"/>
      <c r="QNL135" s="692"/>
      <c r="QNM135" s="692"/>
      <c r="QNN135" s="692"/>
      <c r="QNO135" s="692"/>
      <c r="QNP135" s="692"/>
      <c r="QNQ135" s="692"/>
      <c r="QNR135" s="692"/>
      <c r="QNS135" s="692"/>
      <c r="QNT135" s="692"/>
      <c r="QNU135" s="692"/>
      <c r="QNV135" s="692"/>
      <c r="QNW135" s="692"/>
      <c r="QNX135" s="692"/>
      <c r="QNY135" s="692"/>
      <c r="QNZ135" s="692"/>
      <c r="QOA135" s="692"/>
      <c r="QOB135" s="692"/>
      <c r="QOC135" s="692"/>
      <c r="QOD135" s="692"/>
      <c r="QOE135" s="692"/>
      <c r="QOF135" s="692"/>
      <c r="QOG135" s="692"/>
      <c r="QOH135" s="692"/>
      <c r="QOI135" s="692"/>
      <c r="QOJ135" s="692"/>
      <c r="QOK135" s="692"/>
      <c r="QOL135" s="692"/>
      <c r="QOM135" s="692"/>
      <c r="QON135" s="692"/>
      <c r="QOO135" s="692"/>
      <c r="QOP135" s="692"/>
      <c r="QOQ135" s="692"/>
      <c r="QOR135" s="692"/>
      <c r="QOS135" s="692"/>
      <c r="QOT135" s="692"/>
      <c r="QOU135" s="692"/>
      <c r="QOV135" s="692"/>
      <c r="QOW135" s="692"/>
      <c r="QOX135" s="692"/>
      <c r="QOY135" s="692"/>
      <c r="QOZ135" s="692"/>
      <c r="QPA135" s="692"/>
      <c r="QPB135" s="692"/>
      <c r="QPC135" s="692"/>
      <c r="QPD135" s="692"/>
      <c r="QPE135" s="692"/>
      <c r="QPF135" s="692"/>
      <c r="QPG135" s="692"/>
      <c r="QPH135" s="692"/>
      <c r="QPI135" s="692"/>
      <c r="QPJ135" s="692"/>
      <c r="QPK135" s="692"/>
      <c r="QPL135" s="692"/>
      <c r="QPM135" s="692"/>
      <c r="QPN135" s="692"/>
      <c r="QPO135" s="692"/>
      <c r="QPP135" s="692"/>
      <c r="QPQ135" s="692"/>
      <c r="QPR135" s="692"/>
      <c r="QPS135" s="692"/>
      <c r="QPT135" s="692"/>
      <c r="QPU135" s="692"/>
      <c r="QPV135" s="692"/>
      <c r="QPW135" s="692"/>
      <c r="QPX135" s="692"/>
      <c r="QPY135" s="692"/>
      <c r="QPZ135" s="692"/>
      <c r="QQA135" s="692"/>
      <c r="QQB135" s="692"/>
      <c r="QQC135" s="692"/>
      <c r="QQD135" s="692"/>
      <c r="QQE135" s="692"/>
      <c r="QQF135" s="692"/>
      <c r="QQG135" s="692"/>
      <c r="QQH135" s="692"/>
      <c r="QQI135" s="692"/>
      <c r="QQJ135" s="692"/>
      <c r="QQK135" s="692"/>
      <c r="QQL135" s="692"/>
      <c r="QQM135" s="692"/>
      <c r="QQN135" s="692"/>
      <c r="QQO135" s="692"/>
      <c r="QQP135" s="692"/>
      <c r="QQQ135" s="692"/>
      <c r="QQR135" s="692"/>
      <c r="QQS135" s="692"/>
      <c r="QQT135" s="692"/>
      <c r="QQU135" s="692"/>
      <c r="QQV135" s="692"/>
      <c r="QQW135" s="692"/>
      <c r="QQX135" s="692"/>
      <c r="QQY135" s="692"/>
      <c r="QQZ135" s="692"/>
      <c r="QRA135" s="692"/>
      <c r="QRB135" s="692"/>
      <c r="QRC135" s="692"/>
      <c r="QRD135" s="692"/>
      <c r="QRE135" s="692"/>
      <c r="QRF135" s="692"/>
      <c r="QRG135" s="692"/>
      <c r="QRH135" s="692"/>
      <c r="QRI135" s="692"/>
      <c r="QRJ135" s="692"/>
      <c r="QRK135" s="692"/>
      <c r="QRL135" s="692"/>
      <c r="QRM135" s="692"/>
      <c r="QRN135" s="692"/>
      <c r="QRO135" s="692"/>
      <c r="QRP135" s="692"/>
      <c r="QRQ135" s="692"/>
      <c r="QRR135" s="692"/>
      <c r="QRS135" s="692"/>
      <c r="QRT135" s="692"/>
      <c r="QRU135" s="692"/>
      <c r="QRV135" s="692"/>
      <c r="QRW135" s="692"/>
      <c r="QRX135" s="692"/>
      <c r="QRY135" s="692"/>
      <c r="QRZ135" s="692"/>
      <c r="QSA135" s="692"/>
      <c r="QSB135" s="692"/>
      <c r="QSC135" s="692"/>
      <c r="QSD135" s="692"/>
      <c r="QSE135" s="692"/>
      <c r="QSF135" s="692"/>
      <c r="QSG135" s="692"/>
      <c r="QSH135" s="692"/>
      <c r="QSI135" s="692"/>
      <c r="QSJ135" s="692"/>
      <c r="QSK135" s="692"/>
      <c r="QSL135" s="692"/>
      <c r="QSM135" s="692"/>
      <c r="QSN135" s="692"/>
      <c r="QSO135" s="692"/>
      <c r="QSP135" s="692"/>
      <c r="QSQ135" s="692"/>
      <c r="QSR135" s="692"/>
      <c r="QSS135" s="692"/>
      <c r="QST135" s="692"/>
      <c r="QSU135" s="692"/>
      <c r="QSV135" s="692"/>
      <c r="QSW135" s="692"/>
      <c r="QSX135" s="692"/>
      <c r="QSY135" s="692"/>
      <c r="QSZ135" s="692"/>
      <c r="QTA135" s="692"/>
      <c r="QTB135" s="692"/>
      <c r="QTC135" s="692"/>
      <c r="QTD135" s="692"/>
      <c r="QTE135" s="692"/>
      <c r="QTF135" s="692"/>
      <c r="QTG135" s="692"/>
      <c r="QTH135" s="692"/>
      <c r="QTI135" s="692"/>
      <c r="QTJ135" s="692"/>
      <c r="QTK135" s="692"/>
      <c r="QTL135" s="692"/>
      <c r="QTM135" s="692"/>
      <c r="QTN135" s="692"/>
      <c r="QTO135" s="692"/>
      <c r="QTP135" s="692"/>
      <c r="QTQ135" s="692"/>
      <c r="QTR135" s="692"/>
      <c r="QTS135" s="692"/>
      <c r="QTT135" s="692"/>
      <c r="QTU135" s="692"/>
      <c r="QTV135" s="692"/>
      <c r="QTW135" s="692"/>
      <c r="QTX135" s="692"/>
      <c r="QTY135" s="692"/>
      <c r="QTZ135" s="692"/>
      <c r="QUA135" s="692"/>
      <c r="QUB135" s="692"/>
      <c r="QUC135" s="692"/>
      <c r="QUD135" s="692"/>
      <c r="QUE135" s="692"/>
      <c r="QUF135" s="692"/>
      <c r="QUG135" s="692"/>
      <c r="QUH135" s="692"/>
      <c r="QUI135" s="692"/>
      <c r="QUJ135" s="692"/>
      <c r="QUK135" s="692"/>
      <c r="QUL135" s="692"/>
      <c r="QUM135" s="692"/>
      <c r="QUN135" s="692"/>
      <c r="QUO135" s="692"/>
      <c r="QUP135" s="692"/>
      <c r="QUQ135" s="692"/>
      <c r="QUR135" s="692"/>
      <c r="QUS135" s="692"/>
      <c r="QUT135" s="692"/>
      <c r="QUU135" s="692"/>
      <c r="QUV135" s="692"/>
      <c r="QUW135" s="692"/>
      <c r="QUX135" s="692"/>
      <c r="QUY135" s="692"/>
      <c r="QUZ135" s="692"/>
      <c r="QVA135" s="692"/>
      <c r="QVB135" s="692"/>
      <c r="QVC135" s="692"/>
      <c r="QVD135" s="692"/>
      <c r="QVE135" s="692"/>
      <c r="QVF135" s="692"/>
      <c r="QVG135" s="692"/>
      <c r="QVH135" s="692"/>
      <c r="QVI135" s="692"/>
      <c r="QVJ135" s="692"/>
      <c r="QVK135" s="692"/>
      <c r="QVL135" s="692"/>
      <c r="QVM135" s="692"/>
      <c r="QVN135" s="692"/>
      <c r="QVO135" s="692"/>
      <c r="QVP135" s="692"/>
      <c r="QVQ135" s="692"/>
      <c r="QVR135" s="692"/>
      <c r="QVS135" s="692"/>
      <c r="QVT135" s="692"/>
      <c r="QVU135" s="692"/>
      <c r="QVV135" s="692"/>
      <c r="QVW135" s="692"/>
      <c r="QVX135" s="692"/>
      <c r="QVY135" s="692"/>
      <c r="QVZ135" s="692"/>
      <c r="QWA135" s="692"/>
      <c r="QWB135" s="692"/>
      <c r="QWC135" s="692"/>
      <c r="QWD135" s="692"/>
      <c r="QWE135" s="692"/>
      <c r="QWF135" s="692"/>
      <c r="QWG135" s="692"/>
      <c r="QWH135" s="692"/>
      <c r="QWI135" s="692"/>
      <c r="QWJ135" s="692"/>
      <c r="QWK135" s="692"/>
      <c r="QWL135" s="692"/>
      <c r="QWM135" s="692"/>
      <c r="QWN135" s="692"/>
      <c r="QWO135" s="692"/>
      <c r="QWP135" s="692"/>
      <c r="QWQ135" s="692"/>
      <c r="QWR135" s="692"/>
      <c r="QWS135" s="692"/>
      <c r="QWT135" s="692"/>
      <c r="QWU135" s="692"/>
      <c r="QWV135" s="692"/>
      <c r="QWW135" s="692"/>
      <c r="QWX135" s="692"/>
      <c r="QWY135" s="692"/>
      <c r="QWZ135" s="692"/>
      <c r="QXA135" s="692"/>
      <c r="QXB135" s="692"/>
      <c r="QXC135" s="692"/>
      <c r="QXD135" s="692"/>
      <c r="QXE135" s="692"/>
      <c r="QXF135" s="692"/>
      <c r="QXG135" s="692"/>
      <c r="QXH135" s="692"/>
      <c r="QXI135" s="692"/>
      <c r="QXJ135" s="692"/>
      <c r="QXK135" s="692"/>
      <c r="QXL135" s="692"/>
      <c r="QXM135" s="692"/>
      <c r="QXN135" s="692"/>
      <c r="QXO135" s="692"/>
      <c r="QXP135" s="692"/>
      <c r="QXQ135" s="692"/>
      <c r="QXR135" s="692"/>
      <c r="QXS135" s="692"/>
      <c r="QXT135" s="692"/>
      <c r="QXU135" s="692"/>
      <c r="QXV135" s="692"/>
      <c r="QXW135" s="692"/>
      <c r="QXX135" s="692"/>
      <c r="QXY135" s="692"/>
      <c r="QXZ135" s="692"/>
      <c r="QYA135" s="692"/>
      <c r="QYB135" s="692"/>
      <c r="QYC135" s="692"/>
      <c r="QYD135" s="692"/>
      <c r="QYE135" s="692"/>
      <c r="QYF135" s="692"/>
      <c r="QYG135" s="692"/>
      <c r="QYH135" s="692"/>
      <c r="QYI135" s="692"/>
      <c r="QYJ135" s="692"/>
      <c r="QYK135" s="692"/>
      <c r="QYL135" s="692"/>
      <c r="QYM135" s="692"/>
      <c r="QYN135" s="692"/>
      <c r="QYO135" s="692"/>
      <c r="QYP135" s="692"/>
      <c r="QYQ135" s="692"/>
      <c r="QYR135" s="692"/>
      <c r="QYS135" s="692"/>
      <c r="QYT135" s="692"/>
      <c r="QYU135" s="692"/>
      <c r="QYV135" s="692"/>
      <c r="QYW135" s="692"/>
      <c r="QYX135" s="692"/>
      <c r="QYY135" s="692"/>
      <c r="QYZ135" s="692"/>
      <c r="QZA135" s="692"/>
      <c r="QZB135" s="692"/>
      <c r="QZC135" s="692"/>
      <c r="QZD135" s="692"/>
      <c r="QZE135" s="692"/>
      <c r="QZF135" s="692"/>
      <c r="QZG135" s="692"/>
      <c r="QZH135" s="692"/>
      <c r="QZI135" s="692"/>
      <c r="QZJ135" s="692"/>
      <c r="QZK135" s="692"/>
      <c r="QZL135" s="692"/>
      <c r="QZM135" s="692"/>
      <c r="QZN135" s="692"/>
      <c r="QZO135" s="692"/>
      <c r="QZP135" s="692"/>
      <c r="QZQ135" s="692"/>
      <c r="QZR135" s="692"/>
      <c r="QZS135" s="692"/>
      <c r="QZT135" s="692"/>
      <c r="QZU135" s="692"/>
      <c r="QZV135" s="692"/>
      <c r="QZW135" s="692"/>
      <c r="QZX135" s="692"/>
      <c r="QZY135" s="692"/>
      <c r="QZZ135" s="692"/>
      <c r="RAA135" s="692"/>
      <c r="RAB135" s="692"/>
      <c r="RAC135" s="692"/>
      <c r="RAD135" s="692"/>
      <c r="RAE135" s="692"/>
      <c r="RAF135" s="692"/>
      <c r="RAG135" s="692"/>
      <c r="RAH135" s="692"/>
      <c r="RAI135" s="692"/>
      <c r="RAJ135" s="692"/>
      <c r="RAK135" s="692"/>
      <c r="RAL135" s="692"/>
      <c r="RAM135" s="692"/>
      <c r="RAN135" s="692"/>
      <c r="RAO135" s="692"/>
      <c r="RAP135" s="692"/>
      <c r="RAQ135" s="692"/>
      <c r="RAR135" s="692"/>
      <c r="RAS135" s="692"/>
      <c r="RAT135" s="692"/>
      <c r="RAU135" s="692"/>
      <c r="RAV135" s="692"/>
      <c r="RAW135" s="692"/>
      <c r="RAX135" s="692"/>
      <c r="RAY135" s="692"/>
      <c r="RAZ135" s="692"/>
      <c r="RBA135" s="692"/>
      <c r="RBB135" s="692"/>
      <c r="RBC135" s="692"/>
      <c r="RBD135" s="692"/>
      <c r="RBE135" s="692"/>
      <c r="RBF135" s="692"/>
      <c r="RBG135" s="692"/>
      <c r="RBH135" s="692"/>
      <c r="RBI135" s="692"/>
      <c r="RBJ135" s="692"/>
      <c r="RBK135" s="692"/>
      <c r="RBL135" s="692"/>
      <c r="RBM135" s="692"/>
      <c r="RBN135" s="692"/>
      <c r="RBO135" s="692"/>
      <c r="RBP135" s="692"/>
      <c r="RBQ135" s="692"/>
      <c r="RBR135" s="692"/>
      <c r="RBS135" s="692"/>
      <c r="RBT135" s="692"/>
      <c r="RBU135" s="692"/>
      <c r="RBV135" s="692"/>
      <c r="RBW135" s="692"/>
      <c r="RBX135" s="692"/>
      <c r="RBY135" s="692"/>
      <c r="RBZ135" s="692"/>
      <c r="RCA135" s="692"/>
      <c r="RCB135" s="692"/>
      <c r="RCC135" s="692"/>
      <c r="RCD135" s="692"/>
      <c r="RCE135" s="692"/>
      <c r="RCF135" s="692"/>
      <c r="RCG135" s="692"/>
      <c r="RCH135" s="692"/>
      <c r="RCI135" s="692"/>
      <c r="RCJ135" s="692"/>
      <c r="RCK135" s="692"/>
      <c r="RCL135" s="692"/>
      <c r="RCM135" s="692"/>
      <c r="RCN135" s="692"/>
      <c r="RCO135" s="692"/>
      <c r="RCP135" s="692"/>
      <c r="RCQ135" s="692"/>
      <c r="RCR135" s="692"/>
      <c r="RCS135" s="692"/>
      <c r="RCT135" s="692"/>
      <c r="RCU135" s="692"/>
      <c r="RCV135" s="692"/>
      <c r="RCW135" s="692"/>
      <c r="RCX135" s="692"/>
      <c r="RCY135" s="692"/>
      <c r="RCZ135" s="692"/>
      <c r="RDA135" s="692"/>
      <c r="RDB135" s="692"/>
      <c r="RDC135" s="692"/>
      <c r="RDD135" s="692"/>
      <c r="RDE135" s="692"/>
      <c r="RDF135" s="692"/>
      <c r="RDG135" s="692"/>
      <c r="RDH135" s="692"/>
      <c r="RDI135" s="692"/>
      <c r="RDJ135" s="692"/>
      <c r="RDK135" s="692"/>
      <c r="RDL135" s="692"/>
      <c r="RDM135" s="692"/>
      <c r="RDN135" s="692"/>
      <c r="RDO135" s="692"/>
      <c r="RDP135" s="692"/>
      <c r="RDQ135" s="692"/>
      <c r="RDR135" s="692"/>
      <c r="RDS135" s="692"/>
      <c r="RDT135" s="692"/>
      <c r="RDU135" s="692"/>
      <c r="RDV135" s="692"/>
      <c r="RDW135" s="692"/>
      <c r="RDX135" s="692"/>
      <c r="RDY135" s="692"/>
      <c r="RDZ135" s="692"/>
      <c r="REA135" s="692"/>
      <c r="REB135" s="692"/>
      <c r="REC135" s="692"/>
      <c r="RED135" s="692"/>
      <c r="REE135" s="692"/>
      <c r="REF135" s="692"/>
      <c r="REG135" s="692"/>
      <c r="REH135" s="692"/>
      <c r="REI135" s="692"/>
      <c r="REJ135" s="692"/>
      <c r="REK135" s="692"/>
      <c r="REL135" s="692"/>
      <c r="REM135" s="692"/>
      <c r="REN135" s="692"/>
      <c r="REO135" s="692"/>
      <c r="REP135" s="692"/>
      <c r="REQ135" s="692"/>
      <c r="RER135" s="692"/>
      <c r="RES135" s="692"/>
      <c r="RET135" s="692"/>
      <c r="REU135" s="692"/>
      <c r="REV135" s="692"/>
      <c r="REW135" s="692"/>
      <c r="REX135" s="692"/>
      <c r="REY135" s="692"/>
      <c r="REZ135" s="692"/>
      <c r="RFA135" s="692"/>
      <c r="RFB135" s="692"/>
      <c r="RFC135" s="692"/>
      <c r="RFD135" s="692"/>
      <c r="RFE135" s="692"/>
      <c r="RFF135" s="692"/>
      <c r="RFG135" s="692"/>
      <c r="RFH135" s="692"/>
      <c r="RFI135" s="692"/>
      <c r="RFJ135" s="692"/>
      <c r="RFK135" s="692"/>
      <c r="RFL135" s="692"/>
      <c r="RFM135" s="692"/>
      <c r="RFN135" s="692"/>
      <c r="RFO135" s="692"/>
      <c r="RFP135" s="692"/>
      <c r="RFQ135" s="692"/>
      <c r="RFR135" s="692"/>
      <c r="RFS135" s="692"/>
      <c r="RFT135" s="692"/>
      <c r="RFU135" s="692"/>
      <c r="RFV135" s="692"/>
      <c r="RFW135" s="692"/>
      <c r="RFX135" s="692"/>
      <c r="RFY135" s="692"/>
      <c r="RFZ135" s="692"/>
      <c r="RGA135" s="692"/>
      <c r="RGB135" s="692"/>
      <c r="RGC135" s="692"/>
      <c r="RGD135" s="692"/>
      <c r="RGE135" s="692"/>
      <c r="RGF135" s="692"/>
      <c r="RGG135" s="692"/>
      <c r="RGH135" s="692"/>
      <c r="RGI135" s="692"/>
      <c r="RGJ135" s="692"/>
      <c r="RGK135" s="692"/>
      <c r="RGL135" s="692"/>
      <c r="RGM135" s="692"/>
      <c r="RGN135" s="692"/>
      <c r="RGO135" s="692"/>
      <c r="RGP135" s="692"/>
      <c r="RGQ135" s="692"/>
      <c r="RGR135" s="692"/>
      <c r="RGS135" s="692"/>
      <c r="RGT135" s="692"/>
      <c r="RGU135" s="692"/>
      <c r="RGV135" s="692"/>
      <c r="RGW135" s="692"/>
      <c r="RGX135" s="692"/>
      <c r="RGY135" s="692"/>
      <c r="RGZ135" s="692"/>
      <c r="RHA135" s="692"/>
      <c r="RHB135" s="692"/>
      <c r="RHC135" s="692"/>
      <c r="RHD135" s="692"/>
      <c r="RHE135" s="692"/>
      <c r="RHF135" s="692"/>
      <c r="RHG135" s="692"/>
      <c r="RHH135" s="692"/>
      <c r="RHI135" s="692"/>
      <c r="RHJ135" s="692"/>
      <c r="RHK135" s="692"/>
      <c r="RHL135" s="692"/>
      <c r="RHM135" s="692"/>
      <c r="RHN135" s="692"/>
      <c r="RHO135" s="692"/>
      <c r="RHP135" s="692"/>
      <c r="RHQ135" s="692"/>
      <c r="RHR135" s="692"/>
      <c r="RHS135" s="692"/>
      <c r="RHT135" s="692"/>
      <c r="RHU135" s="692"/>
      <c r="RHV135" s="692"/>
      <c r="RHW135" s="692"/>
      <c r="RHX135" s="692"/>
      <c r="RHY135" s="692"/>
      <c r="RHZ135" s="692"/>
      <c r="RIA135" s="692"/>
      <c r="RIB135" s="692"/>
      <c r="RIC135" s="692"/>
      <c r="RID135" s="692"/>
      <c r="RIE135" s="692"/>
      <c r="RIF135" s="692"/>
      <c r="RIG135" s="692"/>
      <c r="RIH135" s="692"/>
      <c r="RII135" s="692"/>
      <c r="RIJ135" s="692"/>
      <c r="RIK135" s="692"/>
      <c r="RIL135" s="692"/>
      <c r="RIM135" s="692"/>
      <c r="RIN135" s="692"/>
      <c r="RIO135" s="692"/>
      <c r="RIP135" s="692"/>
      <c r="RIQ135" s="692"/>
      <c r="RIR135" s="692"/>
      <c r="RIS135" s="692"/>
      <c r="RIT135" s="692"/>
      <c r="RIU135" s="692"/>
      <c r="RIV135" s="692"/>
      <c r="RIW135" s="692"/>
      <c r="RIX135" s="692"/>
      <c r="RIY135" s="692"/>
      <c r="RIZ135" s="692"/>
      <c r="RJA135" s="692"/>
      <c r="RJB135" s="692"/>
      <c r="RJC135" s="692"/>
      <c r="RJD135" s="692"/>
      <c r="RJE135" s="692"/>
      <c r="RJF135" s="692"/>
      <c r="RJG135" s="692"/>
      <c r="RJH135" s="692"/>
      <c r="RJI135" s="692"/>
      <c r="RJJ135" s="692"/>
      <c r="RJK135" s="692"/>
      <c r="RJL135" s="692"/>
      <c r="RJM135" s="692"/>
      <c r="RJN135" s="692"/>
      <c r="RJO135" s="692"/>
      <c r="RJP135" s="692"/>
      <c r="RJQ135" s="692"/>
      <c r="RJR135" s="692"/>
      <c r="RJS135" s="692"/>
      <c r="RJT135" s="692"/>
      <c r="RJU135" s="692"/>
      <c r="RJV135" s="692"/>
      <c r="RJW135" s="692"/>
      <c r="RJX135" s="692"/>
      <c r="RJY135" s="692"/>
      <c r="RJZ135" s="692"/>
      <c r="RKA135" s="692"/>
      <c r="RKB135" s="692"/>
      <c r="RKC135" s="692"/>
      <c r="RKD135" s="692"/>
      <c r="RKE135" s="692"/>
      <c r="RKF135" s="692"/>
      <c r="RKG135" s="692"/>
      <c r="RKH135" s="692"/>
      <c r="RKI135" s="692"/>
      <c r="RKJ135" s="692"/>
      <c r="RKK135" s="692"/>
      <c r="RKL135" s="692"/>
      <c r="RKM135" s="692"/>
      <c r="RKN135" s="692"/>
      <c r="RKO135" s="692"/>
      <c r="RKP135" s="692"/>
      <c r="RKQ135" s="692"/>
      <c r="RKR135" s="692"/>
      <c r="RKS135" s="692"/>
      <c r="RKT135" s="692"/>
      <c r="RKU135" s="692"/>
      <c r="RKV135" s="692"/>
      <c r="RKW135" s="692"/>
      <c r="RKX135" s="692"/>
      <c r="RKY135" s="692"/>
      <c r="RKZ135" s="692"/>
      <c r="RLA135" s="692"/>
      <c r="RLB135" s="692"/>
      <c r="RLC135" s="692"/>
      <c r="RLD135" s="692"/>
      <c r="RLE135" s="692"/>
      <c r="RLF135" s="692"/>
      <c r="RLG135" s="692"/>
      <c r="RLH135" s="692"/>
      <c r="RLI135" s="692"/>
      <c r="RLJ135" s="692"/>
      <c r="RLK135" s="692"/>
      <c r="RLL135" s="692"/>
      <c r="RLM135" s="692"/>
      <c r="RLN135" s="692"/>
      <c r="RLO135" s="692"/>
      <c r="RLP135" s="692"/>
      <c r="RLQ135" s="692"/>
      <c r="RLR135" s="692"/>
      <c r="RLS135" s="692"/>
      <c r="RLT135" s="692"/>
      <c r="RLU135" s="692"/>
      <c r="RLV135" s="692"/>
      <c r="RLW135" s="692"/>
      <c r="RLX135" s="692"/>
      <c r="RLY135" s="692"/>
      <c r="RLZ135" s="692"/>
      <c r="RMA135" s="692"/>
      <c r="RMB135" s="692"/>
      <c r="RMC135" s="692"/>
      <c r="RMD135" s="692"/>
      <c r="RME135" s="692"/>
      <c r="RMF135" s="692"/>
      <c r="RMG135" s="692"/>
      <c r="RMH135" s="692"/>
      <c r="RMI135" s="692"/>
      <c r="RMJ135" s="692"/>
      <c r="RMK135" s="692"/>
      <c r="RML135" s="692"/>
      <c r="RMM135" s="692"/>
      <c r="RMN135" s="692"/>
      <c r="RMO135" s="692"/>
      <c r="RMP135" s="692"/>
      <c r="RMQ135" s="692"/>
      <c r="RMR135" s="692"/>
      <c r="RMS135" s="692"/>
      <c r="RMT135" s="692"/>
      <c r="RMU135" s="692"/>
      <c r="RMV135" s="692"/>
      <c r="RMW135" s="692"/>
      <c r="RMX135" s="692"/>
      <c r="RMY135" s="692"/>
      <c r="RMZ135" s="692"/>
      <c r="RNA135" s="692"/>
      <c r="RNB135" s="692"/>
      <c r="RNC135" s="692"/>
      <c r="RND135" s="692"/>
      <c r="RNE135" s="692"/>
      <c r="RNF135" s="692"/>
      <c r="RNG135" s="692"/>
      <c r="RNH135" s="692"/>
      <c r="RNI135" s="692"/>
      <c r="RNJ135" s="692"/>
      <c r="RNK135" s="692"/>
      <c r="RNL135" s="692"/>
      <c r="RNM135" s="692"/>
      <c r="RNN135" s="692"/>
      <c r="RNO135" s="692"/>
      <c r="RNP135" s="692"/>
      <c r="RNQ135" s="692"/>
      <c r="RNR135" s="692"/>
      <c r="RNS135" s="692"/>
      <c r="RNT135" s="692"/>
      <c r="RNU135" s="692"/>
      <c r="RNV135" s="692"/>
      <c r="RNW135" s="692"/>
      <c r="RNX135" s="692"/>
      <c r="RNY135" s="692"/>
      <c r="RNZ135" s="692"/>
      <c r="ROA135" s="692"/>
      <c r="ROB135" s="692"/>
      <c r="ROC135" s="692"/>
      <c r="ROD135" s="692"/>
      <c r="ROE135" s="692"/>
      <c r="ROF135" s="692"/>
      <c r="ROG135" s="692"/>
      <c r="ROH135" s="692"/>
      <c r="ROI135" s="692"/>
      <c r="ROJ135" s="692"/>
      <c r="ROK135" s="692"/>
      <c r="ROL135" s="692"/>
      <c r="ROM135" s="692"/>
      <c r="RON135" s="692"/>
      <c r="ROO135" s="692"/>
      <c r="ROP135" s="692"/>
      <c r="ROQ135" s="692"/>
      <c r="ROR135" s="692"/>
      <c r="ROS135" s="692"/>
      <c r="ROT135" s="692"/>
      <c r="ROU135" s="692"/>
      <c r="ROV135" s="692"/>
      <c r="ROW135" s="692"/>
      <c r="ROX135" s="692"/>
      <c r="ROY135" s="692"/>
      <c r="ROZ135" s="692"/>
      <c r="RPA135" s="692"/>
      <c r="RPB135" s="692"/>
      <c r="RPC135" s="692"/>
      <c r="RPD135" s="692"/>
      <c r="RPE135" s="692"/>
      <c r="RPF135" s="692"/>
      <c r="RPG135" s="692"/>
      <c r="RPH135" s="692"/>
      <c r="RPI135" s="692"/>
      <c r="RPJ135" s="692"/>
      <c r="RPK135" s="692"/>
      <c r="RPL135" s="692"/>
      <c r="RPM135" s="692"/>
      <c r="RPN135" s="692"/>
      <c r="RPO135" s="692"/>
      <c r="RPP135" s="692"/>
      <c r="RPQ135" s="692"/>
      <c r="RPR135" s="692"/>
      <c r="RPS135" s="692"/>
      <c r="RPT135" s="692"/>
      <c r="RPU135" s="692"/>
      <c r="RPV135" s="692"/>
      <c r="RPW135" s="692"/>
      <c r="RPX135" s="692"/>
      <c r="RPY135" s="692"/>
      <c r="RPZ135" s="692"/>
      <c r="RQA135" s="692"/>
      <c r="RQB135" s="692"/>
      <c r="RQC135" s="692"/>
      <c r="RQD135" s="692"/>
      <c r="RQE135" s="692"/>
      <c r="RQF135" s="692"/>
      <c r="RQG135" s="692"/>
      <c r="RQH135" s="692"/>
      <c r="RQI135" s="692"/>
      <c r="RQJ135" s="692"/>
      <c r="RQK135" s="692"/>
      <c r="RQL135" s="692"/>
      <c r="RQM135" s="692"/>
      <c r="RQN135" s="692"/>
      <c r="RQO135" s="692"/>
      <c r="RQP135" s="692"/>
      <c r="RQQ135" s="692"/>
      <c r="RQR135" s="692"/>
      <c r="RQS135" s="692"/>
      <c r="RQT135" s="692"/>
      <c r="RQU135" s="692"/>
      <c r="RQV135" s="692"/>
      <c r="RQW135" s="692"/>
      <c r="RQX135" s="692"/>
      <c r="RQY135" s="692"/>
      <c r="RQZ135" s="692"/>
      <c r="RRA135" s="692"/>
      <c r="RRB135" s="692"/>
      <c r="RRC135" s="692"/>
      <c r="RRD135" s="692"/>
      <c r="RRE135" s="692"/>
      <c r="RRF135" s="692"/>
      <c r="RRG135" s="692"/>
      <c r="RRH135" s="692"/>
      <c r="RRI135" s="692"/>
      <c r="RRJ135" s="692"/>
      <c r="RRK135" s="692"/>
      <c r="RRL135" s="692"/>
      <c r="RRM135" s="692"/>
      <c r="RRN135" s="692"/>
      <c r="RRO135" s="692"/>
      <c r="RRP135" s="692"/>
      <c r="RRQ135" s="692"/>
      <c r="RRR135" s="692"/>
      <c r="RRS135" s="692"/>
      <c r="RRT135" s="692"/>
      <c r="RRU135" s="692"/>
      <c r="RRV135" s="692"/>
      <c r="RRW135" s="692"/>
      <c r="RRX135" s="692"/>
      <c r="RRY135" s="692"/>
      <c r="RRZ135" s="692"/>
      <c r="RSA135" s="692"/>
      <c r="RSB135" s="692"/>
      <c r="RSC135" s="692"/>
      <c r="RSD135" s="692"/>
      <c r="RSE135" s="692"/>
      <c r="RSF135" s="692"/>
      <c r="RSG135" s="692"/>
      <c r="RSH135" s="692"/>
      <c r="RSI135" s="692"/>
      <c r="RSJ135" s="692"/>
      <c r="RSK135" s="692"/>
      <c r="RSL135" s="692"/>
      <c r="RSM135" s="692"/>
      <c r="RSN135" s="692"/>
      <c r="RSO135" s="692"/>
      <c r="RSP135" s="692"/>
      <c r="RSQ135" s="692"/>
      <c r="RSR135" s="692"/>
      <c r="RSS135" s="692"/>
      <c r="RST135" s="692"/>
      <c r="RSU135" s="692"/>
      <c r="RSV135" s="692"/>
      <c r="RSW135" s="692"/>
      <c r="RSX135" s="692"/>
      <c r="RSY135" s="692"/>
      <c r="RSZ135" s="692"/>
      <c r="RTA135" s="692"/>
      <c r="RTB135" s="692"/>
      <c r="RTC135" s="692"/>
      <c r="RTD135" s="692"/>
      <c r="RTE135" s="692"/>
      <c r="RTF135" s="692"/>
      <c r="RTG135" s="692"/>
      <c r="RTH135" s="692"/>
      <c r="RTI135" s="692"/>
      <c r="RTJ135" s="692"/>
      <c r="RTK135" s="692"/>
      <c r="RTL135" s="692"/>
      <c r="RTM135" s="692"/>
      <c r="RTN135" s="692"/>
      <c r="RTO135" s="692"/>
      <c r="RTP135" s="692"/>
      <c r="RTQ135" s="692"/>
      <c r="RTR135" s="692"/>
      <c r="RTS135" s="692"/>
      <c r="RTT135" s="692"/>
      <c r="RTU135" s="692"/>
      <c r="RTV135" s="692"/>
      <c r="RTW135" s="692"/>
      <c r="RTX135" s="692"/>
      <c r="RTY135" s="692"/>
      <c r="RTZ135" s="692"/>
      <c r="RUA135" s="692"/>
      <c r="RUB135" s="692"/>
      <c r="RUC135" s="692"/>
      <c r="RUD135" s="692"/>
      <c r="RUE135" s="692"/>
      <c r="RUF135" s="692"/>
      <c r="RUG135" s="692"/>
      <c r="RUH135" s="692"/>
      <c r="RUI135" s="692"/>
      <c r="RUJ135" s="692"/>
      <c r="RUK135" s="692"/>
      <c r="RUL135" s="692"/>
      <c r="RUM135" s="692"/>
      <c r="RUN135" s="692"/>
      <c r="RUO135" s="692"/>
      <c r="RUP135" s="692"/>
      <c r="RUQ135" s="692"/>
      <c r="RUR135" s="692"/>
      <c r="RUS135" s="692"/>
      <c r="RUT135" s="692"/>
      <c r="RUU135" s="692"/>
      <c r="RUV135" s="692"/>
      <c r="RUW135" s="692"/>
      <c r="RUX135" s="692"/>
      <c r="RUY135" s="692"/>
      <c r="RUZ135" s="692"/>
      <c r="RVA135" s="692"/>
      <c r="RVB135" s="692"/>
      <c r="RVC135" s="692"/>
      <c r="RVD135" s="692"/>
      <c r="RVE135" s="692"/>
      <c r="RVF135" s="692"/>
      <c r="RVG135" s="692"/>
      <c r="RVH135" s="692"/>
      <c r="RVI135" s="692"/>
      <c r="RVJ135" s="692"/>
      <c r="RVK135" s="692"/>
      <c r="RVL135" s="692"/>
      <c r="RVM135" s="692"/>
      <c r="RVN135" s="692"/>
      <c r="RVO135" s="692"/>
      <c r="RVP135" s="692"/>
      <c r="RVQ135" s="692"/>
      <c r="RVR135" s="692"/>
      <c r="RVS135" s="692"/>
      <c r="RVT135" s="692"/>
      <c r="RVU135" s="692"/>
      <c r="RVV135" s="692"/>
      <c r="RVW135" s="692"/>
      <c r="RVX135" s="692"/>
      <c r="RVY135" s="692"/>
      <c r="RVZ135" s="692"/>
      <c r="RWA135" s="692"/>
      <c r="RWB135" s="692"/>
      <c r="RWC135" s="692"/>
      <c r="RWD135" s="692"/>
      <c r="RWE135" s="692"/>
      <c r="RWF135" s="692"/>
      <c r="RWG135" s="692"/>
      <c r="RWH135" s="692"/>
      <c r="RWI135" s="692"/>
      <c r="RWJ135" s="692"/>
      <c r="RWK135" s="692"/>
      <c r="RWL135" s="692"/>
      <c r="RWM135" s="692"/>
      <c r="RWN135" s="692"/>
      <c r="RWO135" s="692"/>
      <c r="RWP135" s="692"/>
      <c r="RWQ135" s="692"/>
      <c r="RWR135" s="692"/>
      <c r="RWS135" s="692"/>
      <c r="RWT135" s="692"/>
      <c r="RWU135" s="692"/>
      <c r="RWV135" s="692"/>
      <c r="RWW135" s="692"/>
      <c r="RWX135" s="692"/>
      <c r="RWY135" s="692"/>
      <c r="RWZ135" s="692"/>
      <c r="RXA135" s="692"/>
      <c r="RXB135" s="692"/>
      <c r="RXC135" s="692"/>
      <c r="RXD135" s="692"/>
      <c r="RXE135" s="692"/>
      <c r="RXF135" s="692"/>
      <c r="RXG135" s="692"/>
      <c r="RXH135" s="692"/>
      <c r="RXI135" s="692"/>
      <c r="RXJ135" s="692"/>
      <c r="RXK135" s="692"/>
      <c r="RXL135" s="692"/>
      <c r="RXM135" s="692"/>
      <c r="RXN135" s="692"/>
      <c r="RXO135" s="692"/>
      <c r="RXP135" s="692"/>
      <c r="RXQ135" s="692"/>
      <c r="RXR135" s="692"/>
      <c r="RXS135" s="692"/>
      <c r="RXT135" s="692"/>
      <c r="RXU135" s="692"/>
      <c r="RXV135" s="692"/>
      <c r="RXW135" s="692"/>
      <c r="RXX135" s="692"/>
      <c r="RXY135" s="692"/>
      <c r="RXZ135" s="692"/>
      <c r="RYA135" s="692"/>
      <c r="RYB135" s="692"/>
      <c r="RYC135" s="692"/>
      <c r="RYD135" s="692"/>
      <c r="RYE135" s="692"/>
      <c r="RYF135" s="692"/>
      <c r="RYG135" s="692"/>
      <c r="RYH135" s="692"/>
      <c r="RYI135" s="692"/>
      <c r="RYJ135" s="692"/>
      <c r="RYK135" s="692"/>
      <c r="RYL135" s="692"/>
      <c r="RYM135" s="692"/>
      <c r="RYN135" s="692"/>
      <c r="RYO135" s="692"/>
      <c r="RYP135" s="692"/>
      <c r="RYQ135" s="692"/>
      <c r="RYR135" s="692"/>
      <c r="RYS135" s="692"/>
      <c r="RYT135" s="692"/>
      <c r="RYU135" s="692"/>
      <c r="RYV135" s="692"/>
      <c r="RYW135" s="692"/>
      <c r="RYX135" s="692"/>
      <c r="RYY135" s="692"/>
      <c r="RYZ135" s="692"/>
      <c r="RZA135" s="692"/>
      <c r="RZB135" s="692"/>
      <c r="RZC135" s="692"/>
      <c r="RZD135" s="692"/>
      <c r="RZE135" s="692"/>
      <c r="RZF135" s="692"/>
      <c r="RZG135" s="692"/>
      <c r="RZH135" s="692"/>
      <c r="RZI135" s="692"/>
      <c r="RZJ135" s="692"/>
      <c r="RZK135" s="692"/>
      <c r="RZL135" s="692"/>
      <c r="RZM135" s="692"/>
      <c r="RZN135" s="692"/>
      <c r="RZO135" s="692"/>
      <c r="RZP135" s="692"/>
      <c r="RZQ135" s="692"/>
      <c r="RZR135" s="692"/>
      <c r="RZS135" s="692"/>
      <c r="RZT135" s="692"/>
      <c r="RZU135" s="692"/>
      <c r="RZV135" s="692"/>
      <c r="RZW135" s="692"/>
      <c r="RZX135" s="692"/>
      <c r="RZY135" s="692"/>
      <c r="RZZ135" s="692"/>
      <c r="SAA135" s="692"/>
      <c r="SAB135" s="692"/>
      <c r="SAC135" s="692"/>
      <c r="SAD135" s="692"/>
      <c r="SAE135" s="692"/>
      <c r="SAF135" s="692"/>
      <c r="SAG135" s="692"/>
      <c r="SAH135" s="692"/>
      <c r="SAI135" s="692"/>
      <c r="SAJ135" s="692"/>
      <c r="SAK135" s="692"/>
      <c r="SAL135" s="692"/>
      <c r="SAM135" s="692"/>
      <c r="SAN135" s="692"/>
      <c r="SAO135" s="692"/>
      <c r="SAP135" s="692"/>
      <c r="SAQ135" s="692"/>
      <c r="SAR135" s="692"/>
      <c r="SAS135" s="692"/>
      <c r="SAT135" s="692"/>
      <c r="SAU135" s="692"/>
      <c r="SAV135" s="692"/>
      <c r="SAW135" s="692"/>
      <c r="SAX135" s="692"/>
      <c r="SAY135" s="692"/>
      <c r="SAZ135" s="692"/>
      <c r="SBA135" s="692"/>
      <c r="SBB135" s="692"/>
      <c r="SBC135" s="692"/>
      <c r="SBD135" s="692"/>
      <c r="SBE135" s="692"/>
      <c r="SBF135" s="692"/>
      <c r="SBG135" s="692"/>
      <c r="SBH135" s="692"/>
      <c r="SBI135" s="692"/>
      <c r="SBJ135" s="692"/>
      <c r="SBK135" s="692"/>
      <c r="SBL135" s="692"/>
      <c r="SBM135" s="692"/>
      <c r="SBN135" s="692"/>
      <c r="SBO135" s="692"/>
      <c r="SBP135" s="692"/>
      <c r="SBQ135" s="692"/>
      <c r="SBR135" s="692"/>
      <c r="SBS135" s="692"/>
      <c r="SBT135" s="692"/>
      <c r="SBU135" s="692"/>
      <c r="SBV135" s="692"/>
      <c r="SBW135" s="692"/>
      <c r="SBX135" s="692"/>
      <c r="SBY135" s="692"/>
      <c r="SBZ135" s="692"/>
      <c r="SCA135" s="692"/>
      <c r="SCB135" s="692"/>
      <c r="SCC135" s="692"/>
      <c r="SCD135" s="692"/>
      <c r="SCE135" s="692"/>
      <c r="SCF135" s="692"/>
      <c r="SCG135" s="692"/>
      <c r="SCH135" s="692"/>
      <c r="SCI135" s="692"/>
      <c r="SCJ135" s="692"/>
      <c r="SCK135" s="692"/>
      <c r="SCL135" s="692"/>
      <c r="SCM135" s="692"/>
      <c r="SCN135" s="692"/>
      <c r="SCO135" s="692"/>
      <c r="SCP135" s="692"/>
      <c r="SCQ135" s="692"/>
      <c r="SCR135" s="692"/>
      <c r="SCS135" s="692"/>
      <c r="SCT135" s="692"/>
      <c r="SCU135" s="692"/>
      <c r="SCV135" s="692"/>
      <c r="SCW135" s="692"/>
      <c r="SCX135" s="692"/>
      <c r="SCY135" s="692"/>
      <c r="SCZ135" s="692"/>
      <c r="SDA135" s="692"/>
      <c r="SDB135" s="692"/>
      <c r="SDC135" s="692"/>
      <c r="SDD135" s="692"/>
      <c r="SDE135" s="692"/>
      <c r="SDF135" s="692"/>
      <c r="SDG135" s="692"/>
      <c r="SDH135" s="692"/>
      <c r="SDI135" s="692"/>
      <c r="SDJ135" s="692"/>
      <c r="SDK135" s="692"/>
      <c r="SDL135" s="692"/>
      <c r="SDM135" s="692"/>
      <c r="SDN135" s="692"/>
      <c r="SDO135" s="692"/>
      <c r="SDP135" s="692"/>
      <c r="SDQ135" s="692"/>
      <c r="SDR135" s="692"/>
      <c r="SDS135" s="692"/>
      <c r="SDT135" s="692"/>
      <c r="SDU135" s="692"/>
      <c r="SDV135" s="692"/>
      <c r="SDW135" s="692"/>
      <c r="SDX135" s="692"/>
      <c r="SDY135" s="692"/>
      <c r="SDZ135" s="692"/>
      <c r="SEA135" s="692"/>
      <c r="SEB135" s="692"/>
      <c r="SEC135" s="692"/>
      <c r="SED135" s="692"/>
      <c r="SEE135" s="692"/>
      <c r="SEF135" s="692"/>
      <c r="SEG135" s="692"/>
      <c r="SEH135" s="692"/>
      <c r="SEI135" s="692"/>
      <c r="SEJ135" s="692"/>
      <c r="SEK135" s="692"/>
      <c r="SEL135" s="692"/>
      <c r="SEM135" s="692"/>
      <c r="SEN135" s="692"/>
      <c r="SEO135" s="692"/>
      <c r="SEP135" s="692"/>
      <c r="SEQ135" s="692"/>
      <c r="SER135" s="692"/>
      <c r="SES135" s="692"/>
      <c r="SET135" s="692"/>
      <c r="SEU135" s="692"/>
      <c r="SEV135" s="692"/>
      <c r="SEW135" s="692"/>
      <c r="SEX135" s="692"/>
      <c r="SEY135" s="692"/>
      <c r="SEZ135" s="692"/>
      <c r="SFA135" s="692"/>
      <c r="SFB135" s="692"/>
      <c r="SFC135" s="692"/>
      <c r="SFD135" s="692"/>
      <c r="SFE135" s="692"/>
      <c r="SFF135" s="692"/>
      <c r="SFG135" s="692"/>
      <c r="SFH135" s="692"/>
      <c r="SFI135" s="692"/>
      <c r="SFJ135" s="692"/>
      <c r="SFK135" s="692"/>
      <c r="SFL135" s="692"/>
      <c r="SFM135" s="692"/>
      <c r="SFN135" s="692"/>
      <c r="SFO135" s="692"/>
      <c r="SFP135" s="692"/>
      <c r="SFQ135" s="692"/>
      <c r="SFR135" s="692"/>
      <c r="SFS135" s="692"/>
      <c r="SFT135" s="692"/>
      <c r="SFU135" s="692"/>
      <c r="SFV135" s="692"/>
      <c r="SFW135" s="692"/>
      <c r="SFX135" s="692"/>
      <c r="SFY135" s="692"/>
      <c r="SFZ135" s="692"/>
      <c r="SGA135" s="692"/>
      <c r="SGB135" s="692"/>
      <c r="SGC135" s="692"/>
      <c r="SGD135" s="692"/>
      <c r="SGE135" s="692"/>
      <c r="SGF135" s="692"/>
      <c r="SGG135" s="692"/>
      <c r="SGH135" s="692"/>
      <c r="SGI135" s="692"/>
      <c r="SGJ135" s="692"/>
      <c r="SGK135" s="692"/>
      <c r="SGL135" s="692"/>
      <c r="SGM135" s="692"/>
      <c r="SGN135" s="692"/>
      <c r="SGO135" s="692"/>
      <c r="SGP135" s="692"/>
      <c r="SGQ135" s="692"/>
      <c r="SGR135" s="692"/>
      <c r="SGS135" s="692"/>
      <c r="SGT135" s="692"/>
      <c r="SGU135" s="692"/>
      <c r="SGV135" s="692"/>
      <c r="SGW135" s="692"/>
      <c r="SGX135" s="692"/>
      <c r="SGY135" s="692"/>
      <c r="SGZ135" s="692"/>
      <c r="SHA135" s="692"/>
      <c r="SHB135" s="692"/>
      <c r="SHC135" s="692"/>
      <c r="SHD135" s="692"/>
      <c r="SHE135" s="692"/>
      <c r="SHF135" s="692"/>
      <c r="SHG135" s="692"/>
      <c r="SHH135" s="692"/>
      <c r="SHI135" s="692"/>
      <c r="SHJ135" s="692"/>
      <c r="SHK135" s="692"/>
      <c r="SHL135" s="692"/>
      <c r="SHM135" s="692"/>
      <c r="SHN135" s="692"/>
      <c r="SHO135" s="692"/>
      <c r="SHP135" s="692"/>
      <c r="SHQ135" s="692"/>
      <c r="SHR135" s="692"/>
      <c r="SHS135" s="692"/>
      <c r="SHT135" s="692"/>
      <c r="SHU135" s="692"/>
      <c r="SHV135" s="692"/>
      <c r="SHW135" s="692"/>
      <c r="SHX135" s="692"/>
      <c r="SHY135" s="692"/>
      <c r="SHZ135" s="692"/>
      <c r="SIA135" s="692"/>
      <c r="SIB135" s="692"/>
      <c r="SIC135" s="692"/>
      <c r="SID135" s="692"/>
      <c r="SIE135" s="692"/>
      <c r="SIF135" s="692"/>
      <c r="SIG135" s="692"/>
      <c r="SIH135" s="692"/>
      <c r="SII135" s="692"/>
      <c r="SIJ135" s="692"/>
      <c r="SIK135" s="692"/>
      <c r="SIL135" s="692"/>
      <c r="SIM135" s="692"/>
      <c r="SIN135" s="692"/>
      <c r="SIO135" s="692"/>
      <c r="SIP135" s="692"/>
      <c r="SIQ135" s="692"/>
      <c r="SIR135" s="692"/>
      <c r="SIS135" s="692"/>
      <c r="SIT135" s="692"/>
      <c r="SIU135" s="692"/>
      <c r="SIV135" s="692"/>
      <c r="SIW135" s="692"/>
      <c r="SIX135" s="692"/>
      <c r="SIY135" s="692"/>
      <c r="SIZ135" s="692"/>
      <c r="SJA135" s="692"/>
      <c r="SJB135" s="692"/>
      <c r="SJC135" s="692"/>
      <c r="SJD135" s="692"/>
      <c r="SJE135" s="692"/>
      <c r="SJF135" s="692"/>
      <c r="SJG135" s="692"/>
      <c r="SJH135" s="692"/>
      <c r="SJI135" s="692"/>
      <c r="SJJ135" s="692"/>
      <c r="SJK135" s="692"/>
      <c r="SJL135" s="692"/>
      <c r="SJM135" s="692"/>
      <c r="SJN135" s="692"/>
      <c r="SJO135" s="692"/>
      <c r="SJP135" s="692"/>
      <c r="SJQ135" s="692"/>
      <c r="SJR135" s="692"/>
      <c r="SJS135" s="692"/>
      <c r="SJT135" s="692"/>
      <c r="SJU135" s="692"/>
      <c r="SJV135" s="692"/>
      <c r="SJW135" s="692"/>
      <c r="SJX135" s="692"/>
      <c r="SJY135" s="692"/>
      <c r="SJZ135" s="692"/>
      <c r="SKA135" s="692"/>
      <c r="SKB135" s="692"/>
      <c r="SKC135" s="692"/>
      <c r="SKD135" s="692"/>
      <c r="SKE135" s="692"/>
      <c r="SKF135" s="692"/>
      <c r="SKG135" s="692"/>
      <c r="SKH135" s="692"/>
      <c r="SKI135" s="692"/>
      <c r="SKJ135" s="692"/>
      <c r="SKK135" s="692"/>
      <c r="SKL135" s="692"/>
      <c r="SKM135" s="692"/>
      <c r="SKN135" s="692"/>
      <c r="SKO135" s="692"/>
      <c r="SKP135" s="692"/>
      <c r="SKQ135" s="692"/>
      <c r="SKR135" s="692"/>
      <c r="SKS135" s="692"/>
      <c r="SKT135" s="692"/>
      <c r="SKU135" s="692"/>
      <c r="SKV135" s="692"/>
      <c r="SKW135" s="692"/>
      <c r="SKX135" s="692"/>
      <c r="SKY135" s="692"/>
      <c r="SKZ135" s="692"/>
      <c r="SLA135" s="692"/>
      <c r="SLB135" s="692"/>
      <c r="SLC135" s="692"/>
      <c r="SLD135" s="692"/>
      <c r="SLE135" s="692"/>
      <c r="SLF135" s="692"/>
      <c r="SLG135" s="692"/>
      <c r="SLH135" s="692"/>
      <c r="SLI135" s="692"/>
      <c r="SLJ135" s="692"/>
      <c r="SLK135" s="692"/>
      <c r="SLL135" s="692"/>
      <c r="SLM135" s="692"/>
      <c r="SLN135" s="692"/>
      <c r="SLO135" s="692"/>
      <c r="SLP135" s="692"/>
      <c r="SLQ135" s="692"/>
      <c r="SLR135" s="692"/>
      <c r="SLS135" s="692"/>
      <c r="SLT135" s="692"/>
      <c r="SLU135" s="692"/>
      <c r="SLV135" s="692"/>
      <c r="SLW135" s="692"/>
      <c r="SLX135" s="692"/>
      <c r="SLY135" s="692"/>
      <c r="SLZ135" s="692"/>
      <c r="SMA135" s="692"/>
      <c r="SMB135" s="692"/>
      <c r="SMC135" s="692"/>
      <c r="SMD135" s="692"/>
      <c r="SME135" s="692"/>
      <c r="SMF135" s="692"/>
      <c r="SMG135" s="692"/>
      <c r="SMH135" s="692"/>
      <c r="SMI135" s="692"/>
      <c r="SMJ135" s="692"/>
      <c r="SMK135" s="692"/>
      <c r="SML135" s="692"/>
      <c r="SMM135" s="692"/>
      <c r="SMN135" s="692"/>
      <c r="SMO135" s="692"/>
      <c r="SMP135" s="692"/>
      <c r="SMQ135" s="692"/>
      <c r="SMR135" s="692"/>
      <c r="SMS135" s="692"/>
      <c r="SMT135" s="692"/>
      <c r="SMU135" s="692"/>
      <c r="SMV135" s="692"/>
      <c r="SMW135" s="692"/>
      <c r="SMX135" s="692"/>
      <c r="SMY135" s="692"/>
      <c r="SMZ135" s="692"/>
      <c r="SNA135" s="692"/>
      <c r="SNB135" s="692"/>
      <c r="SNC135" s="692"/>
      <c r="SND135" s="692"/>
      <c r="SNE135" s="692"/>
      <c r="SNF135" s="692"/>
      <c r="SNG135" s="692"/>
      <c r="SNH135" s="692"/>
      <c r="SNI135" s="692"/>
      <c r="SNJ135" s="692"/>
      <c r="SNK135" s="692"/>
      <c r="SNL135" s="692"/>
      <c r="SNM135" s="692"/>
      <c r="SNN135" s="692"/>
      <c r="SNO135" s="692"/>
      <c r="SNP135" s="692"/>
      <c r="SNQ135" s="692"/>
      <c r="SNR135" s="692"/>
      <c r="SNS135" s="692"/>
      <c r="SNT135" s="692"/>
      <c r="SNU135" s="692"/>
      <c r="SNV135" s="692"/>
      <c r="SNW135" s="692"/>
      <c r="SNX135" s="692"/>
      <c r="SNY135" s="692"/>
      <c r="SNZ135" s="692"/>
      <c r="SOA135" s="692"/>
      <c r="SOB135" s="692"/>
      <c r="SOC135" s="692"/>
      <c r="SOD135" s="692"/>
      <c r="SOE135" s="692"/>
      <c r="SOF135" s="692"/>
      <c r="SOG135" s="692"/>
      <c r="SOH135" s="692"/>
      <c r="SOI135" s="692"/>
      <c r="SOJ135" s="692"/>
      <c r="SOK135" s="692"/>
      <c r="SOL135" s="692"/>
      <c r="SOM135" s="692"/>
      <c r="SON135" s="692"/>
      <c r="SOO135" s="692"/>
      <c r="SOP135" s="692"/>
      <c r="SOQ135" s="692"/>
      <c r="SOR135" s="692"/>
      <c r="SOS135" s="692"/>
      <c r="SOT135" s="692"/>
      <c r="SOU135" s="692"/>
      <c r="SOV135" s="692"/>
      <c r="SOW135" s="692"/>
      <c r="SOX135" s="692"/>
      <c r="SOY135" s="692"/>
      <c r="SOZ135" s="692"/>
      <c r="SPA135" s="692"/>
      <c r="SPB135" s="692"/>
      <c r="SPC135" s="692"/>
      <c r="SPD135" s="692"/>
      <c r="SPE135" s="692"/>
      <c r="SPF135" s="692"/>
      <c r="SPG135" s="692"/>
      <c r="SPH135" s="692"/>
      <c r="SPI135" s="692"/>
      <c r="SPJ135" s="692"/>
      <c r="SPK135" s="692"/>
      <c r="SPL135" s="692"/>
      <c r="SPM135" s="692"/>
      <c r="SPN135" s="692"/>
      <c r="SPO135" s="692"/>
      <c r="SPP135" s="692"/>
      <c r="SPQ135" s="692"/>
      <c r="SPR135" s="692"/>
      <c r="SPS135" s="692"/>
      <c r="SPT135" s="692"/>
      <c r="SPU135" s="692"/>
      <c r="SPV135" s="692"/>
      <c r="SPW135" s="692"/>
      <c r="SPX135" s="692"/>
      <c r="SPY135" s="692"/>
      <c r="SPZ135" s="692"/>
      <c r="SQA135" s="692"/>
      <c r="SQB135" s="692"/>
      <c r="SQC135" s="692"/>
      <c r="SQD135" s="692"/>
      <c r="SQE135" s="692"/>
      <c r="SQF135" s="692"/>
      <c r="SQG135" s="692"/>
      <c r="SQH135" s="692"/>
      <c r="SQI135" s="692"/>
      <c r="SQJ135" s="692"/>
      <c r="SQK135" s="692"/>
      <c r="SQL135" s="692"/>
      <c r="SQM135" s="692"/>
      <c r="SQN135" s="692"/>
      <c r="SQO135" s="692"/>
      <c r="SQP135" s="692"/>
      <c r="SQQ135" s="692"/>
      <c r="SQR135" s="692"/>
      <c r="SQS135" s="692"/>
      <c r="SQT135" s="692"/>
      <c r="SQU135" s="692"/>
      <c r="SQV135" s="692"/>
      <c r="SQW135" s="692"/>
      <c r="SQX135" s="692"/>
      <c r="SQY135" s="692"/>
      <c r="SQZ135" s="692"/>
      <c r="SRA135" s="692"/>
      <c r="SRB135" s="692"/>
      <c r="SRC135" s="692"/>
      <c r="SRD135" s="692"/>
      <c r="SRE135" s="692"/>
      <c r="SRF135" s="692"/>
      <c r="SRG135" s="692"/>
      <c r="SRH135" s="692"/>
      <c r="SRI135" s="692"/>
      <c r="SRJ135" s="692"/>
      <c r="SRK135" s="692"/>
      <c r="SRL135" s="692"/>
      <c r="SRM135" s="692"/>
      <c r="SRN135" s="692"/>
      <c r="SRO135" s="692"/>
      <c r="SRP135" s="692"/>
      <c r="SRQ135" s="692"/>
      <c r="SRR135" s="692"/>
      <c r="SRS135" s="692"/>
      <c r="SRT135" s="692"/>
      <c r="SRU135" s="692"/>
      <c r="SRV135" s="692"/>
      <c r="SRW135" s="692"/>
      <c r="SRX135" s="692"/>
      <c r="SRY135" s="692"/>
      <c r="SRZ135" s="692"/>
      <c r="SSA135" s="692"/>
      <c r="SSB135" s="692"/>
      <c r="SSC135" s="692"/>
      <c r="SSD135" s="692"/>
      <c r="SSE135" s="692"/>
      <c r="SSF135" s="692"/>
      <c r="SSG135" s="692"/>
      <c r="SSH135" s="692"/>
      <c r="SSI135" s="692"/>
      <c r="SSJ135" s="692"/>
      <c r="SSK135" s="692"/>
      <c r="SSL135" s="692"/>
      <c r="SSM135" s="692"/>
      <c r="SSN135" s="692"/>
      <c r="SSO135" s="692"/>
      <c r="SSP135" s="692"/>
      <c r="SSQ135" s="692"/>
      <c r="SSR135" s="692"/>
      <c r="SSS135" s="692"/>
      <c r="SST135" s="692"/>
      <c r="SSU135" s="692"/>
      <c r="SSV135" s="692"/>
      <c r="SSW135" s="692"/>
      <c r="SSX135" s="692"/>
      <c r="SSY135" s="692"/>
      <c r="SSZ135" s="692"/>
      <c r="STA135" s="692"/>
      <c r="STB135" s="692"/>
      <c r="STC135" s="692"/>
      <c r="STD135" s="692"/>
      <c r="STE135" s="692"/>
      <c r="STF135" s="692"/>
      <c r="STG135" s="692"/>
      <c r="STH135" s="692"/>
      <c r="STI135" s="692"/>
      <c r="STJ135" s="692"/>
      <c r="STK135" s="692"/>
      <c r="STL135" s="692"/>
      <c r="STM135" s="692"/>
      <c r="STN135" s="692"/>
      <c r="STO135" s="692"/>
      <c r="STP135" s="692"/>
      <c r="STQ135" s="692"/>
      <c r="STR135" s="692"/>
      <c r="STS135" s="692"/>
      <c r="STT135" s="692"/>
      <c r="STU135" s="692"/>
      <c r="STV135" s="692"/>
      <c r="STW135" s="692"/>
      <c r="STX135" s="692"/>
      <c r="STY135" s="692"/>
      <c r="STZ135" s="692"/>
      <c r="SUA135" s="692"/>
      <c r="SUB135" s="692"/>
      <c r="SUC135" s="692"/>
      <c r="SUD135" s="692"/>
      <c r="SUE135" s="692"/>
      <c r="SUF135" s="692"/>
      <c r="SUG135" s="692"/>
      <c r="SUH135" s="692"/>
      <c r="SUI135" s="692"/>
      <c r="SUJ135" s="692"/>
      <c r="SUK135" s="692"/>
      <c r="SUL135" s="692"/>
      <c r="SUM135" s="692"/>
      <c r="SUN135" s="692"/>
      <c r="SUO135" s="692"/>
      <c r="SUP135" s="692"/>
      <c r="SUQ135" s="692"/>
      <c r="SUR135" s="692"/>
      <c r="SUS135" s="692"/>
      <c r="SUT135" s="692"/>
      <c r="SUU135" s="692"/>
      <c r="SUV135" s="692"/>
      <c r="SUW135" s="692"/>
      <c r="SUX135" s="692"/>
      <c r="SUY135" s="692"/>
      <c r="SUZ135" s="692"/>
      <c r="SVA135" s="692"/>
      <c r="SVB135" s="692"/>
      <c r="SVC135" s="692"/>
      <c r="SVD135" s="692"/>
      <c r="SVE135" s="692"/>
      <c r="SVF135" s="692"/>
      <c r="SVG135" s="692"/>
      <c r="SVH135" s="692"/>
      <c r="SVI135" s="692"/>
      <c r="SVJ135" s="692"/>
      <c r="SVK135" s="692"/>
      <c r="SVL135" s="692"/>
      <c r="SVM135" s="692"/>
      <c r="SVN135" s="692"/>
      <c r="SVO135" s="692"/>
      <c r="SVP135" s="692"/>
      <c r="SVQ135" s="692"/>
      <c r="SVR135" s="692"/>
      <c r="SVS135" s="692"/>
      <c r="SVT135" s="692"/>
      <c r="SVU135" s="692"/>
      <c r="SVV135" s="692"/>
      <c r="SVW135" s="692"/>
      <c r="SVX135" s="692"/>
      <c r="SVY135" s="692"/>
      <c r="SVZ135" s="692"/>
      <c r="SWA135" s="692"/>
      <c r="SWB135" s="692"/>
      <c r="SWC135" s="692"/>
      <c r="SWD135" s="692"/>
      <c r="SWE135" s="692"/>
      <c r="SWF135" s="692"/>
      <c r="SWG135" s="692"/>
      <c r="SWH135" s="692"/>
      <c r="SWI135" s="692"/>
      <c r="SWJ135" s="692"/>
      <c r="SWK135" s="692"/>
      <c r="SWL135" s="692"/>
      <c r="SWM135" s="692"/>
      <c r="SWN135" s="692"/>
      <c r="SWO135" s="692"/>
      <c r="SWP135" s="692"/>
      <c r="SWQ135" s="692"/>
      <c r="SWR135" s="692"/>
      <c r="SWS135" s="692"/>
      <c r="SWT135" s="692"/>
      <c r="SWU135" s="692"/>
      <c r="SWV135" s="692"/>
      <c r="SWW135" s="692"/>
      <c r="SWX135" s="692"/>
      <c r="SWY135" s="692"/>
      <c r="SWZ135" s="692"/>
      <c r="SXA135" s="692"/>
      <c r="SXB135" s="692"/>
      <c r="SXC135" s="692"/>
      <c r="SXD135" s="692"/>
      <c r="SXE135" s="692"/>
      <c r="SXF135" s="692"/>
      <c r="SXG135" s="692"/>
      <c r="SXH135" s="692"/>
      <c r="SXI135" s="692"/>
      <c r="SXJ135" s="692"/>
      <c r="SXK135" s="692"/>
      <c r="SXL135" s="692"/>
      <c r="SXM135" s="692"/>
      <c r="SXN135" s="692"/>
      <c r="SXO135" s="692"/>
      <c r="SXP135" s="692"/>
      <c r="SXQ135" s="692"/>
      <c r="SXR135" s="692"/>
      <c r="SXS135" s="692"/>
      <c r="SXT135" s="692"/>
      <c r="SXU135" s="692"/>
      <c r="SXV135" s="692"/>
      <c r="SXW135" s="692"/>
      <c r="SXX135" s="692"/>
      <c r="SXY135" s="692"/>
      <c r="SXZ135" s="692"/>
      <c r="SYA135" s="692"/>
      <c r="SYB135" s="692"/>
      <c r="SYC135" s="692"/>
      <c r="SYD135" s="692"/>
      <c r="SYE135" s="692"/>
      <c r="SYF135" s="692"/>
      <c r="SYG135" s="692"/>
      <c r="SYH135" s="692"/>
      <c r="SYI135" s="692"/>
      <c r="SYJ135" s="692"/>
      <c r="SYK135" s="692"/>
      <c r="SYL135" s="692"/>
      <c r="SYM135" s="692"/>
      <c r="SYN135" s="692"/>
      <c r="SYO135" s="692"/>
      <c r="SYP135" s="692"/>
      <c r="SYQ135" s="692"/>
      <c r="SYR135" s="692"/>
      <c r="SYS135" s="692"/>
      <c r="SYT135" s="692"/>
      <c r="SYU135" s="692"/>
      <c r="SYV135" s="692"/>
      <c r="SYW135" s="692"/>
      <c r="SYX135" s="692"/>
      <c r="SYY135" s="692"/>
      <c r="SYZ135" s="692"/>
      <c r="SZA135" s="692"/>
      <c r="SZB135" s="692"/>
      <c r="SZC135" s="692"/>
      <c r="SZD135" s="692"/>
      <c r="SZE135" s="692"/>
      <c r="SZF135" s="692"/>
      <c r="SZG135" s="692"/>
      <c r="SZH135" s="692"/>
      <c r="SZI135" s="692"/>
      <c r="SZJ135" s="692"/>
      <c r="SZK135" s="692"/>
      <c r="SZL135" s="692"/>
      <c r="SZM135" s="692"/>
      <c r="SZN135" s="692"/>
      <c r="SZO135" s="692"/>
      <c r="SZP135" s="692"/>
      <c r="SZQ135" s="692"/>
      <c r="SZR135" s="692"/>
      <c r="SZS135" s="692"/>
      <c r="SZT135" s="692"/>
      <c r="SZU135" s="692"/>
      <c r="SZV135" s="692"/>
      <c r="SZW135" s="692"/>
      <c r="SZX135" s="692"/>
      <c r="SZY135" s="692"/>
      <c r="SZZ135" s="692"/>
      <c r="TAA135" s="692"/>
      <c r="TAB135" s="692"/>
      <c r="TAC135" s="692"/>
      <c r="TAD135" s="692"/>
      <c r="TAE135" s="692"/>
      <c r="TAF135" s="692"/>
      <c r="TAG135" s="692"/>
      <c r="TAH135" s="692"/>
      <c r="TAI135" s="692"/>
      <c r="TAJ135" s="692"/>
      <c r="TAK135" s="692"/>
      <c r="TAL135" s="692"/>
      <c r="TAM135" s="692"/>
      <c r="TAN135" s="692"/>
      <c r="TAO135" s="692"/>
      <c r="TAP135" s="692"/>
      <c r="TAQ135" s="692"/>
      <c r="TAR135" s="692"/>
      <c r="TAS135" s="692"/>
      <c r="TAT135" s="692"/>
      <c r="TAU135" s="692"/>
      <c r="TAV135" s="692"/>
      <c r="TAW135" s="692"/>
      <c r="TAX135" s="692"/>
      <c r="TAY135" s="692"/>
      <c r="TAZ135" s="692"/>
      <c r="TBA135" s="692"/>
      <c r="TBB135" s="692"/>
      <c r="TBC135" s="692"/>
      <c r="TBD135" s="692"/>
      <c r="TBE135" s="692"/>
      <c r="TBF135" s="692"/>
      <c r="TBG135" s="692"/>
      <c r="TBH135" s="692"/>
      <c r="TBI135" s="692"/>
      <c r="TBJ135" s="692"/>
      <c r="TBK135" s="692"/>
      <c r="TBL135" s="692"/>
      <c r="TBM135" s="692"/>
      <c r="TBN135" s="692"/>
      <c r="TBO135" s="692"/>
      <c r="TBP135" s="692"/>
      <c r="TBQ135" s="692"/>
      <c r="TBR135" s="692"/>
      <c r="TBS135" s="692"/>
      <c r="TBT135" s="692"/>
      <c r="TBU135" s="692"/>
      <c r="TBV135" s="692"/>
      <c r="TBW135" s="692"/>
      <c r="TBX135" s="692"/>
      <c r="TBY135" s="692"/>
      <c r="TBZ135" s="692"/>
      <c r="TCA135" s="692"/>
      <c r="TCB135" s="692"/>
      <c r="TCC135" s="692"/>
      <c r="TCD135" s="692"/>
      <c r="TCE135" s="692"/>
      <c r="TCF135" s="692"/>
      <c r="TCG135" s="692"/>
      <c r="TCH135" s="692"/>
      <c r="TCI135" s="692"/>
      <c r="TCJ135" s="692"/>
      <c r="TCK135" s="692"/>
      <c r="TCL135" s="692"/>
      <c r="TCM135" s="692"/>
      <c r="TCN135" s="692"/>
      <c r="TCO135" s="692"/>
      <c r="TCP135" s="692"/>
      <c r="TCQ135" s="692"/>
      <c r="TCR135" s="692"/>
      <c r="TCS135" s="692"/>
      <c r="TCT135" s="692"/>
      <c r="TCU135" s="692"/>
      <c r="TCV135" s="692"/>
      <c r="TCW135" s="692"/>
      <c r="TCX135" s="692"/>
      <c r="TCY135" s="692"/>
      <c r="TCZ135" s="692"/>
      <c r="TDA135" s="692"/>
      <c r="TDB135" s="692"/>
      <c r="TDC135" s="692"/>
      <c r="TDD135" s="692"/>
      <c r="TDE135" s="692"/>
      <c r="TDF135" s="692"/>
      <c r="TDG135" s="692"/>
      <c r="TDH135" s="692"/>
      <c r="TDI135" s="692"/>
      <c r="TDJ135" s="692"/>
      <c r="TDK135" s="692"/>
      <c r="TDL135" s="692"/>
      <c r="TDM135" s="692"/>
      <c r="TDN135" s="692"/>
      <c r="TDO135" s="692"/>
      <c r="TDP135" s="692"/>
      <c r="TDQ135" s="692"/>
      <c r="TDR135" s="692"/>
      <c r="TDS135" s="692"/>
      <c r="TDT135" s="692"/>
      <c r="TDU135" s="692"/>
      <c r="TDV135" s="692"/>
      <c r="TDW135" s="692"/>
      <c r="TDX135" s="692"/>
      <c r="TDY135" s="692"/>
      <c r="TDZ135" s="692"/>
      <c r="TEA135" s="692"/>
      <c r="TEB135" s="692"/>
      <c r="TEC135" s="692"/>
      <c r="TED135" s="692"/>
      <c r="TEE135" s="692"/>
      <c r="TEF135" s="692"/>
      <c r="TEG135" s="692"/>
      <c r="TEH135" s="692"/>
      <c r="TEI135" s="692"/>
      <c r="TEJ135" s="692"/>
      <c r="TEK135" s="692"/>
      <c r="TEL135" s="692"/>
      <c r="TEM135" s="692"/>
      <c r="TEN135" s="692"/>
      <c r="TEO135" s="692"/>
      <c r="TEP135" s="692"/>
      <c r="TEQ135" s="692"/>
      <c r="TER135" s="692"/>
      <c r="TES135" s="692"/>
      <c r="TET135" s="692"/>
      <c r="TEU135" s="692"/>
      <c r="TEV135" s="692"/>
      <c r="TEW135" s="692"/>
      <c r="TEX135" s="692"/>
      <c r="TEY135" s="692"/>
      <c r="TEZ135" s="692"/>
      <c r="TFA135" s="692"/>
      <c r="TFB135" s="692"/>
      <c r="TFC135" s="692"/>
      <c r="TFD135" s="692"/>
      <c r="TFE135" s="692"/>
      <c r="TFF135" s="692"/>
      <c r="TFG135" s="692"/>
      <c r="TFH135" s="692"/>
      <c r="TFI135" s="692"/>
      <c r="TFJ135" s="692"/>
      <c r="TFK135" s="692"/>
      <c r="TFL135" s="692"/>
      <c r="TFM135" s="692"/>
      <c r="TFN135" s="692"/>
      <c r="TFO135" s="692"/>
      <c r="TFP135" s="692"/>
      <c r="TFQ135" s="692"/>
      <c r="TFR135" s="692"/>
      <c r="TFS135" s="692"/>
      <c r="TFT135" s="692"/>
      <c r="TFU135" s="692"/>
      <c r="TFV135" s="692"/>
      <c r="TFW135" s="692"/>
      <c r="TFX135" s="692"/>
      <c r="TFY135" s="692"/>
      <c r="TFZ135" s="692"/>
      <c r="TGA135" s="692"/>
      <c r="TGB135" s="692"/>
      <c r="TGC135" s="692"/>
      <c r="TGD135" s="692"/>
      <c r="TGE135" s="692"/>
      <c r="TGF135" s="692"/>
      <c r="TGG135" s="692"/>
      <c r="TGH135" s="692"/>
      <c r="TGI135" s="692"/>
      <c r="TGJ135" s="692"/>
      <c r="TGK135" s="692"/>
      <c r="TGL135" s="692"/>
      <c r="TGM135" s="692"/>
      <c r="TGN135" s="692"/>
      <c r="TGO135" s="692"/>
      <c r="TGP135" s="692"/>
      <c r="TGQ135" s="692"/>
      <c r="TGR135" s="692"/>
      <c r="TGS135" s="692"/>
      <c r="TGT135" s="692"/>
      <c r="TGU135" s="692"/>
      <c r="TGV135" s="692"/>
      <c r="TGW135" s="692"/>
      <c r="TGX135" s="692"/>
      <c r="TGY135" s="692"/>
      <c r="TGZ135" s="692"/>
      <c r="THA135" s="692"/>
      <c r="THB135" s="692"/>
      <c r="THC135" s="692"/>
      <c r="THD135" s="692"/>
      <c r="THE135" s="692"/>
      <c r="THF135" s="692"/>
      <c r="THG135" s="692"/>
      <c r="THH135" s="692"/>
      <c r="THI135" s="692"/>
      <c r="THJ135" s="692"/>
      <c r="THK135" s="692"/>
      <c r="THL135" s="692"/>
      <c r="THM135" s="692"/>
      <c r="THN135" s="692"/>
      <c r="THO135" s="692"/>
      <c r="THP135" s="692"/>
      <c r="THQ135" s="692"/>
      <c r="THR135" s="692"/>
      <c r="THS135" s="692"/>
      <c r="THT135" s="692"/>
      <c r="THU135" s="692"/>
      <c r="THV135" s="692"/>
      <c r="THW135" s="692"/>
      <c r="THX135" s="692"/>
      <c r="THY135" s="692"/>
      <c r="THZ135" s="692"/>
      <c r="TIA135" s="692"/>
      <c r="TIB135" s="692"/>
      <c r="TIC135" s="692"/>
      <c r="TID135" s="692"/>
      <c r="TIE135" s="692"/>
      <c r="TIF135" s="692"/>
      <c r="TIG135" s="692"/>
      <c r="TIH135" s="692"/>
      <c r="TII135" s="692"/>
      <c r="TIJ135" s="692"/>
      <c r="TIK135" s="692"/>
      <c r="TIL135" s="692"/>
      <c r="TIM135" s="692"/>
      <c r="TIN135" s="692"/>
      <c r="TIO135" s="692"/>
      <c r="TIP135" s="692"/>
      <c r="TIQ135" s="692"/>
      <c r="TIR135" s="692"/>
      <c r="TIS135" s="692"/>
      <c r="TIT135" s="692"/>
      <c r="TIU135" s="692"/>
      <c r="TIV135" s="692"/>
      <c r="TIW135" s="692"/>
      <c r="TIX135" s="692"/>
      <c r="TIY135" s="692"/>
      <c r="TIZ135" s="692"/>
      <c r="TJA135" s="692"/>
      <c r="TJB135" s="692"/>
      <c r="TJC135" s="692"/>
      <c r="TJD135" s="692"/>
      <c r="TJE135" s="692"/>
      <c r="TJF135" s="692"/>
      <c r="TJG135" s="692"/>
      <c r="TJH135" s="692"/>
      <c r="TJI135" s="692"/>
      <c r="TJJ135" s="692"/>
      <c r="TJK135" s="692"/>
      <c r="TJL135" s="692"/>
      <c r="TJM135" s="692"/>
      <c r="TJN135" s="692"/>
      <c r="TJO135" s="692"/>
      <c r="TJP135" s="692"/>
      <c r="TJQ135" s="692"/>
      <c r="TJR135" s="692"/>
      <c r="TJS135" s="692"/>
      <c r="TJT135" s="692"/>
      <c r="TJU135" s="692"/>
      <c r="TJV135" s="692"/>
      <c r="TJW135" s="692"/>
      <c r="TJX135" s="692"/>
      <c r="TJY135" s="692"/>
      <c r="TJZ135" s="692"/>
      <c r="TKA135" s="692"/>
      <c r="TKB135" s="692"/>
      <c r="TKC135" s="692"/>
      <c r="TKD135" s="692"/>
      <c r="TKE135" s="692"/>
      <c r="TKF135" s="692"/>
      <c r="TKG135" s="692"/>
      <c r="TKH135" s="692"/>
      <c r="TKI135" s="692"/>
      <c r="TKJ135" s="692"/>
      <c r="TKK135" s="692"/>
      <c r="TKL135" s="692"/>
      <c r="TKM135" s="692"/>
      <c r="TKN135" s="692"/>
      <c r="TKO135" s="692"/>
      <c r="TKP135" s="692"/>
      <c r="TKQ135" s="692"/>
      <c r="TKR135" s="692"/>
      <c r="TKS135" s="692"/>
      <c r="TKT135" s="692"/>
      <c r="TKU135" s="692"/>
      <c r="TKV135" s="692"/>
      <c r="TKW135" s="692"/>
      <c r="TKX135" s="692"/>
      <c r="TKY135" s="692"/>
      <c r="TKZ135" s="692"/>
      <c r="TLA135" s="692"/>
      <c r="TLB135" s="692"/>
      <c r="TLC135" s="692"/>
      <c r="TLD135" s="692"/>
      <c r="TLE135" s="692"/>
      <c r="TLF135" s="692"/>
      <c r="TLG135" s="692"/>
      <c r="TLH135" s="692"/>
      <c r="TLI135" s="692"/>
      <c r="TLJ135" s="692"/>
      <c r="TLK135" s="692"/>
      <c r="TLL135" s="692"/>
      <c r="TLM135" s="692"/>
      <c r="TLN135" s="692"/>
      <c r="TLO135" s="692"/>
      <c r="TLP135" s="692"/>
      <c r="TLQ135" s="692"/>
      <c r="TLR135" s="692"/>
      <c r="TLS135" s="692"/>
      <c r="TLT135" s="692"/>
      <c r="TLU135" s="692"/>
      <c r="TLV135" s="692"/>
      <c r="TLW135" s="692"/>
      <c r="TLX135" s="692"/>
      <c r="TLY135" s="692"/>
      <c r="TLZ135" s="692"/>
      <c r="TMA135" s="692"/>
      <c r="TMB135" s="692"/>
      <c r="TMC135" s="692"/>
      <c r="TMD135" s="692"/>
      <c r="TME135" s="692"/>
      <c r="TMF135" s="692"/>
      <c r="TMG135" s="692"/>
      <c r="TMH135" s="692"/>
      <c r="TMI135" s="692"/>
      <c r="TMJ135" s="692"/>
      <c r="TMK135" s="692"/>
      <c r="TML135" s="692"/>
      <c r="TMM135" s="692"/>
      <c r="TMN135" s="692"/>
      <c r="TMO135" s="692"/>
      <c r="TMP135" s="692"/>
      <c r="TMQ135" s="692"/>
      <c r="TMR135" s="692"/>
      <c r="TMS135" s="692"/>
      <c r="TMT135" s="692"/>
      <c r="TMU135" s="692"/>
      <c r="TMV135" s="692"/>
      <c r="TMW135" s="692"/>
      <c r="TMX135" s="692"/>
      <c r="TMY135" s="692"/>
      <c r="TMZ135" s="692"/>
      <c r="TNA135" s="692"/>
      <c r="TNB135" s="692"/>
      <c r="TNC135" s="692"/>
      <c r="TND135" s="692"/>
      <c r="TNE135" s="692"/>
      <c r="TNF135" s="692"/>
      <c r="TNG135" s="692"/>
      <c r="TNH135" s="692"/>
      <c r="TNI135" s="692"/>
      <c r="TNJ135" s="692"/>
      <c r="TNK135" s="692"/>
      <c r="TNL135" s="692"/>
      <c r="TNM135" s="692"/>
      <c r="TNN135" s="692"/>
      <c r="TNO135" s="692"/>
      <c r="TNP135" s="692"/>
      <c r="TNQ135" s="692"/>
      <c r="TNR135" s="692"/>
      <c r="TNS135" s="692"/>
      <c r="TNT135" s="692"/>
      <c r="TNU135" s="692"/>
      <c r="TNV135" s="692"/>
      <c r="TNW135" s="692"/>
      <c r="TNX135" s="692"/>
      <c r="TNY135" s="692"/>
      <c r="TNZ135" s="692"/>
      <c r="TOA135" s="692"/>
      <c r="TOB135" s="692"/>
      <c r="TOC135" s="692"/>
      <c r="TOD135" s="692"/>
      <c r="TOE135" s="692"/>
      <c r="TOF135" s="692"/>
      <c r="TOG135" s="692"/>
      <c r="TOH135" s="692"/>
      <c r="TOI135" s="692"/>
      <c r="TOJ135" s="692"/>
      <c r="TOK135" s="692"/>
      <c r="TOL135" s="692"/>
      <c r="TOM135" s="692"/>
      <c r="TON135" s="692"/>
      <c r="TOO135" s="692"/>
      <c r="TOP135" s="692"/>
      <c r="TOQ135" s="692"/>
      <c r="TOR135" s="692"/>
      <c r="TOS135" s="692"/>
      <c r="TOT135" s="692"/>
      <c r="TOU135" s="692"/>
      <c r="TOV135" s="692"/>
      <c r="TOW135" s="692"/>
      <c r="TOX135" s="692"/>
      <c r="TOY135" s="692"/>
      <c r="TOZ135" s="692"/>
      <c r="TPA135" s="692"/>
      <c r="TPB135" s="692"/>
      <c r="TPC135" s="692"/>
      <c r="TPD135" s="692"/>
      <c r="TPE135" s="692"/>
      <c r="TPF135" s="692"/>
      <c r="TPG135" s="692"/>
      <c r="TPH135" s="692"/>
      <c r="TPI135" s="692"/>
      <c r="TPJ135" s="692"/>
      <c r="TPK135" s="692"/>
      <c r="TPL135" s="692"/>
      <c r="TPM135" s="692"/>
      <c r="TPN135" s="692"/>
      <c r="TPO135" s="692"/>
      <c r="TPP135" s="692"/>
      <c r="TPQ135" s="692"/>
      <c r="TPR135" s="692"/>
      <c r="TPS135" s="692"/>
      <c r="TPT135" s="692"/>
      <c r="TPU135" s="692"/>
      <c r="TPV135" s="692"/>
      <c r="TPW135" s="692"/>
      <c r="TPX135" s="692"/>
      <c r="TPY135" s="692"/>
      <c r="TPZ135" s="692"/>
      <c r="TQA135" s="692"/>
      <c r="TQB135" s="692"/>
      <c r="TQC135" s="692"/>
      <c r="TQD135" s="692"/>
      <c r="TQE135" s="692"/>
      <c r="TQF135" s="692"/>
      <c r="TQG135" s="692"/>
      <c r="TQH135" s="692"/>
      <c r="TQI135" s="692"/>
      <c r="TQJ135" s="692"/>
      <c r="TQK135" s="692"/>
      <c r="TQL135" s="692"/>
      <c r="TQM135" s="692"/>
      <c r="TQN135" s="692"/>
      <c r="TQO135" s="692"/>
      <c r="TQP135" s="692"/>
      <c r="TQQ135" s="692"/>
      <c r="TQR135" s="692"/>
      <c r="TQS135" s="692"/>
      <c r="TQT135" s="692"/>
      <c r="TQU135" s="692"/>
      <c r="TQV135" s="692"/>
      <c r="TQW135" s="692"/>
      <c r="TQX135" s="692"/>
      <c r="TQY135" s="692"/>
      <c r="TQZ135" s="692"/>
      <c r="TRA135" s="692"/>
      <c r="TRB135" s="692"/>
      <c r="TRC135" s="692"/>
      <c r="TRD135" s="692"/>
      <c r="TRE135" s="692"/>
      <c r="TRF135" s="692"/>
      <c r="TRG135" s="692"/>
      <c r="TRH135" s="692"/>
      <c r="TRI135" s="692"/>
      <c r="TRJ135" s="692"/>
      <c r="TRK135" s="692"/>
      <c r="TRL135" s="692"/>
      <c r="TRM135" s="692"/>
      <c r="TRN135" s="692"/>
      <c r="TRO135" s="692"/>
      <c r="TRP135" s="692"/>
      <c r="TRQ135" s="692"/>
      <c r="TRR135" s="692"/>
      <c r="TRS135" s="692"/>
      <c r="TRT135" s="692"/>
      <c r="TRU135" s="692"/>
      <c r="TRV135" s="692"/>
      <c r="TRW135" s="692"/>
      <c r="TRX135" s="692"/>
      <c r="TRY135" s="692"/>
      <c r="TRZ135" s="692"/>
      <c r="TSA135" s="692"/>
      <c r="TSB135" s="692"/>
      <c r="TSC135" s="692"/>
      <c r="TSD135" s="692"/>
      <c r="TSE135" s="692"/>
      <c r="TSF135" s="692"/>
      <c r="TSG135" s="692"/>
      <c r="TSH135" s="692"/>
      <c r="TSI135" s="692"/>
      <c r="TSJ135" s="692"/>
      <c r="TSK135" s="692"/>
      <c r="TSL135" s="692"/>
      <c r="TSM135" s="692"/>
      <c r="TSN135" s="692"/>
      <c r="TSO135" s="692"/>
      <c r="TSP135" s="692"/>
      <c r="TSQ135" s="692"/>
      <c r="TSR135" s="692"/>
      <c r="TSS135" s="692"/>
      <c r="TST135" s="692"/>
      <c r="TSU135" s="692"/>
      <c r="TSV135" s="692"/>
      <c r="TSW135" s="692"/>
      <c r="TSX135" s="692"/>
      <c r="TSY135" s="692"/>
      <c r="TSZ135" s="692"/>
      <c r="TTA135" s="692"/>
      <c r="TTB135" s="692"/>
      <c r="TTC135" s="692"/>
      <c r="TTD135" s="692"/>
      <c r="TTE135" s="692"/>
      <c r="TTF135" s="692"/>
      <c r="TTG135" s="692"/>
      <c r="TTH135" s="692"/>
      <c r="TTI135" s="692"/>
      <c r="TTJ135" s="692"/>
      <c r="TTK135" s="692"/>
      <c r="TTL135" s="692"/>
      <c r="TTM135" s="692"/>
      <c r="TTN135" s="692"/>
      <c r="TTO135" s="692"/>
      <c r="TTP135" s="692"/>
      <c r="TTQ135" s="692"/>
      <c r="TTR135" s="692"/>
      <c r="TTS135" s="692"/>
      <c r="TTT135" s="692"/>
      <c r="TTU135" s="692"/>
      <c r="TTV135" s="692"/>
      <c r="TTW135" s="692"/>
      <c r="TTX135" s="692"/>
      <c r="TTY135" s="692"/>
      <c r="TTZ135" s="692"/>
      <c r="TUA135" s="692"/>
      <c r="TUB135" s="692"/>
      <c r="TUC135" s="692"/>
      <c r="TUD135" s="692"/>
      <c r="TUE135" s="692"/>
      <c r="TUF135" s="692"/>
      <c r="TUG135" s="692"/>
      <c r="TUH135" s="692"/>
      <c r="TUI135" s="692"/>
      <c r="TUJ135" s="692"/>
      <c r="TUK135" s="692"/>
      <c r="TUL135" s="692"/>
      <c r="TUM135" s="692"/>
      <c r="TUN135" s="692"/>
      <c r="TUO135" s="692"/>
      <c r="TUP135" s="692"/>
      <c r="TUQ135" s="692"/>
      <c r="TUR135" s="692"/>
      <c r="TUS135" s="692"/>
      <c r="TUT135" s="692"/>
      <c r="TUU135" s="692"/>
      <c r="TUV135" s="692"/>
      <c r="TUW135" s="692"/>
      <c r="TUX135" s="692"/>
      <c r="TUY135" s="692"/>
      <c r="TUZ135" s="692"/>
      <c r="TVA135" s="692"/>
      <c r="TVB135" s="692"/>
      <c r="TVC135" s="692"/>
      <c r="TVD135" s="692"/>
      <c r="TVE135" s="692"/>
      <c r="TVF135" s="692"/>
      <c r="TVG135" s="692"/>
      <c r="TVH135" s="692"/>
      <c r="TVI135" s="692"/>
      <c r="TVJ135" s="692"/>
      <c r="TVK135" s="692"/>
      <c r="TVL135" s="692"/>
      <c r="TVM135" s="692"/>
      <c r="TVN135" s="692"/>
      <c r="TVO135" s="692"/>
      <c r="TVP135" s="692"/>
      <c r="TVQ135" s="692"/>
      <c r="TVR135" s="692"/>
      <c r="TVS135" s="692"/>
      <c r="TVT135" s="692"/>
      <c r="TVU135" s="692"/>
      <c r="TVV135" s="692"/>
      <c r="TVW135" s="692"/>
      <c r="TVX135" s="692"/>
      <c r="TVY135" s="692"/>
      <c r="TVZ135" s="692"/>
      <c r="TWA135" s="692"/>
      <c r="TWB135" s="692"/>
      <c r="TWC135" s="692"/>
      <c r="TWD135" s="692"/>
      <c r="TWE135" s="692"/>
      <c r="TWF135" s="692"/>
      <c r="TWG135" s="692"/>
      <c r="TWH135" s="692"/>
      <c r="TWI135" s="692"/>
      <c r="TWJ135" s="692"/>
      <c r="TWK135" s="692"/>
      <c r="TWL135" s="692"/>
      <c r="TWM135" s="692"/>
      <c r="TWN135" s="692"/>
      <c r="TWO135" s="692"/>
      <c r="TWP135" s="692"/>
      <c r="TWQ135" s="692"/>
      <c r="TWR135" s="692"/>
      <c r="TWS135" s="692"/>
      <c r="TWT135" s="692"/>
      <c r="TWU135" s="692"/>
      <c r="TWV135" s="692"/>
      <c r="TWW135" s="692"/>
      <c r="TWX135" s="692"/>
      <c r="TWY135" s="692"/>
      <c r="TWZ135" s="692"/>
      <c r="TXA135" s="692"/>
      <c r="TXB135" s="692"/>
      <c r="TXC135" s="692"/>
      <c r="TXD135" s="692"/>
      <c r="TXE135" s="692"/>
      <c r="TXF135" s="692"/>
      <c r="TXG135" s="692"/>
      <c r="TXH135" s="692"/>
      <c r="TXI135" s="692"/>
      <c r="TXJ135" s="692"/>
      <c r="TXK135" s="692"/>
      <c r="TXL135" s="692"/>
      <c r="TXM135" s="692"/>
      <c r="TXN135" s="692"/>
      <c r="TXO135" s="692"/>
      <c r="TXP135" s="692"/>
      <c r="TXQ135" s="692"/>
      <c r="TXR135" s="692"/>
      <c r="TXS135" s="692"/>
      <c r="TXT135" s="692"/>
      <c r="TXU135" s="692"/>
      <c r="TXV135" s="692"/>
      <c r="TXW135" s="692"/>
      <c r="TXX135" s="692"/>
      <c r="TXY135" s="692"/>
      <c r="TXZ135" s="692"/>
      <c r="TYA135" s="692"/>
      <c r="TYB135" s="692"/>
      <c r="TYC135" s="692"/>
      <c r="TYD135" s="692"/>
      <c r="TYE135" s="692"/>
      <c r="TYF135" s="692"/>
      <c r="TYG135" s="692"/>
      <c r="TYH135" s="692"/>
      <c r="TYI135" s="692"/>
      <c r="TYJ135" s="692"/>
      <c r="TYK135" s="692"/>
      <c r="TYL135" s="692"/>
      <c r="TYM135" s="692"/>
      <c r="TYN135" s="692"/>
      <c r="TYO135" s="692"/>
      <c r="TYP135" s="692"/>
      <c r="TYQ135" s="692"/>
      <c r="TYR135" s="692"/>
      <c r="TYS135" s="692"/>
      <c r="TYT135" s="692"/>
      <c r="TYU135" s="692"/>
      <c r="TYV135" s="692"/>
      <c r="TYW135" s="692"/>
      <c r="TYX135" s="692"/>
      <c r="TYY135" s="692"/>
      <c r="TYZ135" s="692"/>
      <c r="TZA135" s="692"/>
      <c r="TZB135" s="692"/>
      <c r="TZC135" s="692"/>
      <c r="TZD135" s="692"/>
      <c r="TZE135" s="692"/>
      <c r="TZF135" s="692"/>
      <c r="TZG135" s="692"/>
      <c r="TZH135" s="692"/>
      <c r="TZI135" s="692"/>
      <c r="TZJ135" s="692"/>
      <c r="TZK135" s="692"/>
      <c r="TZL135" s="692"/>
      <c r="TZM135" s="692"/>
      <c r="TZN135" s="692"/>
      <c r="TZO135" s="692"/>
      <c r="TZP135" s="692"/>
      <c r="TZQ135" s="692"/>
      <c r="TZR135" s="692"/>
      <c r="TZS135" s="692"/>
      <c r="TZT135" s="692"/>
      <c r="TZU135" s="692"/>
      <c r="TZV135" s="692"/>
      <c r="TZW135" s="692"/>
      <c r="TZX135" s="692"/>
      <c r="TZY135" s="692"/>
      <c r="TZZ135" s="692"/>
      <c r="UAA135" s="692"/>
      <c r="UAB135" s="692"/>
      <c r="UAC135" s="692"/>
      <c r="UAD135" s="692"/>
      <c r="UAE135" s="692"/>
      <c r="UAF135" s="692"/>
      <c r="UAG135" s="692"/>
      <c r="UAH135" s="692"/>
      <c r="UAI135" s="692"/>
      <c r="UAJ135" s="692"/>
      <c r="UAK135" s="692"/>
      <c r="UAL135" s="692"/>
      <c r="UAM135" s="692"/>
      <c r="UAN135" s="692"/>
      <c r="UAO135" s="692"/>
      <c r="UAP135" s="692"/>
      <c r="UAQ135" s="692"/>
      <c r="UAR135" s="692"/>
      <c r="UAS135" s="692"/>
      <c r="UAT135" s="692"/>
      <c r="UAU135" s="692"/>
      <c r="UAV135" s="692"/>
      <c r="UAW135" s="692"/>
      <c r="UAX135" s="692"/>
      <c r="UAY135" s="692"/>
      <c r="UAZ135" s="692"/>
      <c r="UBA135" s="692"/>
      <c r="UBB135" s="692"/>
      <c r="UBC135" s="692"/>
      <c r="UBD135" s="692"/>
      <c r="UBE135" s="692"/>
      <c r="UBF135" s="692"/>
      <c r="UBG135" s="692"/>
      <c r="UBH135" s="692"/>
      <c r="UBI135" s="692"/>
      <c r="UBJ135" s="692"/>
      <c r="UBK135" s="692"/>
      <c r="UBL135" s="692"/>
      <c r="UBM135" s="692"/>
      <c r="UBN135" s="692"/>
      <c r="UBO135" s="692"/>
      <c r="UBP135" s="692"/>
      <c r="UBQ135" s="692"/>
      <c r="UBR135" s="692"/>
      <c r="UBS135" s="692"/>
      <c r="UBT135" s="692"/>
      <c r="UBU135" s="692"/>
      <c r="UBV135" s="692"/>
      <c r="UBW135" s="692"/>
      <c r="UBX135" s="692"/>
      <c r="UBY135" s="692"/>
      <c r="UBZ135" s="692"/>
      <c r="UCA135" s="692"/>
      <c r="UCB135" s="692"/>
      <c r="UCC135" s="692"/>
      <c r="UCD135" s="692"/>
      <c r="UCE135" s="692"/>
      <c r="UCF135" s="692"/>
      <c r="UCG135" s="692"/>
      <c r="UCH135" s="692"/>
      <c r="UCI135" s="692"/>
      <c r="UCJ135" s="692"/>
      <c r="UCK135" s="692"/>
      <c r="UCL135" s="692"/>
      <c r="UCM135" s="692"/>
      <c r="UCN135" s="692"/>
      <c r="UCO135" s="692"/>
      <c r="UCP135" s="692"/>
      <c r="UCQ135" s="692"/>
      <c r="UCR135" s="692"/>
      <c r="UCS135" s="692"/>
      <c r="UCT135" s="692"/>
      <c r="UCU135" s="692"/>
      <c r="UCV135" s="692"/>
      <c r="UCW135" s="692"/>
      <c r="UCX135" s="692"/>
      <c r="UCY135" s="692"/>
      <c r="UCZ135" s="692"/>
      <c r="UDA135" s="692"/>
      <c r="UDB135" s="692"/>
      <c r="UDC135" s="692"/>
      <c r="UDD135" s="692"/>
      <c r="UDE135" s="692"/>
      <c r="UDF135" s="692"/>
      <c r="UDG135" s="692"/>
      <c r="UDH135" s="692"/>
      <c r="UDI135" s="692"/>
      <c r="UDJ135" s="692"/>
      <c r="UDK135" s="692"/>
      <c r="UDL135" s="692"/>
      <c r="UDM135" s="692"/>
      <c r="UDN135" s="692"/>
      <c r="UDO135" s="692"/>
      <c r="UDP135" s="692"/>
      <c r="UDQ135" s="692"/>
      <c r="UDR135" s="692"/>
      <c r="UDS135" s="692"/>
      <c r="UDT135" s="692"/>
      <c r="UDU135" s="692"/>
      <c r="UDV135" s="692"/>
      <c r="UDW135" s="692"/>
      <c r="UDX135" s="692"/>
      <c r="UDY135" s="692"/>
      <c r="UDZ135" s="692"/>
      <c r="UEA135" s="692"/>
      <c r="UEB135" s="692"/>
      <c r="UEC135" s="692"/>
      <c r="UED135" s="692"/>
      <c r="UEE135" s="692"/>
      <c r="UEF135" s="692"/>
      <c r="UEG135" s="692"/>
      <c r="UEH135" s="692"/>
      <c r="UEI135" s="692"/>
      <c r="UEJ135" s="692"/>
      <c r="UEK135" s="692"/>
      <c r="UEL135" s="692"/>
      <c r="UEM135" s="692"/>
      <c r="UEN135" s="692"/>
      <c r="UEO135" s="692"/>
      <c r="UEP135" s="692"/>
      <c r="UEQ135" s="692"/>
      <c r="UER135" s="692"/>
      <c r="UES135" s="692"/>
      <c r="UET135" s="692"/>
      <c r="UEU135" s="692"/>
      <c r="UEV135" s="692"/>
      <c r="UEW135" s="692"/>
      <c r="UEX135" s="692"/>
      <c r="UEY135" s="692"/>
      <c r="UEZ135" s="692"/>
      <c r="UFA135" s="692"/>
      <c r="UFB135" s="692"/>
      <c r="UFC135" s="692"/>
      <c r="UFD135" s="692"/>
      <c r="UFE135" s="692"/>
      <c r="UFF135" s="692"/>
      <c r="UFG135" s="692"/>
      <c r="UFH135" s="692"/>
      <c r="UFI135" s="692"/>
      <c r="UFJ135" s="692"/>
      <c r="UFK135" s="692"/>
      <c r="UFL135" s="692"/>
      <c r="UFM135" s="692"/>
      <c r="UFN135" s="692"/>
      <c r="UFO135" s="692"/>
      <c r="UFP135" s="692"/>
      <c r="UFQ135" s="692"/>
      <c r="UFR135" s="692"/>
      <c r="UFS135" s="692"/>
      <c r="UFT135" s="692"/>
      <c r="UFU135" s="692"/>
      <c r="UFV135" s="692"/>
      <c r="UFW135" s="692"/>
      <c r="UFX135" s="692"/>
      <c r="UFY135" s="692"/>
      <c r="UFZ135" s="692"/>
      <c r="UGA135" s="692"/>
      <c r="UGB135" s="692"/>
      <c r="UGC135" s="692"/>
      <c r="UGD135" s="692"/>
      <c r="UGE135" s="692"/>
      <c r="UGF135" s="692"/>
      <c r="UGG135" s="692"/>
      <c r="UGH135" s="692"/>
      <c r="UGI135" s="692"/>
      <c r="UGJ135" s="692"/>
      <c r="UGK135" s="692"/>
      <c r="UGL135" s="692"/>
      <c r="UGM135" s="692"/>
      <c r="UGN135" s="692"/>
      <c r="UGO135" s="692"/>
      <c r="UGP135" s="692"/>
      <c r="UGQ135" s="692"/>
      <c r="UGR135" s="692"/>
      <c r="UGS135" s="692"/>
      <c r="UGT135" s="692"/>
      <c r="UGU135" s="692"/>
      <c r="UGV135" s="692"/>
      <c r="UGW135" s="692"/>
      <c r="UGX135" s="692"/>
      <c r="UGY135" s="692"/>
      <c r="UGZ135" s="692"/>
      <c r="UHA135" s="692"/>
      <c r="UHB135" s="692"/>
      <c r="UHC135" s="692"/>
      <c r="UHD135" s="692"/>
      <c r="UHE135" s="692"/>
      <c r="UHF135" s="692"/>
      <c r="UHG135" s="692"/>
      <c r="UHH135" s="692"/>
      <c r="UHI135" s="692"/>
      <c r="UHJ135" s="692"/>
      <c r="UHK135" s="692"/>
      <c r="UHL135" s="692"/>
      <c r="UHM135" s="692"/>
      <c r="UHN135" s="692"/>
      <c r="UHO135" s="692"/>
      <c r="UHP135" s="692"/>
      <c r="UHQ135" s="692"/>
      <c r="UHR135" s="692"/>
      <c r="UHS135" s="692"/>
      <c r="UHT135" s="692"/>
      <c r="UHU135" s="692"/>
      <c r="UHV135" s="692"/>
      <c r="UHW135" s="692"/>
      <c r="UHX135" s="692"/>
      <c r="UHY135" s="692"/>
      <c r="UHZ135" s="692"/>
      <c r="UIA135" s="692"/>
      <c r="UIB135" s="692"/>
      <c r="UIC135" s="692"/>
      <c r="UID135" s="692"/>
      <c r="UIE135" s="692"/>
      <c r="UIF135" s="692"/>
      <c r="UIG135" s="692"/>
      <c r="UIH135" s="692"/>
      <c r="UII135" s="692"/>
      <c r="UIJ135" s="692"/>
      <c r="UIK135" s="692"/>
      <c r="UIL135" s="692"/>
      <c r="UIM135" s="692"/>
      <c r="UIN135" s="692"/>
      <c r="UIO135" s="692"/>
      <c r="UIP135" s="692"/>
      <c r="UIQ135" s="692"/>
      <c r="UIR135" s="692"/>
      <c r="UIS135" s="692"/>
      <c r="UIT135" s="692"/>
      <c r="UIU135" s="692"/>
      <c r="UIV135" s="692"/>
      <c r="UIW135" s="692"/>
      <c r="UIX135" s="692"/>
      <c r="UIY135" s="692"/>
      <c r="UIZ135" s="692"/>
      <c r="UJA135" s="692"/>
      <c r="UJB135" s="692"/>
      <c r="UJC135" s="692"/>
      <c r="UJD135" s="692"/>
      <c r="UJE135" s="692"/>
      <c r="UJF135" s="692"/>
      <c r="UJG135" s="692"/>
      <c r="UJH135" s="692"/>
      <c r="UJI135" s="692"/>
      <c r="UJJ135" s="692"/>
      <c r="UJK135" s="692"/>
      <c r="UJL135" s="692"/>
      <c r="UJM135" s="692"/>
      <c r="UJN135" s="692"/>
      <c r="UJO135" s="692"/>
      <c r="UJP135" s="692"/>
      <c r="UJQ135" s="692"/>
      <c r="UJR135" s="692"/>
      <c r="UJS135" s="692"/>
      <c r="UJT135" s="692"/>
      <c r="UJU135" s="692"/>
      <c r="UJV135" s="692"/>
      <c r="UJW135" s="692"/>
      <c r="UJX135" s="692"/>
      <c r="UJY135" s="692"/>
      <c r="UJZ135" s="692"/>
      <c r="UKA135" s="692"/>
      <c r="UKB135" s="692"/>
      <c r="UKC135" s="692"/>
      <c r="UKD135" s="692"/>
      <c r="UKE135" s="692"/>
      <c r="UKF135" s="692"/>
      <c r="UKG135" s="692"/>
      <c r="UKH135" s="692"/>
      <c r="UKI135" s="692"/>
      <c r="UKJ135" s="692"/>
      <c r="UKK135" s="692"/>
      <c r="UKL135" s="692"/>
      <c r="UKM135" s="692"/>
      <c r="UKN135" s="692"/>
      <c r="UKO135" s="692"/>
      <c r="UKP135" s="692"/>
      <c r="UKQ135" s="692"/>
      <c r="UKR135" s="692"/>
      <c r="UKS135" s="692"/>
      <c r="UKT135" s="692"/>
      <c r="UKU135" s="692"/>
      <c r="UKV135" s="692"/>
      <c r="UKW135" s="692"/>
      <c r="UKX135" s="692"/>
      <c r="UKY135" s="692"/>
      <c r="UKZ135" s="692"/>
      <c r="ULA135" s="692"/>
      <c r="ULB135" s="692"/>
      <c r="ULC135" s="692"/>
      <c r="ULD135" s="692"/>
      <c r="ULE135" s="692"/>
      <c r="ULF135" s="692"/>
      <c r="ULG135" s="692"/>
      <c r="ULH135" s="692"/>
      <c r="ULI135" s="692"/>
      <c r="ULJ135" s="692"/>
      <c r="ULK135" s="692"/>
      <c r="ULL135" s="692"/>
      <c r="ULM135" s="692"/>
      <c r="ULN135" s="692"/>
      <c r="ULO135" s="692"/>
      <c r="ULP135" s="692"/>
      <c r="ULQ135" s="692"/>
      <c r="ULR135" s="692"/>
      <c r="ULS135" s="692"/>
      <c r="ULT135" s="692"/>
      <c r="ULU135" s="692"/>
      <c r="ULV135" s="692"/>
      <c r="ULW135" s="692"/>
      <c r="ULX135" s="692"/>
      <c r="ULY135" s="692"/>
      <c r="ULZ135" s="692"/>
      <c r="UMA135" s="692"/>
      <c r="UMB135" s="692"/>
      <c r="UMC135" s="692"/>
      <c r="UMD135" s="692"/>
      <c r="UME135" s="692"/>
      <c r="UMF135" s="692"/>
      <c r="UMG135" s="692"/>
      <c r="UMH135" s="692"/>
      <c r="UMI135" s="692"/>
      <c r="UMJ135" s="692"/>
      <c r="UMK135" s="692"/>
      <c r="UML135" s="692"/>
      <c r="UMM135" s="692"/>
      <c r="UMN135" s="692"/>
      <c r="UMO135" s="692"/>
      <c r="UMP135" s="692"/>
      <c r="UMQ135" s="692"/>
      <c r="UMR135" s="692"/>
      <c r="UMS135" s="692"/>
      <c r="UMT135" s="692"/>
      <c r="UMU135" s="692"/>
      <c r="UMV135" s="692"/>
      <c r="UMW135" s="692"/>
      <c r="UMX135" s="692"/>
      <c r="UMY135" s="692"/>
      <c r="UMZ135" s="692"/>
      <c r="UNA135" s="692"/>
      <c r="UNB135" s="692"/>
      <c r="UNC135" s="692"/>
      <c r="UND135" s="692"/>
      <c r="UNE135" s="692"/>
      <c r="UNF135" s="692"/>
      <c r="UNG135" s="692"/>
      <c r="UNH135" s="692"/>
      <c r="UNI135" s="692"/>
      <c r="UNJ135" s="692"/>
      <c r="UNK135" s="692"/>
      <c r="UNL135" s="692"/>
      <c r="UNM135" s="692"/>
      <c r="UNN135" s="692"/>
      <c r="UNO135" s="692"/>
      <c r="UNP135" s="692"/>
      <c r="UNQ135" s="692"/>
      <c r="UNR135" s="692"/>
      <c r="UNS135" s="692"/>
      <c r="UNT135" s="692"/>
      <c r="UNU135" s="692"/>
      <c r="UNV135" s="692"/>
      <c r="UNW135" s="692"/>
      <c r="UNX135" s="692"/>
      <c r="UNY135" s="692"/>
      <c r="UNZ135" s="692"/>
      <c r="UOA135" s="692"/>
      <c r="UOB135" s="692"/>
      <c r="UOC135" s="692"/>
      <c r="UOD135" s="692"/>
      <c r="UOE135" s="692"/>
      <c r="UOF135" s="692"/>
      <c r="UOG135" s="692"/>
      <c r="UOH135" s="692"/>
      <c r="UOI135" s="692"/>
      <c r="UOJ135" s="692"/>
      <c r="UOK135" s="692"/>
      <c r="UOL135" s="692"/>
      <c r="UOM135" s="692"/>
      <c r="UON135" s="692"/>
      <c r="UOO135" s="692"/>
      <c r="UOP135" s="692"/>
      <c r="UOQ135" s="692"/>
      <c r="UOR135" s="692"/>
      <c r="UOS135" s="692"/>
      <c r="UOT135" s="692"/>
      <c r="UOU135" s="692"/>
      <c r="UOV135" s="692"/>
      <c r="UOW135" s="692"/>
      <c r="UOX135" s="692"/>
      <c r="UOY135" s="692"/>
      <c r="UOZ135" s="692"/>
      <c r="UPA135" s="692"/>
      <c r="UPB135" s="692"/>
      <c r="UPC135" s="692"/>
      <c r="UPD135" s="692"/>
      <c r="UPE135" s="692"/>
      <c r="UPF135" s="692"/>
      <c r="UPG135" s="692"/>
      <c r="UPH135" s="692"/>
      <c r="UPI135" s="692"/>
      <c r="UPJ135" s="692"/>
      <c r="UPK135" s="692"/>
      <c r="UPL135" s="692"/>
      <c r="UPM135" s="692"/>
      <c r="UPN135" s="692"/>
      <c r="UPO135" s="692"/>
      <c r="UPP135" s="692"/>
      <c r="UPQ135" s="692"/>
      <c r="UPR135" s="692"/>
      <c r="UPS135" s="692"/>
      <c r="UPT135" s="692"/>
      <c r="UPU135" s="692"/>
      <c r="UPV135" s="692"/>
      <c r="UPW135" s="692"/>
      <c r="UPX135" s="692"/>
      <c r="UPY135" s="692"/>
      <c r="UPZ135" s="692"/>
      <c r="UQA135" s="692"/>
      <c r="UQB135" s="692"/>
      <c r="UQC135" s="692"/>
      <c r="UQD135" s="692"/>
      <c r="UQE135" s="692"/>
      <c r="UQF135" s="692"/>
      <c r="UQG135" s="692"/>
      <c r="UQH135" s="692"/>
      <c r="UQI135" s="692"/>
      <c r="UQJ135" s="692"/>
      <c r="UQK135" s="692"/>
      <c r="UQL135" s="692"/>
      <c r="UQM135" s="692"/>
      <c r="UQN135" s="692"/>
      <c r="UQO135" s="692"/>
      <c r="UQP135" s="692"/>
      <c r="UQQ135" s="692"/>
      <c r="UQR135" s="692"/>
      <c r="UQS135" s="692"/>
      <c r="UQT135" s="692"/>
      <c r="UQU135" s="692"/>
      <c r="UQV135" s="692"/>
      <c r="UQW135" s="692"/>
      <c r="UQX135" s="692"/>
      <c r="UQY135" s="692"/>
      <c r="UQZ135" s="692"/>
      <c r="URA135" s="692"/>
      <c r="URB135" s="692"/>
      <c r="URC135" s="692"/>
      <c r="URD135" s="692"/>
      <c r="URE135" s="692"/>
      <c r="URF135" s="692"/>
      <c r="URG135" s="692"/>
      <c r="URH135" s="692"/>
      <c r="URI135" s="692"/>
      <c r="URJ135" s="692"/>
      <c r="URK135" s="692"/>
      <c r="URL135" s="692"/>
      <c r="URM135" s="692"/>
      <c r="URN135" s="692"/>
      <c r="URO135" s="692"/>
      <c r="URP135" s="692"/>
      <c r="URQ135" s="692"/>
      <c r="URR135" s="692"/>
      <c r="URS135" s="692"/>
      <c r="URT135" s="692"/>
      <c r="URU135" s="692"/>
      <c r="URV135" s="692"/>
      <c r="URW135" s="692"/>
      <c r="URX135" s="692"/>
      <c r="URY135" s="692"/>
      <c r="URZ135" s="692"/>
      <c r="USA135" s="692"/>
      <c r="USB135" s="692"/>
      <c r="USC135" s="692"/>
      <c r="USD135" s="692"/>
      <c r="USE135" s="692"/>
      <c r="USF135" s="692"/>
      <c r="USG135" s="692"/>
      <c r="USH135" s="692"/>
      <c r="USI135" s="692"/>
      <c r="USJ135" s="692"/>
      <c r="USK135" s="692"/>
      <c r="USL135" s="692"/>
      <c r="USM135" s="692"/>
      <c r="USN135" s="692"/>
      <c r="USO135" s="692"/>
      <c r="USP135" s="692"/>
      <c r="USQ135" s="692"/>
      <c r="USR135" s="692"/>
      <c r="USS135" s="692"/>
      <c r="UST135" s="692"/>
      <c r="USU135" s="692"/>
      <c r="USV135" s="692"/>
      <c r="USW135" s="692"/>
      <c r="USX135" s="692"/>
      <c r="USY135" s="692"/>
      <c r="USZ135" s="692"/>
      <c r="UTA135" s="692"/>
      <c r="UTB135" s="692"/>
      <c r="UTC135" s="692"/>
      <c r="UTD135" s="692"/>
      <c r="UTE135" s="692"/>
      <c r="UTF135" s="692"/>
      <c r="UTG135" s="692"/>
      <c r="UTH135" s="692"/>
      <c r="UTI135" s="692"/>
      <c r="UTJ135" s="692"/>
      <c r="UTK135" s="692"/>
      <c r="UTL135" s="692"/>
      <c r="UTM135" s="692"/>
      <c r="UTN135" s="692"/>
      <c r="UTO135" s="692"/>
      <c r="UTP135" s="692"/>
      <c r="UTQ135" s="692"/>
      <c r="UTR135" s="692"/>
      <c r="UTS135" s="692"/>
      <c r="UTT135" s="692"/>
      <c r="UTU135" s="692"/>
      <c r="UTV135" s="692"/>
      <c r="UTW135" s="692"/>
      <c r="UTX135" s="692"/>
      <c r="UTY135" s="692"/>
      <c r="UTZ135" s="692"/>
      <c r="UUA135" s="692"/>
      <c r="UUB135" s="692"/>
      <c r="UUC135" s="692"/>
      <c r="UUD135" s="692"/>
      <c r="UUE135" s="692"/>
      <c r="UUF135" s="692"/>
      <c r="UUG135" s="692"/>
      <c r="UUH135" s="692"/>
      <c r="UUI135" s="692"/>
      <c r="UUJ135" s="692"/>
      <c r="UUK135" s="692"/>
      <c r="UUL135" s="692"/>
      <c r="UUM135" s="692"/>
      <c r="UUN135" s="692"/>
      <c r="UUO135" s="692"/>
      <c r="UUP135" s="692"/>
      <c r="UUQ135" s="692"/>
      <c r="UUR135" s="692"/>
      <c r="UUS135" s="692"/>
      <c r="UUT135" s="692"/>
      <c r="UUU135" s="692"/>
      <c r="UUV135" s="692"/>
      <c r="UUW135" s="692"/>
      <c r="UUX135" s="692"/>
      <c r="UUY135" s="692"/>
      <c r="UUZ135" s="692"/>
      <c r="UVA135" s="692"/>
      <c r="UVB135" s="692"/>
      <c r="UVC135" s="692"/>
      <c r="UVD135" s="692"/>
      <c r="UVE135" s="692"/>
      <c r="UVF135" s="692"/>
      <c r="UVG135" s="692"/>
      <c r="UVH135" s="692"/>
      <c r="UVI135" s="692"/>
      <c r="UVJ135" s="692"/>
      <c r="UVK135" s="692"/>
      <c r="UVL135" s="692"/>
      <c r="UVM135" s="692"/>
      <c r="UVN135" s="692"/>
      <c r="UVO135" s="692"/>
      <c r="UVP135" s="692"/>
      <c r="UVQ135" s="692"/>
      <c r="UVR135" s="692"/>
      <c r="UVS135" s="692"/>
      <c r="UVT135" s="692"/>
      <c r="UVU135" s="692"/>
      <c r="UVV135" s="692"/>
      <c r="UVW135" s="692"/>
      <c r="UVX135" s="692"/>
      <c r="UVY135" s="692"/>
      <c r="UVZ135" s="692"/>
      <c r="UWA135" s="692"/>
      <c r="UWB135" s="692"/>
      <c r="UWC135" s="692"/>
      <c r="UWD135" s="692"/>
      <c r="UWE135" s="692"/>
      <c r="UWF135" s="692"/>
      <c r="UWG135" s="692"/>
      <c r="UWH135" s="692"/>
      <c r="UWI135" s="692"/>
      <c r="UWJ135" s="692"/>
      <c r="UWK135" s="692"/>
      <c r="UWL135" s="692"/>
      <c r="UWM135" s="692"/>
      <c r="UWN135" s="692"/>
      <c r="UWO135" s="692"/>
      <c r="UWP135" s="692"/>
      <c r="UWQ135" s="692"/>
      <c r="UWR135" s="692"/>
      <c r="UWS135" s="692"/>
      <c r="UWT135" s="692"/>
      <c r="UWU135" s="692"/>
      <c r="UWV135" s="692"/>
      <c r="UWW135" s="692"/>
      <c r="UWX135" s="692"/>
      <c r="UWY135" s="692"/>
      <c r="UWZ135" s="692"/>
      <c r="UXA135" s="692"/>
      <c r="UXB135" s="692"/>
      <c r="UXC135" s="692"/>
      <c r="UXD135" s="692"/>
      <c r="UXE135" s="692"/>
      <c r="UXF135" s="692"/>
      <c r="UXG135" s="692"/>
      <c r="UXH135" s="692"/>
      <c r="UXI135" s="692"/>
      <c r="UXJ135" s="692"/>
      <c r="UXK135" s="692"/>
      <c r="UXL135" s="692"/>
      <c r="UXM135" s="692"/>
      <c r="UXN135" s="692"/>
      <c r="UXO135" s="692"/>
      <c r="UXP135" s="692"/>
      <c r="UXQ135" s="692"/>
      <c r="UXR135" s="692"/>
      <c r="UXS135" s="692"/>
      <c r="UXT135" s="692"/>
      <c r="UXU135" s="692"/>
      <c r="UXV135" s="692"/>
      <c r="UXW135" s="692"/>
      <c r="UXX135" s="692"/>
      <c r="UXY135" s="692"/>
      <c r="UXZ135" s="692"/>
      <c r="UYA135" s="692"/>
      <c r="UYB135" s="692"/>
      <c r="UYC135" s="692"/>
      <c r="UYD135" s="692"/>
      <c r="UYE135" s="692"/>
      <c r="UYF135" s="692"/>
      <c r="UYG135" s="692"/>
      <c r="UYH135" s="692"/>
      <c r="UYI135" s="692"/>
      <c r="UYJ135" s="692"/>
      <c r="UYK135" s="692"/>
      <c r="UYL135" s="692"/>
      <c r="UYM135" s="692"/>
      <c r="UYN135" s="692"/>
      <c r="UYO135" s="692"/>
      <c r="UYP135" s="692"/>
      <c r="UYQ135" s="692"/>
      <c r="UYR135" s="692"/>
      <c r="UYS135" s="692"/>
      <c r="UYT135" s="692"/>
      <c r="UYU135" s="692"/>
      <c r="UYV135" s="692"/>
      <c r="UYW135" s="692"/>
      <c r="UYX135" s="692"/>
      <c r="UYY135" s="692"/>
      <c r="UYZ135" s="692"/>
      <c r="UZA135" s="692"/>
      <c r="UZB135" s="692"/>
      <c r="UZC135" s="692"/>
      <c r="UZD135" s="692"/>
      <c r="UZE135" s="692"/>
      <c r="UZF135" s="692"/>
      <c r="UZG135" s="692"/>
      <c r="UZH135" s="692"/>
      <c r="UZI135" s="692"/>
      <c r="UZJ135" s="692"/>
      <c r="UZK135" s="692"/>
      <c r="UZL135" s="692"/>
      <c r="UZM135" s="692"/>
      <c r="UZN135" s="692"/>
      <c r="UZO135" s="692"/>
      <c r="UZP135" s="692"/>
      <c r="UZQ135" s="692"/>
      <c r="UZR135" s="692"/>
      <c r="UZS135" s="692"/>
      <c r="UZT135" s="692"/>
      <c r="UZU135" s="692"/>
      <c r="UZV135" s="692"/>
      <c r="UZW135" s="692"/>
      <c r="UZX135" s="692"/>
      <c r="UZY135" s="692"/>
      <c r="UZZ135" s="692"/>
      <c r="VAA135" s="692"/>
      <c r="VAB135" s="692"/>
      <c r="VAC135" s="692"/>
      <c r="VAD135" s="692"/>
      <c r="VAE135" s="692"/>
      <c r="VAF135" s="692"/>
      <c r="VAG135" s="692"/>
      <c r="VAH135" s="692"/>
      <c r="VAI135" s="692"/>
      <c r="VAJ135" s="692"/>
      <c r="VAK135" s="692"/>
      <c r="VAL135" s="692"/>
      <c r="VAM135" s="692"/>
      <c r="VAN135" s="692"/>
      <c r="VAO135" s="692"/>
      <c r="VAP135" s="692"/>
      <c r="VAQ135" s="692"/>
      <c r="VAR135" s="692"/>
      <c r="VAS135" s="692"/>
      <c r="VAT135" s="692"/>
      <c r="VAU135" s="692"/>
      <c r="VAV135" s="692"/>
      <c r="VAW135" s="692"/>
      <c r="VAX135" s="692"/>
      <c r="VAY135" s="692"/>
      <c r="VAZ135" s="692"/>
      <c r="VBA135" s="692"/>
      <c r="VBB135" s="692"/>
      <c r="VBC135" s="692"/>
      <c r="VBD135" s="692"/>
      <c r="VBE135" s="692"/>
      <c r="VBF135" s="692"/>
      <c r="VBG135" s="692"/>
      <c r="VBH135" s="692"/>
      <c r="VBI135" s="692"/>
      <c r="VBJ135" s="692"/>
      <c r="VBK135" s="692"/>
      <c r="VBL135" s="692"/>
      <c r="VBM135" s="692"/>
      <c r="VBN135" s="692"/>
      <c r="VBO135" s="692"/>
      <c r="VBP135" s="692"/>
      <c r="VBQ135" s="692"/>
      <c r="VBR135" s="692"/>
      <c r="VBS135" s="692"/>
      <c r="VBT135" s="692"/>
      <c r="VBU135" s="692"/>
      <c r="VBV135" s="692"/>
      <c r="VBW135" s="692"/>
      <c r="VBX135" s="692"/>
      <c r="VBY135" s="692"/>
      <c r="VBZ135" s="692"/>
      <c r="VCA135" s="692"/>
      <c r="VCB135" s="692"/>
      <c r="VCC135" s="692"/>
      <c r="VCD135" s="692"/>
      <c r="VCE135" s="692"/>
      <c r="VCF135" s="692"/>
      <c r="VCG135" s="692"/>
      <c r="VCH135" s="692"/>
      <c r="VCI135" s="692"/>
      <c r="VCJ135" s="692"/>
      <c r="VCK135" s="692"/>
      <c r="VCL135" s="692"/>
      <c r="VCM135" s="692"/>
      <c r="VCN135" s="692"/>
      <c r="VCO135" s="692"/>
      <c r="VCP135" s="692"/>
      <c r="VCQ135" s="692"/>
      <c r="VCR135" s="692"/>
      <c r="VCS135" s="692"/>
      <c r="VCT135" s="692"/>
      <c r="VCU135" s="692"/>
      <c r="VCV135" s="692"/>
      <c r="VCW135" s="692"/>
      <c r="VCX135" s="692"/>
      <c r="VCY135" s="692"/>
      <c r="VCZ135" s="692"/>
      <c r="VDA135" s="692"/>
      <c r="VDB135" s="692"/>
      <c r="VDC135" s="692"/>
      <c r="VDD135" s="692"/>
      <c r="VDE135" s="692"/>
      <c r="VDF135" s="692"/>
      <c r="VDG135" s="692"/>
      <c r="VDH135" s="692"/>
      <c r="VDI135" s="692"/>
      <c r="VDJ135" s="692"/>
      <c r="VDK135" s="692"/>
      <c r="VDL135" s="692"/>
      <c r="VDM135" s="692"/>
      <c r="VDN135" s="692"/>
      <c r="VDO135" s="692"/>
      <c r="VDP135" s="692"/>
      <c r="VDQ135" s="692"/>
      <c r="VDR135" s="692"/>
      <c r="VDS135" s="692"/>
      <c r="VDT135" s="692"/>
      <c r="VDU135" s="692"/>
      <c r="VDV135" s="692"/>
      <c r="VDW135" s="692"/>
      <c r="VDX135" s="692"/>
      <c r="VDY135" s="692"/>
      <c r="VDZ135" s="692"/>
      <c r="VEA135" s="692"/>
      <c r="VEB135" s="692"/>
      <c r="VEC135" s="692"/>
      <c r="VED135" s="692"/>
      <c r="VEE135" s="692"/>
      <c r="VEF135" s="692"/>
      <c r="VEG135" s="692"/>
      <c r="VEH135" s="692"/>
      <c r="VEI135" s="692"/>
      <c r="VEJ135" s="692"/>
      <c r="VEK135" s="692"/>
      <c r="VEL135" s="692"/>
      <c r="VEM135" s="692"/>
      <c r="VEN135" s="692"/>
      <c r="VEO135" s="692"/>
      <c r="VEP135" s="692"/>
      <c r="VEQ135" s="692"/>
      <c r="VER135" s="692"/>
      <c r="VES135" s="692"/>
      <c r="VET135" s="692"/>
      <c r="VEU135" s="692"/>
      <c r="VEV135" s="692"/>
      <c r="VEW135" s="692"/>
      <c r="VEX135" s="692"/>
      <c r="VEY135" s="692"/>
      <c r="VEZ135" s="692"/>
      <c r="VFA135" s="692"/>
      <c r="VFB135" s="692"/>
      <c r="VFC135" s="692"/>
      <c r="VFD135" s="692"/>
      <c r="VFE135" s="692"/>
      <c r="VFF135" s="692"/>
      <c r="VFG135" s="692"/>
      <c r="VFH135" s="692"/>
      <c r="VFI135" s="692"/>
      <c r="VFJ135" s="692"/>
      <c r="VFK135" s="692"/>
      <c r="VFL135" s="692"/>
      <c r="VFM135" s="692"/>
      <c r="VFN135" s="692"/>
      <c r="VFO135" s="692"/>
      <c r="VFP135" s="692"/>
      <c r="VFQ135" s="692"/>
      <c r="VFR135" s="692"/>
      <c r="VFS135" s="692"/>
      <c r="VFT135" s="692"/>
      <c r="VFU135" s="692"/>
      <c r="VFV135" s="692"/>
      <c r="VFW135" s="692"/>
      <c r="VFX135" s="692"/>
      <c r="VFY135" s="692"/>
      <c r="VFZ135" s="692"/>
      <c r="VGA135" s="692"/>
      <c r="VGB135" s="692"/>
      <c r="VGC135" s="692"/>
      <c r="VGD135" s="692"/>
      <c r="VGE135" s="692"/>
      <c r="VGF135" s="692"/>
      <c r="VGG135" s="692"/>
      <c r="VGH135" s="692"/>
      <c r="VGI135" s="692"/>
      <c r="VGJ135" s="692"/>
      <c r="VGK135" s="692"/>
      <c r="VGL135" s="692"/>
      <c r="VGM135" s="692"/>
      <c r="VGN135" s="692"/>
      <c r="VGO135" s="692"/>
      <c r="VGP135" s="692"/>
      <c r="VGQ135" s="692"/>
      <c r="VGR135" s="692"/>
      <c r="VGS135" s="692"/>
      <c r="VGT135" s="692"/>
      <c r="VGU135" s="692"/>
      <c r="VGV135" s="692"/>
      <c r="VGW135" s="692"/>
      <c r="VGX135" s="692"/>
      <c r="VGY135" s="692"/>
      <c r="VGZ135" s="692"/>
      <c r="VHA135" s="692"/>
      <c r="VHB135" s="692"/>
      <c r="VHC135" s="692"/>
      <c r="VHD135" s="692"/>
      <c r="VHE135" s="692"/>
      <c r="VHF135" s="692"/>
      <c r="VHG135" s="692"/>
      <c r="VHH135" s="692"/>
      <c r="VHI135" s="692"/>
      <c r="VHJ135" s="692"/>
      <c r="VHK135" s="692"/>
      <c r="VHL135" s="692"/>
      <c r="VHM135" s="692"/>
      <c r="VHN135" s="692"/>
      <c r="VHO135" s="692"/>
      <c r="VHP135" s="692"/>
      <c r="VHQ135" s="692"/>
      <c r="VHR135" s="692"/>
      <c r="VHS135" s="692"/>
      <c r="VHT135" s="692"/>
      <c r="VHU135" s="692"/>
      <c r="VHV135" s="692"/>
      <c r="VHW135" s="692"/>
      <c r="VHX135" s="692"/>
      <c r="VHY135" s="692"/>
      <c r="VHZ135" s="692"/>
      <c r="VIA135" s="692"/>
      <c r="VIB135" s="692"/>
      <c r="VIC135" s="692"/>
      <c r="VID135" s="692"/>
      <c r="VIE135" s="692"/>
      <c r="VIF135" s="692"/>
      <c r="VIG135" s="692"/>
      <c r="VIH135" s="692"/>
      <c r="VII135" s="692"/>
      <c r="VIJ135" s="692"/>
      <c r="VIK135" s="692"/>
      <c r="VIL135" s="692"/>
      <c r="VIM135" s="692"/>
      <c r="VIN135" s="692"/>
      <c r="VIO135" s="692"/>
      <c r="VIP135" s="692"/>
      <c r="VIQ135" s="692"/>
      <c r="VIR135" s="692"/>
      <c r="VIS135" s="692"/>
      <c r="VIT135" s="692"/>
      <c r="VIU135" s="692"/>
      <c r="VIV135" s="692"/>
      <c r="VIW135" s="692"/>
      <c r="VIX135" s="692"/>
      <c r="VIY135" s="692"/>
      <c r="VIZ135" s="692"/>
      <c r="VJA135" s="692"/>
      <c r="VJB135" s="692"/>
      <c r="VJC135" s="692"/>
      <c r="VJD135" s="692"/>
      <c r="VJE135" s="692"/>
      <c r="VJF135" s="692"/>
      <c r="VJG135" s="692"/>
      <c r="VJH135" s="692"/>
      <c r="VJI135" s="692"/>
      <c r="VJJ135" s="692"/>
      <c r="VJK135" s="692"/>
      <c r="VJL135" s="692"/>
      <c r="VJM135" s="692"/>
      <c r="VJN135" s="692"/>
      <c r="VJO135" s="692"/>
      <c r="VJP135" s="692"/>
      <c r="VJQ135" s="692"/>
      <c r="VJR135" s="692"/>
      <c r="VJS135" s="692"/>
      <c r="VJT135" s="692"/>
      <c r="VJU135" s="692"/>
      <c r="VJV135" s="692"/>
      <c r="VJW135" s="692"/>
      <c r="VJX135" s="692"/>
      <c r="VJY135" s="692"/>
      <c r="VJZ135" s="692"/>
      <c r="VKA135" s="692"/>
      <c r="VKB135" s="692"/>
      <c r="VKC135" s="692"/>
      <c r="VKD135" s="692"/>
      <c r="VKE135" s="692"/>
      <c r="VKF135" s="692"/>
      <c r="VKG135" s="692"/>
      <c r="VKH135" s="692"/>
      <c r="VKI135" s="692"/>
      <c r="VKJ135" s="692"/>
      <c r="VKK135" s="692"/>
      <c r="VKL135" s="692"/>
      <c r="VKM135" s="692"/>
      <c r="VKN135" s="692"/>
      <c r="VKO135" s="692"/>
      <c r="VKP135" s="692"/>
      <c r="VKQ135" s="692"/>
      <c r="VKR135" s="692"/>
      <c r="VKS135" s="692"/>
      <c r="VKT135" s="692"/>
      <c r="VKU135" s="692"/>
      <c r="VKV135" s="692"/>
      <c r="VKW135" s="692"/>
      <c r="VKX135" s="692"/>
      <c r="VKY135" s="692"/>
      <c r="VKZ135" s="692"/>
      <c r="VLA135" s="692"/>
      <c r="VLB135" s="692"/>
      <c r="VLC135" s="692"/>
      <c r="VLD135" s="692"/>
      <c r="VLE135" s="692"/>
      <c r="VLF135" s="692"/>
      <c r="VLG135" s="692"/>
      <c r="VLH135" s="692"/>
      <c r="VLI135" s="692"/>
      <c r="VLJ135" s="692"/>
      <c r="VLK135" s="692"/>
      <c r="VLL135" s="692"/>
      <c r="VLM135" s="692"/>
      <c r="VLN135" s="692"/>
      <c r="VLO135" s="692"/>
      <c r="VLP135" s="692"/>
      <c r="VLQ135" s="692"/>
      <c r="VLR135" s="692"/>
      <c r="VLS135" s="692"/>
      <c r="VLT135" s="692"/>
      <c r="VLU135" s="692"/>
      <c r="VLV135" s="692"/>
      <c r="VLW135" s="692"/>
      <c r="VLX135" s="692"/>
      <c r="VLY135" s="692"/>
      <c r="VLZ135" s="692"/>
      <c r="VMA135" s="692"/>
      <c r="VMB135" s="692"/>
      <c r="VMC135" s="692"/>
      <c r="VMD135" s="692"/>
      <c r="VME135" s="692"/>
      <c r="VMF135" s="692"/>
      <c r="VMG135" s="692"/>
      <c r="VMH135" s="692"/>
      <c r="VMI135" s="692"/>
      <c r="VMJ135" s="692"/>
      <c r="VMK135" s="692"/>
      <c r="VML135" s="692"/>
      <c r="VMM135" s="692"/>
      <c r="VMN135" s="692"/>
      <c r="VMO135" s="692"/>
      <c r="VMP135" s="692"/>
      <c r="VMQ135" s="692"/>
      <c r="VMR135" s="692"/>
      <c r="VMS135" s="692"/>
      <c r="VMT135" s="692"/>
      <c r="VMU135" s="692"/>
      <c r="VMV135" s="692"/>
      <c r="VMW135" s="692"/>
      <c r="VMX135" s="692"/>
      <c r="VMY135" s="692"/>
      <c r="VMZ135" s="692"/>
      <c r="VNA135" s="692"/>
      <c r="VNB135" s="692"/>
      <c r="VNC135" s="692"/>
      <c r="VND135" s="692"/>
      <c r="VNE135" s="692"/>
      <c r="VNF135" s="692"/>
      <c r="VNG135" s="692"/>
      <c r="VNH135" s="692"/>
      <c r="VNI135" s="692"/>
      <c r="VNJ135" s="692"/>
      <c r="VNK135" s="692"/>
      <c r="VNL135" s="692"/>
      <c r="VNM135" s="692"/>
      <c r="VNN135" s="692"/>
      <c r="VNO135" s="692"/>
      <c r="VNP135" s="692"/>
      <c r="VNQ135" s="692"/>
      <c r="VNR135" s="692"/>
      <c r="VNS135" s="692"/>
      <c r="VNT135" s="692"/>
      <c r="VNU135" s="692"/>
      <c r="VNV135" s="692"/>
      <c r="VNW135" s="692"/>
      <c r="VNX135" s="692"/>
      <c r="VNY135" s="692"/>
      <c r="VNZ135" s="692"/>
      <c r="VOA135" s="692"/>
      <c r="VOB135" s="692"/>
      <c r="VOC135" s="692"/>
      <c r="VOD135" s="692"/>
      <c r="VOE135" s="692"/>
      <c r="VOF135" s="692"/>
      <c r="VOG135" s="692"/>
      <c r="VOH135" s="692"/>
      <c r="VOI135" s="692"/>
      <c r="VOJ135" s="692"/>
      <c r="VOK135" s="692"/>
      <c r="VOL135" s="692"/>
      <c r="VOM135" s="692"/>
      <c r="VON135" s="692"/>
      <c r="VOO135" s="692"/>
      <c r="VOP135" s="692"/>
      <c r="VOQ135" s="692"/>
      <c r="VOR135" s="692"/>
      <c r="VOS135" s="692"/>
      <c r="VOT135" s="692"/>
      <c r="VOU135" s="692"/>
      <c r="VOV135" s="692"/>
      <c r="VOW135" s="692"/>
      <c r="VOX135" s="692"/>
      <c r="VOY135" s="692"/>
      <c r="VOZ135" s="692"/>
      <c r="VPA135" s="692"/>
      <c r="VPB135" s="692"/>
      <c r="VPC135" s="692"/>
      <c r="VPD135" s="692"/>
      <c r="VPE135" s="692"/>
      <c r="VPF135" s="692"/>
      <c r="VPG135" s="692"/>
      <c r="VPH135" s="692"/>
      <c r="VPI135" s="692"/>
      <c r="VPJ135" s="692"/>
      <c r="VPK135" s="692"/>
      <c r="VPL135" s="692"/>
      <c r="VPM135" s="692"/>
      <c r="VPN135" s="692"/>
      <c r="VPO135" s="692"/>
      <c r="VPP135" s="692"/>
      <c r="VPQ135" s="692"/>
      <c r="VPR135" s="692"/>
      <c r="VPS135" s="692"/>
      <c r="VPT135" s="692"/>
      <c r="VPU135" s="692"/>
      <c r="VPV135" s="692"/>
      <c r="VPW135" s="692"/>
      <c r="VPX135" s="692"/>
      <c r="VPY135" s="692"/>
      <c r="VPZ135" s="692"/>
      <c r="VQA135" s="692"/>
      <c r="VQB135" s="692"/>
      <c r="VQC135" s="692"/>
      <c r="VQD135" s="692"/>
      <c r="VQE135" s="692"/>
      <c r="VQF135" s="692"/>
      <c r="VQG135" s="692"/>
      <c r="VQH135" s="692"/>
      <c r="VQI135" s="692"/>
      <c r="VQJ135" s="692"/>
      <c r="VQK135" s="692"/>
      <c r="VQL135" s="692"/>
      <c r="VQM135" s="692"/>
      <c r="VQN135" s="692"/>
      <c r="VQO135" s="692"/>
      <c r="VQP135" s="692"/>
      <c r="VQQ135" s="692"/>
      <c r="VQR135" s="692"/>
      <c r="VQS135" s="692"/>
      <c r="VQT135" s="692"/>
      <c r="VQU135" s="692"/>
      <c r="VQV135" s="692"/>
      <c r="VQW135" s="692"/>
      <c r="VQX135" s="692"/>
      <c r="VQY135" s="692"/>
      <c r="VQZ135" s="692"/>
      <c r="VRA135" s="692"/>
      <c r="VRB135" s="692"/>
      <c r="VRC135" s="692"/>
      <c r="VRD135" s="692"/>
      <c r="VRE135" s="692"/>
      <c r="VRF135" s="692"/>
      <c r="VRG135" s="692"/>
      <c r="VRH135" s="692"/>
      <c r="VRI135" s="692"/>
      <c r="VRJ135" s="692"/>
      <c r="VRK135" s="692"/>
      <c r="VRL135" s="692"/>
      <c r="VRM135" s="692"/>
      <c r="VRN135" s="692"/>
      <c r="VRO135" s="692"/>
      <c r="VRP135" s="692"/>
      <c r="VRQ135" s="692"/>
      <c r="VRR135" s="692"/>
      <c r="VRS135" s="692"/>
      <c r="VRT135" s="692"/>
      <c r="VRU135" s="692"/>
      <c r="VRV135" s="692"/>
      <c r="VRW135" s="692"/>
      <c r="VRX135" s="692"/>
      <c r="VRY135" s="692"/>
      <c r="VRZ135" s="692"/>
      <c r="VSA135" s="692"/>
      <c r="VSB135" s="692"/>
      <c r="VSC135" s="692"/>
      <c r="VSD135" s="692"/>
      <c r="VSE135" s="692"/>
      <c r="VSF135" s="692"/>
      <c r="VSG135" s="692"/>
      <c r="VSH135" s="692"/>
      <c r="VSI135" s="692"/>
      <c r="VSJ135" s="692"/>
      <c r="VSK135" s="692"/>
      <c r="VSL135" s="692"/>
      <c r="VSM135" s="692"/>
      <c r="VSN135" s="692"/>
      <c r="VSO135" s="692"/>
      <c r="VSP135" s="692"/>
      <c r="VSQ135" s="692"/>
      <c r="VSR135" s="692"/>
      <c r="VSS135" s="692"/>
      <c r="VST135" s="692"/>
      <c r="VSU135" s="692"/>
      <c r="VSV135" s="692"/>
      <c r="VSW135" s="692"/>
      <c r="VSX135" s="692"/>
      <c r="VSY135" s="692"/>
      <c r="VSZ135" s="692"/>
      <c r="VTA135" s="692"/>
      <c r="VTB135" s="692"/>
      <c r="VTC135" s="692"/>
      <c r="VTD135" s="692"/>
      <c r="VTE135" s="692"/>
      <c r="VTF135" s="692"/>
      <c r="VTG135" s="692"/>
      <c r="VTH135" s="692"/>
      <c r="VTI135" s="692"/>
      <c r="VTJ135" s="692"/>
      <c r="VTK135" s="692"/>
      <c r="VTL135" s="692"/>
      <c r="VTM135" s="692"/>
      <c r="VTN135" s="692"/>
      <c r="VTO135" s="692"/>
      <c r="VTP135" s="692"/>
      <c r="VTQ135" s="692"/>
      <c r="VTR135" s="692"/>
      <c r="VTS135" s="692"/>
      <c r="VTT135" s="692"/>
      <c r="VTU135" s="692"/>
      <c r="VTV135" s="692"/>
      <c r="VTW135" s="692"/>
      <c r="VTX135" s="692"/>
      <c r="VTY135" s="692"/>
      <c r="VTZ135" s="692"/>
      <c r="VUA135" s="692"/>
      <c r="VUB135" s="692"/>
      <c r="VUC135" s="692"/>
      <c r="VUD135" s="692"/>
      <c r="VUE135" s="692"/>
      <c r="VUF135" s="692"/>
      <c r="VUG135" s="692"/>
      <c r="VUH135" s="692"/>
      <c r="VUI135" s="692"/>
      <c r="VUJ135" s="692"/>
      <c r="VUK135" s="692"/>
      <c r="VUL135" s="692"/>
      <c r="VUM135" s="692"/>
      <c r="VUN135" s="692"/>
      <c r="VUO135" s="692"/>
      <c r="VUP135" s="692"/>
      <c r="VUQ135" s="692"/>
      <c r="VUR135" s="692"/>
      <c r="VUS135" s="692"/>
      <c r="VUT135" s="692"/>
      <c r="VUU135" s="692"/>
      <c r="VUV135" s="692"/>
      <c r="VUW135" s="692"/>
      <c r="VUX135" s="692"/>
      <c r="VUY135" s="692"/>
      <c r="VUZ135" s="692"/>
      <c r="VVA135" s="692"/>
      <c r="VVB135" s="692"/>
      <c r="VVC135" s="692"/>
      <c r="VVD135" s="692"/>
      <c r="VVE135" s="692"/>
      <c r="VVF135" s="692"/>
      <c r="VVG135" s="692"/>
      <c r="VVH135" s="692"/>
      <c r="VVI135" s="692"/>
      <c r="VVJ135" s="692"/>
      <c r="VVK135" s="692"/>
      <c r="VVL135" s="692"/>
      <c r="VVM135" s="692"/>
      <c r="VVN135" s="692"/>
      <c r="VVO135" s="692"/>
      <c r="VVP135" s="692"/>
      <c r="VVQ135" s="692"/>
      <c r="VVR135" s="692"/>
      <c r="VVS135" s="692"/>
      <c r="VVT135" s="692"/>
      <c r="VVU135" s="692"/>
      <c r="VVV135" s="692"/>
      <c r="VVW135" s="692"/>
      <c r="VVX135" s="692"/>
      <c r="VVY135" s="692"/>
      <c r="VVZ135" s="692"/>
      <c r="VWA135" s="692"/>
      <c r="VWB135" s="692"/>
      <c r="VWC135" s="692"/>
      <c r="VWD135" s="692"/>
      <c r="VWE135" s="692"/>
      <c r="VWF135" s="692"/>
      <c r="VWG135" s="692"/>
      <c r="VWH135" s="692"/>
      <c r="VWI135" s="692"/>
      <c r="VWJ135" s="692"/>
      <c r="VWK135" s="692"/>
      <c r="VWL135" s="692"/>
      <c r="VWM135" s="692"/>
      <c r="VWN135" s="692"/>
      <c r="VWO135" s="692"/>
      <c r="VWP135" s="692"/>
      <c r="VWQ135" s="692"/>
      <c r="VWR135" s="692"/>
      <c r="VWS135" s="692"/>
      <c r="VWT135" s="692"/>
      <c r="VWU135" s="692"/>
      <c r="VWV135" s="692"/>
      <c r="VWW135" s="692"/>
      <c r="VWX135" s="692"/>
      <c r="VWY135" s="692"/>
      <c r="VWZ135" s="692"/>
      <c r="VXA135" s="692"/>
      <c r="VXB135" s="692"/>
      <c r="VXC135" s="692"/>
      <c r="VXD135" s="692"/>
      <c r="VXE135" s="692"/>
      <c r="VXF135" s="692"/>
      <c r="VXG135" s="692"/>
      <c r="VXH135" s="692"/>
      <c r="VXI135" s="692"/>
      <c r="VXJ135" s="692"/>
      <c r="VXK135" s="692"/>
      <c r="VXL135" s="692"/>
      <c r="VXM135" s="692"/>
      <c r="VXN135" s="692"/>
      <c r="VXO135" s="692"/>
      <c r="VXP135" s="692"/>
      <c r="VXQ135" s="692"/>
      <c r="VXR135" s="692"/>
      <c r="VXS135" s="692"/>
      <c r="VXT135" s="692"/>
      <c r="VXU135" s="692"/>
      <c r="VXV135" s="692"/>
      <c r="VXW135" s="692"/>
      <c r="VXX135" s="692"/>
      <c r="VXY135" s="692"/>
      <c r="VXZ135" s="692"/>
      <c r="VYA135" s="692"/>
      <c r="VYB135" s="692"/>
      <c r="VYC135" s="692"/>
      <c r="VYD135" s="692"/>
      <c r="VYE135" s="692"/>
      <c r="VYF135" s="692"/>
      <c r="VYG135" s="692"/>
      <c r="VYH135" s="692"/>
      <c r="VYI135" s="692"/>
      <c r="VYJ135" s="692"/>
      <c r="VYK135" s="692"/>
      <c r="VYL135" s="692"/>
      <c r="VYM135" s="692"/>
      <c r="VYN135" s="692"/>
      <c r="VYO135" s="692"/>
      <c r="VYP135" s="692"/>
      <c r="VYQ135" s="692"/>
      <c r="VYR135" s="692"/>
      <c r="VYS135" s="692"/>
      <c r="VYT135" s="692"/>
      <c r="VYU135" s="692"/>
      <c r="VYV135" s="692"/>
      <c r="VYW135" s="692"/>
      <c r="VYX135" s="692"/>
      <c r="VYY135" s="692"/>
      <c r="VYZ135" s="692"/>
      <c r="VZA135" s="692"/>
      <c r="VZB135" s="692"/>
      <c r="VZC135" s="692"/>
      <c r="VZD135" s="692"/>
      <c r="VZE135" s="692"/>
      <c r="VZF135" s="692"/>
      <c r="VZG135" s="692"/>
      <c r="VZH135" s="692"/>
      <c r="VZI135" s="692"/>
      <c r="VZJ135" s="692"/>
      <c r="VZK135" s="692"/>
      <c r="VZL135" s="692"/>
      <c r="VZM135" s="692"/>
      <c r="VZN135" s="692"/>
      <c r="VZO135" s="692"/>
      <c r="VZP135" s="692"/>
      <c r="VZQ135" s="692"/>
      <c r="VZR135" s="692"/>
      <c r="VZS135" s="692"/>
      <c r="VZT135" s="692"/>
      <c r="VZU135" s="692"/>
      <c r="VZV135" s="692"/>
      <c r="VZW135" s="692"/>
      <c r="VZX135" s="692"/>
      <c r="VZY135" s="692"/>
      <c r="VZZ135" s="692"/>
      <c r="WAA135" s="692"/>
      <c r="WAB135" s="692"/>
      <c r="WAC135" s="692"/>
      <c r="WAD135" s="692"/>
      <c r="WAE135" s="692"/>
      <c r="WAF135" s="692"/>
      <c r="WAG135" s="692"/>
      <c r="WAH135" s="692"/>
      <c r="WAI135" s="692"/>
      <c r="WAJ135" s="692"/>
      <c r="WAK135" s="692"/>
      <c r="WAL135" s="692"/>
      <c r="WAM135" s="692"/>
      <c r="WAN135" s="692"/>
      <c r="WAO135" s="692"/>
      <c r="WAP135" s="692"/>
      <c r="WAQ135" s="692"/>
      <c r="WAR135" s="692"/>
      <c r="WAS135" s="692"/>
      <c r="WAT135" s="692"/>
      <c r="WAU135" s="692"/>
      <c r="WAV135" s="692"/>
      <c r="WAW135" s="692"/>
      <c r="WAX135" s="692"/>
      <c r="WAY135" s="692"/>
      <c r="WAZ135" s="692"/>
      <c r="WBA135" s="692"/>
      <c r="WBB135" s="692"/>
      <c r="WBC135" s="692"/>
      <c r="WBD135" s="692"/>
      <c r="WBE135" s="692"/>
      <c r="WBF135" s="692"/>
      <c r="WBG135" s="692"/>
      <c r="WBH135" s="692"/>
      <c r="WBI135" s="692"/>
      <c r="WBJ135" s="692"/>
      <c r="WBK135" s="692"/>
      <c r="WBL135" s="692"/>
      <c r="WBM135" s="692"/>
      <c r="WBN135" s="692"/>
      <c r="WBO135" s="692"/>
      <c r="WBP135" s="692"/>
      <c r="WBQ135" s="692"/>
      <c r="WBR135" s="692"/>
      <c r="WBS135" s="692"/>
      <c r="WBT135" s="692"/>
      <c r="WBU135" s="692"/>
      <c r="WBV135" s="692"/>
      <c r="WBW135" s="692"/>
      <c r="WBX135" s="692"/>
      <c r="WBY135" s="692"/>
      <c r="WBZ135" s="692"/>
      <c r="WCA135" s="692"/>
      <c r="WCB135" s="692"/>
      <c r="WCC135" s="692"/>
      <c r="WCD135" s="692"/>
      <c r="WCE135" s="692"/>
      <c r="WCF135" s="692"/>
      <c r="WCG135" s="692"/>
      <c r="WCH135" s="692"/>
      <c r="WCI135" s="692"/>
      <c r="WCJ135" s="692"/>
      <c r="WCK135" s="692"/>
      <c r="WCL135" s="692"/>
      <c r="WCM135" s="692"/>
      <c r="WCN135" s="692"/>
      <c r="WCO135" s="692"/>
      <c r="WCP135" s="692"/>
      <c r="WCQ135" s="692"/>
      <c r="WCR135" s="692"/>
      <c r="WCS135" s="692"/>
      <c r="WCT135" s="692"/>
      <c r="WCU135" s="692"/>
      <c r="WCV135" s="692"/>
      <c r="WCW135" s="692"/>
      <c r="WCX135" s="692"/>
      <c r="WCY135" s="692"/>
      <c r="WCZ135" s="692"/>
      <c r="WDA135" s="692"/>
      <c r="WDB135" s="692"/>
      <c r="WDC135" s="692"/>
      <c r="WDD135" s="692"/>
      <c r="WDE135" s="692"/>
      <c r="WDF135" s="692"/>
      <c r="WDG135" s="692"/>
      <c r="WDH135" s="692"/>
      <c r="WDI135" s="692"/>
      <c r="WDJ135" s="692"/>
      <c r="WDK135" s="692"/>
      <c r="WDL135" s="692"/>
      <c r="WDM135" s="692"/>
      <c r="WDN135" s="692"/>
      <c r="WDO135" s="692"/>
      <c r="WDP135" s="692"/>
      <c r="WDQ135" s="692"/>
      <c r="WDR135" s="692"/>
      <c r="WDS135" s="692"/>
      <c r="WDT135" s="692"/>
      <c r="WDU135" s="692"/>
      <c r="WDV135" s="692"/>
      <c r="WDW135" s="692"/>
      <c r="WDX135" s="692"/>
      <c r="WDY135" s="692"/>
      <c r="WDZ135" s="692"/>
      <c r="WEA135" s="692"/>
      <c r="WEB135" s="692"/>
      <c r="WEC135" s="692"/>
      <c r="WED135" s="692"/>
      <c r="WEE135" s="692"/>
      <c r="WEF135" s="692"/>
      <c r="WEG135" s="692"/>
      <c r="WEH135" s="692"/>
      <c r="WEI135" s="692"/>
      <c r="WEJ135" s="692"/>
      <c r="WEK135" s="692"/>
      <c r="WEL135" s="692"/>
      <c r="WEM135" s="692"/>
      <c r="WEN135" s="692"/>
      <c r="WEO135" s="692"/>
      <c r="WEP135" s="692"/>
      <c r="WEQ135" s="692"/>
      <c r="WER135" s="692"/>
      <c r="WES135" s="692"/>
      <c r="WET135" s="692"/>
      <c r="WEU135" s="692"/>
      <c r="WEV135" s="692"/>
      <c r="WEW135" s="692"/>
      <c r="WEX135" s="692"/>
      <c r="WEY135" s="692"/>
      <c r="WEZ135" s="692"/>
      <c r="WFA135" s="692"/>
      <c r="WFB135" s="692"/>
      <c r="WFC135" s="692"/>
      <c r="WFD135" s="692"/>
      <c r="WFE135" s="692"/>
      <c r="WFF135" s="692"/>
      <c r="WFG135" s="692"/>
      <c r="WFH135" s="692"/>
      <c r="WFI135" s="692"/>
      <c r="WFJ135" s="692"/>
      <c r="WFK135" s="692"/>
      <c r="WFL135" s="692"/>
      <c r="WFM135" s="692"/>
      <c r="WFN135" s="692"/>
      <c r="WFO135" s="692"/>
      <c r="WFP135" s="692"/>
      <c r="WFQ135" s="692"/>
      <c r="WFR135" s="692"/>
      <c r="WFS135" s="692"/>
      <c r="WFT135" s="692"/>
      <c r="WFU135" s="692"/>
      <c r="WFV135" s="692"/>
      <c r="WFW135" s="692"/>
      <c r="WFX135" s="692"/>
      <c r="WFY135" s="692"/>
      <c r="WFZ135" s="692"/>
      <c r="WGA135" s="692"/>
      <c r="WGB135" s="692"/>
      <c r="WGC135" s="692"/>
      <c r="WGD135" s="692"/>
      <c r="WGE135" s="692"/>
      <c r="WGF135" s="692"/>
      <c r="WGG135" s="692"/>
      <c r="WGH135" s="692"/>
      <c r="WGI135" s="692"/>
      <c r="WGJ135" s="692"/>
      <c r="WGK135" s="692"/>
      <c r="WGL135" s="692"/>
      <c r="WGM135" s="692"/>
      <c r="WGN135" s="692"/>
      <c r="WGO135" s="692"/>
      <c r="WGP135" s="692"/>
      <c r="WGQ135" s="692"/>
      <c r="WGR135" s="692"/>
      <c r="WGS135" s="692"/>
      <c r="WGT135" s="692"/>
      <c r="WGU135" s="692"/>
      <c r="WGV135" s="692"/>
      <c r="WGW135" s="692"/>
      <c r="WGX135" s="692"/>
      <c r="WGY135" s="692"/>
      <c r="WGZ135" s="692"/>
      <c r="WHA135" s="692"/>
      <c r="WHB135" s="692"/>
      <c r="WHC135" s="692"/>
      <c r="WHD135" s="692"/>
      <c r="WHE135" s="692"/>
      <c r="WHF135" s="692"/>
      <c r="WHG135" s="692"/>
      <c r="WHH135" s="692"/>
      <c r="WHI135" s="692"/>
      <c r="WHJ135" s="692"/>
      <c r="WHK135" s="692"/>
      <c r="WHL135" s="692"/>
      <c r="WHM135" s="692"/>
      <c r="WHN135" s="692"/>
      <c r="WHO135" s="692"/>
      <c r="WHP135" s="692"/>
      <c r="WHQ135" s="692"/>
      <c r="WHR135" s="692"/>
      <c r="WHS135" s="692"/>
      <c r="WHT135" s="692"/>
      <c r="WHU135" s="692"/>
      <c r="WHV135" s="692"/>
      <c r="WHW135" s="692"/>
      <c r="WHX135" s="692"/>
      <c r="WHY135" s="692"/>
      <c r="WHZ135" s="692"/>
      <c r="WIA135" s="692"/>
      <c r="WIB135" s="692"/>
      <c r="WIC135" s="692"/>
      <c r="WID135" s="692"/>
      <c r="WIE135" s="692"/>
      <c r="WIF135" s="692"/>
      <c r="WIG135" s="692"/>
      <c r="WIH135" s="692"/>
      <c r="WII135" s="692"/>
      <c r="WIJ135" s="692"/>
      <c r="WIK135" s="692"/>
      <c r="WIL135" s="692"/>
      <c r="WIM135" s="692"/>
      <c r="WIN135" s="692"/>
      <c r="WIO135" s="692"/>
      <c r="WIP135" s="692"/>
      <c r="WIQ135" s="692"/>
      <c r="WIR135" s="692"/>
      <c r="WIS135" s="692"/>
      <c r="WIT135" s="692"/>
      <c r="WIU135" s="692"/>
      <c r="WIV135" s="692"/>
      <c r="WIW135" s="692"/>
      <c r="WIX135" s="692"/>
      <c r="WIY135" s="692"/>
      <c r="WIZ135" s="692"/>
      <c r="WJA135" s="692"/>
      <c r="WJB135" s="692"/>
      <c r="WJC135" s="692"/>
      <c r="WJD135" s="692"/>
      <c r="WJE135" s="692"/>
      <c r="WJF135" s="692"/>
      <c r="WJG135" s="692"/>
      <c r="WJH135" s="692"/>
      <c r="WJI135" s="692"/>
      <c r="WJJ135" s="692"/>
      <c r="WJK135" s="692"/>
      <c r="WJL135" s="692"/>
      <c r="WJM135" s="692"/>
      <c r="WJN135" s="692"/>
      <c r="WJO135" s="692"/>
      <c r="WJP135" s="692"/>
      <c r="WJQ135" s="692"/>
      <c r="WJR135" s="692"/>
      <c r="WJS135" s="692"/>
      <c r="WJT135" s="692"/>
      <c r="WJU135" s="692"/>
      <c r="WJV135" s="692"/>
      <c r="WJW135" s="692"/>
      <c r="WJX135" s="692"/>
      <c r="WJY135" s="692"/>
      <c r="WJZ135" s="692"/>
      <c r="WKA135" s="692"/>
      <c r="WKB135" s="692"/>
      <c r="WKC135" s="692"/>
      <c r="WKD135" s="692"/>
      <c r="WKE135" s="692"/>
      <c r="WKF135" s="692"/>
      <c r="WKG135" s="692"/>
      <c r="WKH135" s="692"/>
      <c r="WKI135" s="692"/>
      <c r="WKJ135" s="692"/>
      <c r="WKK135" s="692"/>
      <c r="WKL135" s="692"/>
      <c r="WKM135" s="692"/>
      <c r="WKN135" s="692"/>
      <c r="WKO135" s="692"/>
      <c r="WKP135" s="692"/>
      <c r="WKQ135" s="692"/>
      <c r="WKR135" s="692"/>
      <c r="WKS135" s="692"/>
      <c r="WKT135" s="692"/>
      <c r="WKU135" s="692"/>
      <c r="WKV135" s="692"/>
      <c r="WKW135" s="692"/>
      <c r="WKX135" s="692"/>
      <c r="WKY135" s="692"/>
      <c r="WKZ135" s="692"/>
      <c r="WLA135" s="692"/>
      <c r="WLB135" s="692"/>
      <c r="WLC135" s="692"/>
      <c r="WLD135" s="692"/>
      <c r="WLE135" s="692"/>
      <c r="WLF135" s="692"/>
      <c r="WLG135" s="692"/>
      <c r="WLH135" s="692"/>
      <c r="WLI135" s="692"/>
      <c r="WLJ135" s="692"/>
      <c r="WLK135" s="692"/>
      <c r="WLL135" s="692"/>
      <c r="WLM135" s="692"/>
      <c r="WLN135" s="692"/>
      <c r="WLO135" s="692"/>
      <c r="WLP135" s="692"/>
      <c r="WLQ135" s="692"/>
      <c r="WLR135" s="692"/>
      <c r="WLS135" s="692"/>
      <c r="WLT135" s="692"/>
      <c r="WLU135" s="692"/>
      <c r="WLV135" s="692"/>
      <c r="WLW135" s="692"/>
      <c r="WLX135" s="692"/>
      <c r="WLY135" s="692"/>
      <c r="WLZ135" s="692"/>
      <c r="WMA135" s="692"/>
      <c r="WMB135" s="692"/>
      <c r="WMC135" s="692"/>
      <c r="WMD135" s="692"/>
      <c r="WME135" s="692"/>
      <c r="WMF135" s="692"/>
      <c r="WMG135" s="692"/>
      <c r="WMH135" s="692"/>
      <c r="WMI135" s="692"/>
      <c r="WMJ135" s="692"/>
      <c r="WMK135" s="692"/>
      <c r="WML135" s="692"/>
      <c r="WMM135" s="692"/>
      <c r="WMN135" s="692"/>
      <c r="WMO135" s="692"/>
      <c r="WMP135" s="692"/>
      <c r="WMQ135" s="692"/>
      <c r="WMR135" s="692"/>
      <c r="WMS135" s="692"/>
      <c r="WMT135" s="692"/>
      <c r="WMU135" s="692"/>
      <c r="WMV135" s="692"/>
      <c r="WMW135" s="692"/>
      <c r="WMX135" s="692"/>
      <c r="WMY135" s="692"/>
      <c r="WMZ135" s="692"/>
      <c r="WNA135" s="692"/>
      <c r="WNB135" s="692"/>
      <c r="WNC135" s="692"/>
      <c r="WND135" s="692"/>
      <c r="WNE135" s="692"/>
      <c r="WNF135" s="692"/>
      <c r="WNG135" s="692"/>
      <c r="WNH135" s="692"/>
      <c r="WNI135" s="692"/>
      <c r="WNJ135" s="692"/>
      <c r="WNK135" s="692"/>
      <c r="WNL135" s="692"/>
      <c r="WNM135" s="692"/>
      <c r="WNN135" s="692"/>
      <c r="WNO135" s="692"/>
      <c r="WNP135" s="692"/>
      <c r="WNQ135" s="692"/>
      <c r="WNR135" s="692"/>
      <c r="WNS135" s="692"/>
      <c r="WNT135" s="692"/>
      <c r="WNU135" s="692"/>
      <c r="WNV135" s="692"/>
      <c r="WNW135" s="692"/>
      <c r="WNX135" s="692"/>
      <c r="WNY135" s="692"/>
      <c r="WNZ135" s="692"/>
      <c r="WOA135" s="692"/>
      <c r="WOB135" s="692"/>
      <c r="WOC135" s="692"/>
      <c r="WOD135" s="692"/>
      <c r="WOE135" s="692"/>
      <c r="WOF135" s="692"/>
      <c r="WOG135" s="692"/>
      <c r="WOH135" s="692"/>
      <c r="WOI135" s="692"/>
      <c r="WOJ135" s="692"/>
      <c r="WOK135" s="692"/>
      <c r="WOL135" s="692"/>
      <c r="WOM135" s="692"/>
      <c r="WON135" s="692"/>
      <c r="WOO135" s="692"/>
      <c r="WOP135" s="692"/>
      <c r="WOQ135" s="692"/>
      <c r="WOR135" s="692"/>
      <c r="WOS135" s="692"/>
      <c r="WOT135" s="692"/>
      <c r="WOU135" s="692"/>
      <c r="WOV135" s="692"/>
      <c r="WOW135" s="692"/>
      <c r="WOX135" s="692"/>
      <c r="WOY135" s="692"/>
      <c r="WOZ135" s="692"/>
      <c r="WPA135" s="692"/>
      <c r="WPB135" s="692"/>
      <c r="WPC135" s="692"/>
      <c r="WPD135" s="692"/>
      <c r="WPE135" s="692"/>
      <c r="WPF135" s="692"/>
      <c r="WPG135" s="692"/>
      <c r="WPH135" s="692"/>
      <c r="WPI135" s="692"/>
      <c r="WPJ135" s="692"/>
      <c r="WPK135" s="692"/>
      <c r="WPL135" s="692"/>
      <c r="WPM135" s="692"/>
      <c r="WPN135" s="692"/>
      <c r="WPO135" s="692"/>
      <c r="WPP135" s="692"/>
      <c r="WPQ135" s="692"/>
      <c r="WPR135" s="692"/>
      <c r="WPS135" s="692"/>
      <c r="WPT135" s="692"/>
      <c r="WPU135" s="692"/>
      <c r="WPV135" s="692"/>
      <c r="WPW135" s="692"/>
      <c r="WPX135" s="692"/>
      <c r="WPY135" s="692"/>
      <c r="WPZ135" s="692"/>
      <c r="WQA135" s="692"/>
      <c r="WQB135" s="692"/>
      <c r="WQC135" s="692"/>
      <c r="WQD135" s="692"/>
      <c r="WQE135" s="692"/>
      <c r="WQF135" s="692"/>
      <c r="WQG135" s="692"/>
      <c r="WQH135" s="692"/>
      <c r="WQI135" s="692"/>
      <c r="WQJ135" s="692"/>
      <c r="WQK135" s="692"/>
      <c r="WQL135" s="692"/>
      <c r="WQM135" s="692"/>
      <c r="WQN135" s="692"/>
      <c r="WQO135" s="692"/>
      <c r="WQP135" s="692"/>
      <c r="WQQ135" s="692"/>
      <c r="WQR135" s="692"/>
      <c r="WQS135" s="692"/>
      <c r="WQT135" s="692"/>
      <c r="WQU135" s="692"/>
      <c r="WQV135" s="692"/>
      <c r="WQW135" s="692"/>
      <c r="WQX135" s="692"/>
      <c r="WQY135" s="692"/>
      <c r="WQZ135" s="692"/>
      <c r="WRA135" s="692"/>
      <c r="WRB135" s="692"/>
      <c r="WRC135" s="692"/>
      <c r="WRD135" s="692"/>
      <c r="WRE135" s="692"/>
      <c r="WRF135" s="692"/>
      <c r="WRG135" s="692"/>
      <c r="WRH135" s="692"/>
      <c r="WRI135" s="692"/>
      <c r="WRJ135" s="692"/>
      <c r="WRK135" s="692"/>
      <c r="WRL135" s="692"/>
      <c r="WRM135" s="692"/>
      <c r="WRN135" s="692"/>
      <c r="WRO135" s="692"/>
      <c r="WRP135" s="692"/>
      <c r="WRQ135" s="692"/>
      <c r="WRR135" s="692"/>
      <c r="WRS135" s="692"/>
      <c r="WRT135" s="692"/>
      <c r="WRU135" s="692"/>
      <c r="WRV135" s="692"/>
      <c r="WRW135" s="692"/>
      <c r="WRX135" s="692"/>
      <c r="WRY135" s="692"/>
      <c r="WRZ135" s="692"/>
      <c r="WSA135" s="692"/>
      <c r="WSB135" s="692"/>
      <c r="WSC135" s="692"/>
      <c r="WSD135" s="692"/>
      <c r="WSE135" s="692"/>
      <c r="WSF135" s="692"/>
      <c r="WSG135" s="692"/>
      <c r="WSH135" s="692"/>
      <c r="WSI135" s="692"/>
      <c r="WSJ135" s="692"/>
      <c r="WSK135" s="692"/>
      <c r="WSL135" s="692"/>
      <c r="WSM135" s="692"/>
      <c r="WSN135" s="692"/>
      <c r="WSO135" s="692"/>
      <c r="WSP135" s="692"/>
      <c r="WSQ135" s="692"/>
      <c r="WSR135" s="692"/>
      <c r="WSS135" s="692"/>
      <c r="WST135" s="692"/>
      <c r="WSU135" s="692"/>
      <c r="WSV135" s="692"/>
      <c r="WSW135" s="692"/>
      <c r="WSX135" s="692"/>
      <c r="WSY135" s="692"/>
      <c r="WSZ135" s="692"/>
      <c r="WTA135" s="692"/>
      <c r="WTB135" s="692"/>
      <c r="WTC135" s="692"/>
      <c r="WTD135" s="692"/>
      <c r="WTE135" s="692"/>
      <c r="WTF135" s="692"/>
      <c r="WTG135" s="692"/>
      <c r="WTH135" s="692"/>
      <c r="WTI135" s="692"/>
      <c r="WTJ135" s="692"/>
      <c r="WTK135" s="692"/>
      <c r="WTL135" s="692"/>
      <c r="WTM135" s="692"/>
      <c r="WTN135" s="692"/>
      <c r="WTO135" s="692"/>
      <c r="WTP135" s="692"/>
      <c r="WTQ135" s="692"/>
      <c r="WTR135" s="692"/>
      <c r="WTS135" s="692"/>
      <c r="WTT135" s="692"/>
      <c r="WTU135" s="692"/>
      <c r="WTV135" s="692"/>
      <c r="WTW135" s="692"/>
      <c r="WTX135" s="692"/>
      <c r="WTY135" s="692"/>
      <c r="WTZ135" s="692"/>
      <c r="WUA135" s="692"/>
      <c r="WUB135" s="692"/>
      <c r="WUC135" s="692"/>
      <c r="WUD135" s="692"/>
      <c r="WUE135" s="692"/>
      <c r="WUF135" s="692"/>
      <c r="WUG135" s="692"/>
      <c r="WUH135" s="692"/>
      <c r="WUI135" s="692"/>
      <c r="WUJ135" s="692"/>
      <c r="WUK135" s="692"/>
      <c r="WUL135" s="692"/>
      <c r="WUM135" s="692"/>
      <c r="WUN135" s="692"/>
      <c r="WUO135" s="692"/>
      <c r="WUP135" s="692"/>
      <c r="WUQ135" s="692"/>
      <c r="WUR135" s="692"/>
      <c r="WUS135" s="692"/>
      <c r="WUT135" s="692"/>
      <c r="WUU135" s="692"/>
      <c r="WUV135" s="692"/>
      <c r="WUW135" s="692"/>
      <c r="WUX135" s="692"/>
      <c r="WUY135" s="692"/>
      <c r="WUZ135" s="692"/>
      <c r="WVA135" s="692"/>
      <c r="WVB135" s="692"/>
      <c r="WVC135" s="692"/>
      <c r="WVD135" s="692"/>
      <c r="WVE135" s="692"/>
      <c r="WVF135" s="692"/>
      <c r="WVG135" s="692"/>
      <c r="WVH135" s="692"/>
      <c r="WVI135" s="692"/>
      <c r="WVJ135" s="692"/>
      <c r="WVK135" s="692"/>
      <c r="WVL135" s="692"/>
      <c r="WVM135" s="692"/>
      <c r="WVN135" s="692"/>
      <c r="WVO135" s="692"/>
      <c r="WVP135" s="692"/>
      <c r="WVQ135" s="692"/>
      <c r="WVR135" s="692"/>
      <c r="WVS135" s="692"/>
      <c r="WVT135" s="692"/>
      <c r="WVU135" s="692"/>
      <c r="WVV135" s="692"/>
      <c r="WVW135" s="692"/>
      <c r="WVX135" s="692"/>
      <c r="WVY135" s="692"/>
      <c r="WVZ135" s="692"/>
      <c r="WWA135" s="692"/>
      <c r="WWB135" s="692"/>
      <c r="WWC135" s="692"/>
      <c r="WWD135" s="692"/>
      <c r="WWE135" s="692"/>
      <c r="WWF135" s="692"/>
      <c r="WWG135" s="692"/>
      <c r="WWH135" s="692"/>
      <c r="WWI135" s="692"/>
      <c r="WWJ135" s="692"/>
      <c r="WWK135" s="692"/>
      <c r="WWL135" s="692"/>
      <c r="WWM135" s="692"/>
      <c r="WWN135" s="692"/>
      <c r="WWO135" s="692"/>
      <c r="WWP135" s="692"/>
      <c r="WWQ135" s="692"/>
      <c r="WWR135" s="692"/>
      <c r="WWS135" s="692"/>
      <c r="WWT135" s="692"/>
      <c r="WWU135" s="692"/>
      <c r="WWV135" s="692"/>
      <c r="WWW135" s="692"/>
      <c r="WWX135" s="692"/>
      <c r="WWY135" s="692"/>
      <c r="WWZ135" s="692"/>
      <c r="WXA135" s="692"/>
      <c r="WXB135" s="692"/>
      <c r="WXC135" s="692"/>
      <c r="WXD135" s="692"/>
      <c r="WXE135" s="692"/>
      <c r="WXF135" s="692"/>
      <c r="WXG135" s="692"/>
      <c r="WXH135" s="692"/>
      <c r="WXI135" s="692"/>
      <c r="WXJ135" s="692"/>
      <c r="WXK135" s="692"/>
      <c r="WXL135" s="692"/>
      <c r="WXM135" s="692"/>
      <c r="WXN135" s="692"/>
      <c r="WXO135" s="692"/>
      <c r="WXP135" s="692"/>
      <c r="WXQ135" s="692"/>
      <c r="WXR135" s="692"/>
      <c r="WXS135" s="692"/>
      <c r="WXT135" s="692"/>
      <c r="WXU135" s="692"/>
      <c r="WXV135" s="692"/>
      <c r="WXW135" s="692"/>
      <c r="WXX135" s="692"/>
      <c r="WXY135" s="692"/>
      <c r="WXZ135" s="692"/>
      <c r="WYA135" s="692"/>
      <c r="WYB135" s="692"/>
      <c r="WYC135" s="692"/>
      <c r="WYD135" s="692"/>
      <c r="WYE135" s="692"/>
      <c r="WYF135" s="692"/>
      <c r="WYG135" s="692"/>
      <c r="WYH135" s="692"/>
      <c r="WYI135" s="692"/>
      <c r="WYJ135" s="692"/>
      <c r="WYK135" s="692"/>
      <c r="WYL135" s="692"/>
      <c r="WYM135" s="692"/>
      <c r="WYN135" s="692"/>
      <c r="WYO135" s="692"/>
      <c r="WYP135" s="692"/>
      <c r="WYQ135" s="692"/>
      <c r="WYR135" s="692"/>
      <c r="WYS135" s="692"/>
      <c r="WYT135" s="692"/>
      <c r="WYU135" s="692"/>
      <c r="WYV135" s="692"/>
      <c r="WYW135" s="692"/>
      <c r="WYX135" s="692"/>
      <c r="WYY135" s="692"/>
      <c r="WYZ135" s="692"/>
      <c r="WZA135" s="692"/>
      <c r="WZB135" s="692"/>
      <c r="WZC135" s="692"/>
      <c r="WZD135" s="692"/>
      <c r="WZE135" s="692"/>
      <c r="WZF135" s="692"/>
      <c r="WZG135" s="692"/>
      <c r="WZH135" s="692"/>
      <c r="WZI135" s="692"/>
      <c r="WZJ135" s="692"/>
      <c r="WZK135" s="692"/>
      <c r="WZL135" s="692"/>
      <c r="WZM135" s="692"/>
      <c r="WZN135" s="692"/>
      <c r="WZO135" s="692"/>
      <c r="WZP135" s="692"/>
      <c r="WZQ135" s="692"/>
      <c r="WZR135" s="692"/>
      <c r="WZS135" s="692"/>
      <c r="WZT135" s="692"/>
      <c r="WZU135" s="692"/>
      <c r="WZV135" s="692"/>
      <c r="WZW135" s="692"/>
      <c r="WZX135" s="692"/>
      <c r="WZY135" s="692"/>
      <c r="WZZ135" s="692"/>
      <c r="XAA135" s="692"/>
      <c r="XAB135" s="692"/>
      <c r="XAC135" s="692"/>
      <c r="XAD135" s="692"/>
      <c r="XAE135" s="692"/>
      <c r="XAF135" s="692"/>
      <c r="XAG135" s="692"/>
      <c r="XAH135" s="692"/>
      <c r="XAI135" s="692"/>
      <c r="XAJ135" s="692"/>
      <c r="XAK135" s="692"/>
      <c r="XAL135" s="692"/>
      <c r="XAM135" s="692"/>
      <c r="XAN135" s="692"/>
      <c r="XAO135" s="692"/>
      <c r="XAP135" s="692"/>
      <c r="XAQ135" s="692"/>
      <c r="XAR135" s="692"/>
      <c r="XAS135" s="692"/>
      <c r="XAT135" s="692"/>
      <c r="XAU135" s="692"/>
      <c r="XAV135" s="692"/>
      <c r="XAW135" s="692"/>
      <c r="XAX135" s="692"/>
      <c r="XAY135" s="692"/>
      <c r="XAZ135" s="692"/>
      <c r="XBA135" s="692"/>
      <c r="XBB135" s="692"/>
      <c r="XBC135" s="692"/>
      <c r="XBD135" s="692"/>
      <c r="XBE135" s="692"/>
      <c r="XBF135" s="692"/>
      <c r="XBG135" s="692"/>
      <c r="XBH135" s="692"/>
      <c r="XBI135" s="692"/>
      <c r="XBJ135" s="692"/>
      <c r="XBK135" s="692"/>
      <c r="XBL135" s="692"/>
      <c r="XBM135" s="692"/>
      <c r="XBN135" s="692"/>
      <c r="XBO135" s="692"/>
      <c r="XBP135" s="692"/>
      <c r="XBQ135" s="692"/>
      <c r="XBR135" s="692"/>
      <c r="XBS135" s="692"/>
      <c r="XBT135" s="692"/>
      <c r="XBU135" s="692"/>
      <c r="XBV135" s="692"/>
      <c r="XBW135" s="692"/>
      <c r="XBX135" s="692"/>
      <c r="XBY135" s="692"/>
      <c r="XBZ135" s="692"/>
      <c r="XCA135" s="692"/>
      <c r="XCB135" s="692"/>
      <c r="XCC135" s="692"/>
      <c r="XCD135" s="692"/>
      <c r="XCE135" s="692"/>
      <c r="XCF135" s="692"/>
      <c r="XCG135" s="692"/>
      <c r="XCH135" s="692"/>
      <c r="XCI135" s="692"/>
      <c r="XCJ135" s="692"/>
      <c r="XCK135" s="692"/>
      <c r="XCL135" s="692"/>
      <c r="XCM135" s="692"/>
      <c r="XCN135" s="692"/>
      <c r="XCO135" s="692"/>
      <c r="XCP135" s="692"/>
      <c r="XCQ135" s="692"/>
      <c r="XCR135" s="692"/>
      <c r="XCS135" s="692"/>
      <c r="XCT135" s="692"/>
      <c r="XCU135" s="692"/>
      <c r="XCV135" s="692"/>
      <c r="XCW135" s="692"/>
      <c r="XCX135" s="692"/>
      <c r="XCY135" s="692"/>
      <c r="XCZ135" s="692"/>
      <c r="XDA135" s="692"/>
      <c r="XDB135" s="692"/>
      <c r="XDC135" s="692"/>
      <c r="XDD135" s="692"/>
      <c r="XDE135" s="692"/>
      <c r="XDF135" s="692"/>
      <c r="XDG135" s="692"/>
      <c r="XDH135" s="692"/>
      <c r="XDI135" s="692"/>
      <c r="XDJ135" s="692"/>
      <c r="XDK135" s="692"/>
      <c r="XDL135" s="692"/>
      <c r="XDM135" s="692"/>
      <c r="XDN135" s="692"/>
      <c r="XDO135" s="692"/>
      <c r="XDP135" s="692"/>
      <c r="XDQ135" s="692"/>
      <c r="XDR135" s="692"/>
      <c r="XDS135" s="692"/>
      <c r="XDT135" s="692"/>
      <c r="XDU135" s="692"/>
    </row>
    <row r="136" spans="1:16349">
      <c r="A136" s="66" t="s">
        <v>441</v>
      </c>
      <c r="B136" s="67">
        <v>10</v>
      </c>
      <c r="C136" s="66" t="s">
        <v>104</v>
      </c>
      <c r="D136" s="777">
        <v>1019</v>
      </c>
      <c r="E136" s="68" t="s">
        <v>413</v>
      </c>
      <c r="F136" s="346" t="s">
        <v>414</v>
      </c>
      <c r="G136" s="599" t="s">
        <v>442</v>
      </c>
      <c r="H136" s="66"/>
      <c r="J136" s="13"/>
      <c r="K136" s="94">
        <v>16.350000000000001</v>
      </c>
      <c r="L136" s="94">
        <v>18.579999999999998</v>
      </c>
      <c r="M136" s="94" t="s">
        <v>62</v>
      </c>
      <c r="N136" s="94">
        <f>L136-K136-R136+S136</f>
        <v>2.2299999999999969</v>
      </c>
      <c r="O136" s="99">
        <f>N136/K136</f>
        <v>0.1363914373088683</v>
      </c>
      <c r="P136" s="99"/>
      <c r="Q136" s="95" t="s">
        <v>39</v>
      </c>
      <c r="R136" s="95"/>
      <c r="S136" s="96"/>
      <c r="T136" s="91"/>
      <c r="U136" s="91"/>
      <c r="V136" s="13"/>
      <c r="X136" s="13"/>
      <c r="Y136" s="94">
        <v>16.350000000000001</v>
      </c>
      <c r="Z136" s="94">
        <v>18.579999999999998</v>
      </c>
      <c r="AA136" s="94" t="s">
        <v>62</v>
      </c>
      <c r="AB136" s="94">
        <f>Z136-Y136-AF136+AG136</f>
        <v>2.2299999999999969</v>
      </c>
      <c r="AC136" s="99">
        <f>AB136/Y136</f>
        <v>0.1363914373088683</v>
      </c>
      <c r="AD136" s="99"/>
      <c r="AE136" s="95" t="s">
        <v>39</v>
      </c>
      <c r="AF136" s="95"/>
      <c r="AG136" s="96"/>
      <c r="AH136" s="91"/>
      <c r="AI136" s="91"/>
      <c r="AJ136" s="13"/>
      <c r="AL136" s="13"/>
      <c r="AM136" s="94">
        <v>16.350000000000001</v>
      </c>
      <c r="AN136" s="94">
        <v>18.579999999999998</v>
      </c>
      <c r="AO136" s="94" t="s">
        <v>62</v>
      </c>
      <c r="AP136" s="94">
        <f>AN136-AM136-AT136+AU136</f>
        <v>2.2299999999999969</v>
      </c>
      <c r="AQ136" s="99">
        <f>AP136/AM136</f>
        <v>0.1363914373088683</v>
      </c>
      <c r="AR136" s="99"/>
      <c r="AS136" s="95" t="s">
        <v>39</v>
      </c>
      <c r="AT136" s="95"/>
      <c r="AU136" s="96"/>
      <c r="AV136" s="91"/>
      <c r="AW136" s="91"/>
      <c r="AX136" s="13"/>
      <c r="AZ136" s="13"/>
      <c r="BA136" s="94">
        <v>16.350000000000001</v>
      </c>
      <c r="BB136" s="94">
        <v>18.579999999999998</v>
      </c>
      <c r="BC136" s="94" t="s">
        <v>62</v>
      </c>
      <c r="BD136" s="94">
        <f>BB136-BA136-BH136+BI136</f>
        <v>2.2299999999999969</v>
      </c>
      <c r="BE136" s="99">
        <f>BD136/BA136</f>
        <v>0.1363914373088683</v>
      </c>
      <c r="BF136" s="99"/>
      <c r="BG136" s="95" t="s">
        <v>39</v>
      </c>
      <c r="BH136" s="95"/>
      <c r="BI136" s="96"/>
      <c r="BJ136" s="91"/>
      <c r="BK136" s="91"/>
      <c r="BL136" s="13"/>
      <c r="BN136" s="13"/>
      <c r="BO136" s="94">
        <v>16.350000000000001</v>
      </c>
      <c r="BP136" s="94">
        <v>18.579999999999998</v>
      </c>
      <c r="BQ136" s="94" t="s">
        <v>62</v>
      </c>
      <c r="BR136" s="94">
        <f>BP136-BO136-BV136+BW136</f>
        <v>2.2299999999999969</v>
      </c>
      <c r="BS136" s="99">
        <f>BR136/BO136</f>
        <v>0.1363914373088683</v>
      </c>
      <c r="BT136" s="99"/>
      <c r="BU136" s="95" t="s">
        <v>39</v>
      </c>
      <c r="BV136" s="95"/>
      <c r="BW136" s="96"/>
      <c r="BX136" s="91"/>
      <c r="BY136" s="91"/>
      <c r="BZ136" s="13"/>
      <c r="CB136" s="13"/>
      <c r="CC136" s="94">
        <v>16.350000000000001</v>
      </c>
      <c r="CD136" s="94">
        <v>18.579999999999998</v>
      </c>
      <c r="CE136" s="94" t="s">
        <v>62</v>
      </c>
      <c r="CF136" s="94">
        <f>CD136-CC136-CJ136+CK136</f>
        <v>2.2299999999999969</v>
      </c>
      <c r="CG136" s="99">
        <f>CF136/CC136</f>
        <v>0.1363914373088683</v>
      </c>
      <c r="CH136" s="99"/>
      <c r="CI136" s="95" t="s">
        <v>39</v>
      </c>
      <c r="CJ136" s="95"/>
      <c r="CK136" s="96"/>
      <c r="CL136" s="91"/>
      <c r="CM136" s="91"/>
      <c r="CN136" s="13"/>
      <c r="CP136" s="13"/>
      <c r="CQ136" s="94">
        <v>16.350000000000001</v>
      </c>
      <c r="CR136" s="94">
        <v>18.579999999999998</v>
      </c>
      <c r="CS136" s="94" t="s">
        <v>62</v>
      </c>
      <c r="CT136" s="94">
        <f>CR136-CQ136-CX136+CY136</f>
        <v>2.2299999999999969</v>
      </c>
      <c r="CU136" s="99">
        <f>CT136/CQ136</f>
        <v>0.1363914373088683</v>
      </c>
      <c r="CV136" s="99"/>
      <c r="CW136" s="95" t="s">
        <v>39</v>
      </c>
      <c r="CX136" s="95"/>
      <c r="CY136" s="96"/>
      <c r="CZ136" s="91"/>
      <c r="DA136" s="91"/>
      <c r="DB136" s="13"/>
      <c r="DD136" s="13"/>
      <c r="DE136" s="94">
        <v>16.350000000000001</v>
      </c>
      <c r="DF136" s="94">
        <v>18.579999999999998</v>
      </c>
      <c r="DG136" s="94"/>
      <c r="DH136" s="94"/>
      <c r="DI136" s="94" t="s">
        <v>62</v>
      </c>
      <c r="DJ136" s="94">
        <f>DF136-DE136-DN136+DO136</f>
        <v>2.2299999999999969</v>
      </c>
      <c r="DK136" s="99">
        <f>DJ136/DE136</f>
        <v>0.1363914373088683</v>
      </c>
      <c r="DL136" s="99"/>
      <c r="DM136" s="95" t="s">
        <v>39</v>
      </c>
      <c r="DN136" s="95"/>
      <c r="DO136" s="96"/>
      <c r="DP136" s="91"/>
      <c r="DQ136" s="91"/>
      <c r="DR136" s="13"/>
      <c r="DT136" s="13"/>
      <c r="DU136" s="94">
        <v>16.350000000000001</v>
      </c>
      <c r="DV136" s="94">
        <v>18.579999999999998</v>
      </c>
      <c r="DW136" s="94" t="s">
        <v>62</v>
      </c>
      <c r="DX136" s="94">
        <f>DV136-DU136-EB136+EC136</f>
        <v>2.2299999999999969</v>
      </c>
      <c r="DY136" s="99">
        <f>DX136/DU136</f>
        <v>0.1363914373088683</v>
      </c>
      <c r="DZ136" s="99"/>
      <c r="EA136" s="95" t="s">
        <v>39</v>
      </c>
      <c r="EB136" s="95"/>
      <c r="EC136" s="96"/>
      <c r="ED136" s="91"/>
      <c r="EE136" s="91"/>
      <c r="EF136" s="13"/>
      <c r="EG136" s="13"/>
      <c r="EH136" s="13"/>
      <c r="EI136" s="94">
        <v>16.350000000000001</v>
      </c>
      <c r="EJ136" s="94">
        <v>18.579999999999998</v>
      </c>
      <c r="EK136" s="94" t="s">
        <v>62</v>
      </c>
      <c r="EL136" s="94">
        <f>EJ136-EI136-EO136+EP136</f>
        <v>2.2299999999999969</v>
      </c>
      <c r="EM136" s="99">
        <f>EL136/EI136</f>
        <v>0.1363914373088683</v>
      </c>
      <c r="EN136" s="95" t="s">
        <v>39</v>
      </c>
      <c r="EO136" s="95"/>
      <c r="EP136" s="96"/>
      <c r="EQ136" s="91"/>
      <c r="ER136" s="91"/>
      <c r="ES136" s="13"/>
      <c r="EU136" s="13"/>
      <c r="EV136" s="94">
        <v>16.350000000000001</v>
      </c>
      <c r="EW136" s="94">
        <v>18.579999999999998</v>
      </c>
      <c r="EX136" s="94" t="s">
        <v>62</v>
      </c>
      <c r="EY136" s="94">
        <f>EW136-EV136-FB136+FC136</f>
        <v>2.2299999999999969</v>
      </c>
      <c r="EZ136" s="99">
        <f>EY136/EV136</f>
        <v>0.1363914373088683</v>
      </c>
      <c r="FA136" s="95" t="s">
        <v>39</v>
      </c>
      <c r="FB136" s="95"/>
      <c r="FC136" s="96"/>
      <c r="FD136" s="91"/>
      <c r="FE136" s="91"/>
      <c r="FF136" s="13"/>
      <c r="FH136" s="13"/>
      <c r="FI136" s="94">
        <v>16.350000000000001</v>
      </c>
      <c r="FJ136" s="94">
        <v>18.579999999999998</v>
      </c>
      <c r="FK136" s="94" t="s">
        <v>62</v>
      </c>
      <c r="FL136" s="94">
        <f>FJ136-FI136-FO136+FP136</f>
        <v>2.2299999999999969</v>
      </c>
      <c r="FM136" s="99">
        <f>FL136/FI136</f>
        <v>0.1363914373088683</v>
      </c>
      <c r="FN136" s="95" t="s">
        <v>39</v>
      </c>
      <c r="FO136" s="95"/>
      <c r="FP136" s="96"/>
      <c r="FQ136" s="91"/>
      <c r="FR136" s="91"/>
      <c r="FS136" s="13"/>
      <c r="FU136" s="13"/>
      <c r="FV136" s="94">
        <v>16.350000000000001</v>
      </c>
      <c r="FW136" s="94">
        <v>18.579999999999998</v>
      </c>
      <c r="FX136" s="94"/>
      <c r="FY136" s="94" t="s">
        <v>62</v>
      </c>
      <c r="FZ136" s="94">
        <f>FW136-FV136-GC136+GD136</f>
        <v>2.2299999999999969</v>
      </c>
      <c r="GA136" s="99">
        <f>FZ136/FV136</f>
        <v>0.1363914373088683</v>
      </c>
      <c r="GB136" s="95" t="s">
        <v>39</v>
      </c>
      <c r="GC136" s="95"/>
      <c r="GD136" s="96"/>
      <c r="GE136" s="91"/>
      <c r="GF136" s="91"/>
      <c r="GG136" s="13"/>
      <c r="GI136" s="13"/>
      <c r="GJ136" s="94">
        <v>16.350000000000001</v>
      </c>
      <c r="GK136" s="94">
        <v>18.579999999999998</v>
      </c>
      <c r="GL136" s="94"/>
      <c r="GM136" s="94" t="s">
        <v>62</v>
      </c>
      <c r="GN136" s="94">
        <f>GK136-GJ136-GQ136+GR136</f>
        <v>2.2299999999999969</v>
      </c>
      <c r="GO136" s="99">
        <f>GN136/GJ136</f>
        <v>0.1363914373088683</v>
      </c>
      <c r="GP136" s="95" t="s">
        <v>39</v>
      </c>
      <c r="GQ136" s="95"/>
      <c r="GR136" s="96"/>
      <c r="GS136" s="91"/>
      <c r="GT136" s="91"/>
      <c r="GU136" s="13"/>
      <c r="GW136" s="13"/>
      <c r="GX136" s="94">
        <v>16.350000000000001</v>
      </c>
      <c r="GY136" s="94">
        <v>18.579999999999998</v>
      </c>
      <c r="GZ136" s="94"/>
      <c r="HA136" s="94" t="s">
        <v>62</v>
      </c>
      <c r="HB136" s="94">
        <f>GY136-GX136-HE136+HF136</f>
        <v>2.2299999999999969</v>
      </c>
      <c r="HC136" s="99">
        <f>HB136/GX136</f>
        <v>0.1363914373088683</v>
      </c>
      <c r="HD136" s="95" t="s">
        <v>39</v>
      </c>
      <c r="HE136" s="95"/>
      <c r="HF136" s="96"/>
      <c r="HG136" s="91"/>
      <c r="HH136" s="91"/>
      <c r="HI136" s="13"/>
      <c r="HJ136" s="13"/>
      <c r="HK136" s="13"/>
      <c r="HL136" s="94">
        <v>16.350000000000001</v>
      </c>
      <c r="HM136" s="94">
        <v>18.579999999999998</v>
      </c>
      <c r="HN136" s="94"/>
      <c r="HO136" s="94" t="s">
        <v>62</v>
      </c>
      <c r="HP136" s="94">
        <f>HM136-HL136-HS136+HT136</f>
        <v>2.2299999999999969</v>
      </c>
      <c r="HQ136" s="99">
        <f>HP136/HL136</f>
        <v>0.1363914373088683</v>
      </c>
      <c r="HR136" s="95" t="s">
        <v>39</v>
      </c>
      <c r="HS136" s="95"/>
      <c r="HT136" s="96"/>
      <c r="HU136" s="91"/>
      <c r="HV136" s="91"/>
      <c r="HW136" s="13"/>
      <c r="HX136" s="13"/>
      <c r="HY136" s="94">
        <v>16.350000000000001</v>
      </c>
      <c r="HZ136" s="94">
        <v>18.579999999999998</v>
      </c>
      <c r="IA136" s="94"/>
      <c r="IB136" s="94" t="s">
        <v>62</v>
      </c>
      <c r="IC136" s="94">
        <f>HZ136-HY136-II136+IJ136</f>
        <v>2.2299999999999969</v>
      </c>
      <c r="ID136" s="99">
        <f>IC136/HY136</f>
        <v>0.1363914373088683</v>
      </c>
      <c r="IE136" s="99"/>
      <c r="IF136" s="99"/>
      <c r="IG136" s="99"/>
      <c r="IH136" s="95" t="s">
        <v>39</v>
      </c>
      <c r="II136" s="95"/>
      <c r="IJ136" s="96"/>
      <c r="IK136" s="91"/>
      <c r="IL136" s="91"/>
      <c r="IM136" s="13"/>
      <c r="IQ136" s="13"/>
      <c r="IR136" s="94">
        <v>16.350000000000001</v>
      </c>
      <c r="IS136" s="94">
        <v>18.579999999999998</v>
      </c>
      <c r="IT136" s="94"/>
      <c r="IU136" s="94" t="s">
        <v>62</v>
      </c>
      <c r="IV136" s="94">
        <f>IS136-IR136-JB136+JC136</f>
        <v>2.2299999999999969</v>
      </c>
      <c r="IW136" s="99">
        <f>IV136/IR136</f>
        <v>0.1363914373088683</v>
      </c>
      <c r="IX136" s="99"/>
      <c r="IY136" s="99"/>
      <c r="IZ136" s="99"/>
      <c r="JA136" s="95" t="s">
        <v>39</v>
      </c>
      <c r="JB136" s="95"/>
      <c r="JC136" s="96"/>
      <c r="JD136" s="91"/>
      <c r="JE136" s="91"/>
      <c r="JF136" s="13"/>
      <c r="JH136" s="13" t="s">
        <v>472</v>
      </c>
      <c r="JI136" s="94">
        <v>16.350000000000001</v>
      </c>
      <c r="JJ136" s="94">
        <v>18.579999999999998</v>
      </c>
      <c r="JK136" s="94"/>
      <c r="JL136" s="94" t="s">
        <v>62</v>
      </c>
      <c r="JM136" s="94">
        <f>JJ136-JI136-JS136+JT136</f>
        <v>2.2299999999999969</v>
      </c>
      <c r="JN136" s="99">
        <f>JM136/JI136</f>
        <v>0.1363914373088683</v>
      </c>
      <c r="JO136" s="99"/>
      <c r="JP136" s="99"/>
      <c r="JQ136" s="99"/>
      <c r="JR136" s="95" t="s">
        <v>39</v>
      </c>
      <c r="JS136" s="95"/>
      <c r="JT136" s="96"/>
      <c r="JU136" s="91"/>
      <c r="JV136" s="91"/>
      <c r="JW136" s="13"/>
      <c r="JZ136" s="13" t="s">
        <v>473</v>
      </c>
      <c r="KA136" s="94">
        <v>16.350000000000001</v>
      </c>
      <c r="KB136" s="94">
        <v>18.579999999999998</v>
      </c>
      <c r="KC136" s="94"/>
      <c r="KD136" s="94" t="s">
        <v>62</v>
      </c>
      <c r="KE136" s="94">
        <f>KB136-KA136-KK136+KL136</f>
        <v>2.2299999999999969</v>
      </c>
      <c r="KF136" s="99">
        <f>KE136/KA136</f>
        <v>0.1363914373088683</v>
      </c>
      <c r="KG136" s="99"/>
      <c r="KH136" s="99"/>
      <c r="KI136" s="99"/>
      <c r="KJ136" s="95" t="s">
        <v>39</v>
      </c>
      <c r="KK136" s="95"/>
      <c r="KL136" s="96"/>
      <c r="KM136" s="91"/>
      <c r="KN136" s="91"/>
      <c r="KO136" s="13"/>
      <c r="KQ136" s="13" t="s">
        <v>473</v>
      </c>
      <c r="KR136" s="94">
        <v>16.350000000000001</v>
      </c>
      <c r="KS136" s="94">
        <v>18.579999999999998</v>
      </c>
      <c r="KT136" s="94"/>
      <c r="KU136" s="316" t="s">
        <v>62</v>
      </c>
      <c r="KV136" s="94">
        <f>KS136-KR136-LB136+LC136</f>
        <v>2.2299999999999969</v>
      </c>
      <c r="KW136" s="99">
        <f>KV136/KR136</f>
        <v>0.1363914373088683</v>
      </c>
      <c r="KX136" s="99"/>
      <c r="KY136" s="99"/>
      <c r="KZ136" s="99"/>
      <c r="LA136" s="95" t="s">
        <v>39</v>
      </c>
      <c r="LB136" s="95"/>
      <c r="LC136" s="96"/>
      <c r="LD136" s="91"/>
      <c r="LE136" s="91"/>
      <c r="LF136" s="13"/>
      <c r="LI136" s="13" t="s">
        <v>473</v>
      </c>
      <c r="LJ136" s="94">
        <v>16.350000000000001</v>
      </c>
      <c r="LK136" s="94">
        <v>18.579999999999998</v>
      </c>
      <c r="LL136" s="94"/>
      <c r="LM136" s="316" t="s">
        <v>62</v>
      </c>
      <c r="LN136" s="94">
        <f>LK136-LJ136-LT136+LU136</f>
        <v>2.2299999999999969</v>
      </c>
      <c r="LO136" s="99">
        <f>LN136/LJ136</f>
        <v>0.1363914373088683</v>
      </c>
      <c r="LP136" s="99"/>
      <c r="LQ136" s="99"/>
      <c r="LR136" s="99"/>
      <c r="LS136" s="95" t="s">
        <v>39</v>
      </c>
      <c r="LT136" s="95"/>
      <c r="LU136" s="96"/>
      <c r="LV136" s="91"/>
      <c r="LW136" s="91"/>
      <c r="LX136" s="13"/>
      <c r="LZ136" s="13" t="s">
        <v>473</v>
      </c>
      <c r="MA136" s="94">
        <v>16.350000000000001</v>
      </c>
      <c r="MB136" s="94">
        <v>18.579999999999998</v>
      </c>
      <c r="MC136" s="94"/>
      <c r="MD136" s="316" t="s">
        <v>62</v>
      </c>
      <c r="ME136" s="94">
        <f>MB136-MA136-MK136+ML136</f>
        <v>2.2299999999999969</v>
      </c>
      <c r="MF136" s="99">
        <f>ME136/MA136</f>
        <v>0.1363914373088683</v>
      </c>
      <c r="MG136" s="99"/>
      <c r="MH136" s="99"/>
      <c r="MI136" s="99"/>
      <c r="MJ136" s="95" t="s">
        <v>39</v>
      </c>
      <c r="MK136" s="95"/>
      <c r="ML136" s="96"/>
      <c r="MM136" s="91"/>
      <c r="MN136" s="91"/>
      <c r="MO136" s="13"/>
      <c r="MQ136" s="13" t="s">
        <v>473</v>
      </c>
      <c r="MR136" s="94">
        <v>16.350000000000001</v>
      </c>
      <c r="MS136" s="94">
        <v>18.579999999999998</v>
      </c>
      <c r="MT136" s="94"/>
      <c r="MU136" s="316" t="s">
        <v>62</v>
      </c>
      <c r="MV136" s="94">
        <f>MS136-MR136-NB136+NC136</f>
        <v>2.2299999999999969</v>
      </c>
      <c r="MW136" s="99">
        <f>MV136/MR136</f>
        <v>0.1363914373088683</v>
      </c>
      <c r="MX136" s="99"/>
      <c r="MY136" s="99"/>
      <c r="MZ136" s="99"/>
      <c r="NA136" s="95" t="s">
        <v>39</v>
      </c>
      <c r="NB136" s="95"/>
      <c r="NC136" s="96"/>
      <c r="ND136" s="91"/>
      <c r="NE136" s="91"/>
      <c r="NF136" s="13"/>
      <c r="NI136" s="13" t="s">
        <v>473</v>
      </c>
      <c r="NJ136" s="94">
        <v>16.350000000000001</v>
      </c>
      <c r="NK136" s="94">
        <v>18.579999999999998</v>
      </c>
      <c r="NL136" s="94"/>
      <c r="NM136" s="316" t="s">
        <v>62</v>
      </c>
      <c r="NN136" s="94">
        <f>NK136-NJ136-NT136+NU136</f>
        <v>2.2299999999999969</v>
      </c>
      <c r="NO136" s="99">
        <f>NN136/NJ136</f>
        <v>0.1363914373088683</v>
      </c>
      <c r="NP136" s="99"/>
      <c r="NQ136" s="99"/>
      <c r="NR136" s="99"/>
      <c r="NS136" s="95" t="s">
        <v>39</v>
      </c>
      <c r="NT136" s="95"/>
      <c r="NU136" s="96"/>
      <c r="NV136" s="91"/>
      <c r="NW136" s="91"/>
      <c r="NX136" s="13"/>
      <c r="OA136" s="13" t="s">
        <v>473</v>
      </c>
      <c r="OB136" s="94">
        <v>16.350000000000001</v>
      </c>
      <c r="OC136" s="94">
        <v>18.579999999999998</v>
      </c>
      <c r="OD136" s="94"/>
      <c r="OE136" s="316" t="s">
        <v>62</v>
      </c>
      <c r="OF136" s="94">
        <f>OC136-OB136-OL136+OM136</f>
        <v>2.2299999999999969</v>
      </c>
      <c r="OG136" s="99">
        <f>OF136/OB136</f>
        <v>0.1363914373088683</v>
      </c>
      <c r="OH136" s="99"/>
      <c r="OI136" s="99"/>
      <c r="OJ136" s="99"/>
      <c r="OK136" s="95" t="s">
        <v>39</v>
      </c>
      <c r="OL136" s="95"/>
      <c r="OM136" s="96"/>
      <c r="ON136" s="13"/>
      <c r="OQ136" s="13" t="s">
        <v>473</v>
      </c>
      <c r="OR136" s="94">
        <v>16.350000000000001</v>
      </c>
      <c r="OS136" s="94">
        <v>18.579999999999998</v>
      </c>
      <c r="OT136" s="94"/>
      <c r="OU136" s="316" t="s">
        <v>62</v>
      </c>
      <c r="OV136" s="94">
        <f>OS136-OR136-PB136+PC136</f>
        <v>2.2299999999999969</v>
      </c>
      <c r="OW136" s="99">
        <f>OV136/OR136</f>
        <v>0.1363914373088683</v>
      </c>
      <c r="OX136" s="99"/>
      <c r="OY136" s="99"/>
      <c r="OZ136" s="99"/>
      <c r="PA136" s="95" t="s">
        <v>39</v>
      </c>
      <c r="PB136" s="95"/>
      <c r="PC136" s="96"/>
      <c r="PD136" s="13"/>
      <c r="PG136" s="13" t="s">
        <v>473</v>
      </c>
      <c r="PH136" s="94">
        <v>16.350000000000001</v>
      </c>
      <c r="PI136" s="94">
        <v>18.579999999999998</v>
      </c>
      <c r="PJ136" s="94"/>
      <c r="PK136" s="316" t="s">
        <v>62</v>
      </c>
      <c r="PL136" s="94">
        <f>PI136-PH136-PR136+PS136</f>
        <v>2.2299999999999969</v>
      </c>
      <c r="PM136" s="99">
        <f>PL136/PH136</f>
        <v>0.1363914373088683</v>
      </c>
      <c r="PN136" s="99"/>
      <c r="PO136" s="99"/>
      <c r="PP136" s="99"/>
      <c r="PQ136" s="95" t="s">
        <v>39</v>
      </c>
      <c r="PR136" s="95"/>
      <c r="PS136" s="96"/>
      <c r="PT136" s="13"/>
      <c r="PV136" s="13" t="s">
        <v>473</v>
      </c>
      <c r="PW136" s="94">
        <v>16.350000000000001</v>
      </c>
      <c r="PX136" s="94">
        <v>18.579999999999998</v>
      </c>
      <c r="PY136" s="94"/>
      <c r="PZ136" s="316" t="s">
        <v>62</v>
      </c>
      <c r="QA136" s="94">
        <f>PX136-PW136-QG136+QH136</f>
        <v>2.2299999999999969</v>
      </c>
      <c r="QB136" s="99">
        <f>QA136/PW136</f>
        <v>0.1363914373088683</v>
      </c>
      <c r="QC136" s="99"/>
      <c r="QD136" s="99"/>
      <c r="QE136" s="99"/>
      <c r="QF136" s="95" t="s">
        <v>39</v>
      </c>
      <c r="QG136" s="95"/>
      <c r="QH136" s="96"/>
      <c r="QI136" s="13"/>
      <c r="QK136" s="13" t="s">
        <v>473</v>
      </c>
      <c r="QL136" s="94">
        <v>16.350000000000001</v>
      </c>
      <c r="QM136" s="94">
        <v>18.579999999999998</v>
      </c>
      <c r="QN136" s="94"/>
      <c r="QO136" s="316" t="s">
        <v>62</v>
      </c>
      <c r="QP136" s="94">
        <f>QM136-QL136-QV136+QW136</f>
        <v>2.2299999999999969</v>
      </c>
      <c r="QQ136" s="99">
        <f>QP136/QL136</f>
        <v>0.1363914373088683</v>
      </c>
      <c r="QR136" s="99"/>
      <c r="QS136" s="99"/>
      <c r="QT136" s="99"/>
      <c r="QU136" s="95" t="s">
        <v>39</v>
      </c>
      <c r="QV136" s="95"/>
      <c r="QW136" s="96"/>
      <c r="QX136" s="13"/>
      <c r="QZ136" s="622"/>
      <c r="RA136" s="94">
        <v>16.350000000000001</v>
      </c>
      <c r="RB136" s="94">
        <v>18.579999999999998</v>
      </c>
      <c r="RC136" s="501"/>
      <c r="RD136" s="316" t="s">
        <v>62</v>
      </c>
      <c r="RE136" s="94">
        <f>RB136-RA136-RK136+RL136</f>
        <v>2.2299999999999969</v>
      </c>
      <c r="RF136" s="99">
        <f>RE136/RA136</f>
        <v>0.1363914373088683</v>
      </c>
      <c r="RG136" s="99"/>
      <c r="RH136" s="99"/>
      <c r="RI136" s="99"/>
      <c r="RJ136" s="540" t="s">
        <v>39</v>
      </c>
      <c r="RK136" s="562"/>
      <c r="RL136" s="563"/>
      <c r="RM136" s="633"/>
      <c r="RQ136" s="622"/>
      <c r="RR136" s="94">
        <v>16.350000000000001</v>
      </c>
      <c r="RS136" s="94">
        <v>18.579999999999998</v>
      </c>
      <c r="RT136" s="501"/>
      <c r="RU136" s="316" t="s">
        <v>62</v>
      </c>
      <c r="RV136" s="94">
        <f>RS136-RR136-SB136+SC136</f>
        <v>2.2299999999999969</v>
      </c>
      <c r="RW136" s="99">
        <f>RV136/RR136</f>
        <v>0.1363914373088683</v>
      </c>
      <c r="RX136" s="99"/>
      <c r="RY136" s="99"/>
      <c r="RZ136" s="99"/>
      <c r="SA136" s="540" t="s">
        <v>39</v>
      </c>
      <c r="SB136" s="562"/>
      <c r="SC136" s="563"/>
      <c r="SD136" s="633"/>
      <c r="SG136" s="692"/>
      <c r="SH136" s="692"/>
      <c r="SI136" s="692"/>
      <c r="SJ136" s="692"/>
      <c r="SK136" s="692"/>
      <c r="SL136" s="692"/>
      <c r="SM136" s="692"/>
      <c r="SN136" s="692"/>
      <c r="SO136" s="692"/>
      <c r="SP136" s="692"/>
      <c r="SQ136" s="692"/>
      <c r="SR136" s="692"/>
      <c r="SS136" s="692"/>
      <c r="ST136" s="692"/>
      <c r="SU136" s="692"/>
      <c r="SV136" s="692"/>
      <c r="SW136" s="692"/>
      <c r="SX136" s="692"/>
      <c r="SY136" s="692"/>
      <c r="SZ136" s="692"/>
      <c r="TA136" s="692"/>
      <c r="TB136" s="692"/>
      <c r="TC136" s="692"/>
      <c r="TD136" s="692"/>
      <c r="TE136" s="692"/>
      <c r="TF136" s="692"/>
      <c r="TG136" s="692"/>
      <c r="TH136" s="692"/>
      <c r="TI136" s="692"/>
      <c r="TJ136" s="692"/>
      <c r="TK136" s="692"/>
      <c r="TL136" s="692"/>
      <c r="TM136" s="692"/>
      <c r="TN136" s="692"/>
      <c r="TO136" s="692"/>
      <c r="TP136" s="692"/>
      <c r="TQ136" s="692"/>
      <c r="TR136" s="692"/>
      <c r="TS136" s="692"/>
      <c r="TT136" s="692"/>
      <c r="TU136" s="692"/>
      <c r="TV136" s="692"/>
      <c r="TW136" s="692"/>
      <c r="TX136" s="692"/>
      <c r="TY136" s="692"/>
      <c r="TZ136" s="692"/>
      <c r="UA136" s="692"/>
      <c r="UB136" s="692"/>
      <c r="UC136" s="692"/>
      <c r="UD136" s="692"/>
      <c r="UE136" s="692"/>
      <c r="UF136" s="692"/>
      <c r="UG136" s="692"/>
      <c r="UH136" s="692"/>
      <c r="UI136" s="692"/>
      <c r="UJ136" s="692"/>
      <c r="UK136" s="692"/>
      <c r="UL136" s="692"/>
      <c r="UM136" s="692"/>
      <c r="UN136" s="692"/>
      <c r="UO136" s="692"/>
      <c r="UP136" s="692"/>
      <c r="UQ136" s="692"/>
      <c r="UR136" s="692"/>
      <c r="US136" s="692"/>
      <c r="UT136" s="692"/>
      <c r="UU136" s="692"/>
      <c r="UV136" s="692"/>
      <c r="UW136" s="692"/>
      <c r="UX136" s="692"/>
      <c r="UY136" s="692"/>
      <c r="UZ136" s="692"/>
      <c r="VA136" s="692"/>
      <c r="VB136" s="692"/>
      <c r="VC136" s="692"/>
      <c r="VD136" s="692"/>
      <c r="VE136" s="692"/>
      <c r="VF136" s="692"/>
      <c r="VG136" s="692"/>
      <c r="VH136" s="692"/>
      <c r="VI136" s="692"/>
      <c r="VJ136" s="692"/>
      <c r="VK136" s="692"/>
      <c r="VL136" s="692"/>
      <c r="VM136" s="692"/>
      <c r="VN136" s="692"/>
      <c r="VO136" s="692"/>
      <c r="VP136" s="692"/>
      <c r="VQ136" s="692"/>
      <c r="VR136" s="692"/>
      <c r="VS136" s="692"/>
      <c r="VT136" s="692"/>
      <c r="VU136" s="692"/>
      <c r="VV136" s="692"/>
      <c r="VW136" s="692"/>
      <c r="VX136" s="692"/>
      <c r="VY136" s="692"/>
      <c r="VZ136" s="692"/>
      <c r="WA136" s="692"/>
      <c r="WB136" s="692"/>
      <c r="WC136" s="692"/>
      <c r="WD136" s="692"/>
      <c r="WE136" s="692"/>
      <c r="WF136" s="692"/>
      <c r="WG136" s="692"/>
      <c r="WH136" s="692"/>
      <c r="WI136" s="692"/>
      <c r="WJ136" s="692"/>
      <c r="WK136" s="692"/>
      <c r="WL136" s="692"/>
      <c r="WM136" s="692"/>
      <c r="WN136" s="692"/>
      <c r="WO136" s="692"/>
      <c r="WP136" s="692"/>
      <c r="WQ136" s="692"/>
      <c r="WR136" s="692"/>
      <c r="WS136" s="692"/>
      <c r="WT136" s="692"/>
      <c r="WU136" s="692"/>
      <c r="WV136" s="692"/>
      <c r="WW136" s="692"/>
      <c r="WX136" s="692"/>
      <c r="WY136" s="692"/>
      <c r="WZ136" s="692"/>
      <c r="XA136" s="692"/>
      <c r="XB136" s="692"/>
      <c r="XC136" s="692"/>
      <c r="XD136" s="692"/>
      <c r="XE136" s="692"/>
      <c r="XF136" s="692"/>
      <c r="XG136" s="692"/>
      <c r="XH136" s="692"/>
      <c r="XI136" s="692"/>
      <c r="XJ136" s="692"/>
      <c r="XK136" s="692"/>
      <c r="XL136" s="692"/>
      <c r="XM136" s="692"/>
      <c r="XN136" s="692"/>
      <c r="XO136" s="692"/>
      <c r="XP136" s="692"/>
      <c r="XQ136" s="692"/>
      <c r="XR136" s="692"/>
      <c r="XS136" s="692"/>
      <c r="XT136" s="692"/>
      <c r="XU136" s="692"/>
      <c r="XV136" s="692"/>
      <c r="XW136" s="692"/>
      <c r="XX136" s="692"/>
      <c r="XY136" s="692"/>
      <c r="XZ136" s="692"/>
      <c r="YA136" s="692"/>
      <c r="YB136" s="692"/>
      <c r="YC136" s="692"/>
      <c r="YD136" s="692"/>
      <c r="YE136" s="692"/>
      <c r="YF136" s="692"/>
      <c r="YG136" s="692"/>
      <c r="YH136" s="692"/>
      <c r="YI136" s="692"/>
      <c r="YJ136" s="692"/>
      <c r="YK136" s="692"/>
      <c r="YL136" s="692"/>
      <c r="YM136" s="692"/>
      <c r="YN136" s="692"/>
      <c r="YO136" s="692"/>
      <c r="YP136" s="692"/>
      <c r="YQ136" s="692"/>
      <c r="YR136" s="692"/>
      <c r="YS136" s="692"/>
      <c r="YT136" s="692"/>
      <c r="YU136" s="692"/>
      <c r="YV136" s="692"/>
      <c r="YW136" s="692"/>
      <c r="YX136" s="692"/>
      <c r="YY136" s="692"/>
      <c r="YZ136" s="692"/>
      <c r="ZA136" s="692"/>
      <c r="ZB136" s="692"/>
      <c r="ZC136" s="692"/>
      <c r="ZD136" s="692"/>
      <c r="ZE136" s="692"/>
      <c r="ZF136" s="692"/>
      <c r="ZG136" s="692"/>
      <c r="ZH136" s="692"/>
      <c r="ZI136" s="692"/>
      <c r="ZJ136" s="692"/>
      <c r="ZK136" s="692"/>
      <c r="ZL136" s="692"/>
      <c r="ZM136" s="692"/>
      <c r="ZN136" s="692"/>
      <c r="ZO136" s="692"/>
      <c r="ZP136" s="692"/>
      <c r="ZQ136" s="692"/>
      <c r="ZR136" s="692"/>
      <c r="ZS136" s="692"/>
      <c r="ZT136" s="692"/>
      <c r="ZU136" s="692"/>
      <c r="ZV136" s="692"/>
      <c r="ZW136" s="692"/>
      <c r="ZX136" s="692"/>
      <c r="ZY136" s="692"/>
      <c r="ZZ136" s="692"/>
      <c r="AAA136" s="692"/>
      <c r="AAB136" s="692"/>
      <c r="AAC136" s="692"/>
      <c r="AAD136" s="692"/>
      <c r="AAE136" s="692"/>
      <c r="AAF136" s="692"/>
      <c r="AAG136" s="692"/>
      <c r="AAH136" s="692"/>
      <c r="AAI136" s="692"/>
      <c r="AAJ136" s="692"/>
      <c r="AAK136" s="692"/>
      <c r="AAL136" s="692"/>
      <c r="AAM136" s="692"/>
      <c r="AAN136" s="692"/>
      <c r="AAO136" s="692"/>
      <c r="AAP136" s="692"/>
      <c r="AAQ136" s="692"/>
      <c r="AAR136" s="692"/>
      <c r="AAS136" s="692"/>
      <c r="AAT136" s="692"/>
      <c r="AAU136" s="692"/>
      <c r="AAV136" s="692"/>
      <c r="AAW136" s="692"/>
      <c r="AAX136" s="692"/>
      <c r="AAY136" s="692"/>
      <c r="AAZ136" s="692"/>
      <c r="ABA136" s="692"/>
      <c r="ABB136" s="692"/>
      <c r="ABC136" s="692"/>
      <c r="ABD136" s="692"/>
      <c r="ABE136" s="692"/>
      <c r="ABF136" s="692"/>
      <c r="ABG136" s="692"/>
      <c r="ABH136" s="692"/>
      <c r="ABI136" s="692"/>
      <c r="ABJ136" s="692"/>
      <c r="ABK136" s="692"/>
      <c r="ABL136" s="692"/>
      <c r="ABM136" s="692"/>
      <c r="ABN136" s="692"/>
      <c r="ABO136" s="692"/>
      <c r="ABP136" s="692"/>
      <c r="ABQ136" s="692"/>
      <c r="ABR136" s="692"/>
      <c r="ABS136" s="692"/>
      <c r="ABT136" s="692"/>
      <c r="ABU136" s="692"/>
      <c r="ABV136" s="692"/>
      <c r="ABW136" s="692"/>
      <c r="ABX136" s="692"/>
      <c r="ABY136" s="692"/>
      <c r="ABZ136" s="692"/>
      <c r="ACA136" s="692"/>
      <c r="ACB136" s="692"/>
      <c r="ACC136" s="692"/>
      <c r="ACD136" s="692"/>
      <c r="ACE136" s="692"/>
      <c r="ACF136" s="692"/>
      <c r="ACG136" s="692"/>
      <c r="ACH136" s="692"/>
      <c r="ACI136" s="692"/>
      <c r="ACJ136" s="692"/>
      <c r="ACK136" s="692"/>
      <c r="ACL136" s="692"/>
      <c r="ACM136" s="692"/>
      <c r="ACN136" s="692"/>
      <c r="ACO136" s="692"/>
      <c r="ACP136" s="692"/>
      <c r="ACQ136" s="692"/>
      <c r="ACR136" s="692"/>
      <c r="ACS136" s="692"/>
      <c r="ACT136" s="692"/>
      <c r="ACU136" s="692"/>
      <c r="ACV136" s="692"/>
      <c r="ACW136" s="692"/>
      <c r="ACX136" s="692"/>
      <c r="ACY136" s="692"/>
      <c r="ACZ136" s="692"/>
      <c r="ADA136" s="692"/>
      <c r="ADB136" s="692"/>
      <c r="ADC136" s="692"/>
      <c r="ADD136" s="692"/>
      <c r="ADE136" s="692"/>
      <c r="ADF136" s="692"/>
      <c r="ADG136" s="692"/>
      <c r="ADH136" s="692"/>
      <c r="ADI136" s="692"/>
      <c r="ADJ136" s="692"/>
      <c r="ADK136" s="692"/>
      <c r="ADL136" s="692"/>
      <c r="ADM136" s="692"/>
      <c r="ADN136" s="692"/>
      <c r="ADO136" s="692"/>
      <c r="ADP136" s="692"/>
      <c r="ADQ136" s="692"/>
      <c r="ADR136" s="692"/>
      <c r="ADS136" s="692"/>
      <c r="ADT136" s="692"/>
      <c r="ADU136" s="692"/>
      <c r="ADV136" s="692"/>
      <c r="ADW136" s="692"/>
      <c r="ADX136" s="692"/>
      <c r="ADY136" s="692"/>
      <c r="ADZ136" s="692"/>
      <c r="AEA136" s="692"/>
      <c r="AEB136" s="692"/>
      <c r="AEC136" s="692"/>
      <c r="AED136" s="692"/>
      <c r="AEE136" s="692"/>
      <c r="AEF136" s="692"/>
      <c r="AEG136" s="692"/>
      <c r="AEH136" s="692"/>
      <c r="AEI136" s="692"/>
      <c r="AEJ136" s="692"/>
      <c r="AEK136" s="692"/>
      <c r="AEL136" s="692"/>
      <c r="AEM136" s="692"/>
      <c r="AEN136" s="692"/>
      <c r="AEO136" s="692"/>
      <c r="AEP136" s="692"/>
      <c r="AEQ136" s="692"/>
      <c r="AER136" s="692"/>
      <c r="AES136" s="692"/>
      <c r="AET136" s="692"/>
      <c r="AEU136" s="692"/>
      <c r="AEV136" s="692"/>
      <c r="AEW136" s="692"/>
      <c r="AEX136" s="692"/>
      <c r="AEY136" s="692"/>
      <c r="AEZ136" s="692"/>
      <c r="AFA136" s="692"/>
      <c r="AFB136" s="692"/>
      <c r="AFC136" s="692"/>
      <c r="AFD136" s="692"/>
      <c r="AFE136" s="692"/>
      <c r="AFF136" s="692"/>
      <c r="AFG136" s="692"/>
      <c r="AFH136" s="692"/>
      <c r="AFI136" s="692"/>
      <c r="AFJ136" s="692"/>
      <c r="AFK136" s="692"/>
      <c r="AFL136" s="692"/>
      <c r="AFM136" s="692"/>
      <c r="AFN136" s="692"/>
      <c r="AFO136" s="692"/>
      <c r="AFP136" s="692"/>
      <c r="AFQ136" s="692"/>
      <c r="AFR136" s="692"/>
      <c r="AFS136" s="692"/>
      <c r="AFT136" s="692"/>
      <c r="AFU136" s="692"/>
      <c r="AFV136" s="692"/>
      <c r="AFW136" s="692"/>
      <c r="AFX136" s="692"/>
      <c r="AFY136" s="692"/>
      <c r="AFZ136" s="692"/>
      <c r="AGA136" s="692"/>
      <c r="AGB136" s="692"/>
      <c r="AGC136" s="692"/>
      <c r="AGD136" s="692"/>
      <c r="AGE136" s="692"/>
      <c r="AGF136" s="692"/>
      <c r="AGG136" s="692"/>
      <c r="AGH136" s="692"/>
      <c r="AGI136" s="692"/>
      <c r="AGJ136" s="692"/>
      <c r="AGK136" s="692"/>
      <c r="AGL136" s="692"/>
      <c r="AGM136" s="692"/>
      <c r="AGN136" s="692"/>
      <c r="AGO136" s="692"/>
      <c r="AGP136" s="692"/>
      <c r="AGQ136" s="692"/>
      <c r="AGR136" s="692"/>
      <c r="AGS136" s="692"/>
      <c r="AGT136" s="692"/>
      <c r="AGU136" s="692"/>
      <c r="AGV136" s="692"/>
      <c r="AGW136" s="692"/>
      <c r="AGX136" s="692"/>
      <c r="AGY136" s="692"/>
      <c r="AGZ136" s="692"/>
      <c r="AHA136" s="692"/>
      <c r="AHB136" s="692"/>
      <c r="AHC136" s="692"/>
      <c r="AHD136" s="692"/>
      <c r="AHE136" s="692"/>
      <c r="AHF136" s="692"/>
      <c r="AHG136" s="692"/>
      <c r="AHH136" s="692"/>
      <c r="AHI136" s="692"/>
      <c r="AHJ136" s="692"/>
      <c r="AHK136" s="692"/>
      <c r="AHL136" s="692"/>
      <c r="AHM136" s="692"/>
      <c r="AHN136" s="692"/>
      <c r="AHO136" s="692"/>
      <c r="AHP136" s="692"/>
      <c r="AHQ136" s="692"/>
      <c r="AHR136" s="692"/>
      <c r="AHS136" s="692"/>
      <c r="AHT136" s="692"/>
      <c r="AHU136" s="692"/>
      <c r="AHV136" s="692"/>
      <c r="AHW136" s="692"/>
      <c r="AHX136" s="692"/>
      <c r="AHY136" s="692"/>
      <c r="AHZ136" s="692"/>
      <c r="AIA136" s="692"/>
      <c r="AIB136" s="692"/>
      <c r="AIC136" s="692"/>
      <c r="AID136" s="692"/>
      <c r="AIE136" s="692"/>
      <c r="AIF136" s="692"/>
      <c r="AIG136" s="692"/>
      <c r="AIH136" s="692"/>
      <c r="AII136" s="692"/>
      <c r="AIJ136" s="692"/>
      <c r="AIK136" s="692"/>
      <c r="AIL136" s="692"/>
      <c r="AIM136" s="692"/>
      <c r="AIN136" s="692"/>
      <c r="AIO136" s="692"/>
      <c r="AIP136" s="692"/>
      <c r="AIQ136" s="692"/>
      <c r="AIR136" s="692"/>
      <c r="AIS136" s="692"/>
      <c r="AIT136" s="692"/>
      <c r="AIU136" s="692"/>
      <c r="AIV136" s="692"/>
      <c r="AIW136" s="692"/>
      <c r="AIX136" s="692"/>
      <c r="AIY136" s="692"/>
      <c r="AIZ136" s="692"/>
      <c r="AJA136" s="692"/>
      <c r="AJB136" s="692"/>
      <c r="AJC136" s="692"/>
      <c r="AJD136" s="692"/>
      <c r="AJE136" s="692"/>
      <c r="AJF136" s="692"/>
      <c r="AJG136" s="692"/>
      <c r="AJH136" s="692"/>
      <c r="AJI136" s="692"/>
      <c r="AJJ136" s="692"/>
      <c r="AJK136" s="692"/>
      <c r="AJL136" s="692"/>
      <c r="AJM136" s="692"/>
      <c r="AJN136" s="692"/>
      <c r="AJO136" s="692"/>
      <c r="AJP136" s="692"/>
      <c r="AJQ136" s="692"/>
      <c r="AJR136" s="692"/>
      <c r="AJS136" s="692"/>
      <c r="AJT136" s="692"/>
      <c r="AJU136" s="692"/>
      <c r="AJV136" s="692"/>
      <c r="AJW136" s="692"/>
      <c r="AJX136" s="692"/>
      <c r="AJY136" s="692"/>
      <c r="AJZ136" s="692"/>
      <c r="AKA136" s="692"/>
      <c r="AKB136" s="692"/>
      <c r="AKC136" s="692"/>
      <c r="AKD136" s="692"/>
      <c r="AKE136" s="692"/>
      <c r="AKF136" s="692"/>
      <c r="AKG136" s="692"/>
      <c r="AKH136" s="692"/>
      <c r="AKI136" s="692"/>
      <c r="AKJ136" s="692"/>
      <c r="AKK136" s="692"/>
      <c r="AKL136" s="692"/>
      <c r="AKM136" s="692"/>
      <c r="AKN136" s="692"/>
      <c r="AKO136" s="692"/>
      <c r="AKP136" s="692"/>
      <c r="AKQ136" s="692"/>
      <c r="AKR136" s="692"/>
      <c r="AKS136" s="692"/>
      <c r="AKT136" s="692"/>
      <c r="AKU136" s="692"/>
      <c r="AKV136" s="692"/>
      <c r="AKW136" s="692"/>
      <c r="AKX136" s="692"/>
      <c r="AKY136" s="692"/>
      <c r="AKZ136" s="692"/>
      <c r="ALA136" s="692"/>
      <c r="ALB136" s="692"/>
      <c r="ALC136" s="692"/>
      <c r="ALD136" s="692"/>
      <c r="ALE136" s="692"/>
      <c r="ALF136" s="692"/>
      <c r="ALG136" s="692"/>
      <c r="ALH136" s="692"/>
      <c r="ALI136" s="692"/>
      <c r="ALJ136" s="692"/>
      <c r="ALK136" s="692"/>
      <c r="ALL136" s="692"/>
      <c r="ALM136" s="692"/>
      <c r="ALN136" s="692"/>
      <c r="ALO136" s="692"/>
      <c r="ALP136" s="692"/>
      <c r="ALQ136" s="692"/>
      <c r="ALR136" s="692"/>
      <c r="ALS136" s="692"/>
      <c r="ALT136" s="692"/>
      <c r="ALU136" s="692"/>
      <c r="ALV136" s="692"/>
      <c r="ALW136" s="692"/>
      <c r="ALX136" s="692"/>
      <c r="ALY136" s="692"/>
      <c r="ALZ136" s="692"/>
      <c r="AMA136" s="692"/>
      <c r="AMB136" s="692"/>
      <c r="AMC136" s="692"/>
      <c r="AMD136" s="692"/>
      <c r="AME136" s="692"/>
      <c r="AMF136" s="692"/>
      <c r="AMG136" s="692"/>
      <c r="AMH136" s="692"/>
      <c r="AMI136" s="692"/>
      <c r="AMJ136" s="692"/>
      <c r="AMK136" s="692"/>
      <c r="AML136" s="692"/>
      <c r="AMM136" s="692"/>
      <c r="AMN136" s="692"/>
      <c r="AMO136" s="692"/>
      <c r="AMP136" s="692"/>
      <c r="AMQ136" s="692"/>
      <c r="AMR136" s="692"/>
      <c r="AMS136" s="692"/>
      <c r="AMT136" s="692"/>
      <c r="AMU136" s="692"/>
      <c r="AMV136" s="692"/>
      <c r="AMW136" s="692"/>
      <c r="AMX136" s="692"/>
      <c r="AMY136" s="692"/>
      <c r="AMZ136" s="692"/>
      <c r="ANA136" s="692"/>
      <c r="ANB136" s="692"/>
      <c r="ANC136" s="692"/>
      <c r="AND136" s="692"/>
      <c r="ANE136" s="692"/>
      <c r="ANF136" s="692"/>
      <c r="ANG136" s="692"/>
      <c r="ANH136" s="692"/>
      <c r="ANI136" s="692"/>
      <c r="ANJ136" s="692"/>
      <c r="ANK136" s="692"/>
      <c r="ANL136" s="692"/>
      <c r="ANM136" s="692"/>
      <c r="ANN136" s="692"/>
      <c r="ANO136" s="692"/>
      <c r="ANP136" s="692"/>
      <c r="ANQ136" s="692"/>
      <c r="ANR136" s="692"/>
      <c r="ANS136" s="692"/>
      <c r="ANT136" s="692"/>
      <c r="ANU136" s="692"/>
      <c r="ANV136" s="692"/>
      <c r="ANW136" s="692"/>
      <c r="ANX136" s="692"/>
      <c r="ANY136" s="692"/>
      <c r="ANZ136" s="692"/>
      <c r="AOA136" s="692"/>
      <c r="AOB136" s="692"/>
      <c r="AOC136" s="692"/>
      <c r="AOD136" s="692"/>
      <c r="AOE136" s="692"/>
      <c r="AOF136" s="692"/>
      <c r="AOG136" s="692"/>
      <c r="AOH136" s="692"/>
      <c r="AOI136" s="692"/>
      <c r="AOJ136" s="692"/>
      <c r="AOK136" s="692"/>
      <c r="AOL136" s="692"/>
      <c r="AOM136" s="692"/>
      <c r="AON136" s="692"/>
      <c r="AOO136" s="692"/>
      <c r="AOP136" s="692"/>
      <c r="AOQ136" s="692"/>
      <c r="AOR136" s="692"/>
      <c r="AOS136" s="692"/>
      <c r="AOT136" s="692"/>
      <c r="AOU136" s="692"/>
      <c r="AOV136" s="692"/>
      <c r="AOW136" s="692"/>
      <c r="AOX136" s="692"/>
      <c r="AOY136" s="692"/>
      <c r="AOZ136" s="692"/>
      <c r="APA136" s="692"/>
      <c r="APB136" s="692"/>
      <c r="APC136" s="692"/>
      <c r="APD136" s="692"/>
      <c r="APE136" s="692"/>
      <c r="APF136" s="692"/>
      <c r="APG136" s="692"/>
      <c r="APH136" s="692"/>
      <c r="API136" s="692"/>
      <c r="APJ136" s="692"/>
      <c r="APK136" s="692"/>
      <c r="APL136" s="692"/>
      <c r="APM136" s="692"/>
      <c r="APN136" s="692"/>
      <c r="APO136" s="692"/>
      <c r="APP136" s="692"/>
      <c r="APQ136" s="692"/>
      <c r="APR136" s="692"/>
      <c r="APS136" s="692"/>
      <c r="APT136" s="692"/>
      <c r="APU136" s="692"/>
      <c r="APV136" s="692"/>
      <c r="APW136" s="692"/>
      <c r="APX136" s="692"/>
      <c r="APY136" s="692"/>
      <c r="APZ136" s="692"/>
      <c r="AQA136" s="692"/>
      <c r="AQB136" s="692"/>
      <c r="AQC136" s="692"/>
      <c r="AQD136" s="692"/>
      <c r="AQE136" s="692"/>
      <c r="AQF136" s="692"/>
      <c r="AQG136" s="692"/>
      <c r="AQH136" s="692"/>
      <c r="AQI136" s="692"/>
      <c r="AQJ136" s="692"/>
      <c r="AQK136" s="692"/>
      <c r="AQL136" s="692"/>
      <c r="AQM136" s="692"/>
      <c r="AQN136" s="692"/>
      <c r="AQO136" s="692"/>
      <c r="AQP136" s="692"/>
      <c r="AQQ136" s="692"/>
      <c r="AQR136" s="692"/>
      <c r="AQS136" s="692"/>
      <c r="AQT136" s="692"/>
      <c r="AQU136" s="692"/>
      <c r="AQV136" s="692"/>
      <c r="AQW136" s="692"/>
      <c r="AQX136" s="692"/>
      <c r="AQY136" s="692"/>
      <c r="AQZ136" s="692"/>
      <c r="ARA136" s="692"/>
      <c r="ARB136" s="692"/>
      <c r="ARC136" s="692"/>
      <c r="ARD136" s="692"/>
      <c r="ARE136" s="692"/>
      <c r="ARF136" s="692"/>
      <c r="ARG136" s="692"/>
      <c r="ARH136" s="692"/>
      <c r="ARI136" s="692"/>
      <c r="ARJ136" s="692"/>
      <c r="ARK136" s="692"/>
      <c r="ARL136" s="692"/>
      <c r="ARM136" s="692"/>
      <c r="ARN136" s="692"/>
      <c r="ARO136" s="692"/>
      <c r="ARP136" s="692"/>
      <c r="ARQ136" s="692"/>
      <c r="ARR136" s="692"/>
      <c r="ARS136" s="692"/>
      <c r="ART136" s="692"/>
      <c r="ARU136" s="692"/>
      <c r="ARV136" s="692"/>
      <c r="ARW136" s="692"/>
      <c r="ARX136" s="692"/>
      <c r="ARY136" s="692"/>
      <c r="ARZ136" s="692"/>
      <c r="ASA136" s="692"/>
      <c r="ASB136" s="692"/>
      <c r="ASC136" s="692"/>
      <c r="ASD136" s="692"/>
      <c r="ASE136" s="692"/>
      <c r="ASF136" s="692"/>
      <c r="ASG136" s="692"/>
      <c r="ASH136" s="692"/>
      <c r="ASI136" s="692"/>
      <c r="ASJ136" s="692"/>
      <c r="ASK136" s="692"/>
      <c r="ASL136" s="692"/>
      <c r="ASM136" s="692"/>
      <c r="ASN136" s="692"/>
      <c r="ASO136" s="692"/>
      <c r="ASP136" s="692"/>
      <c r="ASQ136" s="692"/>
      <c r="ASR136" s="692"/>
      <c r="ASS136" s="692"/>
      <c r="AST136" s="692"/>
      <c r="ASU136" s="692"/>
      <c r="ASV136" s="692"/>
      <c r="ASW136" s="692"/>
      <c r="ASX136" s="692"/>
      <c r="ASY136" s="692"/>
      <c r="ASZ136" s="692"/>
      <c r="ATA136" s="692"/>
      <c r="ATB136" s="692"/>
      <c r="ATC136" s="692"/>
      <c r="ATD136" s="692"/>
      <c r="ATE136" s="692"/>
      <c r="ATF136" s="692"/>
      <c r="ATG136" s="692"/>
      <c r="ATH136" s="692"/>
      <c r="ATI136" s="692"/>
      <c r="ATJ136" s="692"/>
      <c r="ATK136" s="692"/>
      <c r="ATL136" s="692"/>
      <c r="ATM136" s="692"/>
      <c r="ATN136" s="692"/>
      <c r="ATO136" s="692"/>
      <c r="ATP136" s="692"/>
      <c r="ATQ136" s="692"/>
      <c r="ATR136" s="692"/>
      <c r="ATS136" s="692"/>
      <c r="ATT136" s="692"/>
      <c r="ATU136" s="692"/>
      <c r="ATV136" s="692"/>
      <c r="ATW136" s="692"/>
      <c r="ATX136" s="692"/>
      <c r="ATY136" s="692"/>
      <c r="ATZ136" s="692"/>
      <c r="AUA136" s="692"/>
      <c r="AUB136" s="692"/>
      <c r="AUC136" s="692"/>
      <c r="AUD136" s="692"/>
      <c r="AUE136" s="692"/>
      <c r="AUF136" s="692"/>
      <c r="AUG136" s="692"/>
      <c r="AUH136" s="692"/>
      <c r="AUI136" s="692"/>
      <c r="AUJ136" s="692"/>
      <c r="AUK136" s="692"/>
      <c r="AUL136" s="692"/>
      <c r="AUM136" s="692"/>
      <c r="AUN136" s="692"/>
      <c r="AUO136" s="692"/>
      <c r="AUP136" s="692"/>
      <c r="AUQ136" s="692"/>
      <c r="AUR136" s="692"/>
      <c r="AUS136" s="692"/>
      <c r="AUT136" s="692"/>
      <c r="AUU136" s="692"/>
      <c r="AUV136" s="692"/>
      <c r="AUW136" s="692"/>
      <c r="AUX136" s="692"/>
      <c r="AUY136" s="692"/>
      <c r="AUZ136" s="692"/>
      <c r="AVA136" s="692"/>
      <c r="AVB136" s="692"/>
      <c r="AVC136" s="692"/>
      <c r="AVD136" s="692"/>
      <c r="AVE136" s="692"/>
      <c r="AVF136" s="692"/>
      <c r="AVG136" s="692"/>
      <c r="AVH136" s="692"/>
      <c r="AVI136" s="692"/>
      <c r="AVJ136" s="692"/>
      <c r="AVK136" s="692"/>
      <c r="AVL136" s="692"/>
      <c r="AVM136" s="692"/>
      <c r="AVN136" s="692"/>
      <c r="AVO136" s="692"/>
      <c r="AVP136" s="692"/>
      <c r="AVQ136" s="692"/>
      <c r="AVR136" s="692"/>
      <c r="AVS136" s="692"/>
      <c r="AVT136" s="692"/>
      <c r="AVU136" s="692"/>
      <c r="AVV136" s="692"/>
      <c r="AVW136" s="692"/>
      <c r="AVX136" s="692"/>
      <c r="AVY136" s="692"/>
      <c r="AVZ136" s="692"/>
      <c r="AWA136" s="692"/>
      <c r="AWB136" s="692"/>
      <c r="AWC136" s="692"/>
      <c r="AWD136" s="692"/>
      <c r="AWE136" s="692"/>
      <c r="AWF136" s="692"/>
      <c r="AWG136" s="692"/>
      <c r="AWH136" s="692"/>
      <c r="AWI136" s="692"/>
      <c r="AWJ136" s="692"/>
      <c r="AWK136" s="692"/>
      <c r="AWL136" s="692"/>
      <c r="AWM136" s="692"/>
      <c r="AWN136" s="692"/>
      <c r="AWO136" s="692"/>
      <c r="AWP136" s="692"/>
      <c r="AWQ136" s="692"/>
      <c r="AWR136" s="692"/>
      <c r="AWS136" s="692"/>
      <c r="AWT136" s="692"/>
      <c r="AWU136" s="692"/>
      <c r="AWV136" s="692"/>
      <c r="AWW136" s="692"/>
      <c r="AWX136" s="692"/>
      <c r="AWY136" s="692"/>
      <c r="AWZ136" s="692"/>
      <c r="AXA136" s="692"/>
      <c r="AXB136" s="692"/>
      <c r="AXC136" s="692"/>
      <c r="AXD136" s="692"/>
      <c r="AXE136" s="692"/>
      <c r="AXF136" s="692"/>
      <c r="AXG136" s="692"/>
      <c r="AXH136" s="692"/>
      <c r="AXI136" s="692"/>
      <c r="AXJ136" s="692"/>
      <c r="AXK136" s="692"/>
      <c r="AXL136" s="692"/>
      <c r="AXM136" s="692"/>
      <c r="AXN136" s="692"/>
      <c r="AXO136" s="692"/>
      <c r="AXP136" s="692"/>
      <c r="AXQ136" s="692"/>
      <c r="AXR136" s="692"/>
      <c r="AXS136" s="692"/>
      <c r="AXT136" s="692"/>
      <c r="AXU136" s="692"/>
      <c r="AXV136" s="692"/>
      <c r="AXW136" s="692"/>
      <c r="AXX136" s="692"/>
      <c r="AXY136" s="692"/>
      <c r="AXZ136" s="692"/>
      <c r="AYA136" s="692"/>
      <c r="AYB136" s="692"/>
      <c r="AYC136" s="692"/>
      <c r="AYD136" s="692"/>
      <c r="AYE136" s="692"/>
      <c r="AYF136" s="692"/>
      <c r="AYG136" s="692"/>
      <c r="AYH136" s="692"/>
      <c r="AYI136" s="692"/>
      <c r="AYJ136" s="692"/>
      <c r="AYK136" s="692"/>
      <c r="AYL136" s="692"/>
      <c r="AYM136" s="692"/>
      <c r="AYN136" s="692"/>
      <c r="AYO136" s="692"/>
      <c r="AYP136" s="692"/>
      <c r="AYQ136" s="692"/>
      <c r="AYR136" s="692"/>
      <c r="AYS136" s="692"/>
      <c r="AYT136" s="692"/>
      <c r="AYU136" s="692"/>
      <c r="AYV136" s="692"/>
      <c r="AYW136" s="692"/>
      <c r="AYX136" s="692"/>
      <c r="AYY136" s="692"/>
      <c r="AYZ136" s="692"/>
      <c r="AZA136" s="692"/>
      <c r="AZB136" s="692"/>
      <c r="AZC136" s="692"/>
      <c r="AZD136" s="692"/>
      <c r="AZE136" s="692"/>
      <c r="AZF136" s="692"/>
      <c r="AZG136" s="692"/>
      <c r="AZH136" s="692"/>
      <c r="AZI136" s="692"/>
      <c r="AZJ136" s="692"/>
      <c r="AZK136" s="692"/>
      <c r="AZL136" s="692"/>
      <c r="AZM136" s="692"/>
      <c r="AZN136" s="692"/>
      <c r="AZO136" s="692"/>
      <c r="AZP136" s="692"/>
      <c r="AZQ136" s="692"/>
      <c r="AZR136" s="692"/>
      <c r="AZS136" s="692"/>
      <c r="AZT136" s="692"/>
      <c r="AZU136" s="692"/>
      <c r="AZV136" s="692"/>
      <c r="AZW136" s="692"/>
      <c r="AZX136" s="692"/>
      <c r="AZY136" s="692"/>
      <c r="AZZ136" s="692"/>
      <c r="BAA136" s="692"/>
      <c r="BAB136" s="692"/>
      <c r="BAC136" s="692"/>
      <c r="BAD136" s="692"/>
      <c r="BAE136" s="692"/>
      <c r="BAF136" s="692"/>
      <c r="BAG136" s="692"/>
      <c r="BAH136" s="692"/>
      <c r="BAI136" s="692"/>
      <c r="BAJ136" s="692"/>
      <c r="BAK136" s="692"/>
      <c r="BAL136" s="692"/>
      <c r="BAM136" s="692"/>
      <c r="BAN136" s="692"/>
      <c r="BAO136" s="692"/>
      <c r="BAP136" s="692"/>
      <c r="BAQ136" s="692"/>
      <c r="BAR136" s="692"/>
      <c r="BAS136" s="692"/>
      <c r="BAT136" s="692"/>
      <c r="BAU136" s="692"/>
      <c r="BAV136" s="692"/>
      <c r="BAW136" s="692"/>
      <c r="BAX136" s="692"/>
      <c r="BAY136" s="692"/>
      <c r="BAZ136" s="692"/>
      <c r="BBA136" s="692"/>
      <c r="BBB136" s="692"/>
      <c r="BBC136" s="692"/>
      <c r="BBD136" s="692"/>
      <c r="BBE136" s="692"/>
      <c r="BBF136" s="692"/>
      <c r="BBG136" s="692"/>
      <c r="BBH136" s="692"/>
      <c r="BBI136" s="692"/>
      <c r="BBJ136" s="692"/>
      <c r="BBK136" s="692"/>
      <c r="BBL136" s="692"/>
      <c r="BBM136" s="692"/>
      <c r="BBN136" s="692"/>
      <c r="BBO136" s="692"/>
      <c r="BBP136" s="692"/>
      <c r="BBQ136" s="692"/>
      <c r="BBR136" s="692"/>
      <c r="BBS136" s="692"/>
      <c r="BBT136" s="692"/>
      <c r="BBU136" s="692"/>
      <c r="BBV136" s="692"/>
      <c r="BBW136" s="692"/>
      <c r="BBX136" s="692"/>
      <c r="BBY136" s="692"/>
      <c r="BBZ136" s="692"/>
      <c r="BCA136" s="692"/>
      <c r="BCB136" s="692"/>
      <c r="BCC136" s="692"/>
      <c r="BCD136" s="692"/>
      <c r="BCE136" s="692"/>
      <c r="BCF136" s="692"/>
      <c r="BCG136" s="692"/>
      <c r="BCH136" s="692"/>
      <c r="BCI136" s="692"/>
      <c r="BCJ136" s="692"/>
      <c r="BCK136" s="692"/>
      <c r="BCL136" s="692"/>
      <c r="BCM136" s="692"/>
      <c r="BCN136" s="692"/>
      <c r="BCO136" s="692"/>
      <c r="BCP136" s="692"/>
      <c r="BCQ136" s="692"/>
      <c r="BCR136" s="692"/>
      <c r="BCS136" s="692"/>
      <c r="BCT136" s="692"/>
      <c r="BCU136" s="692"/>
      <c r="BCV136" s="692"/>
      <c r="BCW136" s="692"/>
      <c r="BCX136" s="692"/>
      <c r="BCY136" s="692"/>
      <c r="BCZ136" s="692"/>
      <c r="BDA136" s="692"/>
      <c r="BDB136" s="692"/>
      <c r="BDC136" s="692"/>
      <c r="BDD136" s="692"/>
      <c r="BDE136" s="692"/>
      <c r="BDF136" s="692"/>
      <c r="BDG136" s="692"/>
      <c r="BDH136" s="692"/>
      <c r="BDI136" s="692"/>
      <c r="BDJ136" s="692"/>
      <c r="BDK136" s="692"/>
      <c r="BDL136" s="692"/>
      <c r="BDM136" s="692"/>
      <c r="BDN136" s="692"/>
      <c r="BDO136" s="692"/>
      <c r="BDP136" s="692"/>
      <c r="BDQ136" s="692"/>
      <c r="BDR136" s="692"/>
      <c r="BDS136" s="692"/>
      <c r="BDT136" s="692"/>
      <c r="BDU136" s="692"/>
      <c r="BDV136" s="692"/>
      <c r="BDW136" s="692"/>
      <c r="BDX136" s="692"/>
      <c r="BDY136" s="692"/>
      <c r="BDZ136" s="692"/>
      <c r="BEA136" s="692"/>
      <c r="BEB136" s="692"/>
      <c r="BEC136" s="692"/>
      <c r="BED136" s="692"/>
      <c r="BEE136" s="692"/>
      <c r="BEF136" s="692"/>
      <c r="BEG136" s="692"/>
      <c r="BEH136" s="692"/>
      <c r="BEI136" s="692"/>
      <c r="BEJ136" s="692"/>
      <c r="BEK136" s="692"/>
      <c r="BEL136" s="692"/>
      <c r="BEM136" s="692"/>
      <c r="BEN136" s="692"/>
      <c r="BEO136" s="692"/>
      <c r="BEP136" s="692"/>
      <c r="BEQ136" s="692"/>
      <c r="BER136" s="692"/>
      <c r="BES136" s="692"/>
      <c r="BET136" s="692"/>
      <c r="BEU136" s="692"/>
      <c r="BEV136" s="692"/>
      <c r="BEW136" s="692"/>
      <c r="BEX136" s="692"/>
      <c r="BEY136" s="692"/>
      <c r="BEZ136" s="692"/>
      <c r="BFA136" s="692"/>
      <c r="BFB136" s="692"/>
      <c r="BFC136" s="692"/>
      <c r="BFD136" s="692"/>
      <c r="BFE136" s="692"/>
      <c r="BFF136" s="692"/>
      <c r="BFG136" s="692"/>
      <c r="BFH136" s="692"/>
      <c r="BFI136" s="692"/>
      <c r="BFJ136" s="692"/>
      <c r="BFK136" s="692"/>
      <c r="BFL136" s="692"/>
      <c r="BFM136" s="692"/>
      <c r="BFN136" s="692"/>
      <c r="BFO136" s="692"/>
      <c r="BFP136" s="692"/>
      <c r="BFQ136" s="692"/>
      <c r="BFR136" s="692"/>
      <c r="BFS136" s="692"/>
      <c r="BFT136" s="692"/>
      <c r="BFU136" s="692"/>
      <c r="BFV136" s="692"/>
      <c r="BFW136" s="692"/>
      <c r="BFX136" s="692"/>
      <c r="BFY136" s="692"/>
      <c r="BFZ136" s="692"/>
      <c r="BGA136" s="692"/>
      <c r="BGB136" s="692"/>
      <c r="BGC136" s="692"/>
      <c r="BGD136" s="692"/>
      <c r="BGE136" s="692"/>
      <c r="BGF136" s="692"/>
      <c r="BGG136" s="692"/>
      <c r="BGH136" s="692"/>
      <c r="BGI136" s="692"/>
      <c r="BGJ136" s="692"/>
      <c r="BGK136" s="692"/>
      <c r="BGL136" s="692"/>
      <c r="BGM136" s="692"/>
      <c r="BGN136" s="692"/>
      <c r="BGO136" s="692"/>
      <c r="BGP136" s="692"/>
      <c r="BGQ136" s="692"/>
      <c r="BGR136" s="692"/>
      <c r="BGS136" s="692"/>
      <c r="BGT136" s="692"/>
      <c r="BGU136" s="692"/>
      <c r="BGV136" s="692"/>
      <c r="BGW136" s="692"/>
      <c r="BGX136" s="692"/>
      <c r="BGY136" s="692"/>
      <c r="BGZ136" s="692"/>
      <c r="BHA136" s="692"/>
      <c r="BHB136" s="692"/>
      <c r="BHC136" s="692"/>
      <c r="BHD136" s="692"/>
      <c r="BHE136" s="692"/>
      <c r="BHF136" s="692"/>
      <c r="BHG136" s="692"/>
      <c r="BHH136" s="692"/>
      <c r="BHI136" s="692"/>
      <c r="BHJ136" s="692"/>
      <c r="BHK136" s="692"/>
      <c r="BHL136" s="692"/>
      <c r="BHM136" s="692"/>
      <c r="BHN136" s="692"/>
      <c r="BHO136" s="692"/>
      <c r="BHP136" s="692"/>
      <c r="BHQ136" s="692"/>
      <c r="BHR136" s="692"/>
      <c r="BHS136" s="692"/>
      <c r="BHT136" s="692"/>
      <c r="BHU136" s="692"/>
      <c r="BHV136" s="692"/>
      <c r="BHW136" s="692"/>
      <c r="BHX136" s="692"/>
      <c r="BHY136" s="692"/>
      <c r="BHZ136" s="692"/>
      <c r="BIA136" s="692"/>
      <c r="BIB136" s="692"/>
      <c r="BIC136" s="692"/>
      <c r="BID136" s="692"/>
      <c r="BIE136" s="692"/>
      <c r="BIF136" s="692"/>
      <c r="BIG136" s="692"/>
      <c r="BIH136" s="692"/>
      <c r="BII136" s="692"/>
      <c r="BIJ136" s="692"/>
      <c r="BIK136" s="692"/>
      <c r="BIL136" s="692"/>
      <c r="BIM136" s="692"/>
      <c r="BIN136" s="692"/>
      <c r="BIO136" s="692"/>
      <c r="BIP136" s="692"/>
      <c r="BIQ136" s="692"/>
      <c r="BIR136" s="692"/>
      <c r="BIS136" s="692"/>
      <c r="BIT136" s="692"/>
      <c r="BIU136" s="692"/>
      <c r="BIV136" s="692"/>
      <c r="BIW136" s="692"/>
      <c r="BIX136" s="692"/>
      <c r="BIY136" s="692"/>
      <c r="BIZ136" s="692"/>
      <c r="BJA136" s="692"/>
      <c r="BJB136" s="692"/>
      <c r="BJC136" s="692"/>
      <c r="BJD136" s="692"/>
      <c r="BJE136" s="692"/>
      <c r="BJF136" s="692"/>
      <c r="BJG136" s="692"/>
      <c r="BJH136" s="692"/>
      <c r="BJI136" s="692"/>
      <c r="BJJ136" s="692"/>
      <c r="BJK136" s="692"/>
      <c r="BJL136" s="692"/>
      <c r="BJM136" s="692"/>
      <c r="BJN136" s="692"/>
      <c r="BJO136" s="692"/>
      <c r="BJP136" s="692"/>
      <c r="BJQ136" s="692"/>
      <c r="BJR136" s="692"/>
      <c r="BJS136" s="692"/>
      <c r="BJT136" s="692"/>
      <c r="BJU136" s="692"/>
      <c r="BJV136" s="692"/>
      <c r="BJW136" s="692"/>
      <c r="BJX136" s="692"/>
      <c r="BJY136" s="692"/>
      <c r="BJZ136" s="692"/>
      <c r="BKA136" s="692"/>
      <c r="BKB136" s="692"/>
      <c r="BKC136" s="692"/>
      <c r="BKD136" s="692"/>
      <c r="BKE136" s="692"/>
      <c r="BKF136" s="692"/>
      <c r="BKG136" s="692"/>
      <c r="BKH136" s="692"/>
      <c r="BKI136" s="692"/>
      <c r="BKJ136" s="692"/>
      <c r="BKK136" s="692"/>
      <c r="BKL136" s="692"/>
      <c r="BKM136" s="692"/>
      <c r="BKN136" s="692"/>
      <c r="BKO136" s="692"/>
      <c r="BKP136" s="692"/>
      <c r="BKQ136" s="692"/>
      <c r="BKR136" s="692"/>
      <c r="BKS136" s="692"/>
      <c r="BKT136" s="692"/>
      <c r="BKU136" s="692"/>
      <c r="BKV136" s="692"/>
      <c r="BKW136" s="692"/>
      <c r="BKX136" s="692"/>
      <c r="BKY136" s="692"/>
      <c r="BKZ136" s="692"/>
      <c r="BLA136" s="692"/>
      <c r="BLB136" s="692"/>
      <c r="BLC136" s="692"/>
      <c r="BLD136" s="692"/>
      <c r="BLE136" s="692"/>
      <c r="BLF136" s="692"/>
      <c r="BLG136" s="692"/>
      <c r="BLH136" s="692"/>
      <c r="BLI136" s="692"/>
      <c r="BLJ136" s="692"/>
      <c r="BLK136" s="692"/>
      <c r="BLL136" s="692"/>
      <c r="BLM136" s="692"/>
      <c r="BLN136" s="692"/>
      <c r="BLO136" s="692"/>
      <c r="BLP136" s="692"/>
      <c r="BLQ136" s="692"/>
      <c r="BLR136" s="692"/>
      <c r="BLS136" s="692"/>
      <c r="BLT136" s="692"/>
      <c r="BLU136" s="692"/>
      <c r="BLV136" s="692"/>
      <c r="BLW136" s="692"/>
      <c r="BLX136" s="692"/>
      <c r="BLY136" s="692"/>
      <c r="BLZ136" s="692"/>
      <c r="BMA136" s="692"/>
      <c r="BMB136" s="692"/>
      <c r="BMC136" s="692"/>
      <c r="BMD136" s="692"/>
      <c r="BME136" s="692"/>
      <c r="BMF136" s="692"/>
      <c r="BMG136" s="692"/>
      <c r="BMH136" s="692"/>
      <c r="BMI136" s="692"/>
      <c r="BMJ136" s="692"/>
      <c r="BMK136" s="692"/>
      <c r="BML136" s="692"/>
      <c r="BMM136" s="692"/>
      <c r="BMN136" s="692"/>
      <c r="BMO136" s="692"/>
      <c r="BMP136" s="692"/>
      <c r="BMQ136" s="692"/>
      <c r="BMR136" s="692"/>
      <c r="BMS136" s="692"/>
      <c r="BMT136" s="692"/>
      <c r="BMU136" s="692"/>
      <c r="BMV136" s="692"/>
      <c r="BMW136" s="692"/>
      <c r="BMX136" s="692"/>
      <c r="BMY136" s="692"/>
      <c r="BMZ136" s="692"/>
      <c r="BNA136" s="692"/>
      <c r="BNB136" s="692"/>
      <c r="BNC136" s="692"/>
      <c r="BND136" s="692"/>
      <c r="BNE136" s="692"/>
      <c r="BNF136" s="692"/>
      <c r="BNG136" s="692"/>
      <c r="BNH136" s="692"/>
      <c r="BNI136" s="692"/>
      <c r="BNJ136" s="692"/>
      <c r="BNK136" s="692"/>
      <c r="BNL136" s="692"/>
      <c r="BNM136" s="692"/>
      <c r="BNN136" s="692"/>
      <c r="BNO136" s="692"/>
      <c r="BNP136" s="692"/>
      <c r="BNQ136" s="692"/>
      <c r="BNR136" s="692"/>
      <c r="BNS136" s="692"/>
      <c r="BNT136" s="692"/>
      <c r="BNU136" s="692"/>
      <c r="BNV136" s="692"/>
      <c r="BNW136" s="692"/>
      <c r="BNX136" s="692"/>
      <c r="BNY136" s="692"/>
      <c r="BNZ136" s="692"/>
      <c r="BOA136" s="692"/>
      <c r="BOB136" s="692"/>
      <c r="BOC136" s="692"/>
      <c r="BOD136" s="692"/>
      <c r="BOE136" s="692"/>
      <c r="BOF136" s="692"/>
      <c r="BOG136" s="692"/>
      <c r="BOH136" s="692"/>
      <c r="BOI136" s="692"/>
      <c r="BOJ136" s="692"/>
      <c r="BOK136" s="692"/>
      <c r="BOL136" s="692"/>
      <c r="BOM136" s="692"/>
      <c r="BON136" s="692"/>
      <c r="BOO136" s="692"/>
      <c r="BOP136" s="692"/>
      <c r="BOQ136" s="692"/>
      <c r="BOR136" s="692"/>
      <c r="BOS136" s="692"/>
      <c r="BOT136" s="692"/>
      <c r="BOU136" s="692"/>
      <c r="BOV136" s="692"/>
      <c r="BOW136" s="692"/>
      <c r="BOX136" s="692"/>
      <c r="BOY136" s="692"/>
      <c r="BOZ136" s="692"/>
      <c r="BPA136" s="692"/>
      <c r="BPB136" s="692"/>
      <c r="BPC136" s="692"/>
      <c r="BPD136" s="692"/>
      <c r="BPE136" s="692"/>
      <c r="BPF136" s="692"/>
      <c r="BPG136" s="692"/>
      <c r="BPH136" s="692"/>
      <c r="BPI136" s="692"/>
      <c r="BPJ136" s="692"/>
      <c r="BPK136" s="692"/>
      <c r="BPL136" s="692"/>
      <c r="BPM136" s="692"/>
      <c r="BPN136" s="692"/>
      <c r="BPO136" s="692"/>
      <c r="BPP136" s="692"/>
      <c r="BPQ136" s="692"/>
      <c r="BPR136" s="692"/>
      <c r="BPS136" s="692"/>
      <c r="BPT136" s="692"/>
      <c r="BPU136" s="692"/>
      <c r="BPV136" s="692"/>
      <c r="BPW136" s="692"/>
      <c r="BPX136" s="692"/>
      <c r="BPY136" s="692"/>
      <c r="BPZ136" s="692"/>
      <c r="BQA136" s="692"/>
      <c r="BQB136" s="692"/>
      <c r="BQC136" s="692"/>
      <c r="BQD136" s="692"/>
      <c r="BQE136" s="692"/>
      <c r="BQF136" s="692"/>
      <c r="BQG136" s="692"/>
      <c r="BQH136" s="692"/>
      <c r="BQI136" s="692"/>
      <c r="BQJ136" s="692"/>
      <c r="BQK136" s="692"/>
      <c r="BQL136" s="692"/>
      <c r="BQM136" s="692"/>
      <c r="BQN136" s="692"/>
      <c r="BQO136" s="692"/>
      <c r="BQP136" s="692"/>
      <c r="BQQ136" s="692"/>
      <c r="BQR136" s="692"/>
      <c r="BQS136" s="692"/>
      <c r="BQT136" s="692"/>
      <c r="BQU136" s="692"/>
      <c r="BQV136" s="692"/>
      <c r="BQW136" s="692"/>
      <c r="BQX136" s="692"/>
      <c r="BQY136" s="692"/>
      <c r="BQZ136" s="692"/>
      <c r="BRA136" s="692"/>
      <c r="BRB136" s="692"/>
      <c r="BRC136" s="692"/>
      <c r="BRD136" s="692"/>
      <c r="BRE136" s="692"/>
      <c r="BRF136" s="692"/>
      <c r="BRG136" s="692"/>
      <c r="BRH136" s="692"/>
      <c r="BRI136" s="692"/>
      <c r="BRJ136" s="692"/>
      <c r="BRK136" s="692"/>
      <c r="BRL136" s="692"/>
      <c r="BRM136" s="692"/>
      <c r="BRN136" s="692"/>
      <c r="BRO136" s="692"/>
      <c r="BRP136" s="692"/>
      <c r="BRQ136" s="692"/>
      <c r="BRR136" s="692"/>
      <c r="BRS136" s="692"/>
      <c r="BRT136" s="692"/>
      <c r="BRU136" s="692"/>
      <c r="BRV136" s="692"/>
      <c r="BRW136" s="692"/>
      <c r="BRX136" s="692"/>
      <c r="BRY136" s="692"/>
      <c r="BRZ136" s="692"/>
      <c r="BSA136" s="692"/>
      <c r="BSB136" s="692"/>
      <c r="BSC136" s="692"/>
      <c r="BSD136" s="692"/>
      <c r="BSE136" s="692"/>
      <c r="BSF136" s="692"/>
      <c r="BSG136" s="692"/>
      <c r="BSH136" s="692"/>
      <c r="BSI136" s="692"/>
      <c r="BSJ136" s="692"/>
      <c r="BSK136" s="692"/>
      <c r="BSL136" s="692"/>
      <c r="BSM136" s="692"/>
      <c r="BSN136" s="692"/>
      <c r="BSO136" s="692"/>
      <c r="BSP136" s="692"/>
      <c r="BSQ136" s="692"/>
      <c r="BSR136" s="692"/>
      <c r="BSS136" s="692"/>
      <c r="BST136" s="692"/>
      <c r="BSU136" s="692"/>
      <c r="BSV136" s="692"/>
      <c r="BSW136" s="692"/>
      <c r="BSX136" s="692"/>
      <c r="BSY136" s="692"/>
      <c r="BSZ136" s="692"/>
      <c r="BTA136" s="692"/>
      <c r="BTB136" s="692"/>
      <c r="BTC136" s="692"/>
      <c r="BTD136" s="692"/>
      <c r="BTE136" s="692"/>
      <c r="BTF136" s="692"/>
      <c r="BTG136" s="692"/>
      <c r="BTH136" s="692"/>
      <c r="BTI136" s="692"/>
      <c r="BTJ136" s="692"/>
      <c r="BTK136" s="692"/>
      <c r="BTL136" s="692"/>
      <c r="BTM136" s="692"/>
      <c r="BTN136" s="692"/>
      <c r="BTO136" s="692"/>
      <c r="BTP136" s="692"/>
      <c r="BTQ136" s="692"/>
      <c r="BTR136" s="692"/>
      <c r="BTS136" s="692"/>
      <c r="BTT136" s="692"/>
      <c r="BTU136" s="692"/>
      <c r="BTV136" s="692"/>
      <c r="BTW136" s="692"/>
      <c r="BTX136" s="692"/>
      <c r="BTY136" s="692"/>
      <c r="BTZ136" s="692"/>
      <c r="BUA136" s="692"/>
      <c r="BUB136" s="692"/>
      <c r="BUC136" s="692"/>
      <c r="BUD136" s="692"/>
      <c r="BUE136" s="692"/>
      <c r="BUF136" s="692"/>
      <c r="BUG136" s="692"/>
      <c r="BUH136" s="692"/>
      <c r="BUI136" s="692"/>
      <c r="BUJ136" s="692"/>
      <c r="BUK136" s="692"/>
      <c r="BUL136" s="692"/>
      <c r="BUM136" s="692"/>
      <c r="BUN136" s="692"/>
      <c r="BUO136" s="692"/>
      <c r="BUP136" s="692"/>
      <c r="BUQ136" s="692"/>
      <c r="BUR136" s="692"/>
      <c r="BUS136" s="692"/>
      <c r="BUT136" s="692"/>
      <c r="BUU136" s="692"/>
      <c r="BUV136" s="692"/>
      <c r="BUW136" s="692"/>
      <c r="BUX136" s="692"/>
      <c r="BUY136" s="692"/>
      <c r="BUZ136" s="692"/>
      <c r="BVA136" s="692"/>
      <c r="BVB136" s="692"/>
      <c r="BVC136" s="692"/>
      <c r="BVD136" s="692"/>
      <c r="BVE136" s="692"/>
      <c r="BVF136" s="692"/>
      <c r="BVG136" s="692"/>
      <c r="BVH136" s="692"/>
      <c r="BVI136" s="692"/>
      <c r="BVJ136" s="692"/>
      <c r="BVK136" s="692"/>
      <c r="BVL136" s="692"/>
      <c r="BVM136" s="692"/>
      <c r="BVN136" s="692"/>
      <c r="BVO136" s="692"/>
      <c r="BVP136" s="692"/>
      <c r="BVQ136" s="692"/>
      <c r="BVR136" s="692"/>
      <c r="BVS136" s="692"/>
      <c r="BVT136" s="692"/>
      <c r="BVU136" s="692"/>
      <c r="BVV136" s="692"/>
      <c r="BVW136" s="692"/>
      <c r="BVX136" s="692"/>
      <c r="BVY136" s="692"/>
      <c r="BVZ136" s="692"/>
      <c r="BWA136" s="692"/>
      <c r="BWB136" s="692"/>
      <c r="BWC136" s="692"/>
      <c r="BWD136" s="692"/>
      <c r="BWE136" s="692"/>
      <c r="BWF136" s="692"/>
      <c r="BWG136" s="692"/>
      <c r="BWH136" s="692"/>
      <c r="BWI136" s="692"/>
      <c r="BWJ136" s="692"/>
      <c r="BWK136" s="692"/>
      <c r="BWL136" s="692"/>
      <c r="BWM136" s="692"/>
      <c r="BWN136" s="692"/>
      <c r="BWO136" s="692"/>
      <c r="BWP136" s="692"/>
      <c r="BWQ136" s="692"/>
      <c r="BWR136" s="692"/>
      <c r="BWS136" s="692"/>
      <c r="BWT136" s="692"/>
      <c r="BWU136" s="692"/>
      <c r="BWV136" s="692"/>
      <c r="BWW136" s="692"/>
      <c r="BWX136" s="692"/>
      <c r="BWY136" s="692"/>
      <c r="BWZ136" s="692"/>
      <c r="BXA136" s="692"/>
      <c r="BXB136" s="692"/>
      <c r="BXC136" s="692"/>
      <c r="BXD136" s="692"/>
      <c r="BXE136" s="692"/>
      <c r="BXF136" s="692"/>
      <c r="BXG136" s="692"/>
      <c r="BXH136" s="692"/>
      <c r="BXI136" s="692"/>
      <c r="BXJ136" s="692"/>
      <c r="BXK136" s="692"/>
      <c r="BXL136" s="692"/>
      <c r="BXM136" s="692"/>
      <c r="BXN136" s="692"/>
      <c r="BXO136" s="692"/>
      <c r="BXP136" s="692"/>
      <c r="BXQ136" s="692"/>
      <c r="BXR136" s="692"/>
      <c r="BXS136" s="692"/>
      <c r="BXT136" s="692"/>
      <c r="BXU136" s="692"/>
      <c r="BXV136" s="692"/>
      <c r="BXW136" s="692"/>
      <c r="BXX136" s="692"/>
      <c r="BXY136" s="692"/>
      <c r="BXZ136" s="692"/>
      <c r="BYA136" s="692"/>
      <c r="BYB136" s="692"/>
      <c r="BYC136" s="692"/>
      <c r="BYD136" s="692"/>
      <c r="BYE136" s="692"/>
      <c r="BYF136" s="692"/>
      <c r="BYG136" s="692"/>
      <c r="BYH136" s="692"/>
      <c r="BYI136" s="692"/>
      <c r="BYJ136" s="692"/>
      <c r="BYK136" s="692"/>
      <c r="BYL136" s="692"/>
      <c r="BYM136" s="692"/>
      <c r="BYN136" s="692"/>
      <c r="BYO136" s="692"/>
      <c r="BYP136" s="692"/>
      <c r="BYQ136" s="692"/>
      <c r="BYR136" s="692"/>
      <c r="BYS136" s="692"/>
      <c r="BYT136" s="692"/>
      <c r="BYU136" s="692"/>
      <c r="BYV136" s="692"/>
      <c r="BYW136" s="692"/>
      <c r="BYX136" s="692"/>
      <c r="BYY136" s="692"/>
      <c r="BYZ136" s="692"/>
      <c r="BZA136" s="692"/>
      <c r="BZB136" s="692"/>
      <c r="BZC136" s="692"/>
      <c r="BZD136" s="692"/>
      <c r="BZE136" s="692"/>
      <c r="BZF136" s="692"/>
      <c r="BZG136" s="692"/>
      <c r="BZH136" s="692"/>
      <c r="BZI136" s="692"/>
      <c r="BZJ136" s="692"/>
      <c r="BZK136" s="692"/>
      <c r="BZL136" s="692"/>
      <c r="BZM136" s="692"/>
      <c r="BZN136" s="692"/>
      <c r="BZO136" s="692"/>
      <c r="BZP136" s="692"/>
      <c r="BZQ136" s="692"/>
      <c r="BZR136" s="692"/>
      <c r="BZS136" s="692"/>
      <c r="BZT136" s="692"/>
      <c r="BZU136" s="692"/>
      <c r="BZV136" s="692"/>
      <c r="BZW136" s="692"/>
      <c r="BZX136" s="692"/>
      <c r="BZY136" s="692"/>
      <c r="BZZ136" s="692"/>
      <c r="CAA136" s="692"/>
      <c r="CAB136" s="692"/>
      <c r="CAC136" s="692"/>
      <c r="CAD136" s="692"/>
      <c r="CAE136" s="692"/>
      <c r="CAF136" s="692"/>
      <c r="CAG136" s="692"/>
      <c r="CAH136" s="692"/>
      <c r="CAI136" s="692"/>
      <c r="CAJ136" s="692"/>
      <c r="CAK136" s="692"/>
      <c r="CAL136" s="692"/>
      <c r="CAM136" s="692"/>
      <c r="CAN136" s="692"/>
      <c r="CAO136" s="692"/>
      <c r="CAP136" s="692"/>
      <c r="CAQ136" s="692"/>
      <c r="CAR136" s="692"/>
      <c r="CAS136" s="692"/>
      <c r="CAT136" s="692"/>
      <c r="CAU136" s="692"/>
      <c r="CAV136" s="692"/>
      <c r="CAW136" s="692"/>
      <c r="CAX136" s="692"/>
      <c r="CAY136" s="692"/>
      <c r="CAZ136" s="692"/>
      <c r="CBA136" s="692"/>
      <c r="CBB136" s="692"/>
      <c r="CBC136" s="692"/>
      <c r="CBD136" s="692"/>
      <c r="CBE136" s="692"/>
      <c r="CBF136" s="692"/>
      <c r="CBG136" s="692"/>
      <c r="CBH136" s="692"/>
      <c r="CBI136" s="692"/>
      <c r="CBJ136" s="692"/>
      <c r="CBK136" s="692"/>
      <c r="CBL136" s="692"/>
      <c r="CBM136" s="692"/>
      <c r="CBN136" s="692"/>
      <c r="CBO136" s="692"/>
      <c r="CBP136" s="692"/>
      <c r="CBQ136" s="692"/>
      <c r="CBR136" s="692"/>
      <c r="CBS136" s="692"/>
      <c r="CBT136" s="692"/>
      <c r="CBU136" s="692"/>
      <c r="CBV136" s="692"/>
      <c r="CBW136" s="692"/>
      <c r="CBX136" s="692"/>
      <c r="CBY136" s="692"/>
      <c r="CBZ136" s="692"/>
      <c r="CCA136" s="692"/>
      <c r="CCB136" s="692"/>
      <c r="CCC136" s="692"/>
      <c r="CCD136" s="692"/>
      <c r="CCE136" s="692"/>
      <c r="CCF136" s="692"/>
      <c r="CCG136" s="692"/>
      <c r="CCH136" s="692"/>
      <c r="CCI136" s="692"/>
      <c r="CCJ136" s="692"/>
      <c r="CCK136" s="692"/>
      <c r="CCL136" s="692"/>
      <c r="CCM136" s="692"/>
      <c r="CCN136" s="692"/>
      <c r="CCO136" s="692"/>
      <c r="CCP136" s="692"/>
      <c r="CCQ136" s="692"/>
      <c r="CCR136" s="692"/>
      <c r="CCS136" s="692"/>
      <c r="CCT136" s="692"/>
      <c r="CCU136" s="692"/>
      <c r="CCV136" s="692"/>
      <c r="CCW136" s="692"/>
      <c r="CCX136" s="692"/>
      <c r="CCY136" s="692"/>
      <c r="CCZ136" s="692"/>
      <c r="CDA136" s="692"/>
      <c r="CDB136" s="692"/>
      <c r="CDC136" s="692"/>
      <c r="CDD136" s="692"/>
      <c r="CDE136" s="692"/>
      <c r="CDF136" s="692"/>
      <c r="CDG136" s="692"/>
      <c r="CDH136" s="692"/>
      <c r="CDI136" s="692"/>
      <c r="CDJ136" s="692"/>
      <c r="CDK136" s="692"/>
      <c r="CDL136" s="692"/>
      <c r="CDM136" s="692"/>
      <c r="CDN136" s="692"/>
      <c r="CDO136" s="692"/>
      <c r="CDP136" s="692"/>
      <c r="CDQ136" s="692"/>
      <c r="CDR136" s="692"/>
      <c r="CDS136" s="692"/>
      <c r="CDT136" s="692"/>
      <c r="CDU136" s="692"/>
      <c r="CDV136" s="692"/>
      <c r="CDW136" s="692"/>
      <c r="CDX136" s="692"/>
      <c r="CDY136" s="692"/>
      <c r="CDZ136" s="692"/>
      <c r="CEA136" s="692"/>
      <c r="CEB136" s="692"/>
      <c r="CEC136" s="692"/>
      <c r="CED136" s="692"/>
      <c r="CEE136" s="692"/>
      <c r="CEF136" s="692"/>
      <c r="CEG136" s="692"/>
      <c r="CEH136" s="692"/>
      <c r="CEI136" s="692"/>
      <c r="CEJ136" s="692"/>
      <c r="CEK136" s="692"/>
      <c r="CEL136" s="692"/>
      <c r="CEM136" s="692"/>
      <c r="CEN136" s="692"/>
      <c r="CEO136" s="692"/>
      <c r="CEP136" s="692"/>
      <c r="CEQ136" s="692"/>
      <c r="CER136" s="692"/>
      <c r="CES136" s="692"/>
      <c r="CET136" s="692"/>
      <c r="CEU136" s="692"/>
      <c r="CEV136" s="692"/>
      <c r="CEW136" s="692"/>
      <c r="CEX136" s="692"/>
      <c r="CEY136" s="692"/>
      <c r="CEZ136" s="692"/>
      <c r="CFA136" s="692"/>
      <c r="CFB136" s="692"/>
      <c r="CFC136" s="692"/>
      <c r="CFD136" s="692"/>
      <c r="CFE136" s="692"/>
      <c r="CFF136" s="692"/>
      <c r="CFG136" s="692"/>
      <c r="CFH136" s="692"/>
      <c r="CFI136" s="692"/>
      <c r="CFJ136" s="692"/>
      <c r="CFK136" s="692"/>
      <c r="CFL136" s="692"/>
      <c r="CFM136" s="692"/>
      <c r="CFN136" s="692"/>
      <c r="CFO136" s="692"/>
      <c r="CFP136" s="692"/>
      <c r="CFQ136" s="692"/>
      <c r="CFR136" s="692"/>
      <c r="CFS136" s="692"/>
      <c r="CFT136" s="692"/>
      <c r="CFU136" s="692"/>
      <c r="CFV136" s="692"/>
      <c r="CFW136" s="692"/>
      <c r="CFX136" s="692"/>
      <c r="CFY136" s="692"/>
      <c r="CFZ136" s="692"/>
      <c r="CGA136" s="692"/>
      <c r="CGB136" s="692"/>
      <c r="CGC136" s="692"/>
      <c r="CGD136" s="692"/>
      <c r="CGE136" s="692"/>
      <c r="CGF136" s="692"/>
      <c r="CGG136" s="692"/>
      <c r="CGH136" s="692"/>
      <c r="CGI136" s="692"/>
      <c r="CGJ136" s="692"/>
      <c r="CGK136" s="692"/>
      <c r="CGL136" s="692"/>
      <c r="CGM136" s="692"/>
      <c r="CGN136" s="692"/>
      <c r="CGO136" s="692"/>
      <c r="CGP136" s="692"/>
      <c r="CGQ136" s="692"/>
      <c r="CGR136" s="692"/>
      <c r="CGS136" s="692"/>
      <c r="CGT136" s="692"/>
      <c r="CGU136" s="692"/>
      <c r="CGV136" s="692"/>
      <c r="CGW136" s="692"/>
      <c r="CGX136" s="692"/>
      <c r="CGY136" s="692"/>
      <c r="CGZ136" s="692"/>
      <c r="CHA136" s="692"/>
      <c r="CHB136" s="692"/>
      <c r="CHC136" s="692"/>
      <c r="CHD136" s="692"/>
      <c r="CHE136" s="692"/>
      <c r="CHF136" s="692"/>
      <c r="CHG136" s="692"/>
      <c r="CHH136" s="692"/>
      <c r="CHI136" s="692"/>
      <c r="CHJ136" s="692"/>
      <c r="CHK136" s="692"/>
      <c r="CHL136" s="692"/>
      <c r="CHM136" s="692"/>
      <c r="CHN136" s="692"/>
      <c r="CHO136" s="692"/>
      <c r="CHP136" s="692"/>
      <c r="CHQ136" s="692"/>
      <c r="CHR136" s="692"/>
      <c r="CHS136" s="692"/>
      <c r="CHT136" s="692"/>
      <c r="CHU136" s="692"/>
      <c r="CHV136" s="692"/>
      <c r="CHW136" s="692"/>
      <c r="CHX136" s="692"/>
      <c r="CHY136" s="692"/>
      <c r="CHZ136" s="692"/>
      <c r="CIA136" s="692"/>
      <c r="CIB136" s="692"/>
      <c r="CIC136" s="692"/>
      <c r="CID136" s="692"/>
      <c r="CIE136" s="692"/>
      <c r="CIF136" s="692"/>
      <c r="CIG136" s="692"/>
      <c r="CIH136" s="692"/>
      <c r="CII136" s="692"/>
      <c r="CIJ136" s="692"/>
      <c r="CIK136" s="692"/>
      <c r="CIL136" s="692"/>
      <c r="CIM136" s="692"/>
      <c r="CIN136" s="692"/>
      <c r="CIO136" s="692"/>
      <c r="CIP136" s="692"/>
      <c r="CIQ136" s="692"/>
      <c r="CIR136" s="692"/>
      <c r="CIS136" s="692"/>
      <c r="CIT136" s="692"/>
      <c r="CIU136" s="692"/>
      <c r="CIV136" s="692"/>
      <c r="CIW136" s="692"/>
      <c r="CIX136" s="692"/>
      <c r="CIY136" s="692"/>
      <c r="CIZ136" s="692"/>
      <c r="CJA136" s="692"/>
      <c r="CJB136" s="692"/>
      <c r="CJC136" s="692"/>
      <c r="CJD136" s="692"/>
      <c r="CJE136" s="692"/>
      <c r="CJF136" s="692"/>
      <c r="CJG136" s="692"/>
      <c r="CJH136" s="692"/>
      <c r="CJI136" s="692"/>
      <c r="CJJ136" s="692"/>
      <c r="CJK136" s="692"/>
      <c r="CJL136" s="692"/>
      <c r="CJM136" s="692"/>
      <c r="CJN136" s="692"/>
      <c r="CJO136" s="692"/>
      <c r="CJP136" s="692"/>
      <c r="CJQ136" s="692"/>
      <c r="CJR136" s="692"/>
      <c r="CJS136" s="692"/>
      <c r="CJT136" s="692"/>
      <c r="CJU136" s="692"/>
      <c r="CJV136" s="692"/>
      <c r="CJW136" s="692"/>
      <c r="CJX136" s="692"/>
      <c r="CJY136" s="692"/>
      <c r="CJZ136" s="692"/>
      <c r="CKA136" s="692"/>
      <c r="CKB136" s="692"/>
      <c r="CKC136" s="692"/>
      <c r="CKD136" s="692"/>
      <c r="CKE136" s="692"/>
      <c r="CKF136" s="692"/>
      <c r="CKG136" s="692"/>
      <c r="CKH136" s="692"/>
      <c r="CKI136" s="692"/>
      <c r="CKJ136" s="692"/>
      <c r="CKK136" s="692"/>
      <c r="CKL136" s="692"/>
      <c r="CKM136" s="692"/>
      <c r="CKN136" s="692"/>
      <c r="CKO136" s="692"/>
      <c r="CKP136" s="692"/>
      <c r="CKQ136" s="692"/>
      <c r="CKR136" s="692"/>
      <c r="CKS136" s="692"/>
      <c r="CKT136" s="692"/>
      <c r="CKU136" s="692"/>
      <c r="CKV136" s="692"/>
      <c r="CKW136" s="692"/>
      <c r="CKX136" s="692"/>
      <c r="CKY136" s="692"/>
      <c r="CKZ136" s="692"/>
      <c r="CLA136" s="692"/>
      <c r="CLB136" s="692"/>
      <c r="CLC136" s="692"/>
      <c r="CLD136" s="692"/>
      <c r="CLE136" s="692"/>
      <c r="CLF136" s="692"/>
      <c r="CLG136" s="692"/>
      <c r="CLH136" s="692"/>
      <c r="CLI136" s="692"/>
      <c r="CLJ136" s="692"/>
      <c r="CLK136" s="692"/>
      <c r="CLL136" s="692"/>
      <c r="CLM136" s="692"/>
      <c r="CLN136" s="692"/>
      <c r="CLO136" s="692"/>
      <c r="CLP136" s="692"/>
      <c r="CLQ136" s="692"/>
      <c r="CLR136" s="692"/>
      <c r="CLS136" s="692"/>
      <c r="CLT136" s="692"/>
      <c r="CLU136" s="692"/>
      <c r="CLV136" s="692"/>
      <c r="CLW136" s="692"/>
      <c r="CLX136" s="692"/>
      <c r="CLY136" s="692"/>
      <c r="CLZ136" s="692"/>
      <c r="CMA136" s="692"/>
      <c r="CMB136" s="692"/>
      <c r="CMC136" s="692"/>
      <c r="CMD136" s="692"/>
      <c r="CME136" s="692"/>
      <c r="CMF136" s="692"/>
      <c r="CMG136" s="692"/>
      <c r="CMH136" s="692"/>
      <c r="CMI136" s="692"/>
      <c r="CMJ136" s="692"/>
      <c r="CMK136" s="692"/>
      <c r="CML136" s="692"/>
      <c r="CMM136" s="692"/>
      <c r="CMN136" s="692"/>
      <c r="CMO136" s="692"/>
      <c r="CMP136" s="692"/>
      <c r="CMQ136" s="692"/>
      <c r="CMR136" s="692"/>
      <c r="CMS136" s="692"/>
      <c r="CMT136" s="692"/>
      <c r="CMU136" s="692"/>
      <c r="CMV136" s="692"/>
      <c r="CMW136" s="692"/>
      <c r="CMX136" s="692"/>
      <c r="CMY136" s="692"/>
      <c r="CMZ136" s="692"/>
      <c r="CNA136" s="692"/>
      <c r="CNB136" s="692"/>
      <c r="CNC136" s="692"/>
      <c r="CND136" s="692"/>
      <c r="CNE136" s="692"/>
      <c r="CNF136" s="692"/>
      <c r="CNG136" s="692"/>
      <c r="CNH136" s="692"/>
      <c r="CNI136" s="692"/>
      <c r="CNJ136" s="692"/>
      <c r="CNK136" s="692"/>
      <c r="CNL136" s="692"/>
      <c r="CNM136" s="692"/>
      <c r="CNN136" s="692"/>
      <c r="CNO136" s="692"/>
      <c r="CNP136" s="692"/>
      <c r="CNQ136" s="692"/>
      <c r="CNR136" s="692"/>
      <c r="CNS136" s="692"/>
      <c r="CNT136" s="692"/>
      <c r="CNU136" s="692"/>
      <c r="CNV136" s="692"/>
      <c r="CNW136" s="692"/>
      <c r="CNX136" s="692"/>
      <c r="CNY136" s="692"/>
      <c r="CNZ136" s="692"/>
      <c r="COA136" s="692"/>
      <c r="COB136" s="692"/>
      <c r="COC136" s="692"/>
      <c r="COD136" s="692"/>
      <c r="COE136" s="692"/>
      <c r="COF136" s="692"/>
      <c r="COG136" s="692"/>
      <c r="COH136" s="692"/>
      <c r="COI136" s="692"/>
      <c r="COJ136" s="692"/>
      <c r="COK136" s="692"/>
      <c r="COL136" s="692"/>
      <c r="COM136" s="692"/>
      <c r="CON136" s="692"/>
      <c r="COO136" s="692"/>
      <c r="COP136" s="692"/>
      <c r="COQ136" s="692"/>
      <c r="COR136" s="692"/>
      <c r="COS136" s="692"/>
      <c r="COT136" s="692"/>
      <c r="COU136" s="692"/>
      <c r="COV136" s="692"/>
      <c r="COW136" s="692"/>
      <c r="COX136" s="692"/>
      <c r="COY136" s="692"/>
      <c r="COZ136" s="692"/>
      <c r="CPA136" s="692"/>
      <c r="CPB136" s="692"/>
      <c r="CPC136" s="692"/>
      <c r="CPD136" s="692"/>
      <c r="CPE136" s="692"/>
      <c r="CPF136" s="692"/>
      <c r="CPG136" s="692"/>
      <c r="CPH136" s="692"/>
      <c r="CPI136" s="692"/>
      <c r="CPJ136" s="692"/>
      <c r="CPK136" s="692"/>
      <c r="CPL136" s="692"/>
      <c r="CPM136" s="692"/>
      <c r="CPN136" s="692"/>
      <c r="CPO136" s="692"/>
      <c r="CPP136" s="692"/>
      <c r="CPQ136" s="692"/>
      <c r="CPR136" s="692"/>
      <c r="CPS136" s="692"/>
      <c r="CPT136" s="692"/>
      <c r="CPU136" s="692"/>
      <c r="CPV136" s="692"/>
      <c r="CPW136" s="692"/>
      <c r="CPX136" s="692"/>
      <c r="CPY136" s="692"/>
      <c r="CPZ136" s="692"/>
      <c r="CQA136" s="692"/>
      <c r="CQB136" s="692"/>
      <c r="CQC136" s="692"/>
      <c r="CQD136" s="692"/>
      <c r="CQE136" s="692"/>
      <c r="CQF136" s="692"/>
      <c r="CQG136" s="692"/>
      <c r="CQH136" s="692"/>
      <c r="CQI136" s="692"/>
      <c r="CQJ136" s="692"/>
      <c r="CQK136" s="692"/>
      <c r="CQL136" s="692"/>
      <c r="CQM136" s="692"/>
      <c r="CQN136" s="692"/>
      <c r="CQO136" s="692"/>
      <c r="CQP136" s="692"/>
      <c r="CQQ136" s="692"/>
      <c r="CQR136" s="692"/>
      <c r="CQS136" s="692"/>
      <c r="CQT136" s="692"/>
      <c r="CQU136" s="692"/>
      <c r="CQV136" s="692"/>
      <c r="CQW136" s="692"/>
      <c r="CQX136" s="692"/>
      <c r="CQY136" s="692"/>
      <c r="CQZ136" s="692"/>
      <c r="CRA136" s="692"/>
      <c r="CRB136" s="692"/>
      <c r="CRC136" s="692"/>
      <c r="CRD136" s="692"/>
      <c r="CRE136" s="692"/>
      <c r="CRF136" s="692"/>
      <c r="CRG136" s="692"/>
      <c r="CRH136" s="692"/>
      <c r="CRI136" s="692"/>
      <c r="CRJ136" s="692"/>
      <c r="CRK136" s="692"/>
      <c r="CRL136" s="692"/>
      <c r="CRM136" s="692"/>
      <c r="CRN136" s="692"/>
      <c r="CRO136" s="692"/>
      <c r="CRP136" s="692"/>
      <c r="CRQ136" s="692"/>
      <c r="CRR136" s="692"/>
      <c r="CRS136" s="692"/>
      <c r="CRT136" s="692"/>
      <c r="CRU136" s="692"/>
      <c r="CRV136" s="692"/>
      <c r="CRW136" s="692"/>
      <c r="CRX136" s="692"/>
      <c r="CRY136" s="692"/>
      <c r="CRZ136" s="692"/>
      <c r="CSA136" s="692"/>
      <c r="CSB136" s="692"/>
      <c r="CSC136" s="692"/>
      <c r="CSD136" s="692"/>
      <c r="CSE136" s="692"/>
      <c r="CSF136" s="692"/>
      <c r="CSG136" s="692"/>
      <c r="CSH136" s="692"/>
      <c r="CSI136" s="692"/>
      <c r="CSJ136" s="692"/>
      <c r="CSK136" s="692"/>
      <c r="CSL136" s="692"/>
      <c r="CSM136" s="692"/>
      <c r="CSN136" s="692"/>
      <c r="CSO136" s="692"/>
      <c r="CSP136" s="692"/>
      <c r="CSQ136" s="692"/>
      <c r="CSR136" s="692"/>
      <c r="CSS136" s="692"/>
      <c r="CST136" s="692"/>
      <c r="CSU136" s="692"/>
      <c r="CSV136" s="692"/>
      <c r="CSW136" s="692"/>
      <c r="CSX136" s="692"/>
      <c r="CSY136" s="692"/>
      <c r="CSZ136" s="692"/>
      <c r="CTA136" s="692"/>
      <c r="CTB136" s="692"/>
      <c r="CTC136" s="692"/>
      <c r="CTD136" s="692"/>
      <c r="CTE136" s="692"/>
      <c r="CTF136" s="692"/>
      <c r="CTG136" s="692"/>
      <c r="CTH136" s="692"/>
      <c r="CTI136" s="692"/>
      <c r="CTJ136" s="692"/>
      <c r="CTK136" s="692"/>
      <c r="CTL136" s="692"/>
      <c r="CTM136" s="692"/>
      <c r="CTN136" s="692"/>
      <c r="CTO136" s="692"/>
      <c r="CTP136" s="692"/>
      <c r="CTQ136" s="692"/>
      <c r="CTR136" s="692"/>
      <c r="CTS136" s="692"/>
      <c r="CTT136" s="692"/>
      <c r="CTU136" s="692"/>
      <c r="CTV136" s="692"/>
      <c r="CTW136" s="692"/>
      <c r="CTX136" s="692"/>
      <c r="CTY136" s="692"/>
      <c r="CTZ136" s="692"/>
      <c r="CUA136" s="692"/>
      <c r="CUB136" s="692"/>
      <c r="CUC136" s="692"/>
      <c r="CUD136" s="692"/>
      <c r="CUE136" s="692"/>
      <c r="CUF136" s="692"/>
      <c r="CUG136" s="692"/>
      <c r="CUH136" s="692"/>
      <c r="CUI136" s="692"/>
      <c r="CUJ136" s="692"/>
      <c r="CUK136" s="692"/>
      <c r="CUL136" s="692"/>
      <c r="CUM136" s="692"/>
      <c r="CUN136" s="692"/>
      <c r="CUO136" s="692"/>
      <c r="CUP136" s="692"/>
      <c r="CUQ136" s="692"/>
      <c r="CUR136" s="692"/>
      <c r="CUS136" s="692"/>
      <c r="CUT136" s="692"/>
      <c r="CUU136" s="692"/>
      <c r="CUV136" s="692"/>
      <c r="CUW136" s="692"/>
      <c r="CUX136" s="692"/>
      <c r="CUY136" s="692"/>
      <c r="CUZ136" s="692"/>
      <c r="CVA136" s="692"/>
      <c r="CVB136" s="692"/>
      <c r="CVC136" s="692"/>
      <c r="CVD136" s="692"/>
      <c r="CVE136" s="692"/>
      <c r="CVF136" s="692"/>
      <c r="CVG136" s="692"/>
      <c r="CVH136" s="692"/>
      <c r="CVI136" s="692"/>
      <c r="CVJ136" s="692"/>
      <c r="CVK136" s="692"/>
      <c r="CVL136" s="692"/>
      <c r="CVM136" s="692"/>
      <c r="CVN136" s="692"/>
      <c r="CVO136" s="692"/>
      <c r="CVP136" s="692"/>
      <c r="CVQ136" s="692"/>
      <c r="CVR136" s="692"/>
      <c r="CVS136" s="692"/>
      <c r="CVT136" s="692"/>
      <c r="CVU136" s="692"/>
      <c r="CVV136" s="692"/>
      <c r="CVW136" s="692"/>
      <c r="CVX136" s="692"/>
      <c r="CVY136" s="692"/>
      <c r="CVZ136" s="692"/>
      <c r="CWA136" s="692"/>
      <c r="CWB136" s="692"/>
      <c r="CWC136" s="692"/>
      <c r="CWD136" s="692"/>
      <c r="CWE136" s="692"/>
      <c r="CWF136" s="692"/>
      <c r="CWG136" s="692"/>
      <c r="CWH136" s="692"/>
      <c r="CWI136" s="692"/>
      <c r="CWJ136" s="692"/>
      <c r="CWK136" s="692"/>
      <c r="CWL136" s="692"/>
      <c r="CWM136" s="692"/>
      <c r="CWN136" s="692"/>
      <c r="CWO136" s="692"/>
      <c r="CWP136" s="692"/>
      <c r="CWQ136" s="692"/>
      <c r="CWR136" s="692"/>
      <c r="CWS136" s="692"/>
      <c r="CWT136" s="692"/>
      <c r="CWU136" s="692"/>
      <c r="CWV136" s="692"/>
      <c r="CWW136" s="692"/>
      <c r="CWX136" s="692"/>
      <c r="CWY136" s="692"/>
      <c r="CWZ136" s="692"/>
      <c r="CXA136" s="692"/>
      <c r="CXB136" s="692"/>
      <c r="CXC136" s="692"/>
      <c r="CXD136" s="692"/>
      <c r="CXE136" s="692"/>
      <c r="CXF136" s="692"/>
      <c r="CXG136" s="692"/>
      <c r="CXH136" s="692"/>
      <c r="CXI136" s="692"/>
      <c r="CXJ136" s="692"/>
      <c r="CXK136" s="692"/>
      <c r="CXL136" s="692"/>
      <c r="CXM136" s="692"/>
      <c r="CXN136" s="692"/>
      <c r="CXO136" s="692"/>
      <c r="CXP136" s="692"/>
      <c r="CXQ136" s="692"/>
      <c r="CXR136" s="692"/>
      <c r="CXS136" s="692"/>
      <c r="CXT136" s="692"/>
      <c r="CXU136" s="692"/>
      <c r="CXV136" s="692"/>
      <c r="CXW136" s="692"/>
      <c r="CXX136" s="692"/>
      <c r="CXY136" s="692"/>
      <c r="CXZ136" s="692"/>
      <c r="CYA136" s="692"/>
      <c r="CYB136" s="692"/>
      <c r="CYC136" s="692"/>
      <c r="CYD136" s="692"/>
      <c r="CYE136" s="692"/>
      <c r="CYF136" s="692"/>
      <c r="CYG136" s="692"/>
      <c r="CYH136" s="692"/>
      <c r="CYI136" s="692"/>
      <c r="CYJ136" s="692"/>
      <c r="CYK136" s="692"/>
      <c r="CYL136" s="692"/>
      <c r="CYM136" s="692"/>
      <c r="CYN136" s="692"/>
      <c r="CYO136" s="692"/>
      <c r="CYP136" s="692"/>
      <c r="CYQ136" s="692"/>
      <c r="CYR136" s="692"/>
      <c r="CYS136" s="692"/>
      <c r="CYT136" s="692"/>
      <c r="CYU136" s="692"/>
      <c r="CYV136" s="692"/>
      <c r="CYW136" s="692"/>
      <c r="CYX136" s="692"/>
      <c r="CYY136" s="692"/>
      <c r="CYZ136" s="692"/>
      <c r="CZA136" s="692"/>
      <c r="CZB136" s="692"/>
      <c r="CZC136" s="692"/>
      <c r="CZD136" s="692"/>
      <c r="CZE136" s="692"/>
      <c r="CZF136" s="692"/>
      <c r="CZG136" s="692"/>
      <c r="CZH136" s="692"/>
      <c r="CZI136" s="692"/>
      <c r="CZJ136" s="692"/>
      <c r="CZK136" s="692"/>
      <c r="CZL136" s="692"/>
      <c r="CZM136" s="692"/>
      <c r="CZN136" s="692"/>
      <c r="CZO136" s="692"/>
      <c r="CZP136" s="692"/>
      <c r="CZQ136" s="692"/>
      <c r="CZR136" s="692"/>
      <c r="CZS136" s="692"/>
      <c r="CZT136" s="692"/>
      <c r="CZU136" s="692"/>
      <c r="CZV136" s="692"/>
      <c r="CZW136" s="692"/>
      <c r="CZX136" s="692"/>
      <c r="CZY136" s="692"/>
      <c r="CZZ136" s="692"/>
      <c r="DAA136" s="692"/>
      <c r="DAB136" s="692"/>
      <c r="DAC136" s="692"/>
      <c r="DAD136" s="692"/>
      <c r="DAE136" s="692"/>
      <c r="DAF136" s="692"/>
      <c r="DAG136" s="692"/>
      <c r="DAH136" s="692"/>
      <c r="DAI136" s="692"/>
      <c r="DAJ136" s="692"/>
      <c r="DAK136" s="692"/>
      <c r="DAL136" s="692"/>
      <c r="DAM136" s="692"/>
      <c r="DAN136" s="692"/>
      <c r="DAO136" s="692"/>
      <c r="DAP136" s="692"/>
      <c r="DAQ136" s="692"/>
      <c r="DAR136" s="692"/>
      <c r="DAS136" s="692"/>
      <c r="DAT136" s="692"/>
      <c r="DAU136" s="692"/>
      <c r="DAV136" s="692"/>
      <c r="DAW136" s="692"/>
      <c r="DAX136" s="692"/>
      <c r="DAY136" s="692"/>
      <c r="DAZ136" s="692"/>
      <c r="DBA136" s="692"/>
      <c r="DBB136" s="692"/>
      <c r="DBC136" s="692"/>
      <c r="DBD136" s="692"/>
      <c r="DBE136" s="692"/>
      <c r="DBF136" s="692"/>
      <c r="DBG136" s="692"/>
      <c r="DBH136" s="692"/>
      <c r="DBI136" s="692"/>
      <c r="DBJ136" s="692"/>
      <c r="DBK136" s="692"/>
      <c r="DBL136" s="692"/>
      <c r="DBM136" s="692"/>
      <c r="DBN136" s="692"/>
      <c r="DBO136" s="692"/>
      <c r="DBP136" s="692"/>
      <c r="DBQ136" s="692"/>
      <c r="DBR136" s="692"/>
      <c r="DBS136" s="692"/>
      <c r="DBT136" s="692"/>
      <c r="DBU136" s="692"/>
      <c r="DBV136" s="692"/>
      <c r="DBW136" s="692"/>
      <c r="DBX136" s="692"/>
      <c r="DBY136" s="692"/>
      <c r="DBZ136" s="692"/>
      <c r="DCA136" s="692"/>
      <c r="DCB136" s="692"/>
      <c r="DCC136" s="692"/>
      <c r="DCD136" s="692"/>
      <c r="DCE136" s="692"/>
      <c r="DCF136" s="692"/>
      <c r="DCG136" s="692"/>
      <c r="DCH136" s="692"/>
      <c r="DCI136" s="692"/>
      <c r="DCJ136" s="692"/>
      <c r="DCK136" s="692"/>
      <c r="DCL136" s="692"/>
      <c r="DCM136" s="692"/>
      <c r="DCN136" s="692"/>
      <c r="DCO136" s="692"/>
      <c r="DCP136" s="692"/>
      <c r="DCQ136" s="692"/>
      <c r="DCR136" s="692"/>
      <c r="DCS136" s="692"/>
      <c r="DCT136" s="692"/>
      <c r="DCU136" s="692"/>
      <c r="DCV136" s="692"/>
      <c r="DCW136" s="692"/>
      <c r="DCX136" s="692"/>
      <c r="DCY136" s="692"/>
      <c r="DCZ136" s="692"/>
      <c r="DDA136" s="692"/>
      <c r="DDB136" s="692"/>
      <c r="DDC136" s="692"/>
      <c r="DDD136" s="692"/>
      <c r="DDE136" s="692"/>
      <c r="DDF136" s="692"/>
      <c r="DDG136" s="692"/>
      <c r="DDH136" s="692"/>
      <c r="DDI136" s="692"/>
      <c r="DDJ136" s="692"/>
      <c r="DDK136" s="692"/>
      <c r="DDL136" s="692"/>
      <c r="DDM136" s="692"/>
      <c r="DDN136" s="692"/>
      <c r="DDO136" s="692"/>
      <c r="DDP136" s="692"/>
      <c r="DDQ136" s="692"/>
      <c r="DDR136" s="692"/>
      <c r="DDS136" s="692"/>
      <c r="DDT136" s="692"/>
      <c r="DDU136" s="692"/>
      <c r="DDV136" s="692"/>
      <c r="DDW136" s="692"/>
      <c r="DDX136" s="692"/>
      <c r="DDY136" s="692"/>
      <c r="DDZ136" s="692"/>
      <c r="DEA136" s="692"/>
      <c r="DEB136" s="692"/>
      <c r="DEC136" s="692"/>
      <c r="DED136" s="692"/>
      <c r="DEE136" s="692"/>
      <c r="DEF136" s="692"/>
      <c r="DEG136" s="692"/>
      <c r="DEH136" s="692"/>
      <c r="DEI136" s="692"/>
      <c r="DEJ136" s="692"/>
      <c r="DEK136" s="692"/>
      <c r="DEL136" s="692"/>
      <c r="DEM136" s="692"/>
      <c r="DEN136" s="692"/>
      <c r="DEO136" s="692"/>
      <c r="DEP136" s="692"/>
      <c r="DEQ136" s="692"/>
      <c r="DER136" s="692"/>
      <c r="DES136" s="692"/>
      <c r="DET136" s="692"/>
      <c r="DEU136" s="692"/>
      <c r="DEV136" s="692"/>
      <c r="DEW136" s="692"/>
      <c r="DEX136" s="692"/>
      <c r="DEY136" s="692"/>
      <c r="DEZ136" s="692"/>
      <c r="DFA136" s="692"/>
      <c r="DFB136" s="692"/>
      <c r="DFC136" s="692"/>
      <c r="DFD136" s="692"/>
      <c r="DFE136" s="692"/>
      <c r="DFF136" s="692"/>
      <c r="DFG136" s="692"/>
      <c r="DFH136" s="692"/>
      <c r="DFI136" s="692"/>
      <c r="DFJ136" s="692"/>
      <c r="DFK136" s="692"/>
      <c r="DFL136" s="692"/>
      <c r="DFM136" s="692"/>
      <c r="DFN136" s="692"/>
      <c r="DFO136" s="692"/>
      <c r="DFP136" s="692"/>
      <c r="DFQ136" s="692"/>
      <c r="DFR136" s="692"/>
      <c r="DFS136" s="692"/>
      <c r="DFT136" s="692"/>
      <c r="DFU136" s="692"/>
      <c r="DFV136" s="692"/>
      <c r="DFW136" s="692"/>
      <c r="DFX136" s="692"/>
      <c r="DFY136" s="692"/>
      <c r="DFZ136" s="692"/>
      <c r="DGA136" s="692"/>
      <c r="DGB136" s="692"/>
      <c r="DGC136" s="692"/>
      <c r="DGD136" s="692"/>
      <c r="DGE136" s="692"/>
      <c r="DGF136" s="692"/>
      <c r="DGG136" s="692"/>
      <c r="DGH136" s="692"/>
      <c r="DGI136" s="692"/>
      <c r="DGJ136" s="692"/>
      <c r="DGK136" s="692"/>
      <c r="DGL136" s="692"/>
      <c r="DGM136" s="692"/>
      <c r="DGN136" s="692"/>
      <c r="DGO136" s="692"/>
      <c r="DGP136" s="692"/>
      <c r="DGQ136" s="692"/>
      <c r="DGR136" s="692"/>
      <c r="DGS136" s="692"/>
      <c r="DGT136" s="692"/>
      <c r="DGU136" s="692"/>
      <c r="DGV136" s="692"/>
      <c r="DGW136" s="692"/>
      <c r="DGX136" s="692"/>
      <c r="DGY136" s="692"/>
      <c r="DGZ136" s="692"/>
      <c r="DHA136" s="692"/>
      <c r="DHB136" s="692"/>
      <c r="DHC136" s="692"/>
      <c r="DHD136" s="692"/>
      <c r="DHE136" s="692"/>
      <c r="DHF136" s="692"/>
      <c r="DHG136" s="692"/>
      <c r="DHH136" s="692"/>
      <c r="DHI136" s="692"/>
      <c r="DHJ136" s="692"/>
      <c r="DHK136" s="692"/>
      <c r="DHL136" s="692"/>
      <c r="DHM136" s="692"/>
      <c r="DHN136" s="692"/>
      <c r="DHO136" s="692"/>
      <c r="DHP136" s="692"/>
      <c r="DHQ136" s="692"/>
      <c r="DHR136" s="692"/>
      <c r="DHS136" s="692"/>
      <c r="DHT136" s="692"/>
      <c r="DHU136" s="692"/>
      <c r="DHV136" s="692"/>
      <c r="DHW136" s="692"/>
      <c r="DHX136" s="692"/>
      <c r="DHY136" s="692"/>
      <c r="DHZ136" s="692"/>
      <c r="DIA136" s="692"/>
      <c r="DIB136" s="692"/>
      <c r="DIC136" s="692"/>
      <c r="DID136" s="692"/>
      <c r="DIE136" s="692"/>
      <c r="DIF136" s="692"/>
      <c r="DIG136" s="692"/>
      <c r="DIH136" s="692"/>
      <c r="DII136" s="692"/>
      <c r="DIJ136" s="692"/>
      <c r="DIK136" s="692"/>
      <c r="DIL136" s="692"/>
      <c r="DIM136" s="692"/>
      <c r="DIN136" s="692"/>
      <c r="DIO136" s="692"/>
      <c r="DIP136" s="692"/>
      <c r="DIQ136" s="692"/>
      <c r="DIR136" s="692"/>
      <c r="DIS136" s="692"/>
      <c r="DIT136" s="692"/>
      <c r="DIU136" s="692"/>
      <c r="DIV136" s="692"/>
      <c r="DIW136" s="692"/>
      <c r="DIX136" s="692"/>
      <c r="DIY136" s="692"/>
      <c r="DIZ136" s="692"/>
      <c r="DJA136" s="692"/>
      <c r="DJB136" s="692"/>
      <c r="DJC136" s="692"/>
      <c r="DJD136" s="692"/>
      <c r="DJE136" s="692"/>
      <c r="DJF136" s="692"/>
      <c r="DJG136" s="692"/>
      <c r="DJH136" s="692"/>
      <c r="DJI136" s="692"/>
      <c r="DJJ136" s="692"/>
      <c r="DJK136" s="692"/>
      <c r="DJL136" s="692"/>
      <c r="DJM136" s="692"/>
      <c r="DJN136" s="692"/>
      <c r="DJO136" s="692"/>
      <c r="DJP136" s="692"/>
      <c r="DJQ136" s="692"/>
      <c r="DJR136" s="692"/>
      <c r="DJS136" s="692"/>
      <c r="DJT136" s="692"/>
      <c r="DJU136" s="692"/>
      <c r="DJV136" s="692"/>
      <c r="DJW136" s="692"/>
      <c r="DJX136" s="692"/>
      <c r="DJY136" s="692"/>
      <c r="DJZ136" s="692"/>
      <c r="DKA136" s="692"/>
      <c r="DKB136" s="692"/>
      <c r="DKC136" s="692"/>
      <c r="DKD136" s="692"/>
      <c r="DKE136" s="692"/>
      <c r="DKF136" s="692"/>
      <c r="DKG136" s="692"/>
      <c r="DKH136" s="692"/>
      <c r="DKI136" s="692"/>
      <c r="DKJ136" s="692"/>
      <c r="DKK136" s="692"/>
      <c r="DKL136" s="692"/>
      <c r="DKM136" s="692"/>
      <c r="DKN136" s="692"/>
      <c r="DKO136" s="692"/>
      <c r="DKP136" s="692"/>
      <c r="DKQ136" s="692"/>
      <c r="DKR136" s="692"/>
      <c r="DKS136" s="692"/>
      <c r="DKT136" s="692"/>
      <c r="DKU136" s="692"/>
      <c r="DKV136" s="692"/>
      <c r="DKW136" s="692"/>
      <c r="DKX136" s="692"/>
      <c r="DKY136" s="692"/>
      <c r="DKZ136" s="692"/>
      <c r="DLA136" s="692"/>
      <c r="DLB136" s="692"/>
      <c r="DLC136" s="692"/>
      <c r="DLD136" s="692"/>
      <c r="DLE136" s="692"/>
      <c r="DLF136" s="692"/>
      <c r="DLG136" s="692"/>
      <c r="DLH136" s="692"/>
      <c r="DLI136" s="692"/>
      <c r="DLJ136" s="692"/>
      <c r="DLK136" s="692"/>
      <c r="DLL136" s="692"/>
      <c r="DLM136" s="692"/>
      <c r="DLN136" s="692"/>
      <c r="DLO136" s="692"/>
      <c r="DLP136" s="692"/>
      <c r="DLQ136" s="692"/>
      <c r="DLR136" s="692"/>
      <c r="DLS136" s="692"/>
      <c r="DLT136" s="692"/>
      <c r="DLU136" s="692"/>
      <c r="DLV136" s="692"/>
      <c r="DLW136" s="692"/>
      <c r="DLX136" s="692"/>
      <c r="DLY136" s="692"/>
      <c r="DLZ136" s="692"/>
      <c r="DMA136" s="692"/>
      <c r="DMB136" s="692"/>
      <c r="DMC136" s="692"/>
      <c r="DMD136" s="692"/>
      <c r="DME136" s="692"/>
      <c r="DMF136" s="692"/>
      <c r="DMG136" s="692"/>
      <c r="DMH136" s="692"/>
      <c r="DMI136" s="692"/>
      <c r="DMJ136" s="692"/>
      <c r="DMK136" s="692"/>
      <c r="DML136" s="692"/>
      <c r="DMM136" s="692"/>
      <c r="DMN136" s="692"/>
      <c r="DMO136" s="692"/>
      <c r="DMP136" s="692"/>
      <c r="DMQ136" s="692"/>
      <c r="DMR136" s="692"/>
      <c r="DMS136" s="692"/>
      <c r="DMT136" s="692"/>
      <c r="DMU136" s="692"/>
      <c r="DMV136" s="692"/>
      <c r="DMW136" s="692"/>
      <c r="DMX136" s="692"/>
      <c r="DMY136" s="692"/>
      <c r="DMZ136" s="692"/>
      <c r="DNA136" s="692"/>
      <c r="DNB136" s="692"/>
      <c r="DNC136" s="692"/>
      <c r="DND136" s="692"/>
      <c r="DNE136" s="692"/>
      <c r="DNF136" s="692"/>
      <c r="DNG136" s="692"/>
      <c r="DNH136" s="692"/>
      <c r="DNI136" s="692"/>
      <c r="DNJ136" s="692"/>
      <c r="DNK136" s="692"/>
      <c r="DNL136" s="692"/>
      <c r="DNM136" s="692"/>
      <c r="DNN136" s="692"/>
      <c r="DNO136" s="692"/>
      <c r="DNP136" s="692"/>
      <c r="DNQ136" s="692"/>
      <c r="DNR136" s="692"/>
      <c r="DNS136" s="692"/>
      <c r="DNT136" s="692"/>
      <c r="DNU136" s="692"/>
      <c r="DNV136" s="692"/>
      <c r="DNW136" s="692"/>
      <c r="DNX136" s="692"/>
      <c r="DNY136" s="692"/>
      <c r="DNZ136" s="692"/>
      <c r="DOA136" s="692"/>
      <c r="DOB136" s="692"/>
      <c r="DOC136" s="692"/>
      <c r="DOD136" s="692"/>
      <c r="DOE136" s="692"/>
      <c r="DOF136" s="692"/>
      <c r="DOG136" s="692"/>
      <c r="DOH136" s="692"/>
      <c r="DOI136" s="692"/>
      <c r="DOJ136" s="692"/>
      <c r="DOK136" s="692"/>
      <c r="DOL136" s="692"/>
      <c r="DOM136" s="692"/>
      <c r="DON136" s="692"/>
      <c r="DOO136" s="692"/>
      <c r="DOP136" s="692"/>
      <c r="DOQ136" s="692"/>
      <c r="DOR136" s="692"/>
      <c r="DOS136" s="692"/>
      <c r="DOT136" s="692"/>
      <c r="DOU136" s="692"/>
      <c r="DOV136" s="692"/>
      <c r="DOW136" s="692"/>
      <c r="DOX136" s="692"/>
      <c r="DOY136" s="692"/>
      <c r="DOZ136" s="692"/>
      <c r="DPA136" s="692"/>
      <c r="DPB136" s="692"/>
      <c r="DPC136" s="692"/>
      <c r="DPD136" s="692"/>
      <c r="DPE136" s="692"/>
      <c r="DPF136" s="692"/>
      <c r="DPG136" s="692"/>
      <c r="DPH136" s="692"/>
      <c r="DPI136" s="692"/>
      <c r="DPJ136" s="692"/>
      <c r="DPK136" s="692"/>
      <c r="DPL136" s="692"/>
      <c r="DPM136" s="692"/>
      <c r="DPN136" s="692"/>
      <c r="DPO136" s="692"/>
      <c r="DPP136" s="692"/>
      <c r="DPQ136" s="692"/>
      <c r="DPR136" s="692"/>
      <c r="DPS136" s="692"/>
      <c r="DPT136" s="692"/>
      <c r="DPU136" s="692"/>
      <c r="DPV136" s="692"/>
      <c r="DPW136" s="692"/>
      <c r="DPX136" s="692"/>
      <c r="DPY136" s="692"/>
      <c r="DPZ136" s="692"/>
      <c r="DQA136" s="692"/>
      <c r="DQB136" s="692"/>
      <c r="DQC136" s="692"/>
      <c r="DQD136" s="692"/>
      <c r="DQE136" s="692"/>
      <c r="DQF136" s="692"/>
      <c r="DQG136" s="692"/>
      <c r="DQH136" s="692"/>
      <c r="DQI136" s="692"/>
      <c r="DQJ136" s="692"/>
      <c r="DQK136" s="692"/>
      <c r="DQL136" s="692"/>
      <c r="DQM136" s="692"/>
      <c r="DQN136" s="692"/>
      <c r="DQO136" s="692"/>
      <c r="DQP136" s="692"/>
      <c r="DQQ136" s="692"/>
      <c r="DQR136" s="692"/>
      <c r="DQS136" s="692"/>
      <c r="DQT136" s="692"/>
      <c r="DQU136" s="692"/>
      <c r="DQV136" s="692"/>
      <c r="DQW136" s="692"/>
      <c r="DQX136" s="692"/>
      <c r="DQY136" s="692"/>
      <c r="DQZ136" s="692"/>
      <c r="DRA136" s="692"/>
      <c r="DRB136" s="692"/>
      <c r="DRC136" s="692"/>
      <c r="DRD136" s="692"/>
      <c r="DRE136" s="692"/>
      <c r="DRF136" s="692"/>
      <c r="DRG136" s="692"/>
      <c r="DRH136" s="692"/>
      <c r="DRI136" s="692"/>
      <c r="DRJ136" s="692"/>
      <c r="DRK136" s="692"/>
      <c r="DRL136" s="692"/>
      <c r="DRM136" s="692"/>
      <c r="DRN136" s="692"/>
      <c r="DRO136" s="692"/>
      <c r="DRP136" s="692"/>
      <c r="DRQ136" s="692"/>
      <c r="DRR136" s="692"/>
      <c r="DRS136" s="692"/>
      <c r="DRT136" s="692"/>
      <c r="DRU136" s="692"/>
      <c r="DRV136" s="692"/>
      <c r="DRW136" s="692"/>
      <c r="DRX136" s="692"/>
      <c r="DRY136" s="692"/>
      <c r="DRZ136" s="692"/>
      <c r="DSA136" s="692"/>
      <c r="DSB136" s="692"/>
      <c r="DSC136" s="692"/>
      <c r="DSD136" s="692"/>
      <c r="DSE136" s="692"/>
      <c r="DSF136" s="692"/>
      <c r="DSG136" s="692"/>
      <c r="DSH136" s="692"/>
      <c r="DSI136" s="692"/>
      <c r="DSJ136" s="692"/>
      <c r="DSK136" s="692"/>
      <c r="DSL136" s="692"/>
      <c r="DSM136" s="692"/>
      <c r="DSN136" s="692"/>
      <c r="DSO136" s="692"/>
      <c r="DSP136" s="692"/>
      <c r="DSQ136" s="692"/>
      <c r="DSR136" s="692"/>
      <c r="DSS136" s="692"/>
      <c r="DST136" s="692"/>
      <c r="DSU136" s="692"/>
      <c r="DSV136" s="692"/>
      <c r="DSW136" s="692"/>
      <c r="DSX136" s="692"/>
      <c r="DSY136" s="692"/>
      <c r="DSZ136" s="692"/>
      <c r="DTA136" s="692"/>
      <c r="DTB136" s="692"/>
      <c r="DTC136" s="692"/>
      <c r="DTD136" s="692"/>
      <c r="DTE136" s="692"/>
      <c r="DTF136" s="692"/>
      <c r="DTG136" s="692"/>
      <c r="DTH136" s="692"/>
      <c r="DTI136" s="692"/>
      <c r="DTJ136" s="692"/>
      <c r="DTK136" s="692"/>
      <c r="DTL136" s="692"/>
      <c r="DTM136" s="692"/>
      <c r="DTN136" s="692"/>
      <c r="DTO136" s="692"/>
      <c r="DTP136" s="692"/>
      <c r="DTQ136" s="692"/>
      <c r="DTR136" s="692"/>
      <c r="DTS136" s="692"/>
      <c r="DTT136" s="692"/>
      <c r="DTU136" s="692"/>
      <c r="DTV136" s="692"/>
      <c r="DTW136" s="692"/>
      <c r="DTX136" s="692"/>
      <c r="DTY136" s="692"/>
      <c r="DTZ136" s="692"/>
      <c r="DUA136" s="692"/>
      <c r="DUB136" s="692"/>
      <c r="DUC136" s="692"/>
      <c r="DUD136" s="692"/>
      <c r="DUE136" s="692"/>
      <c r="DUF136" s="692"/>
      <c r="DUG136" s="692"/>
      <c r="DUH136" s="692"/>
      <c r="DUI136" s="692"/>
      <c r="DUJ136" s="692"/>
      <c r="DUK136" s="692"/>
      <c r="DUL136" s="692"/>
      <c r="DUM136" s="692"/>
      <c r="DUN136" s="692"/>
      <c r="DUO136" s="692"/>
      <c r="DUP136" s="692"/>
      <c r="DUQ136" s="692"/>
      <c r="DUR136" s="692"/>
      <c r="DUS136" s="692"/>
      <c r="DUT136" s="692"/>
      <c r="DUU136" s="692"/>
      <c r="DUV136" s="692"/>
      <c r="DUW136" s="692"/>
      <c r="DUX136" s="692"/>
      <c r="DUY136" s="692"/>
      <c r="DUZ136" s="692"/>
      <c r="DVA136" s="692"/>
      <c r="DVB136" s="692"/>
      <c r="DVC136" s="692"/>
      <c r="DVD136" s="692"/>
      <c r="DVE136" s="692"/>
      <c r="DVF136" s="692"/>
      <c r="DVG136" s="692"/>
      <c r="DVH136" s="692"/>
      <c r="DVI136" s="692"/>
      <c r="DVJ136" s="692"/>
      <c r="DVK136" s="692"/>
      <c r="DVL136" s="692"/>
      <c r="DVM136" s="692"/>
      <c r="DVN136" s="692"/>
      <c r="DVO136" s="692"/>
      <c r="DVP136" s="692"/>
      <c r="DVQ136" s="692"/>
      <c r="DVR136" s="692"/>
      <c r="DVS136" s="692"/>
      <c r="DVT136" s="692"/>
      <c r="DVU136" s="692"/>
      <c r="DVV136" s="692"/>
      <c r="DVW136" s="692"/>
      <c r="DVX136" s="692"/>
      <c r="DVY136" s="692"/>
      <c r="DVZ136" s="692"/>
      <c r="DWA136" s="692"/>
      <c r="DWB136" s="692"/>
      <c r="DWC136" s="692"/>
      <c r="DWD136" s="692"/>
      <c r="DWE136" s="692"/>
      <c r="DWF136" s="692"/>
      <c r="DWG136" s="692"/>
      <c r="DWH136" s="692"/>
      <c r="DWI136" s="692"/>
      <c r="DWJ136" s="692"/>
      <c r="DWK136" s="692"/>
      <c r="DWL136" s="692"/>
      <c r="DWM136" s="692"/>
      <c r="DWN136" s="692"/>
      <c r="DWO136" s="692"/>
      <c r="DWP136" s="692"/>
      <c r="DWQ136" s="692"/>
      <c r="DWR136" s="692"/>
      <c r="DWS136" s="692"/>
      <c r="DWT136" s="692"/>
      <c r="DWU136" s="692"/>
      <c r="DWV136" s="692"/>
      <c r="DWW136" s="692"/>
      <c r="DWX136" s="692"/>
      <c r="DWY136" s="692"/>
      <c r="DWZ136" s="692"/>
      <c r="DXA136" s="692"/>
      <c r="DXB136" s="692"/>
      <c r="DXC136" s="692"/>
      <c r="DXD136" s="692"/>
      <c r="DXE136" s="692"/>
      <c r="DXF136" s="692"/>
      <c r="DXG136" s="692"/>
      <c r="DXH136" s="692"/>
      <c r="DXI136" s="692"/>
      <c r="DXJ136" s="692"/>
      <c r="DXK136" s="692"/>
      <c r="DXL136" s="692"/>
      <c r="DXM136" s="692"/>
      <c r="DXN136" s="692"/>
      <c r="DXO136" s="692"/>
      <c r="DXP136" s="692"/>
      <c r="DXQ136" s="692"/>
      <c r="DXR136" s="692"/>
      <c r="DXS136" s="692"/>
      <c r="DXT136" s="692"/>
      <c r="DXU136" s="692"/>
      <c r="DXV136" s="692"/>
      <c r="DXW136" s="692"/>
      <c r="DXX136" s="692"/>
      <c r="DXY136" s="692"/>
      <c r="DXZ136" s="692"/>
      <c r="DYA136" s="692"/>
      <c r="DYB136" s="692"/>
      <c r="DYC136" s="692"/>
      <c r="DYD136" s="692"/>
      <c r="DYE136" s="692"/>
      <c r="DYF136" s="692"/>
      <c r="DYG136" s="692"/>
      <c r="DYH136" s="692"/>
      <c r="DYI136" s="692"/>
      <c r="DYJ136" s="692"/>
      <c r="DYK136" s="692"/>
      <c r="DYL136" s="692"/>
      <c r="DYM136" s="692"/>
      <c r="DYN136" s="692"/>
      <c r="DYO136" s="692"/>
      <c r="DYP136" s="692"/>
      <c r="DYQ136" s="692"/>
      <c r="DYR136" s="692"/>
      <c r="DYS136" s="692"/>
      <c r="DYT136" s="692"/>
      <c r="DYU136" s="692"/>
      <c r="DYV136" s="692"/>
      <c r="DYW136" s="692"/>
      <c r="DYX136" s="692"/>
      <c r="DYY136" s="692"/>
      <c r="DYZ136" s="692"/>
      <c r="DZA136" s="692"/>
      <c r="DZB136" s="692"/>
      <c r="DZC136" s="692"/>
      <c r="DZD136" s="692"/>
      <c r="DZE136" s="692"/>
      <c r="DZF136" s="692"/>
      <c r="DZG136" s="692"/>
      <c r="DZH136" s="692"/>
      <c r="DZI136" s="692"/>
      <c r="DZJ136" s="692"/>
      <c r="DZK136" s="692"/>
      <c r="DZL136" s="692"/>
      <c r="DZM136" s="692"/>
      <c r="DZN136" s="692"/>
      <c r="DZO136" s="692"/>
      <c r="DZP136" s="692"/>
      <c r="DZQ136" s="692"/>
      <c r="DZR136" s="692"/>
      <c r="DZS136" s="692"/>
      <c r="DZT136" s="692"/>
      <c r="DZU136" s="692"/>
      <c r="DZV136" s="692"/>
      <c r="DZW136" s="692"/>
      <c r="DZX136" s="692"/>
      <c r="DZY136" s="692"/>
      <c r="DZZ136" s="692"/>
      <c r="EAA136" s="692"/>
      <c r="EAB136" s="692"/>
      <c r="EAC136" s="692"/>
      <c r="EAD136" s="692"/>
      <c r="EAE136" s="692"/>
      <c r="EAF136" s="692"/>
      <c r="EAG136" s="692"/>
      <c r="EAH136" s="692"/>
      <c r="EAI136" s="692"/>
      <c r="EAJ136" s="692"/>
      <c r="EAK136" s="692"/>
      <c r="EAL136" s="692"/>
      <c r="EAM136" s="692"/>
      <c r="EAN136" s="692"/>
      <c r="EAO136" s="692"/>
      <c r="EAP136" s="692"/>
      <c r="EAQ136" s="692"/>
      <c r="EAR136" s="692"/>
      <c r="EAS136" s="692"/>
      <c r="EAT136" s="692"/>
      <c r="EAU136" s="692"/>
      <c r="EAV136" s="692"/>
      <c r="EAW136" s="692"/>
      <c r="EAX136" s="692"/>
      <c r="EAY136" s="692"/>
      <c r="EAZ136" s="692"/>
      <c r="EBA136" s="692"/>
      <c r="EBB136" s="692"/>
      <c r="EBC136" s="692"/>
      <c r="EBD136" s="692"/>
      <c r="EBE136" s="692"/>
      <c r="EBF136" s="692"/>
      <c r="EBG136" s="692"/>
      <c r="EBH136" s="692"/>
      <c r="EBI136" s="692"/>
      <c r="EBJ136" s="692"/>
      <c r="EBK136" s="692"/>
      <c r="EBL136" s="692"/>
      <c r="EBM136" s="692"/>
      <c r="EBN136" s="692"/>
      <c r="EBO136" s="692"/>
      <c r="EBP136" s="692"/>
      <c r="EBQ136" s="692"/>
      <c r="EBR136" s="692"/>
      <c r="EBS136" s="692"/>
      <c r="EBT136" s="692"/>
      <c r="EBU136" s="692"/>
      <c r="EBV136" s="692"/>
      <c r="EBW136" s="692"/>
      <c r="EBX136" s="692"/>
      <c r="EBY136" s="692"/>
      <c r="EBZ136" s="692"/>
      <c r="ECA136" s="692"/>
      <c r="ECB136" s="692"/>
      <c r="ECC136" s="692"/>
      <c r="ECD136" s="692"/>
      <c r="ECE136" s="692"/>
      <c r="ECF136" s="692"/>
      <c r="ECG136" s="692"/>
      <c r="ECH136" s="692"/>
      <c r="ECI136" s="692"/>
      <c r="ECJ136" s="692"/>
      <c r="ECK136" s="692"/>
      <c r="ECL136" s="692"/>
      <c r="ECM136" s="692"/>
      <c r="ECN136" s="692"/>
      <c r="ECO136" s="692"/>
      <c r="ECP136" s="692"/>
      <c r="ECQ136" s="692"/>
      <c r="ECR136" s="692"/>
      <c r="ECS136" s="692"/>
      <c r="ECT136" s="692"/>
      <c r="ECU136" s="692"/>
      <c r="ECV136" s="692"/>
      <c r="ECW136" s="692"/>
      <c r="ECX136" s="692"/>
      <c r="ECY136" s="692"/>
      <c r="ECZ136" s="692"/>
      <c r="EDA136" s="692"/>
      <c r="EDB136" s="692"/>
      <c r="EDC136" s="692"/>
      <c r="EDD136" s="692"/>
      <c r="EDE136" s="692"/>
      <c r="EDF136" s="692"/>
      <c r="EDG136" s="692"/>
      <c r="EDH136" s="692"/>
      <c r="EDI136" s="692"/>
      <c r="EDJ136" s="692"/>
      <c r="EDK136" s="692"/>
      <c r="EDL136" s="692"/>
      <c r="EDM136" s="692"/>
      <c r="EDN136" s="692"/>
      <c r="EDO136" s="692"/>
      <c r="EDP136" s="692"/>
      <c r="EDQ136" s="692"/>
      <c r="EDR136" s="692"/>
      <c r="EDS136" s="692"/>
      <c r="EDT136" s="692"/>
      <c r="EDU136" s="692"/>
      <c r="EDV136" s="692"/>
      <c r="EDW136" s="692"/>
      <c r="EDX136" s="692"/>
      <c r="EDY136" s="692"/>
      <c r="EDZ136" s="692"/>
      <c r="EEA136" s="692"/>
      <c r="EEB136" s="692"/>
      <c r="EEC136" s="692"/>
      <c r="EED136" s="692"/>
      <c r="EEE136" s="692"/>
      <c r="EEF136" s="692"/>
      <c r="EEG136" s="692"/>
      <c r="EEH136" s="692"/>
      <c r="EEI136" s="692"/>
      <c r="EEJ136" s="692"/>
      <c r="EEK136" s="692"/>
      <c r="EEL136" s="692"/>
      <c r="EEM136" s="692"/>
      <c r="EEN136" s="692"/>
      <c r="EEO136" s="692"/>
      <c r="EEP136" s="692"/>
      <c r="EEQ136" s="692"/>
      <c r="EER136" s="692"/>
      <c r="EES136" s="692"/>
      <c r="EET136" s="692"/>
      <c r="EEU136" s="692"/>
      <c r="EEV136" s="692"/>
      <c r="EEW136" s="692"/>
      <c r="EEX136" s="692"/>
      <c r="EEY136" s="692"/>
      <c r="EEZ136" s="692"/>
      <c r="EFA136" s="692"/>
      <c r="EFB136" s="692"/>
      <c r="EFC136" s="692"/>
      <c r="EFD136" s="692"/>
      <c r="EFE136" s="692"/>
      <c r="EFF136" s="692"/>
      <c r="EFG136" s="692"/>
      <c r="EFH136" s="692"/>
      <c r="EFI136" s="692"/>
      <c r="EFJ136" s="692"/>
      <c r="EFK136" s="692"/>
      <c r="EFL136" s="692"/>
      <c r="EFM136" s="692"/>
      <c r="EFN136" s="692"/>
      <c r="EFO136" s="692"/>
      <c r="EFP136" s="692"/>
      <c r="EFQ136" s="692"/>
      <c r="EFR136" s="692"/>
      <c r="EFS136" s="692"/>
      <c r="EFT136" s="692"/>
      <c r="EFU136" s="692"/>
      <c r="EFV136" s="692"/>
      <c r="EFW136" s="692"/>
      <c r="EFX136" s="692"/>
      <c r="EFY136" s="692"/>
      <c r="EFZ136" s="692"/>
      <c r="EGA136" s="692"/>
      <c r="EGB136" s="692"/>
      <c r="EGC136" s="692"/>
      <c r="EGD136" s="692"/>
      <c r="EGE136" s="692"/>
      <c r="EGF136" s="692"/>
      <c r="EGG136" s="692"/>
      <c r="EGH136" s="692"/>
      <c r="EGI136" s="692"/>
      <c r="EGJ136" s="692"/>
      <c r="EGK136" s="692"/>
      <c r="EGL136" s="692"/>
      <c r="EGM136" s="692"/>
      <c r="EGN136" s="692"/>
      <c r="EGO136" s="692"/>
      <c r="EGP136" s="692"/>
      <c r="EGQ136" s="692"/>
      <c r="EGR136" s="692"/>
      <c r="EGS136" s="692"/>
      <c r="EGT136" s="692"/>
      <c r="EGU136" s="692"/>
      <c r="EGV136" s="692"/>
      <c r="EGW136" s="692"/>
      <c r="EGX136" s="692"/>
      <c r="EGY136" s="692"/>
      <c r="EGZ136" s="692"/>
      <c r="EHA136" s="692"/>
      <c r="EHB136" s="692"/>
      <c r="EHC136" s="692"/>
      <c r="EHD136" s="692"/>
      <c r="EHE136" s="692"/>
      <c r="EHF136" s="692"/>
      <c r="EHG136" s="692"/>
      <c r="EHH136" s="692"/>
      <c r="EHI136" s="692"/>
      <c r="EHJ136" s="692"/>
      <c r="EHK136" s="692"/>
      <c r="EHL136" s="692"/>
      <c r="EHM136" s="692"/>
      <c r="EHN136" s="692"/>
      <c r="EHO136" s="692"/>
      <c r="EHP136" s="692"/>
      <c r="EHQ136" s="692"/>
      <c r="EHR136" s="692"/>
      <c r="EHS136" s="692"/>
      <c r="EHT136" s="692"/>
      <c r="EHU136" s="692"/>
      <c r="EHV136" s="692"/>
      <c r="EHW136" s="692"/>
      <c r="EHX136" s="692"/>
      <c r="EHY136" s="692"/>
      <c r="EHZ136" s="692"/>
      <c r="EIA136" s="692"/>
      <c r="EIB136" s="692"/>
      <c r="EIC136" s="692"/>
      <c r="EID136" s="692"/>
      <c r="EIE136" s="692"/>
      <c r="EIF136" s="692"/>
      <c r="EIG136" s="692"/>
      <c r="EIH136" s="692"/>
      <c r="EII136" s="692"/>
      <c r="EIJ136" s="692"/>
      <c r="EIK136" s="692"/>
      <c r="EIL136" s="692"/>
      <c r="EIM136" s="692"/>
      <c r="EIN136" s="692"/>
      <c r="EIO136" s="692"/>
      <c r="EIP136" s="692"/>
      <c r="EIQ136" s="692"/>
      <c r="EIR136" s="692"/>
      <c r="EIS136" s="692"/>
      <c r="EIT136" s="692"/>
      <c r="EIU136" s="692"/>
      <c r="EIV136" s="692"/>
      <c r="EIW136" s="692"/>
      <c r="EIX136" s="692"/>
      <c r="EIY136" s="692"/>
      <c r="EIZ136" s="692"/>
      <c r="EJA136" s="692"/>
      <c r="EJB136" s="692"/>
      <c r="EJC136" s="692"/>
      <c r="EJD136" s="692"/>
      <c r="EJE136" s="692"/>
      <c r="EJF136" s="692"/>
      <c r="EJG136" s="692"/>
      <c r="EJH136" s="692"/>
      <c r="EJI136" s="692"/>
      <c r="EJJ136" s="692"/>
      <c r="EJK136" s="692"/>
      <c r="EJL136" s="692"/>
      <c r="EJM136" s="692"/>
      <c r="EJN136" s="692"/>
      <c r="EJO136" s="692"/>
      <c r="EJP136" s="692"/>
      <c r="EJQ136" s="692"/>
      <c r="EJR136" s="692"/>
      <c r="EJS136" s="692"/>
      <c r="EJT136" s="692"/>
      <c r="EJU136" s="692"/>
      <c r="EJV136" s="692"/>
      <c r="EJW136" s="692"/>
      <c r="EJX136" s="692"/>
      <c r="EJY136" s="692"/>
      <c r="EJZ136" s="692"/>
      <c r="EKA136" s="692"/>
      <c r="EKB136" s="692"/>
      <c r="EKC136" s="692"/>
      <c r="EKD136" s="692"/>
      <c r="EKE136" s="692"/>
      <c r="EKF136" s="692"/>
      <c r="EKG136" s="692"/>
      <c r="EKH136" s="692"/>
      <c r="EKI136" s="692"/>
      <c r="EKJ136" s="692"/>
      <c r="EKK136" s="692"/>
      <c r="EKL136" s="692"/>
      <c r="EKM136" s="692"/>
      <c r="EKN136" s="692"/>
      <c r="EKO136" s="692"/>
      <c r="EKP136" s="692"/>
      <c r="EKQ136" s="692"/>
      <c r="EKR136" s="692"/>
      <c r="EKS136" s="692"/>
      <c r="EKT136" s="692"/>
      <c r="EKU136" s="692"/>
      <c r="EKV136" s="692"/>
      <c r="EKW136" s="692"/>
      <c r="EKX136" s="692"/>
      <c r="EKY136" s="692"/>
      <c r="EKZ136" s="692"/>
      <c r="ELA136" s="692"/>
      <c r="ELB136" s="692"/>
      <c r="ELC136" s="692"/>
      <c r="ELD136" s="692"/>
      <c r="ELE136" s="692"/>
      <c r="ELF136" s="692"/>
      <c r="ELG136" s="692"/>
      <c r="ELH136" s="692"/>
      <c r="ELI136" s="692"/>
      <c r="ELJ136" s="692"/>
      <c r="ELK136" s="692"/>
      <c r="ELL136" s="692"/>
      <c r="ELM136" s="692"/>
      <c r="ELN136" s="692"/>
      <c r="ELO136" s="692"/>
      <c r="ELP136" s="692"/>
      <c r="ELQ136" s="692"/>
      <c r="ELR136" s="692"/>
      <c r="ELS136" s="692"/>
      <c r="ELT136" s="692"/>
      <c r="ELU136" s="692"/>
      <c r="ELV136" s="692"/>
      <c r="ELW136" s="692"/>
      <c r="ELX136" s="692"/>
      <c r="ELY136" s="692"/>
      <c r="ELZ136" s="692"/>
      <c r="EMA136" s="692"/>
      <c r="EMB136" s="692"/>
      <c r="EMC136" s="692"/>
      <c r="EMD136" s="692"/>
      <c r="EME136" s="692"/>
      <c r="EMF136" s="692"/>
      <c r="EMG136" s="692"/>
      <c r="EMH136" s="692"/>
      <c r="EMI136" s="692"/>
      <c r="EMJ136" s="692"/>
      <c r="EMK136" s="692"/>
      <c r="EML136" s="692"/>
      <c r="EMM136" s="692"/>
      <c r="EMN136" s="692"/>
      <c r="EMO136" s="692"/>
      <c r="EMP136" s="692"/>
      <c r="EMQ136" s="692"/>
      <c r="EMR136" s="692"/>
      <c r="EMS136" s="692"/>
      <c r="EMT136" s="692"/>
      <c r="EMU136" s="692"/>
      <c r="EMV136" s="692"/>
      <c r="EMW136" s="692"/>
      <c r="EMX136" s="692"/>
      <c r="EMY136" s="692"/>
      <c r="EMZ136" s="692"/>
      <c r="ENA136" s="692"/>
      <c r="ENB136" s="692"/>
      <c r="ENC136" s="692"/>
      <c r="END136" s="692"/>
      <c r="ENE136" s="692"/>
      <c r="ENF136" s="692"/>
      <c r="ENG136" s="692"/>
      <c r="ENH136" s="692"/>
      <c r="ENI136" s="692"/>
      <c r="ENJ136" s="692"/>
      <c r="ENK136" s="692"/>
      <c r="ENL136" s="692"/>
      <c r="ENM136" s="692"/>
      <c r="ENN136" s="692"/>
      <c r="ENO136" s="692"/>
      <c r="ENP136" s="692"/>
      <c r="ENQ136" s="692"/>
      <c r="ENR136" s="692"/>
      <c r="ENS136" s="692"/>
      <c r="ENT136" s="692"/>
      <c r="ENU136" s="692"/>
      <c r="ENV136" s="692"/>
      <c r="ENW136" s="692"/>
      <c r="ENX136" s="692"/>
      <c r="ENY136" s="692"/>
      <c r="ENZ136" s="692"/>
      <c r="EOA136" s="692"/>
      <c r="EOB136" s="692"/>
      <c r="EOC136" s="692"/>
      <c r="EOD136" s="692"/>
      <c r="EOE136" s="692"/>
      <c r="EOF136" s="692"/>
      <c r="EOG136" s="692"/>
      <c r="EOH136" s="692"/>
      <c r="EOI136" s="692"/>
      <c r="EOJ136" s="692"/>
      <c r="EOK136" s="692"/>
      <c r="EOL136" s="692"/>
      <c r="EOM136" s="692"/>
      <c r="EON136" s="692"/>
      <c r="EOO136" s="692"/>
      <c r="EOP136" s="692"/>
      <c r="EOQ136" s="692"/>
      <c r="EOR136" s="692"/>
      <c r="EOS136" s="692"/>
      <c r="EOT136" s="692"/>
      <c r="EOU136" s="692"/>
      <c r="EOV136" s="692"/>
      <c r="EOW136" s="692"/>
      <c r="EOX136" s="692"/>
      <c r="EOY136" s="692"/>
      <c r="EOZ136" s="692"/>
      <c r="EPA136" s="692"/>
      <c r="EPB136" s="692"/>
      <c r="EPC136" s="692"/>
      <c r="EPD136" s="692"/>
      <c r="EPE136" s="692"/>
      <c r="EPF136" s="692"/>
      <c r="EPG136" s="692"/>
      <c r="EPH136" s="692"/>
      <c r="EPI136" s="692"/>
      <c r="EPJ136" s="692"/>
      <c r="EPK136" s="692"/>
      <c r="EPL136" s="692"/>
      <c r="EPM136" s="692"/>
      <c r="EPN136" s="692"/>
      <c r="EPO136" s="692"/>
      <c r="EPP136" s="692"/>
      <c r="EPQ136" s="692"/>
      <c r="EPR136" s="692"/>
      <c r="EPS136" s="692"/>
      <c r="EPT136" s="692"/>
      <c r="EPU136" s="692"/>
      <c r="EPV136" s="692"/>
      <c r="EPW136" s="692"/>
      <c r="EPX136" s="692"/>
      <c r="EPY136" s="692"/>
      <c r="EPZ136" s="692"/>
      <c r="EQA136" s="692"/>
      <c r="EQB136" s="692"/>
      <c r="EQC136" s="692"/>
      <c r="EQD136" s="692"/>
      <c r="EQE136" s="692"/>
      <c r="EQF136" s="692"/>
      <c r="EQG136" s="692"/>
      <c r="EQH136" s="692"/>
      <c r="EQI136" s="692"/>
      <c r="EQJ136" s="692"/>
      <c r="EQK136" s="692"/>
      <c r="EQL136" s="692"/>
      <c r="EQM136" s="692"/>
      <c r="EQN136" s="692"/>
      <c r="EQO136" s="692"/>
      <c r="EQP136" s="692"/>
      <c r="EQQ136" s="692"/>
      <c r="EQR136" s="692"/>
      <c r="EQS136" s="692"/>
      <c r="EQT136" s="692"/>
      <c r="EQU136" s="692"/>
      <c r="EQV136" s="692"/>
      <c r="EQW136" s="692"/>
      <c r="EQX136" s="692"/>
      <c r="EQY136" s="692"/>
      <c r="EQZ136" s="692"/>
      <c r="ERA136" s="692"/>
      <c r="ERB136" s="692"/>
      <c r="ERC136" s="692"/>
      <c r="ERD136" s="692"/>
      <c r="ERE136" s="692"/>
      <c r="ERF136" s="692"/>
      <c r="ERG136" s="692"/>
      <c r="ERH136" s="692"/>
      <c r="ERI136" s="692"/>
      <c r="ERJ136" s="692"/>
      <c r="ERK136" s="692"/>
      <c r="ERL136" s="692"/>
      <c r="ERM136" s="692"/>
      <c r="ERN136" s="692"/>
      <c r="ERO136" s="692"/>
      <c r="ERP136" s="692"/>
      <c r="ERQ136" s="692"/>
      <c r="ERR136" s="692"/>
      <c r="ERS136" s="692"/>
      <c r="ERT136" s="692"/>
      <c r="ERU136" s="692"/>
      <c r="ERV136" s="692"/>
      <c r="ERW136" s="692"/>
      <c r="ERX136" s="692"/>
      <c r="ERY136" s="692"/>
      <c r="ERZ136" s="692"/>
      <c r="ESA136" s="692"/>
      <c r="ESB136" s="692"/>
      <c r="ESC136" s="692"/>
      <c r="ESD136" s="692"/>
      <c r="ESE136" s="692"/>
      <c r="ESF136" s="692"/>
      <c r="ESG136" s="692"/>
      <c r="ESH136" s="692"/>
      <c r="ESI136" s="692"/>
      <c r="ESJ136" s="692"/>
      <c r="ESK136" s="692"/>
      <c r="ESL136" s="692"/>
      <c r="ESM136" s="692"/>
      <c r="ESN136" s="692"/>
      <c r="ESO136" s="692"/>
      <c r="ESP136" s="692"/>
      <c r="ESQ136" s="692"/>
      <c r="ESR136" s="692"/>
      <c r="ESS136" s="692"/>
      <c r="EST136" s="692"/>
      <c r="ESU136" s="692"/>
      <c r="ESV136" s="692"/>
      <c r="ESW136" s="692"/>
      <c r="ESX136" s="692"/>
      <c r="ESY136" s="692"/>
      <c r="ESZ136" s="692"/>
      <c r="ETA136" s="692"/>
      <c r="ETB136" s="692"/>
      <c r="ETC136" s="692"/>
      <c r="ETD136" s="692"/>
      <c r="ETE136" s="692"/>
      <c r="ETF136" s="692"/>
      <c r="ETG136" s="692"/>
      <c r="ETH136" s="692"/>
      <c r="ETI136" s="692"/>
      <c r="ETJ136" s="692"/>
      <c r="ETK136" s="692"/>
      <c r="ETL136" s="692"/>
      <c r="ETM136" s="692"/>
      <c r="ETN136" s="692"/>
      <c r="ETO136" s="692"/>
      <c r="ETP136" s="692"/>
      <c r="ETQ136" s="692"/>
      <c r="ETR136" s="692"/>
      <c r="ETS136" s="692"/>
      <c r="ETT136" s="692"/>
      <c r="ETU136" s="692"/>
      <c r="ETV136" s="692"/>
      <c r="ETW136" s="692"/>
      <c r="ETX136" s="692"/>
      <c r="ETY136" s="692"/>
      <c r="ETZ136" s="692"/>
      <c r="EUA136" s="692"/>
      <c r="EUB136" s="692"/>
      <c r="EUC136" s="692"/>
      <c r="EUD136" s="692"/>
      <c r="EUE136" s="692"/>
      <c r="EUF136" s="692"/>
      <c r="EUG136" s="692"/>
      <c r="EUH136" s="692"/>
      <c r="EUI136" s="692"/>
      <c r="EUJ136" s="692"/>
      <c r="EUK136" s="692"/>
      <c r="EUL136" s="692"/>
      <c r="EUM136" s="692"/>
      <c r="EUN136" s="692"/>
      <c r="EUO136" s="692"/>
      <c r="EUP136" s="692"/>
      <c r="EUQ136" s="692"/>
      <c r="EUR136" s="692"/>
      <c r="EUS136" s="692"/>
      <c r="EUT136" s="692"/>
      <c r="EUU136" s="692"/>
      <c r="EUV136" s="692"/>
      <c r="EUW136" s="692"/>
      <c r="EUX136" s="692"/>
      <c r="EUY136" s="692"/>
      <c r="EUZ136" s="692"/>
      <c r="EVA136" s="692"/>
      <c r="EVB136" s="692"/>
      <c r="EVC136" s="692"/>
      <c r="EVD136" s="692"/>
      <c r="EVE136" s="692"/>
      <c r="EVF136" s="692"/>
      <c r="EVG136" s="692"/>
      <c r="EVH136" s="692"/>
      <c r="EVI136" s="692"/>
      <c r="EVJ136" s="692"/>
      <c r="EVK136" s="692"/>
      <c r="EVL136" s="692"/>
      <c r="EVM136" s="692"/>
      <c r="EVN136" s="692"/>
      <c r="EVO136" s="692"/>
      <c r="EVP136" s="692"/>
      <c r="EVQ136" s="692"/>
      <c r="EVR136" s="692"/>
      <c r="EVS136" s="692"/>
      <c r="EVT136" s="692"/>
      <c r="EVU136" s="692"/>
      <c r="EVV136" s="692"/>
      <c r="EVW136" s="692"/>
      <c r="EVX136" s="692"/>
      <c r="EVY136" s="692"/>
      <c r="EVZ136" s="692"/>
      <c r="EWA136" s="692"/>
      <c r="EWB136" s="692"/>
      <c r="EWC136" s="692"/>
      <c r="EWD136" s="692"/>
      <c r="EWE136" s="692"/>
      <c r="EWF136" s="692"/>
      <c r="EWG136" s="692"/>
      <c r="EWH136" s="692"/>
      <c r="EWI136" s="692"/>
      <c r="EWJ136" s="692"/>
      <c r="EWK136" s="692"/>
      <c r="EWL136" s="692"/>
      <c r="EWM136" s="692"/>
      <c r="EWN136" s="692"/>
      <c r="EWO136" s="692"/>
      <c r="EWP136" s="692"/>
      <c r="EWQ136" s="692"/>
      <c r="EWR136" s="692"/>
      <c r="EWS136" s="692"/>
      <c r="EWT136" s="692"/>
      <c r="EWU136" s="692"/>
      <c r="EWV136" s="692"/>
      <c r="EWW136" s="692"/>
      <c r="EWX136" s="692"/>
      <c r="EWY136" s="692"/>
      <c r="EWZ136" s="692"/>
      <c r="EXA136" s="692"/>
      <c r="EXB136" s="692"/>
      <c r="EXC136" s="692"/>
      <c r="EXD136" s="692"/>
      <c r="EXE136" s="692"/>
      <c r="EXF136" s="692"/>
      <c r="EXG136" s="692"/>
      <c r="EXH136" s="692"/>
      <c r="EXI136" s="692"/>
      <c r="EXJ136" s="692"/>
      <c r="EXK136" s="692"/>
      <c r="EXL136" s="692"/>
      <c r="EXM136" s="692"/>
      <c r="EXN136" s="692"/>
      <c r="EXO136" s="692"/>
      <c r="EXP136" s="692"/>
      <c r="EXQ136" s="692"/>
      <c r="EXR136" s="692"/>
      <c r="EXS136" s="692"/>
      <c r="EXT136" s="692"/>
      <c r="EXU136" s="692"/>
      <c r="EXV136" s="692"/>
      <c r="EXW136" s="692"/>
      <c r="EXX136" s="692"/>
      <c r="EXY136" s="692"/>
      <c r="EXZ136" s="692"/>
      <c r="EYA136" s="692"/>
      <c r="EYB136" s="692"/>
      <c r="EYC136" s="692"/>
      <c r="EYD136" s="692"/>
      <c r="EYE136" s="692"/>
      <c r="EYF136" s="692"/>
      <c r="EYG136" s="692"/>
      <c r="EYH136" s="692"/>
      <c r="EYI136" s="692"/>
      <c r="EYJ136" s="692"/>
      <c r="EYK136" s="692"/>
      <c r="EYL136" s="692"/>
      <c r="EYM136" s="692"/>
      <c r="EYN136" s="692"/>
      <c r="EYO136" s="692"/>
      <c r="EYP136" s="692"/>
      <c r="EYQ136" s="692"/>
      <c r="EYR136" s="692"/>
      <c r="EYS136" s="692"/>
      <c r="EYT136" s="692"/>
      <c r="EYU136" s="692"/>
      <c r="EYV136" s="692"/>
      <c r="EYW136" s="692"/>
      <c r="EYX136" s="692"/>
      <c r="EYY136" s="692"/>
      <c r="EYZ136" s="692"/>
      <c r="EZA136" s="692"/>
      <c r="EZB136" s="692"/>
      <c r="EZC136" s="692"/>
      <c r="EZD136" s="692"/>
      <c r="EZE136" s="692"/>
      <c r="EZF136" s="692"/>
      <c r="EZG136" s="692"/>
      <c r="EZH136" s="692"/>
      <c r="EZI136" s="692"/>
      <c r="EZJ136" s="692"/>
      <c r="EZK136" s="692"/>
      <c r="EZL136" s="692"/>
      <c r="EZM136" s="692"/>
      <c r="EZN136" s="692"/>
      <c r="EZO136" s="692"/>
      <c r="EZP136" s="692"/>
      <c r="EZQ136" s="692"/>
      <c r="EZR136" s="692"/>
      <c r="EZS136" s="692"/>
      <c r="EZT136" s="692"/>
      <c r="EZU136" s="692"/>
      <c r="EZV136" s="692"/>
      <c r="EZW136" s="692"/>
      <c r="EZX136" s="692"/>
      <c r="EZY136" s="692"/>
      <c r="EZZ136" s="692"/>
      <c r="FAA136" s="692"/>
      <c r="FAB136" s="692"/>
      <c r="FAC136" s="692"/>
      <c r="FAD136" s="692"/>
      <c r="FAE136" s="692"/>
      <c r="FAF136" s="692"/>
      <c r="FAG136" s="692"/>
      <c r="FAH136" s="692"/>
      <c r="FAI136" s="692"/>
      <c r="FAJ136" s="692"/>
      <c r="FAK136" s="692"/>
      <c r="FAL136" s="692"/>
      <c r="FAM136" s="692"/>
      <c r="FAN136" s="692"/>
      <c r="FAO136" s="692"/>
      <c r="FAP136" s="692"/>
      <c r="FAQ136" s="692"/>
      <c r="FAR136" s="692"/>
      <c r="FAS136" s="692"/>
      <c r="FAT136" s="692"/>
      <c r="FAU136" s="692"/>
      <c r="FAV136" s="692"/>
      <c r="FAW136" s="692"/>
      <c r="FAX136" s="692"/>
      <c r="FAY136" s="692"/>
      <c r="FAZ136" s="692"/>
      <c r="FBA136" s="692"/>
      <c r="FBB136" s="692"/>
      <c r="FBC136" s="692"/>
      <c r="FBD136" s="692"/>
      <c r="FBE136" s="692"/>
      <c r="FBF136" s="692"/>
      <c r="FBG136" s="692"/>
      <c r="FBH136" s="692"/>
      <c r="FBI136" s="692"/>
      <c r="FBJ136" s="692"/>
      <c r="FBK136" s="692"/>
      <c r="FBL136" s="692"/>
      <c r="FBM136" s="692"/>
      <c r="FBN136" s="692"/>
      <c r="FBO136" s="692"/>
      <c r="FBP136" s="692"/>
      <c r="FBQ136" s="692"/>
      <c r="FBR136" s="692"/>
      <c r="FBS136" s="692"/>
      <c r="FBT136" s="692"/>
      <c r="FBU136" s="692"/>
      <c r="FBV136" s="692"/>
      <c r="FBW136" s="692"/>
      <c r="FBX136" s="692"/>
      <c r="FBY136" s="692"/>
      <c r="FBZ136" s="692"/>
      <c r="FCA136" s="692"/>
      <c r="FCB136" s="692"/>
      <c r="FCC136" s="692"/>
      <c r="FCD136" s="692"/>
      <c r="FCE136" s="692"/>
      <c r="FCF136" s="692"/>
      <c r="FCG136" s="692"/>
      <c r="FCH136" s="692"/>
      <c r="FCI136" s="692"/>
      <c r="FCJ136" s="692"/>
      <c r="FCK136" s="692"/>
      <c r="FCL136" s="692"/>
      <c r="FCM136" s="692"/>
      <c r="FCN136" s="692"/>
      <c r="FCO136" s="692"/>
      <c r="FCP136" s="692"/>
      <c r="FCQ136" s="692"/>
      <c r="FCR136" s="692"/>
      <c r="FCS136" s="692"/>
      <c r="FCT136" s="692"/>
      <c r="FCU136" s="692"/>
      <c r="FCV136" s="692"/>
      <c r="FCW136" s="692"/>
      <c r="FCX136" s="692"/>
      <c r="FCY136" s="692"/>
      <c r="FCZ136" s="692"/>
      <c r="FDA136" s="692"/>
      <c r="FDB136" s="692"/>
      <c r="FDC136" s="692"/>
      <c r="FDD136" s="692"/>
      <c r="FDE136" s="692"/>
      <c r="FDF136" s="692"/>
      <c r="FDG136" s="692"/>
      <c r="FDH136" s="692"/>
      <c r="FDI136" s="692"/>
      <c r="FDJ136" s="692"/>
      <c r="FDK136" s="692"/>
      <c r="FDL136" s="692"/>
      <c r="FDM136" s="692"/>
      <c r="FDN136" s="692"/>
      <c r="FDO136" s="692"/>
      <c r="FDP136" s="692"/>
      <c r="FDQ136" s="692"/>
      <c r="FDR136" s="692"/>
      <c r="FDS136" s="692"/>
      <c r="FDT136" s="692"/>
      <c r="FDU136" s="692"/>
      <c r="FDV136" s="692"/>
      <c r="FDW136" s="692"/>
      <c r="FDX136" s="692"/>
      <c r="FDY136" s="692"/>
      <c r="FDZ136" s="692"/>
      <c r="FEA136" s="692"/>
      <c r="FEB136" s="692"/>
      <c r="FEC136" s="692"/>
      <c r="FED136" s="692"/>
      <c r="FEE136" s="692"/>
      <c r="FEF136" s="692"/>
      <c r="FEG136" s="692"/>
      <c r="FEH136" s="692"/>
      <c r="FEI136" s="692"/>
      <c r="FEJ136" s="692"/>
      <c r="FEK136" s="692"/>
      <c r="FEL136" s="692"/>
      <c r="FEM136" s="692"/>
      <c r="FEN136" s="692"/>
      <c r="FEO136" s="692"/>
      <c r="FEP136" s="692"/>
      <c r="FEQ136" s="692"/>
      <c r="FER136" s="692"/>
      <c r="FES136" s="692"/>
      <c r="FET136" s="692"/>
      <c r="FEU136" s="692"/>
      <c r="FEV136" s="692"/>
      <c r="FEW136" s="692"/>
      <c r="FEX136" s="692"/>
      <c r="FEY136" s="692"/>
      <c r="FEZ136" s="692"/>
      <c r="FFA136" s="692"/>
      <c r="FFB136" s="692"/>
      <c r="FFC136" s="692"/>
      <c r="FFD136" s="692"/>
      <c r="FFE136" s="692"/>
      <c r="FFF136" s="692"/>
      <c r="FFG136" s="692"/>
      <c r="FFH136" s="692"/>
      <c r="FFI136" s="692"/>
      <c r="FFJ136" s="692"/>
      <c r="FFK136" s="692"/>
      <c r="FFL136" s="692"/>
      <c r="FFM136" s="692"/>
      <c r="FFN136" s="692"/>
      <c r="FFO136" s="692"/>
      <c r="FFP136" s="692"/>
      <c r="FFQ136" s="692"/>
      <c r="FFR136" s="692"/>
      <c r="FFS136" s="692"/>
      <c r="FFT136" s="692"/>
      <c r="FFU136" s="692"/>
      <c r="FFV136" s="692"/>
      <c r="FFW136" s="692"/>
      <c r="FFX136" s="692"/>
      <c r="FFY136" s="692"/>
      <c r="FFZ136" s="692"/>
      <c r="FGA136" s="692"/>
      <c r="FGB136" s="692"/>
      <c r="FGC136" s="692"/>
      <c r="FGD136" s="692"/>
      <c r="FGE136" s="692"/>
      <c r="FGF136" s="692"/>
      <c r="FGG136" s="692"/>
      <c r="FGH136" s="692"/>
      <c r="FGI136" s="692"/>
      <c r="FGJ136" s="692"/>
      <c r="FGK136" s="692"/>
      <c r="FGL136" s="692"/>
      <c r="FGM136" s="692"/>
      <c r="FGN136" s="692"/>
      <c r="FGO136" s="692"/>
      <c r="FGP136" s="692"/>
      <c r="FGQ136" s="692"/>
      <c r="FGR136" s="692"/>
      <c r="FGS136" s="692"/>
      <c r="FGT136" s="692"/>
      <c r="FGU136" s="692"/>
      <c r="FGV136" s="692"/>
      <c r="FGW136" s="692"/>
      <c r="FGX136" s="692"/>
      <c r="FGY136" s="692"/>
      <c r="FGZ136" s="692"/>
      <c r="FHA136" s="692"/>
      <c r="FHB136" s="692"/>
      <c r="FHC136" s="692"/>
      <c r="FHD136" s="692"/>
      <c r="FHE136" s="692"/>
      <c r="FHF136" s="692"/>
      <c r="FHG136" s="692"/>
      <c r="FHH136" s="692"/>
      <c r="FHI136" s="692"/>
      <c r="FHJ136" s="692"/>
      <c r="FHK136" s="692"/>
      <c r="FHL136" s="692"/>
      <c r="FHM136" s="692"/>
      <c r="FHN136" s="692"/>
      <c r="FHO136" s="692"/>
      <c r="FHP136" s="692"/>
      <c r="FHQ136" s="692"/>
      <c r="FHR136" s="692"/>
      <c r="FHS136" s="692"/>
      <c r="FHT136" s="692"/>
      <c r="FHU136" s="692"/>
      <c r="FHV136" s="692"/>
      <c r="FHW136" s="692"/>
      <c r="FHX136" s="692"/>
      <c r="FHY136" s="692"/>
      <c r="FHZ136" s="692"/>
      <c r="FIA136" s="692"/>
      <c r="FIB136" s="692"/>
      <c r="FIC136" s="692"/>
      <c r="FID136" s="692"/>
      <c r="FIE136" s="692"/>
      <c r="FIF136" s="692"/>
      <c r="FIG136" s="692"/>
      <c r="FIH136" s="692"/>
      <c r="FII136" s="692"/>
      <c r="FIJ136" s="692"/>
      <c r="FIK136" s="692"/>
      <c r="FIL136" s="692"/>
      <c r="FIM136" s="692"/>
      <c r="FIN136" s="692"/>
      <c r="FIO136" s="692"/>
      <c r="FIP136" s="692"/>
      <c r="FIQ136" s="692"/>
      <c r="FIR136" s="692"/>
      <c r="FIS136" s="692"/>
      <c r="FIT136" s="692"/>
      <c r="FIU136" s="692"/>
      <c r="FIV136" s="692"/>
      <c r="FIW136" s="692"/>
      <c r="FIX136" s="692"/>
      <c r="FIY136" s="692"/>
      <c r="FIZ136" s="692"/>
      <c r="FJA136" s="692"/>
      <c r="FJB136" s="692"/>
      <c r="FJC136" s="692"/>
      <c r="FJD136" s="692"/>
      <c r="FJE136" s="692"/>
      <c r="FJF136" s="692"/>
      <c r="FJG136" s="692"/>
      <c r="FJH136" s="692"/>
      <c r="FJI136" s="692"/>
      <c r="FJJ136" s="692"/>
      <c r="FJK136" s="692"/>
      <c r="FJL136" s="692"/>
      <c r="FJM136" s="692"/>
      <c r="FJN136" s="692"/>
      <c r="FJO136" s="692"/>
      <c r="FJP136" s="692"/>
      <c r="FJQ136" s="692"/>
      <c r="FJR136" s="692"/>
      <c r="FJS136" s="692"/>
      <c r="FJT136" s="692"/>
      <c r="FJU136" s="692"/>
      <c r="FJV136" s="692"/>
      <c r="FJW136" s="692"/>
      <c r="FJX136" s="692"/>
      <c r="FJY136" s="692"/>
      <c r="FJZ136" s="692"/>
      <c r="FKA136" s="692"/>
      <c r="FKB136" s="692"/>
      <c r="FKC136" s="692"/>
      <c r="FKD136" s="692"/>
      <c r="FKE136" s="692"/>
      <c r="FKF136" s="692"/>
      <c r="FKG136" s="692"/>
      <c r="FKH136" s="692"/>
      <c r="FKI136" s="692"/>
      <c r="FKJ136" s="692"/>
      <c r="FKK136" s="692"/>
      <c r="FKL136" s="692"/>
      <c r="FKM136" s="692"/>
      <c r="FKN136" s="692"/>
      <c r="FKO136" s="692"/>
      <c r="FKP136" s="692"/>
      <c r="FKQ136" s="692"/>
      <c r="FKR136" s="692"/>
      <c r="FKS136" s="692"/>
      <c r="FKT136" s="692"/>
      <c r="FKU136" s="692"/>
      <c r="FKV136" s="692"/>
      <c r="FKW136" s="692"/>
      <c r="FKX136" s="692"/>
      <c r="FKY136" s="692"/>
      <c r="FKZ136" s="692"/>
      <c r="FLA136" s="692"/>
      <c r="FLB136" s="692"/>
      <c r="FLC136" s="692"/>
      <c r="FLD136" s="692"/>
      <c r="FLE136" s="692"/>
      <c r="FLF136" s="692"/>
      <c r="FLG136" s="692"/>
      <c r="FLH136" s="692"/>
      <c r="FLI136" s="692"/>
      <c r="FLJ136" s="692"/>
      <c r="FLK136" s="692"/>
      <c r="FLL136" s="692"/>
      <c r="FLM136" s="692"/>
      <c r="FLN136" s="692"/>
      <c r="FLO136" s="692"/>
      <c r="FLP136" s="692"/>
      <c r="FLQ136" s="692"/>
      <c r="FLR136" s="692"/>
      <c r="FLS136" s="692"/>
      <c r="FLT136" s="692"/>
      <c r="FLU136" s="692"/>
      <c r="FLV136" s="692"/>
      <c r="FLW136" s="692"/>
      <c r="FLX136" s="692"/>
      <c r="FLY136" s="692"/>
      <c r="FLZ136" s="692"/>
      <c r="FMA136" s="692"/>
      <c r="FMB136" s="692"/>
      <c r="FMC136" s="692"/>
      <c r="FMD136" s="692"/>
      <c r="FME136" s="692"/>
      <c r="FMF136" s="692"/>
      <c r="FMG136" s="692"/>
      <c r="FMH136" s="692"/>
      <c r="FMI136" s="692"/>
      <c r="FMJ136" s="692"/>
      <c r="FMK136" s="692"/>
      <c r="FML136" s="692"/>
      <c r="FMM136" s="692"/>
      <c r="FMN136" s="692"/>
      <c r="FMO136" s="692"/>
      <c r="FMP136" s="692"/>
      <c r="FMQ136" s="692"/>
      <c r="FMR136" s="692"/>
      <c r="FMS136" s="692"/>
      <c r="FMT136" s="692"/>
      <c r="FMU136" s="692"/>
      <c r="FMV136" s="692"/>
      <c r="FMW136" s="692"/>
      <c r="FMX136" s="692"/>
      <c r="FMY136" s="692"/>
      <c r="FMZ136" s="692"/>
      <c r="FNA136" s="692"/>
      <c r="FNB136" s="692"/>
      <c r="FNC136" s="692"/>
      <c r="FND136" s="692"/>
      <c r="FNE136" s="692"/>
      <c r="FNF136" s="692"/>
      <c r="FNG136" s="692"/>
      <c r="FNH136" s="692"/>
      <c r="FNI136" s="692"/>
      <c r="FNJ136" s="692"/>
      <c r="FNK136" s="692"/>
      <c r="FNL136" s="692"/>
      <c r="FNM136" s="692"/>
      <c r="FNN136" s="692"/>
      <c r="FNO136" s="692"/>
      <c r="FNP136" s="692"/>
      <c r="FNQ136" s="692"/>
      <c r="FNR136" s="692"/>
      <c r="FNS136" s="692"/>
      <c r="FNT136" s="692"/>
      <c r="FNU136" s="692"/>
      <c r="FNV136" s="692"/>
      <c r="FNW136" s="692"/>
      <c r="FNX136" s="692"/>
      <c r="FNY136" s="692"/>
      <c r="FNZ136" s="692"/>
      <c r="FOA136" s="692"/>
      <c r="FOB136" s="692"/>
      <c r="FOC136" s="692"/>
      <c r="FOD136" s="692"/>
      <c r="FOE136" s="692"/>
      <c r="FOF136" s="692"/>
      <c r="FOG136" s="692"/>
      <c r="FOH136" s="692"/>
      <c r="FOI136" s="692"/>
      <c r="FOJ136" s="692"/>
      <c r="FOK136" s="692"/>
      <c r="FOL136" s="692"/>
      <c r="FOM136" s="692"/>
      <c r="FON136" s="692"/>
      <c r="FOO136" s="692"/>
      <c r="FOP136" s="692"/>
      <c r="FOQ136" s="692"/>
      <c r="FOR136" s="692"/>
      <c r="FOS136" s="692"/>
      <c r="FOT136" s="692"/>
      <c r="FOU136" s="692"/>
      <c r="FOV136" s="692"/>
      <c r="FOW136" s="692"/>
      <c r="FOX136" s="692"/>
      <c r="FOY136" s="692"/>
      <c r="FOZ136" s="692"/>
      <c r="FPA136" s="692"/>
      <c r="FPB136" s="692"/>
      <c r="FPC136" s="692"/>
      <c r="FPD136" s="692"/>
      <c r="FPE136" s="692"/>
      <c r="FPF136" s="692"/>
      <c r="FPG136" s="692"/>
      <c r="FPH136" s="692"/>
      <c r="FPI136" s="692"/>
      <c r="FPJ136" s="692"/>
      <c r="FPK136" s="692"/>
      <c r="FPL136" s="692"/>
      <c r="FPM136" s="692"/>
      <c r="FPN136" s="692"/>
      <c r="FPO136" s="692"/>
      <c r="FPP136" s="692"/>
      <c r="FPQ136" s="692"/>
      <c r="FPR136" s="692"/>
      <c r="FPS136" s="692"/>
      <c r="FPT136" s="692"/>
      <c r="FPU136" s="692"/>
      <c r="FPV136" s="692"/>
      <c r="FPW136" s="692"/>
      <c r="FPX136" s="692"/>
      <c r="FPY136" s="692"/>
      <c r="FPZ136" s="692"/>
      <c r="FQA136" s="692"/>
      <c r="FQB136" s="692"/>
      <c r="FQC136" s="692"/>
      <c r="FQD136" s="692"/>
      <c r="FQE136" s="692"/>
      <c r="FQF136" s="692"/>
      <c r="FQG136" s="692"/>
      <c r="FQH136" s="692"/>
      <c r="FQI136" s="692"/>
      <c r="FQJ136" s="692"/>
      <c r="FQK136" s="692"/>
      <c r="FQL136" s="692"/>
      <c r="FQM136" s="692"/>
      <c r="FQN136" s="692"/>
      <c r="FQO136" s="692"/>
      <c r="FQP136" s="692"/>
      <c r="FQQ136" s="692"/>
      <c r="FQR136" s="692"/>
      <c r="FQS136" s="692"/>
      <c r="FQT136" s="692"/>
      <c r="FQU136" s="692"/>
      <c r="FQV136" s="692"/>
      <c r="FQW136" s="692"/>
      <c r="FQX136" s="692"/>
      <c r="FQY136" s="692"/>
      <c r="FQZ136" s="692"/>
      <c r="FRA136" s="692"/>
      <c r="FRB136" s="692"/>
      <c r="FRC136" s="692"/>
      <c r="FRD136" s="692"/>
      <c r="FRE136" s="692"/>
      <c r="FRF136" s="692"/>
      <c r="FRG136" s="692"/>
      <c r="FRH136" s="692"/>
      <c r="FRI136" s="692"/>
      <c r="FRJ136" s="692"/>
      <c r="FRK136" s="692"/>
      <c r="FRL136" s="692"/>
      <c r="FRM136" s="692"/>
      <c r="FRN136" s="692"/>
      <c r="FRO136" s="692"/>
      <c r="FRP136" s="692"/>
      <c r="FRQ136" s="692"/>
      <c r="FRR136" s="692"/>
      <c r="FRS136" s="692"/>
      <c r="FRT136" s="692"/>
      <c r="FRU136" s="692"/>
      <c r="FRV136" s="692"/>
      <c r="FRW136" s="692"/>
      <c r="FRX136" s="692"/>
      <c r="FRY136" s="692"/>
      <c r="FRZ136" s="692"/>
      <c r="FSA136" s="692"/>
      <c r="FSB136" s="692"/>
      <c r="FSC136" s="692"/>
      <c r="FSD136" s="692"/>
      <c r="FSE136" s="692"/>
      <c r="FSF136" s="692"/>
      <c r="FSG136" s="692"/>
      <c r="FSH136" s="692"/>
      <c r="FSI136" s="692"/>
      <c r="FSJ136" s="692"/>
      <c r="FSK136" s="692"/>
      <c r="FSL136" s="692"/>
      <c r="FSM136" s="692"/>
      <c r="FSN136" s="692"/>
      <c r="FSO136" s="692"/>
      <c r="FSP136" s="692"/>
      <c r="FSQ136" s="692"/>
      <c r="FSR136" s="692"/>
      <c r="FSS136" s="692"/>
      <c r="FST136" s="692"/>
      <c r="FSU136" s="692"/>
      <c r="FSV136" s="692"/>
      <c r="FSW136" s="692"/>
      <c r="FSX136" s="692"/>
      <c r="FSY136" s="692"/>
      <c r="FSZ136" s="692"/>
      <c r="FTA136" s="692"/>
      <c r="FTB136" s="692"/>
      <c r="FTC136" s="692"/>
      <c r="FTD136" s="692"/>
      <c r="FTE136" s="692"/>
      <c r="FTF136" s="692"/>
      <c r="FTG136" s="692"/>
      <c r="FTH136" s="692"/>
      <c r="FTI136" s="692"/>
      <c r="FTJ136" s="692"/>
      <c r="FTK136" s="692"/>
      <c r="FTL136" s="692"/>
      <c r="FTM136" s="692"/>
      <c r="FTN136" s="692"/>
      <c r="FTO136" s="692"/>
      <c r="FTP136" s="692"/>
      <c r="FTQ136" s="692"/>
      <c r="FTR136" s="692"/>
      <c r="FTS136" s="692"/>
      <c r="FTT136" s="692"/>
      <c r="FTU136" s="692"/>
      <c r="FTV136" s="692"/>
      <c r="FTW136" s="692"/>
      <c r="FTX136" s="692"/>
      <c r="FTY136" s="692"/>
      <c r="FTZ136" s="692"/>
      <c r="FUA136" s="692"/>
      <c r="FUB136" s="692"/>
      <c r="FUC136" s="692"/>
      <c r="FUD136" s="692"/>
      <c r="FUE136" s="692"/>
      <c r="FUF136" s="692"/>
      <c r="FUG136" s="692"/>
      <c r="FUH136" s="692"/>
      <c r="FUI136" s="692"/>
      <c r="FUJ136" s="692"/>
      <c r="FUK136" s="692"/>
      <c r="FUL136" s="692"/>
      <c r="FUM136" s="692"/>
      <c r="FUN136" s="692"/>
      <c r="FUO136" s="692"/>
      <c r="FUP136" s="692"/>
      <c r="FUQ136" s="692"/>
      <c r="FUR136" s="692"/>
      <c r="FUS136" s="692"/>
      <c r="FUT136" s="692"/>
      <c r="FUU136" s="692"/>
      <c r="FUV136" s="692"/>
      <c r="FUW136" s="692"/>
      <c r="FUX136" s="692"/>
      <c r="FUY136" s="692"/>
      <c r="FUZ136" s="692"/>
      <c r="FVA136" s="692"/>
      <c r="FVB136" s="692"/>
      <c r="FVC136" s="692"/>
      <c r="FVD136" s="692"/>
      <c r="FVE136" s="692"/>
      <c r="FVF136" s="692"/>
      <c r="FVG136" s="692"/>
      <c r="FVH136" s="692"/>
      <c r="FVI136" s="692"/>
      <c r="FVJ136" s="692"/>
      <c r="FVK136" s="692"/>
      <c r="FVL136" s="692"/>
      <c r="FVM136" s="692"/>
      <c r="FVN136" s="692"/>
      <c r="FVO136" s="692"/>
      <c r="FVP136" s="692"/>
      <c r="FVQ136" s="692"/>
      <c r="FVR136" s="692"/>
      <c r="FVS136" s="692"/>
      <c r="FVT136" s="692"/>
      <c r="FVU136" s="692"/>
      <c r="FVV136" s="692"/>
      <c r="FVW136" s="692"/>
      <c r="FVX136" s="692"/>
      <c r="FVY136" s="692"/>
      <c r="FVZ136" s="692"/>
      <c r="FWA136" s="692"/>
      <c r="FWB136" s="692"/>
      <c r="FWC136" s="692"/>
      <c r="FWD136" s="692"/>
      <c r="FWE136" s="692"/>
      <c r="FWF136" s="692"/>
      <c r="FWG136" s="692"/>
      <c r="FWH136" s="692"/>
      <c r="FWI136" s="692"/>
      <c r="FWJ136" s="692"/>
      <c r="FWK136" s="692"/>
      <c r="FWL136" s="692"/>
      <c r="FWM136" s="692"/>
      <c r="FWN136" s="692"/>
      <c r="FWO136" s="692"/>
      <c r="FWP136" s="692"/>
      <c r="FWQ136" s="692"/>
      <c r="FWR136" s="692"/>
      <c r="FWS136" s="692"/>
      <c r="FWT136" s="692"/>
      <c r="FWU136" s="692"/>
      <c r="FWV136" s="692"/>
      <c r="FWW136" s="692"/>
      <c r="FWX136" s="692"/>
      <c r="FWY136" s="692"/>
      <c r="FWZ136" s="692"/>
      <c r="FXA136" s="692"/>
      <c r="FXB136" s="692"/>
      <c r="FXC136" s="692"/>
      <c r="FXD136" s="692"/>
      <c r="FXE136" s="692"/>
      <c r="FXF136" s="692"/>
      <c r="FXG136" s="692"/>
      <c r="FXH136" s="692"/>
      <c r="FXI136" s="692"/>
      <c r="FXJ136" s="692"/>
      <c r="FXK136" s="692"/>
      <c r="FXL136" s="692"/>
      <c r="FXM136" s="692"/>
      <c r="FXN136" s="692"/>
      <c r="FXO136" s="692"/>
      <c r="FXP136" s="692"/>
      <c r="FXQ136" s="692"/>
      <c r="FXR136" s="692"/>
      <c r="FXS136" s="692"/>
      <c r="FXT136" s="692"/>
      <c r="FXU136" s="692"/>
      <c r="FXV136" s="692"/>
      <c r="FXW136" s="692"/>
      <c r="FXX136" s="692"/>
      <c r="FXY136" s="692"/>
      <c r="FXZ136" s="692"/>
      <c r="FYA136" s="692"/>
      <c r="FYB136" s="692"/>
      <c r="FYC136" s="692"/>
      <c r="FYD136" s="692"/>
      <c r="FYE136" s="692"/>
      <c r="FYF136" s="692"/>
      <c r="FYG136" s="692"/>
      <c r="FYH136" s="692"/>
      <c r="FYI136" s="692"/>
      <c r="FYJ136" s="692"/>
      <c r="FYK136" s="692"/>
      <c r="FYL136" s="692"/>
      <c r="FYM136" s="692"/>
      <c r="FYN136" s="692"/>
      <c r="FYO136" s="692"/>
      <c r="FYP136" s="692"/>
      <c r="FYQ136" s="692"/>
      <c r="FYR136" s="692"/>
      <c r="FYS136" s="692"/>
      <c r="FYT136" s="692"/>
      <c r="FYU136" s="692"/>
      <c r="FYV136" s="692"/>
      <c r="FYW136" s="692"/>
      <c r="FYX136" s="692"/>
      <c r="FYY136" s="692"/>
      <c r="FYZ136" s="692"/>
      <c r="FZA136" s="692"/>
      <c r="FZB136" s="692"/>
      <c r="FZC136" s="692"/>
      <c r="FZD136" s="692"/>
      <c r="FZE136" s="692"/>
      <c r="FZF136" s="692"/>
      <c r="FZG136" s="692"/>
      <c r="FZH136" s="692"/>
      <c r="FZI136" s="692"/>
      <c r="FZJ136" s="692"/>
      <c r="FZK136" s="692"/>
      <c r="FZL136" s="692"/>
      <c r="FZM136" s="692"/>
      <c r="FZN136" s="692"/>
      <c r="FZO136" s="692"/>
      <c r="FZP136" s="692"/>
      <c r="FZQ136" s="692"/>
      <c r="FZR136" s="692"/>
      <c r="FZS136" s="692"/>
      <c r="FZT136" s="692"/>
      <c r="FZU136" s="692"/>
      <c r="FZV136" s="692"/>
      <c r="FZW136" s="692"/>
      <c r="FZX136" s="692"/>
      <c r="FZY136" s="692"/>
      <c r="FZZ136" s="692"/>
      <c r="GAA136" s="692"/>
      <c r="GAB136" s="692"/>
      <c r="GAC136" s="692"/>
      <c r="GAD136" s="692"/>
      <c r="GAE136" s="692"/>
      <c r="GAF136" s="692"/>
      <c r="GAG136" s="692"/>
      <c r="GAH136" s="692"/>
      <c r="GAI136" s="692"/>
      <c r="GAJ136" s="692"/>
      <c r="GAK136" s="692"/>
      <c r="GAL136" s="692"/>
      <c r="GAM136" s="692"/>
      <c r="GAN136" s="692"/>
      <c r="GAO136" s="692"/>
      <c r="GAP136" s="692"/>
      <c r="GAQ136" s="692"/>
      <c r="GAR136" s="692"/>
      <c r="GAS136" s="692"/>
      <c r="GAT136" s="692"/>
      <c r="GAU136" s="692"/>
      <c r="GAV136" s="692"/>
      <c r="GAW136" s="692"/>
      <c r="GAX136" s="692"/>
      <c r="GAY136" s="692"/>
      <c r="GAZ136" s="692"/>
      <c r="GBA136" s="692"/>
      <c r="GBB136" s="692"/>
      <c r="GBC136" s="692"/>
      <c r="GBD136" s="692"/>
      <c r="GBE136" s="692"/>
      <c r="GBF136" s="692"/>
      <c r="GBG136" s="692"/>
      <c r="GBH136" s="692"/>
      <c r="GBI136" s="692"/>
      <c r="GBJ136" s="692"/>
      <c r="GBK136" s="692"/>
      <c r="GBL136" s="692"/>
      <c r="GBM136" s="692"/>
      <c r="GBN136" s="692"/>
      <c r="GBO136" s="692"/>
      <c r="GBP136" s="692"/>
      <c r="GBQ136" s="692"/>
      <c r="GBR136" s="692"/>
      <c r="GBS136" s="692"/>
      <c r="GBT136" s="692"/>
      <c r="GBU136" s="692"/>
      <c r="GBV136" s="692"/>
      <c r="GBW136" s="692"/>
      <c r="GBX136" s="692"/>
      <c r="GBY136" s="692"/>
      <c r="GBZ136" s="692"/>
      <c r="GCA136" s="692"/>
      <c r="GCB136" s="692"/>
      <c r="GCC136" s="692"/>
      <c r="GCD136" s="692"/>
      <c r="GCE136" s="692"/>
      <c r="GCF136" s="692"/>
      <c r="GCG136" s="692"/>
      <c r="GCH136" s="692"/>
      <c r="GCI136" s="692"/>
      <c r="GCJ136" s="692"/>
      <c r="GCK136" s="692"/>
      <c r="GCL136" s="692"/>
      <c r="GCM136" s="692"/>
      <c r="GCN136" s="692"/>
      <c r="GCO136" s="692"/>
      <c r="GCP136" s="692"/>
      <c r="GCQ136" s="692"/>
      <c r="GCR136" s="692"/>
      <c r="GCS136" s="692"/>
      <c r="GCT136" s="692"/>
      <c r="GCU136" s="692"/>
      <c r="GCV136" s="692"/>
      <c r="GCW136" s="692"/>
      <c r="GCX136" s="692"/>
      <c r="GCY136" s="692"/>
      <c r="GCZ136" s="692"/>
      <c r="GDA136" s="692"/>
      <c r="GDB136" s="692"/>
      <c r="GDC136" s="692"/>
      <c r="GDD136" s="692"/>
      <c r="GDE136" s="692"/>
      <c r="GDF136" s="692"/>
      <c r="GDG136" s="692"/>
      <c r="GDH136" s="692"/>
      <c r="GDI136" s="692"/>
      <c r="GDJ136" s="692"/>
      <c r="GDK136" s="692"/>
      <c r="GDL136" s="692"/>
      <c r="GDM136" s="692"/>
      <c r="GDN136" s="692"/>
      <c r="GDO136" s="692"/>
      <c r="GDP136" s="692"/>
      <c r="GDQ136" s="692"/>
      <c r="GDR136" s="692"/>
      <c r="GDS136" s="692"/>
      <c r="GDT136" s="692"/>
      <c r="GDU136" s="692"/>
      <c r="GDV136" s="692"/>
      <c r="GDW136" s="692"/>
      <c r="GDX136" s="692"/>
      <c r="GDY136" s="692"/>
      <c r="GDZ136" s="692"/>
      <c r="GEA136" s="692"/>
      <c r="GEB136" s="692"/>
      <c r="GEC136" s="692"/>
      <c r="GED136" s="692"/>
      <c r="GEE136" s="692"/>
      <c r="GEF136" s="692"/>
      <c r="GEG136" s="692"/>
      <c r="GEH136" s="692"/>
      <c r="GEI136" s="692"/>
      <c r="GEJ136" s="692"/>
      <c r="GEK136" s="692"/>
      <c r="GEL136" s="692"/>
      <c r="GEM136" s="692"/>
      <c r="GEN136" s="692"/>
      <c r="GEO136" s="692"/>
      <c r="GEP136" s="692"/>
      <c r="GEQ136" s="692"/>
      <c r="GER136" s="692"/>
      <c r="GES136" s="692"/>
      <c r="GET136" s="692"/>
      <c r="GEU136" s="692"/>
      <c r="GEV136" s="692"/>
      <c r="GEW136" s="692"/>
      <c r="GEX136" s="692"/>
      <c r="GEY136" s="692"/>
      <c r="GEZ136" s="692"/>
      <c r="GFA136" s="692"/>
      <c r="GFB136" s="692"/>
      <c r="GFC136" s="692"/>
      <c r="GFD136" s="692"/>
      <c r="GFE136" s="692"/>
      <c r="GFF136" s="692"/>
      <c r="GFG136" s="692"/>
      <c r="GFH136" s="692"/>
      <c r="GFI136" s="692"/>
      <c r="GFJ136" s="692"/>
      <c r="GFK136" s="692"/>
      <c r="GFL136" s="692"/>
      <c r="GFM136" s="692"/>
      <c r="GFN136" s="692"/>
      <c r="GFO136" s="692"/>
      <c r="GFP136" s="692"/>
      <c r="GFQ136" s="692"/>
      <c r="GFR136" s="692"/>
      <c r="GFS136" s="692"/>
      <c r="GFT136" s="692"/>
      <c r="GFU136" s="692"/>
      <c r="GFV136" s="692"/>
      <c r="GFW136" s="692"/>
      <c r="GFX136" s="692"/>
      <c r="GFY136" s="692"/>
      <c r="GFZ136" s="692"/>
      <c r="GGA136" s="692"/>
      <c r="GGB136" s="692"/>
      <c r="GGC136" s="692"/>
      <c r="GGD136" s="692"/>
      <c r="GGE136" s="692"/>
      <c r="GGF136" s="692"/>
      <c r="GGG136" s="692"/>
      <c r="GGH136" s="692"/>
      <c r="GGI136" s="692"/>
      <c r="GGJ136" s="692"/>
      <c r="GGK136" s="692"/>
      <c r="GGL136" s="692"/>
      <c r="GGM136" s="692"/>
      <c r="GGN136" s="692"/>
      <c r="GGO136" s="692"/>
      <c r="GGP136" s="692"/>
      <c r="GGQ136" s="692"/>
      <c r="GGR136" s="692"/>
      <c r="GGS136" s="692"/>
      <c r="GGT136" s="692"/>
      <c r="GGU136" s="692"/>
      <c r="GGV136" s="692"/>
      <c r="GGW136" s="692"/>
      <c r="GGX136" s="692"/>
      <c r="GGY136" s="692"/>
      <c r="GGZ136" s="692"/>
      <c r="GHA136" s="692"/>
      <c r="GHB136" s="692"/>
      <c r="GHC136" s="692"/>
      <c r="GHD136" s="692"/>
      <c r="GHE136" s="692"/>
      <c r="GHF136" s="692"/>
      <c r="GHG136" s="692"/>
      <c r="GHH136" s="692"/>
      <c r="GHI136" s="692"/>
      <c r="GHJ136" s="692"/>
      <c r="GHK136" s="692"/>
      <c r="GHL136" s="692"/>
      <c r="GHM136" s="692"/>
      <c r="GHN136" s="692"/>
      <c r="GHO136" s="692"/>
      <c r="GHP136" s="692"/>
      <c r="GHQ136" s="692"/>
      <c r="GHR136" s="692"/>
      <c r="GHS136" s="692"/>
      <c r="GHT136" s="692"/>
      <c r="GHU136" s="692"/>
      <c r="GHV136" s="692"/>
      <c r="GHW136" s="692"/>
      <c r="GHX136" s="692"/>
      <c r="GHY136" s="692"/>
      <c r="GHZ136" s="692"/>
      <c r="GIA136" s="692"/>
      <c r="GIB136" s="692"/>
      <c r="GIC136" s="692"/>
      <c r="GID136" s="692"/>
      <c r="GIE136" s="692"/>
      <c r="GIF136" s="692"/>
      <c r="GIG136" s="692"/>
      <c r="GIH136" s="692"/>
      <c r="GII136" s="692"/>
      <c r="GIJ136" s="692"/>
      <c r="GIK136" s="692"/>
      <c r="GIL136" s="692"/>
      <c r="GIM136" s="692"/>
      <c r="GIN136" s="692"/>
      <c r="GIO136" s="692"/>
      <c r="GIP136" s="692"/>
      <c r="GIQ136" s="692"/>
      <c r="GIR136" s="692"/>
      <c r="GIS136" s="692"/>
      <c r="GIT136" s="692"/>
      <c r="GIU136" s="692"/>
      <c r="GIV136" s="692"/>
      <c r="GIW136" s="692"/>
      <c r="GIX136" s="692"/>
      <c r="GIY136" s="692"/>
      <c r="GIZ136" s="692"/>
      <c r="GJA136" s="692"/>
      <c r="GJB136" s="692"/>
      <c r="GJC136" s="692"/>
      <c r="GJD136" s="692"/>
      <c r="GJE136" s="692"/>
      <c r="GJF136" s="692"/>
      <c r="GJG136" s="692"/>
      <c r="GJH136" s="692"/>
      <c r="GJI136" s="692"/>
      <c r="GJJ136" s="692"/>
      <c r="GJK136" s="692"/>
      <c r="GJL136" s="692"/>
      <c r="GJM136" s="692"/>
      <c r="GJN136" s="692"/>
      <c r="GJO136" s="692"/>
      <c r="GJP136" s="692"/>
      <c r="GJQ136" s="692"/>
      <c r="GJR136" s="692"/>
      <c r="GJS136" s="692"/>
      <c r="GJT136" s="692"/>
      <c r="GJU136" s="692"/>
      <c r="GJV136" s="692"/>
      <c r="GJW136" s="692"/>
      <c r="GJX136" s="692"/>
      <c r="GJY136" s="692"/>
      <c r="GJZ136" s="692"/>
      <c r="GKA136" s="692"/>
      <c r="GKB136" s="692"/>
      <c r="GKC136" s="692"/>
      <c r="GKD136" s="692"/>
      <c r="GKE136" s="692"/>
      <c r="GKF136" s="692"/>
      <c r="GKG136" s="692"/>
      <c r="GKH136" s="692"/>
      <c r="GKI136" s="692"/>
      <c r="GKJ136" s="692"/>
      <c r="GKK136" s="692"/>
      <c r="GKL136" s="692"/>
      <c r="GKM136" s="692"/>
      <c r="GKN136" s="692"/>
      <c r="GKO136" s="692"/>
      <c r="GKP136" s="692"/>
      <c r="GKQ136" s="692"/>
      <c r="GKR136" s="692"/>
      <c r="GKS136" s="692"/>
      <c r="GKT136" s="692"/>
      <c r="GKU136" s="692"/>
      <c r="GKV136" s="692"/>
      <c r="GKW136" s="692"/>
      <c r="GKX136" s="692"/>
      <c r="GKY136" s="692"/>
      <c r="GKZ136" s="692"/>
      <c r="GLA136" s="692"/>
      <c r="GLB136" s="692"/>
      <c r="GLC136" s="692"/>
      <c r="GLD136" s="692"/>
      <c r="GLE136" s="692"/>
      <c r="GLF136" s="692"/>
      <c r="GLG136" s="692"/>
      <c r="GLH136" s="692"/>
      <c r="GLI136" s="692"/>
      <c r="GLJ136" s="692"/>
      <c r="GLK136" s="692"/>
      <c r="GLL136" s="692"/>
      <c r="GLM136" s="692"/>
      <c r="GLN136" s="692"/>
      <c r="GLO136" s="692"/>
      <c r="GLP136" s="692"/>
      <c r="GLQ136" s="692"/>
      <c r="GLR136" s="692"/>
      <c r="GLS136" s="692"/>
      <c r="GLT136" s="692"/>
      <c r="GLU136" s="692"/>
      <c r="GLV136" s="692"/>
      <c r="GLW136" s="692"/>
      <c r="GLX136" s="692"/>
      <c r="GLY136" s="692"/>
      <c r="GLZ136" s="692"/>
      <c r="GMA136" s="692"/>
      <c r="GMB136" s="692"/>
      <c r="GMC136" s="692"/>
      <c r="GMD136" s="692"/>
      <c r="GME136" s="692"/>
      <c r="GMF136" s="692"/>
      <c r="GMG136" s="692"/>
      <c r="GMH136" s="692"/>
      <c r="GMI136" s="692"/>
      <c r="GMJ136" s="692"/>
      <c r="GMK136" s="692"/>
      <c r="GML136" s="692"/>
      <c r="GMM136" s="692"/>
      <c r="GMN136" s="692"/>
      <c r="GMO136" s="692"/>
      <c r="GMP136" s="692"/>
      <c r="GMQ136" s="692"/>
      <c r="GMR136" s="692"/>
      <c r="GMS136" s="692"/>
      <c r="GMT136" s="692"/>
      <c r="GMU136" s="692"/>
      <c r="GMV136" s="692"/>
      <c r="GMW136" s="692"/>
      <c r="GMX136" s="692"/>
      <c r="GMY136" s="692"/>
      <c r="GMZ136" s="692"/>
      <c r="GNA136" s="692"/>
      <c r="GNB136" s="692"/>
      <c r="GNC136" s="692"/>
      <c r="GND136" s="692"/>
      <c r="GNE136" s="692"/>
      <c r="GNF136" s="692"/>
      <c r="GNG136" s="692"/>
      <c r="GNH136" s="692"/>
      <c r="GNI136" s="692"/>
      <c r="GNJ136" s="692"/>
      <c r="GNK136" s="692"/>
      <c r="GNL136" s="692"/>
      <c r="GNM136" s="692"/>
      <c r="GNN136" s="692"/>
      <c r="GNO136" s="692"/>
      <c r="GNP136" s="692"/>
      <c r="GNQ136" s="692"/>
      <c r="GNR136" s="692"/>
      <c r="GNS136" s="692"/>
      <c r="GNT136" s="692"/>
      <c r="GNU136" s="692"/>
      <c r="GNV136" s="692"/>
      <c r="GNW136" s="692"/>
      <c r="GNX136" s="692"/>
      <c r="GNY136" s="692"/>
      <c r="GNZ136" s="692"/>
      <c r="GOA136" s="692"/>
      <c r="GOB136" s="692"/>
      <c r="GOC136" s="692"/>
      <c r="GOD136" s="692"/>
      <c r="GOE136" s="692"/>
      <c r="GOF136" s="692"/>
      <c r="GOG136" s="692"/>
      <c r="GOH136" s="692"/>
      <c r="GOI136" s="692"/>
      <c r="GOJ136" s="692"/>
      <c r="GOK136" s="692"/>
      <c r="GOL136" s="692"/>
      <c r="GOM136" s="692"/>
      <c r="GON136" s="692"/>
      <c r="GOO136" s="692"/>
      <c r="GOP136" s="692"/>
      <c r="GOQ136" s="692"/>
      <c r="GOR136" s="692"/>
      <c r="GOS136" s="692"/>
      <c r="GOT136" s="692"/>
      <c r="GOU136" s="692"/>
      <c r="GOV136" s="692"/>
      <c r="GOW136" s="692"/>
      <c r="GOX136" s="692"/>
      <c r="GOY136" s="692"/>
      <c r="GOZ136" s="692"/>
      <c r="GPA136" s="692"/>
      <c r="GPB136" s="692"/>
      <c r="GPC136" s="692"/>
      <c r="GPD136" s="692"/>
      <c r="GPE136" s="692"/>
      <c r="GPF136" s="692"/>
      <c r="GPG136" s="692"/>
      <c r="GPH136" s="692"/>
      <c r="GPI136" s="692"/>
      <c r="GPJ136" s="692"/>
      <c r="GPK136" s="692"/>
      <c r="GPL136" s="692"/>
      <c r="GPM136" s="692"/>
      <c r="GPN136" s="692"/>
      <c r="GPO136" s="692"/>
      <c r="GPP136" s="692"/>
      <c r="GPQ136" s="692"/>
      <c r="GPR136" s="692"/>
      <c r="GPS136" s="692"/>
      <c r="GPT136" s="692"/>
      <c r="GPU136" s="692"/>
      <c r="GPV136" s="692"/>
      <c r="GPW136" s="692"/>
      <c r="GPX136" s="692"/>
      <c r="GPY136" s="692"/>
      <c r="GPZ136" s="692"/>
      <c r="GQA136" s="692"/>
      <c r="GQB136" s="692"/>
      <c r="GQC136" s="692"/>
      <c r="GQD136" s="692"/>
      <c r="GQE136" s="692"/>
      <c r="GQF136" s="692"/>
      <c r="GQG136" s="692"/>
      <c r="GQH136" s="692"/>
      <c r="GQI136" s="692"/>
      <c r="GQJ136" s="692"/>
      <c r="GQK136" s="692"/>
      <c r="GQL136" s="692"/>
      <c r="GQM136" s="692"/>
      <c r="GQN136" s="692"/>
      <c r="GQO136" s="692"/>
      <c r="GQP136" s="692"/>
      <c r="GQQ136" s="692"/>
      <c r="GQR136" s="692"/>
      <c r="GQS136" s="692"/>
      <c r="GQT136" s="692"/>
      <c r="GQU136" s="692"/>
      <c r="GQV136" s="692"/>
      <c r="GQW136" s="692"/>
      <c r="GQX136" s="692"/>
      <c r="GQY136" s="692"/>
      <c r="GQZ136" s="692"/>
      <c r="GRA136" s="692"/>
      <c r="GRB136" s="692"/>
      <c r="GRC136" s="692"/>
      <c r="GRD136" s="692"/>
      <c r="GRE136" s="692"/>
      <c r="GRF136" s="692"/>
      <c r="GRG136" s="692"/>
      <c r="GRH136" s="692"/>
      <c r="GRI136" s="692"/>
      <c r="GRJ136" s="692"/>
      <c r="GRK136" s="692"/>
      <c r="GRL136" s="692"/>
      <c r="GRM136" s="692"/>
      <c r="GRN136" s="692"/>
      <c r="GRO136" s="692"/>
      <c r="GRP136" s="692"/>
      <c r="GRQ136" s="692"/>
      <c r="GRR136" s="692"/>
      <c r="GRS136" s="692"/>
      <c r="GRT136" s="692"/>
      <c r="GRU136" s="692"/>
      <c r="GRV136" s="692"/>
      <c r="GRW136" s="692"/>
      <c r="GRX136" s="692"/>
      <c r="GRY136" s="692"/>
      <c r="GRZ136" s="692"/>
      <c r="GSA136" s="692"/>
      <c r="GSB136" s="692"/>
      <c r="GSC136" s="692"/>
      <c r="GSD136" s="692"/>
      <c r="GSE136" s="692"/>
      <c r="GSF136" s="692"/>
      <c r="GSG136" s="692"/>
      <c r="GSH136" s="692"/>
      <c r="GSI136" s="692"/>
      <c r="GSJ136" s="692"/>
      <c r="GSK136" s="692"/>
      <c r="GSL136" s="692"/>
      <c r="GSM136" s="692"/>
      <c r="GSN136" s="692"/>
      <c r="GSO136" s="692"/>
      <c r="GSP136" s="692"/>
      <c r="GSQ136" s="692"/>
      <c r="GSR136" s="692"/>
      <c r="GSS136" s="692"/>
      <c r="GST136" s="692"/>
      <c r="GSU136" s="692"/>
      <c r="GSV136" s="692"/>
      <c r="GSW136" s="692"/>
      <c r="GSX136" s="692"/>
      <c r="GSY136" s="692"/>
      <c r="GSZ136" s="692"/>
      <c r="GTA136" s="692"/>
      <c r="GTB136" s="692"/>
      <c r="GTC136" s="692"/>
      <c r="GTD136" s="692"/>
      <c r="GTE136" s="692"/>
      <c r="GTF136" s="692"/>
      <c r="GTG136" s="692"/>
      <c r="GTH136" s="692"/>
      <c r="GTI136" s="692"/>
      <c r="GTJ136" s="692"/>
      <c r="GTK136" s="692"/>
      <c r="GTL136" s="692"/>
      <c r="GTM136" s="692"/>
      <c r="GTN136" s="692"/>
      <c r="GTO136" s="692"/>
      <c r="GTP136" s="692"/>
      <c r="GTQ136" s="692"/>
      <c r="GTR136" s="692"/>
      <c r="GTS136" s="692"/>
      <c r="GTT136" s="692"/>
      <c r="GTU136" s="692"/>
      <c r="GTV136" s="692"/>
      <c r="GTW136" s="692"/>
      <c r="GTX136" s="692"/>
      <c r="GTY136" s="692"/>
      <c r="GTZ136" s="692"/>
      <c r="GUA136" s="692"/>
      <c r="GUB136" s="692"/>
      <c r="GUC136" s="692"/>
      <c r="GUD136" s="692"/>
      <c r="GUE136" s="692"/>
      <c r="GUF136" s="692"/>
      <c r="GUG136" s="692"/>
      <c r="GUH136" s="692"/>
      <c r="GUI136" s="692"/>
      <c r="GUJ136" s="692"/>
      <c r="GUK136" s="692"/>
      <c r="GUL136" s="692"/>
      <c r="GUM136" s="692"/>
      <c r="GUN136" s="692"/>
      <c r="GUO136" s="692"/>
      <c r="GUP136" s="692"/>
      <c r="GUQ136" s="692"/>
      <c r="GUR136" s="692"/>
      <c r="GUS136" s="692"/>
      <c r="GUT136" s="692"/>
      <c r="GUU136" s="692"/>
      <c r="GUV136" s="692"/>
      <c r="GUW136" s="692"/>
      <c r="GUX136" s="692"/>
      <c r="GUY136" s="692"/>
      <c r="GUZ136" s="692"/>
      <c r="GVA136" s="692"/>
      <c r="GVB136" s="692"/>
      <c r="GVC136" s="692"/>
      <c r="GVD136" s="692"/>
      <c r="GVE136" s="692"/>
      <c r="GVF136" s="692"/>
      <c r="GVG136" s="692"/>
      <c r="GVH136" s="692"/>
      <c r="GVI136" s="692"/>
      <c r="GVJ136" s="692"/>
      <c r="GVK136" s="692"/>
      <c r="GVL136" s="692"/>
      <c r="GVM136" s="692"/>
      <c r="GVN136" s="692"/>
      <c r="GVO136" s="692"/>
      <c r="GVP136" s="692"/>
      <c r="GVQ136" s="692"/>
      <c r="GVR136" s="692"/>
      <c r="GVS136" s="692"/>
      <c r="GVT136" s="692"/>
      <c r="GVU136" s="692"/>
      <c r="GVV136" s="692"/>
      <c r="GVW136" s="692"/>
      <c r="GVX136" s="692"/>
      <c r="GVY136" s="692"/>
      <c r="GVZ136" s="692"/>
      <c r="GWA136" s="692"/>
      <c r="GWB136" s="692"/>
      <c r="GWC136" s="692"/>
      <c r="GWD136" s="692"/>
      <c r="GWE136" s="692"/>
      <c r="GWF136" s="692"/>
      <c r="GWG136" s="692"/>
      <c r="GWH136" s="692"/>
      <c r="GWI136" s="692"/>
      <c r="GWJ136" s="692"/>
      <c r="GWK136" s="692"/>
      <c r="GWL136" s="692"/>
      <c r="GWM136" s="692"/>
      <c r="GWN136" s="692"/>
      <c r="GWO136" s="692"/>
      <c r="GWP136" s="692"/>
      <c r="GWQ136" s="692"/>
      <c r="GWR136" s="692"/>
      <c r="GWS136" s="692"/>
      <c r="GWT136" s="692"/>
      <c r="GWU136" s="692"/>
      <c r="GWV136" s="692"/>
      <c r="GWW136" s="692"/>
      <c r="GWX136" s="692"/>
      <c r="GWY136" s="692"/>
      <c r="GWZ136" s="692"/>
      <c r="GXA136" s="692"/>
      <c r="GXB136" s="692"/>
      <c r="GXC136" s="692"/>
      <c r="GXD136" s="692"/>
      <c r="GXE136" s="692"/>
      <c r="GXF136" s="692"/>
      <c r="GXG136" s="692"/>
      <c r="GXH136" s="692"/>
      <c r="GXI136" s="692"/>
      <c r="GXJ136" s="692"/>
      <c r="GXK136" s="692"/>
      <c r="GXL136" s="692"/>
      <c r="GXM136" s="692"/>
      <c r="GXN136" s="692"/>
      <c r="GXO136" s="692"/>
      <c r="GXP136" s="692"/>
      <c r="GXQ136" s="692"/>
      <c r="GXR136" s="692"/>
      <c r="GXS136" s="692"/>
      <c r="GXT136" s="692"/>
      <c r="GXU136" s="692"/>
      <c r="GXV136" s="692"/>
      <c r="GXW136" s="692"/>
      <c r="GXX136" s="692"/>
      <c r="GXY136" s="692"/>
      <c r="GXZ136" s="692"/>
      <c r="GYA136" s="692"/>
      <c r="GYB136" s="692"/>
      <c r="GYC136" s="692"/>
      <c r="GYD136" s="692"/>
      <c r="GYE136" s="692"/>
      <c r="GYF136" s="692"/>
      <c r="GYG136" s="692"/>
      <c r="GYH136" s="692"/>
      <c r="GYI136" s="692"/>
      <c r="GYJ136" s="692"/>
      <c r="GYK136" s="692"/>
      <c r="GYL136" s="692"/>
      <c r="GYM136" s="692"/>
      <c r="GYN136" s="692"/>
      <c r="GYO136" s="692"/>
      <c r="GYP136" s="692"/>
      <c r="GYQ136" s="692"/>
      <c r="GYR136" s="692"/>
      <c r="GYS136" s="692"/>
      <c r="GYT136" s="692"/>
      <c r="GYU136" s="692"/>
      <c r="GYV136" s="692"/>
      <c r="GYW136" s="692"/>
      <c r="GYX136" s="692"/>
      <c r="GYY136" s="692"/>
      <c r="GYZ136" s="692"/>
      <c r="GZA136" s="692"/>
      <c r="GZB136" s="692"/>
      <c r="GZC136" s="692"/>
      <c r="GZD136" s="692"/>
      <c r="GZE136" s="692"/>
      <c r="GZF136" s="692"/>
      <c r="GZG136" s="692"/>
      <c r="GZH136" s="692"/>
      <c r="GZI136" s="692"/>
      <c r="GZJ136" s="692"/>
      <c r="GZK136" s="692"/>
      <c r="GZL136" s="692"/>
      <c r="GZM136" s="692"/>
      <c r="GZN136" s="692"/>
      <c r="GZO136" s="692"/>
      <c r="GZP136" s="692"/>
      <c r="GZQ136" s="692"/>
      <c r="GZR136" s="692"/>
      <c r="GZS136" s="692"/>
      <c r="GZT136" s="692"/>
      <c r="GZU136" s="692"/>
      <c r="GZV136" s="692"/>
      <c r="GZW136" s="692"/>
      <c r="GZX136" s="692"/>
      <c r="GZY136" s="692"/>
      <c r="GZZ136" s="692"/>
      <c r="HAA136" s="692"/>
      <c r="HAB136" s="692"/>
      <c r="HAC136" s="692"/>
      <c r="HAD136" s="692"/>
      <c r="HAE136" s="692"/>
      <c r="HAF136" s="692"/>
      <c r="HAG136" s="692"/>
      <c r="HAH136" s="692"/>
      <c r="HAI136" s="692"/>
      <c r="HAJ136" s="692"/>
      <c r="HAK136" s="692"/>
      <c r="HAL136" s="692"/>
      <c r="HAM136" s="692"/>
      <c r="HAN136" s="692"/>
      <c r="HAO136" s="692"/>
      <c r="HAP136" s="692"/>
      <c r="HAQ136" s="692"/>
      <c r="HAR136" s="692"/>
      <c r="HAS136" s="692"/>
      <c r="HAT136" s="692"/>
      <c r="HAU136" s="692"/>
      <c r="HAV136" s="692"/>
      <c r="HAW136" s="692"/>
      <c r="HAX136" s="692"/>
      <c r="HAY136" s="692"/>
      <c r="HAZ136" s="692"/>
      <c r="HBA136" s="692"/>
      <c r="HBB136" s="692"/>
      <c r="HBC136" s="692"/>
      <c r="HBD136" s="692"/>
      <c r="HBE136" s="692"/>
      <c r="HBF136" s="692"/>
      <c r="HBG136" s="692"/>
      <c r="HBH136" s="692"/>
      <c r="HBI136" s="692"/>
      <c r="HBJ136" s="692"/>
      <c r="HBK136" s="692"/>
      <c r="HBL136" s="692"/>
      <c r="HBM136" s="692"/>
      <c r="HBN136" s="692"/>
      <c r="HBO136" s="692"/>
      <c r="HBP136" s="692"/>
      <c r="HBQ136" s="692"/>
      <c r="HBR136" s="692"/>
      <c r="HBS136" s="692"/>
      <c r="HBT136" s="692"/>
      <c r="HBU136" s="692"/>
      <c r="HBV136" s="692"/>
      <c r="HBW136" s="692"/>
      <c r="HBX136" s="692"/>
      <c r="HBY136" s="692"/>
      <c r="HBZ136" s="692"/>
      <c r="HCA136" s="692"/>
      <c r="HCB136" s="692"/>
      <c r="HCC136" s="692"/>
      <c r="HCD136" s="692"/>
      <c r="HCE136" s="692"/>
      <c r="HCF136" s="692"/>
      <c r="HCG136" s="692"/>
      <c r="HCH136" s="692"/>
      <c r="HCI136" s="692"/>
      <c r="HCJ136" s="692"/>
      <c r="HCK136" s="692"/>
      <c r="HCL136" s="692"/>
      <c r="HCM136" s="692"/>
      <c r="HCN136" s="692"/>
      <c r="HCO136" s="692"/>
      <c r="HCP136" s="692"/>
      <c r="HCQ136" s="692"/>
      <c r="HCR136" s="692"/>
      <c r="HCS136" s="692"/>
      <c r="HCT136" s="692"/>
      <c r="HCU136" s="692"/>
      <c r="HCV136" s="692"/>
      <c r="HCW136" s="692"/>
      <c r="HCX136" s="692"/>
      <c r="HCY136" s="692"/>
      <c r="HCZ136" s="692"/>
      <c r="HDA136" s="692"/>
      <c r="HDB136" s="692"/>
      <c r="HDC136" s="692"/>
      <c r="HDD136" s="692"/>
      <c r="HDE136" s="692"/>
      <c r="HDF136" s="692"/>
      <c r="HDG136" s="692"/>
      <c r="HDH136" s="692"/>
      <c r="HDI136" s="692"/>
      <c r="HDJ136" s="692"/>
      <c r="HDK136" s="692"/>
      <c r="HDL136" s="692"/>
      <c r="HDM136" s="692"/>
      <c r="HDN136" s="692"/>
      <c r="HDO136" s="692"/>
      <c r="HDP136" s="692"/>
      <c r="HDQ136" s="692"/>
      <c r="HDR136" s="692"/>
      <c r="HDS136" s="692"/>
      <c r="HDT136" s="692"/>
      <c r="HDU136" s="692"/>
      <c r="HDV136" s="692"/>
      <c r="HDW136" s="692"/>
      <c r="HDX136" s="692"/>
      <c r="HDY136" s="692"/>
      <c r="HDZ136" s="692"/>
      <c r="HEA136" s="692"/>
      <c r="HEB136" s="692"/>
      <c r="HEC136" s="692"/>
      <c r="HED136" s="692"/>
      <c r="HEE136" s="692"/>
      <c r="HEF136" s="692"/>
      <c r="HEG136" s="692"/>
      <c r="HEH136" s="692"/>
      <c r="HEI136" s="692"/>
      <c r="HEJ136" s="692"/>
      <c r="HEK136" s="692"/>
      <c r="HEL136" s="692"/>
      <c r="HEM136" s="692"/>
      <c r="HEN136" s="692"/>
      <c r="HEO136" s="692"/>
      <c r="HEP136" s="692"/>
      <c r="HEQ136" s="692"/>
      <c r="HER136" s="692"/>
      <c r="HES136" s="692"/>
      <c r="HET136" s="692"/>
      <c r="HEU136" s="692"/>
      <c r="HEV136" s="692"/>
      <c r="HEW136" s="692"/>
      <c r="HEX136" s="692"/>
      <c r="HEY136" s="692"/>
      <c r="HEZ136" s="692"/>
      <c r="HFA136" s="692"/>
      <c r="HFB136" s="692"/>
      <c r="HFC136" s="692"/>
      <c r="HFD136" s="692"/>
      <c r="HFE136" s="692"/>
      <c r="HFF136" s="692"/>
      <c r="HFG136" s="692"/>
      <c r="HFH136" s="692"/>
      <c r="HFI136" s="692"/>
      <c r="HFJ136" s="692"/>
      <c r="HFK136" s="692"/>
      <c r="HFL136" s="692"/>
      <c r="HFM136" s="692"/>
      <c r="HFN136" s="692"/>
      <c r="HFO136" s="692"/>
      <c r="HFP136" s="692"/>
      <c r="HFQ136" s="692"/>
      <c r="HFR136" s="692"/>
      <c r="HFS136" s="692"/>
      <c r="HFT136" s="692"/>
      <c r="HFU136" s="692"/>
      <c r="HFV136" s="692"/>
      <c r="HFW136" s="692"/>
      <c r="HFX136" s="692"/>
      <c r="HFY136" s="692"/>
      <c r="HFZ136" s="692"/>
      <c r="HGA136" s="692"/>
      <c r="HGB136" s="692"/>
      <c r="HGC136" s="692"/>
      <c r="HGD136" s="692"/>
      <c r="HGE136" s="692"/>
      <c r="HGF136" s="692"/>
      <c r="HGG136" s="692"/>
      <c r="HGH136" s="692"/>
      <c r="HGI136" s="692"/>
      <c r="HGJ136" s="692"/>
      <c r="HGK136" s="692"/>
      <c r="HGL136" s="692"/>
      <c r="HGM136" s="692"/>
      <c r="HGN136" s="692"/>
      <c r="HGO136" s="692"/>
      <c r="HGP136" s="692"/>
      <c r="HGQ136" s="692"/>
      <c r="HGR136" s="692"/>
      <c r="HGS136" s="692"/>
      <c r="HGT136" s="692"/>
      <c r="HGU136" s="692"/>
      <c r="HGV136" s="692"/>
      <c r="HGW136" s="692"/>
      <c r="HGX136" s="692"/>
      <c r="HGY136" s="692"/>
      <c r="HGZ136" s="692"/>
      <c r="HHA136" s="692"/>
      <c r="HHB136" s="692"/>
      <c r="HHC136" s="692"/>
      <c r="HHD136" s="692"/>
      <c r="HHE136" s="692"/>
      <c r="HHF136" s="692"/>
      <c r="HHG136" s="692"/>
      <c r="HHH136" s="692"/>
      <c r="HHI136" s="692"/>
      <c r="HHJ136" s="692"/>
      <c r="HHK136" s="692"/>
      <c r="HHL136" s="692"/>
      <c r="HHM136" s="692"/>
      <c r="HHN136" s="692"/>
      <c r="HHO136" s="692"/>
      <c r="HHP136" s="692"/>
      <c r="HHQ136" s="692"/>
      <c r="HHR136" s="692"/>
      <c r="HHS136" s="692"/>
      <c r="HHT136" s="692"/>
      <c r="HHU136" s="692"/>
      <c r="HHV136" s="692"/>
      <c r="HHW136" s="692"/>
      <c r="HHX136" s="692"/>
      <c r="HHY136" s="692"/>
      <c r="HHZ136" s="692"/>
      <c r="HIA136" s="692"/>
      <c r="HIB136" s="692"/>
      <c r="HIC136" s="692"/>
      <c r="HID136" s="692"/>
      <c r="HIE136" s="692"/>
      <c r="HIF136" s="692"/>
      <c r="HIG136" s="692"/>
      <c r="HIH136" s="692"/>
      <c r="HII136" s="692"/>
      <c r="HIJ136" s="692"/>
      <c r="HIK136" s="692"/>
      <c r="HIL136" s="692"/>
      <c r="HIM136" s="692"/>
      <c r="HIN136" s="692"/>
      <c r="HIO136" s="692"/>
      <c r="HIP136" s="692"/>
      <c r="HIQ136" s="692"/>
      <c r="HIR136" s="692"/>
      <c r="HIS136" s="692"/>
      <c r="HIT136" s="692"/>
      <c r="HIU136" s="692"/>
      <c r="HIV136" s="692"/>
      <c r="HIW136" s="692"/>
      <c r="HIX136" s="692"/>
      <c r="HIY136" s="692"/>
      <c r="HIZ136" s="692"/>
      <c r="HJA136" s="692"/>
      <c r="HJB136" s="692"/>
      <c r="HJC136" s="692"/>
      <c r="HJD136" s="692"/>
      <c r="HJE136" s="692"/>
      <c r="HJF136" s="692"/>
      <c r="HJG136" s="692"/>
      <c r="HJH136" s="692"/>
      <c r="HJI136" s="692"/>
      <c r="HJJ136" s="692"/>
      <c r="HJK136" s="692"/>
      <c r="HJL136" s="692"/>
      <c r="HJM136" s="692"/>
      <c r="HJN136" s="692"/>
      <c r="HJO136" s="692"/>
      <c r="HJP136" s="692"/>
      <c r="HJQ136" s="692"/>
      <c r="HJR136" s="692"/>
      <c r="HJS136" s="692"/>
      <c r="HJT136" s="692"/>
      <c r="HJU136" s="692"/>
      <c r="HJV136" s="692"/>
      <c r="HJW136" s="692"/>
      <c r="HJX136" s="692"/>
      <c r="HJY136" s="692"/>
      <c r="HJZ136" s="692"/>
      <c r="HKA136" s="692"/>
      <c r="HKB136" s="692"/>
      <c r="HKC136" s="692"/>
      <c r="HKD136" s="692"/>
      <c r="HKE136" s="692"/>
      <c r="HKF136" s="692"/>
      <c r="HKG136" s="692"/>
      <c r="HKH136" s="692"/>
      <c r="HKI136" s="692"/>
      <c r="HKJ136" s="692"/>
      <c r="HKK136" s="692"/>
      <c r="HKL136" s="692"/>
      <c r="HKM136" s="692"/>
      <c r="HKN136" s="692"/>
      <c r="HKO136" s="692"/>
      <c r="HKP136" s="692"/>
      <c r="HKQ136" s="692"/>
      <c r="HKR136" s="692"/>
      <c r="HKS136" s="692"/>
      <c r="HKT136" s="692"/>
      <c r="HKU136" s="692"/>
      <c r="HKV136" s="692"/>
      <c r="HKW136" s="692"/>
      <c r="HKX136" s="692"/>
      <c r="HKY136" s="692"/>
      <c r="HKZ136" s="692"/>
      <c r="HLA136" s="692"/>
      <c r="HLB136" s="692"/>
      <c r="HLC136" s="692"/>
      <c r="HLD136" s="692"/>
      <c r="HLE136" s="692"/>
      <c r="HLF136" s="692"/>
      <c r="HLG136" s="692"/>
      <c r="HLH136" s="692"/>
      <c r="HLI136" s="692"/>
      <c r="HLJ136" s="692"/>
      <c r="HLK136" s="692"/>
      <c r="HLL136" s="692"/>
      <c r="HLM136" s="692"/>
      <c r="HLN136" s="692"/>
      <c r="HLO136" s="692"/>
      <c r="HLP136" s="692"/>
      <c r="HLQ136" s="692"/>
      <c r="HLR136" s="692"/>
      <c r="HLS136" s="692"/>
      <c r="HLT136" s="692"/>
      <c r="HLU136" s="692"/>
      <c r="HLV136" s="692"/>
      <c r="HLW136" s="692"/>
      <c r="HLX136" s="692"/>
      <c r="HLY136" s="692"/>
      <c r="HLZ136" s="692"/>
      <c r="HMA136" s="692"/>
      <c r="HMB136" s="692"/>
      <c r="HMC136" s="692"/>
      <c r="HMD136" s="692"/>
      <c r="HME136" s="692"/>
      <c r="HMF136" s="692"/>
      <c r="HMG136" s="692"/>
      <c r="HMH136" s="692"/>
      <c r="HMI136" s="692"/>
      <c r="HMJ136" s="692"/>
      <c r="HMK136" s="692"/>
      <c r="HML136" s="692"/>
      <c r="HMM136" s="692"/>
      <c r="HMN136" s="692"/>
      <c r="HMO136" s="692"/>
      <c r="HMP136" s="692"/>
      <c r="HMQ136" s="692"/>
      <c r="HMR136" s="692"/>
      <c r="HMS136" s="692"/>
      <c r="HMT136" s="692"/>
      <c r="HMU136" s="692"/>
      <c r="HMV136" s="692"/>
      <c r="HMW136" s="692"/>
      <c r="HMX136" s="692"/>
      <c r="HMY136" s="692"/>
      <c r="HMZ136" s="692"/>
      <c r="HNA136" s="692"/>
      <c r="HNB136" s="692"/>
      <c r="HNC136" s="692"/>
      <c r="HND136" s="692"/>
      <c r="HNE136" s="692"/>
      <c r="HNF136" s="692"/>
      <c r="HNG136" s="692"/>
      <c r="HNH136" s="692"/>
      <c r="HNI136" s="692"/>
      <c r="HNJ136" s="692"/>
      <c r="HNK136" s="692"/>
      <c r="HNL136" s="692"/>
      <c r="HNM136" s="692"/>
      <c r="HNN136" s="692"/>
      <c r="HNO136" s="692"/>
      <c r="HNP136" s="692"/>
      <c r="HNQ136" s="692"/>
      <c r="HNR136" s="692"/>
      <c r="HNS136" s="692"/>
      <c r="HNT136" s="692"/>
      <c r="HNU136" s="692"/>
      <c r="HNV136" s="692"/>
      <c r="HNW136" s="692"/>
      <c r="HNX136" s="692"/>
      <c r="HNY136" s="692"/>
      <c r="HNZ136" s="692"/>
      <c r="HOA136" s="692"/>
      <c r="HOB136" s="692"/>
      <c r="HOC136" s="692"/>
      <c r="HOD136" s="692"/>
      <c r="HOE136" s="692"/>
      <c r="HOF136" s="692"/>
      <c r="HOG136" s="692"/>
      <c r="HOH136" s="692"/>
      <c r="HOI136" s="692"/>
      <c r="HOJ136" s="692"/>
      <c r="HOK136" s="692"/>
      <c r="HOL136" s="692"/>
      <c r="HOM136" s="692"/>
      <c r="HON136" s="692"/>
      <c r="HOO136" s="692"/>
      <c r="HOP136" s="692"/>
      <c r="HOQ136" s="692"/>
      <c r="HOR136" s="692"/>
      <c r="HOS136" s="692"/>
      <c r="HOT136" s="692"/>
      <c r="HOU136" s="692"/>
      <c r="HOV136" s="692"/>
      <c r="HOW136" s="692"/>
      <c r="HOX136" s="692"/>
      <c r="HOY136" s="692"/>
      <c r="HOZ136" s="692"/>
      <c r="HPA136" s="692"/>
      <c r="HPB136" s="692"/>
      <c r="HPC136" s="692"/>
      <c r="HPD136" s="692"/>
      <c r="HPE136" s="692"/>
      <c r="HPF136" s="692"/>
      <c r="HPG136" s="692"/>
      <c r="HPH136" s="692"/>
      <c r="HPI136" s="692"/>
      <c r="HPJ136" s="692"/>
      <c r="HPK136" s="692"/>
      <c r="HPL136" s="692"/>
      <c r="HPM136" s="692"/>
      <c r="HPN136" s="692"/>
      <c r="HPO136" s="692"/>
      <c r="HPP136" s="692"/>
      <c r="HPQ136" s="692"/>
      <c r="HPR136" s="692"/>
      <c r="HPS136" s="692"/>
      <c r="HPT136" s="692"/>
      <c r="HPU136" s="692"/>
      <c r="HPV136" s="692"/>
      <c r="HPW136" s="692"/>
      <c r="HPX136" s="692"/>
      <c r="HPY136" s="692"/>
      <c r="HPZ136" s="692"/>
      <c r="HQA136" s="692"/>
      <c r="HQB136" s="692"/>
      <c r="HQC136" s="692"/>
      <c r="HQD136" s="692"/>
      <c r="HQE136" s="692"/>
      <c r="HQF136" s="692"/>
      <c r="HQG136" s="692"/>
      <c r="HQH136" s="692"/>
      <c r="HQI136" s="692"/>
      <c r="HQJ136" s="692"/>
      <c r="HQK136" s="692"/>
      <c r="HQL136" s="692"/>
      <c r="HQM136" s="692"/>
      <c r="HQN136" s="692"/>
      <c r="HQO136" s="692"/>
      <c r="HQP136" s="692"/>
      <c r="HQQ136" s="692"/>
      <c r="HQR136" s="692"/>
      <c r="HQS136" s="692"/>
      <c r="HQT136" s="692"/>
      <c r="HQU136" s="692"/>
      <c r="HQV136" s="692"/>
      <c r="HQW136" s="692"/>
      <c r="HQX136" s="692"/>
      <c r="HQY136" s="692"/>
      <c r="HQZ136" s="692"/>
      <c r="HRA136" s="692"/>
      <c r="HRB136" s="692"/>
      <c r="HRC136" s="692"/>
      <c r="HRD136" s="692"/>
      <c r="HRE136" s="692"/>
      <c r="HRF136" s="692"/>
      <c r="HRG136" s="692"/>
      <c r="HRH136" s="692"/>
      <c r="HRI136" s="692"/>
      <c r="HRJ136" s="692"/>
      <c r="HRK136" s="692"/>
      <c r="HRL136" s="692"/>
      <c r="HRM136" s="692"/>
      <c r="HRN136" s="692"/>
      <c r="HRO136" s="692"/>
      <c r="HRP136" s="692"/>
      <c r="HRQ136" s="692"/>
      <c r="HRR136" s="692"/>
      <c r="HRS136" s="692"/>
      <c r="HRT136" s="692"/>
      <c r="HRU136" s="692"/>
      <c r="HRV136" s="692"/>
      <c r="HRW136" s="692"/>
      <c r="HRX136" s="692"/>
      <c r="HRY136" s="692"/>
      <c r="HRZ136" s="692"/>
      <c r="HSA136" s="692"/>
      <c r="HSB136" s="692"/>
      <c r="HSC136" s="692"/>
      <c r="HSD136" s="692"/>
      <c r="HSE136" s="692"/>
      <c r="HSF136" s="692"/>
      <c r="HSG136" s="692"/>
      <c r="HSH136" s="692"/>
      <c r="HSI136" s="692"/>
      <c r="HSJ136" s="692"/>
      <c r="HSK136" s="692"/>
      <c r="HSL136" s="692"/>
      <c r="HSM136" s="692"/>
      <c r="HSN136" s="692"/>
      <c r="HSO136" s="692"/>
      <c r="HSP136" s="692"/>
      <c r="HSQ136" s="692"/>
      <c r="HSR136" s="692"/>
      <c r="HSS136" s="692"/>
      <c r="HST136" s="692"/>
      <c r="HSU136" s="692"/>
      <c r="HSV136" s="692"/>
      <c r="HSW136" s="692"/>
      <c r="HSX136" s="692"/>
      <c r="HSY136" s="692"/>
      <c r="HSZ136" s="692"/>
      <c r="HTA136" s="692"/>
      <c r="HTB136" s="692"/>
      <c r="HTC136" s="692"/>
      <c r="HTD136" s="692"/>
      <c r="HTE136" s="692"/>
      <c r="HTF136" s="692"/>
      <c r="HTG136" s="692"/>
      <c r="HTH136" s="692"/>
      <c r="HTI136" s="692"/>
      <c r="HTJ136" s="692"/>
      <c r="HTK136" s="692"/>
      <c r="HTL136" s="692"/>
      <c r="HTM136" s="692"/>
      <c r="HTN136" s="692"/>
      <c r="HTO136" s="692"/>
      <c r="HTP136" s="692"/>
      <c r="HTQ136" s="692"/>
      <c r="HTR136" s="692"/>
      <c r="HTS136" s="692"/>
      <c r="HTT136" s="692"/>
      <c r="HTU136" s="692"/>
      <c r="HTV136" s="692"/>
      <c r="HTW136" s="692"/>
      <c r="HTX136" s="692"/>
      <c r="HTY136" s="692"/>
      <c r="HTZ136" s="692"/>
      <c r="HUA136" s="692"/>
      <c r="HUB136" s="692"/>
      <c r="HUC136" s="692"/>
      <c r="HUD136" s="692"/>
      <c r="HUE136" s="692"/>
      <c r="HUF136" s="692"/>
      <c r="HUG136" s="692"/>
      <c r="HUH136" s="692"/>
      <c r="HUI136" s="692"/>
      <c r="HUJ136" s="692"/>
      <c r="HUK136" s="692"/>
      <c r="HUL136" s="692"/>
      <c r="HUM136" s="692"/>
      <c r="HUN136" s="692"/>
      <c r="HUO136" s="692"/>
      <c r="HUP136" s="692"/>
      <c r="HUQ136" s="692"/>
      <c r="HUR136" s="692"/>
      <c r="HUS136" s="692"/>
      <c r="HUT136" s="692"/>
      <c r="HUU136" s="692"/>
      <c r="HUV136" s="692"/>
      <c r="HUW136" s="692"/>
      <c r="HUX136" s="692"/>
      <c r="HUY136" s="692"/>
      <c r="HUZ136" s="692"/>
      <c r="HVA136" s="692"/>
      <c r="HVB136" s="692"/>
      <c r="HVC136" s="692"/>
      <c r="HVD136" s="692"/>
      <c r="HVE136" s="692"/>
      <c r="HVF136" s="692"/>
      <c r="HVG136" s="692"/>
      <c r="HVH136" s="692"/>
      <c r="HVI136" s="692"/>
      <c r="HVJ136" s="692"/>
      <c r="HVK136" s="692"/>
      <c r="HVL136" s="692"/>
      <c r="HVM136" s="692"/>
      <c r="HVN136" s="692"/>
      <c r="HVO136" s="692"/>
      <c r="HVP136" s="692"/>
      <c r="HVQ136" s="692"/>
      <c r="HVR136" s="692"/>
      <c r="HVS136" s="692"/>
      <c r="HVT136" s="692"/>
      <c r="HVU136" s="692"/>
      <c r="HVV136" s="692"/>
      <c r="HVW136" s="692"/>
      <c r="HVX136" s="692"/>
      <c r="HVY136" s="692"/>
      <c r="HVZ136" s="692"/>
      <c r="HWA136" s="692"/>
      <c r="HWB136" s="692"/>
      <c r="HWC136" s="692"/>
      <c r="HWD136" s="692"/>
      <c r="HWE136" s="692"/>
      <c r="HWF136" s="692"/>
      <c r="HWG136" s="692"/>
      <c r="HWH136" s="692"/>
      <c r="HWI136" s="692"/>
      <c r="HWJ136" s="692"/>
      <c r="HWK136" s="692"/>
      <c r="HWL136" s="692"/>
      <c r="HWM136" s="692"/>
      <c r="HWN136" s="692"/>
      <c r="HWO136" s="692"/>
      <c r="HWP136" s="692"/>
      <c r="HWQ136" s="692"/>
      <c r="HWR136" s="692"/>
      <c r="HWS136" s="692"/>
      <c r="HWT136" s="692"/>
      <c r="HWU136" s="692"/>
      <c r="HWV136" s="692"/>
      <c r="HWW136" s="692"/>
      <c r="HWX136" s="692"/>
      <c r="HWY136" s="692"/>
      <c r="HWZ136" s="692"/>
      <c r="HXA136" s="692"/>
      <c r="HXB136" s="692"/>
      <c r="HXC136" s="692"/>
      <c r="HXD136" s="692"/>
      <c r="HXE136" s="692"/>
      <c r="HXF136" s="692"/>
      <c r="HXG136" s="692"/>
      <c r="HXH136" s="692"/>
      <c r="HXI136" s="692"/>
      <c r="HXJ136" s="692"/>
      <c r="HXK136" s="692"/>
      <c r="HXL136" s="692"/>
      <c r="HXM136" s="692"/>
      <c r="HXN136" s="692"/>
      <c r="HXO136" s="692"/>
      <c r="HXP136" s="692"/>
      <c r="HXQ136" s="692"/>
      <c r="HXR136" s="692"/>
      <c r="HXS136" s="692"/>
      <c r="HXT136" s="692"/>
      <c r="HXU136" s="692"/>
      <c r="HXV136" s="692"/>
      <c r="HXW136" s="692"/>
      <c r="HXX136" s="692"/>
      <c r="HXY136" s="692"/>
      <c r="HXZ136" s="692"/>
      <c r="HYA136" s="692"/>
      <c r="HYB136" s="692"/>
      <c r="HYC136" s="692"/>
      <c r="HYD136" s="692"/>
      <c r="HYE136" s="692"/>
      <c r="HYF136" s="692"/>
      <c r="HYG136" s="692"/>
      <c r="HYH136" s="692"/>
      <c r="HYI136" s="692"/>
      <c r="HYJ136" s="692"/>
      <c r="HYK136" s="692"/>
      <c r="HYL136" s="692"/>
      <c r="HYM136" s="692"/>
      <c r="HYN136" s="692"/>
      <c r="HYO136" s="692"/>
      <c r="HYP136" s="692"/>
      <c r="HYQ136" s="692"/>
      <c r="HYR136" s="692"/>
      <c r="HYS136" s="692"/>
      <c r="HYT136" s="692"/>
      <c r="HYU136" s="692"/>
      <c r="HYV136" s="692"/>
      <c r="HYW136" s="692"/>
      <c r="HYX136" s="692"/>
      <c r="HYY136" s="692"/>
      <c r="HYZ136" s="692"/>
      <c r="HZA136" s="692"/>
      <c r="HZB136" s="692"/>
      <c r="HZC136" s="692"/>
      <c r="HZD136" s="692"/>
      <c r="HZE136" s="692"/>
      <c r="HZF136" s="692"/>
      <c r="HZG136" s="692"/>
      <c r="HZH136" s="692"/>
      <c r="HZI136" s="692"/>
      <c r="HZJ136" s="692"/>
      <c r="HZK136" s="692"/>
      <c r="HZL136" s="692"/>
      <c r="HZM136" s="692"/>
      <c r="HZN136" s="692"/>
      <c r="HZO136" s="692"/>
      <c r="HZP136" s="692"/>
      <c r="HZQ136" s="692"/>
      <c r="HZR136" s="692"/>
      <c r="HZS136" s="692"/>
      <c r="HZT136" s="692"/>
      <c r="HZU136" s="692"/>
      <c r="HZV136" s="692"/>
      <c r="HZW136" s="692"/>
      <c r="HZX136" s="692"/>
      <c r="HZY136" s="692"/>
      <c r="HZZ136" s="692"/>
      <c r="IAA136" s="692"/>
      <c r="IAB136" s="692"/>
      <c r="IAC136" s="692"/>
      <c r="IAD136" s="692"/>
      <c r="IAE136" s="692"/>
      <c r="IAF136" s="692"/>
      <c r="IAG136" s="692"/>
      <c r="IAH136" s="692"/>
      <c r="IAI136" s="692"/>
      <c r="IAJ136" s="692"/>
      <c r="IAK136" s="692"/>
      <c r="IAL136" s="692"/>
      <c r="IAM136" s="692"/>
      <c r="IAN136" s="692"/>
      <c r="IAO136" s="692"/>
      <c r="IAP136" s="692"/>
      <c r="IAQ136" s="692"/>
      <c r="IAR136" s="692"/>
      <c r="IAS136" s="692"/>
      <c r="IAT136" s="692"/>
      <c r="IAU136" s="692"/>
      <c r="IAV136" s="692"/>
      <c r="IAW136" s="692"/>
      <c r="IAX136" s="692"/>
      <c r="IAY136" s="692"/>
      <c r="IAZ136" s="692"/>
      <c r="IBA136" s="692"/>
      <c r="IBB136" s="692"/>
      <c r="IBC136" s="692"/>
      <c r="IBD136" s="692"/>
      <c r="IBE136" s="692"/>
      <c r="IBF136" s="692"/>
      <c r="IBG136" s="692"/>
      <c r="IBH136" s="692"/>
      <c r="IBI136" s="692"/>
      <c r="IBJ136" s="692"/>
      <c r="IBK136" s="692"/>
      <c r="IBL136" s="692"/>
      <c r="IBM136" s="692"/>
      <c r="IBN136" s="692"/>
      <c r="IBO136" s="692"/>
      <c r="IBP136" s="692"/>
      <c r="IBQ136" s="692"/>
      <c r="IBR136" s="692"/>
      <c r="IBS136" s="692"/>
      <c r="IBT136" s="692"/>
      <c r="IBU136" s="692"/>
      <c r="IBV136" s="692"/>
      <c r="IBW136" s="692"/>
      <c r="IBX136" s="692"/>
      <c r="IBY136" s="692"/>
      <c r="IBZ136" s="692"/>
      <c r="ICA136" s="692"/>
      <c r="ICB136" s="692"/>
      <c r="ICC136" s="692"/>
      <c r="ICD136" s="692"/>
      <c r="ICE136" s="692"/>
      <c r="ICF136" s="692"/>
      <c r="ICG136" s="692"/>
      <c r="ICH136" s="692"/>
      <c r="ICI136" s="692"/>
      <c r="ICJ136" s="692"/>
      <c r="ICK136" s="692"/>
      <c r="ICL136" s="692"/>
      <c r="ICM136" s="692"/>
      <c r="ICN136" s="692"/>
      <c r="ICO136" s="692"/>
      <c r="ICP136" s="692"/>
      <c r="ICQ136" s="692"/>
      <c r="ICR136" s="692"/>
      <c r="ICS136" s="692"/>
      <c r="ICT136" s="692"/>
      <c r="ICU136" s="692"/>
      <c r="ICV136" s="692"/>
      <c r="ICW136" s="692"/>
      <c r="ICX136" s="692"/>
      <c r="ICY136" s="692"/>
      <c r="ICZ136" s="692"/>
      <c r="IDA136" s="692"/>
      <c r="IDB136" s="692"/>
      <c r="IDC136" s="692"/>
      <c r="IDD136" s="692"/>
      <c r="IDE136" s="692"/>
      <c r="IDF136" s="692"/>
      <c r="IDG136" s="692"/>
      <c r="IDH136" s="692"/>
      <c r="IDI136" s="692"/>
      <c r="IDJ136" s="692"/>
      <c r="IDK136" s="692"/>
      <c r="IDL136" s="692"/>
      <c r="IDM136" s="692"/>
      <c r="IDN136" s="692"/>
      <c r="IDO136" s="692"/>
      <c r="IDP136" s="692"/>
      <c r="IDQ136" s="692"/>
      <c r="IDR136" s="692"/>
      <c r="IDS136" s="692"/>
      <c r="IDT136" s="692"/>
      <c r="IDU136" s="692"/>
      <c r="IDV136" s="692"/>
      <c r="IDW136" s="692"/>
      <c r="IDX136" s="692"/>
      <c r="IDY136" s="692"/>
      <c r="IDZ136" s="692"/>
      <c r="IEA136" s="692"/>
      <c r="IEB136" s="692"/>
      <c r="IEC136" s="692"/>
      <c r="IED136" s="692"/>
      <c r="IEE136" s="692"/>
      <c r="IEF136" s="692"/>
      <c r="IEG136" s="692"/>
      <c r="IEH136" s="692"/>
      <c r="IEI136" s="692"/>
      <c r="IEJ136" s="692"/>
      <c r="IEK136" s="692"/>
      <c r="IEL136" s="692"/>
      <c r="IEM136" s="692"/>
      <c r="IEN136" s="692"/>
      <c r="IEO136" s="692"/>
      <c r="IEP136" s="692"/>
      <c r="IEQ136" s="692"/>
      <c r="IER136" s="692"/>
      <c r="IES136" s="692"/>
      <c r="IET136" s="692"/>
      <c r="IEU136" s="692"/>
      <c r="IEV136" s="692"/>
      <c r="IEW136" s="692"/>
      <c r="IEX136" s="692"/>
      <c r="IEY136" s="692"/>
      <c r="IEZ136" s="692"/>
      <c r="IFA136" s="692"/>
      <c r="IFB136" s="692"/>
      <c r="IFC136" s="692"/>
      <c r="IFD136" s="692"/>
      <c r="IFE136" s="692"/>
      <c r="IFF136" s="692"/>
      <c r="IFG136" s="692"/>
      <c r="IFH136" s="692"/>
      <c r="IFI136" s="692"/>
      <c r="IFJ136" s="692"/>
      <c r="IFK136" s="692"/>
      <c r="IFL136" s="692"/>
      <c r="IFM136" s="692"/>
      <c r="IFN136" s="692"/>
      <c r="IFO136" s="692"/>
      <c r="IFP136" s="692"/>
      <c r="IFQ136" s="692"/>
      <c r="IFR136" s="692"/>
      <c r="IFS136" s="692"/>
      <c r="IFT136" s="692"/>
      <c r="IFU136" s="692"/>
      <c r="IFV136" s="692"/>
      <c r="IFW136" s="692"/>
      <c r="IFX136" s="692"/>
      <c r="IFY136" s="692"/>
      <c r="IFZ136" s="692"/>
      <c r="IGA136" s="692"/>
      <c r="IGB136" s="692"/>
      <c r="IGC136" s="692"/>
      <c r="IGD136" s="692"/>
      <c r="IGE136" s="692"/>
      <c r="IGF136" s="692"/>
      <c r="IGG136" s="692"/>
      <c r="IGH136" s="692"/>
      <c r="IGI136" s="692"/>
      <c r="IGJ136" s="692"/>
      <c r="IGK136" s="692"/>
      <c r="IGL136" s="692"/>
      <c r="IGM136" s="692"/>
      <c r="IGN136" s="692"/>
      <c r="IGO136" s="692"/>
      <c r="IGP136" s="692"/>
      <c r="IGQ136" s="692"/>
      <c r="IGR136" s="692"/>
      <c r="IGS136" s="692"/>
      <c r="IGT136" s="692"/>
      <c r="IGU136" s="692"/>
      <c r="IGV136" s="692"/>
      <c r="IGW136" s="692"/>
      <c r="IGX136" s="692"/>
      <c r="IGY136" s="692"/>
      <c r="IGZ136" s="692"/>
      <c r="IHA136" s="692"/>
      <c r="IHB136" s="692"/>
      <c r="IHC136" s="692"/>
      <c r="IHD136" s="692"/>
      <c r="IHE136" s="692"/>
      <c r="IHF136" s="692"/>
      <c r="IHG136" s="692"/>
      <c r="IHH136" s="692"/>
      <c r="IHI136" s="692"/>
      <c r="IHJ136" s="692"/>
      <c r="IHK136" s="692"/>
      <c r="IHL136" s="692"/>
      <c r="IHM136" s="692"/>
      <c r="IHN136" s="692"/>
      <c r="IHO136" s="692"/>
      <c r="IHP136" s="692"/>
      <c r="IHQ136" s="692"/>
      <c r="IHR136" s="692"/>
      <c r="IHS136" s="692"/>
      <c r="IHT136" s="692"/>
      <c r="IHU136" s="692"/>
      <c r="IHV136" s="692"/>
      <c r="IHW136" s="692"/>
      <c r="IHX136" s="692"/>
      <c r="IHY136" s="692"/>
      <c r="IHZ136" s="692"/>
      <c r="IIA136" s="692"/>
      <c r="IIB136" s="692"/>
      <c r="IIC136" s="692"/>
      <c r="IID136" s="692"/>
      <c r="IIE136" s="692"/>
      <c r="IIF136" s="692"/>
      <c r="IIG136" s="692"/>
      <c r="IIH136" s="692"/>
      <c r="III136" s="692"/>
      <c r="IIJ136" s="692"/>
      <c r="IIK136" s="692"/>
      <c r="IIL136" s="692"/>
      <c r="IIM136" s="692"/>
      <c r="IIN136" s="692"/>
      <c r="IIO136" s="692"/>
      <c r="IIP136" s="692"/>
      <c r="IIQ136" s="692"/>
      <c r="IIR136" s="692"/>
      <c r="IIS136" s="692"/>
      <c r="IIT136" s="692"/>
      <c r="IIU136" s="692"/>
      <c r="IIV136" s="692"/>
      <c r="IIW136" s="692"/>
      <c r="IIX136" s="692"/>
      <c r="IIY136" s="692"/>
      <c r="IIZ136" s="692"/>
      <c r="IJA136" s="692"/>
      <c r="IJB136" s="692"/>
      <c r="IJC136" s="692"/>
      <c r="IJD136" s="692"/>
      <c r="IJE136" s="692"/>
      <c r="IJF136" s="692"/>
      <c r="IJG136" s="692"/>
      <c r="IJH136" s="692"/>
      <c r="IJI136" s="692"/>
      <c r="IJJ136" s="692"/>
      <c r="IJK136" s="692"/>
      <c r="IJL136" s="692"/>
      <c r="IJM136" s="692"/>
      <c r="IJN136" s="692"/>
      <c r="IJO136" s="692"/>
      <c r="IJP136" s="692"/>
      <c r="IJQ136" s="692"/>
      <c r="IJR136" s="692"/>
      <c r="IJS136" s="692"/>
      <c r="IJT136" s="692"/>
      <c r="IJU136" s="692"/>
      <c r="IJV136" s="692"/>
      <c r="IJW136" s="692"/>
      <c r="IJX136" s="692"/>
      <c r="IJY136" s="692"/>
      <c r="IJZ136" s="692"/>
      <c r="IKA136" s="692"/>
      <c r="IKB136" s="692"/>
      <c r="IKC136" s="692"/>
      <c r="IKD136" s="692"/>
      <c r="IKE136" s="692"/>
      <c r="IKF136" s="692"/>
      <c r="IKG136" s="692"/>
      <c r="IKH136" s="692"/>
      <c r="IKI136" s="692"/>
      <c r="IKJ136" s="692"/>
      <c r="IKK136" s="692"/>
      <c r="IKL136" s="692"/>
      <c r="IKM136" s="692"/>
      <c r="IKN136" s="692"/>
      <c r="IKO136" s="692"/>
      <c r="IKP136" s="692"/>
      <c r="IKQ136" s="692"/>
      <c r="IKR136" s="692"/>
      <c r="IKS136" s="692"/>
      <c r="IKT136" s="692"/>
      <c r="IKU136" s="692"/>
      <c r="IKV136" s="692"/>
      <c r="IKW136" s="692"/>
      <c r="IKX136" s="692"/>
      <c r="IKY136" s="692"/>
      <c r="IKZ136" s="692"/>
      <c r="ILA136" s="692"/>
      <c r="ILB136" s="692"/>
      <c r="ILC136" s="692"/>
      <c r="ILD136" s="692"/>
      <c r="ILE136" s="692"/>
      <c r="ILF136" s="692"/>
      <c r="ILG136" s="692"/>
      <c r="ILH136" s="692"/>
      <c r="ILI136" s="692"/>
      <c r="ILJ136" s="692"/>
      <c r="ILK136" s="692"/>
      <c r="ILL136" s="692"/>
      <c r="ILM136" s="692"/>
      <c r="ILN136" s="692"/>
      <c r="ILO136" s="692"/>
      <c r="ILP136" s="692"/>
      <c r="ILQ136" s="692"/>
      <c r="ILR136" s="692"/>
      <c r="ILS136" s="692"/>
      <c r="ILT136" s="692"/>
      <c r="ILU136" s="692"/>
      <c r="ILV136" s="692"/>
      <c r="ILW136" s="692"/>
      <c r="ILX136" s="692"/>
      <c r="ILY136" s="692"/>
      <c r="ILZ136" s="692"/>
      <c r="IMA136" s="692"/>
      <c r="IMB136" s="692"/>
      <c r="IMC136" s="692"/>
      <c r="IMD136" s="692"/>
      <c r="IME136" s="692"/>
      <c r="IMF136" s="692"/>
      <c r="IMG136" s="692"/>
      <c r="IMH136" s="692"/>
      <c r="IMI136" s="692"/>
      <c r="IMJ136" s="692"/>
      <c r="IMK136" s="692"/>
      <c r="IML136" s="692"/>
      <c r="IMM136" s="692"/>
      <c r="IMN136" s="692"/>
      <c r="IMO136" s="692"/>
      <c r="IMP136" s="692"/>
      <c r="IMQ136" s="692"/>
      <c r="IMR136" s="692"/>
      <c r="IMS136" s="692"/>
      <c r="IMT136" s="692"/>
      <c r="IMU136" s="692"/>
      <c r="IMV136" s="692"/>
      <c r="IMW136" s="692"/>
      <c r="IMX136" s="692"/>
      <c r="IMY136" s="692"/>
      <c r="IMZ136" s="692"/>
      <c r="INA136" s="692"/>
      <c r="INB136" s="692"/>
      <c r="INC136" s="692"/>
      <c r="IND136" s="692"/>
      <c r="INE136" s="692"/>
      <c r="INF136" s="692"/>
      <c r="ING136" s="692"/>
      <c r="INH136" s="692"/>
      <c r="INI136" s="692"/>
      <c r="INJ136" s="692"/>
      <c r="INK136" s="692"/>
      <c r="INL136" s="692"/>
      <c r="INM136" s="692"/>
      <c r="INN136" s="692"/>
      <c r="INO136" s="692"/>
      <c r="INP136" s="692"/>
      <c r="INQ136" s="692"/>
      <c r="INR136" s="692"/>
      <c r="INS136" s="692"/>
      <c r="INT136" s="692"/>
      <c r="INU136" s="692"/>
      <c r="INV136" s="692"/>
      <c r="INW136" s="692"/>
      <c r="INX136" s="692"/>
      <c r="INY136" s="692"/>
      <c r="INZ136" s="692"/>
      <c r="IOA136" s="692"/>
      <c r="IOB136" s="692"/>
      <c r="IOC136" s="692"/>
      <c r="IOD136" s="692"/>
      <c r="IOE136" s="692"/>
      <c r="IOF136" s="692"/>
      <c r="IOG136" s="692"/>
      <c r="IOH136" s="692"/>
      <c r="IOI136" s="692"/>
      <c r="IOJ136" s="692"/>
      <c r="IOK136" s="692"/>
      <c r="IOL136" s="692"/>
      <c r="IOM136" s="692"/>
      <c r="ION136" s="692"/>
      <c r="IOO136" s="692"/>
      <c r="IOP136" s="692"/>
      <c r="IOQ136" s="692"/>
      <c r="IOR136" s="692"/>
      <c r="IOS136" s="692"/>
      <c r="IOT136" s="692"/>
      <c r="IOU136" s="692"/>
      <c r="IOV136" s="692"/>
      <c r="IOW136" s="692"/>
      <c r="IOX136" s="692"/>
      <c r="IOY136" s="692"/>
      <c r="IOZ136" s="692"/>
      <c r="IPA136" s="692"/>
      <c r="IPB136" s="692"/>
      <c r="IPC136" s="692"/>
      <c r="IPD136" s="692"/>
      <c r="IPE136" s="692"/>
      <c r="IPF136" s="692"/>
      <c r="IPG136" s="692"/>
      <c r="IPH136" s="692"/>
      <c r="IPI136" s="692"/>
      <c r="IPJ136" s="692"/>
      <c r="IPK136" s="692"/>
      <c r="IPL136" s="692"/>
      <c r="IPM136" s="692"/>
      <c r="IPN136" s="692"/>
      <c r="IPO136" s="692"/>
      <c r="IPP136" s="692"/>
      <c r="IPQ136" s="692"/>
      <c r="IPR136" s="692"/>
      <c r="IPS136" s="692"/>
      <c r="IPT136" s="692"/>
      <c r="IPU136" s="692"/>
      <c r="IPV136" s="692"/>
      <c r="IPW136" s="692"/>
      <c r="IPX136" s="692"/>
      <c r="IPY136" s="692"/>
      <c r="IPZ136" s="692"/>
      <c r="IQA136" s="692"/>
      <c r="IQB136" s="692"/>
      <c r="IQC136" s="692"/>
      <c r="IQD136" s="692"/>
      <c r="IQE136" s="692"/>
      <c r="IQF136" s="692"/>
      <c r="IQG136" s="692"/>
      <c r="IQH136" s="692"/>
      <c r="IQI136" s="692"/>
      <c r="IQJ136" s="692"/>
      <c r="IQK136" s="692"/>
      <c r="IQL136" s="692"/>
      <c r="IQM136" s="692"/>
      <c r="IQN136" s="692"/>
      <c r="IQO136" s="692"/>
      <c r="IQP136" s="692"/>
      <c r="IQQ136" s="692"/>
      <c r="IQR136" s="692"/>
      <c r="IQS136" s="692"/>
      <c r="IQT136" s="692"/>
      <c r="IQU136" s="692"/>
      <c r="IQV136" s="692"/>
      <c r="IQW136" s="692"/>
      <c r="IQX136" s="692"/>
      <c r="IQY136" s="692"/>
      <c r="IQZ136" s="692"/>
      <c r="IRA136" s="692"/>
      <c r="IRB136" s="692"/>
      <c r="IRC136" s="692"/>
      <c r="IRD136" s="692"/>
      <c r="IRE136" s="692"/>
      <c r="IRF136" s="692"/>
      <c r="IRG136" s="692"/>
      <c r="IRH136" s="692"/>
      <c r="IRI136" s="692"/>
      <c r="IRJ136" s="692"/>
      <c r="IRK136" s="692"/>
      <c r="IRL136" s="692"/>
      <c r="IRM136" s="692"/>
      <c r="IRN136" s="692"/>
      <c r="IRO136" s="692"/>
      <c r="IRP136" s="692"/>
      <c r="IRQ136" s="692"/>
      <c r="IRR136" s="692"/>
      <c r="IRS136" s="692"/>
      <c r="IRT136" s="692"/>
      <c r="IRU136" s="692"/>
      <c r="IRV136" s="692"/>
      <c r="IRW136" s="692"/>
      <c r="IRX136" s="692"/>
      <c r="IRY136" s="692"/>
      <c r="IRZ136" s="692"/>
      <c r="ISA136" s="692"/>
      <c r="ISB136" s="692"/>
      <c r="ISC136" s="692"/>
      <c r="ISD136" s="692"/>
      <c r="ISE136" s="692"/>
      <c r="ISF136" s="692"/>
      <c r="ISG136" s="692"/>
      <c r="ISH136" s="692"/>
      <c r="ISI136" s="692"/>
      <c r="ISJ136" s="692"/>
      <c r="ISK136" s="692"/>
      <c r="ISL136" s="692"/>
      <c r="ISM136" s="692"/>
      <c r="ISN136" s="692"/>
      <c r="ISO136" s="692"/>
      <c r="ISP136" s="692"/>
      <c r="ISQ136" s="692"/>
      <c r="ISR136" s="692"/>
      <c r="ISS136" s="692"/>
      <c r="IST136" s="692"/>
      <c r="ISU136" s="692"/>
      <c r="ISV136" s="692"/>
      <c r="ISW136" s="692"/>
      <c r="ISX136" s="692"/>
      <c r="ISY136" s="692"/>
      <c r="ISZ136" s="692"/>
      <c r="ITA136" s="692"/>
      <c r="ITB136" s="692"/>
      <c r="ITC136" s="692"/>
      <c r="ITD136" s="692"/>
      <c r="ITE136" s="692"/>
      <c r="ITF136" s="692"/>
      <c r="ITG136" s="692"/>
      <c r="ITH136" s="692"/>
      <c r="ITI136" s="692"/>
      <c r="ITJ136" s="692"/>
      <c r="ITK136" s="692"/>
      <c r="ITL136" s="692"/>
      <c r="ITM136" s="692"/>
      <c r="ITN136" s="692"/>
      <c r="ITO136" s="692"/>
      <c r="ITP136" s="692"/>
      <c r="ITQ136" s="692"/>
      <c r="ITR136" s="692"/>
      <c r="ITS136" s="692"/>
      <c r="ITT136" s="692"/>
      <c r="ITU136" s="692"/>
      <c r="ITV136" s="692"/>
      <c r="ITW136" s="692"/>
      <c r="ITX136" s="692"/>
      <c r="ITY136" s="692"/>
      <c r="ITZ136" s="692"/>
      <c r="IUA136" s="692"/>
      <c r="IUB136" s="692"/>
      <c r="IUC136" s="692"/>
      <c r="IUD136" s="692"/>
      <c r="IUE136" s="692"/>
      <c r="IUF136" s="692"/>
      <c r="IUG136" s="692"/>
      <c r="IUH136" s="692"/>
      <c r="IUI136" s="692"/>
      <c r="IUJ136" s="692"/>
      <c r="IUK136" s="692"/>
      <c r="IUL136" s="692"/>
      <c r="IUM136" s="692"/>
      <c r="IUN136" s="692"/>
      <c r="IUO136" s="692"/>
      <c r="IUP136" s="692"/>
      <c r="IUQ136" s="692"/>
      <c r="IUR136" s="692"/>
      <c r="IUS136" s="692"/>
      <c r="IUT136" s="692"/>
      <c r="IUU136" s="692"/>
      <c r="IUV136" s="692"/>
      <c r="IUW136" s="692"/>
      <c r="IUX136" s="692"/>
      <c r="IUY136" s="692"/>
      <c r="IUZ136" s="692"/>
      <c r="IVA136" s="692"/>
      <c r="IVB136" s="692"/>
      <c r="IVC136" s="692"/>
      <c r="IVD136" s="692"/>
      <c r="IVE136" s="692"/>
      <c r="IVF136" s="692"/>
      <c r="IVG136" s="692"/>
      <c r="IVH136" s="692"/>
      <c r="IVI136" s="692"/>
      <c r="IVJ136" s="692"/>
      <c r="IVK136" s="692"/>
      <c r="IVL136" s="692"/>
      <c r="IVM136" s="692"/>
      <c r="IVN136" s="692"/>
      <c r="IVO136" s="692"/>
      <c r="IVP136" s="692"/>
      <c r="IVQ136" s="692"/>
      <c r="IVR136" s="692"/>
      <c r="IVS136" s="692"/>
      <c r="IVT136" s="692"/>
      <c r="IVU136" s="692"/>
      <c r="IVV136" s="692"/>
      <c r="IVW136" s="692"/>
      <c r="IVX136" s="692"/>
      <c r="IVY136" s="692"/>
      <c r="IVZ136" s="692"/>
      <c r="IWA136" s="692"/>
      <c r="IWB136" s="692"/>
      <c r="IWC136" s="692"/>
      <c r="IWD136" s="692"/>
      <c r="IWE136" s="692"/>
      <c r="IWF136" s="692"/>
      <c r="IWG136" s="692"/>
      <c r="IWH136" s="692"/>
      <c r="IWI136" s="692"/>
      <c r="IWJ136" s="692"/>
      <c r="IWK136" s="692"/>
      <c r="IWL136" s="692"/>
      <c r="IWM136" s="692"/>
      <c r="IWN136" s="692"/>
      <c r="IWO136" s="692"/>
      <c r="IWP136" s="692"/>
      <c r="IWQ136" s="692"/>
      <c r="IWR136" s="692"/>
      <c r="IWS136" s="692"/>
      <c r="IWT136" s="692"/>
      <c r="IWU136" s="692"/>
      <c r="IWV136" s="692"/>
      <c r="IWW136" s="692"/>
      <c r="IWX136" s="692"/>
      <c r="IWY136" s="692"/>
      <c r="IWZ136" s="692"/>
      <c r="IXA136" s="692"/>
      <c r="IXB136" s="692"/>
      <c r="IXC136" s="692"/>
      <c r="IXD136" s="692"/>
      <c r="IXE136" s="692"/>
      <c r="IXF136" s="692"/>
      <c r="IXG136" s="692"/>
      <c r="IXH136" s="692"/>
      <c r="IXI136" s="692"/>
      <c r="IXJ136" s="692"/>
      <c r="IXK136" s="692"/>
      <c r="IXL136" s="692"/>
      <c r="IXM136" s="692"/>
      <c r="IXN136" s="692"/>
      <c r="IXO136" s="692"/>
      <c r="IXP136" s="692"/>
      <c r="IXQ136" s="692"/>
      <c r="IXR136" s="692"/>
      <c r="IXS136" s="692"/>
      <c r="IXT136" s="692"/>
      <c r="IXU136" s="692"/>
      <c r="IXV136" s="692"/>
      <c r="IXW136" s="692"/>
      <c r="IXX136" s="692"/>
      <c r="IXY136" s="692"/>
      <c r="IXZ136" s="692"/>
      <c r="IYA136" s="692"/>
      <c r="IYB136" s="692"/>
      <c r="IYC136" s="692"/>
      <c r="IYD136" s="692"/>
      <c r="IYE136" s="692"/>
      <c r="IYF136" s="692"/>
      <c r="IYG136" s="692"/>
      <c r="IYH136" s="692"/>
      <c r="IYI136" s="692"/>
      <c r="IYJ136" s="692"/>
      <c r="IYK136" s="692"/>
      <c r="IYL136" s="692"/>
      <c r="IYM136" s="692"/>
      <c r="IYN136" s="692"/>
      <c r="IYO136" s="692"/>
      <c r="IYP136" s="692"/>
      <c r="IYQ136" s="692"/>
      <c r="IYR136" s="692"/>
      <c r="IYS136" s="692"/>
      <c r="IYT136" s="692"/>
      <c r="IYU136" s="692"/>
      <c r="IYV136" s="692"/>
      <c r="IYW136" s="692"/>
      <c r="IYX136" s="692"/>
      <c r="IYY136" s="692"/>
      <c r="IYZ136" s="692"/>
      <c r="IZA136" s="692"/>
      <c r="IZB136" s="692"/>
      <c r="IZC136" s="692"/>
      <c r="IZD136" s="692"/>
      <c r="IZE136" s="692"/>
      <c r="IZF136" s="692"/>
      <c r="IZG136" s="692"/>
      <c r="IZH136" s="692"/>
      <c r="IZI136" s="692"/>
      <c r="IZJ136" s="692"/>
      <c r="IZK136" s="692"/>
      <c r="IZL136" s="692"/>
      <c r="IZM136" s="692"/>
      <c r="IZN136" s="692"/>
      <c r="IZO136" s="692"/>
      <c r="IZP136" s="692"/>
      <c r="IZQ136" s="692"/>
      <c r="IZR136" s="692"/>
      <c r="IZS136" s="692"/>
      <c r="IZT136" s="692"/>
      <c r="IZU136" s="692"/>
      <c r="IZV136" s="692"/>
      <c r="IZW136" s="692"/>
      <c r="IZX136" s="692"/>
      <c r="IZY136" s="692"/>
      <c r="IZZ136" s="692"/>
      <c r="JAA136" s="692"/>
      <c r="JAB136" s="692"/>
      <c r="JAC136" s="692"/>
      <c r="JAD136" s="692"/>
      <c r="JAE136" s="692"/>
      <c r="JAF136" s="692"/>
      <c r="JAG136" s="692"/>
      <c r="JAH136" s="692"/>
      <c r="JAI136" s="692"/>
      <c r="JAJ136" s="692"/>
      <c r="JAK136" s="692"/>
      <c r="JAL136" s="692"/>
      <c r="JAM136" s="692"/>
      <c r="JAN136" s="692"/>
      <c r="JAO136" s="692"/>
      <c r="JAP136" s="692"/>
      <c r="JAQ136" s="692"/>
      <c r="JAR136" s="692"/>
      <c r="JAS136" s="692"/>
      <c r="JAT136" s="692"/>
      <c r="JAU136" s="692"/>
      <c r="JAV136" s="692"/>
      <c r="JAW136" s="692"/>
      <c r="JAX136" s="692"/>
      <c r="JAY136" s="692"/>
      <c r="JAZ136" s="692"/>
      <c r="JBA136" s="692"/>
      <c r="JBB136" s="692"/>
      <c r="JBC136" s="692"/>
      <c r="JBD136" s="692"/>
      <c r="JBE136" s="692"/>
      <c r="JBF136" s="692"/>
      <c r="JBG136" s="692"/>
      <c r="JBH136" s="692"/>
      <c r="JBI136" s="692"/>
      <c r="JBJ136" s="692"/>
      <c r="JBK136" s="692"/>
      <c r="JBL136" s="692"/>
      <c r="JBM136" s="692"/>
      <c r="JBN136" s="692"/>
      <c r="JBO136" s="692"/>
      <c r="JBP136" s="692"/>
      <c r="JBQ136" s="692"/>
      <c r="JBR136" s="692"/>
      <c r="JBS136" s="692"/>
      <c r="JBT136" s="692"/>
      <c r="JBU136" s="692"/>
      <c r="JBV136" s="692"/>
      <c r="JBW136" s="692"/>
      <c r="JBX136" s="692"/>
      <c r="JBY136" s="692"/>
      <c r="JBZ136" s="692"/>
      <c r="JCA136" s="692"/>
      <c r="JCB136" s="692"/>
      <c r="JCC136" s="692"/>
      <c r="JCD136" s="692"/>
      <c r="JCE136" s="692"/>
      <c r="JCF136" s="692"/>
      <c r="JCG136" s="692"/>
      <c r="JCH136" s="692"/>
      <c r="JCI136" s="692"/>
      <c r="JCJ136" s="692"/>
      <c r="JCK136" s="692"/>
      <c r="JCL136" s="692"/>
      <c r="JCM136" s="692"/>
      <c r="JCN136" s="692"/>
      <c r="JCO136" s="692"/>
      <c r="JCP136" s="692"/>
      <c r="JCQ136" s="692"/>
      <c r="JCR136" s="692"/>
      <c r="JCS136" s="692"/>
      <c r="JCT136" s="692"/>
      <c r="JCU136" s="692"/>
      <c r="JCV136" s="692"/>
      <c r="JCW136" s="692"/>
      <c r="JCX136" s="692"/>
      <c r="JCY136" s="692"/>
      <c r="JCZ136" s="692"/>
      <c r="JDA136" s="692"/>
      <c r="JDB136" s="692"/>
      <c r="JDC136" s="692"/>
      <c r="JDD136" s="692"/>
      <c r="JDE136" s="692"/>
      <c r="JDF136" s="692"/>
      <c r="JDG136" s="692"/>
      <c r="JDH136" s="692"/>
      <c r="JDI136" s="692"/>
      <c r="JDJ136" s="692"/>
      <c r="JDK136" s="692"/>
      <c r="JDL136" s="692"/>
      <c r="JDM136" s="692"/>
      <c r="JDN136" s="692"/>
      <c r="JDO136" s="692"/>
      <c r="JDP136" s="692"/>
      <c r="JDQ136" s="692"/>
      <c r="JDR136" s="692"/>
      <c r="JDS136" s="692"/>
      <c r="JDT136" s="692"/>
      <c r="JDU136" s="692"/>
      <c r="JDV136" s="692"/>
      <c r="JDW136" s="692"/>
      <c r="JDX136" s="692"/>
      <c r="JDY136" s="692"/>
      <c r="JDZ136" s="692"/>
      <c r="JEA136" s="692"/>
      <c r="JEB136" s="692"/>
      <c r="JEC136" s="692"/>
      <c r="JED136" s="692"/>
      <c r="JEE136" s="692"/>
      <c r="JEF136" s="692"/>
      <c r="JEG136" s="692"/>
      <c r="JEH136" s="692"/>
      <c r="JEI136" s="692"/>
      <c r="JEJ136" s="692"/>
      <c r="JEK136" s="692"/>
      <c r="JEL136" s="692"/>
      <c r="JEM136" s="692"/>
      <c r="JEN136" s="692"/>
      <c r="JEO136" s="692"/>
      <c r="JEP136" s="692"/>
      <c r="JEQ136" s="692"/>
      <c r="JER136" s="692"/>
      <c r="JES136" s="692"/>
      <c r="JET136" s="692"/>
      <c r="JEU136" s="692"/>
      <c r="JEV136" s="692"/>
      <c r="JEW136" s="692"/>
      <c r="JEX136" s="692"/>
      <c r="JEY136" s="692"/>
      <c r="JEZ136" s="692"/>
      <c r="JFA136" s="692"/>
      <c r="JFB136" s="692"/>
      <c r="JFC136" s="692"/>
      <c r="JFD136" s="692"/>
      <c r="JFE136" s="692"/>
      <c r="JFF136" s="692"/>
      <c r="JFG136" s="692"/>
      <c r="JFH136" s="692"/>
      <c r="JFI136" s="692"/>
      <c r="JFJ136" s="692"/>
      <c r="JFK136" s="692"/>
      <c r="JFL136" s="692"/>
      <c r="JFM136" s="692"/>
      <c r="JFN136" s="692"/>
      <c r="JFO136" s="692"/>
      <c r="JFP136" s="692"/>
      <c r="JFQ136" s="692"/>
      <c r="JFR136" s="692"/>
      <c r="JFS136" s="692"/>
      <c r="JFT136" s="692"/>
      <c r="JFU136" s="692"/>
      <c r="JFV136" s="692"/>
      <c r="JFW136" s="692"/>
      <c r="JFX136" s="692"/>
      <c r="JFY136" s="692"/>
      <c r="JFZ136" s="692"/>
      <c r="JGA136" s="692"/>
      <c r="JGB136" s="692"/>
      <c r="JGC136" s="692"/>
      <c r="JGD136" s="692"/>
      <c r="JGE136" s="692"/>
      <c r="JGF136" s="692"/>
      <c r="JGG136" s="692"/>
      <c r="JGH136" s="692"/>
      <c r="JGI136" s="692"/>
      <c r="JGJ136" s="692"/>
      <c r="JGK136" s="692"/>
      <c r="JGL136" s="692"/>
      <c r="JGM136" s="692"/>
      <c r="JGN136" s="692"/>
      <c r="JGO136" s="692"/>
      <c r="JGP136" s="692"/>
      <c r="JGQ136" s="692"/>
      <c r="JGR136" s="692"/>
      <c r="JGS136" s="692"/>
      <c r="JGT136" s="692"/>
      <c r="JGU136" s="692"/>
      <c r="JGV136" s="692"/>
      <c r="JGW136" s="692"/>
      <c r="JGX136" s="692"/>
      <c r="JGY136" s="692"/>
      <c r="JGZ136" s="692"/>
      <c r="JHA136" s="692"/>
      <c r="JHB136" s="692"/>
      <c r="JHC136" s="692"/>
      <c r="JHD136" s="692"/>
      <c r="JHE136" s="692"/>
      <c r="JHF136" s="692"/>
      <c r="JHG136" s="692"/>
      <c r="JHH136" s="692"/>
      <c r="JHI136" s="692"/>
      <c r="JHJ136" s="692"/>
      <c r="JHK136" s="692"/>
      <c r="JHL136" s="692"/>
      <c r="JHM136" s="692"/>
      <c r="JHN136" s="692"/>
      <c r="JHO136" s="692"/>
      <c r="JHP136" s="692"/>
      <c r="JHQ136" s="692"/>
      <c r="JHR136" s="692"/>
      <c r="JHS136" s="692"/>
      <c r="JHT136" s="692"/>
      <c r="JHU136" s="692"/>
      <c r="JHV136" s="692"/>
      <c r="JHW136" s="692"/>
      <c r="JHX136" s="692"/>
      <c r="JHY136" s="692"/>
      <c r="JHZ136" s="692"/>
      <c r="JIA136" s="692"/>
      <c r="JIB136" s="692"/>
      <c r="JIC136" s="692"/>
      <c r="JID136" s="692"/>
      <c r="JIE136" s="692"/>
      <c r="JIF136" s="692"/>
      <c r="JIG136" s="692"/>
      <c r="JIH136" s="692"/>
      <c r="JII136" s="692"/>
      <c r="JIJ136" s="692"/>
      <c r="JIK136" s="692"/>
      <c r="JIL136" s="692"/>
      <c r="JIM136" s="692"/>
      <c r="JIN136" s="692"/>
      <c r="JIO136" s="692"/>
      <c r="JIP136" s="692"/>
      <c r="JIQ136" s="692"/>
      <c r="JIR136" s="692"/>
      <c r="JIS136" s="692"/>
      <c r="JIT136" s="692"/>
      <c r="JIU136" s="692"/>
      <c r="JIV136" s="692"/>
      <c r="JIW136" s="692"/>
      <c r="JIX136" s="692"/>
      <c r="JIY136" s="692"/>
      <c r="JIZ136" s="692"/>
      <c r="JJA136" s="692"/>
      <c r="JJB136" s="692"/>
      <c r="JJC136" s="692"/>
      <c r="JJD136" s="692"/>
      <c r="JJE136" s="692"/>
      <c r="JJF136" s="692"/>
      <c r="JJG136" s="692"/>
      <c r="JJH136" s="692"/>
      <c r="JJI136" s="692"/>
      <c r="JJJ136" s="692"/>
      <c r="JJK136" s="692"/>
      <c r="JJL136" s="692"/>
      <c r="JJM136" s="692"/>
      <c r="JJN136" s="692"/>
      <c r="JJO136" s="692"/>
      <c r="JJP136" s="692"/>
      <c r="JJQ136" s="692"/>
      <c r="JJR136" s="692"/>
      <c r="JJS136" s="692"/>
      <c r="JJT136" s="692"/>
      <c r="JJU136" s="692"/>
      <c r="JJV136" s="692"/>
      <c r="JJW136" s="692"/>
      <c r="JJX136" s="692"/>
      <c r="JJY136" s="692"/>
      <c r="JJZ136" s="692"/>
      <c r="JKA136" s="692"/>
      <c r="JKB136" s="692"/>
      <c r="JKC136" s="692"/>
      <c r="JKD136" s="692"/>
      <c r="JKE136" s="692"/>
      <c r="JKF136" s="692"/>
      <c r="JKG136" s="692"/>
      <c r="JKH136" s="692"/>
      <c r="JKI136" s="692"/>
      <c r="JKJ136" s="692"/>
      <c r="JKK136" s="692"/>
      <c r="JKL136" s="692"/>
      <c r="JKM136" s="692"/>
      <c r="JKN136" s="692"/>
      <c r="JKO136" s="692"/>
      <c r="JKP136" s="692"/>
      <c r="JKQ136" s="692"/>
      <c r="JKR136" s="692"/>
      <c r="JKS136" s="692"/>
      <c r="JKT136" s="692"/>
      <c r="JKU136" s="692"/>
      <c r="JKV136" s="692"/>
      <c r="JKW136" s="692"/>
      <c r="JKX136" s="692"/>
      <c r="JKY136" s="692"/>
      <c r="JKZ136" s="692"/>
      <c r="JLA136" s="692"/>
      <c r="JLB136" s="692"/>
      <c r="JLC136" s="692"/>
      <c r="JLD136" s="692"/>
      <c r="JLE136" s="692"/>
      <c r="JLF136" s="692"/>
      <c r="JLG136" s="692"/>
      <c r="JLH136" s="692"/>
      <c r="JLI136" s="692"/>
      <c r="JLJ136" s="692"/>
      <c r="JLK136" s="692"/>
      <c r="JLL136" s="692"/>
      <c r="JLM136" s="692"/>
      <c r="JLN136" s="692"/>
      <c r="JLO136" s="692"/>
      <c r="JLP136" s="692"/>
      <c r="JLQ136" s="692"/>
      <c r="JLR136" s="692"/>
      <c r="JLS136" s="692"/>
      <c r="JLT136" s="692"/>
      <c r="JLU136" s="692"/>
      <c r="JLV136" s="692"/>
      <c r="JLW136" s="692"/>
      <c r="JLX136" s="692"/>
      <c r="JLY136" s="692"/>
      <c r="JLZ136" s="692"/>
      <c r="JMA136" s="692"/>
      <c r="JMB136" s="692"/>
      <c r="JMC136" s="692"/>
      <c r="JMD136" s="692"/>
      <c r="JME136" s="692"/>
      <c r="JMF136" s="692"/>
      <c r="JMG136" s="692"/>
      <c r="JMH136" s="692"/>
      <c r="JMI136" s="692"/>
      <c r="JMJ136" s="692"/>
      <c r="JMK136" s="692"/>
      <c r="JML136" s="692"/>
      <c r="JMM136" s="692"/>
      <c r="JMN136" s="692"/>
      <c r="JMO136" s="692"/>
      <c r="JMP136" s="692"/>
      <c r="JMQ136" s="692"/>
      <c r="JMR136" s="692"/>
      <c r="JMS136" s="692"/>
      <c r="JMT136" s="692"/>
      <c r="JMU136" s="692"/>
      <c r="JMV136" s="692"/>
      <c r="JMW136" s="692"/>
      <c r="JMX136" s="692"/>
      <c r="JMY136" s="692"/>
      <c r="JMZ136" s="692"/>
      <c r="JNA136" s="692"/>
      <c r="JNB136" s="692"/>
      <c r="JNC136" s="692"/>
      <c r="JND136" s="692"/>
      <c r="JNE136" s="692"/>
      <c r="JNF136" s="692"/>
      <c r="JNG136" s="692"/>
      <c r="JNH136" s="692"/>
      <c r="JNI136" s="692"/>
      <c r="JNJ136" s="692"/>
      <c r="JNK136" s="692"/>
      <c r="JNL136" s="692"/>
      <c r="JNM136" s="692"/>
      <c r="JNN136" s="692"/>
      <c r="JNO136" s="692"/>
      <c r="JNP136" s="692"/>
      <c r="JNQ136" s="692"/>
      <c r="JNR136" s="692"/>
      <c r="JNS136" s="692"/>
      <c r="JNT136" s="692"/>
      <c r="JNU136" s="692"/>
      <c r="JNV136" s="692"/>
      <c r="JNW136" s="692"/>
      <c r="JNX136" s="692"/>
      <c r="JNY136" s="692"/>
      <c r="JNZ136" s="692"/>
      <c r="JOA136" s="692"/>
      <c r="JOB136" s="692"/>
      <c r="JOC136" s="692"/>
      <c r="JOD136" s="692"/>
      <c r="JOE136" s="692"/>
      <c r="JOF136" s="692"/>
      <c r="JOG136" s="692"/>
      <c r="JOH136" s="692"/>
      <c r="JOI136" s="692"/>
      <c r="JOJ136" s="692"/>
      <c r="JOK136" s="692"/>
      <c r="JOL136" s="692"/>
      <c r="JOM136" s="692"/>
      <c r="JON136" s="692"/>
      <c r="JOO136" s="692"/>
      <c r="JOP136" s="692"/>
      <c r="JOQ136" s="692"/>
      <c r="JOR136" s="692"/>
      <c r="JOS136" s="692"/>
      <c r="JOT136" s="692"/>
      <c r="JOU136" s="692"/>
      <c r="JOV136" s="692"/>
      <c r="JOW136" s="692"/>
      <c r="JOX136" s="692"/>
      <c r="JOY136" s="692"/>
      <c r="JOZ136" s="692"/>
      <c r="JPA136" s="692"/>
      <c r="JPB136" s="692"/>
      <c r="JPC136" s="692"/>
      <c r="JPD136" s="692"/>
      <c r="JPE136" s="692"/>
      <c r="JPF136" s="692"/>
      <c r="JPG136" s="692"/>
      <c r="JPH136" s="692"/>
      <c r="JPI136" s="692"/>
      <c r="JPJ136" s="692"/>
      <c r="JPK136" s="692"/>
      <c r="JPL136" s="692"/>
      <c r="JPM136" s="692"/>
      <c r="JPN136" s="692"/>
      <c r="JPO136" s="692"/>
      <c r="JPP136" s="692"/>
      <c r="JPQ136" s="692"/>
      <c r="JPR136" s="692"/>
      <c r="JPS136" s="692"/>
      <c r="JPT136" s="692"/>
      <c r="JPU136" s="692"/>
      <c r="JPV136" s="692"/>
      <c r="JPW136" s="692"/>
      <c r="JPX136" s="692"/>
      <c r="JPY136" s="692"/>
      <c r="JPZ136" s="692"/>
      <c r="JQA136" s="692"/>
      <c r="JQB136" s="692"/>
      <c r="JQC136" s="692"/>
      <c r="JQD136" s="692"/>
      <c r="JQE136" s="692"/>
      <c r="JQF136" s="692"/>
      <c r="JQG136" s="692"/>
      <c r="JQH136" s="692"/>
      <c r="JQI136" s="692"/>
      <c r="JQJ136" s="692"/>
      <c r="JQK136" s="692"/>
      <c r="JQL136" s="692"/>
      <c r="JQM136" s="692"/>
      <c r="JQN136" s="692"/>
      <c r="JQO136" s="692"/>
      <c r="JQP136" s="692"/>
      <c r="JQQ136" s="692"/>
      <c r="JQR136" s="692"/>
      <c r="JQS136" s="692"/>
      <c r="JQT136" s="692"/>
      <c r="JQU136" s="692"/>
      <c r="JQV136" s="692"/>
      <c r="JQW136" s="692"/>
      <c r="JQX136" s="692"/>
      <c r="JQY136" s="692"/>
      <c r="JQZ136" s="692"/>
      <c r="JRA136" s="692"/>
      <c r="JRB136" s="692"/>
      <c r="JRC136" s="692"/>
      <c r="JRD136" s="692"/>
      <c r="JRE136" s="692"/>
      <c r="JRF136" s="692"/>
      <c r="JRG136" s="692"/>
      <c r="JRH136" s="692"/>
      <c r="JRI136" s="692"/>
      <c r="JRJ136" s="692"/>
      <c r="JRK136" s="692"/>
      <c r="JRL136" s="692"/>
      <c r="JRM136" s="692"/>
      <c r="JRN136" s="692"/>
      <c r="JRO136" s="692"/>
      <c r="JRP136" s="692"/>
      <c r="JRQ136" s="692"/>
      <c r="JRR136" s="692"/>
      <c r="JRS136" s="692"/>
      <c r="JRT136" s="692"/>
      <c r="JRU136" s="692"/>
      <c r="JRV136" s="692"/>
      <c r="JRW136" s="692"/>
      <c r="JRX136" s="692"/>
      <c r="JRY136" s="692"/>
      <c r="JRZ136" s="692"/>
      <c r="JSA136" s="692"/>
      <c r="JSB136" s="692"/>
      <c r="JSC136" s="692"/>
      <c r="JSD136" s="692"/>
      <c r="JSE136" s="692"/>
      <c r="JSF136" s="692"/>
      <c r="JSG136" s="692"/>
      <c r="JSH136" s="692"/>
      <c r="JSI136" s="692"/>
      <c r="JSJ136" s="692"/>
      <c r="JSK136" s="692"/>
      <c r="JSL136" s="692"/>
      <c r="JSM136" s="692"/>
      <c r="JSN136" s="692"/>
      <c r="JSO136" s="692"/>
      <c r="JSP136" s="692"/>
      <c r="JSQ136" s="692"/>
      <c r="JSR136" s="692"/>
      <c r="JSS136" s="692"/>
      <c r="JST136" s="692"/>
      <c r="JSU136" s="692"/>
      <c r="JSV136" s="692"/>
      <c r="JSW136" s="692"/>
      <c r="JSX136" s="692"/>
      <c r="JSY136" s="692"/>
      <c r="JSZ136" s="692"/>
      <c r="JTA136" s="692"/>
      <c r="JTB136" s="692"/>
      <c r="JTC136" s="692"/>
      <c r="JTD136" s="692"/>
      <c r="JTE136" s="692"/>
      <c r="JTF136" s="692"/>
      <c r="JTG136" s="692"/>
      <c r="JTH136" s="692"/>
      <c r="JTI136" s="692"/>
      <c r="JTJ136" s="692"/>
      <c r="JTK136" s="692"/>
      <c r="JTL136" s="692"/>
      <c r="JTM136" s="692"/>
      <c r="JTN136" s="692"/>
      <c r="JTO136" s="692"/>
      <c r="JTP136" s="692"/>
      <c r="JTQ136" s="692"/>
      <c r="JTR136" s="692"/>
      <c r="JTS136" s="692"/>
      <c r="JTT136" s="692"/>
      <c r="JTU136" s="692"/>
      <c r="JTV136" s="692"/>
      <c r="JTW136" s="692"/>
      <c r="JTX136" s="692"/>
      <c r="JTY136" s="692"/>
      <c r="JTZ136" s="692"/>
      <c r="JUA136" s="692"/>
      <c r="JUB136" s="692"/>
      <c r="JUC136" s="692"/>
      <c r="JUD136" s="692"/>
      <c r="JUE136" s="692"/>
      <c r="JUF136" s="692"/>
      <c r="JUG136" s="692"/>
      <c r="JUH136" s="692"/>
      <c r="JUI136" s="692"/>
      <c r="JUJ136" s="692"/>
      <c r="JUK136" s="692"/>
      <c r="JUL136" s="692"/>
      <c r="JUM136" s="692"/>
      <c r="JUN136" s="692"/>
      <c r="JUO136" s="692"/>
      <c r="JUP136" s="692"/>
      <c r="JUQ136" s="692"/>
      <c r="JUR136" s="692"/>
      <c r="JUS136" s="692"/>
      <c r="JUT136" s="692"/>
      <c r="JUU136" s="692"/>
      <c r="JUV136" s="692"/>
      <c r="JUW136" s="692"/>
      <c r="JUX136" s="692"/>
      <c r="JUY136" s="692"/>
      <c r="JUZ136" s="692"/>
      <c r="JVA136" s="692"/>
      <c r="JVB136" s="692"/>
      <c r="JVC136" s="692"/>
      <c r="JVD136" s="692"/>
      <c r="JVE136" s="692"/>
      <c r="JVF136" s="692"/>
      <c r="JVG136" s="692"/>
      <c r="JVH136" s="692"/>
      <c r="JVI136" s="692"/>
      <c r="JVJ136" s="692"/>
      <c r="JVK136" s="692"/>
      <c r="JVL136" s="692"/>
      <c r="JVM136" s="692"/>
      <c r="JVN136" s="692"/>
      <c r="JVO136" s="692"/>
      <c r="JVP136" s="692"/>
      <c r="JVQ136" s="692"/>
      <c r="JVR136" s="692"/>
      <c r="JVS136" s="692"/>
      <c r="JVT136" s="692"/>
      <c r="JVU136" s="692"/>
      <c r="JVV136" s="692"/>
      <c r="JVW136" s="692"/>
      <c r="JVX136" s="692"/>
      <c r="JVY136" s="692"/>
      <c r="JVZ136" s="692"/>
      <c r="JWA136" s="692"/>
      <c r="JWB136" s="692"/>
      <c r="JWC136" s="692"/>
      <c r="JWD136" s="692"/>
      <c r="JWE136" s="692"/>
      <c r="JWF136" s="692"/>
      <c r="JWG136" s="692"/>
      <c r="JWH136" s="692"/>
      <c r="JWI136" s="692"/>
      <c r="JWJ136" s="692"/>
      <c r="JWK136" s="692"/>
      <c r="JWL136" s="692"/>
      <c r="JWM136" s="692"/>
      <c r="JWN136" s="692"/>
      <c r="JWO136" s="692"/>
      <c r="JWP136" s="692"/>
      <c r="JWQ136" s="692"/>
      <c r="JWR136" s="692"/>
      <c r="JWS136" s="692"/>
      <c r="JWT136" s="692"/>
      <c r="JWU136" s="692"/>
      <c r="JWV136" s="692"/>
      <c r="JWW136" s="692"/>
      <c r="JWX136" s="692"/>
      <c r="JWY136" s="692"/>
      <c r="JWZ136" s="692"/>
      <c r="JXA136" s="692"/>
      <c r="JXB136" s="692"/>
      <c r="JXC136" s="692"/>
      <c r="JXD136" s="692"/>
      <c r="JXE136" s="692"/>
      <c r="JXF136" s="692"/>
      <c r="JXG136" s="692"/>
      <c r="JXH136" s="692"/>
      <c r="JXI136" s="692"/>
      <c r="JXJ136" s="692"/>
      <c r="JXK136" s="692"/>
      <c r="JXL136" s="692"/>
      <c r="JXM136" s="692"/>
      <c r="JXN136" s="692"/>
      <c r="JXO136" s="692"/>
      <c r="JXP136" s="692"/>
      <c r="JXQ136" s="692"/>
      <c r="JXR136" s="692"/>
      <c r="JXS136" s="692"/>
      <c r="JXT136" s="692"/>
      <c r="JXU136" s="692"/>
      <c r="JXV136" s="692"/>
      <c r="JXW136" s="692"/>
      <c r="JXX136" s="692"/>
      <c r="JXY136" s="692"/>
      <c r="JXZ136" s="692"/>
      <c r="JYA136" s="692"/>
      <c r="JYB136" s="692"/>
      <c r="JYC136" s="692"/>
      <c r="JYD136" s="692"/>
      <c r="JYE136" s="692"/>
      <c r="JYF136" s="692"/>
      <c r="JYG136" s="692"/>
      <c r="JYH136" s="692"/>
      <c r="JYI136" s="692"/>
      <c r="JYJ136" s="692"/>
      <c r="JYK136" s="692"/>
      <c r="JYL136" s="692"/>
      <c r="JYM136" s="692"/>
      <c r="JYN136" s="692"/>
      <c r="JYO136" s="692"/>
      <c r="JYP136" s="692"/>
      <c r="JYQ136" s="692"/>
      <c r="JYR136" s="692"/>
      <c r="JYS136" s="692"/>
      <c r="JYT136" s="692"/>
      <c r="JYU136" s="692"/>
      <c r="JYV136" s="692"/>
      <c r="JYW136" s="692"/>
      <c r="JYX136" s="692"/>
      <c r="JYY136" s="692"/>
      <c r="JYZ136" s="692"/>
      <c r="JZA136" s="692"/>
      <c r="JZB136" s="692"/>
      <c r="JZC136" s="692"/>
      <c r="JZD136" s="692"/>
      <c r="JZE136" s="692"/>
      <c r="JZF136" s="692"/>
      <c r="JZG136" s="692"/>
      <c r="JZH136" s="692"/>
      <c r="JZI136" s="692"/>
      <c r="JZJ136" s="692"/>
      <c r="JZK136" s="692"/>
      <c r="JZL136" s="692"/>
      <c r="JZM136" s="692"/>
      <c r="JZN136" s="692"/>
      <c r="JZO136" s="692"/>
      <c r="JZP136" s="692"/>
      <c r="JZQ136" s="692"/>
      <c r="JZR136" s="692"/>
      <c r="JZS136" s="692"/>
      <c r="JZT136" s="692"/>
      <c r="JZU136" s="692"/>
      <c r="JZV136" s="692"/>
      <c r="JZW136" s="692"/>
      <c r="JZX136" s="692"/>
      <c r="JZY136" s="692"/>
      <c r="JZZ136" s="692"/>
      <c r="KAA136" s="692"/>
      <c r="KAB136" s="692"/>
      <c r="KAC136" s="692"/>
      <c r="KAD136" s="692"/>
      <c r="KAE136" s="692"/>
      <c r="KAF136" s="692"/>
      <c r="KAG136" s="692"/>
      <c r="KAH136" s="692"/>
      <c r="KAI136" s="692"/>
      <c r="KAJ136" s="692"/>
      <c r="KAK136" s="692"/>
      <c r="KAL136" s="692"/>
      <c r="KAM136" s="692"/>
      <c r="KAN136" s="692"/>
      <c r="KAO136" s="692"/>
      <c r="KAP136" s="692"/>
      <c r="KAQ136" s="692"/>
      <c r="KAR136" s="692"/>
      <c r="KAS136" s="692"/>
      <c r="KAT136" s="692"/>
      <c r="KAU136" s="692"/>
      <c r="KAV136" s="692"/>
      <c r="KAW136" s="692"/>
      <c r="KAX136" s="692"/>
      <c r="KAY136" s="692"/>
      <c r="KAZ136" s="692"/>
      <c r="KBA136" s="692"/>
      <c r="KBB136" s="692"/>
      <c r="KBC136" s="692"/>
      <c r="KBD136" s="692"/>
      <c r="KBE136" s="692"/>
      <c r="KBF136" s="692"/>
      <c r="KBG136" s="692"/>
      <c r="KBH136" s="692"/>
      <c r="KBI136" s="692"/>
      <c r="KBJ136" s="692"/>
      <c r="KBK136" s="692"/>
      <c r="KBL136" s="692"/>
      <c r="KBM136" s="692"/>
      <c r="KBN136" s="692"/>
      <c r="KBO136" s="692"/>
      <c r="KBP136" s="692"/>
      <c r="KBQ136" s="692"/>
      <c r="KBR136" s="692"/>
      <c r="KBS136" s="692"/>
      <c r="KBT136" s="692"/>
      <c r="KBU136" s="692"/>
      <c r="KBV136" s="692"/>
      <c r="KBW136" s="692"/>
      <c r="KBX136" s="692"/>
      <c r="KBY136" s="692"/>
      <c r="KBZ136" s="692"/>
      <c r="KCA136" s="692"/>
      <c r="KCB136" s="692"/>
      <c r="KCC136" s="692"/>
      <c r="KCD136" s="692"/>
      <c r="KCE136" s="692"/>
      <c r="KCF136" s="692"/>
      <c r="KCG136" s="692"/>
      <c r="KCH136" s="692"/>
      <c r="KCI136" s="692"/>
      <c r="KCJ136" s="692"/>
      <c r="KCK136" s="692"/>
      <c r="KCL136" s="692"/>
      <c r="KCM136" s="692"/>
      <c r="KCN136" s="692"/>
      <c r="KCO136" s="692"/>
      <c r="KCP136" s="692"/>
      <c r="KCQ136" s="692"/>
      <c r="KCR136" s="692"/>
      <c r="KCS136" s="692"/>
      <c r="KCT136" s="692"/>
      <c r="KCU136" s="692"/>
      <c r="KCV136" s="692"/>
      <c r="KCW136" s="692"/>
      <c r="KCX136" s="692"/>
      <c r="KCY136" s="692"/>
      <c r="KCZ136" s="692"/>
      <c r="KDA136" s="692"/>
      <c r="KDB136" s="692"/>
      <c r="KDC136" s="692"/>
      <c r="KDD136" s="692"/>
      <c r="KDE136" s="692"/>
      <c r="KDF136" s="692"/>
      <c r="KDG136" s="692"/>
      <c r="KDH136" s="692"/>
      <c r="KDI136" s="692"/>
      <c r="KDJ136" s="692"/>
      <c r="KDK136" s="692"/>
      <c r="KDL136" s="692"/>
      <c r="KDM136" s="692"/>
      <c r="KDN136" s="692"/>
      <c r="KDO136" s="692"/>
      <c r="KDP136" s="692"/>
      <c r="KDQ136" s="692"/>
      <c r="KDR136" s="692"/>
      <c r="KDS136" s="692"/>
      <c r="KDT136" s="692"/>
      <c r="KDU136" s="692"/>
      <c r="KDV136" s="692"/>
      <c r="KDW136" s="692"/>
      <c r="KDX136" s="692"/>
      <c r="KDY136" s="692"/>
      <c r="KDZ136" s="692"/>
      <c r="KEA136" s="692"/>
      <c r="KEB136" s="692"/>
      <c r="KEC136" s="692"/>
      <c r="KED136" s="692"/>
      <c r="KEE136" s="692"/>
      <c r="KEF136" s="692"/>
      <c r="KEG136" s="692"/>
      <c r="KEH136" s="692"/>
      <c r="KEI136" s="692"/>
      <c r="KEJ136" s="692"/>
      <c r="KEK136" s="692"/>
      <c r="KEL136" s="692"/>
      <c r="KEM136" s="692"/>
      <c r="KEN136" s="692"/>
      <c r="KEO136" s="692"/>
      <c r="KEP136" s="692"/>
      <c r="KEQ136" s="692"/>
      <c r="KER136" s="692"/>
      <c r="KES136" s="692"/>
      <c r="KET136" s="692"/>
      <c r="KEU136" s="692"/>
      <c r="KEV136" s="692"/>
      <c r="KEW136" s="692"/>
      <c r="KEX136" s="692"/>
      <c r="KEY136" s="692"/>
      <c r="KEZ136" s="692"/>
      <c r="KFA136" s="692"/>
      <c r="KFB136" s="692"/>
      <c r="KFC136" s="692"/>
      <c r="KFD136" s="692"/>
      <c r="KFE136" s="692"/>
      <c r="KFF136" s="692"/>
      <c r="KFG136" s="692"/>
      <c r="KFH136" s="692"/>
      <c r="KFI136" s="692"/>
      <c r="KFJ136" s="692"/>
      <c r="KFK136" s="692"/>
      <c r="KFL136" s="692"/>
      <c r="KFM136" s="692"/>
      <c r="KFN136" s="692"/>
      <c r="KFO136" s="692"/>
      <c r="KFP136" s="692"/>
      <c r="KFQ136" s="692"/>
      <c r="KFR136" s="692"/>
      <c r="KFS136" s="692"/>
      <c r="KFT136" s="692"/>
      <c r="KFU136" s="692"/>
      <c r="KFV136" s="692"/>
      <c r="KFW136" s="692"/>
      <c r="KFX136" s="692"/>
      <c r="KFY136" s="692"/>
      <c r="KFZ136" s="692"/>
      <c r="KGA136" s="692"/>
      <c r="KGB136" s="692"/>
      <c r="KGC136" s="692"/>
      <c r="KGD136" s="692"/>
      <c r="KGE136" s="692"/>
      <c r="KGF136" s="692"/>
      <c r="KGG136" s="692"/>
      <c r="KGH136" s="692"/>
      <c r="KGI136" s="692"/>
      <c r="KGJ136" s="692"/>
      <c r="KGK136" s="692"/>
      <c r="KGL136" s="692"/>
      <c r="KGM136" s="692"/>
      <c r="KGN136" s="692"/>
      <c r="KGO136" s="692"/>
      <c r="KGP136" s="692"/>
      <c r="KGQ136" s="692"/>
      <c r="KGR136" s="692"/>
      <c r="KGS136" s="692"/>
      <c r="KGT136" s="692"/>
      <c r="KGU136" s="692"/>
      <c r="KGV136" s="692"/>
      <c r="KGW136" s="692"/>
      <c r="KGX136" s="692"/>
      <c r="KGY136" s="692"/>
      <c r="KGZ136" s="692"/>
      <c r="KHA136" s="692"/>
      <c r="KHB136" s="692"/>
      <c r="KHC136" s="692"/>
      <c r="KHD136" s="692"/>
      <c r="KHE136" s="692"/>
      <c r="KHF136" s="692"/>
      <c r="KHG136" s="692"/>
      <c r="KHH136" s="692"/>
      <c r="KHI136" s="692"/>
      <c r="KHJ136" s="692"/>
      <c r="KHK136" s="692"/>
      <c r="KHL136" s="692"/>
      <c r="KHM136" s="692"/>
      <c r="KHN136" s="692"/>
      <c r="KHO136" s="692"/>
      <c r="KHP136" s="692"/>
      <c r="KHQ136" s="692"/>
      <c r="KHR136" s="692"/>
      <c r="KHS136" s="692"/>
      <c r="KHT136" s="692"/>
      <c r="KHU136" s="692"/>
      <c r="KHV136" s="692"/>
      <c r="KHW136" s="692"/>
      <c r="KHX136" s="692"/>
      <c r="KHY136" s="692"/>
      <c r="KHZ136" s="692"/>
      <c r="KIA136" s="692"/>
      <c r="KIB136" s="692"/>
      <c r="KIC136" s="692"/>
      <c r="KID136" s="692"/>
      <c r="KIE136" s="692"/>
      <c r="KIF136" s="692"/>
      <c r="KIG136" s="692"/>
      <c r="KIH136" s="692"/>
      <c r="KII136" s="692"/>
      <c r="KIJ136" s="692"/>
      <c r="KIK136" s="692"/>
      <c r="KIL136" s="692"/>
      <c r="KIM136" s="692"/>
      <c r="KIN136" s="692"/>
      <c r="KIO136" s="692"/>
      <c r="KIP136" s="692"/>
      <c r="KIQ136" s="692"/>
      <c r="KIR136" s="692"/>
      <c r="KIS136" s="692"/>
      <c r="KIT136" s="692"/>
      <c r="KIU136" s="692"/>
      <c r="KIV136" s="692"/>
      <c r="KIW136" s="692"/>
      <c r="KIX136" s="692"/>
      <c r="KIY136" s="692"/>
      <c r="KIZ136" s="692"/>
      <c r="KJA136" s="692"/>
      <c r="KJB136" s="692"/>
      <c r="KJC136" s="692"/>
      <c r="KJD136" s="692"/>
      <c r="KJE136" s="692"/>
      <c r="KJF136" s="692"/>
      <c r="KJG136" s="692"/>
      <c r="KJH136" s="692"/>
      <c r="KJI136" s="692"/>
      <c r="KJJ136" s="692"/>
      <c r="KJK136" s="692"/>
      <c r="KJL136" s="692"/>
      <c r="KJM136" s="692"/>
      <c r="KJN136" s="692"/>
      <c r="KJO136" s="692"/>
      <c r="KJP136" s="692"/>
      <c r="KJQ136" s="692"/>
      <c r="KJR136" s="692"/>
      <c r="KJS136" s="692"/>
      <c r="KJT136" s="692"/>
      <c r="KJU136" s="692"/>
      <c r="KJV136" s="692"/>
      <c r="KJW136" s="692"/>
      <c r="KJX136" s="692"/>
      <c r="KJY136" s="692"/>
      <c r="KJZ136" s="692"/>
      <c r="KKA136" s="692"/>
      <c r="KKB136" s="692"/>
      <c r="KKC136" s="692"/>
      <c r="KKD136" s="692"/>
      <c r="KKE136" s="692"/>
      <c r="KKF136" s="692"/>
      <c r="KKG136" s="692"/>
      <c r="KKH136" s="692"/>
      <c r="KKI136" s="692"/>
      <c r="KKJ136" s="692"/>
      <c r="KKK136" s="692"/>
      <c r="KKL136" s="692"/>
      <c r="KKM136" s="692"/>
      <c r="KKN136" s="692"/>
      <c r="KKO136" s="692"/>
      <c r="KKP136" s="692"/>
      <c r="KKQ136" s="692"/>
      <c r="KKR136" s="692"/>
      <c r="KKS136" s="692"/>
      <c r="KKT136" s="692"/>
      <c r="KKU136" s="692"/>
      <c r="KKV136" s="692"/>
      <c r="KKW136" s="692"/>
      <c r="KKX136" s="692"/>
      <c r="KKY136" s="692"/>
      <c r="KKZ136" s="692"/>
      <c r="KLA136" s="692"/>
      <c r="KLB136" s="692"/>
      <c r="KLC136" s="692"/>
      <c r="KLD136" s="692"/>
      <c r="KLE136" s="692"/>
      <c r="KLF136" s="692"/>
      <c r="KLG136" s="692"/>
      <c r="KLH136" s="692"/>
      <c r="KLI136" s="692"/>
      <c r="KLJ136" s="692"/>
      <c r="KLK136" s="692"/>
      <c r="KLL136" s="692"/>
      <c r="KLM136" s="692"/>
      <c r="KLN136" s="692"/>
      <c r="KLO136" s="692"/>
      <c r="KLP136" s="692"/>
      <c r="KLQ136" s="692"/>
      <c r="KLR136" s="692"/>
      <c r="KLS136" s="692"/>
      <c r="KLT136" s="692"/>
      <c r="KLU136" s="692"/>
      <c r="KLV136" s="692"/>
      <c r="KLW136" s="692"/>
      <c r="KLX136" s="692"/>
      <c r="KLY136" s="692"/>
      <c r="KLZ136" s="692"/>
      <c r="KMA136" s="692"/>
      <c r="KMB136" s="692"/>
      <c r="KMC136" s="692"/>
      <c r="KMD136" s="692"/>
      <c r="KME136" s="692"/>
      <c r="KMF136" s="692"/>
      <c r="KMG136" s="692"/>
      <c r="KMH136" s="692"/>
      <c r="KMI136" s="692"/>
      <c r="KMJ136" s="692"/>
      <c r="KMK136" s="692"/>
      <c r="KML136" s="692"/>
      <c r="KMM136" s="692"/>
      <c r="KMN136" s="692"/>
      <c r="KMO136" s="692"/>
      <c r="KMP136" s="692"/>
      <c r="KMQ136" s="692"/>
      <c r="KMR136" s="692"/>
      <c r="KMS136" s="692"/>
      <c r="KMT136" s="692"/>
      <c r="KMU136" s="692"/>
      <c r="KMV136" s="692"/>
      <c r="KMW136" s="692"/>
      <c r="KMX136" s="692"/>
      <c r="KMY136" s="692"/>
      <c r="KMZ136" s="692"/>
      <c r="KNA136" s="692"/>
      <c r="KNB136" s="692"/>
      <c r="KNC136" s="692"/>
      <c r="KND136" s="692"/>
      <c r="KNE136" s="692"/>
      <c r="KNF136" s="692"/>
      <c r="KNG136" s="692"/>
      <c r="KNH136" s="692"/>
      <c r="KNI136" s="692"/>
      <c r="KNJ136" s="692"/>
      <c r="KNK136" s="692"/>
      <c r="KNL136" s="692"/>
      <c r="KNM136" s="692"/>
      <c r="KNN136" s="692"/>
      <c r="KNO136" s="692"/>
      <c r="KNP136" s="692"/>
      <c r="KNQ136" s="692"/>
      <c r="KNR136" s="692"/>
      <c r="KNS136" s="692"/>
      <c r="KNT136" s="692"/>
      <c r="KNU136" s="692"/>
      <c r="KNV136" s="692"/>
      <c r="KNW136" s="692"/>
      <c r="KNX136" s="692"/>
      <c r="KNY136" s="692"/>
      <c r="KNZ136" s="692"/>
      <c r="KOA136" s="692"/>
      <c r="KOB136" s="692"/>
      <c r="KOC136" s="692"/>
      <c r="KOD136" s="692"/>
      <c r="KOE136" s="692"/>
      <c r="KOF136" s="692"/>
      <c r="KOG136" s="692"/>
      <c r="KOH136" s="692"/>
      <c r="KOI136" s="692"/>
      <c r="KOJ136" s="692"/>
      <c r="KOK136" s="692"/>
      <c r="KOL136" s="692"/>
      <c r="KOM136" s="692"/>
      <c r="KON136" s="692"/>
      <c r="KOO136" s="692"/>
      <c r="KOP136" s="692"/>
      <c r="KOQ136" s="692"/>
      <c r="KOR136" s="692"/>
      <c r="KOS136" s="692"/>
      <c r="KOT136" s="692"/>
      <c r="KOU136" s="692"/>
      <c r="KOV136" s="692"/>
      <c r="KOW136" s="692"/>
      <c r="KOX136" s="692"/>
      <c r="KOY136" s="692"/>
      <c r="KOZ136" s="692"/>
      <c r="KPA136" s="692"/>
      <c r="KPB136" s="692"/>
      <c r="KPC136" s="692"/>
      <c r="KPD136" s="692"/>
      <c r="KPE136" s="692"/>
      <c r="KPF136" s="692"/>
      <c r="KPG136" s="692"/>
      <c r="KPH136" s="692"/>
      <c r="KPI136" s="692"/>
      <c r="KPJ136" s="692"/>
      <c r="KPK136" s="692"/>
      <c r="KPL136" s="692"/>
      <c r="KPM136" s="692"/>
      <c r="KPN136" s="692"/>
      <c r="KPO136" s="692"/>
      <c r="KPP136" s="692"/>
      <c r="KPQ136" s="692"/>
      <c r="KPR136" s="692"/>
      <c r="KPS136" s="692"/>
      <c r="KPT136" s="692"/>
      <c r="KPU136" s="692"/>
      <c r="KPV136" s="692"/>
      <c r="KPW136" s="692"/>
      <c r="KPX136" s="692"/>
      <c r="KPY136" s="692"/>
      <c r="KPZ136" s="692"/>
      <c r="KQA136" s="692"/>
      <c r="KQB136" s="692"/>
      <c r="KQC136" s="692"/>
      <c r="KQD136" s="692"/>
      <c r="KQE136" s="692"/>
      <c r="KQF136" s="692"/>
      <c r="KQG136" s="692"/>
      <c r="KQH136" s="692"/>
      <c r="KQI136" s="692"/>
      <c r="KQJ136" s="692"/>
      <c r="KQK136" s="692"/>
      <c r="KQL136" s="692"/>
      <c r="KQM136" s="692"/>
      <c r="KQN136" s="692"/>
      <c r="KQO136" s="692"/>
      <c r="KQP136" s="692"/>
      <c r="KQQ136" s="692"/>
      <c r="KQR136" s="692"/>
      <c r="KQS136" s="692"/>
      <c r="KQT136" s="692"/>
      <c r="KQU136" s="692"/>
      <c r="KQV136" s="692"/>
      <c r="KQW136" s="692"/>
      <c r="KQX136" s="692"/>
      <c r="KQY136" s="692"/>
      <c r="KQZ136" s="692"/>
      <c r="KRA136" s="692"/>
      <c r="KRB136" s="692"/>
      <c r="KRC136" s="692"/>
      <c r="KRD136" s="692"/>
      <c r="KRE136" s="692"/>
      <c r="KRF136" s="692"/>
      <c r="KRG136" s="692"/>
      <c r="KRH136" s="692"/>
      <c r="KRI136" s="692"/>
      <c r="KRJ136" s="692"/>
      <c r="KRK136" s="692"/>
      <c r="KRL136" s="692"/>
      <c r="KRM136" s="692"/>
      <c r="KRN136" s="692"/>
      <c r="KRO136" s="692"/>
      <c r="KRP136" s="692"/>
      <c r="KRQ136" s="692"/>
      <c r="KRR136" s="692"/>
      <c r="KRS136" s="692"/>
      <c r="KRT136" s="692"/>
      <c r="KRU136" s="692"/>
      <c r="KRV136" s="692"/>
      <c r="KRW136" s="692"/>
      <c r="KRX136" s="692"/>
      <c r="KRY136" s="692"/>
      <c r="KRZ136" s="692"/>
      <c r="KSA136" s="692"/>
      <c r="KSB136" s="692"/>
      <c r="KSC136" s="692"/>
      <c r="KSD136" s="692"/>
      <c r="KSE136" s="692"/>
      <c r="KSF136" s="692"/>
      <c r="KSG136" s="692"/>
      <c r="KSH136" s="692"/>
      <c r="KSI136" s="692"/>
      <c r="KSJ136" s="692"/>
      <c r="KSK136" s="692"/>
      <c r="KSL136" s="692"/>
      <c r="KSM136" s="692"/>
      <c r="KSN136" s="692"/>
      <c r="KSO136" s="692"/>
      <c r="KSP136" s="692"/>
      <c r="KSQ136" s="692"/>
      <c r="KSR136" s="692"/>
      <c r="KSS136" s="692"/>
      <c r="KST136" s="692"/>
      <c r="KSU136" s="692"/>
      <c r="KSV136" s="692"/>
      <c r="KSW136" s="692"/>
      <c r="KSX136" s="692"/>
      <c r="KSY136" s="692"/>
      <c r="KSZ136" s="692"/>
      <c r="KTA136" s="692"/>
      <c r="KTB136" s="692"/>
      <c r="KTC136" s="692"/>
      <c r="KTD136" s="692"/>
      <c r="KTE136" s="692"/>
      <c r="KTF136" s="692"/>
      <c r="KTG136" s="692"/>
      <c r="KTH136" s="692"/>
      <c r="KTI136" s="692"/>
      <c r="KTJ136" s="692"/>
      <c r="KTK136" s="692"/>
      <c r="KTL136" s="692"/>
      <c r="KTM136" s="692"/>
      <c r="KTN136" s="692"/>
      <c r="KTO136" s="692"/>
      <c r="KTP136" s="692"/>
      <c r="KTQ136" s="692"/>
      <c r="KTR136" s="692"/>
      <c r="KTS136" s="692"/>
      <c r="KTT136" s="692"/>
      <c r="KTU136" s="692"/>
      <c r="KTV136" s="692"/>
      <c r="KTW136" s="692"/>
      <c r="KTX136" s="692"/>
      <c r="KTY136" s="692"/>
      <c r="KTZ136" s="692"/>
      <c r="KUA136" s="692"/>
      <c r="KUB136" s="692"/>
      <c r="KUC136" s="692"/>
      <c r="KUD136" s="692"/>
      <c r="KUE136" s="692"/>
      <c r="KUF136" s="692"/>
      <c r="KUG136" s="692"/>
      <c r="KUH136" s="692"/>
      <c r="KUI136" s="692"/>
      <c r="KUJ136" s="692"/>
      <c r="KUK136" s="692"/>
      <c r="KUL136" s="692"/>
      <c r="KUM136" s="692"/>
      <c r="KUN136" s="692"/>
      <c r="KUO136" s="692"/>
      <c r="KUP136" s="692"/>
      <c r="KUQ136" s="692"/>
      <c r="KUR136" s="692"/>
      <c r="KUS136" s="692"/>
      <c r="KUT136" s="692"/>
      <c r="KUU136" s="692"/>
      <c r="KUV136" s="692"/>
      <c r="KUW136" s="692"/>
      <c r="KUX136" s="692"/>
      <c r="KUY136" s="692"/>
      <c r="KUZ136" s="692"/>
      <c r="KVA136" s="692"/>
      <c r="KVB136" s="692"/>
      <c r="KVC136" s="692"/>
      <c r="KVD136" s="692"/>
      <c r="KVE136" s="692"/>
      <c r="KVF136" s="692"/>
      <c r="KVG136" s="692"/>
      <c r="KVH136" s="692"/>
      <c r="KVI136" s="692"/>
      <c r="KVJ136" s="692"/>
      <c r="KVK136" s="692"/>
      <c r="KVL136" s="692"/>
      <c r="KVM136" s="692"/>
      <c r="KVN136" s="692"/>
      <c r="KVO136" s="692"/>
      <c r="KVP136" s="692"/>
      <c r="KVQ136" s="692"/>
      <c r="KVR136" s="692"/>
      <c r="KVS136" s="692"/>
      <c r="KVT136" s="692"/>
      <c r="KVU136" s="692"/>
      <c r="KVV136" s="692"/>
      <c r="KVW136" s="692"/>
      <c r="KVX136" s="692"/>
      <c r="KVY136" s="692"/>
      <c r="KVZ136" s="692"/>
      <c r="KWA136" s="692"/>
      <c r="KWB136" s="692"/>
      <c r="KWC136" s="692"/>
      <c r="KWD136" s="692"/>
      <c r="KWE136" s="692"/>
      <c r="KWF136" s="692"/>
      <c r="KWG136" s="692"/>
      <c r="KWH136" s="692"/>
      <c r="KWI136" s="692"/>
      <c r="KWJ136" s="692"/>
      <c r="KWK136" s="692"/>
      <c r="KWL136" s="692"/>
      <c r="KWM136" s="692"/>
      <c r="KWN136" s="692"/>
      <c r="KWO136" s="692"/>
      <c r="KWP136" s="692"/>
      <c r="KWQ136" s="692"/>
      <c r="KWR136" s="692"/>
      <c r="KWS136" s="692"/>
      <c r="KWT136" s="692"/>
      <c r="KWU136" s="692"/>
      <c r="KWV136" s="692"/>
      <c r="KWW136" s="692"/>
      <c r="KWX136" s="692"/>
      <c r="KWY136" s="692"/>
      <c r="KWZ136" s="692"/>
      <c r="KXA136" s="692"/>
      <c r="KXB136" s="692"/>
      <c r="KXC136" s="692"/>
      <c r="KXD136" s="692"/>
      <c r="KXE136" s="692"/>
      <c r="KXF136" s="692"/>
      <c r="KXG136" s="692"/>
      <c r="KXH136" s="692"/>
      <c r="KXI136" s="692"/>
      <c r="KXJ136" s="692"/>
      <c r="KXK136" s="692"/>
      <c r="KXL136" s="692"/>
      <c r="KXM136" s="692"/>
      <c r="KXN136" s="692"/>
      <c r="KXO136" s="692"/>
      <c r="KXP136" s="692"/>
      <c r="KXQ136" s="692"/>
      <c r="KXR136" s="692"/>
      <c r="KXS136" s="692"/>
      <c r="KXT136" s="692"/>
      <c r="KXU136" s="692"/>
      <c r="KXV136" s="692"/>
      <c r="KXW136" s="692"/>
      <c r="KXX136" s="692"/>
      <c r="KXY136" s="692"/>
      <c r="KXZ136" s="692"/>
      <c r="KYA136" s="692"/>
      <c r="KYB136" s="692"/>
      <c r="KYC136" s="692"/>
      <c r="KYD136" s="692"/>
      <c r="KYE136" s="692"/>
      <c r="KYF136" s="692"/>
      <c r="KYG136" s="692"/>
      <c r="KYH136" s="692"/>
      <c r="KYI136" s="692"/>
      <c r="KYJ136" s="692"/>
      <c r="KYK136" s="692"/>
      <c r="KYL136" s="692"/>
      <c r="KYM136" s="692"/>
      <c r="KYN136" s="692"/>
      <c r="KYO136" s="692"/>
      <c r="KYP136" s="692"/>
      <c r="KYQ136" s="692"/>
      <c r="KYR136" s="692"/>
      <c r="KYS136" s="692"/>
      <c r="KYT136" s="692"/>
      <c r="KYU136" s="692"/>
      <c r="KYV136" s="692"/>
      <c r="KYW136" s="692"/>
      <c r="KYX136" s="692"/>
      <c r="KYY136" s="692"/>
      <c r="KYZ136" s="692"/>
      <c r="KZA136" s="692"/>
      <c r="KZB136" s="692"/>
      <c r="KZC136" s="692"/>
      <c r="KZD136" s="692"/>
      <c r="KZE136" s="692"/>
      <c r="KZF136" s="692"/>
      <c r="KZG136" s="692"/>
      <c r="KZH136" s="692"/>
      <c r="KZI136" s="692"/>
      <c r="KZJ136" s="692"/>
      <c r="KZK136" s="692"/>
      <c r="KZL136" s="692"/>
      <c r="KZM136" s="692"/>
      <c r="KZN136" s="692"/>
      <c r="KZO136" s="692"/>
      <c r="KZP136" s="692"/>
      <c r="KZQ136" s="692"/>
      <c r="KZR136" s="692"/>
      <c r="KZS136" s="692"/>
      <c r="KZT136" s="692"/>
      <c r="KZU136" s="692"/>
      <c r="KZV136" s="692"/>
      <c r="KZW136" s="692"/>
      <c r="KZX136" s="692"/>
      <c r="KZY136" s="692"/>
      <c r="KZZ136" s="692"/>
      <c r="LAA136" s="692"/>
      <c r="LAB136" s="692"/>
      <c r="LAC136" s="692"/>
      <c r="LAD136" s="692"/>
      <c r="LAE136" s="692"/>
      <c r="LAF136" s="692"/>
      <c r="LAG136" s="692"/>
      <c r="LAH136" s="692"/>
      <c r="LAI136" s="692"/>
      <c r="LAJ136" s="692"/>
      <c r="LAK136" s="692"/>
      <c r="LAL136" s="692"/>
      <c r="LAM136" s="692"/>
      <c r="LAN136" s="692"/>
      <c r="LAO136" s="692"/>
      <c r="LAP136" s="692"/>
      <c r="LAQ136" s="692"/>
      <c r="LAR136" s="692"/>
      <c r="LAS136" s="692"/>
      <c r="LAT136" s="692"/>
      <c r="LAU136" s="692"/>
      <c r="LAV136" s="692"/>
      <c r="LAW136" s="692"/>
      <c r="LAX136" s="692"/>
      <c r="LAY136" s="692"/>
      <c r="LAZ136" s="692"/>
      <c r="LBA136" s="692"/>
      <c r="LBB136" s="692"/>
      <c r="LBC136" s="692"/>
      <c r="LBD136" s="692"/>
      <c r="LBE136" s="692"/>
      <c r="LBF136" s="692"/>
      <c r="LBG136" s="692"/>
      <c r="LBH136" s="692"/>
      <c r="LBI136" s="692"/>
      <c r="LBJ136" s="692"/>
      <c r="LBK136" s="692"/>
      <c r="LBL136" s="692"/>
      <c r="LBM136" s="692"/>
      <c r="LBN136" s="692"/>
      <c r="LBO136" s="692"/>
      <c r="LBP136" s="692"/>
      <c r="LBQ136" s="692"/>
      <c r="LBR136" s="692"/>
      <c r="LBS136" s="692"/>
      <c r="LBT136" s="692"/>
      <c r="LBU136" s="692"/>
      <c r="LBV136" s="692"/>
      <c r="LBW136" s="692"/>
      <c r="LBX136" s="692"/>
      <c r="LBY136" s="692"/>
      <c r="LBZ136" s="692"/>
      <c r="LCA136" s="692"/>
      <c r="LCB136" s="692"/>
      <c r="LCC136" s="692"/>
      <c r="LCD136" s="692"/>
      <c r="LCE136" s="692"/>
      <c r="LCF136" s="692"/>
      <c r="LCG136" s="692"/>
      <c r="LCH136" s="692"/>
      <c r="LCI136" s="692"/>
      <c r="LCJ136" s="692"/>
      <c r="LCK136" s="692"/>
      <c r="LCL136" s="692"/>
      <c r="LCM136" s="692"/>
      <c r="LCN136" s="692"/>
      <c r="LCO136" s="692"/>
      <c r="LCP136" s="692"/>
      <c r="LCQ136" s="692"/>
      <c r="LCR136" s="692"/>
      <c r="LCS136" s="692"/>
      <c r="LCT136" s="692"/>
      <c r="LCU136" s="692"/>
      <c r="LCV136" s="692"/>
      <c r="LCW136" s="692"/>
      <c r="LCX136" s="692"/>
      <c r="LCY136" s="692"/>
      <c r="LCZ136" s="692"/>
      <c r="LDA136" s="692"/>
      <c r="LDB136" s="692"/>
      <c r="LDC136" s="692"/>
      <c r="LDD136" s="692"/>
      <c r="LDE136" s="692"/>
      <c r="LDF136" s="692"/>
      <c r="LDG136" s="692"/>
      <c r="LDH136" s="692"/>
      <c r="LDI136" s="692"/>
      <c r="LDJ136" s="692"/>
      <c r="LDK136" s="692"/>
      <c r="LDL136" s="692"/>
      <c r="LDM136" s="692"/>
      <c r="LDN136" s="692"/>
      <c r="LDO136" s="692"/>
      <c r="LDP136" s="692"/>
      <c r="LDQ136" s="692"/>
      <c r="LDR136" s="692"/>
      <c r="LDS136" s="692"/>
      <c r="LDT136" s="692"/>
      <c r="LDU136" s="692"/>
      <c r="LDV136" s="692"/>
      <c r="LDW136" s="692"/>
      <c r="LDX136" s="692"/>
      <c r="LDY136" s="692"/>
      <c r="LDZ136" s="692"/>
      <c r="LEA136" s="692"/>
      <c r="LEB136" s="692"/>
      <c r="LEC136" s="692"/>
      <c r="LED136" s="692"/>
      <c r="LEE136" s="692"/>
      <c r="LEF136" s="692"/>
      <c r="LEG136" s="692"/>
      <c r="LEH136" s="692"/>
      <c r="LEI136" s="692"/>
      <c r="LEJ136" s="692"/>
      <c r="LEK136" s="692"/>
      <c r="LEL136" s="692"/>
      <c r="LEM136" s="692"/>
      <c r="LEN136" s="692"/>
      <c r="LEO136" s="692"/>
      <c r="LEP136" s="692"/>
      <c r="LEQ136" s="692"/>
      <c r="LER136" s="692"/>
      <c r="LES136" s="692"/>
      <c r="LET136" s="692"/>
      <c r="LEU136" s="692"/>
      <c r="LEV136" s="692"/>
      <c r="LEW136" s="692"/>
      <c r="LEX136" s="692"/>
      <c r="LEY136" s="692"/>
      <c r="LEZ136" s="692"/>
      <c r="LFA136" s="692"/>
      <c r="LFB136" s="692"/>
      <c r="LFC136" s="692"/>
      <c r="LFD136" s="692"/>
      <c r="LFE136" s="692"/>
      <c r="LFF136" s="692"/>
      <c r="LFG136" s="692"/>
      <c r="LFH136" s="692"/>
      <c r="LFI136" s="692"/>
      <c r="LFJ136" s="692"/>
      <c r="LFK136" s="692"/>
      <c r="LFL136" s="692"/>
      <c r="LFM136" s="692"/>
      <c r="LFN136" s="692"/>
      <c r="LFO136" s="692"/>
      <c r="LFP136" s="692"/>
      <c r="LFQ136" s="692"/>
      <c r="LFR136" s="692"/>
      <c r="LFS136" s="692"/>
      <c r="LFT136" s="692"/>
      <c r="LFU136" s="692"/>
      <c r="LFV136" s="692"/>
      <c r="LFW136" s="692"/>
      <c r="LFX136" s="692"/>
      <c r="LFY136" s="692"/>
      <c r="LFZ136" s="692"/>
      <c r="LGA136" s="692"/>
      <c r="LGB136" s="692"/>
      <c r="LGC136" s="692"/>
      <c r="LGD136" s="692"/>
      <c r="LGE136" s="692"/>
      <c r="LGF136" s="692"/>
      <c r="LGG136" s="692"/>
      <c r="LGH136" s="692"/>
      <c r="LGI136" s="692"/>
      <c r="LGJ136" s="692"/>
      <c r="LGK136" s="692"/>
      <c r="LGL136" s="692"/>
      <c r="LGM136" s="692"/>
      <c r="LGN136" s="692"/>
      <c r="LGO136" s="692"/>
      <c r="LGP136" s="692"/>
      <c r="LGQ136" s="692"/>
      <c r="LGR136" s="692"/>
      <c r="LGS136" s="692"/>
      <c r="LGT136" s="692"/>
      <c r="LGU136" s="692"/>
      <c r="LGV136" s="692"/>
      <c r="LGW136" s="692"/>
      <c r="LGX136" s="692"/>
      <c r="LGY136" s="692"/>
      <c r="LGZ136" s="692"/>
      <c r="LHA136" s="692"/>
      <c r="LHB136" s="692"/>
      <c r="LHC136" s="692"/>
      <c r="LHD136" s="692"/>
      <c r="LHE136" s="692"/>
      <c r="LHF136" s="692"/>
      <c r="LHG136" s="692"/>
      <c r="LHH136" s="692"/>
      <c r="LHI136" s="692"/>
      <c r="LHJ136" s="692"/>
      <c r="LHK136" s="692"/>
      <c r="LHL136" s="692"/>
      <c r="LHM136" s="692"/>
      <c r="LHN136" s="692"/>
      <c r="LHO136" s="692"/>
      <c r="LHP136" s="692"/>
      <c r="LHQ136" s="692"/>
      <c r="LHR136" s="692"/>
      <c r="LHS136" s="692"/>
      <c r="LHT136" s="692"/>
      <c r="LHU136" s="692"/>
      <c r="LHV136" s="692"/>
      <c r="LHW136" s="692"/>
      <c r="LHX136" s="692"/>
      <c r="LHY136" s="692"/>
      <c r="LHZ136" s="692"/>
      <c r="LIA136" s="692"/>
      <c r="LIB136" s="692"/>
      <c r="LIC136" s="692"/>
      <c r="LID136" s="692"/>
      <c r="LIE136" s="692"/>
      <c r="LIF136" s="692"/>
      <c r="LIG136" s="692"/>
      <c r="LIH136" s="692"/>
      <c r="LII136" s="692"/>
      <c r="LIJ136" s="692"/>
      <c r="LIK136" s="692"/>
      <c r="LIL136" s="692"/>
      <c r="LIM136" s="692"/>
      <c r="LIN136" s="692"/>
      <c r="LIO136" s="692"/>
      <c r="LIP136" s="692"/>
      <c r="LIQ136" s="692"/>
      <c r="LIR136" s="692"/>
      <c r="LIS136" s="692"/>
      <c r="LIT136" s="692"/>
      <c r="LIU136" s="692"/>
      <c r="LIV136" s="692"/>
      <c r="LIW136" s="692"/>
      <c r="LIX136" s="692"/>
      <c r="LIY136" s="692"/>
      <c r="LIZ136" s="692"/>
      <c r="LJA136" s="692"/>
      <c r="LJB136" s="692"/>
      <c r="LJC136" s="692"/>
      <c r="LJD136" s="692"/>
      <c r="LJE136" s="692"/>
      <c r="LJF136" s="692"/>
      <c r="LJG136" s="692"/>
      <c r="LJH136" s="692"/>
      <c r="LJI136" s="692"/>
      <c r="LJJ136" s="692"/>
      <c r="LJK136" s="692"/>
      <c r="LJL136" s="692"/>
      <c r="LJM136" s="692"/>
      <c r="LJN136" s="692"/>
      <c r="LJO136" s="692"/>
      <c r="LJP136" s="692"/>
      <c r="LJQ136" s="692"/>
      <c r="LJR136" s="692"/>
      <c r="LJS136" s="692"/>
      <c r="LJT136" s="692"/>
      <c r="LJU136" s="692"/>
      <c r="LJV136" s="692"/>
      <c r="LJW136" s="692"/>
      <c r="LJX136" s="692"/>
      <c r="LJY136" s="692"/>
      <c r="LJZ136" s="692"/>
      <c r="LKA136" s="692"/>
      <c r="LKB136" s="692"/>
      <c r="LKC136" s="692"/>
      <c r="LKD136" s="692"/>
      <c r="LKE136" s="692"/>
      <c r="LKF136" s="692"/>
      <c r="LKG136" s="692"/>
      <c r="LKH136" s="692"/>
      <c r="LKI136" s="692"/>
      <c r="LKJ136" s="692"/>
      <c r="LKK136" s="692"/>
      <c r="LKL136" s="692"/>
      <c r="LKM136" s="692"/>
      <c r="LKN136" s="692"/>
      <c r="LKO136" s="692"/>
      <c r="LKP136" s="692"/>
      <c r="LKQ136" s="692"/>
      <c r="LKR136" s="692"/>
      <c r="LKS136" s="692"/>
      <c r="LKT136" s="692"/>
      <c r="LKU136" s="692"/>
      <c r="LKV136" s="692"/>
      <c r="LKW136" s="692"/>
      <c r="LKX136" s="692"/>
      <c r="LKY136" s="692"/>
      <c r="LKZ136" s="692"/>
      <c r="LLA136" s="692"/>
      <c r="LLB136" s="692"/>
      <c r="LLC136" s="692"/>
      <c r="LLD136" s="692"/>
      <c r="LLE136" s="692"/>
      <c r="LLF136" s="692"/>
      <c r="LLG136" s="692"/>
      <c r="LLH136" s="692"/>
      <c r="LLI136" s="692"/>
      <c r="LLJ136" s="692"/>
      <c r="LLK136" s="692"/>
      <c r="LLL136" s="692"/>
      <c r="LLM136" s="692"/>
      <c r="LLN136" s="692"/>
      <c r="LLO136" s="692"/>
      <c r="LLP136" s="692"/>
      <c r="LLQ136" s="692"/>
      <c r="LLR136" s="692"/>
      <c r="LLS136" s="692"/>
      <c r="LLT136" s="692"/>
      <c r="LLU136" s="692"/>
      <c r="LLV136" s="692"/>
      <c r="LLW136" s="692"/>
      <c r="LLX136" s="692"/>
      <c r="LLY136" s="692"/>
      <c r="LLZ136" s="692"/>
      <c r="LMA136" s="692"/>
      <c r="LMB136" s="692"/>
      <c r="LMC136" s="692"/>
      <c r="LMD136" s="692"/>
      <c r="LME136" s="692"/>
      <c r="LMF136" s="692"/>
      <c r="LMG136" s="692"/>
      <c r="LMH136" s="692"/>
      <c r="LMI136" s="692"/>
      <c r="LMJ136" s="692"/>
      <c r="LMK136" s="692"/>
      <c r="LML136" s="692"/>
      <c r="LMM136" s="692"/>
      <c r="LMN136" s="692"/>
      <c r="LMO136" s="692"/>
      <c r="LMP136" s="692"/>
      <c r="LMQ136" s="692"/>
      <c r="LMR136" s="692"/>
      <c r="LMS136" s="692"/>
      <c r="LMT136" s="692"/>
      <c r="LMU136" s="692"/>
      <c r="LMV136" s="692"/>
      <c r="LMW136" s="692"/>
      <c r="LMX136" s="692"/>
      <c r="LMY136" s="692"/>
      <c r="LMZ136" s="692"/>
      <c r="LNA136" s="692"/>
      <c r="LNB136" s="692"/>
      <c r="LNC136" s="692"/>
      <c r="LND136" s="692"/>
      <c r="LNE136" s="692"/>
      <c r="LNF136" s="692"/>
      <c r="LNG136" s="692"/>
      <c r="LNH136" s="692"/>
      <c r="LNI136" s="692"/>
      <c r="LNJ136" s="692"/>
      <c r="LNK136" s="692"/>
      <c r="LNL136" s="692"/>
      <c r="LNM136" s="692"/>
      <c r="LNN136" s="692"/>
      <c r="LNO136" s="692"/>
      <c r="LNP136" s="692"/>
      <c r="LNQ136" s="692"/>
      <c r="LNR136" s="692"/>
      <c r="LNS136" s="692"/>
      <c r="LNT136" s="692"/>
      <c r="LNU136" s="692"/>
      <c r="LNV136" s="692"/>
      <c r="LNW136" s="692"/>
      <c r="LNX136" s="692"/>
      <c r="LNY136" s="692"/>
      <c r="LNZ136" s="692"/>
      <c r="LOA136" s="692"/>
      <c r="LOB136" s="692"/>
      <c r="LOC136" s="692"/>
      <c r="LOD136" s="692"/>
      <c r="LOE136" s="692"/>
      <c r="LOF136" s="692"/>
      <c r="LOG136" s="692"/>
      <c r="LOH136" s="692"/>
      <c r="LOI136" s="692"/>
      <c r="LOJ136" s="692"/>
      <c r="LOK136" s="692"/>
      <c r="LOL136" s="692"/>
      <c r="LOM136" s="692"/>
      <c r="LON136" s="692"/>
      <c r="LOO136" s="692"/>
      <c r="LOP136" s="692"/>
      <c r="LOQ136" s="692"/>
      <c r="LOR136" s="692"/>
      <c r="LOS136" s="692"/>
      <c r="LOT136" s="692"/>
      <c r="LOU136" s="692"/>
      <c r="LOV136" s="692"/>
      <c r="LOW136" s="692"/>
      <c r="LOX136" s="692"/>
      <c r="LOY136" s="692"/>
      <c r="LOZ136" s="692"/>
      <c r="LPA136" s="692"/>
      <c r="LPB136" s="692"/>
      <c r="LPC136" s="692"/>
      <c r="LPD136" s="692"/>
      <c r="LPE136" s="692"/>
      <c r="LPF136" s="692"/>
      <c r="LPG136" s="692"/>
      <c r="LPH136" s="692"/>
      <c r="LPI136" s="692"/>
      <c r="LPJ136" s="692"/>
      <c r="LPK136" s="692"/>
      <c r="LPL136" s="692"/>
      <c r="LPM136" s="692"/>
      <c r="LPN136" s="692"/>
      <c r="LPO136" s="692"/>
      <c r="LPP136" s="692"/>
      <c r="LPQ136" s="692"/>
      <c r="LPR136" s="692"/>
      <c r="LPS136" s="692"/>
      <c r="LPT136" s="692"/>
      <c r="LPU136" s="692"/>
      <c r="LPV136" s="692"/>
      <c r="LPW136" s="692"/>
      <c r="LPX136" s="692"/>
      <c r="LPY136" s="692"/>
      <c r="LPZ136" s="692"/>
      <c r="LQA136" s="692"/>
      <c r="LQB136" s="692"/>
      <c r="LQC136" s="692"/>
      <c r="LQD136" s="692"/>
      <c r="LQE136" s="692"/>
      <c r="LQF136" s="692"/>
      <c r="LQG136" s="692"/>
      <c r="LQH136" s="692"/>
      <c r="LQI136" s="692"/>
      <c r="LQJ136" s="692"/>
      <c r="LQK136" s="692"/>
      <c r="LQL136" s="692"/>
      <c r="LQM136" s="692"/>
      <c r="LQN136" s="692"/>
      <c r="LQO136" s="692"/>
      <c r="LQP136" s="692"/>
      <c r="LQQ136" s="692"/>
      <c r="LQR136" s="692"/>
      <c r="LQS136" s="692"/>
      <c r="LQT136" s="692"/>
      <c r="LQU136" s="692"/>
      <c r="LQV136" s="692"/>
      <c r="LQW136" s="692"/>
      <c r="LQX136" s="692"/>
      <c r="LQY136" s="692"/>
      <c r="LQZ136" s="692"/>
      <c r="LRA136" s="692"/>
      <c r="LRB136" s="692"/>
      <c r="LRC136" s="692"/>
      <c r="LRD136" s="692"/>
      <c r="LRE136" s="692"/>
      <c r="LRF136" s="692"/>
      <c r="LRG136" s="692"/>
      <c r="LRH136" s="692"/>
      <c r="LRI136" s="692"/>
      <c r="LRJ136" s="692"/>
      <c r="LRK136" s="692"/>
      <c r="LRL136" s="692"/>
      <c r="LRM136" s="692"/>
      <c r="LRN136" s="692"/>
      <c r="LRO136" s="692"/>
      <c r="LRP136" s="692"/>
      <c r="LRQ136" s="692"/>
      <c r="LRR136" s="692"/>
      <c r="LRS136" s="692"/>
      <c r="LRT136" s="692"/>
      <c r="LRU136" s="692"/>
      <c r="LRV136" s="692"/>
      <c r="LRW136" s="692"/>
      <c r="LRX136" s="692"/>
      <c r="LRY136" s="692"/>
      <c r="LRZ136" s="692"/>
      <c r="LSA136" s="692"/>
      <c r="LSB136" s="692"/>
      <c r="LSC136" s="692"/>
      <c r="LSD136" s="692"/>
      <c r="LSE136" s="692"/>
      <c r="LSF136" s="692"/>
      <c r="LSG136" s="692"/>
      <c r="LSH136" s="692"/>
      <c r="LSI136" s="692"/>
      <c r="LSJ136" s="692"/>
      <c r="LSK136" s="692"/>
      <c r="LSL136" s="692"/>
      <c r="LSM136" s="692"/>
      <c r="LSN136" s="692"/>
      <c r="LSO136" s="692"/>
      <c r="LSP136" s="692"/>
      <c r="LSQ136" s="692"/>
      <c r="LSR136" s="692"/>
      <c r="LSS136" s="692"/>
      <c r="LST136" s="692"/>
      <c r="LSU136" s="692"/>
      <c r="LSV136" s="692"/>
      <c r="LSW136" s="692"/>
      <c r="LSX136" s="692"/>
      <c r="LSY136" s="692"/>
      <c r="LSZ136" s="692"/>
      <c r="LTA136" s="692"/>
      <c r="LTB136" s="692"/>
      <c r="LTC136" s="692"/>
      <c r="LTD136" s="692"/>
      <c r="LTE136" s="692"/>
      <c r="LTF136" s="692"/>
      <c r="LTG136" s="692"/>
      <c r="LTH136" s="692"/>
      <c r="LTI136" s="692"/>
      <c r="LTJ136" s="692"/>
      <c r="LTK136" s="692"/>
      <c r="LTL136" s="692"/>
      <c r="LTM136" s="692"/>
      <c r="LTN136" s="692"/>
      <c r="LTO136" s="692"/>
      <c r="LTP136" s="692"/>
      <c r="LTQ136" s="692"/>
      <c r="LTR136" s="692"/>
      <c r="LTS136" s="692"/>
      <c r="LTT136" s="692"/>
      <c r="LTU136" s="692"/>
      <c r="LTV136" s="692"/>
      <c r="LTW136" s="692"/>
      <c r="LTX136" s="692"/>
      <c r="LTY136" s="692"/>
      <c r="LTZ136" s="692"/>
      <c r="LUA136" s="692"/>
      <c r="LUB136" s="692"/>
      <c r="LUC136" s="692"/>
      <c r="LUD136" s="692"/>
      <c r="LUE136" s="692"/>
      <c r="LUF136" s="692"/>
      <c r="LUG136" s="692"/>
      <c r="LUH136" s="692"/>
      <c r="LUI136" s="692"/>
      <c r="LUJ136" s="692"/>
      <c r="LUK136" s="692"/>
      <c r="LUL136" s="692"/>
      <c r="LUM136" s="692"/>
      <c r="LUN136" s="692"/>
      <c r="LUO136" s="692"/>
      <c r="LUP136" s="692"/>
      <c r="LUQ136" s="692"/>
      <c r="LUR136" s="692"/>
      <c r="LUS136" s="692"/>
      <c r="LUT136" s="692"/>
      <c r="LUU136" s="692"/>
      <c r="LUV136" s="692"/>
      <c r="LUW136" s="692"/>
      <c r="LUX136" s="692"/>
      <c r="LUY136" s="692"/>
      <c r="LUZ136" s="692"/>
      <c r="LVA136" s="692"/>
      <c r="LVB136" s="692"/>
      <c r="LVC136" s="692"/>
      <c r="LVD136" s="692"/>
      <c r="LVE136" s="692"/>
      <c r="LVF136" s="692"/>
      <c r="LVG136" s="692"/>
      <c r="LVH136" s="692"/>
      <c r="LVI136" s="692"/>
      <c r="LVJ136" s="692"/>
      <c r="LVK136" s="692"/>
      <c r="LVL136" s="692"/>
      <c r="LVM136" s="692"/>
      <c r="LVN136" s="692"/>
      <c r="LVO136" s="692"/>
      <c r="LVP136" s="692"/>
      <c r="LVQ136" s="692"/>
      <c r="LVR136" s="692"/>
      <c r="LVS136" s="692"/>
      <c r="LVT136" s="692"/>
      <c r="LVU136" s="692"/>
      <c r="LVV136" s="692"/>
      <c r="LVW136" s="692"/>
      <c r="LVX136" s="692"/>
      <c r="LVY136" s="692"/>
      <c r="LVZ136" s="692"/>
      <c r="LWA136" s="692"/>
      <c r="LWB136" s="692"/>
      <c r="LWC136" s="692"/>
      <c r="LWD136" s="692"/>
      <c r="LWE136" s="692"/>
      <c r="LWF136" s="692"/>
      <c r="LWG136" s="692"/>
      <c r="LWH136" s="692"/>
      <c r="LWI136" s="692"/>
      <c r="LWJ136" s="692"/>
      <c r="LWK136" s="692"/>
      <c r="LWL136" s="692"/>
      <c r="LWM136" s="692"/>
      <c r="LWN136" s="692"/>
      <c r="LWO136" s="692"/>
      <c r="LWP136" s="692"/>
      <c r="LWQ136" s="692"/>
      <c r="LWR136" s="692"/>
      <c r="LWS136" s="692"/>
      <c r="LWT136" s="692"/>
      <c r="LWU136" s="692"/>
      <c r="LWV136" s="692"/>
      <c r="LWW136" s="692"/>
      <c r="LWX136" s="692"/>
      <c r="LWY136" s="692"/>
      <c r="LWZ136" s="692"/>
      <c r="LXA136" s="692"/>
      <c r="LXB136" s="692"/>
      <c r="LXC136" s="692"/>
      <c r="LXD136" s="692"/>
      <c r="LXE136" s="692"/>
      <c r="LXF136" s="692"/>
      <c r="LXG136" s="692"/>
      <c r="LXH136" s="692"/>
      <c r="LXI136" s="692"/>
      <c r="LXJ136" s="692"/>
      <c r="LXK136" s="692"/>
      <c r="LXL136" s="692"/>
      <c r="LXM136" s="692"/>
      <c r="LXN136" s="692"/>
      <c r="LXO136" s="692"/>
      <c r="LXP136" s="692"/>
      <c r="LXQ136" s="692"/>
      <c r="LXR136" s="692"/>
      <c r="LXS136" s="692"/>
      <c r="LXT136" s="692"/>
      <c r="LXU136" s="692"/>
      <c r="LXV136" s="692"/>
      <c r="LXW136" s="692"/>
      <c r="LXX136" s="692"/>
      <c r="LXY136" s="692"/>
      <c r="LXZ136" s="692"/>
      <c r="LYA136" s="692"/>
      <c r="LYB136" s="692"/>
      <c r="LYC136" s="692"/>
      <c r="LYD136" s="692"/>
      <c r="LYE136" s="692"/>
      <c r="LYF136" s="692"/>
      <c r="LYG136" s="692"/>
      <c r="LYH136" s="692"/>
      <c r="LYI136" s="692"/>
      <c r="LYJ136" s="692"/>
      <c r="LYK136" s="692"/>
      <c r="LYL136" s="692"/>
      <c r="LYM136" s="692"/>
      <c r="LYN136" s="692"/>
      <c r="LYO136" s="692"/>
      <c r="LYP136" s="692"/>
      <c r="LYQ136" s="692"/>
      <c r="LYR136" s="692"/>
      <c r="LYS136" s="692"/>
      <c r="LYT136" s="692"/>
      <c r="LYU136" s="692"/>
      <c r="LYV136" s="692"/>
      <c r="LYW136" s="692"/>
      <c r="LYX136" s="692"/>
      <c r="LYY136" s="692"/>
      <c r="LYZ136" s="692"/>
      <c r="LZA136" s="692"/>
      <c r="LZB136" s="692"/>
      <c r="LZC136" s="692"/>
      <c r="LZD136" s="692"/>
      <c r="LZE136" s="692"/>
      <c r="LZF136" s="692"/>
      <c r="LZG136" s="692"/>
      <c r="LZH136" s="692"/>
      <c r="LZI136" s="692"/>
      <c r="LZJ136" s="692"/>
      <c r="LZK136" s="692"/>
      <c r="LZL136" s="692"/>
      <c r="LZM136" s="692"/>
      <c r="LZN136" s="692"/>
      <c r="LZO136" s="692"/>
      <c r="LZP136" s="692"/>
      <c r="LZQ136" s="692"/>
      <c r="LZR136" s="692"/>
      <c r="LZS136" s="692"/>
      <c r="LZT136" s="692"/>
      <c r="LZU136" s="692"/>
      <c r="LZV136" s="692"/>
      <c r="LZW136" s="692"/>
      <c r="LZX136" s="692"/>
      <c r="LZY136" s="692"/>
      <c r="LZZ136" s="692"/>
      <c r="MAA136" s="692"/>
      <c r="MAB136" s="692"/>
      <c r="MAC136" s="692"/>
      <c r="MAD136" s="692"/>
      <c r="MAE136" s="692"/>
      <c r="MAF136" s="692"/>
      <c r="MAG136" s="692"/>
      <c r="MAH136" s="692"/>
      <c r="MAI136" s="692"/>
      <c r="MAJ136" s="692"/>
      <c r="MAK136" s="692"/>
      <c r="MAL136" s="692"/>
      <c r="MAM136" s="692"/>
      <c r="MAN136" s="692"/>
      <c r="MAO136" s="692"/>
      <c r="MAP136" s="692"/>
      <c r="MAQ136" s="692"/>
      <c r="MAR136" s="692"/>
      <c r="MAS136" s="692"/>
      <c r="MAT136" s="692"/>
      <c r="MAU136" s="692"/>
      <c r="MAV136" s="692"/>
      <c r="MAW136" s="692"/>
      <c r="MAX136" s="692"/>
      <c r="MAY136" s="692"/>
      <c r="MAZ136" s="692"/>
      <c r="MBA136" s="692"/>
      <c r="MBB136" s="692"/>
      <c r="MBC136" s="692"/>
      <c r="MBD136" s="692"/>
      <c r="MBE136" s="692"/>
      <c r="MBF136" s="692"/>
      <c r="MBG136" s="692"/>
      <c r="MBH136" s="692"/>
      <c r="MBI136" s="692"/>
      <c r="MBJ136" s="692"/>
      <c r="MBK136" s="692"/>
      <c r="MBL136" s="692"/>
      <c r="MBM136" s="692"/>
      <c r="MBN136" s="692"/>
      <c r="MBO136" s="692"/>
      <c r="MBP136" s="692"/>
      <c r="MBQ136" s="692"/>
      <c r="MBR136" s="692"/>
      <c r="MBS136" s="692"/>
      <c r="MBT136" s="692"/>
      <c r="MBU136" s="692"/>
      <c r="MBV136" s="692"/>
      <c r="MBW136" s="692"/>
      <c r="MBX136" s="692"/>
      <c r="MBY136" s="692"/>
      <c r="MBZ136" s="692"/>
      <c r="MCA136" s="692"/>
      <c r="MCB136" s="692"/>
      <c r="MCC136" s="692"/>
      <c r="MCD136" s="692"/>
      <c r="MCE136" s="692"/>
      <c r="MCF136" s="692"/>
      <c r="MCG136" s="692"/>
      <c r="MCH136" s="692"/>
      <c r="MCI136" s="692"/>
      <c r="MCJ136" s="692"/>
      <c r="MCK136" s="692"/>
      <c r="MCL136" s="692"/>
      <c r="MCM136" s="692"/>
      <c r="MCN136" s="692"/>
      <c r="MCO136" s="692"/>
      <c r="MCP136" s="692"/>
      <c r="MCQ136" s="692"/>
      <c r="MCR136" s="692"/>
      <c r="MCS136" s="692"/>
      <c r="MCT136" s="692"/>
      <c r="MCU136" s="692"/>
      <c r="MCV136" s="692"/>
      <c r="MCW136" s="692"/>
      <c r="MCX136" s="692"/>
      <c r="MCY136" s="692"/>
      <c r="MCZ136" s="692"/>
      <c r="MDA136" s="692"/>
      <c r="MDB136" s="692"/>
      <c r="MDC136" s="692"/>
      <c r="MDD136" s="692"/>
      <c r="MDE136" s="692"/>
      <c r="MDF136" s="692"/>
      <c r="MDG136" s="692"/>
      <c r="MDH136" s="692"/>
      <c r="MDI136" s="692"/>
      <c r="MDJ136" s="692"/>
      <c r="MDK136" s="692"/>
      <c r="MDL136" s="692"/>
      <c r="MDM136" s="692"/>
      <c r="MDN136" s="692"/>
      <c r="MDO136" s="692"/>
      <c r="MDP136" s="692"/>
      <c r="MDQ136" s="692"/>
      <c r="MDR136" s="692"/>
      <c r="MDS136" s="692"/>
      <c r="MDT136" s="692"/>
      <c r="MDU136" s="692"/>
      <c r="MDV136" s="692"/>
      <c r="MDW136" s="692"/>
      <c r="MDX136" s="692"/>
      <c r="MDY136" s="692"/>
      <c r="MDZ136" s="692"/>
      <c r="MEA136" s="692"/>
      <c r="MEB136" s="692"/>
      <c r="MEC136" s="692"/>
      <c r="MED136" s="692"/>
      <c r="MEE136" s="692"/>
      <c r="MEF136" s="692"/>
      <c r="MEG136" s="692"/>
      <c r="MEH136" s="692"/>
      <c r="MEI136" s="692"/>
      <c r="MEJ136" s="692"/>
      <c r="MEK136" s="692"/>
      <c r="MEL136" s="692"/>
      <c r="MEM136" s="692"/>
      <c r="MEN136" s="692"/>
      <c r="MEO136" s="692"/>
      <c r="MEP136" s="692"/>
      <c r="MEQ136" s="692"/>
      <c r="MER136" s="692"/>
      <c r="MES136" s="692"/>
      <c r="MET136" s="692"/>
      <c r="MEU136" s="692"/>
      <c r="MEV136" s="692"/>
      <c r="MEW136" s="692"/>
      <c r="MEX136" s="692"/>
      <c r="MEY136" s="692"/>
      <c r="MEZ136" s="692"/>
      <c r="MFA136" s="692"/>
      <c r="MFB136" s="692"/>
      <c r="MFC136" s="692"/>
      <c r="MFD136" s="692"/>
      <c r="MFE136" s="692"/>
      <c r="MFF136" s="692"/>
      <c r="MFG136" s="692"/>
      <c r="MFH136" s="692"/>
      <c r="MFI136" s="692"/>
      <c r="MFJ136" s="692"/>
      <c r="MFK136" s="692"/>
      <c r="MFL136" s="692"/>
      <c r="MFM136" s="692"/>
      <c r="MFN136" s="692"/>
      <c r="MFO136" s="692"/>
      <c r="MFP136" s="692"/>
      <c r="MFQ136" s="692"/>
      <c r="MFR136" s="692"/>
      <c r="MFS136" s="692"/>
      <c r="MFT136" s="692"/>
      <c r="MFU136" s="692"/>
      <c r="MFV136" s="692"/>
      <c r="MFW136" s="692"/>
      <c r="MFX136" s="692"/>
      <c r="MFY136" s="692"/>
      <c r="MFZ136" s="692"/>
      <c r="MGA136" s="692"/>
      <c r="MGB136" s="692"/>
      <c r="MGC136" s="692"/>
      <c r="MGD136" s="692"/>
      <c r="MGE136" s="692"/>
      <c r="MGF136" s="692"/>
      <c r="MGG136" s="692"/>
      <c r="MGH136" s="692"/>
      <c r="MGI136" s="692"/>
      <c r="MGJ136" s="692"/>
      <c r="MGK136" s="692"/>
      <c r="MGL136" s="692"/>
      <c r="MGM136" s="692"/>
      <c r="MGN136" s="692"/>
      <c r="MGO136" s="692"/>
      <c r="MGP136" s="692"/>
      <c r="MGQ136" s="692"/>
      <c r="MGR136" s="692"/>
      <c r="MGS136" s="692"/>
      <c r="MGT136" s="692"/>
      <c r="MGU136" s="692"/>
      <c r="MGV136" s="692"/>
      <c r="MGW136" s="692"/>
      <c r="MGX136" s="692"/>
      <c r="MGY136" s="692"/>
      <c r="MGZ136" s="692"/>
      <c r="MHA136" s="692"/>
      <c r="MHB136" s="692"/>
      <c r="MHC136" s="692"/>
      <c r="MHD136" s="692"/>
      <c r="MHE136" s="692"/>
      <c r="MHF136" s="692"/>
      <c r="MHG136" s="692"/>
      <c r="MHH136" s="692"/>
      <c r="MHI136" s="692"/>
      <c r="MHJ136" s="692"/>
      <c r="MHK136" s="692"/>
      <c r="MHL136" s="692"/>
      <c r="MHM136" s="692"/>
      <c r="MHN136" s="692"/>
      <c r="MHO136" s="692"/>
      <c r="MHP136" s="692"/>
      <c r="MHQ136" s="692"/>
      <c r="MHR136" s="692"/>
      <c r="MHS136" s="692"/>
      <c r="MHT136" s="692"/>
      <c r="MHU136" s="692"/>
      <c r="MHV136" s="692"/>
      <c r="MHW136" s="692"/>
      <c r="MHX136" s="692"/>
      <c r="MHY136" s="692"/>
      <c r="MHZ136" s="692"/>
      <c r="MIA136" s="692"/>
      <c r="MIB136" s="692"/>
      <c r="MIC136" s="692"/>
      <c r="MID136" s="692"/>
      <c r="MIE136" s="692"/>
      <c r="MIF136" s="692"/>
      <c r="MIG136" s="692"/>
      <c r="MIH136" s="692"/>
      <c r="MII136" s="692"/>
      <c r="MIJ136" s="692"/>
      <c r="MIK136" s="692"/>
      <c r="MIL136" s="692"/>
      <c r="MIM136" s="692"/>
      <c r="MIN136" s="692"/>
      <c r="MIO136" s="692"/>
      <c r="MIP136" s="692"/>
      <c r="MIQ136" s="692"/>
      <c r="MIR136" s="692"/>
      <c r="MIS136" s="692"/>
      <c r="MIT136" s="692"/>
      <c r="MIU136" s="692"/>
      <c r="MIV136" s="692"/>
      <c r="MIW136" s="692"/>
      <c r="MIX136" s="692"/>
      <c r="MIY136" s="692"/>
      <c r="MIZ136" s="692"/>
      <c r="MJA136" s="692"/>
      <c r="MJB136" s="692"/>
      <c r="MJC136" s="692"/>
      <c r="MJD136" s="692"/>
      <c r="MJE136" s="692"/>
      <c r="MJF136" s="692"/>
      <c r="MJG136" s="692"/>
      <c r="MJH136" s="692"/>
      <c r="MJI136" s="692"/>
      <c r="MJJ136" s="692"/>
      <c r="MJK136" s="692"/>
      <c r="MJL136" s="692"/>
      <c r="MJM136" s="692"/>
      <c r="MJN136" s="692"/>
      <c r="MJO136" s="692"/>
      <c r="MJP136" s="692"/>
      <c r="MJQ136" s="692"/>
      <c r="MJR136" s="692"/>
      <c r="MJS136" s="692"/>
      <c r="MJT136" s="692"/>
      <c r="MJU136" s="692"/>
      <c r="MJV136" s="692"/>
      <c r="MJW136" s="692"/>
      <c r="MJX136" s="692"/>
      <c r="MJY136" s="692"/>
      <c r="MJZ136" s="692"/>
      <c r="MKA136" s="692"/>
      <c r="MKB136" s="692"/>
      <c r="MKC136" s="692"/>
      <c r="MKD136" s="692"/>
      <c r="MKE136" s="692"/>
      <c r="MKF136" s="692"/>
      <c r="MKG136" s="692"/>
      <c r="MKH136" s="692"/>
      <c r="MKI136" s="692"/>
      <c r="MKJ136" s="692"/>
      <c r="MKK136" s="692"/>
      <c r="MKL136" s="692"/>
      <c r="MKM136" s="692"/>
      <c r="MKN136" s="692"/>
      <c r="MKO136" s="692"/>
      <c r="MKP136" s="692"/>
      <c r="MKQ136" s="692"/>
      <c r="MKR136" s="692"/>
      <c r="MKS136" s="692"/>
      <c r="MKT136" s="692"/>
      <c r="MKU136" s="692"/>
      <c r="MKV136" s="692"/>
      <c r="MKW136" s="692"/>
      <c r="MKX136" s="692"/>
      <c r="MKY136" s="692"/>
      <c r="MKZ136" s="692"/>
      <c r="MLA136" s="692"/>
      <c r="MLB136" s="692"/>
      <c r="MLC136" s="692"/>
      <c r="MLD136" s="692"/>
      <c r="MLE136" s="692"/>
      <c r="MLF136" s="692"/>
      <c r="MLG136" s="692"/>
      <c r="MLH136" s="692"/>
      <c r="MLI136" s="692"/>
      <c r="MLJ136" s="692"/>
      <c r="MLK136" s="692"/>
      <c r="MLL136" s="692"/>
      <c r="MLM136" s="692"/>
      <c r="MLN136" s="692"/>
      <c r="MLO136" s="692"/>
      <c r="MLP136" s="692"/>
      <c r="MLQ136" s="692"/>
      <c r="MLR136" s="692"/>
      <c r="MLS136" s="692"/>
      <c r="MLT136" s="692"/>
      <c r="MLU136" s="692"/>
      <c r="MLV136" s="692"/>
      <c r="MLW136" s="692"/>
      <c r="MLX136" s="692"/>
      <c r="MLY136" s="692"/>
      <c r="MLZ136" s="692"/>
      <c r="MMA136" s="692"/>
      <c r="MMB136" s="692"/>
      <c r="MMC136" s="692"/>
      <c r="MMD136" s="692"/>
      <c r="MME136" s="692"/>
      <c r="MMF136" s="692"/>
      <c r="MMG136" s="692"/>
      <c r="MMH136" s="692"/>
      <c r="MMI136" s="692"/>
      <c r="MMJ136" s="692"/>
      <c r="MMK136" s="692"/>
      <c r="MML136" s="692"/>
      <c r="MMM136" s="692"/>
      <c r="MMN136" s="692"/>
      <c r="MMO136" s="692"/>
      <c r="MMP136" s="692"/>
      <c r="MMQ136" s="692"/>
      <c r="MMR136" s="692"/>
      <c r="MMS136" s="692"/>
      <c r="MMT136" s="692"/>
      <c r="MMU136" s="692"/>
      <c r="MMV136" s="692"/>
      <c r="MMW136" s="692"/>
      <c r="MMX136" s="692"/>
      <c r="MMY136" s="692"/>
      <c r="MMZ136" s="692"/>
      <c r="MNA136" s="692"/>
      <c r="MNB136" s="692"/>
      <c r="MNC136" s="692"/>
      <c r="MND136" s="692"/>
      <c r="MNE136" s="692"/>
      <c r="MNF136" s="692"/>
      <c r="MNG136" s="692"/>
      <c r="MNH136" s="692"/>
      <c r="MNI136" s="692"/>
      <c r="MNJ136" s="692"/>
      <c r="MNK136" s="692"/>
      <c r="MNL136" s="692"/>
      <c r="MNM136" s="692"/>
      <c r="MNN136" s="692"/>
      <c r="MNO136" s="692"/>
      <c r="MNP136" s="692"/>
      <c r="MNQ136" s="692"/>
      <c r="MNR136" s="692"/>
      <c r="MNS136" s="692"/>
      <c r="MNT136" s="692"/>
      <c r="MNU136" s="692"/>
      <c r="MNV136" s="692"/>
      <c r="MNW136" s="692"/>
      <c r="MNX136" s="692"/>
      <c r="MNY136" s="692"/>
      <c r="MNZ136" s="692"/>
      <c r="MOA136" s="692"/>
      <c r="MOB136" s="692"/>
      <c r="MOC136" s="692"/>
      <c r="MOD136" s="692"/>
      <c r="MOE136" s="692"/>
      <c r="MOF136" s="692"/>
      <c r="MOG136" s="692"/>
      <c r="MOH136" s="692"/>
      <c r="MOI136" s="692"/>
      <c r="MOJ136" s="692"/>
      <c r="MOK136" s="692"/>
      <c r="MOL136" s="692"/>
      <c r="MOM136" s="692"/>
      <c r="MON136" s="692"/>
      <c r="MOO136" s="692"/>
      <c r="MOP136" s="692"/>
      <c r="MOQ136" s="692"/>
      <c r="MOR136" s="692"/>
      <c r="MOS136" s="692"/>
      <c r="MOT136" s="692"/>
      <c r="MOU136" s="692"/>
      <c r="MOV136" s="692"/>
      <c r="MOW136" s="692"/>
      <c r="MOX136" s="692"/>
      <c r="MOY136" s="692"/>
      <c r="MOZ136" s="692"/>
      <c r="MPA136" s="692"/>
      <c r="MPB136" s="692"/>
      <c r="MPC136" s="692"/>
      <c r="MPD136" s="692"/>
      <c r="MPE136" s="692"/>
      <c r="MPF136" s="692"/>
      <c r="MPG136" s="692"/>
      <c r="MPH136" s="692"/>
      <c r="MPI136" s="692"/>
      <c r="MPJ136" s="692"/>
      <c r="MPK136" s="692"/>
      <c r="MPL136" s="692"/>
      <c r="MPM136" s="692"/>
      <c r="MPN136" s="692"/>
      <c r="MPO136" s="692"/>
      <c r="MPP136" s="692"/>
      <c r="MPQ136" s="692"/>
      <c r="MPR136" s="692"/>
      <c r="MPS136" s="692"/>
      <c r="MPT136" s="692"/>
      <c r="MPU136" s="692"/>
      <c r="MPV136" s="692"/>
      <c r="MPW136" s="692"/>
      <c r="MPX136" s="692"/>
      <c r="MPY136" s="692"/>
      <c r="MPZ136" s="692"/>
      <c r="MQA136" s="692"/>
      <c r="MQB136" s="692"/>
      <c r="MQC136" s="692"/>
      <c r="MQD136" s="692"/>
      <c r="MQE136" s="692"/>
      <c r="MQF136" s="692"/>
      <c r="MQG136" s="692"/>
      <c r="MQH136" s="692"/>
      <c r="MQI136" s="692"/>
      <c r="MQJ136" s="692"/>
      <c r="MQK136" s="692"/>
      <c r="MQL136" s="692"/>
      <c r="MQM136" s="692"/>
      <c r="MQN136" s="692"/>
      <c r="MQO136" s="692"/>
      <c r="MQP136" s="692"/>
      <c r="MQQ136" s="692"/>
      <c r="MQR136" s="692"/>
      <c r="MQS136" s="692"/>
      <c r="MQT136" s="692"/>
      <c r="MQU136" s="692"/>
      <c r="MQV136" s="692"/>
      <c r="MQW136" s="692"/>
      <c r="MQX136" s="692"/>
      <c r="MQY136" s="692"/>
      <c r="MQZ136" s="692"/>
      <c r="MRA136" s="692"/>
      <c r="MRB136" s="692"/>
      <c r="MRC136" s="692"/>
      <c r="MRD136" s="692"/>
      <c r="MRE136" s="692"/>
      <c r="MRF136" s="692"/>
      <c r="MRG136" s="692"/>
      <c r="MRH136" s="692"/>
      <c r="MRI136" s="692"/>
      <c r="MRJ136" s="692"/>
      <c r="MRK136" s="692"/>
      <c r="MRL136" s="692"/>
      <c r="MRM136" s="692"/>
      <c r="MRN136" s="692"/>
      <c r="MRO136" s="692"/>
      <c r="MRP136" s="692"/>
      <c r="MRQ136" s="692"/>
      <c r="MRR136" s="692"/>
      <c r="MRS136" s="692"/>
      <c r="MRT136" s="692"/>
      <c r="MRU136" s="692"/>
      <c r="MRV136" s="692"/>
      <c r="MRW136" s="692"/>
      <c r="MRX136" s="692"/>
      <c r="MRY136" s="692"/>
      <c r="MRZ136" s="692"/>
      <c r="MSA136" s="692"/>
      <c r="MSB136" s="692"/>
      <c r="MSC136" s="692"/>
      <c r="MSD136" s="692"/>
      <c r="MSE136" s="692"/>
      <c r="MSF136" s="692"/>
      <c r="MSG136" s="692"/>
      <c r="MSH136" s="692"/>
      <c r="MSI136" s="692"/>
      <c r="MSJ136" s="692"/>
      <c r="MSK136" s="692"/>
      <c r="MSL136" s="692"/>
      <c r="MSM136" s="692"/>
      <c r="MSN136" s="692"/>
      <c r="MSO136" s="692"/>
      <c r="MSP136" s="692"/>
      <c r="MSQ136" s="692"/>
      <c r="MSR136" s="692"/>
      <c r="MSS136" s="692"/>
      <c r="MST136" s="692"/>
      <c r="MSU136" s="692"/>
      <c r="MSV136" s="692"/>
      <c r="MSW136" s="692"/>
      <c r="MSX136" s="692"/>
      <c r="MSY136" s="692"/>
      <c r="MSZ136" s="692"/>
      <c r="MTA136" s="692"/>
      <c r="MTB136" s="692"/>
      <c r="MTC136" s="692"/>
      <c r="MTD136" s="692"/>
      <c r="MTE136" s="692"/>
      <c r="MTF136" s="692"/>
      <c r="MTG136" s="692"/>
      <c r="MTH136" s="692"/>
      <c r="MTI136" s="692"/>
      <c r="MTJ136" s="692"/>
      <c r="MTK136" s="692"/>
      <c r="MTL136" s="692"/>
      <c r="MTM136" s="692"/>
      <c r="MTN136" s="692"/>
      <c r="MTO136" s="692"/>
      <c r="MTP136" s="692"/>
      <c r="MTQ136" s="692"/>
      <c r="MTR136" s="692"/>
      <c r="MTS136" s="692"/>
      <c r="MTT136" s="692"/>
      <c r="MTU136" s="692"/>
      <c r="MTV136" s="692"/>
      <c r="MTW136" s="692"/>
      <c r="MTX136" s="692"/>
      <c r="MTY136" s="692"/>
      <c r="MTZ136" s="692"/>
      <c r="MUA136" s="692"/>
      <c r="MUB136" s="692"/>
      <c r="MUC136" s="692"/>
      <c r="MUD136" s="692"/>
      <c r="MUE136" s="692"/>
      <c r="MUF136" s="692"/>
      <c r="MUG136" s="692"/>
      <c r="MUH136" s="692"/>
      <c r="MUI136" s="692"/>
      <c r="MUJ136" s="692"/>
      <c r="MUK136" s="692"/>
      <c r="MUL136" s="692"/>
      <c r="MUM136" s="692"/>
      <c r="MUN136" s="692"/>
      <c r="MUO136" s="692"/>
      <c r="MUP136" s="692"/>
      <c r="MUQ136" s="692"/>
      <c r="MUR136" s="692"/>
      <c r="MUS136" s="692"/>
      <c r="MUT136" s="692"/>
      <c r="MUU136" s="692"/>
      <c r="MUV136" s="692"/>
      <c r="MUW136" s="692"/>
      <c r="MUX136" s="692"/>
      <c r="MUY136" s="692"/>
      <c r="MUZ136" s="692"/>
      <c r="MVA136" s="692"/>
      <c r="MVB136" s="692"/>
      <c r="MVC136" s="692"/>
      <c r="MVD136" s="692"/>
      <c r="MVE136" s="692"/>
      <c r="MVF136" s="692"/>
      <c r="MVG136" s="692"/>
      <c r="MVH136" s="692"/>
      <c r="MVI136" s="692"/>
      <c r="MVJ136" s="692"/>
      <c r="MVK136" s="692"/>
      <c r="MVL136" s="692"/>
      <c r="MVM136" s="692"/>
      <c r="MVN136" s="692"/>
      <c r="MVO136" s="692"/>
      <c r="MVP136" s="692"/>
      <c r="MVQ136" s="692"/>
      <c r="MVR136" s="692"/>
      <c r="MVS136" s="692"/>
      <c r="MVT136" s="692"/>
      <c r="MVU136" s="692"/>
      <c r="MVV136" s="692"/>
      <c r="MVW136" s="692"/>
      <c r="MVX136" s="692"/>
      <c r="MVY136" s="692"/>
      <c r="MVZ136" s="692"/>
      <c r="MWA136" s="692"/>
      <c r="MWB136" s="692"/>
      <c r="MWC136" s="692"/>
      <c r="MWD136" s="692"/>
      <c r="MWE136" s="692"/>
      <c r="MWF136" s="692"/>
      <c r="MWG136" s="692"/>
      <c r="MWH136" s="692"/>
      <c r="MWI136" s="692"/>
      <c r="MWJ136" s="692"/>
      <c r="MWK136" s="692"/>
      <c r="MWL136" s="692"/>
      <c r="MWM136" s="692"/>
      <c r="MWN136" s="692"/>
      <c r="MWO136" s="692"/>
      <c r="MWP136" s="692"/>
      <c r="MWQ136" s="692"/>
      <c r="MWR136" s="692"/>
      <c r="MWS136" s="692"/>
      <c r="MWT136" s="692"/>
      <c r="MWU136" s="692"/>
      <c r="MWV136" s="692"/>
      <c r="MWW136" s="692"/>
      <c r="MWX136" s="692"/>
      <c r="MWY136" s="692"/>
      <c r="MWZ136" s="692"/>
      <c r="MXA136" s="692"/>
      <c r="MXB136" s="692"/>
      <c r="MXC136" s="692"/>
      <c r="MXD136" s="692"/>
      <c r="MXE136" s="692"/>
      <c r="MXF136" s="692"/>
      <c r="MXG136" s="692"/>
      <c r="MXH136" s="692"/>
      <c r="MXI136" s="692"/>
      <c r="MXJ136" s="692"/>
      <c r="MXK136" s="692"/>
      <c r="MXL136" s="692"/>
      <c r="MXM136" s="692"/>
      <c r="MXN136" s="692"/>
      <c r="MXO136" s="692"/>
      <c r="MXP136" s="692"/>
      <c r="MXQ136" s="692"/>
      <c r="MXR136" s="692"/>
      <c r="MXS136" s="692"/>
      <c r="MXT136" s="692"/>
      <c r="MXU136" s="692"/>
      <c r="MXV136" s="692"/>
      <c r="MXW136" s="692"/>
      <c r="MXX136" s="692"/>
      <c r="MXY136" s="692"/>
      <c r="MXZ136" s="692"/>
      <c r="MYA136" s="692"/>
      <c r="MYB136" s="692"/>
      <c r="MYC136" s="692"/>
      <c r="MYD136" s="692"/>
      <c r="MYE136" s="692"/>
      <c r="MYF136" s="692"/>
      <c r="MYG136" s="692"/>
      <c r="MYH136" s="692"/>
      <c r="MYI136" s="692"/>
      <c r="MYJ136" s="692"/>
      <c r="MYK136" s="692"/>
      <c r="MYL136" s="692"/>
      <c r="MYM136" s="692"/>
      <c r="MYN136" s="692"/>
      <c r="MYO136" s="692"/>
      <c r="MYP136" s="692"/>
      <c r="MYQ136" s="692"/>
      <c r="MYR136" s="692"/>
      <c r="MYS136" s="692"/>
      <c r="MYT136" s="692"/>
      <c r="MYU136" s="692"/>
      <c r="MYV136" s="692"/>
      <c r="MYW136" s="692"/>
      <c r="MYX136" s="692"/>
      <c r="MYY136" s="692"/>
      <c r="MYZ136" s="692"/>
      <c r="MZA136" s="692"/>
      <c r="MZB136" s="692"/>
      <c r="MZC136" s="692"/>
      <c r="MZD136" s="692"/>
      <c r="MZE136" s="692"/>
      <c r="MZF136" s="692"/>
      <c r="MZG136" s="692"/>
      <c r="MZH136" s="692"/>
      <c r="MZI136" s="692"/>
      <c r="MZJ136" s="692"/>
      <c r="MZK136" s="692"/>
      <c r="MZL136" s="692"/>
      <c r="MZM136" s="692"/>
      <c r="MZN136" s="692"/>
      <c r="MZO136" s="692"/>
      <c r="MZP136" s="692"/>
      <c r="MZQ136" s="692"/>
      <c r="MZR136" s="692"/>
      <c r="MZS136" s="692"/>
      <c r="MZT136" s="692"/>
      <c r="MZU136" s="692"/>
      <c r="MZV136" s="692"/>
      <c r="MZW136" s="692"/>
      <c r="MZX136" s="692"/>
      <c r="MZY136" s="692"/>
      <c r="MZZ136" s="692"/>
      <c r="NAA136" s="692"/>
      <c r="NAB136" s="692"/>
      <c r="NAC136" s="692"/>
      <c r="NAD136" s="692"/>
      <c r="NAE136" s="692"/>
      <c r="NAF136" s="692"/>
      <c r="NAG136" s="692"/>
      <c r="NAH136" s="692"/>
      <c r="NAI136" s="692"/>
      <c r="NAJ136" s="692"/>
      <c r="NAK136" s="692"/>
      <c r="NAL136" s="692"/>
      <c r="NAM136" s="692"/>
      <c r="NAN136" s="692"/>
      <c r="NAO136" s="692"/>
      <c r="NAP136" s="692"/>
      <c r="NAQ136" s="692"/>
      <c r="NAR136" s="692"/>
      <c r="NAS136" s="692"/>
      <c r="NAT136" s="692"/>
      <c r="NAU136" s="692"/>
      <c r="NAV136" s="692"/>
      <c r="NAW136" s="692"/>
      <c r="NAX136" s="692"/>
      <c r="NAY136" s="692"/>
      <c r="NAZ136" s="692"/>
      <c r="NBA136" s="692"/>
      <c r="NBB136" s="692"/>
      <c r="NBC136" s="692"/>
      <c r="NBD136" s="692"/>
      <c r="NBE136" s="692"/>
      <c r="NBF136" s="692"/>
      <c r="NBG136" s="692"/>
      <c r="NBH136" s="692"/>
      <c r="NBI136" s="692"/>
      <c r="NBJ136" s="692"/>
      <c r="NBK136" s="692"/>
      <c r="NBL136" s="692"/>
      <c r="NBM136" s="692"/>
      <c r="NBN136" s="692"/>
      <c r="NBO136" s="692"/>
      <c r="NBP136" s="692"/>
      <c r="NBQ136" s="692"/>
      <c r="NBR136" s="692"/>
      <c r="NBS136" s="692"/>
      <c r="NBT136" s="692"/>
      <c r="NBU136" s="692"/>
      <c r="NBV136" s="692"/>
      <c r="NBW136" s="692"/>
      <c r="NBX136" s="692"/>
      <c r="NBY136" s="692"/>
      <c r="NBZ136" s="692"/>
      <c r="NCA136" s="692"/>
      <c r="NCB136" s="692"/>
      <c r="NCC136" s="692"/>
      <c r="NCD136" s="692"/>
      <c r="NCE136" s="692"/>
      <c r="NCF136" s="692"/>
      <c r="NCG136" s="692"/>
      <c r="NCH136" s="692"/>
      <c r="NCI136" s="692"/>
      <c r="NCJ136" s="692"/>
      <c r="NCK136" s="692"/>
      <c r="NCL136" s="692"/>
      <c r="NCM136" s="692"/>
      <c r="NCN136" s="692"/>
      <c r="NCO136" s="692"/>
      <c r="NCP136" s="692"/>
      <c r="NCQ136" s="692"/>
      <c r="NCR136" s="692"/>
      <c r="NCS136" s="692"/>
      <c r="NCT136" s="692"/>
      <c r="NCU136" s="692"/>
      <c r="NCV136" s="692"/>
      <c r="NCW136" s="692"/>
      <c r="NCX136" s="692"/>
      <c r="NCY136" s="692"/>
      <c r="NCZ136" s="692"/>
      <c r="NDA136" s="692"/>
      <c r="NDB136" s="692"/>
      <c r="NDC136" s="692"/>
      <c r="NDD136" s="692"/>
      <c r="NDE136" s="692"/>
      <c r="NDF136" s="692"/>
      <c r="NDG136" s="692"/>
      <c r="NDH136" s="692"/>
      <c r="NDI136" s="692"/>
      <c r="NDJ136" s="692"/>
      <c r="NDK136" s="692"/>
      <c r="NDL136" s="692"/>
      <c r="NDM136" s="692"/>
      <c r="NDN136" s="692"/>
      <c r="NDO136" s="692"/>
      <c r="NDP136" s="692"/>
      <c r="NDQ136" s="692"/>
      <c r="NDR136" s="692"/>
      <c r="NDS136" s="692"/>
      <c r="NDT136" s="692"/>
      <c r="NDU136" s="692"/>
      <c r="NDV136" s="692"/>
      <c r="NDW136" s="692"/>
      <c r="NDX136" s="692"/>
      <c r="NDY136" s="692"/>
      <c r="NDZ136" s="692"/>
      <c r="NEA136" s="692"/>
      <c r="NEB136" s="692"/>
      <c r="NEC136" s="692"/>
      <c r="NED136" s="692"/>
      <c r="NEE136" s="692"/>
      <c r="NEF136" s="692"/>
      <c r="NEG136" s="692"/>
      <c r="NEH136" s="692"/>
      <c r="NEI136" s="692"/>
      <c r="NEJ136" s="692"/>
      <c r="NEK136" s="692"/>
      <c r="NEL136" s="692"/>
      <c r="NEM136" s="692"/>
      <c r="NEN136" s="692"/>
      <c r="NEO136" s="692"/>
      <c r="NEP136" s="692"/>
      <c r="NEQ136" s="692"/>
      <c r="NER136" s="692"/>
      <c r="NES136" s="692"/>
      <c r="NET136" s="692"/>
      <c r="NEU136" s="692"/>
      <c r="NEV136" s="692"/>
      <c r="NEW136" s="692"/>
      <c r="NEX136" s="692"/>
      <c r="NEY136" s="692"/>
      <c r="NEZ136" s="692"/>
      <c r="NFA136" s="692"/>
      <c r="NFB136" s="692"/>
      <c r="NFC136" s="692"/>
      <c r="NFD136" s="692"/>
      <c r="NFE136" s="692"/>
      <c r="NFF136" s="692"/>
      <c r="NFG136" s="692"/>
      <c r="NFH136" s="692"/>
      <c r="NFI136" s="692"/>
      <c r="NFJ136" s="692"/>
      <c r="NFK136" s="692"/>
      <c r="NFL136" s="692"/>
      <c r="NFM136" s="692"/>
      <c r="NFN136" s="692"/>
      <c r="NFO136" s="692"/>
      <c r="NFP136" s="692"/>
      <c r="NFQ136" s="692"/>
      <c r="NFR136" s="692"/>
      <c r="NFS136" s="692"/>
      <c r="NFT136" s="692"/>
      <c r="NFU136" s="692"/>
      <c r="NFV136" s="692"/>
      <c r="NFW136" s="692"/>
      <c r="NFX136" s="692"/>
      <c r="NFY136" s="692"/>
      <c r="NFZ136" s="692"/>
      <c r="NGA136" s="692"/>
      <c r="NGB136" s="692"/>
      <c r="NGC136" s="692"/>
      <c r="NGD136" s="692"/>
      <c r="NGE136" s="692"/>
      <c r="NGF136" s="692"/>
      <c r="NGG136" s="692"/>
      <c r="NGH136" s="692"/>
      <c r="NGI136" s="692"/>
      <c r="NGJ136" s="692"/>
      <c r="NGK136" s="692"/>
      <c r="NGL136" s="692"/>
      <c r="NGM136" s="692"/>
      <c r="NGN136" s="692"/>
      <c r="NGO136" s="692"/>
      <c r="NGP136" s="692"/>
      <c r="NGQ136" s="692"/>
      <c r="NGR136" s="692"/>
      <c r="NGS136" s="692"/>
      <c r="NGT136" s="692"/>
      <c r="NGU136" s="692"/>
      <c r="NGV136" s="692"/>
      <c r="NGW136" s="692"/>
      <c r="NGX136" s="692"/>
      <c r="NGY136" s="692"/>
      <c r="NGZ136" s="692"/>
      <c r="NHA136" s="692"/>
      <c r="NHB136" s="692"/>
      <c r="NHC136" s="692"/>
      <c r="NHD136" s="692"/>
      <c r="NHE136" s="692"/>
      <c r="NHF136" s="692"/>
      <c r="NHG136" s="692"/>
      <c r="NHH136" s="692"/>
      <c r="NHI136" s="692"/>
      <c r="NHJ136" s="692"/>
      <c r="NHK136" s="692"/>
      <c r="NHL136" s="692"/>
      <c r="NHM136" s="692"/>
      <c r="NHN136" s="692"/>
      <c r="NHO136" s="692"/>
      <c r="NHP136" s="692"/>
      <c r="NHQ136" s="692"/>
      <c r="NHR136" s="692"/>
      <c r="NHS136" s="692"/>
      <c r="NHT136" s="692"/>
      <c r="NHU136" s="692"/>
      <c r="NHV136" s="692"/>
      <c r="NHW136" s="692"/>
      <c r="NHX136" s="692"/>
      <c r="NHY136" s="692"/>
      <c r="NHZ136" s="692"/>
      <c r="NIA136" s="692"/>
      <c r="NIB136" s="692"/>
      <c r="NIC136" s="692"/>
      <c r="NID136" s="692"/>
      <c r="NIE136" s="692"/>
      <c r="NIF136" s="692"/>
      <c r="NIG136" s="692"/>
      <c r="NIH136" s="692"/>
      <c r="NII136" s="692"/>
      <c r="NIJ136" s="692"/>
      <c r="NIK136" s="692"/>
      <c r="NIL136" s="692"/>
      <c r="NIM136" s="692"/>
      <c r="NIN136" s="692"/>
      <c r="NIO136" s="692"/>
      <c r="NIP136" s="692"/>
      <c r="NIQ136" s="692"/>
      <c r="NIR136" s="692"/>
      <c r="NIS136" s="692"/>
      <c r="NIT136" s="692"/>
      <c r="NIU136" s="692"/>
      <c r="NIV136" s="692"/>
      <c r="NIW136" s="692"/>
      <c r="NIX136" s="692"/>
      <c r="NIY136" s="692"/>
      <c r="NIZ136" s="692"/>
      <c r="NJA136" s="692"/>
      <c r="NJB136" s="692"/>
      <c r="NJC136" s="692"/>
      <c r="NJD136" s="692"/>
      <c r="NJE136" s="692"/>
      <c r="NJF136" s="692"/>
      <c r="NJG136" s="692"/>
      <c r="NJH136" s="692"/>
      <c r="NJI136" s="692"/>
      <c r="NJJ136" s="692"/>
      <c r="NJK136" s="692"/>
      <c r="NJL136" s="692"/>
      <c r="NJM136" s="692"/>
      <c r="NJN136" s="692"/>
      <c r="NJO136" s="692"/>
      <c r="NJP136" s="692"/>
      <c r="NJQ136" s="692"/>
      <c r="NJR136" s="692"/>
      <c r="NJS136" s="692"/>
      <c r="NJT136" s="692"/>
      <c r="NJU136" s="692"/>
      <c r="NJV136" s="692"/>
      <c r="NJW136" s="692"/>
      <c r="NJX136" s="692"/>
      <c r="NJY136" s="692"/>
      <c r="NJZ136" s="692"/>
      <c r="NKA136" s="692"/>
      <c r="NKB136" s="692"/>
      <c r="NKC136" s="692"/>
      <c r="NKD136" s="692"/>
      <c r="NKE136" s="692"/>
      <c r="NKF136" s="692"/>
      <c r="NKG136" s="692"/>
      <c r="NKH136" s="692"/>
      <c r="NKI136" s="692"/>
      <c r="NKJ136" s="692"/>
      <c r="NKK136" s="692"/>
      <c r="NKL136" s="692"/>
      <c r="NKM136" s="692"/>
      <c r="NKN136" s="692"/>
      <c r="NKO136" s="692"/>
      <c r="NKP136" s="692"/>
      <c r="NKQ136" s="692"/>
      <c r="NKR136" s="692"/>
      <c r="NKS136" s="692"/>
      <c r="NKT136" s="692"/>
      <c r="NKU136" s="692"/>
      <c r="NKV136" s="692"/>
      <c r="NKW136" s="692"/>
      <c r="NKX136" s="692"/>
      <c r="NKY136" s="692"/>
      <c r="NKZ136" s="692"/>
      <c r="NLA136" s="692"/>
      <c r="NLB136" s="692"/>
      <c r="NLC136" s="692"/>
      <c r="NLD136" s="692"/>
      <c r="NLE136" s="692"/>
      <c r="NLF136" s="692"/>
      <c r="NLG136" s="692"/>
      <c r="NLH136" s="692"/>
      <c r="NLI136" s="692"/>
      <c r="NLJ136" s="692"/>
      <c r="NLK136" s="692"/>
      <c r="NLL136" s="692"/>
      <c r="NLM136" s="692"/>
      <c r="NLN136" s="692"/>
      <c r="NLO136" s="692"/>
      <c r="NLP136" s="692"/>
      <c r="NLQ136" s="692"/>
      <c r="NLR136" s="692"/>
      <c r="NLS136" s="692"/>
      <c r="NLT136" s="692"/>
      <c r="NLU136" s="692"/>
      <c r="NLV136" s="692"/>
      <c r="NLW136" s="692"/>
      <c r="NLX136" s="692"/>
      <c r="NLY136" s="692"/>
      <c r="NLZ136" s="692"/>
      <c r="NMA136" s="692"/>
      <c r="NMB136" s="692"/>
      <c r="NMC136" s="692"/>
      <c r="NMD136" s="692"/>
      <c r="NME136" s="692"/>
      <c r="NMF136" s="692"/>
      <c r="NMG136" s="692"/>
      <c r="NMH136" s="692"/>
      <c r="NMI136" s="692"/>
      <c r="NMJ136" s="692"/>
      <c r="NMK136" s="692"/>
      <c r="NML136" s="692"/>
      <c r="NMM136" s="692"/>
      <c r="NMN136" s="692"/>
      <c r="NMO136" s="692"/>
      <c r="NMP136" s="692"/>
      <c r="NMQ136" s="692"/>
      <c r="NMR136" s="692"/>
      <c r="NMS136" s="692"/>
      <c r="NMT136" s="692"/>
      <c r="NMU136" s="692"/>
      <c r="NMV136" s="692"/>
      <c r="NMW136" s="692"/>
      <c r="NMX136" s="692"/>
      <c r="NMY136" s="692"/>
      <c r="NMZ136" s="692"/>
      <c r="NNA136" s="692"/>
      <c r="NNB136" s="692"/>
      <c r="NNC136" s="692"/>
      <c r="NND136" s="692"/>
      <c r="NNE136" s="692"/>
      <c r="NNF136" s="692"/>
      <c r="NNG136" s="692"/>
      <c r="NNH136" s="692"/>
      <c r="NNI136" s="692"/>
      <c r="NNJ136" s="692"/>
      <c r="NNK136" s="692"/>
      <c r="NNL136" s="692"/>
      <c r="NNM136" s="692"/>
      <c r="NNN136" s="692"/>
      <c r="NNO136" s="692"/>
      <c r="NNP136" s="692"/>
      <c r="NNQ136" s="692"/>
      <c r="NNR136" s="692"/>
      <c r="NNS136" s="692"/>
      <c r="NNT136" s="692"/>
      <c r="NNU136" s="692"/>
      <c r="NNV136" s="692"/>
      <c r="NNW136" s="692"/>
      <c r="NNX136" s="692"/>
      <c r="NNY136" s="692"/>
      <c r="NNZ136" s="692"/>
      <c r="NOA136" s="692"/>
      <c r="NOB136" s="692"/>
      <c r="NOC136" s="692"/>
      <c r="NOD136" s="692"/>
      <c r="NOE136" s="692"/>
      <c r="NOF136" s="692"/>
      <c r="NOG136" s="692"/>
      <c r="NOH136" s="692"/>
      <c r="NOI136" s="692"/>
      <c r="NOJ136" s="692"/>
      <c r="NOK136" s="692"/>
      <c r="NOL136" s="692"/>
      <c r="NOM136" s="692"/>
      <c r="NON136" s="692"/>
      <c r="NOO136" s="692"/>
      <c r="NOP136" s="692"/>
      <c r="NOQ136" s="692"/>
      <c r="NOR136" s="692"/>
      <c r="NOS136" s="692"/>
      <c r="NOT136" s="692"/>
      <c r="NOU136" s="692"/>
      <c r="NOV136" s="692"/>
      <c r="NOW136" s="692"/>
      <c r="NOX136" s="692"/>
      <c r="NOY136" s="692"/>
      <c r="NOZ136" s="692"/>
      <c r="NPA136" s="692"/>
      <c r="NPB136" s="692"/>
      <c r="NPC136" s="692"/>
      <c r="NPD136" s="692"/>
      <c r="NPE136" s="692"/>
      <c r="NPF136" s="692"/>
      <c r="NPG136" s="692"/>
      <c r="NPH136" s="692"/>
      <c r="NPI136" s="692"/>
      <c r="NPJ136" s="692"/>
      <c r="NPK136" s="692"/>
      <c r="NPL136" s="692"/>
      <c r="NPM136" s="692"/>
      <c r="NPN136" s="692"/>
      <c r="NPO136" s="692"/>
      <c r="NPP136" s="692"/>
      <c r="NPQ136" s="692"/>
      <c r="NPR136" s="692"/>
      <c r="NPS136" s="692"/>
      <c r="NPT136" s="692"/>
      <c r="NPU136" s="692"/>
      <c r="NPV136" s="692"/>
      <c r="NPW136" s="692"/>
      <c r="NPX136" s="692"/>
      <c r="NPY136" s="692"/>
      <c r="NPZ136" s="692"/>
      <c r="NQA136" s="692"/>
      <c r="NQB136" s="692"/>
      <c r="NQC136" s="692"/>
      <c r="NQD136" s="692"/>
      <c r="NQE136" s="692"/>
      <c r="NQF136" s="692"/>
      <c r="NQG136" s="692"/>
      <c r="NQH136" s="692"/>
      <c r="NQI136" s="692"/>
      <c r="NQJ136" s="692"/>
      <c r="NQK136" s="692"/>
      <c r="NQL136" s="692"/>
      <c r="NQM136" s="692"/>
      <c r="NQN136" s="692"/>
      <c r="NQO136" s="692"/>
      <c r="NQP136" s="692"/>
      <c r="NQQ136" s="692"/>
      <c r="NQR136" s="692"/>
      <c r="NQS136" s="692"/>
      <c r="NQT136" s="692"/>
      <c r="NQU136" s="692"/>
      <c r="NQV136" s="692"/>
      <c r="NQW136" s="692"/>
      <c r="NQX136" s="692"/>
      <c r="NQY136" s="692"/>
      <c r="NQZ136" s="692"/>
      <c r="NRA136" s="692"/>
      <c r="NRB136" s="692"/>
      <c r="NRC136" s="692"/>
      <c r="NRD136" s="692"/>
      <c r="NRE136" s="692"/>
      <c r="NRF136" s="692"/>
      <c r="NRG136" s="692"/>
      <c r="NRH136" s="692"/>
      <c r="NRI136" s="692"/>
      <c r="NRJ136" s="692"/>
      <c r="NRK136" s="692"/>
      <c r="NRL136" s="692"/>
      <c r="NRM136" s="692"/>
      <c r="NRN136" s="692"/>
      <c r="NRO136" s="692"/>
      <c r="NRP136" s="692"/>
      <c r="NRQ136" s="692"/>
      <c r="NRR136" s="692"/>
      <c r="NRS136" s="692"/>
      <c r="NRT136" s="692"/>
      <c r="NRU136" s="692"/>
      <c r="NRV136" s="692"/>
      <c r="NRW136" s="692"/>
      <c r="NRX136" s="692"/>
      <c r="NRY136" s="692"/>
      <c r="NRZ136" s="692"/>
      <c r="NSA136" s="692"/>
      <c r="NSB136" s="692"/>
      <c r="NSC136" s="692"/>
      <c r="NSD136" s="692"/>
      <c r="NSE136" s="692"/>
      <c r="NSF136" s="692"/>
      <c r="NSG136" s="692"/>
      <c r="NSH136" s="692"/>
      <c r="NSI136" s="692"/>
      <c r="NSJ136" s="692"/>
      <c r="NSK136" s="692"/>
      <c r="NSL136" s="692"/>
      <c r="NSM136" s="692"/>
      <c r="NSN136" s="692"/>
      <c r="NSO136" s="692"/>
      <c r="NSP136" s="692"/>
      <c r="NSQ136" s="692"/>
      <c r="NSR136" s="692"/>
      <c r="NSS136" s="692"/>
      <c r="NST136" s="692"/>
      <c r="NSU136" s="692"/>
      <c r="NSV136" s="692"/>
      <c r="NSW136" s="692"/>
      <c r="NSX136" s="692"/>
      <c r="NSY136" s="692"/>
      <c r="NSZ136" s="692"/>
      <c r="NTA136" s="692"/>
      <c r="NTB136" s="692"/>
      <c r="NTC136" s="692"/>
      <c r="NTD136" s="692"/>
      <c r="NTE136" s="692"/>
      <c r="NTF136" s="692"/>
      <c r="NTG136" s="692"/>
      <c r="NTH136" s="692"/>
      <c r="NTI136" s="692"/>
      <c r="NTJ136" s="692"/>
      <c r="NTK136" s="692"/>
      <c r="NTL136" s="692"/>
      <c r="NTM136" s="692"/>
      <c r="NTN136" s="692"/>
      <c r="NTO136" s="692"/>
      <c r="NTP136" s="692"/>
      <c r="NTQ136" s="692"/>
      <c r="NTR136" s="692"/>
      <c r="NTS136" s="692"/>
      <c r="NTT136" s="692"/>
      <c r="NTU136" s="692"/>
      <c r="NTV136" s="692"/>
      <c r="NTW136" s="692"/>
      <c r="NTX136" s="692"/>
      <c r="NTY136" s="692"/>
      <c r="NTZ136" s="692"/>
      <c r="NUA136" s="692"/>
      <c r="NUB136" s="692"/>
      <c r="NUC136" s="692"/>
      <c r="NUD136" s="692"/>
      <c r="NUE136" s="692"/>
      <c r="NUF136" s="692"/>
      <c r="NUG136" s="692"/>
      <c r="NUH136" s="692"/>
      <c r="NUI136" s="692"/>
      <c r="NUJ136" s="692"/>
      <c r="NUK136" s="692"/>
      <c r="NUL136" s="692"/>
      <c r="NUM136" s="692"/>
      <c r="NUN136" s="692"/>
      <c r="NUO136" s="692"/>
      <c r="NUP136" s="692"/>
      <c r="NUQ136" s="692"/>
      <c r="NUR136" s="692"/>
      <c r="NUS136" s="692"/>
      <c r="NUT136" s="692"/>
      <c r="NUU136" s="692"/>
      <c r="NUV136" s="692"/>
      <c r="NUW136" s="692"/>
      <c r="NUX136" s="692"/>
      <c r="NUY136" s="692"/>
      <c r="NUZ136" s="692"/>
      <c r="NVA136" s="692"/>
      <c r="NVB136" s="692"/>
      <c r="NVC136" s="692"/>
      <c r="NVD136" s="692"/>
      <c r="NVE136" s="692"/>
      <c r="NVF136" s="692"/>
      <c r="NVG136" s="692"/>
      <c r="NVH136" s="692"/>
      <c r="NVI136" s="692"/>
      <c r="NVJ136" s="692"/>
      <c r="NVK136" s="692"/>
      <c r="NVL136" s="692"/>
      <c r="NVM136" s="692"/>
      <c r="NVN136" s="692"/>
      <c r="NVO136" s="692"/>
      <c r="NVP136" s="692"/>
      <c r="NVQ136" s="692"/>
      <c r="NVR136" s="692"/>
      <c r="NVS136" s="692"/>
      <c r="NVT136" s="692"/>
      <c r="NVU136" s="692"/>
      <c r="NVV136" s="692"/>
      <c r="NVW136" s="692"/>
      <c r="NVX136" s="692"/>
      <c r="NVY136" s="692"/>
      <c r="NVZ136" s="692"/>
      <c r="NWA136" s="692"/>
      <c r="NWB136" s="692"/>
      <c r="NWC136" s="692"/>
      <c r="NWD136" s="692"/>
      <c r="NWE136" s="692"/>
      <c r="NWF136" s="692"/>
      <c r="NWG136" s="692"/>
      <c r="NWH136" s="692"/>
      <c r="NWI136" s="692"/>
      <c r="NWJ136" s="692"/>
      <c r="NWK136" s="692"/>
      <c r="NWL136" s="692"/>
      <c r="NWM136" s="692"/>
      <c r="NWN136" s="692"/>
      <c r="NWO136" s="692"/>
      <c r="NWP136" s="692"/>
      <c r="NWQ136" s="692"/>
      <c r="NWR136" s="692"/>
      <c r="NWS136" s="692"/>
      <c r="NWT136" s="692"/>
      <c r="NWU136" s="692"/>
      <c r="NWV136" s="692"/>
      <c r="NWW136" s="692"/>
      <c r="NWX136" s="692"/>
      <c r="NWY136" s="692"/>
      <c r="NWZ136" s="692"/>
      <c r="NXA136" s="692"/>
      <c r="NXB136" s="692"/>
      <c r="NXC136" s="692"/>
      <c r="NXD136" s="692"/>
      <c r="NXE136" s="692"/>
      <c r="NXF136" s="692"/>
      <c r="NXG136" s="692"/>
      <c r="NXH136" s="692"/>
      <c r="NXI136" s="692"/>
      <c r="NXJ136" s="692"/>
      <c r="NXK136" s="692"/>
      <c r="NXL136" s="692"/>
      <c r="NXM136" s="692"/>
      <c r="NXN136" s="692"/>
      <c r="NXO136" s="692"/>
      <c r="NXP136" s="692"/>
      <c r="NXQ136" s="692"/>
      <c r="NXR136" s="692"/>
      <c r="NXS136" s="692"/>
      <c r="NXT136" s="692"/>
      <c r="NXU136" s="692"/>
      <c r="NXV136" s="692"/>
      <c r="NXW136" s="692"/>
      <c r="NXX136" s="692"/>
      <c r="NXY136" s="692"/>
      <c r="NXZ136" s="692"/>
      <c r="NYA136" s="692"/>
      <c r="NYB136" s="692"/>
      <c r="NYC136" s="692"/>
      <c r="NYD136" s="692"/>
      <c r="NYE136" s="692"/>
      <c r="NYF136" s="692"/>
      <c r="NYG136" s="692"/>
      <c r="NYH136" s="692"/>
      <c r="NYI136" s="692"/>
      <c r="NYJ136" s="692"/>
      <c r="NYK136" s="692"/>
      <c r="NYL136" s="692"/>
      <c r="NYM136" s="692"/>
      <c r="NYN136" s="692"/>
      <c r="NYO136" s="692"/>
      <c r="NYP136" s="692"/>
      <c r="NYQ136" s="692"/>
      <c r="NYR136" s="692"/>
      <c r="NYS136" s="692"/>
      <c r="NYT136" s="692"/>
      <c r="NYU136" s="692"/>
      <c r="NYV136" s="692"/>
      <c r="NYW136" s="692"/>
      <c r="NYX136" s="692"/>
      <c r="NYY136" s="692"/>
      <c r="NYZ136" s="692"/>
      <c r="NZA136" s="692"/>
      <c r="NZB136" s="692"/>
      <c r="NZC136" s="692"/>
      <c r="NZD136" s="692"/>
      <c r="NZE136" s="692"/>
      <c r="NZF136" s="692"/>
      <c r="NZG136" s="692"/>
      <c r="NZH136" s="692"/>
      <c r="NZI136" s="692"/>
      <c r="NZJ136" s="692"/>
      <c r="NZK136" s="692"/>
      <c r="NZL136" s="692"/>
      <c r="NZM136" s="692"/>
      <c r="NZN136" s="692"/>
      <c r="NZO136" s="692"/>
      <c r="NZP136" s="692"/>
      <c r="NZQ136" s="692"/>
      <c r="NZR136" s="692"/>
      <c r="NZS136" s="692"/>
      <c r="NZT136" s="692"/>
      <c r="NZU136" s="692"/>
      <c r="NZV136" s="692"/>
      <c r="NZW136" s="692"/>
      <c r="NZX136" s="692"/>
      <c r="NZY136" s="692"/>
      <c r="NZZ136" s="692"/>
      <c r="OAA136" s="692"/>
      <c r="OAB136" s="692"/>
      <c r="OAC136" s="692"/>
      <c r="OAD136" s="692"/>
      <c r="OAE136" s="692"/>
      <c r="OAF136" s="692"/>
      <c r="OAG136" s="692"/>
      <c r="OAH136" s="692"/>
      <c r="OAI136" s="692"/>
      <c r="OAJ136" s="692"/>
      <c r="OAK136" s="692"/>
      <c r="OAL136" s="692"/>
      <c r="OAM136" s="692"/>
      <c r="OAN136" s="692"/>
      <c r="OAO136" s="692"/>
      <c r="OAP136" s="692"/>
      <c r="OAQ136" s="692"/>
      <c r="OAR136" s="692"/>
      <c r="OAS136" s="692"/>
      <c r="OAT136" s="692"/>
      <c r="OAU136" s="692"/>
      <c r="OAV136" s="692"/>
      <c r="OAW136" s="692"/>
      <c r="OAX136" s="692"/>
      <c r="OAY136" s="692"/>
      <c r="OAZ136" s="692"/>
      <c r="OBA136" s="692"/>
      <c r="OBB136" s="692"/>
      <c r="OBC136" s="692"/>
      <c r="OBD136" s="692"/>
      <c r="OBE136" s="692"/>
      <c r="OBF136" s="692"/>
      <c r="OBG136" s="692"/>
      <c r="OBH136" s="692"/>
      <c r="OBI136" s="692"/>
      <c r="OBJ136" s="692"/>
      <c r="OBK136" s="692"/>
      <c r="OBL136" s="692"/>
      <c r="OBM136" s="692"/>
      <c r="OBN136" s="692"/>
      <c r="OBO136" s="692"/>
      <c r="OBP136" s="692"/>
      <c r="OBQ136" s="692"/>
      <c r="OBR136" s="692"/>
      <c r="OBS136" s="692"/>
      <c r="OBT136" s="692"/>
      <c r="OBU136" s="692"/>
      <c r="OBV136" s="692"/>
      <c r="OBW136" s="692"/>
      <c r="OBX136" s="692"/>
      <c r="OBY136" s="692"/>
      <c r="OBZ136" s="692"/>
      <c r="OCA136" s="692"/>
      <c r="OCB136" s="692"/>
      <c r="OCC136" s="692"/>
      <c r="OCD136" s="692"/>
      <c r="OCE136" s="692"/>
      <c r="OCF136" s="692"/>
      <c r="OCG136" s="692"/>
      <c r="OCH136" s="692"/>
      <c r="OCI136" s="692"/>
      <c r="OCJ136" s="692"/>
      <c r="OCK136" s="692"/>
      <c r="OCL136" s="692"/>
      <c r="OCM136" s="692"/>
      <c r="OCN136" s="692"/>
      <c r="OCO136" s="692"/>
      <c r="OCP136" s="692"/>
      <c r="OCQ136" s="692"/>
      <c r="OCR136" s="692"/>
      <c r="OCS136" s="692"/>
      <c r="OCT136" s="692"/>
      <c r="OCU136" s="692"/>
      <c r="OCV136" s="692"/>
      <c r="OCW136" s="692"/>
      <c r="OCX136" s="692"/>
      <c r="OCY136" s="692"/>
      <c r="OCZ136" s="692"/>
      <c r="ODA136" s="692"/>
      <c r="ODB136" s="692"/>
      <c r="ODC136" s="692"/>
      <c r="ODD136" s="692"/>
      <c r="ODE136" s="692"/>
      <c r="ODF136" s="692"/>
      <c r="ODG136" s="692"/>
      <c r="ODH136" s="692"/>
      <c r="ODI136" s="692"/>
      <c r="ODJ136" s="692"/>
      <c r="ODK136" s="692"/>
      <c r="ODL136" s="692"/>
      <c r="ODM136" s="692"/>
      <c r="ODN136" s="692"/>
      <c r="ODO136" s="692"/>
      <c r="ODP136" s="692"/>
      <c r="ODQ136" s="692"/>
      <c r="ODR136" s="692"/>
      <c r="ODS136" s="692"/>
      <c r="ODT136" s="692"/>
      <c r="ODU136" s="692"/>
      <c r="ODV136" s="692"/>
      <c r="ODW136" s="692"/>
      <c r="ODX136" s="692"/>
      <c r="ODY136" s="692"/>
      <c r="ODZ136" s="692"/>
      <c r="OEA136" s="692"/>
      <c r="OEB136" s="692"/>
      <c r="OEC136" s="692"/>
      <c r="OED136" s="692"/>
      <c r="OEE136" s="692"/>
      <c r="OEF136" s="692"/>
      <c r="OEG136" s="692"/>
      <c r="OEH136" s="692"/>
      <c r="OEI136" s="692"/>
      <c r="OEJ136" s="692"/>
      <c r="OEK136" s="692"/>
      <c r="OEL136" s="692"/>
      <c r="OEM136" s="692"/>
      <c r="OEN136" s="692"/>
      <c r="OEO136" s="692"/>
      <c r="OEP136" s="692"/>
      <c r="OEQ136" s="692"/>
      <c r="OER136" s="692"/>
      <c r="OES136" s="692"/>
      <c r="OET136" s="692"/>
      <c r="OEU136" s="692"/>
      <c r="OEV136" s="692"/>
      <c r="OEW136" s="692"/>
      <c r="OEX136" s="692"/>
      <c r="OEY136" s="692"/>
      <c r="OEZ136" s="692"/>
      <c r="OFA136" s="692"/>
      <c r="OFB136" s="692"/>
      <c r="OFC136" s="692"/>
      <c r="OFD136" s="692"/>
      <c r="OFE136" s="692"/>
      <c r="OFF136" s="692"/>
      <c r="OFG136" s="692"/>
      <c r="OFH136" s="692"/>
      <c r="OFI136" s="692"/>
      <c r="OFJ136" s="692"/>
      <c r="OFK136" s="692"/>
      <c r="OFL136" s="692"/>
      <c r="OFM136" s="692"/>
      <c r="OFN136" s="692"/>
      <c r="OFO136" s="692"/>
      <c r="OFP136" s="692"/>
      <c r="OFQ136" s="692"/>
      <c r="OFR136" s="692"/>
      <c r="OFS136" s="692"/>
      <c r="OFT136" s="692"/>
      <c r="OFU136" s="692"/>
      <c r="OFV136" s="692"/>
      <c r="OFW136" s="692"/>
      <c r="OFX136" s="692"/>
      <c r="OFY136" s="692"/>
      <c r="OFZ136" s="692"/>
      <c r="OGA136" s="692"/>
      <c r="OGB136" s="692"/>
      <c r="OGC136" s="692"/>
      <c r="OGD136" s="692"/>
      <c r="OGE136" s="692"/>
      <c r="OGF136" s="692"/>
      <c r="OGG136" s="692"/>
      <c r="OGH136" s="692"/>
      <c r="OGI136" s="692"/>
      <c r="OGJ136" s="692"/>
      <c r="OGK136" s="692"/>
      <c r="OGL136" s="692"/>
      <c r="OGM136" s="692"/>
      <c r="OGN136" s="692"/>
      <c r="OGO136" s="692"/>
      <c r="OGP136" s="692"/>
      <c r="OGQ136" s="692"/>
      <c r="OGR136" s="692"/>
      <c r="OGS136" s="692"/>
      <c r="OGT136" s="692"/>
      <c r="OGU136" s="692"/>
      <c r="OGV136" s="692"/>
      <c r="OGW136" s="692"/>
      <c r="OGX136" s="692"/>
      <c r="OGY136" s="692"/>
      <c r="OGZ136" s="692"/>
      <c r="OHA136" s="692"/>
      <c r="OHB136" s="692"/>
      <c r="OHC136" s="692"/>
      <c r="OHD136" s="692"/>
      <c r="OHE136" s="692"/>
      <c r="OHF136" s="692"/>
      <c r="OHG136" s="692"/>
      <c r="OHH136" s="692"/>
      <c r="OHI136" s="692"/>
      <c r="OHJ136" s="692"/>
      <c r="OHK136" s="692"/>
      <c r="OHL136" s="692"/>
      <c r="OHM136" s="692"/>
      <c r="OHN136" s="692"/>
      <c r="OHO136" s="692"/>
      <c r="OHP136" s="692"/>
      <c r="OHQ136" s="692"/>
      <c r="OHR136" s="692"/>
      <c r="OHS136" s="692"/>
      <c r="OHT136" s="692"/>
      <c r="OHU136" s="692"/>
      <c r="OHV136" s="692"/>
      <c r="OHW136" s="692"/>
      <c r="OHX136" s="692"/>
      <c r="OHY136" s="692"/>
      <c r="OHZ136" s="692"/>
      <c r="OIA136" s="692"/>
      <c r="OIB136" s="692"/>
      <c r="OIC136" s="692"/>
      <c r="OID136" s="692"/>
      <c r="OIE136" s="692"/>
      <c r="OIF136" s="692"/>
      <c r="OIG136" s="692"/>
      <c r="OIH136" s="692"/>
      <c r="OII136" s="692"/>
      <c r="OIJ136" s="692"/>
      <c r="OIK136" s="692"/>
      <c r="OIL136" s="692"/>
      <c r="OIM136" s="692"/>
      <c r="OIN136" s="692"/>
      <c r="OIO136" s="692"/>
      <c r="OIP136" s="692"/>
      <c r="OIQ136" s="692"/>
      <c r="OIR136" s="692"/>
      <c r="OIS136" s="692"/>
      <c r="OIT136" s="692"/>
      <c r="OIU136" s="692"/>
      <c r="OIV136" s="692"/>
      <c r="OIW136" s="692"/>
      <c r="OIX136" s="692"/>
      <c r="OIY136" s="692"/>
      <c r="OIZ136" s="692"/>
      <c r="OJA136" s="692"/>
      <c r="OJB136" s="692"/>
      <c r="OJC136" s="692"/>
      <c r="OJD136" s="692"/>
      <c r="OJE136" s="692"/>
      <c r="OJF136" s="692"/>
      <c r="OJG136" s="692"/>
      <c r="OJH136" s="692"/>
      <c r="OJI136" s="692"/>
      <c r="OJJ136" s="692"/>
      <c r="OJK136" s="692"/>
      <c r="OJL136" s="692"/>
      <c r="OJM136" s="692"/>
      <c r="OJN136" s="692"/>
      <c r="OJO136" s="692"/>
      <c r="OJP136" s="692"/>
      <c r="OJQ136" s="692"/>
      <c r="OJR136" s="692"/>
      <c r="OJS136" s="692"/>
      <c r="OJT136" s="692"/>
      <c r="OJU136" s="692"/>
      <c r="OJV136" s="692"/>
      <c r="OJW136" s="692"/>
      <c r="OJX136" s="692"/>
      <c r="OJY136" s="692"/>
      <c r="OJZ136" s="692"/>
      <c r="OKA136" s="692"/>
      <c r="OKB136" s="692"/>
      <c r="OKC136" s="692"/>
      <c r="OKD136" s="692"/>
      <c r="OKE136" s="692"/>
      <c r="OKF136" s="692"/>
      <c r="OKG136" s="692"/>
      <c r="OKH136" s="692"/>
      <c r="OKI136" s="692"/>
      <c r="OKJ136" s="692"/>
      <c r="OKK136" s="692"/>
      <c r="OKL136" s="692"/>
      <c r="OKM136" s="692"/>
      <c r="OKN136" s="692"/>
      <c r="OKO136" s="692"/>
      <c r="OKP136" s="692"/>
      <c r="OKQ136" s="692"/>
      <c r="OKR136" s="692"/>
      <c r="OKS136" s="692"/>
      <c r="OKT136" s="692"/>
      <c r="OKU136" s="692"/>
      <c r="OKV136" s="692"/>
      <c r="OKW136" s="692"/>
      <c r="OKX136" s="692"/>
      <c r="OKY136" s="692"/>
      <c r="OKZ136" s="692"/>
      <c r="OLA136" s="692"/>
      <c r="OLB136" s="692"/>
      <c r="OLC136" s="692"/>
      <c r="OLD136" s="692"/>
      <c r="OLE136" s="692"/>
      <c r="OLF136" s="692"/>
      <c r="OLG136" s="692"/>
      <c r="OLH136" s="692"/>
      <c r="OLI136" s="692"/>
      <c r="OLJ136" s="692"/>
      <c r="OLK136" s="692"/>
      <c r="OLL136" s="692"/>
      <c r="OLM136" s="692"/>
      <c r="OLN136" s="692"/>
      <c r="OLO136" s="692"/>
      <c r="OLP136" s="692"/>
      <c r="OLQ136" s="692"/>
      <c r="OLR136" s="692"/>
      <c r="OLS136" s="692"/>
      <c r="OLT136" s="692"/>
      <c r="OLU136" s="692"/>
      <c r="OLV136" s="692"/>
      <c r="OLW136" s="692"/>
      <c r="OLX136" s="692"/>
      <c r="OLY136" s="692"/>
      <c r="OLZ136" s="692"/>
      <c r="OMA136" s="692"/>
      <c r="OMB136" s="692"/>
      <c r="OMC136" s="692"/>
      <c r="OMD136" s="692"/>
      <c r="OME136" s="692"/>
      <c r="OMF136" s="692"/>
      <c r="OMG136" s="692"/>
      <c r="OMH136" s="692"/>
      <c r="OMI136" s="692"/>
      <c r="OMJ136" s="692"/>
      <c r="OMK136" s="692"/>
      <c r="OML136" s="692"/>
      <c r="OMM136" s="692"/>
      <c r="OMN136" s="692"/>
      <c r="OMO136" s="692"/>
      <c r="OMP136" s="692"/>
      <c r="OMQ136" s="692"/>
      <c r="OMR136" s="692"/>
      <c r="OMS136" s="692"/>
      <c r="OMT136" s="692"/>
      <c r="OMU136" s="692"/>
      <c r="OMV136" s="692"/>
      <c r="OMW136" s="692"/>
      <c r="OMX136" s="692"/>
      <c r="OMY136" s="692"/>
      <c r="OMZ136" s="692"/>
      <c r="ONA136" s="692"/>
      <c r="ONB136" s="692"/>
      <c r="ONC136" s="692"/>
      <c r="OND136" s="692"/>
      <c r="ONE136" s="692"/>
      <c r="ONF136" s="692"/>
      <c r="ONG136" s="692"/>
      <c r="ONH136" s="692"/>
      <c r="ONI136" s="692"/>
      <c r="ONJ136" s="692"/>
      <c r="ONK136" s="692"/>
      <c r="ONL136" s="692"/>
      <c r="ONM136" s="692"/>
      <c r="ONN136" s="692"/>
      <c r="ONO136" s="692"/>
      <c r="ONP136" s="692"/>
      <c r="ONQ136" s="692"/>
      <c r="ONR136" s="692"/>
      <c r="ONS136" s="692"/>
      <c r="ONT136" s="692"/>
      <c r="ONU136" s="692"/>
      <c r="ONV136" s="692"/>
      <c r="ONW136" s="692"/>
      <c r="ONX136" s="692"/>
      <c r="ONY136" s="692"/>
      <c r="ONZ136" s="692"/>
      <c r="OOA136" s="692"/>
      <c r="OOB136" s="692"/>
      <c r="OOC136" s="692"/>
      <c r="OOD136" s="692"/>
      <c r="OOE136" s="692"/>
      <c r="OOF136" s="692"/>
      <c r="OOG136" s="692"/>
      <c r="OOH136" s="692"/>
      <c r="OOI136" s="692"/>
      <c r="OOJ136" s="692"/>
      <c r="OOK136" s="692"/>
      <c r="OOL136" s="692"/>
      <c r="OOM136" s="692"/>
      <c r="OON136" s="692"/>
      <c r="OOO136" s="692"/>
      <c r="OOP136" s="692"/>
      <c r="OOQ136" s="692"/>
      <c r="OOR136" s="692"/>
      <c r="OOS136" s="692"/>
      <c r="OOT136" s="692"/>
      <c r="OOU136" s="692"/>
      <c r="OOV136" s="692"/>
      <c r="OOW136" s="692"/>
      <c r="OOX136" s="692"/>
      <c r="OOY136" s="692"/>
      <c r="OOZ136" s="692"/>
      <c r="OPA136" s="692"/>
      <c r="OPB136" s="692"/>
      <c r="OPC136" s="692"/>
      <c r="OPD136" s="692"/>
      <c r="OPE136" s="692"/>
      <c r="OPF136" s="692"/>
      <c r="OPG136" s="692"/>
      <c r="OPH136" s="692"/>
      <c r="OPI136" s="692"/>
      <c r="OPJ136" s="692"/>
      <c r="OPK136" s="692"/>
      <c r="OPL136" s="692"/>
      <c r="OPM136" s="692"/>
      <c r="OPN136" s="692"/>
      <c r="OPO136" s="692"/>
      <c r="OPP136" s="692"/>
      <c r="OPQ136" s="692"/>
      <c r="OPR136" s="692"/>
      <c r="OPS136" s="692"/>
      <c r="OPT136" s="692"/>
      <c r="OPU136" s="692"/>
      <c r="OPV136" s="692"/>
      <c r="OPW136" s="692"/>
      <c r="OPX136" s="692"/>
      <c r="OPY136" s="692"/>
      <c r="OPZ136" s="692"/>
      <c r="OQA136" s="692"/>
      <c r="OQB136" s="692"/>
      <c r="OQC136" s="692"/>
      <c r="OQD136" s="692"/>
      <c r="OQE136" s="692"/>
      <c r="OQF136" s="692"/>
      <c r="OQG136" s="692"/>
      <c r="OQH136" s="692"/>
      <c r="OQI136" s="692"/>
      <c r="OQJ136" s="692"/>
      <c r="OQK136" s="692"/>
      <c r="OQL136" s="692"/>
      <c r="OQM136" s="692"/>
      <c r="OQN136" s="692"/>
      <c r="OQO136" s="692"/>
      <c r="OQP136" s="692"/>
      <c r="OQQ136" s="692"/>
      <c r="OQR136" s="692"/>
      <c r="OQS136" s="692"/>
      <c r="OQT136" s="692"/>
      <c r="OQU136" s="692"/>
      <c r="OQV136" s="692"/>
      <c r="OQW136" s="692"/>
      <c r="OQX136" s="692"/>
      <c r="OQY136" s="692"/>
      <c r="OQZ136" s="692"/>
      <c r="ORA136" s="692"/>
      <c r="ORB136" s="692"/>
      <c r="ORC136" s="692"/>
      <c r="ORD136" s="692"/>
      <c r="ORE136" s="692"/>
      <c r="ORF136" s="692"/>
      <c r="ORG136" s="692"/>
      <c r="ORH136" s="692"/>
      <c r="ORI136" s="692"/>
      <c r="ORJ136" s="692"/>
      <c r="ORK136" s="692"/>
      <c r="ORL136" s="692"/>
      <c r="ORM136" s="692"/>
      <c r="ORN136" s="692"/>
      <c r="ORO136" s="692"/>
      <c r="ORP136" s="692"/>
      <c r="ORQ136" s="692"/>
      <c r="ORR136" s="692"/>
      <c r="ORS136" s="692"/>
      <c r="ORT136" s="692"/>
      <c r="ORU136" s="692"/>
      <c r="ORV136" s="692"/>
      <c r="ORW136" s="692"/>
      <c r="ORX136" s="692"/>
      <c r="ORY136" s="692"/>
      <c r="ORZ136" s="692"/>
      <c r="OSA136" s="692"/>
      <c r="OSB136" s="692"/>
      <c r="OSC136" s="692"/>
      <c r="OSD136" s="692"/>
      <c r="OSE136" s="692"/>
      <c r="OSF136" s="692"/>
      <c r="OSG136" s="692"/>
      <c r="OSH136" s="692"/>
      <c r="OSI136" s="692"/>
      <c r="OSJ136" s="692"/>
      <c r="OSK136" s="692"/>
      <c r="OSL136" s="692"/>
      <c r="OSM136" s="692"/>
      <c r="OSN136" s="692"/>
      <c r="OSO136" s="692"/>
      <c r="OSP136" s="692"/>
      <c r="OSQ136" s="692"/>
      <c r="OSR136" s="692"/>
      <c r="OSS136" s="692"/>
      <c r="OST136" s="692"/>
      <c r="OSU136" s="692"/>
      <c r="OSV136" s="692"/>
      <c r="OSW136" s="692"/>
      <c r="OSX136" s="692"/>
      <c r="OSY136" s="692"/>
      <c r="OSZ136" s="692"/>
      <c r="OTA136" s="692"/>
      <c r="OTB136" s="692"/>
      <c r="OTC136" s="692"/>
      <c r="OTD136" s="692"/>
      <c r="OTE136" s="692"/>
      <c r="OTF136" s="692"/>
      <c r="OTG136" s="692"/>
      <c r="OTH136" s="692"/>
      <c r="OTI136" s="692"/>
      <c r="OTJ136" s="692"/>
      <c r="OTK136" s="692"/>
      <c r="OTL136" s="692"/>
      <c r="OTM136" s="692"/>
      <c r="OTN136" s="692"/>
      <c r="OTO136" s="692"/>
      <c r="OTP136" s="692"/>
      <c r="OTQ136" s="692"/>
      <c r="OTR136" s="692"/>
      <c r="OTS136" s="692"/>
      <c r="OTT136" s="692"/>
      <c r="OTU136" s="692"/>
      <c r="OTV136" s="692"/>
      <c r="OTW136" s="692"/>
      <c r="OTX136" s="692"/>
      <c r="OTY136" s="692"/>
      <c r="OTZ136" s="692"/>
      <c r="OUA136" s="692"/>
      <c r="OUB136" s="692"/>
      <c r="OUC136" s="692"/>
      <c r="OUD136" s="692"/>
      <c r="OUE136" s="692"/>
      <c r="OUF136" s="692"/>
      <c r="OUG136" s="692"/>
      <c r="OUH136" s="692"/>
      <c r="OUI136" s="692"/>
      <c r="OUJ136" s="692"/>
      <c r="OUK136" s="692"/>
      <c r="OUL136" s="692"/>
      <c r="OUM136" s="692"/>
      <c r="OUN136" s="692"/>
      <c r="OUO136" s="692"/>
      <c r="OUP136" s="692"/>
      <c r="OUQ136" s="692"/>
      <c r="OUR136" s="692"/>
      <c r="OUS136" s="692"/>
      <c r="OUT136" s="692"/>
      <c r="OUU136" s="692"/>
      <c r="OUV136" s="692"/>
      <c r="OUW136" s="692"/>
      <c r="OUX136" s="692"/>
      <c r="OUY136" s="692"/>
      <c r="OUZ136" s="692"/>
      <c r="OVA136" s="692"/>
      <c r="OVB136" s="692"/>
      <c r="OVC136" s="692"/>
      <c r="OVD136" s="692"/>
      <c r="OVE136" s="692"/>
      <c r="OVF136" s="692"/>
      <c r="OVG136" s="692"/>
      <c r="OVH136" s="692"/>
      <c r="OVI136" s="692"/>
      <c r="OVJ136" s="692"/>
      <c r="OVK136" s="692"/>
      <c r="OVL136" s="692"/>
      <c r="OVM136" s="692"/>
      <c r="OVN136" s="692"/>
      <c r="OVO136" s="692"/>
      <c r="OVP136" s="692"/>
      <c r="OVQ136" s="692"/>
      <c r="OVR136" s="692"/>
      <c r="OVS136" s="692"/>
      <c r="OVT136" s="692"/>
      <c r="OVU136" s="692"/>
      <c r="OVV136" s="692"/>
      <c r="OVW136" s="692"/>
      <c r="OVX136" s="692"/>
      <c r="OVY136" s="692"/>
      <c r="OVZ136" s="692"/>
      <c r="OWA136" s="692"/>
      <c r="OWB136" s="692"/>
      <c r="OWC136" s="692"/>
      <c r="OWD136" s="692"/>
      <c r="OWE136" s="692"/>
      <c r="OWF136" s="692"/>
      <c r="OWG136" s="692"/>
      <c r="OWH136" s="692"/>
      <c r="OWI136" s="692"/>
      <c r="OWJ136" s="692"/>
      <c r="OWK136" s="692"/>
      <c r="OWL136" s="692"/>
      <c r="OWM136" s="692"/>
      <c r="OWN136" s="692"/>
      <c r="OWO136" s="692"/>
      <c r="OWP136" s="692"/>
      <c r="OWQ136" s="692"/>
      <c r="OWR136" s="692"/>
      <c r="OWS136" s="692"/>
      <c r="OWT136" s="692"/>
      <c r="OWU136" s="692"/>
      <c r="OWV136" s="692"/>
      <c r="OWW136" s="692"/>
      <c r="OWX136" s="692"/>
      <c r="OWY136" s="692"/>
      <c r="OWZ136" s="692"/>
      <c r="OXA136" s="692"/>
      <c r="OXB136" s="692"/>
      <c r="OXC136" s="692"/>
      <c r="OXD136" s="692"/>
      <c r="OXE136" s="692"/>
      <c r="OXF136" s="692"/>
      <c r="OXG136" s="692"/>
      <c r="OXH136" s="692"/>
      <c r="OXI136" s="692"/>
      <c r="OXJ136" s="692"/>
      <c r="OXK136" s="692"/>
      <c r="OXL136" s="692"/>
      <c r="OXM136" s="692"/>
      <c r="OXN136" s="692"/>
      <c r="OXO136" s="692"/>
      <c r="OXP136" s="692"/>
      <c r="OXQ136" s="692"/>
      <c r="OXR136" s="692"/>
      <c r="OXS136" s="692"/>
      <c r="OXT136" s="692"/>
      <c r="OXU136" s="692"/>
      <c r="OXV136" s="692"/>
      <c r="OXW136" s="692"/>
      <c r="OXX136" s="692"/>
      <c r="OXY136" s="692"/>
      <c r="OXZ136" s="692"/>
      <c r="OYA136" s="692"/>
      <c r="OYB136" s="692"/>
      <c r="OYC136" s="692"/>
      <c r="OYD136" s="692"/>
      <c r="OYE136" s="692"/>
      <c r="OYF136" s="692"/>
      <c r="OYG136" s="692"/>
      <c r="OYH136" s="692"/>
      <c r="OYI136" s="692"/>
      <c r="OYJ136" s="692"/>
      <c r="OYK136" s="692"/>
      <c r="OYL136" s="692"/>
      <c r="OYM136" s="692"/>
      <c r="OYN136" s="692"/>
      <c r="OYO136" s="692"/>
      <c r="OYP136" s="692"/>
      <c r="OYQ136" s="692"/>
      <c r="OYR136" s="692"/>
      <c r="OYS136" s="692"/>
      <c r="OYT136" s="692"/>
      <c r="OYU136" s="692"/>
      <c r="OYV136" s="692"/>
      <c r="OYW136" s="692"/>
      <c r="OYX136" s="692"/>
      <c r="OYY136" s="692"/>
      <c r="OYZ136" s="692"/>
      <c r="OZA136" s="692"/>
      <c r="OZB136" s="692"/>
      <c r="OZC136" s="692"/>
      <c r="OZD136" s="692"/>
      <c r="OZE136" s="692"/>
      <c r="OZF136" s="692"/>
      <c r="OZG136" s="692"/>
      <c r="OZH136" s="692"/>
      <c r="OZI136" s="692"/>
      <c r="OZJ136" s="692"/>
      <c r="OZK136" s="692"/>
      <c r="OZL136" s="692"/>
      <c r="OZM136" s="692"/>
      <c r="OZN136" s="692"/>
      <c r="OZO136" s="692"/>
      <c r="OZP136" s="692"/>
      <c r="OZQ136" s="692"/>
      <c r="OZR136" s="692"/>
      <c r="OZS136" s="692"/>
      <c r="OZT136" s="692"/>
      <c r="OZU136" s="692"/>
      <c r="OZV136" s="692"/>
      <c r="OZW136" s="692"/>
      <c r="OZX136" s="692"/>
      <c r="OZY136" s="692"/>
      <c r="OZZ136" s="692"/>
      <c r="PAA136" s="692"/>
      <c r="PAB136" s="692"/>
      <c r="PAC136" s="692"/>
      <c r="PAD136" s="692"/>
      <c r="PAE136" s="692"/>
      <c r="PAF136" s="692"/>
      <c r="PAG136" s="692"/>
      <c r="PAH136" s="692"/>
      <c r="PAI136" s="692"/>
      <c r="PAJ136" s="692"/>
      <c r="PAK136" s="692"/>
      <c r="PAL136" s="692"/>
      <c r="PAM136" s="692"/>
      <c r="PAN136" s="692"/>
      <c r="PAO136" s="692"/>
      <c r="PAP136" s="692"/>
      <c r="PAQ136" s="692"/>
      <c r="PAR136" s="692"/>
      <c r="PAS136" s="692"/>
      <c r="PAT136" s="692"/>
      <c r="PAU136" s="692"/>
      <c r="PAV136" s="692"/>
      <c r="PAW136" s="692"/>
      <c r="PAX136" s="692"/>
      <c r="PAY136" s="692"/>
      <c r="PAZ136" s="692"/>
      <c r="PBA136" s="692"/>
      <c r="PBB136" s="692"/>
      <c r="PBC136" s="692"/>
      <c r="PBD136" s="692"/>
      <c r="PBE136" s="692"/>
      <c r="PBF136" s="692"/>
      <c r="PBG136" s="692"/>
      <c r="PBH136" s="692"/>
      <c r="PBI136" s="692"/>
      <c r="PBJ136" s="692"/>
      <c r="PBK136" s="692"/>
      <c r="PBL136" s="692"/>
      <c r="PBM136" s="692"/>
      <c r="PBN136" s="692"/>
      <c r="PBO136" s="692"/>
      <c r="PBP136" s="692"/>
      <c r="PBQ136" s="692"/>
      <c r="PBR136" s="692"/>
      <c r="PBS136" s="692"/>
      <c r="PBT136" s="692"/>
      <c r="PBU136" s="692"/>
      <c r="PBV136" s="692"/>
      <c r="PBW136" s="692"/>
      <c r="PBX136" s="692"/>
      <c r="PBY136" s="692"/>
      <c r="PBZ136" s="692"/>
      <c r="PCA136" s="692"/>
      <c r="PCB136" s="692"/>
      <c r="PCC136" s="692"/>
      <c r="PCD136" s="692"/>
      <c r="PCE136" s="692"/>
      <c r="PCF136" s="692"/>
      <c r="PCG136" s="692"/>
      <c r="PCH136" s="692"/>
      <c r="PCI136" s="692"/>
      <c r="PCJ136" s="692"/>
      <c r="PCK136" s="692"/>
      <c r="PCL136" s="692"/>
      <c r="PCM136" s="692"/>
      <c r="PCN136" s="692"/>
      <c r="PCO136" s="692"/>
      <c r="PCP136" s="692"/>
      <c r="PCQ136" s="692"/>
      <c r="PCR136" s="692"/>
      <c r="PCS136" s="692"/>
      <c r="PCT136" s="692"/>
      <c r="PCU136" s="692"/>
      <c r="PCV136" s="692"/>
      <c r="PCW136" s="692"/>
      <c r="PCX136" s="692"/>
      <c r="PCY136" s="692"/>
      <c r="PCZ136" s="692"/>
      <c r="PDA136" s="692"/>
      <c r="PDB136" s="692"/>
      <c r="PDC136" s="692"/>
      <c r="PDD136" s="692"/>
      <c r="PDE136" s="692"/>
      <c r="PDF136" s="692"/>
      <c r="PDG136" s="692"/>
      <c r="PDH136" s="692"/>
      <c r="PDI136" s="692"/>
      <c r="PDJ136" s="692"/>
      <c r="PDK136" s="692"/>
      <c r="PDL136" s="692"/>
      <c r="PDM136" s="692"/>
      <c r="PDN136" s="692"/>
      <c r="PDO136" s="692"/>
      <c r="PDP136" s="692"/>
      <c r="PDQ136" s="692"/>
      <c r="PDR136" s="692"/>
      <c r="PDS136" s="692"/>
      <c r="PDT136" s="692"/>
      <c r="PDU136" s="692"/>
      <c r="PDV136" s="692"/>
      <c r="PDW136" s="692"/>
      <c r="PDX136" s="692"/>
      <c r="PDY136" s="692"/>
      <c r="PDZ136" s="692"/>
      <c r="PEA136" s="692"/>
      <c r="PEB136" s="692"/>
      <c r="PEC136" s="692"/>
      <c r="PED136" s="692"/>
      <c r="PEE136" s="692"/>
      <c r="PEF136" s="692"/>
      <c r="PEG136" s="692"/>
      <c r="PEH136" s="692"/>
      <c r="PEI136" s="692"/>
      <c r="PEJ136" s="692"/>
      <c r="PEK136" s="692"/>
      <c r="PEL136" s="692"/>
      <c r="PEM136" s="692"/>
      <c r="PEN136" s="692"/>
      <c r="PEO136" s="692"/>
      <c r="PEP136" s="692"/>
      <c r="PEQ136" s="692"/>
      <c r="PER136" s="692"/>
      <c r="PES136" s="692"/>
      <c r="PET136" s="692"/>
      <c r="PEU136" s="692"/>
      <c r="PEV136" s="692"/>
      <c r="PEW136" s="692"/>
      <c r="PEX136" s="692"/>
      <c r="PEY136" s="692"/>
      <c r="PEZ136" s="692"/>
      <c r="PFA136" s="692"/>
      <c r="PFB136" s="692"/>
      <c r="PFC136" s="692"/>
      <c r="PFD136" s="692"/>
      <c r="PFE136" s="692"/>
      <c r="PFF136" s="692"/>
      <c r="PFG136" s="692"/>
      <c r="PFH136" s="692"/>
      <c r="PFI136" s="692"/>
      <c r="PFJ136" s="692"/>
      <c r="PFK136" s="692"/>
      <c r="PFL136" s="692"/>
      <c r="PFM136" s="692"/>
      <c r="PFN136" s="692"/>
      <c r="PFO136" s="692"/>
      <c r="PFP136" s="692"/>
      <c r="PFQ136" s="692"/>
      <c r="PFR136" s="692"/>
      <c r="PFS136" s="692"/>
      <c r="PFT136" s="692"/>
      <c r="PFU136" s="692"/>
      <c r="PFV136" s="692"/>
      <c r="PFW136" s="692"/>
      <c r="PFX136" s="692"/>
      <c r="PFY136" s="692"/>
      <c r="PFZ136" s="692"/>
      <c r="PGA136" s="692"/>
      <c r="PGB136" s="692"/>
      <c r="PGC136" s="692"/>
      <c r="PGD136" s="692"/>
      <c r="PGE136" s="692"/>
      <c r="PGF136" s="692"/>
      <c r="PGG136" s="692"/>
      <c r="PGH136" s="692"/>
      <c r="PGI136" s="692"/>
      <c r="PGJ136" s="692"/>
      <c r="PGK136" s="692"/>
      <c r="PGL136" s="692"/>
      <c r="PGM136" s="692"/>
      <c r="PGN136" s="692"/>
      <c r="PGO136" s="692"/>
      <c r="PGP136" s="692"/>
      <c r="PGQ136" s="692"/>
      <c r="PGR136" s="692"/>
      <c r="PGS136" s="692"/>
      <c r="PGT136" s="692"/>
      <c r="PGU136" s="692"/>
      <c r="PGV136" s="692"/>
      <c r="PGW136" s="692"/>
      <c r="PGX136" s="692"/>
      <c r="PGY136" s="692"/>
      <c r="PGZ136" s="692"/>
      <c r="PHA136" s="692"/>
      <c r="PHB136" s="692"/>
      <c r="PHC136" s="692"/>
      <c r="PHD136" s="692"/>
      <c r="PHE136" s="692"/>
      <c r="PHF136" s="692"/>
      <c r="PHG136" s="692"/>
      <c r="PHH136" s="692"/>
      <c r="PHI136" s="692"/>
      <c r="PHJ136" s="692"/>
      <c r="PHK136" s="692"/>
      <c r="PHL136" s="692"/>
      <c r="PHM136" s="692"/>
      <c r="PHN136" s="692"/>
      <c r="PHO136" s="692"/>
      <c r="PHP136" s="692"/>
      <c r="PHQ136" s="692"/>
      <c r="PHR136" s="692"/>
      <c r="PHS136" s="692"/>
      <c r="PHT136" s="692"/>
      <c r="PHU136" s="692"/>
      <c r="PHV136" s="692"/>
      <c r="PHW136" s="692"/>
      <c r="PHX136" s="692"/>
      <c r="PHY136" s="692"/>
      <c r="PHZ136" s="692"/>
      <c r="PIA136" s="692"/>
      <c r="PIB136" s="692"/>
      <c r="PIC136" s="692"/>
      <c r="PID136" s="692"/>
      <c r="PIE136" s="692"/>
      <c r="PIF136" s="692"/>
      <c r="PIG136" s="692"/>
      <c r="PIH136" s="692"/>
      <c r="PII136" s="692"/>
      <c r="PIJ136" s="692"/>
      <c r="PIK136" s="692"/>
      <c r="PIL136" s="692"/>
      <c r="PIM136" s="692"/>
      <c r="PIN136" s="692"/>
      <c r="PIO136" s="692"/>
      <c r="PIP136" s="692"/>
      <c r="PIQ136" s="692"/>
      <c r="PIR136" s="692"/>
      <c r="PIS136" s="692"/>
      <c r="PIT136" s="692"/>
      <c r="PIU136" s="692"/>
      <c r="PIV136" s="692"/>
      <c r="PIW136" s="692"/>
      <c r="PIX136" s="692"/>
      <c r="PIY136" s="692"/>
      <c r="PIZ136" s="692"/>
      <c r="PJA136" s="692"/>
      <c r="PJB136" s="692"/>
      <c r="PJC136" s="692"/>
      <c r="PJD136" s="692"/>
      <c r="PJE136" s="692"/>
      <c r="PJF136" s="692"/>
      <c r="PJG136" s="692"/>
      <c r="PJH136" s="692"/>
      <c r="PJI136" s="692"/>
      <c r="PJJ136" s="692"/>
      <c r="PJK136" s="692"/>
      <c r="PJL136" s="692"/>
      <c r="PJM136" s="692"/>
      <c r="PJN136" s="692"/>
      <c r="PJO136" s="692"/>
      <c r="PJP136" s="692"/>
      <c r="PJQ136" s="692"/>
      <c r="PJR136" s="692"/>
      <c r="PJS136" s="692"/>
      <c r="PJT136" s="692"/>
      <c r="PJU136" s="692"/>
      <c r="PJV136" s="692"/>
      <c r="PJW136" s="692"/>
      <c r="PJX136" s="692"/>
      <c r="PJY136" s="692"/>
      <c r="PJZ136" s="692"/>
      <c r="PKA136" s="692"/>
      <c r="PKB136" s="692"/>
      <c r="PKC136" s="692"/>
      <c r="PKD136" s="692"/>
      <c r="PKE136" s="692"/>
      <c r="PKF136" s="692"/>
      <c r="PKG136" s="692"/>
      <c r="PKH136" s="692"/>
      <c r="PKI136" s="692"/>
      <c r="PKJ136" s="692"/>
      <c r="PKK136" s="692"/>
      <c r="PKL136" s="692"/>
      <c r="PKM136" s="692"/>
      <c r="PKN136" s="692"/>
      <c r="PKO136" s="692"/>
      <c r="PKP136" s="692"/>
      <c r="PKQ136" s="692"/>
      <c r="PKR136" s="692"/>
      <c r="PKS136" s="692"/>
      <c r="PKT136" s="692"/>
      <c r="PKU136" s="692"/>
      <c r="PKV136" s="692"/>
      <c r="PKW136" s="692"/>
      <c r="PKX136" s="692"/>
      <c r="PKY136" s="692"/>
      <c r="PKZ136" s="692"/>
      <c r="PLA136" s="692"/>
      <c r="PLB136" s="692"/>
      <c r="PLC136" s="692"/>
      <c r="PLD136" s="692"/>
      <c r="PLE136" s="692"/>
      <c r="PLF136" s="692"/>
      <c r="PLG136" s="692"/>
      <c r="PLH136" s="692"/>
      <c r="PLI136" s="692"/>
      <c r="PLJ136" s="692"/>
      <c r="PLK136" s="692"/>
      <c r="PLL136" s="692"/>
      <c r="PLM136" s="692"/>
      <c r="PLN136" s="692"/>
      <c r="PLO136" s="692"/>
      <c r="PLP136" s="692"/>
      <c r="PLQ136" s="692"/>
      <c r="PLR136" s="692"/>
      <c r="PLS136" s="692"/>
      <c r="PLT136" s="692"/>
      <c r="PLU136" s="692"/>
      <c r="PLV136" s="692"/>
      <c r="PLW136" s="692"/>
      <c r="PLX136" s="692"/>
      <c r="PLY136" s="692"/>
      <c r="PLZ136" s="692"/>
      <c r="PMA136" s="692"/>
      <c r="PMB136" s="692"/>
      <c r="PMC136" s="692"/>
      <c r="PMD136" s="692"/>
      <c r="PME136" s="692"/>
      <c r="PMF136" s="692"/>
      <c r="PMG136" s="692"/>
      <c r="PMH136" s="692"/>
      <c r="PMI136" s="692"/>
      <c r="PMJ136" s="692"/>
      <c r="PMK136" s="692"/>
      <c r="PML136" s="692"/>
      <c r="PMM136" s="692"/>
      <c r="PMN136" s="692"/>
      <c r="PMO136" s="692"/>
      <c r="PMP136" s="692"/>
      <c r="PMQ136" s="692"/>
      <c r="PMR136" s="692"/>
      <c r="PMS136" s="692"/>
      <c r="PMT136" s="692"/>
      <c r="PMU136" s="692"/>
      <c r="PMV136" s="692"/>
      <c r="PMW136" s="692"/>
      <c r="PMX136" s="692"/>
      <c r="PMY136" s="692"/>
      <c r="PMZ136" s="692"/>
      <c r="PNA136" s="692"/>
      <c r="PNB136" s="692"/>
      <c r="PNC136" s="692"/>
      <c r="PND136" s="692"/>
      <c r="PNE136" s="692"/>
      <c r="PNF136" s="692"/>
      <c r="PNG136" s="692"/>
      <c r="PNH136" s="692"/>
      <c r="PNI136" s="692"/>
      <c r="PNJ136" s="692"/>
      <c r="PNK136" s="692"/>
      <c r="PNL136" s="692"/>
      <c r="PNM136" s="692"/>
      <c r="PNN136" s="692"/>
      <c r="PNO136" s="692"/>
      <c r="PNP136" s="692"/>
      <c r="PNQ136" s="692"/>
      <c r="PNR136" s="692"/>
      <c r="PNS136" s="692"/>
      <c r="PNT136" s="692"/>
      <c r="PNU136" s="692"/>
      <c r="PNV136" s="692"/>
      <c r="PNW136" s="692"/>
      <c r="PNX136" s="692"/>
      <c r="PNY136" s="692"/>
      <c r="PNZ136" s="692"/>
      <c r="POA136" s="692"/>
      <c r="POB136" s="692"/>
      <c r="POC136" s="692"/>
      <c r="POD136" s="692"/>
      <c r="POE136" s="692"/>
      <c r="POF136" s="692"/>
      <c r="POG136" s="692"/>
      <c r="POH136" s="692"/>
      <c r="POI136" s="692"/>
      <c r="POJ136" s="692"/>
      <c r="POK136" s="692"/>
      <c r="POL136" s="692"/>
      <c r="POM136" s="692"/>
      <c r="PON136" s="692"/>
      <c r="POO136" s="692"/>
      <c r="POP136" s="692"/>
      <c r="POQ136" s="692"/>
      <c r="POR136" s="692"/>
      <c r="POS136" s="692"/>
      <c r="POT136" s="692"/>
      <c r="POU136" s="692"/>
      <c r="POV136" s="692"/>
      <c r="POW136" s="692"/>
      <c r="POX136" s="692"/>
      <c r="POY136" s="692"/>
      <c r="POZ136" s="692"/>
      <c r="PPA136" s="692"/>
      <c r="PPB136" s="692"/>
      <c r="PPC136" s="692"/>
      <c r="PPD136" s="692"/>
      <c r="PPE136" s="692"/>
      <c r="PPF136" s="692"/>
      <c r="PPG136" s="692"/>
      <c r="PPH136" s="692"/>
      <c r="PPI136" s="692"/>
      <c r="PPJ136" s="692"/>
      <c r="PPK136" s="692"/>
      <c r="PPL136" s="692"/>
      <c r="PPM136" s="692"/>
      <c r="PPN136" s="692"/>
      <c r="PPO136" s="692"/>
      <c r="PPP136" s="692"/>
      <c r="PPQ136" s="692"/>
      <c r="PPR136" s="692"/>
      <c r="PPS136" s="692"/>
      <c r="PPT136" s="692"/>
      <c r="PPU136" s="692"/>
      <c r="PPV136" s="692"/>
      <c r="PPW136" s="692"/>
      <c r="PPX136" s="692"/>
      <c r="PPY136" s="692"/>
      <c r="PPZ136" s="692"/>
      <c r="PQA136" s="692"/>
      <c r="PQB136" s="692"/>
      <c r="PQC136" s="692"/>
      <c r="PQD136" s="692"/>
      <c r="PQE136" s="692"/>
      <c r="PQF136" s="692"/>
      <c r="PQG136" s="692"/>
      <c r="PQH136" s="692"/>
      <c r="PQI136" s="692"/>
      <c r="PQJ136" s="692"/>
      <c r="PQK136" s="692"/>
      <c r="PQL136" s="692"/>
      <c r="PQM136" s="692"/>
      <c r="PQN136" s="692"/>
      <c r="PQO136" s="692"/>
      <c r="PQP136" s="692"/>
      <c r="PQQ136" s="692"/>
      <c r="PQR136" s="692"/>
      <c r="PQS136" s="692"/>
      <c r="PQT136" s="692"/>
      <c r="PQU136" s="692"/>
      <c r="PQV136" s="692"/>
      <c r="PQW136" s="692"/>
      <c r="PQX136" s="692"/>
      <c r="PQY136" s="692"/>
      <c r="PQZ136" s="692"/>
      <c r="PRA136" s="692"/>
      <c r="PRB136" s="692"/>
      <c r="PRC136" s="692"/>
      <c r="PRD136" s="692"/>
      <c r="PRE136" s="692"/>
      <c r="PRF136" s="692"/>
      <c r="PRG136" s="692"/>
      <c r="PRH136" s="692"/>
      <c r="PRI136" s="692"/>
      <c r="PRJ136" s="692"/>
      <c r="PRK136" s="692"/>
      <c r="PRL136" s="692"/>
      <c r="PRM136" s="692"/>
      <c r="PRN136" s="692"/>
      <c r="PRO136" s="692"/>
      <c r="PRP136" s="692"/>
      <c r="PRQ136" s="692"/>
      <c r="PRR136" s="692"/>
      <c r="PRS136" s="692"/>
      <c r="PRT136" s="692"/>
      <c r="PRU136" s="692"/>
      <c r="PRV136" s="692"/>
      <c r="PRW136" s="692"/>
      <c r="PRX136" s="692"/>
      <c r="PRY136" s="692"/>
      <c r="PRZ136" s="692"/>
      <c r="PSA136" s="692"/>
      <c r="PSB136" s="692"/>
      <c r="PSC136" s="692"/>
      <c r="PSD136" s="692"/>
      <c r="PSE136" s="692"/>
      <c r="PSF136" s="692"/>
      <c r="PSG136" s="692"/>
      <c r="PSH136" s="692"/>
      <c r="PSI136" s="692"/>
      <c r="PSJ136" s="692"/>
      <c r="PSK136" s="692"/>
      <c r="PSL136" s="692"/>
      <c r="PSM136" s="692"/>
      <c r="PSN136" s="692"/>
      <c r="PSO136" s="692"/>
      <c r="PSP136" s="692"/>
      <c r="PSQ136" s="692"/>
      <c r="PSR136" s="692"/>
      <c r="PSS136" s="692"/>
      <c r="PST136" s="692"/>
      <c r="PSU136" s="692"/>
      <c r="PSV136" s="692"/>
      <c r="PSW136" s="692"/>
      <c r="PSX136" s="692"/>
      <c r="PSY136" s="692"/>
      <c r="PSZ136" s="692"/>
      <c r="PTA136" s="692"/>
      <c r="PTB136" s="692"/>
      <c r="PTC136" s="692"/>
      <c r="PTD136" s="692"/>
      <c r="PTE136" s="692"/>
      <c r="PTF136" s="692"/>
      <c r="PTG136" s="692"/>
      <c r="PTH136" s="692"/>
      <c r="PTI136" s="692"/>
      <c r="PTJ136" s="692"/>
      <c r="PTK136" s="692"/>
      <c r="PTL136" s="692"/>
      <c r="PTM136" s="692"/>
      <c r="PTN136" s="692"/>
      <c r="PTO136" s="692"/>
      <c r="PTP136" s="692"/>
      <c r="PTQ136" s="692"/>
      <c r="PTR136" s="692"/>
      <c r="PTS136" s="692"/>
      <c r="PTT136" s="692"/>
      <c r="PTU136" s="692"/>
      <c r="PTV136" s="692"/>
      <c r="PTW136" s="692"/>
      <c r="PTX136" s="692"/>
      <c r="PTY136" s="692"/>
      <c r="PTZ136" s="692"/>
      <c r="PUA136" s="692"/>
      <c r="PUB136" s="692"/>
      <c r="PUC136" s="692"/>
      <c r="PUD136" s="692"/>
      <c r="PUE136" s="692"/>
      <c r="PUF136" s="692"/>
      <c r="PUG136" s="692"/>
      <c r="PUH136" s="692"/>
      <c r="PUI136" s="692"/>
      <c r="PUJ136" s="692"/>
      <c r="PUK136" s="692"/>
      <c r="PUL136" s="692"/>
      <c r="PUM136" s="692"/>
      <c r="PUN136" s="692"/>
      <c r="PUO136" s="692"/>
      <c r="PUP136" s="692"/>
      <c r="PUQ136" s="692"/>
      <c r="PUR136" s="692"/>
      <c r="PUS136" s="692"/>
      <c r="PUT136" s="692"/>
      <c r="PUU136" s="692"/>
      <c r="PUV136" s="692"/>
      <c r="PUW136" s="692"/>
      <c r="PUX136" s="692"/>
      <c r="PUY136" s="692"/>
      <c r="PUZ136" s="692"/>
      <c r="PVA136" s="692"/>
      <c r="PVB136" s="692"/>
      <c r="PVC136" s="692"/>
      <c r="PVD136" s="692"/>
      <c r="PVE136" s="692"/>
      <c r="PVF136" s="692"/>
      <c r="PVG136" s="692"/>
      <c r="PVH136" s="692"/>
      <c r="PVI136" s="692"/>
      <c r="PVJ136" s="692"/>
      <c r="PVK136" s="692"/>
      <c r="PVL136" s="692"/>
      <c r="PVM136" s="692"/>
      <c r="PVN136" s="692"/>
      <c r="PVO136" s="692"/>
      <c r="PVP136" s="692"/>
      <c r="PVQ136" s="692"/>
      <c r="PVR136" s="692"/>
      <c r="PVS136" s="692"/>
      <c r="PVT136" s="692"/>
      <c r="PVU136" s="692"/>
      <c r="PVV136" s="692"/>
      <c r="PVW136" s="692"/>
      <c r="PVX136" s="692"/>
      <c r="PVY136" s="692"/>
      <c r="PVZ136" s="692"/>
      <c r="PWA136" s="692"/>
      <c r="PWB136" s="692"/>
      <c r="PWC136" s="692"/>
      <c r="PWD136" s="692"/>
      <c r="PWE136" s="692"/>
      <c r="PWF136" s="692"/>
      <c r="PWG136" s="692"/>
      <c r="PWH136" s="692"/>
      <c r="PWI136" s="692"/>
      <c r="PWJ136" s="692"/>
      <c r="PWK136" s="692"/>
      <c r="PWL136" s="692"/>
      <c r="PWM136" s="692"/>
      <c r="PWN136" s="692"/>
      <c r="PWO136" s="692"/>
      <c r="PWP136" s="692"/>
      <c r="PWQ136" s="692"/>
      <c r="PWR136" s="692"/>
      <c r="PWS136" s="692"/>
      <c r="PWT136" s="692"/>
      <c r="PWU136" s="692"/>
      <c r="PWV136" s="692"/>
      <c r="PWW136" s="692"/>
      <c r="PWX136" s="692"/>
      <c r="PWY136" s="692"/>
      <c r="PWZ136" s="692"/>
      <c r="PXA136" s="692"/>
      <c r="PXB136" s="692"/>
      <c r="PXC136" s="692"/>
      <c r="PXD136" s="692"/>
      <c r="PXE136" s="692"/>
      <c r="PXF136" s="692"/>
      <c r="PXG136" s="692"/>
      <c r="PXH136" s="692"/>
      <c r="PXI136" s="692"/>
      <c r="PXJ136" s="692"/>
      <c r="PXK136" s="692"/>
      <c r="PXL136" s="692"/>
      <c r="PXM136" s="692"/>
      <c r="PXN136" s="692"/>
      <c r="PXO136" s="692"/>
      <c r="PXP136" s="692"/>
      <c r="PXQ136" s="692"/>
      <c r="PXR136" s="692"/>
      <c r="PXS136" s="692"/>
      <c r="PXT136" s="692"/>
      <c r="PXU136" s="692"/>
      <c r="PXV136" s="692"/>
      <c r="PXW136" s="692"/>
      <c r="PXX136" s="692"/>
      <c r="PXY136" s="692"/>
      <c r="PXZ136" s="692"/>
      <c r="PYA136" s="692"/>
      <c r="PYB136" s="692"/>
      <c r="PYC136" s="692"/>
      <c r="PYD136" s="692"/>
      <c r="PYE136" s="692"/>
      <c r="PYF136" s="692"/>
      <c r="PYG136" s="692"/>
      <c r="PYH136" s="692"/>
      <c r="PYI136" s="692"/>
      <c r="PYJ136" s="692"/>
      <c r="PYK136" s="692"/>
      <c r="PYL136" s="692"/>
      <c r="PYM136" s="692"/>
      <c r="PYN136" s="692"/>
      <c r="PYO136" s="692"/>
      <c r="PYP136" s="692"/>
      <c r="PYQ136" s="692"/>
      <c r="PYR136" s="692"/>
      <c r="PYS136" s="692"/>
      <c r="PYT136" s="692"/>
      <c r="PYU136" s="692"/>
      <c r="PYV136" s="692"/>
      <c r="PYW136" s="692"/>
      <c r="PYX136" s="692"/>
      <c r="PYY136" s="692"/>
      <c r="PYZ136" s="692"/>
      <c r="PZA136" s="692"/>
      <c r="PZB136" s="692"/>
      <c r="PZC136" s="692"/>
      <c r="PZD136" s="692"/>
      <c r="PZE136" s="692"/>
      <c r="PZF136" s="692"/>
      <c r="PZG136" s="692"/>
      <c r="PZH136" s="692"/>
      <c r="PZI136" s="692"/>
      <c r="PZJ136" s="692"/>
      <c r="PZK136" s="692"/>
      <c r="PZL136" s="692"/>
      <c r="PZM136" s="692"/>
      <c r="PZN136" s="692"/>
      <c r="PZO136" s="692"/>
      <c r="PZP136" s="692"/>
      <c r="PZQ136" s="692"/>
      <c r="PZR136" s="692"/>
      <c r="PZS136" s="692"/>
      <c r="PZT136" s="692"/>
      <c r="PZU136" s="692"/>
      <c r="PZV136" s="692"/>
      <c r="PZW136" s="692"/>
      <c r="PZX136" s="692"/>
      <c r="PZY136" s="692"/>
      <c r="PZZ136" s="692"/>
      <c r="QAA136" s="692"/>
      <c r="QAB136" s="692"/>
      <c r="QAC136" s="692"/>
      <c r="QAD136" s="692"/>
      <c r="QAE136" s="692"/>
      <c r="QAF136" s="692"/>
      <c r="QAG136" s="692"/>
      <c r="QAH136" s="692"/>
      <c r="QAI136" s="692"/>
      <c r="QAJ136" s="692"/>
      <c r="QAK136" s="692"/>
      <c r="QAL136" s="692"/>
      <c r="QAM136" s="692"/>
      <c r="QAN136" s="692"/>
      <c r="QAO136" s="692"/>
      <c r="QAP136" s="692"/>
      <c r="QAQ136" s="692"/>
      <c r="QAR136" s="692"/>
      <c r="QAS136" s="692"/>
      <c r="QAT136" s="692"/>
      <c r="QAU136" s="692"/>
      <c r="QAV136" s="692"/>
      <c r="QAW136" s="692"/>
      <c r="QAX136" s="692"/>
      <c r="QAY136" s="692"/>
      <c r="QAZ136" s="692"/>
      <c r="QBA136" s="692"/>
      <c r="QBB136" s="692"/>
      <c r="QBC136" s="692"/>
      <c r="QBD136" s="692"/>
      <c r="QBE136" s="692"/>
      <c r="QBF136" s="692"/>
      <c r="QBG136" s="692"/>
      <c r="QBH136" s="692"/>
      <c r="QBI136" s="692"/>
      <c r="QBJ136" s="692"/>
      <c r="QBK136" s="692"/>
      <c r="QBL136" s="692"/>
      <c r="QBM136" s="692"/>
      <c r="QBN136" s="692"/>
      <c r="QBO136" s="692"/>
      <c r="QBP136" s="692"/>
      <c r="QBQ136" s="692"/>
      <c r="QBR136" s="692"/>
      <c r="QBS136" s="692"/>
      <c r="QBT136" s="692"/>
      <c r="QBU136" s="692"/>
      <c r="QBV136" s="692"/>
      <c r="QBW136" s="692"/>
      <c r="QBX136" s="692"/>
      <c r="QBY136" s="692"/>
      <c r="QBZ136" s="692"/>
      <c r="QCA136" s="692"/>
      <c r="QCB136" s="692"/>
      <c r="QCC136" s="692"/>
      <c r="QCD136" s="692"/>
      <c r="QCE136" s="692"/>
      <c r="QCF136" s="692"/>
      <c r="QCG136" s="692"/>
      <c r="QCH136" s="692"/>
      <c r="QCI136" s="692"/>
      <c r="QCJ136" s="692"/>
      <c r="QCK136" s="692"/>
      <c r="QCL136" s="692"/>
      <c r="QCM136" s="692"/>
      <c r="QCN136" s="692"/>
      <c r="QCO136" s="692"/>
      <c r="QCP136" s="692"/>
      <c r="QCQ136" s="692"/>
      <c r="QCR136" s="692"/>
      <c r="QCS136" s="692"/>
      <c r="QCT136" s="692"/>
      <c r="QCU136" s="692"/>
      <c r="QCV136" s="692"/>
      <c r="QCW136" s="692"/>
      <c r="QCX136" s="692"/>
      <c r="QCY136" s="692"/>
      <c r="QCZ136" s="692"/>
      <c r="QDA136" s="692"/>
      <c r="QDB136" s="692"/>
      <c r="QDC136" s="692"/>
      <c r="QDD136" s="692"/>
      <c r="QDE136" s="692"/>
      <c r="QDF136" s="692"/>
      <c r="QDG136" s="692"/>
      <c r="QDH136" s="692"/>
      <c r="QDI136" s="692"/>
      <c r="QDJ136" s="692"/>
      <c r="QDK136" s="692"/>
      <c r="QDL136" s="692"/>
      <c r="QDM136" s="692"/>
      <c r="QDN136" s="692"/>
      <c r="QDO136" s="692"/>
      <c r="QDP136" s="692"/>
      <c r="QDQ136" s="692"/>
      <c r="QDR136" s="692"/>
      <c r="QDS136" s="692"/>
      <c r="QDT136" s="692"/>
      <c r="QDU136" s="692"/>
      <c r="QDV136" s="692"/>
      <c r="QDW136" s="692"/>
      <c r="QDX136" s="692"/>
      <c r="QDY136" s="692"/>
      <c r="QDZ136" s="692"/>
      <c r="QEA136" s="692"/>
      <c r="QEB136" s="692"/>
      <c r="QEC136" s="692"/>
      <c r="QED136" s="692"/>
      <c r="QEE136" s="692"/>
      <c r="QEF136" s="692"/>
      <c r="QEG136" s="692"/>
      <c r="QEH136" s="692"/>
      <c r="QEI136" s="692"/>
      <c r="QEJ136" s="692"/>
      <c r="QEK136" s="692"/>
      <c r="QEL136" s="692"/>
      <c r="QEM136" s="692"/>
      <c r="QEN136" s="692"/>
      <c r="QEO136" s="692"/>
      <c r="QEP136" s="692"/>
      <c r="QEQ136" s="692"/>
      <c r="QER136" s="692"/>
      <c r="QES136" s="692"/>
      <c r="QET136" s="692"/>
      <c r="QEU136" s="692"/>
      <c r="QEV136" s="692"/>
      <c r="QEW136" s="692"/>
      <c r="QEX136" s="692"/>
      <c r="QEY136" s="692"/>
      <c r="QEZ136" s="692"/>
      <c r="QFA136" s="692"/>
      <c r="QFB136" s="692"/>
      <c r="QFC136" s="692"/>
      <c r="QFD136" s="692"/>
      <c r="QFE136" s="692"/>
      <c r="QFF136" s="692"/>
      <c r="QFG136" s="692"/>
      <c r="QFH136" s="692"/>
      <c r="QFI136" s="692"/>
      <c r="QFJ136" s="692"/>
      <c r="QFK136" s="692"/>
      <c r="QFL136" s="692"/>
      <c r="QFM136" s="692"/>
      <c r="QFN136" s="692"/>
      <c r="QFO136" s="692"/>
      <c r="QFP136" s="692"/>
      <c r="QFQ136" s="692"/>
      <c r="QFR136" s="692"/>
      <c r="QFS136" s="692"/>
      <c r="QFT136" s="692"/>
      <c r="QFU136" s="692"/>
      <c r="QFV136" s="692"/>
      <c r="QFW136" s="692"/>
      <c r="QFX136" s="692"/>
      <c r="QFY136" s="692"/>
      <c r="QFZ136" s="692"/>
      <c r="QGA136" s="692"/>
      <c r="QGB136" s="692"/>
      <c r="QGC136" s="692"/>
      <c r="QGD136" s="692"/>
      <c r="QGE136" s="692"/>
      <c r="QGF136" s="692"/>
      <c r="QGG136" s="692"/>
      <c r="QGH136" s="692"/>
      <c r="QGI136" s="692"/>
      <c r="QGJ136" s="692"/>
      <c r="QGK136" s="692"/>
      <c r="QGL136" s="692"/>
      <c r="QGM136" s="692"/>
      <c r="QGN136" s="692"/>
      <c r="QGO136" s="692"/>
      <c r="QGP136" s="692"/>
      <c r="QGQ136" s="692"/>
      <c r="QGR136" s="692"/>
      <c r="QGS136" s="692"/>
      <c r="QGT136" s="692"/>
      <c r="QGU136" s="692"/>
      <c r="QGV136" s="692"/>
      <c r="QGW136" s="692"/>
      <c r="QGX136" s="692"/>
      <c r="QGY136" s="692"/>
      <c r="QGZ136" s="692"/>
      <c r="QHA136" s="692"/>
      <c r="QHB136" s="692"/>
      <c r="QHC136" s="692"/>
      <c r="QHD136" s="692"/>
      <c r="QHE136" s="692"/>
      <c r="QHF136" s="692"/>
      <c r="QHG136" s="692"/>
      <c r="QHH136" s="692"/>
      <c r="QHI136" s="692"/>
      <c r="QHJ136" s="692"/>
      <c r="QHK136" s="692"/>
      <c r="QHL136" s="692"/>
      <c r="QHM136" s="692"/>
      <c r="QHN136" s="692"/>
      <c r="QHO136" s="692"/>
      <c r="QHP136" s="692"/>
      <c r="QHQ136" s="692"/>
      <c r="QHR136" s="692"/>
      <c r="QHS136" s="692"/>
      <c r="QHT136" s="692"/>
      <c r="QHU136" s="692"/>
      <c r="QHV136" s="692"/>
      <c r="QHW136" s="692"/>
      <c r="QHX136" s="692"/>
      <c r="QHY136" s="692"/>
      <c r="QHZ136" s="692"/>
      <c r="QIA136" s="692"/>
      <c r="QIB136" s="692"/>
      <c r="QIC136" s="692"/>
      <c r="QID136" s="692"/>
      <c r="QIE136" s="692"/>
      <c r="QIF136" s="692"/>
      <c r="QIG136" s="692"/>
      <c r="QIH136" s="692"/>
      <c r="QII136" s="692"/>
      <c r="QIJ136" s="692"/>
      <c r="QIK136" s="692"/>
      <c r="QIL136" s="692"/>
      <c r="QIM136" s="692"/>
      <c r="QIN136" s="692"/>
      <c r="QIO136" s="692"/>
      <c r="QIP136" s="692"/>
      <c r="QIQ136" s="692"/>
      <c r="QIR136" s="692"/>
      <c r="QIS136" s="692"/>
      <c r="QIT136" s="692"/>
      <c r="QIU136" s="692"/>
      <c r="QIV136" s="692"/>
      <c r="QIW136" s="692"/>
      <c r="QIX136" s="692"/>
      <c r="QIY136" s="692"/>
      <c r="QIZ136" s="692"/>
      <c r="QJA136" s="692"/>
      <c r="QJB136" s="692"/>
      <c r="QJC136" s="692"/>
      <c r="QJD136" s="692"/>
      <c r="QJE136" s="692"/>
      <c r="QJF136" s="692"/>
      <c r="QJG136" s="692"/>
      <c r="QJH136" s="692"/>
      <c r="QJI136" s="692"/>
      <c r="QJJ136" s="692"/>
      <c r="QJK136" s="692"/>
      <c r="QJL136" s="692"/>
      <c r="QJM136" s="692"/>
      <c r="QJN136" s="692"/>
      <c r="QJO136" s="692"/>
      <c r="QJP136" s="692"/>
      <c r="QJQ136" s="692"/>
      <c r="QJR136" s="692"/>
      <c r="QJS136" s="692"/>
      <c r="QJT136" s="692"/>
      <c r="QJU136" s="692"/>
      <c r="QJV136" s="692"/>
      <c r="QJW136" s="692"/>
      <c r="QJX136" s="692"/>
      <c r="QJY136" s="692"/>
      <c r="QJZ136" s="692"/>
      <c r="QKA136" s="692"/>
      <c r="QKB136" s="692"/>
      <c r="QKC136" s="692"/>
      <c r="QKD136" s="692"/>
      <c r="QKE136" s="692"/>
      <c r="QKF136" s="692"/>
      <c r="QKG136" s="692"/>
      <c r="QKH136" s="692"/>
      <c r="QKI136" s="692"/>
      <c r="QKJ136" s="692"/>
      <c r="QKK136" s="692"/>
      <c r="QKL136" s="692"/>
      <c r="QKM136" s="692"/>
      <c r="QKN136" s="692"/>
      <c r="QKO136" s="692"/>
      <c r="QKP136" s="692"/>
      <c r="QKQ136" s="692"/>
      <c r="QKR136" s="692"/>
      <c r="QKS136" s="692"/>
      <c r="QKT136" s="692"/>
      <c r="QKU136" s="692"/>
      <c r="QKV136" s="692"/>
      <c r="QKW136" s="692"/>
      <c r="QKX136" s="692"/>
      <c r="QKY136" s="692"/>
      <c r="QKZ136" s="692"/>
      <c r="QLA136" s="692"/>
      <c r="QLB136" s="692"/>
      <c r="QLC136" s="692"/>
      <c r="QLD136" s="692"/>
      <c r="QLE136" s="692"/>
      <c r="QLF136" s="692"/>
      <c r="QLG136" s="692"/>
      <c r="QLH136" s="692"/>
      <c r="QLI136" s="692"/>
      <c r="QLJ136" s="692"/>
      <c r="QLK136" s="692"/>
      <c r="QLL136" s="692"/>
      <c r="QLM136" s="692"/>
      <c r="QLN136" s="692"/>
      <c r="QLO136" s="692"/>
      <c r="QLP136" s="692"/>
      <c r="QLQ136" s="692"/>
      <c r="QLR136" s="692"/>
      <c r="QLS136" s="692"/>
      <c r="QLT136" s="692"/>
      <c r="QLU136" s="692"/>
      <c r="QLV136" s="692"/>
      <c r="QLW136" s="692"/>
      <c r="QLX136" s="692"/>
      <c r="QLY136" s="692"/>
      <c r="QLZ136" s="692"/>
      <c r="QMA136" s="692"/>
      <c r="QMB136" s="692"/>
      <c r="QMC136" s="692"/>
      <c r="QMD136" s="692"/>
      <c r="QME136" s="692"/>
      <c r="QMF136" s="692"/>
      <c r="QMG136" s="692"/>
      <c r="QMH136" s="692"/>
      <c r="QMI136" s="692"/>
      <c r="QMJ136" s="692"/>
      <c r="QMK136" s="692"/>
      <c r="QML136" s="692"/>
      <c r="QMM136" s="692"/>
      <c r="QMN136" s="692"/>
      <c r="QMO136" s="692"/>
      <c r="QMP136" s="692"/>
      <c r="QMQ136" s="692"/>
      <c r="QMR136" s="692"/>
      <c r="QMS136" s="692"/>
      <c r="QMT136" s="692"/>
      <c r="QMU136" s="692"/>
      <c r="QMV136" s="692"/>
      <c r="QMW136" s="692"/>
      <c r="QMX136" s="692"/>
      <c r="QMY136" s="692"/>
      <c r="QMZ136" s="692"/>
      <c r="QNA136" s="692"/>
      <c r="QNB136" s="692"/>
      <c r="QNC136" s="692"/>
      <c r="QND136" s="692"/>
      <c r="QNE136" s="692"/>
      <c r="QNF136" s="692"/>
      <c r="QNG136" s="692"/>
      <c r="QNH136" s="692"/>
      <c r="QNI136" s="692"/>
      <c r="QNJ136" s="692"/>
      <c r="QNK136" s="692"/>
      <c r="QNL136" s="692"/>
      <c r="QNM136" s="692"/>
      <c r="QNN136" s="692"/>
      <c r="QNO136" s="692"/>
      <c r="QNP136" s="692"/>
      <c r="QNQ136" s="692"/>
      <c r="QNR136" s="692"/>
      <c r="QNS136" s="692"/>
      <c r="QNT136" s="692"/>
      <c r="QNU136" s="692"/>
      <c r="QNV136" s="692"/>
      <c r="QNW136" s="692"/>
      <c r="QNX136" s="692"/>
      <c r="QNY136" s="692"/>
      <c r="QNZ136" s="692"/>
      <c r="QOA136" s="692"/>
      <c r="QOB136" s="692"/>
      <c r="QOC136" s="692"/>
      <c r="QOD136" s="692"/>
      <c r="QOE136" s="692"/>
      <c r="QOF136" s="692"/>
      <c r="QOG136" s="692"/>
      <c r="QOH136" s="692"/>
      <c r="QOI136" s="692"/>
      <c r="QOJ136" s="692"/>
      <c r="QOK136" s="692"/>
      <c r="QOL136" s="692"/>
      <c r="QOM136" s="692"/>
      <c r="QON136" s="692"/>
      <c r="QOO136" s="692"/>
      <c r="QOP136" s="692"/>
      <c r="QOQ136" s="692"/>
      <c r="QOR136" s="692"/>
      <c r="QOS136" s="692"/>
      <c r="QOT136" s="692"/>
      <c r="QOU136" s="692"/>
      <c r="QOV136" s="692"/>
      <c r="QOW136" s="692"/>
      <c r="QOX136" s="692"/>
      <c r="QOY136" s="692"/>
      <c r="QOZ136" s="692"/>
      <c r="QPA136" s="692"/>
      <c r="QPB136" s="692"/>
      <c r="QPC136" s="692"/>
      <c r="QPD136" s="692"/>
      <c r="QPE136" s="692"/>
      <c r="QPF136" s="692"/>
      <c r="QPG136" s="692"/>
      <c r="QPH136" s="692"/>
      <c r="QPI136" s="692"/>
      <c r="QPJ136" s="692"/>
      <c r="QPK136" s="692"/>
      <c r="QPL136" s="692"/>
      <c r="QPM136" s="692"/>
      <c r="QPN136" s="692"/>
      <c r="QPO136" s="692"/>
      <c r="QPP136" s="692"/>
      <c r="QPQ136" s="692"/>
      <c r="QPR136" s="692"/>
      <c r="QPS136" s="692"/>
      <c r="QPT136" s="692"/>
      <c r="QPU136" s="692"/>
      <c r="QPV136" s="692"/>
      <c r="QPW136" s="692"/>
      <c r="QPX136" s="692"/>
      <c r="QPY136" s="692"/>
      <c r="QPZ136" s="692"/>
      <c r="QQA136" s="692"/>
      <c r="QQB136" s="692"/>
      <c r="QQC136" s="692"/>
      <c r="QQD136" s="692"/>
      <c r="QQE136" s="692"/>
      <c r="QQF136" s="692"/>
      <c r="QQG136" s="692"/>
      <c r="QQH136" s="692"/>
      <c r="QQI136" s="692"/>
      <c r="QQJ136" s="692"/>
      <c r="QQK136" s="692"/>
      <c r="QQL136" s="692"/>
      <c r="QQM136" s="692"/>
      <c r="QQN136" s="692"/>
      <c r="QQO136" s="692"/>
      <c r="QQP136" s="692"/>
      <c r="QQQ136" s="692"/>
      <c r="QQR136" s="692"/>
      <c r="QQS136" s="692"/>
      <c r="QQT136" s="692"/>
      <c r="QQU136" s="692"/>
      <c r="QQV136" s="692"/>
      <c r="QQW136" s="692"/>
      <c r="QQX136" s="692"/>
      <c r="QQY136" s="692"/>
      <c r="QQZ136" s="692"/>
      <c r="QRA136" s="692"/>
      <c r="QRB136" s="692"/>
      <c r="QRC136" s="692"/>
      <c r="QRD136" s="692"/>
      <c r="QRE136" s="692"/>
      <c r="QRF136" s="692"/>
      <c r="QRG136" s="692"/>
      <c r="QRH136" s="692"/>
      <c r="QRI136" s="692"/>
      <c r="QRJ136" s="692"/>
      <c r="QRK136" s="692"/>
      <c r="QRL136" s="692"/>
      <c r="QRM136" s="692"/>
      <c r="QRN136" s="692"/>
      <c r="QRO136" s="692"/>
      <c r="QRP136" s="692"/>
      <c r="QRQ136" s="692"/>
      <c r="QRR136" s="692"/>
      <c r="QRS136" s="692"/>
      <c r="QRT136" s="692"/>
      <c r="QRU136" s="692"/>
      <c r="QRV136" s="692"/>
      <c r="QRW136" s="692"/>
      <c r="QRX136" s="692"/>
      <c r="QRY136" s="692"/>
      <c r="QRZ136" s="692"/>
      <c r="QSA136" s="692"/>
      <c r="QSB136" s="692"/>
      <c r="QSC136" s="692"/>
      <c r="QSD136" s="692"/>
      <c r="QSE136" s="692"/>
      <c r="QSF136" s="692"/>
      <c r="QSG136" s="692"/>
      <c r="QSH136" s="692"/>
      <c r="QSI136" s="692"/>
      <c r="QSJ136" s="692"/>
      <c r="QSK136" s="692"/>
      <c r="QSL136" s="692"/>
      <c r="QSM136" s="692"/>
      <c r="QSN136" s="692"/>
      <c r="QSO136" s="692"/>
      <c r="QSP136" s="692"/>
      <c r="QSQ136" s="692"/>
      <c r="QSR136" s="692"/>
      <c r="QSS136" s="692"/>
      <c r="QST136" s="692"/>
      <c r="QSU136" s="692"/>
      <c r="QSV136" s="692"/>
      <c r="QSW136" s="692"/>
      <c r="QSX136" s="692"/>
      <c r="QSY136" s="692"/>
      <c r="QSZ136" s="692"/>
      <c r="QTA136" s="692"/>
      <c r="QTB136" s="692"/>
      <c r="QTC136" s="692"/>
      <c r="QTD136" s="692"/>
      <c r="QTE136" s="692"/>
      <c r="QTF136" s="692"/>
      <c r="QTG136" s="692"/>
      <c r="QTH136" s="692"/>
      <c r="QTI136" s="692"/>
      <c r="QTJ136" s="692"/>
      <c r="QTK136" s="692"/>
      <c r="QTL136" s="692"/>
      <c r="QTM136" s="692"/>
      <c r="QTN136" s="692"/>
      <c r="QTO136" s="692"/>
      <c r="QTP136" s="692"/>
      <c r="QTQ136" s="692"/>
      <c r="QTR136" s="692"/>
      <c r="QTS136" s="692"/>
      <c r="QTT136" s="692"/>
      <c r="QTU136" s="692"/>
      <c r="QTV136" s="692"/>
      <c r="QTW136" s="692"/>
      <c r="QTX136" s="692"/>
      <c r="QTY136" s="692"/>
      <c r="QTZ136" s="692"/>
      <c r="QUA136" s="692"/>
      <c r="QUB136" s="692"/>
      <c r="QUC136" s="692"/>
      <c r="QUD136" s="692"/>
      <c r="QUE136" s="692"/>
      <c r="QUF136" s="692"/>
      <c r="QUG136" s="692"/>
      <c r="QUH136" s="692"/>
      <c r="QUI136" s="692"/>
      <c r="QUJ136" s="692"/>
      <c r="QUK136" s="692"/>
      <c r="QUL136" s="692"/>
      <c r="QUM136" s="692"/>
      <c r="QUN136" s="692"/>
      <c r="QUO136" s="692"/>
      <c r="QUP136" s="692"/>
      <c r="QUQ136" s="692"/>
      <c r="QUR136" s="692"/>
      <c r="QUS136" s="692"/>
      <c r="QUT136" s="692"/>
      <c r="QUU136" s="692"/>
      <c r="QUV136" s="692"/>
      <c r="QUW136" s="692"/>
      <c r="QUX136" s="692"/>
      <c r="QUY136" s="692"/>
      <c r="QUZ136" s="692"/>
      <c r="QVA136" s="692"/>
      <c r="QVB136" s="692"/>
      <c r="QVC136" s="692"/>
      <c r="QVD136" s="692"/>
      <c r="QVE136" s="692"/>
      <c r="QVF136" s="692"/>
      <c r="QVG136" s="692"/>
      <c r="QVH136" s="692"/>
      <c r="QVI136" s="692"/>
      <c r="QVJ136" s="692"/>
      <c r="QVK136" s="692"/>
      <c r="QVL136" s="692"/>
      <c r="QVM136" s="692"/>
      <c r="QVN136" s="692"/>
      <c r="QVO136" s="692"/>
      <c r="QVP136" s="692"/>
      <c r="QVQ136" s="692"/>
      <c r="QVR136" s="692"/>
      <c r="QVS136" s="692"/>
      <c r="QVT136" s="692"/>
      <c r="QVU136" s="692"/>
      <c r="QVV136" s="692"/>
      <c r="QVW136" s="692"/>
      <c r="QVX136" s="692"/>
      <c r="QVY136" s="692"/>
      <c r="QVZ136" s="692"/>
      <c r="QWA136" s="692"/>
      <c r="QWB136" s="692"/>
      <c r="QWC136" s="692"/>
      <c r="QWD136" s="692"/>
      <c r="QWE136" s="692"/>
      <c r="QWF136" s="692"/>
      <c r="QWG136" s="692"/>
      <c r="QWH136" s="692"/>
      <c r="QWI136" s="692"/>
      <c r="QWJ136" s="692"/>
      <c r="QWK136" s="692"/>
      <c r="QWL136" s="692"/>
      <c r="QWM136" s="692"/>
      <c r="QWN136" s="692"/>
      <c r="QWO136" s="692"/>
      <c r="QWP136" s="692"/>
      <c r="QWQ136" s="692"/>
      <c r="QWR136" s="692"/>
      <c r="QWS136" s="692"/>
      <c r="QWT136" s="692"/>
      <c r="QWU136" s="692"/>
      <c r="QWV136" s="692"/>
      <c r="QWW136" s="692"/>
      <c r="QWX136" s="692"/>
      <c r="QWY136" s="692"/>
      <c r="QWZ136" s="692"/>
      <c r="QXA136" s="692"/>
      <c r="QXB136" s="692"/>
      <c r="QXC136" s="692"/>
      <c r="QXD136" s="692"/>
      <c r="QXE136" s="692"/>
      <c r="QXF136" s="692"/>
      <c r="QXG136" s="692"/>
      <c r="QXH136" s="692"/>
      <c r="QXI136" s="692"/>
      <c r="QXJ136" s="692"/>
      <c r="QXK136" s="692"/>
      <c r="QXL136" s="692"/>
      <c r="QXM136" s="692"/>
      <c r="QXN136" s="692"/>
      <c r="QXO136" s="692"/>
      <c r="QXP136" s="692"/>
      <c r="QXQ136" s="692"/>
      <c r="QXR136" s="692"/>
      <c r="QXS136" s="692"/>
      <c r="QXT136" s="692"/>
      <c r="QXU136" s="692"/>
      <c r="QXV136" s="692"/>
      <c r="QXW136" s="692"/>
      <c r="QXX136" s="692"/>
      <c r="QXY136" s="692"/>
      <c r="QXZ136" s="692"/>
      <c r="QYA136" s="692"/>
      <c r="QYB136" s="692"/>
      <c r="QYC136" s="692"/>
      <c r="QYD136" s="692"/>
      <c r="QYE136" s="692"/>
      <c r="QYF136" s="692"/>
      <c r="QYG136" s="692"/>
      <c r="QYH136" s="692"/>
      <c r="QYI136" s="692"/>
      <c r="QYJ136" s="692"/>
      <c r="QYK136" s="692"/>
      <c r="QYL136" s="692"/>
      <c r="QYM136" s="692"/>
      <c r="QYN136" s="692"/>
      <c r="QYO136" s="692"/>
      <c r="QYP136" s="692"/>
      <c r="QYQ136" s="692"/>
      <c r="QYR136" s="692"/>
      <c r="QYS136" s="692"/>
      <c r="QYT136" s="692"/>
      <c r="QYU136" s="692"/>
      <c r="QYV136" s="692"/>
      <c r="QYW136" s="692"/>
      <c r="QYX136" s="692"/>
      <c r="QYY136" s="692"/>
      <c r="QYZ136" s="692"/>
      <c r="QZA136" s="692"/>
      <c r="QZB136" s="692"/>
      <c r="QZC136" s="692"/>
      <c r="QZD136" s="692"/>
      <c r="QZE136" s="692"/>
      <c r="QZF136" s="692"/>
      <c r="QZG136" s="692"/>
      <c r="QZH136" s="692"/>
      <c r="QZI136" s="692"/>
      <c r="QZJ136" s="692"/>
      <c r="QZK136" s="692"/>
      <c r="QZL136" s="692"/>
      <c r="QZM136" s="692"/>
      <c r="QZN136" s="692"/>
      <c r="QZO136" s="692"/>
      <c r="QZP136" s="692"/>
      <c r="QZQ136" s="692"/>
      <c r="QZR136" s="692"/>
      <c r="QZS136" s="692"/>
      <c r="QZT136" s="692"/>
      <c r="QZU136" s="692"/>
      <c r="QZV136" s="692"/>
      <c r="QZW136" s="692"/>
      <c r="QZX136" s="692"/>
      <c r="QZY136" s="692"/>
      <c r="QZZ136" s="692"/>
      <c r="RAA136" s="692"/>
      <c r="RAB136" s="692"/>
      <c r="RAC136" s="692"/>
      <c r="RAD136" s="692"/>
      <c r="RAE136" s="692"/>
      <c r="RAF136" s="692"/>
      <c r="RAG136" s="692"/>
      <c r="RAH136" s="692"/>
      <c r="RAI136" s="692"/>
      <c r="RAJ136" s="692"/>
      <c r="RAK136" s="692"/>
      <c r="RAL136" s="692"/>
      <c r="RAM136" s="692"/>
      <c r="RAN136" s="692"/>
      <c r="RAO136" s="692"/>
      <c r="RAP136" s="692"/>
      <c r="RAQ136" s="692"/>
      <c r="RAR136" s="692"/>
      <c r="RAS136" s="692"/>
      <c r="RAT136" s="692"/>
      <c r="RAU136" s="692"/>
      <c r="RAV136" s="692"/>
      <c r="RAW136" s="692"/>
      <c r="RAX136" s="692"/>
      <c r="RAY136" s="692"/>
      <c r="RAZ136" s="692"/>
      <c r="RBA136" s="692"/>
      <c r="RBB136" s="692"/>
      <c r="RBC136" s="692"/>
      <c r="RBD136" s="692"/>
      <c r="RBE136" s="692"/>
      <c r="RBF136" s="692"/>
      <c r="RBG136" s="692"/>
      <c r="RBH136" s="692"/>
      <c r="RBI136" s="692"/>
      <c r="RBJ136" s="692"/>
      <c r="RBK136" s="692"/>
      <c r="RBL136" s="692"/>
      <c r="RBM136" s="692"/>
      <c r="RBN136" s="692"/>
      <c r="RBO136" s="692"/>
      <c r="RBP136" s="692"/>
      <c r="RBQ136" s="692"/>
      <c r="RBR136" s="692"/>
      <c r="RBS136" s="692"/>
      <c r="RBT136" s="692"/>
      <c r="RBU136" s="692"/>
      <c r="RBV136" s="692"/>
      <c r="RBW136" s="692"/>
      <c r="RBX136" s="692"/>
      <c r="RBY136" s="692"/>
      <c r="RBZ136" s="692"/>
      <c r="RCA136" s="692"/>
      <c r="RCB136" s="692"/>
      <c r="RCC136" s="692"/>
      <c r="RCD136" s="692"/>
      <c r="RCE136" s="692"/>
      <c r="RCF136" s="692"/>
      <c r="RCG136" s="692"/>
      <c r="RCH136" s="692"/>
      <c r="RCI136" s="692"/>
      <c r="RCJ136" s="692"/>
      <c r="RCK136" s="692"/>
      <c r="RCL136" s="692"/>
      <c r="RCM136" s="692"/>
      <c r="RCN136" s="692"/>
      <c r="RCO136" s="692"/>
      <c r="RCP136" s="692"/>
      <c r="RCQ136" s="692"/>
      <c r="RCR136" s="692"/>
      <c r="RCS136" s="692"/>
      <c r="RCT136" s="692"/>
      <c r="RCU136" s="692"/>
      <c r="RCV136" s="692"/>
      <c r="RCW136" s="692"/>
      <c r="RCX136" s="692"/>
      <c r="RCY136" s="692"/>
      <c r="RCZ136" s="692"/>
      <c r="RDA136" s="692"/>
      <c r="RDB136" s="692"/>
      <c r="RDC136" s="692"/>
      <c r="RDD136" s="692"/>
      <c r="RDE136" s="692"/>
      <c r="RDF136" s="692"/>
      <c r="RDG136" s="692"/>
      <c r="RDH136" s="692"/>
      <c r="RDI136" s="692"/>
      <c r="RDJ136" s="692"/>
      <c r="RDK136" s="692"/>
      <c r="RDL136" s="692"/>
      <c r="RDM136" s="692"/>
      <c r="RDN136" s="692"/>
      <c r="RDO136" s="692"/>
      <c r="RDP136" s="692"/>
      <c r="RDQ136" s="692"/>
      <c r="RDR136" s="692"/>
      <c r="RDS136" s="692"/>
      <c r="RDT136" s="692"/>
      <c r="RDU136" s="692"/>
      <c r="RDV136" s="692"/>
      <c r="RDW136" s="692"/>
      <c r="RDX136" s="692"/>
      <c r="RDY136" s="692"/>
      <c r="RDZ136" s="692"/>
      <c r="REA136" s="692"/>
      <c r="REB136" s="692"/>
      <c r="REC136" s="692"/>
      <c r="RED136" s="692"/>
      <c r="REE136" s="692"/>
      <c r="REF136" s="692"/>
      <c r="REG136" s="692"/>
      <c r="REH136" s="692"/>
      <c r="REI136" s="692"/>
      <c r="REJ136" s="692"/>
      <c r="REK136" s="692"/>
      <c r="REL136" s="692"/>
      <c r="REM136" s="692"/>
      <c r="REN136" s="692"/>
      <c r="REO136" s="692"/>
      <c r="REP136" s="692"/>
      <c r="REQ136" s="692"/>
      <c r="RER136" s="692"/>
      <c r="RES136" s="692"/>
      <c r="RET136" s="692"/>
      <c r="REU136" s="692"/>
      <c r="REV136" s="692"/>
      <c r="REW136" s="692"/>
      <c r="REX136" s="692"/>
      <c r="REY136" s="692"/>
      <c r="REZ136" s="692"/>
      <c r="RFA136" s="692"/>
      <c r="RFB136" s="692"/>
      <c r="RFC136" s="692"/>
      <c r="RFD136" s="692"/>
      <c r="RFE136" s="692"/>
      <c r="RFF136" s="692"/>
      <c r="RFG136" s="692"/>
      <c r="RFH136" s="692"/>
      <c r="RFI136" s="692"/>
      <c r="RFJ136" s="692"/>
      <c r="RFK136" s="692"/>
      <c r="RFL136" s="692"/>
      <c r="RFM136" s="692"/>
      <c r="RFN136" s="692"/>
      <c r="RFO136" s="692"/>
      <c r="RFP136" s="692"/>
      <c r="RFQ136" s="692"/>
      <c r="RFR136" s="692"/>
      <c r="RFS136" s="692"/>
      <c r="RFT136" s="692"/>
      <c r="RFU136" s="692"/>
      <c r="RFV136" s="692"/>
      <c r="RFW136" s="692"/>
      <c r="RFX136" s="692"/>
      <c r="RFY136" s="692"/>
      <c r="RFZ136" s="692"/>
      <c r="RGA136" s="692"/>
      <c r="RGB136" s="692"/>
      <c r="RGC136" s="692"/>
      <c r="RGD136" s="692"/>
      <c r="RGE136" s="692"/>
      <c r="RGF136" s="692"/>
      <c r="RGG136" s="692"/>
      <c r="RGH136" s="692"/>
      <c r="RGI136" s="692"/>
      <c r="RGJ136" s="692"/>
      <c r="RGK136" s="692"/>
      <c r="RGL136" s="692"/>
      <c r="RGM136" s="692"/>
      <c r="RGN136" s="692"/>
      <c r="RGO136" s="692"/>
      <c r="RGP136" s="692"/>
      <c r="RGQ136" s="692"/>
      <c r="RGR136" s="692"/>
      <c r="RGS136" s="692"/>
      <c r="RGT136" s="692"/>
      <c r="RGU136" s="692"/>
      <c r="RGV136" s="692"/>
      <c r="RGW136" s="692"/>
      <c r="RGX136" s="692"/>
      <c r="RGY136" s="692"/>
      <c r="RGZ136" s="692"/>
      <c r="RHA136" s="692"/>
      <c r="RHB136" s="692"/>
      <c r="RHC136" s="692"/>
      <c r="RHD136" s="692"/>
      <c r="RHE136" s="692"/>
      <c r="RHF136" s="692"/>
      <c r="RHG136" s="692"/>
      <c r="RHH136" s="692"/>
      <c r="RHI136" s="692"/>
      <c r="RHJ136" s="692"/>
      <c r="RHK136" s="692"/>
      <c r="RHL136" s="692"/>
      <c r="RHM136" s="692"/>
      <c r="RHN136" s="692"/>
      <c r="RHO136" s="692"/>
      <c r="RHP136" s="692"/>
      <c r="RHQ136" s="692"/>
      <c r="RHR136" s="692"/>
      <c r="RHS136" s="692"/>
      <c r="RHT136" s="692"/>
      <c r="RHU136" s="692"/>
      <c r="RHV136" s="692"/>
      <c r="RHW136" s="692"/>
      <c r="RHX136" s="692"/>
      <c r="RHY136" s="692"/>
      <c r="RHZ136" s="692"/>
      <c r="RIA136" s="692"/>
      <c r="RIB136" s="692"/>
      <c r="RIC136" s="692"/>
      <c r="RID136" s="692"/>
      <c r="RIE136" s="692"/>
      <c r="RIF136" s="692"/>
      <c r="RIG136" s="692"/>
      <c r="RIH136" s="692"/>
      <c r="RII136" s="692"/>
      <c r="RIJ136" s="692"/>
      <c r="RIK136" s="692"/>
      <c r="RIL136" s="692"/>
      <c r="RIM136" s="692"/>
      <c r="RIN136" s="692"/>
      <c r="RIO136" s="692"/>
      <c r="RIP136" s="692"/>
      <c r="RIQ136" s="692"/>
      <c r="RIR136" s="692"/>
      <c r="RIS136" s="692"/>
      <c r="RIT136" s="692"/>
      <c r="RIU136" s="692"/>
      <c r="RIV136" s="692"/>
      <c r="RIW136" s="692"/>
      <c r="RIX136" s="692"/>
      <c r="RIY136" s="692"/>
      <c r="RIZ136" s="692"/>
      <c r="RJA136" s="692"/>
      <c r="RJB136" s="692"/>
      <c r="RJC136" s="692"/>
      <c r="RJD136" s="692"/>
      <c r="RJE136" s="692"/>
      <c r="RJF136" s="692"/>
      <c r="RJG136" s="692"/>
      <c r="RJH136" s="692"/>
      <c r="RJI136" s="692"/>
      <c r="RJJ136" s="692"/>
      <c r="RJK136" s="692"/>
      <c r="RJL136" s="692"/>
      <c r="RJM136" s="692"/>
      <c r="RJN136" s="692"/>
      <c r="RJO136" s="692"/>
      <c r="RJP136" s="692"/>
      <c r="RJQ136" s="692"/>
      <c r="RJR136" s="692"/>
      <c r="RJS136" s="692"/>
      <c r="RJT136" s="692"/>
      <c r="RJU136" s="692"/>
      <c r="RJV136" s="692"/>
      <c r="RJW136" s="692"/>
      <c r="RJX136" s="692"/>
      <c r="RJY136" s="692"/>
      <c r="RJZ136" s="692"/>
      <c r="RKA136" s="692"/>
      <c r="RKB136" s="692"/>
      <c r="RKC136" s="692"/>
      <c r="RKD136" s="692"/>
      <c r="RKE136" s="692"/>
      <c r="RKF136" s="692"/>
      <c r="RKG136" s="692"/>
      <c r="RKH136" s="692"/>
      <c r="RKI136" s="692"/>
      <c r="RKJ136" s="692"/>
      <c r="RKK136" s="692"/>
      <c r="RKL136" s="692"/>
      <c r="RKM136" s="692"/>
      <c r="RKN136" s="692"/>
      <c r="RKO136" s="692"/>
      <c r="RKP136" s="692"/>
      <c r="RKQ136" s="692"/>
      <c r="RKR136" s="692"/>
      <c r="RKS136" s="692"/>
      <c r="RKT136" s="692"/>
      <c r="RKU136" s="692"/>
      <c r="RKV136" s="692"/>
      <c r="RKW136" s="692"/>
      <c r="RKX136" s="692"/>
      <c r="RKY136" s="692"/>
      <c r="RKZ136" s="692"/>
      <c r="RLA136" s="692"/>
      <c r="RLB136" s="692"/>
      <c r="RLC136" s="692"/>
      <c r="RLD136" s="692"/>
      <c r="RLE136" s="692"/>
      <c r="RLF136" s="692"/>
      <c r="RLG136" s="692"/>
      <c r="RLH136" s="692"/>
      <c r="RLI136" s="692"/>
      <c r="RLJ136" s="692"/>
      <c r="RLK136" s="692"/>
      <c r="RLL136" s="692"/>
      <c r="RLM136" s="692"/>
      <c r="RLN136" s="692"/>
      <c r="RLO136" s="692"/>
      <c r="RLP136" s="692"/>
      <c r="RLQ136" s="692"/>
      <c r="RLR136" s="692"/>
      <c r="RLS136" s="692"/>
      <c r="RLT136" s="692"/>
      <c r="RLU136" s="692"/>
      <c r="RLV136" s="692"/>
      <c r="RLW136" s="692"/>
      <c r="RLX136" s="692"/>
      <c r="RLY136" s="692"/>
      <c r="RLZ136" s="692"/>
      <c r="RMA136" s="692"/>
      <c r="RMB136" s="692"/>
      <c r="RMC136" s="692"/>
      <c r="RMD136" s="692"/>
      <c r="RME136" s="692"/>
      <c r="RMF136" s="692"/>
      <c r="RMG136" s="692"/>
      <c r="RMH136" s="692"/>
      <c r="RMI136" s="692"/>
      <c r="RMJ136" s="692"/>
      <c r="RMK136" s="692"/>
      <c r="RML136" s="692"/>
      <c r="RMM136" s="692"/>
      <c r="RMN136" s="692"/>
      <c r="RMO136" s="692"/>
      <c r="RMP136" s="692"/>
      <c r="RMQ136" s="692"/>
      <c r="RMR136" s="692"/>
      <c r="RMS136" s="692"/>
      <c r="RMT136" s="692"/>
      <c r="RMU136" s="692"/>
      <c r="RMV136" s="692"/>
      <c r="RMW136" s="692"/>
      <c r="RMX136" s="692"/>
      <c r="RMY136" s="692"/>
      <c r="RMZ136" s="692"/>
      <c r="RNA136" s="692"/>
      <c r="RNB136" s="692"/>
      <c r="RNC136" s="692"/>
      <c r="RND136" s="692"/>
      <c r="RNE136" s="692"/>
      <c r="RNF136" s="692"/>
      <c r="RNG136" s="692"/>
      <c r="RNH136" s="692"/>
      <c r="RNI136" s="692"/>
      <c r="RNJ136" s="692"/>
      <c r="RNK136" s="692"/>
      <c r="RNL136" s="692"/>
      <c r="RNM136" s="692"/>
      <c r="RNN136" s="692"/>
      <c r="RNO136" s="692"/>
      <c r="RNP136" s="692"/>
      <c r="RNQ136" s="692"/>
      <c r="RNR136" s="692"/>
      <c r="RNS136" s="692"/>
      <c r="RNT136" s="692"/>
      <c r="RNU136" s="692"/>
      <c r="RNV136" s="692"/>
      <c r="RNW136" s="692"/>
      <c r="RNX136" s="692"/>
      <c r="RNY136" s="692"/>
      <c r="RNZ136" s="692"/>
      <c r="ROA136" s="692"/>
      <c r="ROB136" s="692"/>
      <c r="ROC136" s="692"/>
      <c r="ROD136" s="692"/>
      <c r="ROE136" s="692"/>
      <c r="ROF136" s="692"/>
      <c r="ROG136" s="692"/>
      <c r="ROH136" s="692"/>
      <c r="ROI136" s="692"/>
      <c r="ROJ136" s="692"/>
      <c r="ROK136" s="692"/>
      <c r="ROL136" s="692"/>
      <c r="ROM136" s="692"/>
      <c r="RON136" s="692"/>
      <c r="ROO136" s="692"/>
      <c r="ROP136" s="692"/>
      <c r="ROQ136" s="692"/>
      <c r="ROR136" s="692"/>
      <c r="ROS136" s="692"/>
      <c r="ROT136" s="692"/>
      <c r="ROU136" s="692"/>
      <c r="ROV136" s="692"/>
      <c r="ROW136" s="692"/>
      <c r="ROX136" s="692"/>
      <c r="ROY136" s="692"/>
      <c r="ROZ136" s="692"/>
      <c r="RPA136" s="692"/>
      <c r="RPB136" s="692"/>
      <c r="RPC136" s="692"/>
      <c r="RPD136" s="692"/>
      <c r="RPE136" s="692"/>
      <c r="RPF136" s="692"/>
      <c r="RPG136" s="692"/>
      <c r="RPH136" s="692"/>
      <c r="RPI136" s="692"/>
      <c r="RPJ136" s="692"/>
      <c r="RPK136" s="692"/>
      <c r="RPL136" s="692"/>
      <c r="RPM136" s="692"/>
      <c r="RPN136" s="692"/>
      <c r="RPO136" s="692"/>
      <c r="RPP136" s="692"/>
      <c r="RPQ136" s="692"/>
      <c r="RPR136" s="692"/>
      <c r="RPS136" s="692"/>
      <c r="RPT136" s="692"/>
      <c r="RPU136" s="692"/>
      <c r="RPV136" s="692"/>
      <c r="RPW136" s="692"/>
      <c r="RPX136" s="692"/>
      <c r="RPY136" s="692"/>
      <c r="RPZ136" s="692"/>
      <c r="RQA136" s="692"/>
      <c r="RQB136" s="692"/>
      <c r="RQC136" s="692"/>
      <c r="RQD136" s="692"/>
      <c r="RQE136" s="692"/>
      <c r="RQF136" s="692"/>
      <c r="RQG136" s="692"/>
      <c r="RQH136" s="692"/>
      <c r="RQI136" s="692"/>
      <c r="RQJ136" s="692"/>
      <c r="RQK136" s="692"/>
      <c r="RQL136" s="692"/>
      <c r="RQM136" s="692"/>
      <c r="RQN136" s="692"/>
      <c r="RQO136" s="692"/>
      <c r="RQP136" s="692"/>
      <c r="RQQ136" s="692"/>
      <c r="RQR136" s="692"/>
      <c r="RQS136" s="692"/>
      <c r="RQT136" s="692"/>
      <c r="RQU136" s="692"/>
      <c r="RQV136" s="692"/>
      <c r="RQW136" s="692"/>
      <c r="RQX136" s="692"/>
      <c r="RQY136" s="692"/>
      <c r="RQZ136" s="692"/>
      <c r="RRA136" s="692"/>
      <c r="RRB136" s="692"/>
      <c r="RRC136" s="692"/>
      <c r="RRD136" s="692"/>
      <c r="RRE136" s="692"/>
      <c r="RRF136" s="692"/>
      <c r="RRG136" s="692"/>
      <c r="RRH136" s="692"/>
      <c r="RRI136" s="692"/>
      <c r="RRJ136" s="692"/>
      <c r="RRK136" s="692"/>
      <c r="RRL136" s="692"/>
      <c r="RRM136" s="692"/>
      <c r="RRN136" s="692"/>
      <c r="RRO136" s="692"/>
      <c r="RRP136" s="692"/>
      <c r="RRQ136" s="692"/>
      <c r="RRR136" s="692"/>
      <c r="RRS136" s="692"/>
      <c r="RRT136" s="692"/>
      <c r="RRU136" s="692"/>
      <c r="RRV136" s="692"/>
      <c r="RRW136" s="692"/>
      <c r="RRX136" s="692"/>
      <c r="RRY136" s="692"/>
      <c r="RRZ136" s="692"/>
      <c r="RSA136" s="692"/>
      <c r="RSB136" s="692"/>
      <c r="RSC136" s="692"/>
      <c r="RSD136" s="692"/>
      <c r="RSE136" s="692"/>
      <c r="RSF136" s="692"/>
      <c r="RSG136" s="692"/>
      <c r="RSH136" s="692"/>
      <c r="RSI136" s="692"/>
      <c r="RSJ136" s="692"/>
      <c r="RSK136" s="692"/>
      <c r="RSL136" s="692"/>
      <c r="RSM136" s="692"/>
      <c r="RSN136" s="692"/>
      <c r="RSO136" s="692"/>
      <c r="RSP136" s="692"/>
      <c r="RSQ136" s="692"/>
      <c r="RSR136" s="692"/>
      <c r="RSS136" s="692"/>
      <c r="RST136" s="692"/>
      <c r="RSU136" s="692"/>
      <c r="RSV136" s="692"/>
      <c r="RSW136" s="692"/>
      <c r="RSX136" s="692"/>
      <c r="RSY136" s="692"/>
      <c r="RSZ136" s="692"/>
      <c r="RTA136" s="692"/>
      <c r="RTB136" s="692"/>
      <c r="RTC136" s="692"/>
      <c r="RTD136" s="692"/>
      <c r="RTE136" s="692"/>
      <c r="RTF136" s="692"/>
      <c r="RTG136" s="692"/>
      <c r="RTH136" s="692"/>
      <c r="RTI136" s="692"/>
      <c r="RTJ136" s="692"/>
      <c r="RTK136" s="692"/>
      <c r="RTL136" s="692"/>
      <c r="RTM136" s="692"/>
      <c r="RTN136" s="692"/>
      <c r="RTO136" s="692"/>
      <c r="RTP136" s="692"/>
      <c r="RTQ136" s="692"/>
      <c r="RTR136" s="692"/>
      <c r="RTS136" s="692"/>
      <c r="RTT136" s="692"/>
      <c r="RTU136" s="692"/>
      <c r="RTV136" s="692"/>
      <c r="RTW136" s="692"/>
      <c r="RTX136" s="692"/>
      <c r="RTY136" s="692"/>
      <c r="RTZ136" s="692"/>
      <c r="RUA136" s="692"/>
      <c r="RUB136" s="692"/>
      <c r="RUC136" s="692"/>
      <c r="RUD136" s="692"/>
      <c r="RUE136" s="692"/>
      <c r="RUF136" s="692"/>
      <c r="RUG136" s="692"/>
      <c r="RUH136" s="692"/>
      <c r="RUI136" s="692"/>
      <c r="RUJ136" s="692"/>
      <c r="RUK136" s="692"/>
      <c r="RUL136" s="692"/>
      <c r="RUM136" s="692"/>
      <c r="RUN136" s="692"/>
      <c r="RUO136" s="692"/>
      <c r="RUP136" s="692"/>
      <c r="RUQ136" s="692"/>
      <c r="RUR136" s="692"/>
      <c r="RUS136" s="692"/>
      <c r="RUT136" s="692"/>
      <c r="RUU136" s="692"/>
      <c r="RUV136" s="692"/>
      <c r="RUW136" s="692"/>
      <c r="RUX136" s="692"/>
      <c r="RUY136" s="692"/>
      <c r="RUZ136" s="692"/>
      <c r="RVA136" s="692"/>
      <c r="RVB136" s="692"/>
      <c r="RVC136" s="692"/>
      <c r="RVD136" s="692"/>
      <c r="RVE136" s="692"/>
      <c r="RVF136" s="692"/>
      <c r="RVG136" s="692"/>
      <c r="RVH136" s="692"/>
      <c r="RVI136" s="692"/>
      <c r="RVJ136" s="692"/>
      <c r="RVK136" s="692"/>
      <c r="RVL136" s="692"/>
      <c r="RVM136" s="692"/>
      <c r="RVN136" s="692"/>
      <c r="RVO136" s="692"/>
      <c r="RVP136" s="692"/>
      <c r="RVQ136" s="692"/>
      <c r="RVR136" s="692"/>
      <c r="RVS136" s="692"/>
      <c r="RVT136" s="692"/>
      <c r="RVU136" s="692"/>
      <c r="RVV136" s="692"/>
      <c r="RVW136" s="692"/>
      <c r="RVX136" s="692"/>
      <c r="RVY136" s="692"/>
      <c r="RVZ136" s="692"/>
      <c r="RWA136" s="692"/>
      <c r="RWB136" s="692"/>
      <c r="RWC136" s="692"/>
      <c r="RWD136" s="692"/>
      <c r="RWE136" s="692"/>
      <c r="RWF136" s="692"/>
      <c r="RWG136" s="692"/>
      <c r="RWH136" s="692"/>
      <c r="RWI136" s="692"/>
      <c r="RWJ136" s="692"/>
      <c r="RWK136" s="692"/>
      <c r="RWL136" s="692"/>
      <c r="RWM136" s="692"/>
      <c r="RWN136" s="692"/>
      <c r="RWO136" s="692"/>
      <c r="RWP136" s="692"/>
      <c r="RWQ136" s="692"/>
      <c r="RWR136" s="692"/>
      <c r="RWS136" s="692"/>
      <c r="RWT136" s="692"/>
      <c r="RWU136" s="692"/>
      <c r="RWV136" s="692"/>
      <c r="RWW136" s="692"/>
      <c r="RWX136" s="692"/>
      <c r="RWY136" s="692"/>
      <c r="RWZ136" s="692"/>
      <c r="RXA136" s="692"/>
      <c r="RXB136" s="692"/>
      <c r="RXC136" s="692"/>
      <c r="RXD136" s="692"/>
      <c r="RXE136" s="692"/>
      <c r="RXF136" s="692"/>
      <c r="RXG136" s="692"/>
      <c r="RXH136" s="692"/>
      <c r="RXI136" s="692"/>
      <c r="RXJ136" s="692"/>
      <c r="RXK136" s="692"/>
      <c r="RXL136" s="692"/>
      <c r="RXM136" s="692"/>
      <c r="RXN136" s="692"/>
      <c r="RXO136" s="692"/>
      <c r="RXP136" s="692"/>
      <c r="RXQ136" s="692"/>
      <c r="RXR136" s="692"/>
      <c r="RXS136" s="692"/>
      <c r="RXT136" s="692"/>
      <c r="RXU136" s="692"/>
      <c r="RXV136" s="692"/>
      <c r="RXW136" s="692"/>
      <c r="RXX136" s="692"/>
      <c r="RXY136" s="692"/>
      <c r="RXZ136" s="692"/>
      <c r="RYA136" s="692"/>
      <c r="RYB136" s="692"/>
      <c r="RYC136" s="692"/>
      <c r="RYD136" s="692"/>
      <c r="RYE136" s="692"/>
      <c r="RYF136" s="692"/>
      <c r="RYG136" s="692"/>
      <c r="RYH136" s="692"/>
      <c r="RYI136" s="692"/>
      <c r="RYJ136" s="692"/>
      <c r="RYK136" s="692"/>
      <c r="RYL136" s="692"/>
      <c r="RYM136" s="692"/>
      <c r="RYN136" s="692"/>
      <c r="RYO136" s="692"/>
      <c r="RYP136" s="692"/>
      <c r="RYQ136" s="692"/>
      <c r="RYR136" s="692"/>
      <c r="RYS136" s="692"/>
      <c r="RYT136" s="692"/>
      <c r="RYU136" s="692"/>
      <c r="RYV136" s="692"/>
      <c r="RYW136" s="692"/>
      <c r="RYX136" s="692"/>
      <c r="RYY136" s="692"/>
      <c r="RYZ136" s="692"/>
      <c r="RZA136" s="692"/>
      <c r="RZB136" s="692"/>
      <c r="RZC136" s="692"/>
      <c r="RZD136" s="692"/>
      <c r="RZE136" s="692"/>
      <c r="RZF136" s="692"/>
      <c r="RZG136" s="692"/>
      <c r="RZH136" s="692"/>
      <c r="RZI136" s="692"/>
      <c r="RZJ136" s="692"/>
      <c r="RZK136" s="692"/>
      <c r="RZL136" s="692"/>
      <c r="RZM136" s="692"/>
      <c r="RZN136" s="692"/>
      <c r="RZO136" s="692"/>
      <c r="RZP136" s="692"/>
      <c r="RZQ136" s="692"/>
      <c r="RZR136" s="692"/>
      <c r="RZS136" s="692"/>
      <c r="RZT136" s="692"/>
      <c r="RZU136" s="692"/>
      <c r="RZV136" s="692"/>
      <c r="RZW136" s="692"/>
      <c r="RZX136" s="692"/>
      <c r="RZY136" s="692"/>
      <c r="RZZ136" s="692"/>
      <c r="SAA136" s="692"/>
      <c r="SAB136" s="692"/>
      <c r="SAC136" s="692"/>
      <c r="SAD136" s="692"/>
      <c r="SAE136" s="692"/>
      <c r="SAF136" s="692"/>
      <c r="SAG136" s="692"/>
      <c r="SAH136" s="692"/>
      <c r="SAI136" s="692"/>
      <c r="SAJ136" s="692"/>
      <c r="SAK136" s="692"/>
      <c r="SAL136" s="692"/>
      <c r="SAM136" s="692"/>
      <c r="SAN136" s="692"/>
      <c r="SAO136" s="692"/>
      <c r="SAP136" s="692"/>
      <c r="SAQ136" s="692"/>
      <c r="SAR136" s="692"/>
      <c r="SAS136" s="692"/>
      <c r="SAT136" s="692"/>
      <c r="SAU136" s="692"/>
      <c r="SAV136" s="692"/>
      <c r="SAW136" s="692"/>
      <c r="SAX136" s="692"/>
      <c r="SAY136" s="692"/>
      <c r="SAZ136" s="692"/>
      <c r="SBA136" s="692"/>
      <c r="SBB136" s="692"/>
      <c r="SBC136" s="692"/>
      <c r="SBD136" s="692"/>
      <c r="SBE136" s="692"/>
      <c r="SBF136" s="692"/>
      <c r="SBG136" s="692"/>
      <c r="SBH136" s="692"/>
      <c r="SBI136" s="692"/>
      <c r="SBJ136" s="692"/>
      <c r="SBK136" s="692"/>
      <c r="SBL136" s="692"/>
      <c r="SBM136" s="692"/>
      <c r="SBN136" s="692"/>
      <c r="SBO136" s="692"/>
      <c r="SBP136" s="692"/>
      <c r="SBQ136" s="692"/>
      <c r="SBR136" s="692"/>
      <c r="SBS136" s="692"/>
      <c r="SBT136" s="692"/>
      <c r="SBU136" s="692"/>
      <c r="SBV136" s="692"/>
      <c r="SBW136" s="692"/>
      <c r="SBX136" s="692"/>
      <c r="SBY136" s="692"/>
      <c r="SBZ136" s="692"/>
      <c r="SCA136" s="692"/>
      <c r="SCB136" s="692"/>
      <c r="SCC136" s="692"/>
      <c r="SCD136" s="692"/>
      <c r="SCE136" s="692"/>
      <c r="SCF136" s="692"/>
      <c r="SCG136" s="692"/>
      <c r="SCH136" s="692"/>
      <c r="SCI136" s="692"/>
      <c r="SCJ136" s="692"/>
      <c r="SCK136" s="692"/>
      <c r="SCL136" s="692"/>
      <c r="SCM136" s="692"/>
      <c r="SCN136" s="692"/>
      <c r="SCO136" s="692"/>
      <c r="SCP136" s="692"/>
      <c r="SCQ136" s="692"/>
      <c r="SCR136" s="692"/>
      <c r="SCS136" s="692"/>
      <c r="SCT136" s="692"/>
      <c r="SCU136" s="692"/>
      <c r="SCV136" s="692"/>
      <c r="SCW136" s="692"/>
      <c r="SCX136" s="692"/>
      <c r="SCY136" s="692"/>
      <c r="SCZ136" s="692"/>
      <c r="SDA136" s="692"/>
      <c r="SDB136" s="692"/>
      <c r="SDC136" s="692"/>
      <c r="SDD136" s="692"/>
      <c r="SDE136" s="692"/>
      <c r="SDF136" s="692"/>
      <c r="SDG136" s="692"/>
      <c r="SDH136" s="692"/>
      <c r="SDI136" s="692"/>
      <c r="SDJ136" s="692"/>
      <c r="SDK136" s="692"/>
      <c r="SDL136" s="692"/>
      <c r="SDM136" s="692"/>
      <c r="SDN136" s="692"/>
      <c r="SDO136" s="692"/>
      <c r="SDP136" s="692"/>
      <c r="SDQ136" s="692"/>
      <c r="SDR136" s="692"/>
      <c r="SDS136" s="692"/>
      <c r="SDT136" s="692"/>
      <c r="SDU136" s="692"/>
      <c r="SDV136" s="692"/>
      <c r="SDW136" s="692"/>
      <c r="SDX136" s="692"/>
      <c r="SDY136" s="692"/>
      <c r="SDZ136" s="692"/>
      <c r="SEA136" s="692"/>
      <c r="SEB136" s="692"/>
      <c r="SEC136" s="692"/>
      <c r="SED136" s="692"/>
      <c r="SEE136" s="692"/>
      <c r="SEF136" s="692"/>
      <c r="SEG136" s="692"/>
      <c r="SEH136" s="692"/>
      <c r="SEI136" s="692"/>
      <c r="SEJ136" s="692"/>
      <c r="SEK136" s="692"/>
      <c r="SEL136" s="692"/>
      <c r="SEM136" s="692"/>
      <c r="SEN136" s="692"/>
      <c r="SEO136" s="692"/>
      <c r="SEP136" s="692"/>
      <c r="SEQ136" s="692"/>
      <c r="SER136" s="692"/>
      <c r="SES136" s="692"/>
      <c r="SET136" s="692"/>
      <c r="SEU136" s="692"/>
      <c r="SEV136" s="692"/>
      <c r="SEW136" s="692"/>
      <c r="SEX136" s="692"/>
      <c r="SEY136" s="692"/>
      <c r="SEZ136" s="692"/>
      <c r="SFA136" s="692"/>
      <c r="SFB136" s="692"/>
      <c r="SFC136" s="692"/>
      <c r="SFD136" s="692"/>
      <c r="SFE136" s="692"/>
      <c r="SFF136" s="692"/>
      <c r="SFG136" s="692"/>
      <c r="SFH136" s="692"/>
      <c r="SFI136" s="692"/>
      <c r="SFJ136" s="692"/>
      <c r="SFK136" s="692"/>
      <c r="SFL136" s="692"/>
      <c r="SFM136" s="692"/>
      <c r="SFN136" s="692"/>
      <c r="SFO136" s="692"/>
      <c r="SFP136" s="692"/>
      <c r="SFQ136" s="692"/>
      <c r="SFR136" s="692"/>
      <c r="SFS136" s="692"/>
      <c r="SFT136" s="692"/>
      <c r="SFU136" s="692"/>
      <c r="SFV136" s="692"/>
      <c r="SFW136" s="692"/>
      <c r="SFX136" s="692"/>
      <c r="SFY136" s="692"/>
      <c r="SFZ136" s="692"/>
      <c r="SGA136" s="692"/>
      <c r="SGB136" s="692"/>
      <c r="SGC136" s="692"/>
      <c r="SGD136" s="692"/>
      <c r="SGE136" s="692"/>
      <c r="SGF136" s="692"/>
      <c r="SGG136" s="692"/>
      <c r="SGH136" s="692"/>
      <c r="SGI136" s="692"/>
      <c r="SGJ136" s="692"/>
      <c r="SGK136" s="692"/>
      <c r="SGL136" s="692"/>
      <c r="SGM136" s="692"/>
      <c r="SGN136" s="692"/>
      <c r="SGO136" s="692"/>
      <c r="SGP136" s="692"/>
      <c r="SGQ136" s="692"/>
      <c r="SGR136" s="692"/>
      <c r="SGS136" s="692"/>
      <c r="SGT136" s="692"/>
      <c r="SGU136" s="692"/>
      <c r="SGV136" s="692"/>
      <c r="SGW136" s="692"/>
      <c r="SGX136" s="692"/>
      <c r="SGY136" s="692"/>
      <c r="SGZ136" s="692"/>
      <c r="SHA136" s="692"/>
      <c r="SHB136" s="692"/>
      <c r="SHC136" s="692"/>
      <c r="SHD136" s="692"/>
      <c r="SHE136" s="692"/>
      <c r="SHF136" s="692"/>
      <c r="SHG136" s="692"/>
      <c r="SHH136" s="692"/>
      <c r="SHI136" s="692"/>
      <c r="SHJ136" s="692"/>
      <c r="SHK136" s="692"/>
      <c r="SHL136" s="692"/>
      <c r="SHM136" s="692"/>
      <c r="SHN136" s="692"/>
      <c r="SHO136" s="692"/>
      <c r="SHP136" s="692"/>
      <c r="SHQ136" s="692"/>
      <c r="SHR136" s="692"/>
      <c r="SHS136" s="692"/>
      <c r="SHT136" s="692"/>
      <c r="SHU136" s="692"/>
      <c r="SHV136" s="692"/>
      <c r="SHW136" s="692"/>
      <c r="SHX136" s="692"/>
      <c r="SHY136" s="692"/>
      <c r="SHZ136" s="692"/>
      <c r="SIA136" s="692"/>
      <c r="SIB136" s="692"/>
      <c r="SIC136" s="692"/>
      <c r="SID136" s="692"/>
      <c r="SIE136" s="692"/>
      <c r="SIF136" s="692"/>
      <c r="SIG136" s="692"/>
      <c r="SIH136" s="692"/>
      <c r="SII136" s="692"/>
      <c r="SIJ136" s="692"/>
      <c r="SIK136" s="692"/>
      <c r="SIL136" s="692"/>
      <c r="SIM136" s="692"/>
      <c r="SIN136" s="692"/>
      <c r="SIO136" s="692"/>
      <c r="SIP136" s="692"/>
      <c r="SIQ136" s="692"/>
      <c r="SIR136" s="692"/>
      <c r="SIS136" s="692"/>
      <c r="SIT136" s="692"/>
      <c r="SIU136" s="692"/>
      <c r="SIV136" s="692"/>
      <c r="SIW136" s="692"/>
      <c r="SIX136" s="692"/>
      <c r="SIY136" s="692"/>
      <c r="SIZ136" s="692"/>
      <c r="SJA136" s="692"/>
      <c r="SJB136" s="692"/>
      <c r="SJC136" s="692"/>
      <c r="SJD136" s="692"/>
      <c r="SJE136" s="692"/>
      <c r="SJF136" s="692"/>
      <c r="SJG136" s="692"/>
      <c r="SJH136" s="692"/>
      <c r="SJI136" s="692"/>
      <c r="SJJ136" s="692"/>
      <c r="SJK136" s="692"/>
      <c r="SJL136" s="692"/>
      <c r="SJM136" s="692"/>
      <c r="SJN136" s="692"/>
      <c r="SJO136" s="692"/>
      <c r="SJP136" s="692"/>
      <c r="SJQ136" s="692"/>
      <c r="SJR136" s="692"/>
      <c r="SJS136" s="692"/>
      <c r="SJT136" s="692"/>
      <c r="SJU136" s="692"/>
      <c r="SJV136" s="692"/>
      <c r="SJW136" s="692"/>
      <c r="SJX136" s="692"/>
      <c r="SJY136" s="692"/>
      <c r="SJZ136" s="692"/>
      <c r="SKA136" s="692"/>
      <c r="SKB136" s="692"/>
      <c r="SKC136" s="692"/>
      <c r="SKD136" s="692"/>
      <c r="SKE136" s="692"/>
      <c r="SKF136" s="692"/>
      <c r="SKG136" s="692"/>
      <c r="SKH136" s="692"/>
      <c r="SKI136" s="692"/>
      <c r="SKJ136" s="692"/>
      <c r="SKK136" s="692"/>
      <c r="SKL136" s="692"/>
      <c r="SKM136" s="692"/>
      <c r="SKN136" s="692"/>
      <c r="SKO136" s="692"/>
      <c r="SKP136" s="692"/>
      <c r="SKQ136" s="692"/>
      <c r="SKR136" s="692"/>
      <c r="SKS136" s="692"/>
      <c r="SKT136" s="692"/>
      <c r="SKU136" s="692"/>
      <c r="SKV136" s="692"/>
      <c r="SKW136" s="692"/>
      <c r="SKX136" s="692"/>
      <c r="SKY136" s="692"/>
      <c r="SKZ136" s="692"/>
      <c r="SLA136" s="692"/>
      <c r="SLB136" s="692"/>
      <c r="SLC136" s="692"/>
      <c r="SLD136" s="692"/>
      <c r="SLE136" s="692"/>
      <c r="SLF136" s="692"/>
      <c r="SLG136" s="692"/>
      <c r="SLH136" s="692"/>
      <c r="SLI136" s="692"/>
      <c r="SLJ136" s="692"/>
      <c r="SLK136" s="692"/>
      <c r="SLL136" s="692"/>
      <c r="SLM136" s="692"/>
      <c r="SLN136" s="692"/>
      <c r="SLO136" s="692"/>
      <c r="SLP136" s="692"/>
      <c r="SLQ136" s="692"/>
      <c r="SLR136" s="692"/>
      <c r="SLS136" s="692"/>
      <c r="SLT136" s="692"/>
      <c r="SLU136" s="692"/>
      <c r="SLV136" s="692"/>
      <c r="SLW136" s="692"/>
      <c r="SLX136" s="692"/>
      <c r="SLY136" s="692"/>
      <c r="SLZ136" s="692"/>
      <c r="SMA136" s="692"/>
      <c r="SMB136" s="692"/>
      <c r="SMC136" s="692"/>
      <c r="SMD136" s="692"/>
      <c r="SME136" s="692"/>
      <c r="SMF136" s="692"/>
      <c r="SMG136" s="692"/>
      <c r="SMH136" s="692"/>
      <c r="SMI136" s="692"/>
      <c r="SMJ136" s="692"/>
      <c r="SMK136" s="692"/>
      <c r="SML136" s="692"/>
      <c r="SMM136" s="692"/>
      <c r="SMN136" s="692"/>
      <c r="SMO136" s="692"/>
      <c r="SMP136" s="692"/>
      <c r="SMQ136" s="692"/>
      <c r="SMR136" s="692"/>
      <c r="SMS136" s="692"/>
      <c r="SMT136" s="692"/>
      <c r="SMU136" s="692"/>
      <c r="SMV136" s="692"/>
      <c r="SMW136" s="692"/>
      <c r="SMX136" s="692"/>
      <c r="SMY136" s="692"/>
      <c r="SMZ136" s="692"/>
      <c r="SNA136" s="692"/>
      <c r="SNB136" s="692"/>
      <c r="SNC136" s="692"/>
      <c r="SND136" s="692"/>
      <c r="SNE136" s="692"/>
      <c r="SNF136" s="692"/>
      <c r="SNG136" s="692"/>
      <c r="SNH136" s="692"/>
      <c r="SNI136" s="692"/>
      <c r="SNJ136" s="692"/>
      <c r="SNK136" s="692"/>
      <c r="SNL136" s="692"/>
      <c r="SNM136" s="692"/>
      <c r="SNN136" s="692"/>
      <c r="SNO136" s="692"/>
      <c r="SNP136" s="692"/>
      <c r="SNQ136" s="692"/>
      <c r="SNR136" s="692"/>
      <c r="SNS136" s="692"/>
      <c r="SNT136" s="692"/>
      <c r="SNU136" s="692"/>
      <c r="SNV136" s="692"/>
      <c r="SNW136" s="692"/>
      <c r="SNX136" s="692"/>
      <c r="SNY136" s="692"/>
      <c r="SNZ136" s="692"/>
      <c r="SOA136" s="692"/>
      <c r="SOB136" s="692"/>
      <c r="SOC136" s="692"/>
      <c r="SOD136" s="692"/>
      <c r="SOE136" s="692"/>
      <c r="SOF136" s="692"/>
      <c r="SOG136" s="692"/>
      <c r="SOH136" s="692"/>
      <c r="SOI136" s="692"/>
      <c r="SOJ136" s="692"/>
      <c r="SOK136" s="692"/>
      <c r="SOL136" s="692"/>
      <c r="SOM136" s="692"/>
      <c r="SON136" s="692"/>
      <c r="SOO136" s="692"/>
      <c r="SOP136" s="692"/>
      <c r="SOQ136" s="692"/>
      <c r="SOR136" s="692"/>
      <c r="SOS136" s="692"/>
      <c r="SOT136" s="692"/>
      <c r="SOU136" s="692"/>
      <c r="SOV136" s="692"/>
      <c r="SOW136" s="692"/>
      <c r="SOX136" s="692"/>
      <c r="SOY136" s="692"/>
      <c r="SOZ136" s="692"/>
      <c r="SPA136" s="692"/>
      <c r="SPB136" s="692"/>
      <c r="SPC136" s="692"/>
      <c r="SPD136" s="692"/>
      <c r="SPE136" s="692"/>
      <c r="SPF136" s="692"/>
      <c r="SPG136" s="692"/>
      <c r="SPH136" s="692"/>
      <c r="SPI136" s="692"/>
      <c r="SPJ136" s="692"/>
      <c r="SPK136" s="692"/>
      <c r="SPL136" s="692"/>
      <c r="SPM136" s="692"/>
      <c r="SPN136" s="692"/>
      <c r="SPO136" s="692"/>
      <c r="SPP136" s="692"/>
      <c r="SPQ136" s="692"/>
      <c r="SPR136" s="692"/>
      <c r="SPS136" s="692"/>
      <c r="SPT136" s="692"/>
      <c r="SPU136" s="692"/>
      <c r="SPV136" s="692"/>
      <c r="SPW136" s="692"/>
      <c r="SPX136" s="692"/>
      <c r="SPY136" s="692"/>
      <c r="SPZ136" s="692"/>
      <c r="SQA136" s="692"/>
      <c r="SQB136" s="692"/>
      <c r="SQC136" s="692"/>
      <c r="SQD136" s="692"/>
      <c r="SQE136" s="692"/>
      <c r="SQF136" s="692"/>
      <c r="SQG136" s="692"/>
      <c r="SQH136" s="692"/>
      <c r="SQI136" s="692"/>
      <c r="SQJ136" s="692"/>
      <c r="SQK136" s="692"/>
      <c r="SQL136" s="692"/>
      <c r="SQM136" s="692"/>
      <c r="SQN136" s="692"/>
      <c r="SQO136" s="692"/>
      <c r="SQP136" s="692"/>
      <c r="SQQ136" s="692"/>
      <c r="SQR136" s="692"/>
      <c r="SQS136" s="692"/>
      <c r="SQT136" s="692"/>
      <c r="SQU136" s="692"/>
      <c r="SQV136" s="692"/>
      <c r="SQW136" s="692"/>
      <c r="SQX136" s="692"/>
      <c r="SQY136" s="692"/>
      <c r="SQZ136" s="692"/>
      <c r="SRA136" s="692"/>
      <c r="SRB136" s="692"/>
      <c r="SRC136" s="692"/>
      <c r="SRD136" s="692"/>
      <c r="SRE136" s="692"/>
      <c r="SRF136" s="692"/>
      <c r="SRG136" s="692"/>
      <c r="SRH136" s="692"/>
      <c r="SRI136" s="692"/>
      <c r="SRJ136" s="692"/>
      <c r="SRK136" s="692"/>
      <c r="SRL136" s="692"/>
      <c r="SRM136" s="692"/>
      <c r="SRN136" s="692"/>
      <c r="SRO136" s="692"/>
      <c r="SRP136" s="692"/>
      <c r="SRQ136" s="692"/>
      <c r="SRR136" s="692"/>
      <c r="SRS136" s="692"/>
      <c r="SRT136" s="692"/>
      <c r="SRU136" s="692"/>
      <c r="SRV136" s="692"/>
      <c r="SRW136" s="692"/>
      <c r="SRX136" s="692"/>
      <c r="SRY136" s="692"/>
      <c r="SRZ136" s="692"/>
      <c r="SSA136" s="692"/>
      <c r="SSB136" s="692"/>
      <c r="SSC136" s="692"/>
      <c r="SSD136" s="692"/>
      <c r="SSE136" s="692"/>
      <c r="SSF136" s="692"/>
      <c r="SSG136" s="692"/>
      <c r="SSH136" s="692"/>
      <c r="SSI136" s="692"/>
      <c r="SSJ136" s="692"/>
      <c r="SSK136" s="692"/>
      <c r="SSL136" s="692"/>
      <c r="SSM136" s="692"/>
      <c r="SSN136" s="692"/>
      <c r="SSO136" s="692"/>
      <c r="SSP136" s="692"/>
      <c r="SSQ136" s="692"/>
      <c r="SSR136" s="692"/>
      <c r="SSS136" s="692"/>
      <c r="SST136" s="692"/>
      <c r="SSU136" s="692"/>
      <c r="SSV136" s="692"/>
      <c r="SSW136" s="692"/>
      <c r="SSX136" s="692"/>
      <c r="SSY136" s="692"/>
      <c r="SSZ136" s="692"/>
      <c r="STA136" s="692"/>
      <c r="STB136" s="692"/>
      <c r="STC136" s="692"/>
      <c r="STD136" s="692"/>
      <c r="STE136" s="692"/>
      <c r="STF136" s="692"/>
      <c r="STG136" s="692"/>
      <c r="STH136" s="692"/>
      <c r="STI136" s="692"/>
      <c r="STJ136" s="692"/>
      <c r="STK136" s="692"/>
      <c r="STL136" s="692"/>
      <c r="STM136" s="692"/>
      <c r="STN136" s="692"/>
      <c r="STO136" s="692"/>
      <c r="STP136" s="692"/>
      <c r="STQ136" s="692"/>
      <c r="STR136" s="692"/>
      <c r="STS136" s="692"/>
      <c r="STT136" s="692"/>
      <c r="STU136" s="692"/>
      <c r="STV136" s="692"/>
      <c r="STW136" s="692"/>
      <c r="STX136" s="692"/>
      <c r="STY136" s="692"/>
      <c r="STZ136" s="692"/>
      <c r="SUA136" s="692"/>
      <c r="SUB136" s="692"/>
      <c r="SUC136" s="692"/>
      <c r="SUD136" s="692"/>
      <c r="SUE136" s="692"/>
      <c r="SUF136" s="692"/>
      <c r="SUG136" s="692"/>
      <c r="SUH136" s="692"/>
      <c r="SUI136" s="692"/>
      <c r="SUJ136" s="692"/>
      <c r="SUK136" s="692"/>
      <c r="SUL136" s="692"/>
      <c r="SUM136" s="692"/>
      <c r="SUN136" s="692"/>
      <c r="SUO136" s="692"/>
      <c r="SUP136" s="692"/>
      <c r="SUQ136" s="692"/>
      <c r="SUR136" s="692"/>
      <c r="SUS136" s="692"/>
      <c r="SUT136" s="692"/>
      <c r="SUU136" s="692"/>
      <c r="SUV136" s="692"/>
      <c r="SUW136" s="692"/>
      <c r="SUX136" s="692"/>
      <c r="SUY136" s="692"/>
      <c r="SUZ136" s="692"/>
      <c r="SVA136" s="692"/>
      <c r="SVB136" s="692"/>
      <c r="SVC136" s="692"/>
      <c r="SVD136" s="692"/>
      <c r="SVE136" s="692"/>
      <c r="SVF136" s="692"/>
      <c r="SVG136" s="692"/>
      <c r="SVH136" s="692"/>
      <c r="SVI136" s="692"/>
      <c r="SVJ136" s="692"/>
      <c r="SVK136" s="692"/>
      <c r="SVL136" s="692"/>
      <c r="SVM136" s="692"/>
      <c r="SVN136" s="692"/>
      <c r="SVO136" s="692"/>
      <c r="SVP136" s="692"/>
      <c r="SVQ136" s="692"/>
      <c r="SVR136" s="692"/>
      <c r="SVS136" s="692"/>
      <c r="SVT136" s="692"/>
      <c r="SVU136" s="692"/>
      <c r="SVV136" s="692"/>
      <c r="SVW136" s="692"/>
      <c r="SVX136" s="692"/>
      <c r="SVY136" s="692"/>
      <c r="SVZ136" s="692"/>
      <c r="SWA136" s="692"/>
      <c r="SWB136" s="692"/>
      <c r="SWC136" s="692"/>
      <c r="SWD136" s="692"/>
      <c r="SWE136" s="692"/>
      <c r="SWF136" s="692"/>
      <c r="SWG136" s="692"/>
      <c r="SWH136" s="692"/>
      <c r="SWI136" s="692"/>
      <c r="SWJ136" s="692"/>
      <c r="SWK136" s="692"/>
      <c r="SWL136" s="692"/>
      <c r="SWM136" s="692"/>
      <c r="SWN136" s="692"/>
      <c r="SWO136" s="692"/>
      <c r="SWP136" s="692"/>
      <c r="SWQ136" s="692"/>
      <c r="SWR136" s="692"/>
      <c r="SWS136" s="692"/>
      <c r="SWT136" s="692"/>
      <c r="SWU136" s="692"/>
      <c r="SWV136" s="692"/>
      <c r="SWW136" s="692"/>
      <c r="SWX136" s="692"/>
      <c r="SWY136" s="692"/>
      <c r="SWZ136" s="692"/>
      <c r="SXA136" s="692"/>
      <c r="SXB136" s="692"/>
      <c r="SXC136" s="692"/>
      <c r="SXD136" s="692"/>
      <c r="SXE136" s="692"/>
      <c r="SXF136" s="692"/>
      <c r="SXG136" s="692"/>
      <c r="SXH136" s="692"/>
      <c r="SXI136" s="692"/>
      <c r="SXJ136" s="692"/>
      <c r="SXK136" s="692"/>
      <c r="SXL136" s="692"/>
      <c r="SXM136" s="692"/>
      <c r="SXN136" s="692"/>
      <c r="SXO136" s="692"/>
      <c r="SXP136" s="692"/>
      <c r="SXQ136" s="692"/>
      <c r="SXR136" s="692"/>
      <c r="SXS136" s="692"/>
      <c r="SXT136" s="692"/>
      <c r="SXU136" s="692"/>
      <c r="SXV136" s="692"/>
      <c r="SXW136" s="692"/>
      <c r="SXX136" s="692"/>
      <c r="SXY136" s="692"/>
      <c r="SXZ136" s="692"/>
      <c r="SYA136" s="692"/>
      <c r="SYB136" s="692"/>
      <c r="SYC136" s="692"/>
      <c r="SYD136" s="692"/>
      <c r="SYE136" s="692"/>
      <c r="SYF136" s="692"/>
      <c r="SYG136" s="692"/>
      <c r="SYH136" s="692"/>
      <c r="SYI136" s="692"/>
      <c r="SYJ136" s="692"/>
      <c r="SYK136" s="692"/>
      <c r="SYL136" s="692"/>
      <c r="SYM136" s="692"/>
      <c r="SYN136" s="692"/>
      <c r="SYO136" s="692"/>
      <c r="SYP136" s="692"/>
      <c r="SYQ136" s="692"/>
      <c r="SYR136" s="692"/>
      <c r="SYS136" s="692"/>
      <c r="SYT136" s="692"/>
      <c r="SYU136" s="692"/>
      <c r="SYV136" s="692"/>
      <c r="SYW136" s="692"/>
      <c r="SYX136" s="692"/>
      <c r="SYY136" s="692"/>
      <c r="SYZ136" s="692"/>
      <c r="SZA136" s="692"/>
      <c r="SZB136" s="692"/>
      <c r="SZC136" s="692"/>
      <c r="SZD136" s="692"/>
      <c r="SZE136" s="692"/>
      <c r="SZF136" s="692"/>
      <c r="SZG136" s="692"/>
      <c r="SZH136" s="692"/>
      <c r="SZI136" s="692"/>
      <c r="SZJ136" s="692"/>
      <c r="SZK136" s="692"/>
      <c r="SZL136" s="692"/>
      <c r="SZM136" s="692"/>
      <c r="SZN136" s="692"/>
      <c r="SZO136" s="692"/>
      <c r="SZP136" s="692"/>
      <c r="SZQ136" s="692"/>
      <c r="SZR136" s="692"/>
      <c r="SZS136" s="692"/>
      <c r="SZT136" s="692"/>
      <c r="SZU136" s="692"/>
      <c r="SZV136" s="692"/>
      <c r="SZW136" s="692"/>
      <c r="SZX136" s="692"/>
      <c r="SZY136" s="692"/>
      <c r="SZZ136" s="692"/>
      <c r="TAA136" s="692"/>
      <c r="TAB136" s="692"/>
      <c r="TAC136" s="692"/>
      <c r="TAD136" s="692"/>
      <c r="TAE136" s="692"/>
      <c r="TAF136" s="692"/>
      <c r="TAG136" s="692"/>
      <c r="TAH136" s="692"/>
      <c r="TAI136" s="692"/>
      <c r="TAJ136" s="692"/>
      <c r="TAK136" s="692"/>
      <c r="TAL136" s="692"/>
      <c r="TAM136" s="692"/>
      <c r="TAN136" s="692"/>
      <c r="TAO136" s="692"/>
      <c r="TAP136" s="692"/>
      <c r="TAQ136" s="692"/>
      <c r="TAR136" s="692"/>
      <c r="TAS136" s="692"/>
      <c r="TAT136" s="692"/>
      <c r="TAU136" s="692"/>
      <c r="TAV136" s="692"/>
      <c r="TAW136" s="692"/>
      <c r="TAX136" s="692"/>
      <c r="TAY136" s="692"/>
      <c r="TAZ136" s="692"/>
      <c r="TBA136" s="692"/>
      <c r="TBB136" s="692"/>
      <c r="TBC136" s="692"/>
      <c r="TBD136" s="692"/>
      <c r="TBE136" s="692"/>
      <c r="TBF136" s="692"/>
      <c r="TBG136" s="692"/>
      <c r="TBH136" s="692"/>
      <c r="TBI136" s="692"/>
      <c r="TBJ136" s="692"/>
      <c r="TBK136" s="692"/>
      <c r="TBL136" s="692"/>
      <c r="TBM136" s="692"/>
      <c r="TBN136" s="692"/>
      <c r="TBO136" s="692"/>
      <c r="TBP136" s="692"/>
      <c r="TBQ136" s="692"/>
      <c r="TBR136" s="692"/>
      <c r="TBS136" s="692"/>
      <c r="TBT136" s="692"/>
      <c r="TBU136" s="692"/>
      <c r="TBV136" s="692"/>
      <c r="TBW136" s="692"/>
      <c r="TBX136" s="692"/>
      <c r="TBY136" s="692"/>
      <c r="TBZ136" s="692"/>
      <c r="TCA136" s="692"/>
      <c r="TCB136" s="692"/>
      <c r="TCC136" s="692"/>
      <c r="TCD136" s="692"/>
      <c r="TCE136" s="692"/>
      <c r="TCF136" s="692"/>
      <c r="TCG136" s="692"/>
      <c r="TCH136" s="692"/>
      <c r="TCI136" s="692"/>
      <c r="TCJ136" s="692"/>
      <c r="TCK136" s="692"/>
      <c r="TCL136" s="692"/>
      <c r="TCM136" s="692"/>
      <c r="TCN136" s="692"/>
      <c r="TCO136" s="692"/>
      <c r="TCP136" s="692"/>
      <c r="TCQ136" s="692"/>
      <c r="TCR136" s="692"/>
      <c r="TCS136" s="692"/>
      <c r="TCT136" s="692"/>
      <c r="TCU136" s="692"/>
      <c r="TCV136" s="692"/>
      <c r="TCW136" s="692"/>
      <c r="TCX136" s="692"/>
      <c r="TCY136" s="692"/>
      <c r="TCZ136" s="692"/>
      <c r="TDA136" s="692"/>
      <c r="TDB136" s="692"/>
      <c r="TDC136" s="692"/>
      <c r="TDD136" s="692"/>
      <c r="TDE136" s="692"/>
      <c r="TDF136" s="692"/>
      <c r="TDG136" s="692"/>
      <c r="TDH136" s="692"/>
      <c r="TDI136" s="692"/>
      <c r="TDJ136" s="692"/>
      <c r="TDK136" s="692"/>
      <c r="TDL136" s="692"/>
      <c r="TDM136" s="692"/>
      <c r="TDN136" s="692"/>
      <c r="TDO136" s="692"/>
      <c r="TDP136" s="692"/>
      <c r="TDQ136" s="692"/>
      <c r="TDR136" s="692"/>
      <c r="TDS136" s="692"/>
      <c r="TDT136" s="692"/>
      <c r="TDU136" s="692"/>
      <c r="TDV136" s="692"/>
      <c r="TDW136" s="692"/>
      <c r="TDX136" s="692"/>
      <c r="TDY136" s="692"/>
      <c r="TDZ136" s="692"/>
      <c r="TEA136" s="692"/>
      <c r="TEB136" s="692"/>
      <c r="TEC136" s="692"/>
      <c r="TED136" s="692"/>
      <c r="TEE136" s="692"/>
      <c r="TEF136" s="692"/>
      <c r="TEG136" s="692"/>
      <c r="TEH136" s="692"/>
      <c r="TEI136" s="692"/>
      <c r="TEJ136" s="692"/>
      <c r="TEK136" s="692"/>
      <c r="TEL136" s="692"/>
      <c r="TEM136" s="692"/>
      <c r="TEN136" s="692"/>
      <c r="TEO136" s="692"/>
      <c r="TEP136" s="692"/>
      <c r="TEQ136" s="692"/>
      <c r="TER136" s="692"/>
      <c r="TES136" s="692"/>
      <c r="TET136" s="692"/>
      <c r="TEU136" s="692"/>
      <c r="TEV136" s="692"/>
      <c r="TEW136" s="692"/>
      <c r="TEX136" s="692"/>
      <c r="TEY136" s="692"/>
      <c r="TEZ136" s="692"/>
      <c r="TFA136" s="692"/>
      <c r="TFB136" s="692"/>
      <c r="TFC136" s="692"/>
      <c r="TFD136" s="692"/>
      <c r="TFE136" s="692"/>
      <c r="TFF136" s="692"/>
      <c r="TFG136" s="692"/>
      <c r="TFH136" s="692"/>
      <c r="TFI136" s="692"/>
      <c r="TFJ136" s="692"/>
      <c r="TFK136" s="692"/>
      <c r="TFL136" s="692"/>
      <c r="TFM136" s="692"/>
      <c r="TFN136" s="692"/>
      <c r="TFO136" s="692"/>
      <c r="TFP136" s="692"/>
      <c r="TFQ136" s="692"/>
      <c r="TFR136" s="692"/>
      <c r="TFS136" s="692"/>
      <c r="TFT136" s="692"/>
      <c r="TFU136" s="692"/>
      <c r="TFV136" s="692"/>
      <c r="TFW136" s="692"/>
      <c r="TFX136" s="692"/>
      <c r="TFY136" s="692"/>
      <c r="TFZ136" s="692"/>
      <c r="TGA136" s="692"/>
      <c r="TGB136" s="692"/>
      <c r="TGC136" s="692"/>
      <c r="TGD136" s="692"/>
      <c r="TGE136" s="692"/>
      <c r="TGF136" s="692"/>
      <c r="TGG136" s="692"/>
      <c r="TGH136" s="692"/>
      <c r="TGI136" s="692"/>
      <c r="TGJ136" s="692"/>
      <c r="TGK136" s="692"/>
      <c r="TGL136" s="692"/>
      <c r="TGM136" s="692"/>
      <c r="TGN136" s="692"/>
      <c r="TGO136" s="692"/>
      <c r="TGP136" s="692"/>
      <c r="TGQ136" s="692"/>
      <c r="TGR136" s="692"/>
      <c r="TGS136" s="692"/>
      <c r="TGT136" s="692"/>
      <c r="TGU136" s="692"/>
      <c r="TGV136" s="692"/>
      <c r="TGW136" s="692"/>
      <c r="TGX136" s="692"/>
      <c r="TGY136" s="692"/>
      <c r="TGZ136" s="692"/>
      <c r="THA136" s="692"/>
      <c r="THB136" s="692"/>
      <c r="THC136" s="692"/>
      <c r="THD136" s="692"/>
      <c r="THE136" s="692"/>
      <c r="THF136" s="692"/>
      <c r="THG136" s="692"/>
      <c r="THH136" s="692"/>
      <c r="THI136" s="692"/>
      <c r="THJ136" s="692"/>
      <c r="THK136" s="692"/>
      <c r="THL136" s="692"/>
      <c r="THM136" s="692"/>
      <c r="THN136" s="692"/>
      <c r="THO136" s="692"/>
      <c r="THP136" s="692"/>
      <c r="THQ136" s="692"/>
      <c r="THR136" s="692"/>
      <c r="THS136" s="692"/>
      <c r="THT136" s="692"/>
      <c r="THU136" s="692"/>
      <c r="THV136" s="692"/>
      <c r="THW136" s="692"/>
      <c r="THX136" s="692"/>
      <c r="THY136" s="692"/>
      <c r="THZ136" s="692"/>
      <c r="TIA136" s="692"/>
      <c r="TIB136" s="692"/>
      <c r="TIC136" s="692"/>
      <c r="TID136" s="692"/>
      <c r="TIE136" s="692"/>
      <c r="TIF136" s="692"/>
      <c r="TIG136" s="692"/>
      <c r="TIH136" s="692"/>
      <c r="TII136" s="692"/>
      <c r="TIJ136" s="692"/>
      <c r="TIK136" s="692"/>
      <c r="TIL136" s="692"/>
      <c r="TIM136" s="692"/>
      <c r="TIN136" s="692"/>
      <c r="TIO136" s="692"/>
      <c r="TIP136" s="692"/>
      <c r="TIQ136" s="692"/>
      <c r="TIR136" s="692"/>
      <c r="TIS136" s="692"/>
      <c r="TIT136" s="692"/>
      <c r="TIU136" s="692"/>
      <c r="TIV136" s="692"/>
      <c r="TIW136" s="692"/>
      <c r="TIX136" s="692"/>
      <c r="TIY136" s="692"/>
      <c r="TIZ136" s="692"/>
      <c r="TJA136" s="692"/>
      <c r="TJB136" s="692"/>
      <c r="TJC136" s="692"/>
      <c r="TJD136" s="692"/>
      <c r="TJE136" s="692"/>
      <c r="TJF136" s="692"/>
      <c r="TJG136" s="692"/>
      <c r="TJH136" s="692"/>
      <c r="TJI136" s="692"/>
      <c r="TJJ136" s="692"/>
      <c r="TJK136" s="692"/>
      <c r="TJL136" s="692"/>
      <c r="TJM136" s="692"/>
      <c r="TJN136" s="692"/>
      <c r="TJO136" s="692"/>
      <c r="TJP136" s="692"/>
      <c r="TJQ136" s="692"/>
      <c r="TJR136" s="692"/>
      <c r="TJS136" s="692"/>
      <c r="TJT136" s="692"/>
      <c r="TJU136" s="692"/>
      <c r="TJV136" s="692"/>
      <c r="TJW136" s="692"/>
      <c r="TJX136" s="692"/>
      <c r="TJY136" s="692"/>
      <c r="TJZ136" s="692"/>
      <c r="TKA136" s="692"/>
      <c r="TKB136" s="692"/>
      <c r="TKC136" s="692"/>
      <c r="TKD136" s="692"/>
      <c r="TKE136" s="692"/>
      <c r="TKF136" s="692"/>
      <c r="TKG136" s="692"/>
      <c r="TKH136" s="692"/>
      <c r="TKI136" s="692"/>
      <c r="TKJ136" s="692"/>
      <c r="TKK136" s="692"/>
      <c r="TKL136" s="692"/>
      <c r="TKM136" s="692"/>
      <c r="TKN136" s="692"/>
      <c r="TKO136" s="692"/>
      <c r="TKP136" s="692"/>
      <c r="TKQ136" s="692"/>
      <c r="TKR136" s="692"/>
      <c r="TKS136" s="692"/>
      <c r="TKT136" s="692"/>
      <c r="TKU136" s="692"/>
      <c r="TKV136" s="692"/>
      <c r="TKW136" s="692"/>
      <c r="TKX136" s="692"/>
      <c r="TKY136" s="692"/>
      <c r="TKZ136" s="692"/>
      <c r="TLA136" s="692"/>
      <c r="TLB136" s="692"/>
      <c r="TLC136" s="692"/>
      <c r="TLD136" s="692"/>
      <c r="TLE136" s="692"/>
      <c r="TLF136" s="692"/>
      <c r="TLG136" s="692"/>
      <c r="TLH136" s="692"/>
      <c r="TLI136" s="692"/>
      <c r="TLJ136" s="692"/>
      <c r="TLK136" s="692"/>
      <c r="TLL136" s="692"/>
      <c r="TLM136" s="692"/>
      <c r="TLN136" s="692"/>
      <c r="TLO136" s="692"/>
      <c r="TLP136" s="692"/>
      <c r="TLQ136" s="692"/>
      <c r="TLR136" s="692"/>
      <c r="TLS136" s="692"/>
      <c r="TLT136" s="692"/>
      <c r="TLU136" s="692"/>
      <c r="TLV136" s="692"/>
      <c r="TLW136" s="692"/>
      <c r="TLX136" s="692"/>
      <c r="TLY136" s="692"/>
      <c r="TLZ136" s="692"/>
      <c r="TMA136" s="692"/>
      <c r="TMB136" s="692"/>
      <c r="TMC136" s="692"/>
      <c r="TMD136" s="692"/>
      <c r="TME136" s="692"/>
      <c r="TMF136" s="692"/>
      <c r="TMG136" s="692"/>
      <c r="TMH136" s="692"/>
      <c r="TMI136" s="692"/>
      <c r="TMJ136" s="692"/>
      <c r="TMK136" s="692"/>
      <c r="TML136" s="692"/>
      <c r="TMM136" s="692"/>
      <c r="TMN136" s="692"/>
      <c r="TMO136" s="692"/>
      <c r="TMP136" s="692"/>
      <c r="TMQ136" s="692"/>
      <c r="TMR136" s="692"/>
      <c r="TMS136" s="692"/>
      <c r="TMT136" s="692"/>
      <c r="TMU136" s="692"/>
      <c r="TMV136" s="692"/>
      <c r="TMW136" s="692"/>
      <c r="TMX136" s="692"/>
      <c r="TMY136" s="692"/>
      <c r="TMZ136" s="692"/>
      <c r="TNA136" s="692"/>
      <c r="TNB136" s="692"/>
      <c r="TNC136" s="692"/>
      <c r="TND136" s="692"/>
      <c r="TNE136" s="692"/>
      <c r="TNF136" s="692"/>
      <c r="TNG136" s="692"/>
      <c r="TNH136" s="692"/>
      <c r="TNI136" s="692"/>
      <c r="TNJ136" s="692"/>
      <c r="TNK136" s="692"/>
      <c r="TNL136" s="692"/>
      <c r="TNM136" s="692"/>
      <c r="TNN136" s="692"/>
      <c r="TNO136" s="692"/>
      <c r="TNP136" s="692"/>
      <c r="TNQ136" s="692"/>
      <c r="TNR136" s="692"/>
      <c r="TNS136" s="692"/>
      <c r="TNT136" s="692"/>
      <c r="TNU136" s="692"/>
      <c r="TNV136" s="692"/>
      <c r="TNW136" s="692"/>
      <c r="TNX136" s="692"/>
      <c r="TNY136" s="692"/>
      <c r="TNZ136" s="692"/>
      <c r="TOA136" s="692"/>
      <c r="TOB136" s="692"/>
      <c r="TOC136" s="692"/>
      <c r="TOD136" s="692"/>
      <c r="TOE136" s="692"/>
      <c r="TOF136" s="692"/>
      <c r="TOG136" s="692"/>
      <c r="TOH136" s="692"/>
      <c r="TOI136" s="692"/>
      <c r="TOJ136" s="692"/>
      <c r="TOK136" s="692"/>
      <c r="TOL136" s="692"/>
      <c r="TOM136" s="692"/>
      <c r="TON136" s="692"/>
      <c r="TOO136" s="692"/>
      <c r="TOP136" s="692"/>
      <c r="TOQ136" s="692"/>
      <c r="TOR136" s="692"/>
      <c r="TOS136" s="692"/>
      <c r="TOT136" s="692"/>
      <c r="TOU136" s="692"/>
      <c r="TOV136" s="692"/>
      <c r="TOW136" s="692"/>
      <c r="TOX136" s="692"/>
      <c r="TOY136" s="692"/>
      <c r="TOZ136" s="692"/>
      <c r="TPA136" s="692"/>
      <c r="TPB136" s="692"/>
      <c r="TPC136" s="692"/>
      <c r="TPD136" s="692"/>
      <c r="TPE136" s="692"/>
      <c r="TPF136" s="692"/>
      <c r="TPG136" s="692"/>
      <c r="TPH136" s="692"/>
      <c r="TPI136" s="692"/>
      <c r="TPJ136" s="692"/>
      <c r="TPK136" s="692"/>
      <c r="TPL136" s="692"/>
      <c r="TPM136" s="692"/>
      <c r="TPN136" s="692"/>
      <c r="TPO136" s="692"/>
      <c r="TPP136" s="692"/>
      <c r="TPQ136" s="692"/>
      <c r="TPR136" s="692"/>
      <c r="TPS136" s="692"/>
      <c r="TPT136" s="692"/>
      <c r="TPU136" s="692"/>
      <c r="TPV136" s="692"/>
      <c r="TPW136" s="692"/>
      <c r="TPX136" s="692"/>
      <c r="TPY136" s="692"/>
      <c r="TPZ136" s="692"/>
      <c r="TQA136" s="692"/>
      <c r="TQB136" s="692"/>
      <c r="TQC136" s="692"/>
      <c r="TQD136" s="692"/>
      <c r="TQE136" s="692"/>
      <c r="TQF136" s="692"/>
      <c r="TQG136" s="692"/>
      <c r="TQH136" s="692"/>
      <c r="TQI136" s="692"/>
      <c r="TQJ136" s="692"/>
      <c r="TQK136" s="692"/>
      <c r="TQL136" s="692"/>
      <c r="TQM136" s="692"/>
      <c r="TQN136" s="692"/>
      <c r="TQO136" s="692"/>
      <c r="TQP136" s="692"/>
      <c r="TQQ136" s="692"/>
      <c r="TQR136" s="692"/>
      <c r="TQS136" s="692"/>
      <c r="TQT136" s="692"/>
      <c r="TQU136" s="692"/>
      <c r="TQV136" s="692"/>
      <c r="TQW136" s="692"/>
      <c r="TQX136" s="692"/>
      <c r="TQY136" s="692"/>
      <c r="TQZ136" s="692"/>
      <c r="TRA136" s="692"/>
      <c r="TRB136" s="692"/>
      <c r="TRC136" s="692"/>
      <c r="TRD136" s="692"/>
      <c r="TRE136" s="692"/>
      <c r="TRF136" s="692"/>
      <c r="TRG136" s="692"/>
      <c r="TRH136" s="692"/>
      <c r="TRI136" s="692"/>
      <c r="TRJ136" s="692"/>
      <c r="TRK136" s="692"/>
      <c r="TRL136" s="692"/>
      <c r="TRM136" s="692"/>
      <c r="TRN136" s="692"/>
      <c r="TRO136" s="692"/>
      <c r="TRP136" s="692"/>
      <c r="TRQ136" s="692"/>
      <c r="TRR136" s="692"/>
      <c r="TRS136" s="692"/>
      <c r="TRT136" s="692"/>
      <c r="TRU136" s="692"/>
      <c r="TRV136" s="692"/>
      <c r="TRW136" s="692"/>
      <c r="TRX136" s="692"/>
      <c r="TRY136" s="692"/>
      <c r="TRZ136" s="692"/>
      <c r="TSA136" s="692"/>
      <c r="TSB136" s="692"/>
      <c r="TSC136" s="692"/>
      <c r="TSD136" s="692"/>
      <c r="TSE136" s="692"/>
      <c r="TSF136" s="692"/>
      <c r="TSG136" s="692"/>
      <c r="TSH136" s="692"/>
      <c r="TSI136" s="692"/>
      <c r="TSJ136" s="692"/>
      <c r="TSK136" s="692"/>
      <c r="TSL136" s="692"/>
      <c r="TSM136" s="692"/>
      <c r="TSN136" s="692"/>
      <c r="TSO136" s="692"/>
      <c r="TSP136" s="692"/>
      <c r="TSQ136" s="692"/>
      <c r="TSR136" s="692"/>
      <c r="TSS136" s="692"/>
      <c r="TST136" s="692"/>
      <c r="TSU136" s="692"/>
      <c r="TSV136" s="692"/>
      <c r="TSW136" s="692"/>
      <c r="TSX136" s="692"/>
      <c r="TSY136" s="692"/>
      <c r="TSZ136" s="692"/>
      <c r="TTA136" s="692"/>
      <c r="TTB136" s="692"/>
      <c r="TTC136" s="692"/>
      <c r="TTD136" s="692"/>
      <c r="TTE136" s="692"/>
      <c r="TTF136" s="692"/>
      <c r="TTG136" s="692"/>
      <c r="TTH136" s="692"/>
      <c r="TTI136" s="692"/>
      <c r="TTJ136" s="692"/>
      <c r="TTK136" s="692"/>
      <c r="TTL136" s="692"/>
      <c r="TTM136" s="692"/>
      <c r="TTN136" s="692"/>
      <c r="TTO136" s="692"/>
      <c r="TTP136" s="692"/>
      <c r="TTQ136" s="692"/>
      <c r="TTR136" s="692"/>
      <c r="TTS136" s="692"/>
      <c r="TTT136" s="692"/>
      <c r="TTU136" s="692"/>
      <c r="TTV136" s="692"/>
      <c r="TTW136" s="692"/>
      <c r="TTX136" s="692"/>
      <c r="TTY136" s="692"/>
      <c r="TTZ136" s="692"/>
      <c r="TUA136" s="692"/>
      <c r="TUB136" s="692"/>
      <c r="TUC136" s="692"/>
      <c r="TUD136" s="692"/>
      <c r="TUE136" s="692"/>
      <c r="TUF136" s="692"/>
      <c r="TUG136" s="692"/>
      <c r="TUH136" s="692"/>
      <c r="TUI136" s="692"/>
      <c r="TUJ136" s="692"/>
      <c r="TUK136" s="692"/>
      <c r="TUL136" s="692"/>
      <c r="TUM136" s="692"/>
      <c r="TUN136" s="692"/>
      <c r="TUO136" s="692"/>
      <c r="TUP136" s="692"/>
      <c r="TUQ136" s="692"/>
      <c r="TUR136" s="692"/>
      <c r="TUS136" s="692"/>
      <c r="TUT136" s="692"/>
      <c r="TUU136" s="692"/>
      <c r="TUV136" s="692"/>
      <c r="TUW136" s="692"/>
      <c r="TUX136" s="692"/>
      <c r="TUY136" s="692"/>
      <c r="TUZ136" s="692"/>
      <c r="TVA136" s="692"/>
      <c r="TVB136" s="692"/>
      <c r="TVC136" s="692"/>
      <c r="TVD136" s="692"/>
      <c r="TVE136" s="692"/>
      <c r="TVF136" s="692"/>
      <c r="TVG136" s="692"/>
      <c r="TVH136" s="692"/>
      <c r="TVI136" s="692"/>
      <c r="TVJ136" s="692"/>
      <c r="TVK136" s="692"/>
      <c r="TVL136" s="692"/>
      <c r="TVM136" s="692"/>
      <c r="TVN136" s="692"/>
      <c r="TVO136" s="692"/>
      <c r="TVP136" s="692"/>
      <c r="TVQ136" s="692"/>
      <c r="TVR136" s="692"/>
      <c r="TVS136" s="692"/>
      <c r="TVT136" s="692"/>
      <c r="TVU136" s="692"/>
      <c r="TVV136" s="692"/>
      <c r="TVW136" s="692"/>
      <c r="TVX136" s="692"/>
      <c r="TVY136" s="692"/>
      <c r="TVZ136" s="692"/>
      <c r="TWA136" s="692"/>
      <c r="TWB136" s="692"/>
      <c r="TWC136" s="692"/>
      <c r="TWD136" s="692"/>
      <c r="TWE136" s="692"/>
      <c r="TWF136" s="692"/>
      <c r="TWG136" s="692"/>
      <c r="TWH136" s="692"/>
      <c r="TWI136" s="692"/>
      <c r="TWJ136" s="692"/>
      <c r="TWK136" s="692"/>
      <c r="TWL136" s="692"/>
      <c r="TWM136" s="692"/>
      <c r="TWN136" s="692"/>
      <c r="TWO136" s="692"/>
      <c r="TWP136" s="692"/>
      <c r="TWQ136" s="692"/>
      <c r="TWR136" s="692"/>
      <c r="TWS136" s="692"/>
      <c r="TWT136" s="692"/>
      <c r="TWU136" s="692"/>
      <c r="TWV136" s="692"/>
      <c r="TWW136" s="692"/>
      <c r="TWX136" s="692"/>
      <c r="TWY136" s="692"/>
      <c r="TWZ136" s="692"/>
      <c r="TXA136" s="692"/>
      <c r="TXB136" s="692"/>
      <c r="TXC136" s="692"/>
      <c r="TXD136" s="692"/>
      <c r="TXE136" s="692"/>
      <c r="TXF136" s="692"/>
      <c r="TXG136" s="692"/>
      <c r="TXH136" s="692"/>
      <c r="TXI136" s="692"/>
      <c r="TXJ136" s="692"/>
      <c r="TXK136" s="692"/>
      <c r="TXL136" s="692"/>
      <c r="TXM136" s="692"/>
      <c r="TXN136" s="692"/>
      <c r="TXO136" s="692"/>
      <c r="TXP136" s="692"/>
      <c r="TXQ136" s="692"/>
      <c r="TXR136" s="692"/>
      <c r="TXS136" s="692"/>
      <c r="TXT136" s="692"/>
      <c r="TXU136" s="692"/>
      <c r="TXV136" s="692"/>
      <c r="TXW136" s="692"/>
      <c r="TXX136" s="692"/>
      <c r="TXY136" s="692"/>
      <c r="TXZ136" s="692"/>
      <c r="TYA136" s="692"/>
      <c r="TYB136" s="692"/>
      <c r="TYC136" s="692"/>
      <c r="TYD136" s="692"/>
      <c r="TYE136" s="692"/>
      <c r="TYF136" s="692"/>
      <c r="TYG136" s="692"/>
      <c r="TYH136" s="692"/>
      <c r="TYI136" s="692"/>
      <c r="TYJ136" s="692"/>
      <c r="TYK136" s="692"/>
      <c r="TYL136" s="692"/>
      <c r="TYM136" s="692"/>
      <c r="TYN136" s="692"/>
      <c r="TYO136" s="692"/>
      <c r="TYP136" s="692"/>
      <c r="TYQ136" s="692"/>
      <c r="TYR136" s="692"/>
      <c r="TYS136" s="692"/>
      <c r="TYT136" s="692"/>
      <c r="TYU136" s="692"/>
      <c r="TYV136" s="692"/>
      <c r="TYW136" s="692"/>
      <c r="TYX136" s="692"/>
      <c r="TYY136" s="692"/>
      <c r="TYZ136" s="692"/>
      <c r="TZA136" s="692"/>
      <c r="TZB136" s="692"/>
      <c r="TZC136" s="692"/>
      <c r="TZD136" s="692"/>
      <c r="TZE136" s="692"/>
      <c r="TZF136" s="692"/>
      <c r="TZG136" s="692"/>
      <c r="TZH136" s="692"/>
      <c r="TZI136" s="692"/>
      <c r="TZJ136" s="692"/>
      <c r="TZK136" s="692"/>
      <c r="TZL136" s="692"/>
      <c r="TZM136" s="692"/>
      <c r="TZN136" s="692"/>
      <c r="TZO136" s="692"/>
      <c r="TZP136" s="692"/>
      <c r="TZQ136" s="692"/>
      <c r="TZR136" s="692"/>
      <c r="TZS136" s="692"/>
      <c r="TZT136" s="692"/>
      <c r="TZU136" s="692"/>
      <c r="TZV136" s="692"/>
      <c r="TZW136" s="692"/>
      <c r="TZX136" s="692"/>
      <c r="TZY136" s="692"/>
      <c r="TZZ136" s="692"/>
      <c r="UAA136" s="692"/>
      <c r="UAB136" s="692"/>
      <c r="UAC136" s="692"/>
      <c r="UAD136" s="692"/>
      <c r="UAE136" s="692"/>
      <c r="UAF136" s="692"/>
      <c r="UAG136" s="692"/>
      <c r="UAH136" s="692"/>
      <c r="UAI136" s="692"/>
      <c r="UAJ136" s="692"/>
      <c r="UAK136" s="692"/>
      <c r="UAL136" s="692"/>
      <c r="UAM136" s="692"/>
      <c r="UAN136" s="692"/>
      <c r="UAO136" s="692"/>
      <c r="UAP136" s="692"/>
      <c r="UAQ136" s="692"/>
      <c r="UAR136" s="692"/>
      <c r="UAS136" s="692"/>
      <c r="UAT136" s="692"/>
      <c r="UAU136" s="692"/>
      <c r="UAV136" s="692"/>
      <c r="UAW136" s="692"/>
      <c r="UAX136" s="692"/>
      <c r="UAY136" s="692"/>
      <c r="UAZ136" s="692"/>
      <c r="UBA136" s="692"/>
      <c r="UBB136" s="692"/>
      <c r="UBC136" s="692"/>
      <c r="UBD136" s="692"/>
      <c r="UBE136" s="692"/>
      <c r="UBF136" s="692"/>
      <c r="UBG136" s="692"/>
      <c r="UBH136" s="692"/>
      <c r="UBI136" s="692"/>
      <c r="UBJ136" s="692"/>
      <c r="UBK136" s="692"/>
      <c r="UBL136" s="692"/>
      <c r="UBM136" s="692"/>
      <c r="UBN136" s="692"/>
      <c r="UBO136" s="692"/>
      <c r="UBP136" s="692"/>
      <c r="UBQ136" s="692"/>
      <c r="UBR136" s="692"/>
      <c r="UBS136" s="692"/>
      <c r="UBT136" s="692"/>
      <c r="UBU136" s="692"/>
      <c r="UBV136" s="692"/>
      <c r="UBW136" s="692"/>
      <c r="UBX136" s="692"/>
      <c r="UBY136" s="692"/>
      <c r="UBZ136" s="692"/>
      <c r="UCA136" s="692"/>
      <c r="UCB136" s="692"/>
      <c r="UCC136" s="692"/>
      <c r="UCD136" s="692"/>
      <c r="UCE136" s="692"/>
      <c r="UCF136" s="692"/>
      <c r="UCG136" s="692"/>
      <c r="UCH136" s="692"/>
      <c r="UCI136" s="692"/>
      <c r="UCJ136" s="692"/>
      <c r="UCK136" s="692"/>
      <c r="UCL136" s="692"/>
      <c r="UCM136" s="692"/>
      <c r="UCN136" s="692"/>
      <c r="UCO136" s="692"/>
      <c r="UCP136" s="692"/>
      <c r="UCQ136" s="692"/>
      <c r="UCR136" s="692"/>
      <c r="UCS136" s="692"/>
      <c r="UCT136" s="692"/>
      <c r="UCU136" s="692"/>
      <c r="UCV136" s="692"/>
      <c r="UCW136" s="692"/>
      <c r="UCX136" s="692"/>
      <c r="UCY136" s="692"/>
      <c r="UCZ136" s="692"/>
      <c r="UDA136" s="692"/>
      <c r="UDB136" s="692"/>
      <c r="UDC136" s="692"/>
      <c r="UDD136" s="692"/>
      <c r="UDE136" s="692"/>
      <c r="UDF136" s="692"/>
      <c r="UDG136" s="692"/>
      <c r="UDH136" s="692"/>
      <c r="UDI136" s="692"/>
      <c r="UDJ136" s="692"/>
      <c r="UDK136" s="692"/>
      <c r="UDL136" s="692"/>
      <c r="UDM136" s="692"/>
      <c r="UDN136" s="692"/>
      <c r="UDO136" s="692"/>
      <c r="UDP136" s="692"/>
      <c r="UDQ136" s="692"/>
      <c r="UDR136" s="692"/>
      <c r="UDS136" s="692"/>
      <c r="UDT136" s="692"/>
      <c r="UDU136" s="692"/>
      <c r="UDV136" s="692"/>
      <c r="UDW136" s="692"/>
      <c r="UDX136" s="692"/>
      <c r="UDY136" s="692"/>
      <c r="UDZ136" s="692"/>
      <c r="UEA136" s="692"/>
      <c r="UEB136" s="692"/>
      <c r="UEC136" s="692"/>
      <c r="UED136" s="692"/>
      <c r="UEE136" s="692"/>
      <c r="UEF136" s="692"/>
      <c r="UEG136" s="692"/>
      <c r="UEH136" s="692"/>
      <c r="UEI136" s="692"/>
      <c r="UEJ136" s="692"/>
      <c r="UEK136" s="692"/>
      <c r="UEL136" s="692"/>
      <c r="UEM136" s="692"/>
      <c r="UEN136" s="692"/>
      <c r="UEO136" s="692"/>
      <c r="UEP136" s="692"/>
      <c r="UEQ136" s="692"/>
      <c r="UER136" s="692"/>
      <c r="UES136" s="692"/>
      <c r="UET136" s="692"/>
      <c r="UEU136" s="692"/>
      <c r="UEV136" s="692"/>
      <c r="UEW136" s="692"/>
      <c r="UEX136" s="692"/>
      <c r="UEY136" s="692"/>
      <c r="UEZ136" s="692"/>
      <c r="UFA136" s="692"/>
      <c r="UFB136" s="692"/>
      <c r="UFC136" s="692"/>
      <c r="UFD136" s="692"/>
      <c r="UFE136" s="692"/>
      <c r="UFF136" s="692"/>
      <c r="UFG136" s="692"/>
      <c r="UFH136" s="692"/>
      <c r="UFI136" s="692"/>
      <c r="UFJ136" s="692"/>
      <c r="UFK136" s="692"/>
      <c r="UFL136" s="692"/>
      <c r="UFM136" s="692"/>
      <c r="UFN136" s="692"/>
      <c r="UFO136" s="692"/>
      <c r="UFP136" s="692"/>
      <c r="UFQ136" s="692"/>
      <c r="UFR136" s="692"/>
      <c r="UFS136" s="692"/>
      <c r="UFT136" s="692"/>
      <c r="UFU136" s="692"/>
      <c r="UFV136" s="692"/>
      <c r="UFW136" s="692"/>
      <c r="UFX136" s="692"/>
      <c r="UFY136" s="692"/>
      <c r="UFZ136" s="692"/>
      <c r="UGA136" s="692"/>
      <c r="UGB136" s="692"/>
      <c r="UGC136" s="692"/>
      <c r="UGD136" s="692"/>
      <c r="UGE136" s="692"/>
      <c r="UGF136" s="692"/>
      <c r="UGG136" s="692"/>
      <c r="UGH136" s="692"/>
      <c r="UGI136" s="692"/>
      <c r="UGJ136" s="692"/>
      <c r="UGK136" s="692"/>
      <c r="UGL136" s="692"/>
      <c r="UGM136" s="692"/>
      <c r="UGN136" s="692"/>
      <c r="UGO136" s="692"/>
      <c r="UGP136" s="692"/>
      <c r="UGQ136" s="692"/>
      <c r="UGR136" s="692"/>
      <c r="UGS136" s="692"/>
      <c r="UGT136" s="692"/>
      <c r="UGU136" s="692"/>
      <c r="UGV136" s="692"/>
      <c r="UGW136" s="692"/>
      <c r="UGX136" s="692"/>
      <c r="UGY136" s="692"/>
      <c r="UGZ136" s="692"/>
      <c r="UHA136" s="692"/>
      <c r="UHB136" s="692"/>
      <c r="UHC136" s="692"/>
      <c r="UHD136" s="692"/>
      <c r="UHE136" s="692"/>
      <c r="UHF136" s="692"/>
      <c r="UHG136" s="692"/>
      <c r="UHH136" s="692"/>
      <c r="UHI136" s="692"/>
      <c r="UHJ136" s="692"/>
      <c r="UHK136" s="692"/>
      <c r="UHL136" s="692"/>
      <c r="UHM136" s="692"/>
      <c r="UHN136" s="692"/>
      <c r="UHO136" s="692"/>
      <c r="UHP136" s="692"/>
      <c r="UHQ136" s="692"/>
      <c r="UHR136" s="692"/>
      <c r="UHS136" s="692"/>
      <c r="UHT136" s="692"/>
      <c r="UHU136" s="692"/>
      <c r="UHV136" s="692"/>
      <c r="UHW136" s="692"/>
      <c r="UHX136" s="692"/>
      <c r="UHY136" s="692"/>
      <c r="UHZ136" s="692"/>
      <c r="UIA136" s="692"/>
      <c r="UIB136" s="692"/>
      <c r="UIC136" s="692"/>
      <c r="UID136" s="692"/>
      <c r="UIE136" s="692"/>
      <c r="UIF136" s="692"/>
      <c r="UIG136" s="692"/>
      <c r="UIH136" s="692"/>
      <c r="UII136" s="692"/>
      <c r="UIJ136" s="692"/>
      <c r="UIK136" s="692"/>
      <c r="UIL136" s="692"/>
      <c r="UIM136" s="692"/>
      <c r="UIN136" s="692"/>
      <c r="UIO136" s="692"/>
      <c r="UIP136" s="692"/>
      <c r="UIQ136" s="692"/>
      <c r="UIR136" s="692"/>
      <c r="UIS136" s="692"/>
      <c r="UIT136" s="692"/>
      <c r="UIU136" s="692"/>
      <c r="UIV136" s="692"/>
      <c r="UIW136" s="692"/>
      <c r="UIX136" s="692"/>
      <c r="UIY136" s="692"/>
      <c r="UIZ136" s="692"/>
      <c r="UJA136" s="692"/>
      <c r="UJB136" s="692"/>
      <c r="UJC136" s="692"/>
      <c r="UJD136" s="692"/>
      <c r="UJE136" s="692"/>
      <c r="UJF136" s="692"/>
      <c r="UJG136" s="692"/>
      <c r="UJH136" s="692"/>
      <c r="UJI136" s="692"/>
      <c r="UJJ136" s="692"/>
      <c r="UJK136" s="692"/>
      <c r="UJL136" s="692"/>
      <c r="UJM136" s="692"/>
      <c r="UJN136" s="692"/>
      <c r="UJO136" s="692"/>
      <c r="UJP136" s="692"/>
      <c r="UJQ136" s="692"/>
      <c r="UJR136" s="692"/>
      <c r="UJS136" s="692"/>
      <c r="UJT136" s="692"/>
      <c r="UJU136" s="692"/>
      <c r="UJV136" s="692"/>
      <c r="UJW136" s="692"/>
      <c r="UJX136" s="692"/>
      <c r="UJY136" s="692"/>
      <c r="UJZ136" s="692"/>
      <c r="UKA136" s="692"/>
      <c r="UKB136" s="692"/>
      <c r="UKC136" s="692"/>
      <c r="UKD136" s="692"/>
      <c r="UKE136" s="692"/>
      <c r="UKF136" s="692"/>
      <c r="UKG136" s="692"/>
      <c r="UKH136" s="692"/>
      <c r="UKI136" s="692"/>
      <c r="UKJ136" s="692"/>
      <c r="UKK136" s="692"/>
      <c r="UKL136" s="692"/>
      <c r="UKM136" s="692"/>
      <c r="UKN136" s="692"/>
      <c r="UKO136" s="692"/>
      <c r="UKP136" s="692"/>
      <c r="UKQ136" s="692"/>
      <c r="UKR136" s="692"/>
      <c r="UKS136" s="692"/>
      <c r="UKT136" s="692"/>
      <c r="UKU136" s="692"/>
      <c r="UKV136" s="692"/>
      <c r="UKW136" s="692"/>
      <c r="UKX136" s="692"/>
      <c r="UKY136" s="692"/>
      <c r="UKZ136" s="692"/>
      <c r="ULA136" s="692"/>
      <c r="ULB136" s="692"/>
      <c r="ULC136" s="692"/>
      <c r="ULD136" s="692"/>
      <c r="ULE136" s="692"/>
      <c r="ULF136" s="692"/>
      <c r="ULG136" s="692"/>
      <c r="ULH136" s="692"/>
      <c r="ULI136" s="692"/>
      <c r="ULJ136" s="692"/>
      <c r="ULK136" s="692"/>
      <c r="ULL136" s="692"/>
      <c r="ULM136" s="692"/>
      <c r="ULN136" s="692"/>
      <c r="ULO136" s="692"/>
      <c r="ULP136" s="692"/>
      <c r="ULQ136" s="692"/>
      <c r="ULR136" s="692"/>
      <c r="ULS136" s="692"/>
      <c r="ULT136" s="692"/>
      <c r="ULU136" s="692"/>
      <c r="ULV136" s="692"/>
      <c r="ULW136" s="692"/>
      <c r="ULX136" s="692"/>
      <c r="ULY136" s="692"/>
      <c r="ULZ136" s="692"/>
      <c r="UMA136" s="692"/>
      <c r="UMB136" s="692"/>
      <c r="UMC136" s="692"/>
      <c r="UMD136" s="692"/>
      <c r="UME136" s="692"/>
      <c r="UMF136" s="692"/>
      <c r="UMG136" s="692"/>
      <c r="UMH136" s="692"/>
      <c r="UMI136" s="692"/>
      <c r="UMJ136" s="692"/>
      <c r="UMK136" s="692"/>
      <c r="UML136" s="692"/>
      <c r="UMM136" s="692"/>
      <c r="UMN136" s="692"/>
      <c r="UMO136" s="692"/>
      <c r="UMP136" s="692"/>
      <c r="UMQ136" s="692"/>
      <c r="UMR136" s="692"/>
      <c r="UMS136" s="692"/>
      <c r="UMT136" s="692"/>
      <c r="UMU136" s="692"/>
      <c r="UMV136" s="692"/>
      <c r="UMW136" s="692"/>
      <c r="UMX136" s="692"/>
      <c r="UMY136" s="692"/>
      <c r="UMZ136" s="692"/>
      <c r="UNA136" s="692"/>
      <c r="UNB136" s="692"/>
      <c r="UNC136" s="692"/>
      <c r="UND136" s="692"/>
      <c r="UNE136" s="692"/>
      <c r="UNF136" s="692"/>
      <c r="UNG136" s="692"/>
      <c r="UNH136" s="692"/>
      <c r="UNI136" s="692"/>
      <c r="UNJ136" s="692"/>
      <c r="UNK136" s="692"/>
      <c r="UNL136" s="692"/>
      <c r="UNM136" s="692"/>
      <c r="UNN136" s="692"/>
      <c r="UNO136" s="692"/>
      <c r="UNP136" s="692"/>
      <c r="UNQ136" s="692"/>
      <c r="UNR136" s="692"/>
      <c r="UNS136" s="692"/>
      <c r="UNT136" s="692"/>
      <c r="UNU136" s="692"/>
      <c r="UNV136" s="692"/>
      <c r="UNW136" s="692"/>
      <c r="UNX136" s="692"/>
      <c r="UNY136" s="692"/>
      <c r="UNZ136" s="692"/>
      <c r="UOA136" s="692"/>
      <c r="UOB136" s="692"/>
      <c r="UOC136" s="692"/>
      <c r="UOD136" s="692"/>
      <c r="UOE136" s="692"/>
      <c r="UOF136" s="692"/>
      <c r="UOG136" s="692"/>
      <c r="UOH136" s="692"/>
      <c r="UOI136" s="692"/>
      <c r="UOJ136" s="692"/>
      <c r="UOK136" s="692"/>
      <c r="UOL136" s="692"/>
      <c r="UOM136" s="692"/>
      <c r="UON136" s="692"/>
      <c r="UOO136" s="692"/>
      <c r="UOP136" s="692"/>
      <c r="UOQ136" s="692"/>
      <c r="UOR136" s="692"/>
      <c r="UOS136" s="692"/>
      <c r="UOT136" s="692"/>
      <c r="UOU136" s="692"/>
      <c r="UOV136" s="692"/>
      <c r="UOW136" s="692"/>
      <c r="UOX136" s="692"/>
      <c r="UOY136" s="692"/>
      <c r="UOZ136" s="692"/>
      <c r="UPA136" s="692"/>
      <c r="UPB136" s="692"/>
      <c r="UPC136" s="692"/>
      <c r="UPD136" s="692"/>
      <c r="UPE136" s="692"/>
      <c r="UPF136" s="692"/>
      <c r="UPG136" s="692"/>
      <c r="UPH136" s="692"/>
      <c r="UPI136" s="692"/>
      <c r="UPJ136" s="692"/>
      <c r="UPK136" s="692"/>
      <c r="UPL136" s="692"/>
      <c r="UPM136" s="692"/>
      <c r="UPN136" s="692"/>
      <c r="UPO136" s="692"/>
      <c r="UPP136" s="692"/>
      <c r="UPQ136" s="692"/>
      <c r="UPR136" s="692"/>
      <c r="UPS136" s="692"/>
      <c r="UPT136" s="692"/>
      <c r="UPU136" s="692"/>
      <c r="UPV136" s="692"/>
      <c r="UPW136" s="692"/>
      <c r="UPX136" s="692"/>
      <c r="UPY136" s="692"/>
      <c r="UPZ136" s="692"/>
      <c r="UQA136" s="692"/>
      <c r="UQB136" s="692"/>
      <c r="UQC136" s="692"/>
      <c r="UQD136" s="692"/>
      <c r="UQE136" s="692"/>
      <c r="UQF136" s="692"/>
      <c r="UQG136" s="692"/>
      <c r="UQH136" s="692"/>
      <c r="UQI136" s="692"/>
      <c r="UQJ136" s="692"/>
      <c r="UQK136" s="692"/>
      <c r="UQL136" s="692"/>
      <c r="UQM136" s="692"/>
      <c r="UQN136" s="692"/>
      <c r="UQO136" s="692"/>
      <c r="UQP136" s="692"/>
      <c r="UQQ136" s="692"/>
      <c r="UQR136" s="692"/>
      <c r="UQS136" s="692"/>
      <c r="UQT136" s="692"/>
      <c r="UQU136" s="692"/>
      <c r="UQV136" s="692"/>
      <c r="UQW136" s="692"/>
      <c r="UQX136" s="692"/>
      <c r="UQY136" s="692"/>
      <c r="UQZ136" s="692"/>
      <c r="URA136" s="692"/>
      <c r="URB136" s="692"/>
      <c r="URC136" s="692"/>
      <c r="URD136" s="692"/>
      <c r="URE136" s="692"/>
      <c r="URF136" s="692"/>
      <c r="URG136" s="692"/>
      <c r="URH136" s="692"/>
      <c r="URI136" s="692"/>
      <c r="URJ136" s="692"/>
      <c r="URK136" s="692"/>
      <c r="URL136" s="692"/>
      <c r="URM136" s="692"/>
      <c r="URN136" s="692"/>
      <c r="URO136" s="692"/>
      <c r="URP136" s="692"/>
      <c r="URQ136" s="692"/>
      <c r="URR136" s="692"/>
      <c r="URS136" s="692"/>
      <c r="URT136" s="692"/>
      <c r="URU136" s="692"/>
      <c r="URV136" s="692"/>
      <c r="URW136" s="692"/>
      <c r="URX136" s="692"/>
      <c r="URY136" s="692"/>
      <c r="URZ136" s="692"/>
      <c r="USA136" s="692"/>
      <c r="USB136" s="692"/>
      <c r="USC136" s="692"/>
      <c r="USD136" s="692"/>
      <c r="USE136" s="692"/>
      <c r="USF136" s="692"/>
      <c r="USG136" s="692"/>
      <c r="USH136" s="692"/>
      <c r="USI136" s="692"/>
      <c r="USJ136" s="692"/>
      <c r="USK136" s="692"/>
      <c r="USL136" s="692"/>
      <c r="USM136" s="692"/>
      <c r="USN136" s="692"/>
      <c r="USO136" s="692"/>
      <c r="USP136" s="692"/>
      <c r="USQ136" s="692"/>
      <c r="USR136" s="692"/>
      <c r="USS136" s="692"/>
      <c r="UST136" s="692"/>
      <c r="USU136" s="692"/>
      <c r="USV136" s="692"/>
      <c r="USW136" s="692"/>
      <c r="USX136" s="692"/>
      <c r="USY136" s="692"/>
      <c r="USZ136" s="692"/>
      <c r="UTA136" s="692"/>
      <c r="UTB136" s="692"/>
      <c r="UTC136" s="692"/>
      <c r="UTD136" s="692"/>
      <c r="UTE136" s="692"/>
      <c r="UTF136" s="692"/>
      <c r="UTG136" s="692"/>
      <c r="UTH136" s="692"/>
      <c r="UTI136" s="692"/>
      <c r="UTJ136" s="692"/>
      <c r="UTK136" s="692"/>
      <c r="UTL136" s="692"/>
      <c r="UTM136" s="692"/>
      <c r="UTN136" s="692"/>
      <c r="UTO136" s="692"/>
      <c r="UTP136" s="692"/>
      <c r="UTQ136" s="692"/>
      <c r="UTR136" s="692"/>
      <c r="UTS136" s="692"/>
      <c r="UTT136" s="692"/>
      <c r="UTU136" s="692"/>
      <c r="UTV136" s="692"/>
      <c r="UTW136" s="692"/>
      <c r="UTX136" s="692"/>
      <c r="UTY136" s="692"/>
      <c r="UTZ136" s="692"/>
      <c r="UUA136" s="692"/>
      <c r="UUB136" s="692"/>
      <c r="UUC136" s="692"/>
      <c r="UUD136" s="692"/>
      <c r="UUE136" s="692"/>
      <c r="UUF136" s="692"/>
      <c r="UUG136" s="692"/>
      <c r="UUH136" s="692"/>
      <c r="UUI136" s="692"/>
      <c r="UUJ136" s="692"/>
      <c r="UUK136" s="692"/>
      <c r="UUL136" s="692"/>
      <c r="UUM136" s="692"/>
      <c r="UUN136" s="692"/>
      <c r="UUO136" s="692"/>
      <c r="UUP136" s="692"/>
      <c r="UUQ136" s="692"/>
      <c r="UUR136" s="692"/>
      <c r="UUS136" s="692"/>
      <c r="UUT136" s="692"/>
      <c r="UUU136" s="692"/>
      <c r="UUV136" s="692"/>
      <c r="UUW136" s="692"/>
      <c r="UUX136" s="692"/>
      <c r="UUY136" s="692"/>
      <c r="UUZ136" s="692"/>
      <c r="UVA136" s="692"/>
      <c r="UVB136" s="692"/>
      <c r="UVC136" s="692"/>
      <c r="UVD136" s="692"/>
      <c r="UVE136" s="692"/>
      <c r="UVF136" s="692"/>
      <c r="UVG136" s="692"/>
      <c r="UVH136" s="692"/>
      <c r="UVI136" s="692"/>
      <c r="UVJ136" s="692"/>
      <c r="UVK136" s="692"/>
      <c r="UVL136" s="692"/>
      <c r="UVM136" s="692"/>
      <c r="UVN136" s="692"/>
      <c r="UVO136" s="692"/>
      <c r="UVP136" s="692"/>
      <c r="UVQ136" s="692"/>
      <c r="UVR136" s="692"/>
      <c r="UVS136" s="692"/>
      <c r="UVT136" s="692"/>
      <c r="UVU136" s="692"/>
      <c r="UVV136" s="692"/>
      <c r="UVW136" s="692"/>
      <c r="UVX136" s="692"/>
      <c r="UVY136" s="692"/>
      <c r="UVZ136" s="692"/>
      <c r="UWA136" s="692"/>
      <c r="UWB136" s="692"/>
      <c r="UWC136" s="692"/>
      <c r="UWD136" s="692"/>
      <c r="UWE136" s="692"/>
      <c r="UWF136" s="692"/>
      <c r="UWG136" s="692"/>
      <c r="UWH136" s="692"/>
      <c r="UWI136" s="692"/>
      <c r="UWJ136" s="692"/>
      <c r="UWK136" s="692"/>
      <c r="UWL136" s="692"/>
      <c r="UWM136" s="692"/>
      <c r="UWN136" s="692"/>
      <c r="UWO136" s="692"/>
      <c r="UWP136" s="692"/>
      <c r="UWQ136" s="692"/>
      <c r="UWR136" s="692"/>
      <c r="UWS136" s="692"/>
      <c r="UWT136" s="692"/>
      <c r="UWU136" s="692"/>
      <c r="UWV136" s="692"/>
      <c r="UWW136" s="692"/>
      <c r="UWX136" s="692"/>
      <c r="UWY136" s="692"/>
      <c r="UWZ136" s="692"/>
      <c r="UXA136" s="692"/>
      <c r="UXB136" s="692"/>
      <c r="UXC136" s="692"/>
      <c r="UXD136" s="692"/>
      <c r="UXE136" s="692"/>
      <c r="UXF136" s="692"/>
      <c r="UXG136" s="692"/>
      <c r="UXH136" s="692"/>
      <c r="UXI136" s="692"/>
      <c r="UXJ136" s="692"/>
      <c r="UXK136" s="692"/>
      <c r="UXL136" s="692"/>
      <c r="UXM136" s="692"/>
      <c r="UXN136" s="692"/>
      <c r="UXO136" s="692"/>
      <c r="UXP136" s="692"/>
      <c r="UXQ136" s="692"/>
      <c r="UXR136" s="692"/>
      <c r="UXS136" s="692"/>
      <c r="UXT136" s="692"/>
      <c r="UXU136" s="692"/>
      <c r="UXV136" s="692"/>
      <c r="UXW136" s="692"/>
      <c r="UXX136" s="692"/>
      <c r="UXY136" s="692"/>
      <c r="UXZ136" s="692"/>
      <c r="UYA136" s="692"/>
      <c r="UYB136" s="692"/>
      <c r="UYC136" s="692"/>
      <c r="UYD136" s="692"/>
      <c r="UYE136" s="692"/>
      <c r="UYF136" s="692"/>
      <c r="UYG136" s="692"/>
      <c r="UYH136" s="692"/>
      <c r="UYI136" s="692"/>
      <c r="UYJ136" s="692"/>
      <c r="UYK136" s="692"/>
      <c r="UYL136" s="692"/>
      <c r="UYM136" s="692"/>
      <c r="UYN136" s="692"/>
      <c r="UYO136" s="692"/>
      <c r="UYP136" s="692"/>
      <c r="UYQ136" s="692"/>
      <c r="UYR136" s="692"/>
      <c r="UYS136" s="692"/>
      <c r="UYT136" s="692"/>
      <c r="UYU136" s="692"/>
      <c r="UYV136" s="692"/>
      <c r="UYW136" s="692"/>
      <c r="UYX136" s="692"/>
      <c r="UYY136" s="692"/>
      <c r="UYZ136" s="692"/>
      <c r="UZA136" s="692"/>
      <c r="UZB136" s="692"/>
      <c r="UZC136" s="692"/>
      <c r="UZD136" s="692"/>
      <c r="UZE136" s="692"/>
      <c r="UZF136" s="692"/>
      <c r="UZG136" s="692"/>
      <c r="UZH136" s="692"/>
      <c r="UZI136" s="692"/>
      <c r="UZJ136" s="692"/>
      <c r="UZK136" s="692"/>
      <c r="UZL136" s="692"/>
      <c r="UZM136" s="692"/>
      <c r="UZN136" s="692"/>
      <c r="UZO136" s="692"/>
      <c r="UZP136" s="692"/>
      <c r="UZQ136" s="692"/>
      <c r="UZR136" s="692"/>
      <c r="UZS136" s="692"/>
      <c r="UZT136" s="692"/>
      <c r="UZU136" s="692"/>
      <c r="UZV136" s="692"/>
      <c r="UZW136" s="692"/>
      <c r="UZX136" s="692"/>
      <c r="UZY136" s="692"/>
      <c r="UZZ136" s="692"/>
      <c r="VAA136" s="692"/>
      <c r="VAB136" s="692"/>
      <c r="VAC136" s="692"/>
      <c r="VAD136" s="692"/>
      <c r="VAE136" s="692"/>
      <c r="VAF136" s="692"/>
      <c r="VAG136" s="692"/>
      <c r="VAH136" s="692"/>
      <c r="VAI136" s="692"/>
      <c r="VAJ136" s="692"/>
      <c r="VAK136" s="692"/>
      <c r="VAL136" s="692"/>
      <c r="VAM136" s="692"/>
      <c r="VAN136" s="692"/>
      <c r="VAO136" s="692"/>
      <c r="VAP136" s="692"/>
      <c r="VAQ136" s="692"/>
      <c r="VAR136" s="692"/>
      <c r="VAS136" s="692"/>
      <c r="VAT136" s="692"/>
      <c r="VAU136" s="692"/>
      <c r="VAV136" s="692"/>
      <c r="VAW136" s="692"/>
      <c r="VAX136" s="692"/>
      <c r="VAY136" s="692"/>
      <c r="VAZ136" s="692"/>
      <c r="VBA136" s="692"/>
      <c r="VBB136" s="692"/>
      <c r="VBC136" s="692"/>
      <c r="VBD136" s="692"/>
      <c r="VBE136" s="692"/>
      <c r="VBF136" s="692"/>
      <c r="VBG136" s="692"/>
      <c r="VBH136" s="692"/>
      <c r="VBI136" s="692"/>
      <c r="VBJ136" s="692"/>
      <c r="VBK136" s="692"/>
      <c r="VBL136" s="692"/>
      <c r="VBM136" s="692"/>
      <c r="VBN136" s="692"/>
      <c r="VBO136" s="692"/>
      <c r="VBP136" s="692"/>
      <c r="VBQ136" s="692"/>
      <c r="VBR136" s="692"/>
      <c r="VBS136" s="692"/>
      <c r="VBT136" s="692"/>
      <c r="VBU136" s="692"/>
      <c r="VBV136" s="692"/>
      <c r="VBW136" s="692"/>
      <c r="VBX136" s="692"/>
      <c r="VBY136" s="692"/>
      <c r="VBZ136" s="692"/>
      <c r="VCA136" s="692"/>
      <c r="VCB136" s="692"/>
      <c r="VCC136" s="692"/>
      <c r="VCD136" s="692"/>
      <c r="VCE136" s="692"/>
      <c r="VCF136" s="692"/>
      <c r="VCG136" s="692"/>
      <c r="VCH136" s="692"/>
      <c r="VCI136" s="692"/>
      <c r="VCJ136" s="692"/>
      <c r="VCK136" s="692"/>
      <c r="VCL136" s="692"/>
      <c r="VCM136" s="692"/>
      <c r="VCN136" s="692"/>
      <c r="VCO136" s="692"/>
      <c r="VCP136" s="692"/>
      <c r="VCQ136" s="692"/>
      <c r="VCR136" s="692"/>
      <c r="VCS136" s="692"/>
      <c r="VCT136" s="692"/>
      <c r="VCU136" s="692"/>
      <c r="VCV136" s="692"/>
      <c r="VCW136" s="692"/>
      <c r="VCX136" s="692"/>
      <c r="VCY136" s="692"/>
      <c r="VCZ136" s="692"/>
      <c r="VDA136" s="692"/>
      <c r="VDB136" s="692"/>
      <c r="VDC136" s="692"/>
      <c r="VDD136" s="692"/>
      <c r="VDE136" s="692"/>
      <c r="VDF136" s="692"/>
      <c r="VDG136" s="692"/>
      <c r="VDH136" s="692"/>
      <c r="VDI136" s="692"/>
      <c r="VDJ136" s="692"/>
      <c r="VDK136" s="692"/>
      <c r="VDL136" s="692"/>
      <c r="VDM136" s="692"/>
      <c r="VDN136" s="692"/>
      <c r="VDO136" s="692"/>
      <c r="VDP136" s="692"/>
      <c r="VDQ136" s="692"/>
      <c r="VDR136" s="692"/>
      <c r="VDS136" s="692"/>
      <c r="VDT136" s="692"/>
      <c r="VDU136" s="692"/>
      <c r="VDV136" s="692"/>
      <c r="VDW136" s="692"/>
      <c r="VDX136" s="692"/>
      <c r="VDY136" s="692"/>
      <c r="VDZ136" s="692"/>
      <c r="VEA136" s="692"/>
      <c r="VEB136" s="692"/>
      <c r="VEC136" s="692"/>
      <c r="VED136" s="692"/>
      <c r="VEE136" s="692"/>
      <c r="VEF136" s="692"/>
      <c r="VEG136" s="692"/>
      <c r="VEH136" s="692"/>
      <c r="VEI136" s="692"/>
      <c r="VEJ136" s="692"/>
      <c r="VEK136" s="692"/>
      <c r="VEL136" s="692"/>
      <c r="VEM136" s="692"/>
      <c r="VEN136" s="692"/>
      <c r="VEO136" s="692"/>
      <c r="VEP136" s="692"/>
      <c r="VEQ136" s="692"/>
      <c r="VER136" s="692"/>
      <c r="VES136" s="692"/>
      <c r="VET136" s="692"/>
      <c r="VEU136" s="692"/>
      <c r="VEV136" s="692"/>
      <c r="VEW136" s="692"/>
      <c r="VEX136" s="692"/>
      <c r="VEY136" s="692"/>
      <c r="VEZ136" s="692"/>
      <c r="VFA136" s="692"/>
      <c r="VFB136" s="692"/>
      <c r="VFC136" s="692"/>
      <c r="VFD136" s="692"/>
      <c r="VFE136" s="692"/>
      <c r="VFF136" s="692"/>
      <c r="VFG136" s="692"/>
      <c r="VFH136" s="692"/>
      <c r="VFI136" s="692"/>
      <c r="VFJ136" s="692"/>
      <c r="VFK136" s="692"/>
      <c r="VFL136" s="692"/>
      <c r="VFM136" s="692"/>
      <c r="VFN136" s="692"/>
      <c r="VFO136" s="692"/>
      <c r="VFP136" s="692"/>
      <c r="VFQ136" s="692"/>
      <c r="VFR136" s="692"/>
      <c r="VFS136" s="692"/>
      <c r="VFT136" s="692"/>
      <c r="VFU136" s="692"/>
      <c r="VFV136" s="692"/>
      <c r="VFW136" s="692"/>
      <c r="VFX136" s="692"/>
      <c r="VFY136" s="692"/>
      <c r="VFZ136" s="692"/>
      <c r="VGA136" s="692"/>
      <c r="VGB136" s="692"/>
      <c r="VGC136" s="692"/>
      <c r="VGD136" s="692"/>
      <c r="VGE136" s="692"/>
      <c r="VGF136" s="692"/>
      <c r="VGG136" s="692"/>
      <c r="VGH136" s="692"/>
      <c r="VGI136" s="692"/>
      <c r="VGJ136" s="692"/>
      <c r="VGK136" s="692"/>
      <c r="VGL136" s="692"/>
      <c r="VGM136" s="692"/>
      <c r="VGN136" s="692"/>
      <c r="VGO136" s="692"/>
      <c r="VGP136" s="692"/>
      <c r="VGQ136" s="692"/>
      <c r="VGR136" s="692"/>
      <c r="VGS136" s="692"/>
      <c r="VGT136" s="692"/>
      <c r="VGU136" s="692"/>
      <c r="VGV136" s="692"/>
      <c r="VGW136" s="692"/>
      <c r="VGX136" s="692"/>
      <c r="VGY136" s="692"/>
      <c r="VGZ136" s="692"/>
      <c r="VHA136" s="692"/>
      <c r="VHB136" s="692"/>
      <c r="VHC136" s="692"/>
      <c r="VHD136" s="692"/>
      <c r="VHE136" s="692"/>
      <c r="VHF136" s="692"/>
      <c r="VHG136" s="692"/>
      <c r="VHH136" s="692"/>
      <c r="VHI136" s="692"/>
      <c r="VHJ136" s="692"/>
      <c r="VHK136" s="692"/>
      <c r="VHL136" s="692"/>
      <c r="VHM136" s="692"/>
      <c r="VHN136" s="692"/>
      <c r="VHO136" s="692"/>
      <c r="VHP136" s="692"/>
      <c r="VHQ136" s="692"/>
      <c r="VHR136" s="692"/>
      <c r="VHS136" s="692"/>
      <c r="VHT136" s="692"/>
      <c r="VHU136" s="692"/>
      <c r="VHV136" s="692"/>
      <c r="VHW136" s="692"/>
      <c r="VHX136" s="692"/>
      <c r="VHY136" s="692"/>
      <c r="VHZ136" s="692"/>
      <c r="VIA136" s="692"/>
      <c r="VIB136" s="692"/>
      <c r="VIC136" s="692"/>
      <c r="VID136" s="692"/>
      <c r="VIE136" s="692"/>
      <c r="VIF136" s="692"/>
      <c r="VIG136" s="692"/>
      <c r="VIH136" s="692"/>
      <c r="VII136" s="692"/>
      <c r="VIJ136" s="692"/>
      <c r="VIK136" s="692"/>
      <c r="VIL136" s="692"/>
      <c r="VIM136" s="692"/>
      <c r="VIN136" s="692"/>
      <c r="VIO136" s="692"/>
      <c r="VIP136" s="692"/>
      <c r="VIQ136" s="692"/>
      <c r="VIR136" s="692"/>
      <c r="VIS136" s="692"/>
      <c r="VIT136" s="692"/>
      <c r="VIU136" s="692"/>
      <c r="VIV136" s="692"/>
      <c r="VIW136" s="692"/>
      <c r="VIX136" s="692"/>
      <c r="VIY136" s="692"/>
      <c r="VIZ136" s="692"/>
      <c r="VJA136" s="692"/>
      <c r="VJB136" s="692"/>
      <c r="VJC136" s="692"/>
      <c r="VJD136" s="692"/>
      <c r="VJE136" s="692"/>
      <c r="VJF136" s="692"/>
      <c r="VJG136" s="692"/>
      <c r="VJH136" s="692"/>
      <c r="VJI136" s="692"/>
      <c r="VJJ136" s="692"/>
      <c r="VJK136" s="692"/>
      <c r="VJL136" s="692"/>
      <c r="VJM136" s="692"/>
      <c r="VJN136" s="692"/>
      <c r="VJO136" s="692"/>
      <c r="VJP136" s="692"/>
      <c r="VJQ136" s="692"/>
      <c r="VJR136" s="692"/>
      <c r="VJS136" s="692"/>
      <c r="VJT136" s="692"/>
      <c r="VJU136" s="692"/>
      <c r="VJV136" s="692"/>
      <c r="VJW136" s="692"/>
      <c r="VJX136" s="692"/>
      <c r="VJY136" s="692"/>
      <c r="VJZ136" s="692"/>
      <c r="VKA136" s="692"/>
      <c r="VKB136" s="692"/>
      <c r="VKC136" s="692"/>
      <c r="VKD136" s="692"/>
      <c r="VKE136" s="692"/>
      <c r="VKF136" s="692"/>
      <c r="VKG136" s="692"/>
      <c r="VKH136" s="692"/>
      <c r="VKI136" s="692"/>
      <c r="VKJ136" s="692"/>
      <c r="VKK136" s="692"/>
      <c r="VKL136" s="692"/>
      <c r="VKM136" s="692"/>
      <c r="VKN136" s="692"/>
      <c r="VKO136" s="692"/>
      <c r="VKP136" s="692"/>
      <c r="VKQ136" s="692"/>
      <c r="VKR136" s="692"/>
      <c r="VKS136" s="692"/>
      <c r="VKT136" s="692"/>
      <c r="VKU136" s="692"/>
      <c r="VKV136" s="692"/>
      <c r="VKW136" s="692"/>
      <c r="VKX136" s="692"/>
      <c r="VKY136" s="692"/>
      <c r="VKZ136" s="692"/>
      <c r="VLA136" s="692"/>
      <c r="VLB136" s="692"/>
      <c r="VLC136" s="692"/>
      <c r="VLD136" s="692"/>
      <c r="VLE136" s="692"/>
      <c r="VLF136" s="692"/>
      <c r="VLG136" s="692"/>
      <c r="VLH136" s="692"/>
      <c r="VLI136" s="692"/>
      <c r="VLJ136" s="692"/>
      <c r="VLK136" s="692"/>
      <c r="VLL136" s="692"/>
      <c r="VLM136" s="692"/>
      <c r="VLN136" s="692"/>
      <c r="VLO136" s="692"/>
      <c r="VLP136" s="692"/>
      <c r="VLQ136" s="692"/>
      <c r="VLR136" s="692"/>
      <c r="VLS136" s="692"/>
      <c r="VLT136" s="692"/>
      <c r="VLU136" s="692"/>
      <c r="VLV136" s="692"/>
      <c r="VLW136" s="692"/>
      <c r="VLX136" s="692"/>
      <c r="VLY136" s="692"/>
      <c r="VLZ136" s="692"/>
      <c r="VMA136" s="692"/>
      <c r="VMB136" s="692"/>
      <c r="VMC136" s="692"/>
      <c r="VMD136" s="692"/>
      <c r="VME136" s="692"/>
      <c r="VMF136" s="692"/>
      <c r="VMG136" s="692"/>
      <c r="VMH136" s="692"/>
      <c r="VMI136" s="692"/>
      <c r="VMJ136" s="692"/>
      <c r="VMK136" s="692"/>
      <c r="VML136" s="692"/>
      <c r="VMM136" s="692"/>
      <c r="VMN136" s="692"/>
      <c r="VMO136" s="692"/>
      <c r="VMP136" s="692"/>
      <c r="VMQ136" s="692"/>
      <c r="VMR136" s="692"/>
      <c r="VMS136" s="692"/>
      <c r="VMT136" s="692"/>
      <c r="VMU136" s="692"/>
      <c r="VMV136" s="692"/>
      <c r="VMW136" s="692"/>
      <c r="VMX136" s="692"/>
      <c r="VMY136" s="692"/>
      <c r="VMZ136" s="692"/>
      <c r="VNA136" s="692"/>
      <c r="VNB136" s="692"/>
      <c r="VNC136" s="692"/>
      <c r="VND136" s="692"/>
      <c r="VNE136" s="692"/>
      <c r="VNF136" s="692"/>
      <c r="VNG136" s="692"/>
      <c r="VNH136" s="692"/>
      <c r="VNI136" s="692"/>
      <c r="VNJ136" s="692"/>
      <c r="VNK136" s="692"/>
      <c r="VNL136" s="692"/>
      <c r="VNM136" s="692"/>
      <c r="VNN136" s="692"/>
      <c r="VNO136" s="692"/>
      <c r="VNP136" s="692"/>
      <c r="VNQ136" s="692"/>
      <c r="VNR136" s="692"/>
      <c r="VNS136" s="692"/>
      <c r="VNT136" s="692"/>
      <c r="VNU136" s="692"/>
      <c r="VNV136" s="692"/>
      <c r="VNW136" s="692"/>
      <c r="VNX136" s="692"/>
      <c r="VNY136" s="692"/>
      <c r="VNZ136" s="692"/>
      <c r="VOA136" s="692"/>
      <c r="VOB136" s="692"/>
      <c r="VOC136" s="692"/>
      <c r="VOD136" s="692"/>
      <c r="VOE136" s="692"/>
      <c r="VOF136" s="692"/>
      <c r="VOG136" s="692"/>
      <c r="VOH136" s="692"/>
      <c r="VOI136" s="692"/>
      <c r="VOJ136" s="692"/>
      <c r="VOK136" s="692"/>
      <c r="VOL136" s="692"/>
      <c r="VOM136" s="692"/>
      <c r="VON136" s="692"/>
      <c r="VOO136" s="692"/>
      <c r="VOP136" s="692"/>
      <c r="VOQ136" s="692"/>
      <c r="VOR136" s="692"/>
      <c r="VOS136" s="692"/>
      <c r="VOT136" s="692"/>
      <c r="VOU136" s="692"/>
      <c r="VOV136" s="692"/>
      <c r="VOW136" s="692"/>
      <c r="VOX136" s="692"/>
      <c r="VOY136" s="692"/>
      <c r="VOZ136" s="692"/>
      <c r="VPA136" s="692"/>
      <c r="VPB136" s="692"/>
      <c r="VPC136" s="692"/>
      <c r="VPD136" s="692"/>
      <c r="VPE136" s="692"/>
      <c r="VPF136" s="692"/>
      <c r="VPG136" s="692"/>
      <c r="VPH136" s="692"/>
      <c r="VPI136" s="692"/>
      <c r="VPJ136" s="692"/>
      <c r="VPK136" s="692"/>
      <c r="VPL136" s="692"/>
      <c r="VPM136" s="692"/>
      <c r="VPN136" s="692"/>
      <c r="VPO136" s="692"/>
      <c r="VPP136" s="692"/>
      <c r="VPQ136" s="692"/>
      <c r="VPR136" s="692"/>
      <c r="VPS136" s="692"/>
      <c r="VPT136" s="692"/>
      <c r="VPU136" s="692"/>
      <c r="VPV136" s="692"/>
      <c r="VPW136" s="692"/>
      <c r="VPX136" s="692"/>
      <c r="VPY136" s="692"/>
      <c r="VPZ136" s="692"/>
      <c r="VQA136" s="692"/>
      <c r="VQB136" s="692"/>
      <c r="VQC136" s="692"/>
      <c r="VQD136" s="692"/>
      <c r="VQE136" s="692"/>
      <c r="VQF136" s="692"/>
      <c r="VQG136" s="692"/>
      <c r="VQH136" s="692"/>
      <c r="VQI136" s="692"/>
      <c r="VQJ136" s="692"/>
      <c r="VQK136" s="692"/>
      <c r="VQL136" s="692"/>
      <c r="VQM136" s="692"/>
      <c r="VQN136" s="692"/>
      <c r="VQO136" s="692"/>
      <c r="VQP136" s="692"/>
      <c r="VQQ136" s="692"/>
      <c r="VQR136" s="692"/>
      <c r="VQS136" s="692"/>
      <c r="VQT136" s="692"/>
      <c r="VQU136" s="692"/>
      <c r="VQV136" s="692"/>
      <c r="VQW136" s="692"/>
      <c r="VQX136" s="692"/>
      <c r="VQY136" s="692"/>
      <c r="VQZ136" s="692"/>
      <c r="VRA136" s="692"/>
      <c r="VRB136" s="692"/>
      <c r="VRC136" s="692"/>
      <c r="VRD136" s="692"/>
      <c r="VRE136" s="692"/>
      <c r="VRF136" s="692"/>
      <c r="VRG136" s="692"/>
      <c r="VRH136" s="692"/>
      <c r="VRI136" s="692"/>
      <c r="VRJ136" s="692"/>
      <c r="VRK136" s="692"/>
      <c r="VRL136" s="692"/>
      <c r="VRM136" s="692"/>
      <c r="VRN136" s="692"/>
      <c r="VRO136" s="692"/>
      <c r="VRP136" s="692"/>
      <c r="VRQ136" s="692"/>
      <c r="VRR136" s="692"/>
      <c r="VRS136" s="692"/>
      <c r="VRT136" s="692"/>
      <c r="VRU136" s="692"/>
      <c r="VRV136" s="692"/>
      <c r="VRW136" s="692"/>
      <c r="VRX136" s="692"/>
      <c r="VRY136" s="692"/>
      <c r="VRZ136" s="692"/>
      <c r="VSA136" s="692"/>
      <c r="VSB136" s="692"/>
      <c r="VSC136" s="692"/>
      <c r="VSD136" s="692"/>
      <c r="VSE136" s="692"/>
      <c r="VSF136" s="692"/>
      <c r="VSG136" s="692"/>
      <c r="VSH136" s="692"/>
      <c r="VSI136" s="692"/>
      <c r="VSJ136" s="692"/>
      <c r="VSK136" s="692"/>
      <c r="VSL136" s="692"/>
      <c r="VSM136" s="692"/>
      <c r="VSN136" s="692"/>
      <c r="VSO136" s="692"/>
      <c r="VSP136" s="692"/>
      <c r="VSQ136" s="692"/>
      <c r="VSR136" s="692"/>
      <c r="VSS136" s="692"/>
      <c r="VST136" s="692"/>
      <c r="VSU136" s="692"/>
      <c r="VSV136" s="692"/>
      <c r="VSW136" s="692"/>
      <c r="VSX136" s="692"/>
      <c r="VSY136" s="692"/>
      <c r="VSZ136" s="692"/>
      <c r="VTA136" s="692"/>
      <c r="VTB136" s="692"/>
      <c r="VTC136" s="692"/>
      <c r="VTD136" s="692"/>
      <c r="VTE136" s="692"/>
      <c r="VTF136" s="692"/>
      <c r="VTG136" s="692"/>
      <c r="VTH136" s="692"/>
      <c r="VTI136" s="692"/>
      <c r="VTJ136" s="692"/>
      <c r="VTK136" s="692"/>
      <c r="VTL136" s="692"/>
      <c r="VTM136" s="692"/>
      <c r="VTN136" s="692"/>
      <c r="VTO136" s="692"/>
      <c r="VTP136" s="692"/>
      <c r="VTQ136" s="692"/>
      <c r="VTR136" s="692"/>
      <c r="VTS136" s="692"/>
      <c r="VTT136" s="692"/>
      <c r="VTU136" s="692"/>
      <c r="VTV136" s="692"/>
      <c r="VTW136" s="692"/>
      <c r="VTX136" s="692"/>
      <c r="VTY136" s="692"/>
      <c r="VTZ136" s="692"/>
      <c r="VUA136" s="692"/>
      <c r="VUB136" s="692"/>
      <c r="VUC136" s="692"/>
      <c r="VUD136" s="692"/>
      <c r="VUE136" s="692"/>
      <c r="VUF136" s="692"/>
      <c r="VUG136" s="692"/>
      <c r="VUH136" s="692"/>
      <c r="VUI136" s="692"/>
      <c r="VUJ136" s="692"/>
      <c r="VUK136" s="692"/>
      <c r="VUL136" s="692"/>
      <c r="VUM136" s="692"/>
      <c r="VUN136" s="692"/>
      <c r="VUO136" s="692"/>
      <c r="VUP136" s="692"/>
      <c r="VUQ136" s="692"/>
      <c r="VUR136" s="692"/>
      <c r="VUS136" s="692"/>
      <c r="VUT136" s="692"/>
      <c r="VUU136" s="692"/>
      <c r="VUV136" s="692"/>
      <c r="VUW136" s="692"/>
      <c r="VUX136" s="692"/>
      <c r="VUY136" s="692"/>
      <c r="VUZ136" s="692"/>
      <c r="VVA136" s="692"/>
      <c r="VVB136" s="692"/>
      <c r="VVC136" s="692"/>
      <c r="VVD136" s="692"/>
      <c r="VVE136" s="692"/>
      <c r="VVF136" s="692"/>
      <c r="VVG136" s="692"/>
      <c r="VVH136" s="692"/>
      <c r="VVI136" s="692"/>
      <c r="VVJ136" s="692"/>
      <c r="VVK136" s="692"/>
      <c r="VVL136" s="692"/>
      <c r="VVM136" s="692"/>
      <c r="VVN136" s="692"/>
      <c r="VVO136" s="692"/>
      <c r="VVP136" s="692"/>
      <c r="VVQ136" s="692"/>
      <c r="VVR136" s="692"/>
      <c r="VVS136" s="692"/>
      <c r="VVT136" s="692"/>
      <c r="VVU136" s="692"/>
      <c r="VVV136" s="692"/>
      <c r="VVW136" s="692"/>
      <c r="VVX136" s="692"/>
      <c r="VVY136" s="692"/>
      <c r="VVZ136" s="692"/>
      <c r="VWA136" s="692"/>
      <c r="VWB136" s="692"/>
      <c r="VWC136" s="692"/>
      <c r="VWD136" s="692"/>
      <c r="VWE136" s="692"/>
      <c r="VWF136" s="692"/>
      <c r="VWG136" s="692"/>
      <c r="VWH136" s="692"/>
      <c r="VWI136" s="692"/>
      <c r="VWJ136" s="692"/>
      <c r="VWK136" s="692"/>
      <c r="VWL136" s="692"/>
      <c r="VWM136" s="692"/>
      <c r="VWN136" s="692"/>
      <c r="VWO136" s="692"/>
      <c r="VWP136" s="692"/>
      <c r="VWQ136" s="692"/>
      <c r="VWR136" s="692"/>
      <c r="VWS136" s="692"/>
      <c r="VWT136" s="692"/>
      <c r="VWU136" s="692"/>
      <c r="VWV136" s="692"/>
      <c r="VWW136" s="692"/>
      <c r="VWX136" s="692"/>
      <c r="VWY136" s="692"/>
      <c r="VWZ136" s="692"/>
      <c r="VXA136" s="692"/>
      <c r="VXB136" s="692"/>
      <c r="VXC136" s="692"/>
      <c r="VXD136" s="692"/>
      <c r="VXE136" s="692"/>
      <c r="VXF136" s="692"/>
      <c r="VXG136" s="692"/>
      <c r="VXH136" s="692"/>
      <c r="VXI136" s="692"/>
      <c r="VXJ136" s="692"/>
      <c r="VXK136" s="692"/>
      <c r="VXL136" s="692"/>
      <c r="VXM136" s="692"/>
      <c r="VXN136" s="692"/>
      <c r="VXO136" s="692"/>
      <c r="VXP136" s="692"/>
      <c r="VXQ136" s="692"/>
      <c r="VXR136" s="692"/>
      <c r="VXS136" s="692"/>
      <c r="VXT136" s="692"/>
      <c r="VXU136" s="692"/>
      <c r="VXV136" s="692"/>
      <c r="VXW136" s="692"/>
      <c r="VXX136" s="692"/>
      <c r="VXY136" s="692"/>
      <c r="VXZ136" s="692"/>
      <c r="VYA136" s="692"/>
      <c r="VYB136" s="692"/>
      <c r="VYC136" s="692"/>
      <c r="VYD136" s="692"/>
      <c r="VYE136" s="692"/>
      <c r="VYF136" s="692"/>
      <c r="VYG136" s="692"/>
      <c r="VYH136" s="692"/>
      <c r="VYI136" s="692"/>
      <c r="VYJ136" s="692"/>
      <c r="VYK136" s="692"/>
      <c r="VYL136" s="692"/>
      <c r="VYM136" s="692"/>
      <c r="VYN136" s="692"/>
      <c r="VYO136" s="692"/>
      <c r="VYP136" s="692"/>
      <c r="VYQ136" s="692"/>
      <c r="VYR136" s="692"/>
      <c r="VYS136" s="692"/>
      <c r="VYT136" s="692"/>
      <c r="VYU136" s="692"/>
      <c r="VYV136" s="692"/>
      <c r="VYW136" s="692"/>
      <c r="VYX136" s="692"/>
      <c r="VYY136" s="692"/>
      <c r="VYZ136" s="692"/>
      <c r="VZA136" s="692"/>
      <c r="VZB136" s="692"/>
      <c r="VZC136" s="692"/>
      <c r="VZD136" s="692"/>
      <c r="VZE136" s="692"/>
      <c r="VZF136" s="692"/>
      <c r="VZG136" s="692"/>
      <c r="VZH136" s="692"/>
      <c r="VZI136" s="692"/>
      <c r="VZJ136" s="692"/>
      <c r="VZK136" s="692"/>
      <c r="VZL136" s="692"/>
      <c r="VZM136" s="692"/>
      <c r="VZN136" s="692"/>
      <c r="VZO136" s="692"/>
      <c r="VZP136" s="692"/>
      <c r="VZQ136" s="692"/>
      <c r="VZR136" s="692"/>
      <c r="VZS136" s="692"/>
      <c r="VZT136" s="692"/>
      <c r="VZU136" s="692"/>
      <c r="VZV136" s="692"/>
      <c r="VZW136" s="692"/>
      <c r="VZX136" s="692"/>
      <c r="VZY136" s="692"/>
      <c r="VZZ136" s="692"/>
      <c r="WAA136" s="692"/>
      <c r="WAB136" s="692"/>
      <c r="WAC136" s="692"/>
      <c r="WAD136" s="692"/>
      <c r="WAE136" s="692"/>
      <c r="WAF136" s="692"/>
      <c r="WAG136" s="692"/>
      <c r="WAH136" s="692"/>
      <c r="WAI136" s="692"/>
      <c r="WAJ136" s="692"/>
      <c r="WAK136" s="692"/>
      <c r="WAL136" s="692"/>
      <c r="WAM136" s="692"/>
      <c r="WAN136" s="692"/>
      <c r="WAO136" s="692"/>
      <c r="WAP136" s="692"/>
      <c r="WAQ136" s="692"/>
      <c r="WAR136" s="692"/>
      <c r="WAS136" s="692"/>
      <c r="WAT136" s="692"/>
      <c r="WAU136" s="692"/>
      <c r="WAV136" s="692"/>
      <c r="WAW136" s="692"/>
      <c r="WAX136" s="692"/>
      <c r="WAY136" s="692"/>
      <c r="WAZ136" s="692"/>
      <c r="WBA136" s="692"/>
      <c r="WBB136" s="692"/>
      <c r="WBC136" s="692"/>
      <c r="WBD136" s="692"/>
      <c r="WBE136" s="692"/>
      <c r="WBF136" s="692"/>
      <c r="WBG136" s="692"/>
      <c r="WBH136" s="692"/>
      <c r="WBI136" s="692"/>
      <c r="WBJ136" s="692"/>
      <c r="WBK136" s="692"/>
      <c r="WBL136" s="692"/>
      <c r="WBM136" s="692"/>
      <c r="WBN136" s="692"/>
      <c r="WBO136" s="692"/>
      <c r="WBP136" s="692"/>
      <c r="WBQ136" s="692"/>
      <c r="WBR136" s="692"/>
      <c r="WBS136" s="692"/>
      <c r="WBT136" s="692"/>
      <c r="WBU136" s="692"/>
      <c r="WBV136" s="692"/>
      <c r="WBW136" s="692"/>
      <c r="WBX136" s="692"/>
      <c r="WBY136" s="692"/>
      <c r="WBZ136" s="692"/>
      <c r="WCA136" s="692"/>
      <c r="WCB136" s="692"/>
      <c r="WCC136" s="692"/>
      <c r="WCD136" s="692"/>
      <c r="WCE136" s="692"/>
      <c r="WCF136" s="692"/>
      <c r="WCG136" s="692"/>
      <c r="WCH136" s="692"/>
      <c r="WCI136" s="692"/>
      <c r="WCJ136" s="692"/>
      <c r="WCK136" s="692"/>
      <c r="WCL136" s="692"/>
      <c r="WCM136" s="692"/>
      <c r="WCN136" s="692"/>
      <c r="WCO136" s="692"/>
      <c r="WCP136" s="692"/>
      <c r="WCQ136" s="692"/>
      <c r="WCR136" s="692"/>
      <c r="WCS136" s="692"/>
      <c r="WCT136" s="692"/>
      <c r="WCU136" s="692"/>
      <c r="WCV136" s="692"/>
      <c r="WCW136" s="692"/>
      <c r="WCX136" s="692"/>
      <c r="WCY136" s="692"/>
      <c r="WCZ136" s="692"/>
      <c r="WDA136" s="692"/>
      <c r="WDB136" s="692"/>
      <c r="WDC136" s="692"/>
      <c r="WDD136" s="692"/>
      <c r="WDE136" s="692"/>
      <c r="WDF136" s="692"/>
      <c r="WDG136" s="692"/>
      <c r="WDH136" s="692"/>
      <c r="WDI136" s="692"/>
      <c r="WDJ136" s="692"/>
      <c r="WDK136" s="692"/>
      <c r="WDL136" s="692"/>
      <c r="WDM136" s="692"/>
      <c r="WDN136" s="692"/>
      <c r="WDO136" s="692"/>
      <c r="WDP136" s="692"/>
      <c r="WDQ136" s="692"/>
      <c r="WDR136" s="692"/>
      <c r="WDS136" s="692"/>
      <c r="WDT136" s="692"/>
      <c r="WDU136" s="692"/>
      <c r="WDV136" s="692"/>
      <c r="WDW136" s="692"/>
      <c r="WDX136" s="692"/>
      <c r="WDY136" s="692"/>
      <c r="WDZ136" s="692"/>
      <c r="WEA136" s="692"/>
      <c r="WEB136" s="692"/>
      <c r="WEC136" s="692"/>
      <c r="WED136" s="692"/>
      <c r="WEE136" s="692"/>
      <c r="WEF136" s="692"/>
      <c r="WEG136" s="692"/>
      <c r="WEH136" s="692"/>
      <c r="WEI136" s="692"/>
      <c r="WEJ136" s="692"/>
      <c r="WEK136" s="692"/>
      <c r="WEL136" s="692"/>
      <c r="WEM136" s="692"/>
      <c r="WEN136" s="692"/>
      <c r="WEO136" s="692"/>
      <c r="WEP136" s="692"/>
      <c r="WEQ136" s="692"/>
      <c r="WER136" s="692"/>
      <c r="WES136" s="692"/>
      <c r="WET136" s="692"/>
      <c r="WEU136" s="692"/>
      <c r="WEV136" s="692"/>
      <c r="WEW136" s="692"/>
      <c r="WEX136" s="692"/>
      <c r="WEY136" s="692"/>
      <c r="WEZ136" s="692"/>
      <c r="WFA136" s="692"/>
      <c r="WFB136" s="692"/>
      <c r="WFC136" s="692"/>
      <c r="WFD136" s="692"/>
      <c r="WFE136" s="692"/>
      <c r="WFF136" s="692"/>
      <c r="WFG136" s="692"/>
      <c r="WFH136" s="692"/>
      <c r="WFI136" s="692"/>
      <c r="WFJ136" s="692"/>
      <c r="WFK136" s="692"/>
      <c r="WFL136" s="692"/>
      <c r="WFM136" s="692"/>
      <c r="WFN136" s="692"/>
      <c r="WFO136" s="692"/>
      <c r="WFP136" s="692"/>
      <c r="WFQ136" s="692"/>
      <c r="WFR136" s="692"/>
      <c r="WFS136" s="692"/>
      <c r="WFT136" s="692"/>
      <c r="WFU136" s="692"/>
      <c r="WFV136" s="692"/>
      <c r="WFW136" s="692"/>
      <c r="WFX136" s="692"/>
      <c r="WFY136" s="692"/>
      <c r="WFZ136" s="692"/>
      <c r="WGA136" s="692"/>
      <c r="WGB136" s="692"/>
      <c r="WGC136" s="692"/>
      <c r="WGD136" s="692"/>
      <c r="WGE136" s="692"/>
      <c r="WGF136" s="692"/>
      <c r="WGG136" s="692"/>
      <c r="WGH136" s="692"/>
      <c r="WGI136" s="692"/>
      <c r="WGJ136" s="692"/>
      <c r="WGK136" s="692"/>
      <c r="WGL136" s="692"/>
      <c r="WGM136" s="692"/>
      <c r="WGN136" s="692"/>
      <c r="WGO136" s="692"/>
      <c r="WGP136" s="692"/>
      <c r="WGQ136" s="692"/>
      <c r="WGR136" s="692"/>
      <c r="WGS136" s="692"/>
      <c r="WGT136" s="692"/>
      <c r="WGU136" s="692"/>
      <c r="WGV136" s="692"/>
      <c r="WGW136" s="692"/>
      <c r="WGX136" s="692"/>
      <c r="WGY136" s="692"/>
      <c r="WGZ136" s="692"/>
      <c r="WHA136" s="692"/>
      <c r="WHB136" s="692"/>
      <c r="WHC136" s="692"/>
      <c r="WHD136" s="692"/>
      <c r="WHE136" s="692"/>
      <c r="WHF136" s="692"/>
      <c r="WHG136" s="692"/>
      <c r="WHH136" s="692"/>
      <c r="WHI136" s="692"/>
      <c r="WHJ136" s="692"/>
      <c r="WHK136" s="692"/>
      <c r="WHL136" s="692"/>
      <c r="WHM136" s="692"/>
      <c r="WHN136" s="692"/>
      <c r="WHO136" s="692"/>
      <c r="WHP136" s="692"/>
      <c r="WHQ136" s="692"/>
      <c r="WHR136" s="692"/>
      <c r="WHS136" s="692"/>
      <c r="WHT136" s="692"/>
      <c r="WHU136" s="692"/>
      <c r="WHV136" s="692"/>
      <c r="WHW136" s="692"/>
      <c r="WHX136" s="692"/>
      <c r="WHY136" s="692"/>
      <c r="WHZ136" s="692"/>
      <c r="WIA136" s="692"/>
      <c r="WIB136" s="692"/>
      <c r="WIC136" s="692"/>
      <c r="WID136" s="692"/>
      <c r="WIE136" s="692"/>
      <c r="WIF136" s="692"/>
      <c r="WIG136" s="692"/>
      <c r="WIH136" s="692"/>
      <c r="WII136" s="692"/>
      <c r="WIJ136" s="692"/>
      <c r="WIK136" s="692"/>
      <c r="WIL136" s="692"/>
      <c r="WIM136" s="692"/>
      <c r="WIN136" s="692"/>
      <c r="WIO136" s="692"/>
      <c r="WIP136" s="692"/>
      <c r="WIQ136" s="692"/>
      <c r="WIR136" s="692"/>
      <c r="WIS136" s="692"/>
      <c r="WIT136" s="692"/>
      <c r="WIU136" s="692"/>
      <c r="WIV136" s="692"/>
      <c r="WIW136" s="692"/>
      <c r="WIX136" s="692"/>
      <c r="WIY136" s="692"/>
      <c r="WIZ136" s="692"/>
      <c r="WJA136" s="692"/>
      <c r="WJB136" s="692"/>
      <c r="WJC136" s="692"/>
      <c r="WJD136" s="692"/>
      <c r="WJE136" s="692"/>
      <c r="WJF136" s="692"/>
      <c r="WJG136" s="692"/>
      <c r="WJH136" s="692"/>
      <c r="WJI136" s="692"/>
      <c r="WJJ136" s="692"/>
      <c r="WJK136" s="692"/>
      <c r="WJL136" s="692"/>
      <c r="WJM136" s="692"/>
      <c r="WJN136" s="692"/>
      <c r="WJO136" s="692"/>
      <c r="WJP136" s="692"/>
      <c r="WJQ136" s="692"/>
      <c r="WJR136" s="692"/>
      <c r="WJS136" s="692"/>
      <c r="WJT136" s="692"/>
      <c r="WJU136" s="692"/>
      <c r="WJV136" s="692"/>
      <c r="WJW136" s="692"/>
      <c r="WJX136" s="692"/>
      <c r="WJY136" s="692"/>
      <c r="WJZ136" s="692"/>
      <c r="WKA136" s="692"/>
      <c r="WKB136" s="692"/>
      <c r="WKC136" s="692"/>
      <c r="WKD136" s="692"/>
      <c r="WKE136" s="692"/>
      <c r="WKF136" s="692"/>
      <c r="WKG136" s="692"/>
      <c r="WKH136" s="692"/>
      <c r="WKI136" s="692"/>
      <c r="WKJ136" s="692"/>
      <c r="WKK136" s="692"/>
      <c r="WKL136" s="692"/>
      <c r="WKM136" s="692"/>
      <c r="WKN136" s="692"/>
      <c r="WKO136" s="692"/>
      <c r="WKP136" s="692"/>
      <c r="WKQ136" s="692"/>
      <c r="WKR136" s="692"/>
      <c r="WKS136" s="692"/>
      <c r="WKT136" s="692"/>
      <c r="WKU136" s="692"/>
      <c r="WKV136" s="692"/>
      <c r="WKW136" s="692"/>
      <c r="WKX136" s="692"/>
      <c r="WKY136" s="692"/>
      <c r="WKZ136" s="692"/>
      <c r="WLA136" s="692"/>
      <c r="WLB136" s="692"/>
      <c r="WLC136" s="692"/>
      <c r="WLD136" s="692"/>
      <c r="WLE136" s="692"/>
      <c r="WLF136" s="692"/>
      <c r="WLG136" s="692"/>
      <c r="WLH136" s="692"/>
      <c r="WLI136" s="692"/>
      <c r="WLJ136" s="692"/>
      <c r="WLK136" s="692"/>
      <c r="WLL136" s="692"/>
      <c r="WLM136" s="692"/>
      <c r="WLN136" s="692"/>
      <c r="WLO136" s="692"/>
      <c r="WLP136" s="692"/>
      <c r="WLQ136" s="692"/>
      <c r="WLR136" s="692"/>
      <c r="WLS136" s="692"/>
      <c r="WLT136" s="692"/>
      <c r="WLU136" s="692"/>
      <c r="WLV136" s="692"/>
      <c r="WLW136" s="692"/>
      <c r="WLX136" s="692"/>
      <c r="WLY136" s="692"/>
      <c r="WLZ136" s="692"/>
      <c r="WMA136" s="692"/>
      <c r="WMB136" s="692"/>
      <c r="WMC136" s="692"/>
      <c r="WMD136" s="692"/>
      <c r="WME136" s="692"/>
      <c r="WMF136" s="692"/>
      <c r="WMG136" s="692"/>
      <c r="WMH136" s="692"/>
      <c r="WMI136" s="692"/>
      <c r="WMJ136" s="692"/>
      <c r="WMK136" s="692"/>
      <c r="WML136" s="692"/>
      <c r="WMM136" s="692"/>
      <c r="WMN136" s="692"/>
      <c r="WMO136" s="692"/>
      <c r="WMP136" s="692"/>
      <c r="WMQ136" s="692"/>
      <c r="WMR136" s="692"/>
      <c r="WMS136" s="692"/>
      <c r="WMT136" s="692"/>
      <c r="WMU136" s="692"/>
      <c r="WMV136" s="692"/>
      <c r="WMW136" s="692"/>
      <c r="WMX136" s="692"/>
      <c r="WMY136" s="692"/>
      <c r="WMZ136" s="692"/>
      <c r="WNA136" s="692"/>
      <c r="WNB136" s="692"/>
      <c r="WNC136" s="692"/>
      <c r="WND136" s="692"/>
      <c r="WNE136" s="692"/>
      <c r="WNF136" s="692"/>
      <c r="WNG136" s="692"/>
      <c r="WNH136" s="692"/>
      <c r="WNI136" s="692"/>
      <c r="WNJ136" s="692"/>
      <c r="WNK136" s="692"/>
      <c r="WNL136" s="692"/>
      <c r="WNM136" s="692"/>
      <c r="WNN136" s="692"/>
      <c r="WNO136" s="692"/>
      <c r="WNP136" s="692"/>
      <c r="WNQ136" s="692"/>
      <c r="WNR136" s="692"/>
      <c r="WNS136" s="692"/>
      <c r="WNT136" s="692"/>
      <c r="WNU136" s="692"/>
      <c r="WNV136" s="692"/>
      <c r="WNW136" s="692"/>
      <c r="WNX136" s="692"/>
      <c r="WNY136" s="692"/>
      <c r="WNZ136" s="692"/>
      <c r="WOA136" s="692"/>
      <c r="WOB136" s="692"/>
      <c r="WOC136" s="692"/>
      <c r="WOD136" s="692"/>
      <c r="WOE136" s="692"/>
      <c r="WOF136" s="692"/>
      <c r="WOG136" s="692"/>
      <c r="WOH136" s="692"/>
      <c r="WOI136" s="692"/>
      <c r="WOJ136" s="692"/>
      <c r="WOK136" s="692"/>
      <c r="WOL136" s="692"/>
      <c r="WOM136" s="692"/>
      <c r="WON136" s="692"/>
      <c r="WOO136" s="692"/>
      <c r="WOP136" s="692"/>
      <c r="WOQ136" s="692"/>
      <c r="WOR136" s="692"/>
      <c r="WOS136" s="692"/>
      <c r="WOT136" s="692"/>
      <c r="WOU136" s="692"/>
      <c r="WOV136" s="692"/>
      <c r="WOW136" s="692"/>
      <c r="WOX136" s="692"/>
      <c r="WOY136" s="692"/>
      <c r="WOZ136" s="692"/>
      <c r="WPA136" s="692"/>
      <c r="WPB136" s="692"/>
      <c r="WPC136" s="692"/>
      <c r="WPD136" s="692"/>
      <c r="WPE136" s="692"/>
      <c r="WPF136" s="692"/>
      <c r="WPG136" s="692"/>
      <c r="WPH136" s="692"/>
      <c r="WPI136" s="692"/>
      <c r="WPJ136" s="692"/>
      <c r="WPK136" s="692"/>
      <c r="WPL136" s="692"/>
      <c r="WPM136" s="692"/>
      <c r="WPN136" s="692"/>
      <c r="WPO136" s="692"/>
      <c r="WPP136" s="692"/>
      <c r="WPQ136" s="692"/>
      <c r="WPR136" s="692"/>
      <c r="WPS136" s="692"/>
      <c r="WPT136" s="692"/>
      <c r="WPU136" s="692"/>
      <c r="WPV136" s="692"/>
      <c r="WPW136" s="692"/>
      <c r="WPX136" s="692"/>
      <c r="WPY136" s="692"/>
      <c r="WPZ136" s="692"/>
      <c r="WQA136" s="692"/>
      <c r="WQB136" s="692"/>
      <c r="WQC136" s="692"/>
      <c r="WQD136" s="692"/>
      <c r="WQE136" s="692"/>
      <c r="WQF136" s="692"/>
      <c r="WQG136" s="692"/>
      <c r="WQH136" s="692"/>
      <c r="WQI136" s="692"/>
      <c r="WQJ136" s="692"/>
      <c r="WQK136" s="692"/>
      <c r="WQL136" s="692"/>
      <c r="WQM136" s="692"/>
      <c r="WQN136" s="692"/>
      <c r="WQO136" s="692"/>
      <c r="WQP136" s="692"/>
      <c r="WQQ136" s="692"/>
      <c r="WQR136" s="692"/>
      <c r="WQS136" s="692"/>
      <c r="WQT136" s="692"/>
      <c r="WQU136" s="692"/>
      <c r="WQV136" s="692"/>
      <c r="WQW136" s="692"/>
      <c r="WQX136" s="692"/>
      <c r="WQY136" s="692"/>
      <c r="WQZ136" s="692"/>
      <c r="WRA136" s="692"/>
      <c r="WRB136" s="692"/>
      <c r="WRC136" s="692"/>
      <c r="WRD136" s="692"/>
      <c r="WRE136" s="692"/>
      <c r="WRF136" s="692"/>
      <c r="WRG136" s="692"/>
      <c r="WRH136" s="692"/>
      <c r="WRI136" s="692"/>
      <c r="WRJ136" s="692"/>
      <c r="WRK136" s="692"/>
      <c r="WRL136" s="692"/>
      <c r="WRM136" s="692"/>
      <c r="WRN136" s="692"/>
      <c r="WRO136" s="692"/>
      <c r="WRP136" s="692"/>
      <c r="WRQ136" s="692"/>
      <c r="WRR136" s="692"/>
      <c r="WRS136" s="692"/>
      <c r="WRT136" s="692"/>
      <c r="WRU136" s="692"/>
      <c r="WRV136" s="692"/>
      <c r="WRW136" s="692"/>
      <c r="WRX136" s="692"/>
      <c r="WRY136" s="692"/>
      <c r="WRZ136" s="692"/>
      <c r="WSA136" s="692"/>
      <c r="WSB136" s="692"/>
      <c r="WSC136" s="692"/>
      <c r="WSD136" s="692"/>
      <c r="WSE136" s="692"/>
      <c r="WSF136" s="692"/>
      <c r="WSG136" s="692"/>
      <c r="WSH136" s="692"/>
      <c r="WSI136" s="692"/>
      <c r="WSJ136" s="692"/>
      <c r="WSK136" s="692"/>
      <c r="WSL136" s="692"/>
      <c r="WSM136" s="692"/>
      <c r="WSN136" s="692"/>
      <c r="WSO136" s="692"/>
      <c r="WSP136" s="692"/>
      <c r="WSQ136" s="692"/>
      <c r="WSR136" s="692"/>
      <c r="WSS136" s="692"/>
      <c r="WST136" s="692"/>
      <c r="WSU136" s="692"/>
      <c r="WSV136" s="692"/>
      <c r="WSW136" s="692"/>
      <c r="WSX136" s="692"/>
      <c r="WSY136" s="692"/>
      <c r="WSZ136" s="692"/>
      <c r="WTA136" s="692"/>
      <c r="WTB136" s="692"/>
      <c r="WTC136" s="692"/>
      <c r="WTD136" s="692"/>
      <c r="WTE136" s="692"/>
      <c r="WTF136" s="692"/>
      <c r="WTG136" s="692"/>
      <c r="WTH136" s="692"/>
      <c r="WTI136" s="692"/>
      <c r="WTJ136" s="692"/>
      <c r="WTK136" s="692"/>
      <c r="WTL136" s="692"/>
      <c r="WTM136" s="692"/>
      <c r="WTN136" s="692"/>
      <c r="WTO136" s="692"/>
      <c r="WTP136" s="692"/>
      <c r="WTQ136" s="692"/>
      <c r="WTR136" s="692"/>
      <c r="WTS136" s="692"/>
      <c r="WTT136" s="692"/>
      <c r="WTU136" s="692"/>
      <c r="WTV136" s="692"/>
      <c r="WTW136" s="692"/>
      <c r="WTX136" s="692"/>
      <c r="WTY136" s="692"/>
      <c r="WTZ136" s="692"/>
      <c r="WUA136" s="692"/>
      <c r="WUB136" s="692"/>
      <c r="WUC136" s="692"/>
      <c r="WUD136" s="692"/>
      <c r="WUE136" s="692"/>
      <c r="WUF136" s="692"/>
      <c r="WUG136" s="692"/>
      <c r="WUH136" s="692"/>
      <c r="WUI136" s="692"/>
      <c r="WUJ136" s="692"/>
      <c r="WUK136" s="692"/>
      <c r="WUL136" s="692"/>
      <c r="WUM136" s="692"/>
      <c r="WUN136" s="692"/>
      <c r="WUO136" s="692"/>
      <c r="WUP136" s="692"/>
      <c r="WUQ136" s="692"/>
      <c r="WUR136" s="692"/>
      <c r="WUS136" s="692"/>
      <c r="WUT136" s="692"/>
      <c r="WUU136" s="692"/>
      <c r="WUV136" s="692"/>
      <c r="WUW136" s="692"/>
      <c r="WUX136" s="692"/>
      <c r="WUY136" s="692"/>
      <c r="WUZ136" s="692"/>
      <c r="WVA136" s="692"/>
      <c r="WVB136" s="692"/>
      <c r="WVC136" s="692"/>
      <c r="WVD136" s="692"/>
      <c r="WVE136" s="692"/>
      <c r="WVF136" s="692"/>
      <c r="WVG136" s="692"/>
      <c r="WVH136" s="692"/>
      <c r="WVI136" s="692"/>
      <c r="WVJ136" s="692"/>
      <c r="WVK136" s="692"/>
      <c r="WVL136" s="692"/>
      <c r="WVM136" s="692"/>
      <c r="WVN136" s="692"/>
      <c r="WVO136" s="692"/>
      <c r="WVP136" s="692"/>
      <c r="WVQ136" s="692"/>
      <c r="WVR136" s="692"/>
      <c r="WVS136" s="692"/>
      <c r="WVT136" s="692"/>
      <c r="WVU136" s="692"/>
      <c r="WVV136" s="692"/>
      <c r="WVW136" s="692"/>
      <c r="WVX136" s="692"/>
      <c r="WVY136" s="692"/>
      <c r="WVZ136" s="692"/>
      <c r="WWA136" s="692"/>
      <c r="WWB136" s="692"/>
      <c r="WWC136" s="692"/>
      <c r="WWD136" s="692"/>
      <c r="WWE136" s="692"/>
      <c r="WWF136" s="692"/>
      <c r="WWG136" s="692"/>
      <c r="WWH136" s="692"/>
      <c r="WWI136" s="692"/>
      <c r="WWJ136" s="692"/>
      <c r="WWK136" s="692"/>
      <c r="WWL136" s="692"/>
      <c r="WWM136" s="692"/>
      <c r="WWN136" s="692"/>
      <c r="WWO136" s="692"/>
      <c r="WWP136" s="692"/>
      <c r="WWQ136" s="692"/>
      <c r="WWR136" s="692"/>
      <c r="WWS136" s="692"/>
      <c r="WWT136" s="692"/>
      <c r="WWU136" s="692"/>
      <c r="WWV136" s="692"/>
      <c r="WWW136" s="692"/>
      <c r="WWX136" s="692"/>
      <c r="WWY136" s="692"/>
      <c r="WWZ136" s="692"/>
      <c r="WXA136" s="692"/>
      <c r="WXB136" s="692"/>
      <c r="WXC136" s="692"/>
      <c r="WXD136" s="692"/>
      <c r="WXE136" s="692"/>
      <c r="WXF136" s="692"/>
      <c r="WXG136" s="692"/>
      <c r="WXH136" s="692"/>
      <c r="WXI136" s="692"/>
      <c r="WXJ136" s="692"/>
      <c r="WXK136" s="692"/>
      <c r="WXL136" s="692"/>
      <c r="WXM136" s="692"/>
      <c r="WXN136" s="692"/>
      <c r="WXO136" s="692"/>
      <c r="WXP136" s="692"/>
      <c r="WXQ136" s="692"/>
      <c r="WXR136" s="692"/>
      <c r="WXS136" s="692"/>
      <c r="WXT136" s="692"/>
      <c r="WXU136" s="692"/>
      <c r="WXV136" s="692"/>
      <c r="WXW136" s="692"/>
      <c r="WXX136" s="692"/>
      <c r="WXY136" s="692"/>
      <c r="WXZ136" s="692"/>
      <c r="WYA136" s="692"/>
      <c r="WYB136" s="692"/>
      <c r="WYC136" s="692"/>
      <c r="WYD136" s="692"/>
      <c r="WYE136" s="692"/>
      <c r="WYF136" s="692"/>
      <c r="WYG136" s="692"/>
      <c r="WYH136" s="692"/>
      <c r="WYI136" s="692"/>
      <c r="WYJ136" s="692"/>
      <c r="WYK136" s="692"/>
      <c r="WYL136" s="692"/>
      <c r="WYM136" s="692"/>
      <c r="WYN136" s="692"/>
      <c r="WYO136" s="692"/>
      <c r="WYP136" s="692"/>
      <c r="WYQ136" s="692"/>
      <c r="WYR136" s="692"/>
      <c r="WYS136" s="692"/>
      <c r="WYT136" s="692"/>
      <c r="WYU136" s="692"/>
      <c r="WYV136" s="692"/>
      <c r="WYW136" s="692"/>
      <c r="WYX136" s="692"/>
      <c r="WYY136" s="692"/>
      <c r="WYZ136" s="692"/>
      <c r="WZA136" s="692"/>
      <c r="WZB136" s="692"/>
      <c r="WZC136" s="692"/>
      <c r="WZD136" s="692"/>
      <c r="WZE136" s="692"/>
      <c r="WZF136" s="692"/>
      <c r="WZG136" s="692"/>
      <c r="WZH136" s="692"/>
      <c r="WZI136" s="692"/>
      <c r="WZJ136" s="692"/>
      <c r="WZK136" s="692"/>
      <c r="WZL136" s="692"/>
      <c r="WZM136" s="692"/>
      <c r="WZN136" s="692"/>
      <c r="WZO136" s="692"/>
      <c r="WZP136" s="692"/>
      <c r="WZQ136" s="692"/>
      <c r="WZR136" s="692"/>
      <c r="WZS136" s="692"/>
      <c r="WZT136" s="692"/>
      <c r="WZU136" s="692"/>
      <c r="WZV136" s="692"/>
      <c r="WZW136" s="692"/>
      <c r="WZX136" s="692"/>
      <c r="WZY136" s="692"/>
      <c r="WZZ136" s="692"/>
      <c r="XAA136" s="692"/>
      <c r="XAB136" s="692"/>
      <c r="XAC136" s="692"/>
      <c r="XAD136" s="692"/>
      <c r="XAE136" s="692"/>
      <c r="XAF136" s="692"/>
      <c r="XAG136" s="692"/>
      <c r="XAH136" s="692"/>
      <c r="XAI136" s="692"/>
      <c r="XAJ136" s="692"/>
      <c r="XAK136" s="692"/>
      <c r="XAL136" s="692"/>
      <c r="XAM136" s="692"/>
      <c r="XAN136" s="692"/>
      <c r="XAO136" s="692"/>
      <c r="XAP136" s="692"/>
      <c r="XAQ136" s="692"/>
      <c r="XAR136" s="692"/>
      <c r="XAS136" s="692"/>
      <c r="XAT136" s="692"/>
      <c r="XAU136" s="692"/>
      <c r="XAV136" s="692"/>
      <c r="XAW136" s="692"/>
      <c r="XAX136" s="692"/>
      <c r="XAY136" s="692"/>
      <c r="XAZ136" s="692"/>
      <c r="XBA136" s="692"/>
      <c r="XBB136" s="692"/>
      <c r="XBC136" s="692"/>
      <c r="XBD136" s="692"/>
      <c r="XBE136" s="692"/>
      <c r="XBF136" s="692"/>
      <c r="XBG136" s="692"/>
      <c r="XBH136" s="692"/>
      <c r="XBI136" s="692"/>
      <c r="XBJ136" s="692"/>
      <c r="XBK136" s="692"/>
      <c r="XBL136" s="692"/>
      <c r="XBM136" s="692"/>
      <c r="XBN136" s="692"/>
      <c r="XBO136" s="692"/>
      <c r="XBP136" s="692"/>
      <c r="XBQ136" s="692"/>
      <c r="XBR136" s="692"/>
      <c r="XBS136" s="692"/>
      <c r="XBT136" s="692"/>
      <c r="XBU136" s="692"/>
      <c r="XBV136" s="692"/>
      <c r="XBW136" s="692"/>
      <c r="XBX136" s="692"/>
      <c r="XBY136" s="692"/>
      <c r="XBZ136" s="692"/>
      <c r="XCA136" s="692"/>
      <c r="XCB136" s="692"/>
      <c r="XCC136" s="692"/>
      <c r="XCD136" s="692"/>
      <c r="XCE136" s="692"/>
      <c r="XCF136" s="692"/>
      <c r="XCG136" s="692"/>
      <c r="XCH136" s="692"/>
      <c r="XCI136" s="692"/>
      <c r="XCJ136" s="692"/>
      <c r="XCK136" s="692"/>
      <c r="XCL136" s="692"/>
      <c r="XCM136" s="692"/>
      <c r="XCN136" s="692"/>
      <c r="XCO136" s="692"/>
      <c r="XCP136" s="692"/>
      <c r="XCQ136" s="692"/>
      <c r="XCR136" s="692"/>
      <c r="XCS136" s="692"/>
      <c r="XCT136" s="692"/>
      <c r="XCU136" s="692"/>
      <c r="XCV136" s="692"/>
      <c r="XCW136" s="692"/>
      <c r="XCX136" s="692"/>
      <c r="XCY136" s="692"/>
      <c r="XCZ136" s="692"/>
      <c r="XDA136" s="692"/>
      <c r="XDB136" s="692"/>
      <c r="XDC136" s="692"/>
      <c r="XDD136" s="692"/>
      <c r="XDE136" s="692"/>
      <c r="XDF136" s="692"/>
      <c r="XDG136" s="692"/>
      <c r="XDH136" s="692"/>
      <c r="XDI136" s="692"/>
      <c r="XDJ136" s="692"/>
      <c r="XDK136" s="692"/>
      <c r="XDL136" s="692"/>
      <c r="XDM136" s="692"/>
      <c r="XDN136" s="692"/>
      <c r="XDO136" s="692"/>
      <c r="XDP136" s="692"/>
      <c r="XDQ136" s="692"/>
      <c r="XDR136" s="692"/>
      <c r="XDS136" s="692"/>
      <c r="XDT136" s="692"/>
      <c r="XDU136" s="692"/>
    </row>
    <row r="137" spans="1:16349">
      <c r="A137" s="73" t="s">
        <v>444</v>
      </c>
      <c r="B137" s="76">
        <v>20</v>
      </c>
      <c r="C137" s="73" t="s">
        <v>95</v>
      </c>
      <c r="D137" s="778">
        <v>1020</v>
      </c>
      <c r="E137" s="77" t="s">
        <v>445</v>
      </c>
      <c r="F137" s="690" t="s">
        <v>60</v>
      </c>
      <c r="G137" s="600" t="s">
        <v>153</v>
      </c>
      <c r="H137" s="73" t="s">
        <v>122</v>
      </c>
      <c r="J137" s="13"/>
      <c r="K137" s="94"/>
      <c r="L137" s="94"/>
      <c r="M137" s="94"/>
      <c r="N137" s="94"/>
      <c r="O137" s="99"/>
      <c r="P137" s="99"/>
      <c r="Q137" s="95"/>
      <c r="R137" s="95"/>
      <c r="S137" s="96"/>
      <c r="T137" s="91"/>
      <c r="U137" s="91"/>
      <c r="V137" s="13"/>
      <c r="X137" s="13"/>
      <c r="Y137" s="94"/>
      <c r="Z137" s="94"/>
      <c r="AA137" s="94"/>
      <c r="AB137" s="94"/>
      <c r="AC137" s="99"/>
      <c r="AD137" s="99"/>
      <c r="AE137" s="95"/>
      <c r="AF137" s="95"/>
      <c r="AG137" s="96"/>
      <c r="AH137" s="91"/>
      <c r="AI137" s="91"/>
      <c r="AJ137" s="13"/>
      <c r="AL137" s="13"/>
      <c r="AM137" s="94"/>
      <c r="AN137" s="94"/>
      <c r="AO137" s="94"/>
      <c r="AP137" s="94"/>
      <c r="AQ137" s="99"/>
      <c r="AR137" s="99"/>
      <c r="AS137" s="95"/>
      <c r="AT137" s="95"/>
      <c r="AU137" s="96"/>
      <c r="AV137" s="91"/>
      <c r="AW137" s="91"/>
      <c r="AX137" s="13"/>
      <c r="AZ137" s="13"/>
      <c r="BA137" s="94"/>
      <c r="BB137" s="94"/>
      <c r="BC137" s="94"/>
      <c r="BD137" s="94"/>
      <c r="BE137" s="99"/>
      <c r="BF137" s="99"/>
      <c r="BG137" s="95"/>
      <c r="BH137" s="95"/>
      <c r="BI137" s="96"/>
      <c r="BJ137" s="91"/>
      <c r="BK137" s="91"/>
      <c r="BL137" s="13"/>
      <c r="BN137" s="13"/>
      <c r="BO137" s="94"/>
      <c r="BP137" s="94"/>
      <c r="BQ137" s="94"/>
      <c r="BR137" s="94"/>
      <c r="BS137" s="99"/>
      <c r="BT137" s="99"/>
      <c r="BU137" s="95"/>
      <c r="BV137" s="95"/>
      <c r="BW137" s="96"/>
      <c r="BX137" s="91"/>
      <c r="BY137" s="91"/>
      <c r="BZ137" s="13"/>
      <c r="CB137" s="13"/>
      <c r="CC137" s="94"/>
      <c r="CD137" s="94"/>
      <c r="CE137" s="94"/>
      <c r="CF137" s="94"/>
      <c r="CG137" s="99"/>
      <c r="CH137" s="99"/>
      <c r="CI137" s="95"/>
      <c r="CJ137" s="95"/>
      <c r="CK137" s="96"/>
      <c r="CL137" s="91"/>
      <c r="CM137" s="91"/>
      <c r="CN137" s="13"/>
      <c r="CP137" s="13"/>
      <c r="CQ137" s="94"/>
      <c r="CR137" s="94"/>
      <c r="CS137" s="94"/>
      <c r="CT137" s="94"/>
      <c r="CU137" s="99"/>
      <c r="CV137" s="99"/>
      <c r="CW137" s="95"/>
      <c r="CX137" s="95"/>
      <c r="CY137" s="96"/>
      <c r="CZ137" s="91"/>
      <c r="DA137" s="91"/>
      <c r="DB137" s="13"/>
      <c r="DD137" s="13"/>
      <c r="DE137" s="94"/>
      <c r="DF137" s="94"/>
      <c r="DG137" s="94"/>
      <c r="DH137" s="94"/>
      <c r="DI137" s="94"/>
      <c r="DJ137" s="94"/>
      <c r="DK137" s="99"/>
      <c r="DL137" s="99"/>
      <c r="DM137" s="95"/>
      <c r="DN137" s="95"/>
      <c r="DO137" s="96"/>
      <c r="DP137" s="91"/>
      <c r="DQ137" s="91"/>
      <c r="DR137" s="13"/>
      <c r="DT137" s="13"/>
      <c r="DU137" s="94"/>
      <c r="DV137" s="94"/>
      <c r="DW137" s="94"/>
      <c r="DX137" s="94"/>
      <c r="DY137" s="99"/>
      <c r="DZ137" s="99"/>
      <c r="EA137" s="95"/>
      <c r="EB137" s="95"/>
      <c r="EC137" s="96"/>
      <c r="ED137" s="91"/>
      <c r="EE137" s="91"/>
      <c r="EF137" s="13"/>
      <c r="EG137" s="13"/>
      <c r="EH137" s="13"/>
      <c r="EI137" s="94"/>
      <c r="EJ137" s="94"/>
      <c r="EK137" s="94"/>
      <c r="EL137" s="94"/>
      <c r="EM137" s="99"/>
      <c r="EN137" s="95"/>
      <c r="EO137" s="95"/>
      <c r="EP137" s="96"/>
      <c r="EQ137" s="91"/>
      <c r="ER137" s="91"/>
      <c r="ES137" s="13"/>
      <c r="EU137" s="13"/>
      <c r="EV137" s="94"/>
      <c r="EW137" s="94"/>
      <c r="EX137" s="94"/>
      <c r="EY137" s="94"/>
      <c r="EZ137" s="99"/>
      <c r="FA137" s="95"/>
      <c r="FB137" s="95"/>
      <c r="FC137" s="96"/>
      <c r="FD137" s="91"/>
      <c r="FE137" s="91"/>
      <c r="FF137" s="13"/>
      <c r="FH137" s="13"/>
      <c r="FI137" s="94"/>
      <c r="FJ137" s="94"/>
      <c r="FK137" s="94"/>
      <c r="FL137" s="94"/>
      <c r="FM137" s="99"/>
      <c r="FN137" s="95"/>
      <c r="FO137" s="95"/>
      <c r="FP137" s="96"/>
      <c r="FQ137" s="91"/>
      <c r="FR137" s="91"/>
      <c r="FS137" s="13"/>
      <c r="FU137" s="13"/>
      <c r="FV137" s="94"/>
      <c r="FW137" s="94"/>
      <c r="FX137" s="94"/>
      <c r="FY137" s="94"/>
      <c r="FZ137" s="94"/>
      <c r="GA137" s="99"/>
      <c r="GB137" s="95"/>
      <c r="GC137" s="95"/>
      <c r="GD137" s="96"/>
      <c r="GE137" s="91"/>
      <c r="GF137" s="91"/>
      <c r="GG137" s="13"/>
      <c r="GI137" s="13"/>
      <c r="GJ137" s="94"/>
      <c r="GK137" s="94"/>
      <c r="GL137" s="94"/>
      <c r="GM137" s="94"/>
      <c r="GN137" s="94"/>
      <c r="GO137" s="99"/>
      <c r="GP137" s="95"/>
      <c r="GQ137" s="95"/>
      <c r="GR137" s="96"/>
      <c r="GS137" s="91"/>
      <c r="GT137" s="91"/>
      <c r="GU137" s="13"/>
      <c r="GW137" s="13"/>
      <c r="GX137" s="94"/>
      <c r="GY137" s="94"/>
      <c r="GZ137" s="94"/>
      <c r="HA137" s="94"/>
      <c r="HB137" s="94"/>
      <c r="HC137" s="99"/>
      <c r="HD137" s="95"/>
      <c r="HE137" s="95"/>
      <c r="HF137" s="96"/>
      <c r="HG137" s="91"/>
      <c r="HH137" s="91"/>
      <c r="HI137" s="13"/>
      <c r="HJ137" s="13"/>
      <c r="HK137" s="13"/>
      <c r="HL137" s="94"/>
      <c r="HM137" s="94"/>
      <c r="HN137" s="94"/>
      <c r="HO137" s="94"/>
      <c r="HP137" s="94"/>
      <c r="HQ137" s="99"/>
      <c r="HR137" s="95"/>
      <c r="HS137" s="95"/>
      <c r="HT137" s="96"/>
      <c r="HU137" s="91"/>
      <c r="HV137" s="91"/>
      <c r="HW137" s="13"/>
      <c r="HX137" s="13"/>
      <c r="HY137" s="94"/>
      <c r="HZ137" s="94"/>
      <c r="IA137" s="94"/>
      <c r="IB137" s="94"/>
      <c r="IC137" s="94"/>
      <c r="ID137" s="99"/>
      <c r="IE137" s="99"/>
      <c r="IF137" s="99"/>
      <c r="IG137" s="99"/>
      <c r="IH137" s="95"/>
      <c r="II137" s="95"/>
      <c r="IJ137" s="96"/>
      <c r="IK137" s="91"/>
      <c r="IL137" s="91"/>
      <c r="IM137" s="13"/>
      <c r="IQ137" s="13"/>
      <c r="IR137" s="94"/>
      <c r="IS137" s="94"/>
      <c r="IT137" s="94"/>
      <c r="IU137" s="94"/>
      <c r="IV137" s="94"/>
      <c r="IW137" s="99"/>
      <c r="IX137" s="99"/>
      <c r="IY137" s="99"/>
      <c r="IZ137" s="99"/>
      <c r="JA137" s="95"/>
      <c r="JB137" s="95"/>
      <c r="JC137" s="96"/>
      <c r="JD137" s="91"/>
      <c r="JE137" s="91"/>
      <c r="JF137" s="13"/>
      <c r="JH137" s="13"/>
      <c r="JI137" s="94"/>
      <c r="JJ137" s="94"/>
      <c r="JK137" s="94"/>
      <c r="JL137" s="94"/>
      <c r="JM137" s="94"/>
      <c r="JN137" s="99"/>
      <c r="JO137" s="99"/>
      <c r="JP137" s="99"/>
      <c r="JQ137" s="99"/>
      <c r="JR137" s="95"/>
      <c r="JS137" s="95"/>
      <c r="JT137" s="96"/>
      <c r="JU137" s="91"/>
      <c r="JV137" s="91"/>
      <c r="JW137" s="13"/>
      <c r="JZ137" s="13"/>
      <c r="KA137" s="94"/>
      <c r="KB137" s="94"/>
      <c r="KC137" s="94"/>
      <c r="KD137" s="94"/>
      <c r="KE137" s="94"/>
      <c r="KF137" s="99"/>
      <c r="KG137" s="99"/>
      <c r="KH137" s="99"/>
      <c r="KI137" s="99"/>
      <c r="KJ137" s="95"/>
      <c r="KK137" s="95"/>
      <c r="KL137" s="96"/>
      <c r="KM137" s="91"/>
      <c r="KN137" s="91"/>
      <c r="KO137" s="13"/>
      <c r="KQ137" s="13"/>
      <c r="KR137" s="94"/>
      <c r="KS137" s="94"/>
      <c r="KT137" s="94"/>
      <c r="KU137" s="316"/>
      <c r="KV137" s="94"/>
      <c r="KW137" s="99"/>
      <c r="KX137" s="99"/>
      <c r="KY137" s="99"/>
      <c r="KZ137" s="99"/>
      <c r="LA137" s="95"/>
      <c r="LB137" s="95"/>
      <c r="LC137" s="96"/>
      <c r="LD137" s="91"/>
      <c r="LE137" s="91"/>
      <c r="LF137" s="13"/>
      <c r="LI137" s="13"/>
      <c r="LJ137" s="94"/>
      <c r="LK137" s="94"/>
      <c r="LL137" s="94"/>
      <c r="LM137" s="316"/>
      <c r="LN137" s="94"/>
      <c r="LO137" s="99"/>
      <c r="LP137" s="99"/>
      <c r="LQ137" s="99"/>
      <c r="LR137" s="99"/>
      <c r="LS137" s="95"/>
      <c r="LT137" s="95"/>
      <c r="LU137" s="96"/>
      <c r="LV137" s="91"/>
      <c r="LW137" s="91"/>
      <c r="LX137" s="13"/>
      <c r="LZ137" s="13"/>
      <c r="MA137" s="94"/>
      <c r="MB137" s="94"/>
      <c r="MC137" s="94"/>
      <c r="MD137" s="316"/>
      <c r="ME137" s="94"/>
      <c r="MF137" s="99"/>
      <c r="MG137" s="99"/>
      <c r="MH137" s="99"/>
      <c r="MI137" s="99"/>
      <c r="MJ137" s="95"/>
      <c r="MK137" s="95"/>
      <c r="ML137" s="96"/>
      <c r="MM137" s="91"/>
      <c r="MN137" s="91"/>
      <c r="MO137" s="13"/>
      <c r="MQ137" s="13"/>
      <c r="MR137" s="94"/>
      <c r="MS137" s="94"/>
      <c r="MT137" s="94"/>
      <c r="MU137" s="316"/>
      <c r="MV137" s="94"/>
      <c r="MW137" s="99"/>
      <c r="MX137" s="99"/>
      <c r="MY137" s="99"/>
      <c r="MZ137" s="99"/>
      <c r="NA137" s="95"/>
      <c r="NB137" s="95"/>
      <c r="NC137" s="96"/>
      <c r="ND137" s="91"/>
      <c r="NE137" s="91"/>
      <c r="NF137" s="13"/>
      <c r="NI137" s="13"/>
      <c r="NJ137" s="94"/>
      <c r="NK137" s="94"/>
      <c r="NL137" s="94"/>
      <c r="NM137" s="316"/>
      <c r="NN137" s="94"/>
      <c r="NO137" s="99"/>
      <c r="NP137" s="99"/>
      <c r="NQ137" s="99"/>
      <c r="NR137" s="99"/>
      <c r="NS137" s="95"/>
      <c r="NT137" s="95"/>
      <c r="NU137" s="96"/>
      <c r="NV137" s="91"/>
      <c r="NW137" s="91"/>
      <c r="NX137" s="13"/>
      <c r="OA137" s="13"/>
      <c r="OB137" s="94"/>
      <c r="OC137" s="94"/>
      <c r="OD137" s="94"/>
      <c r="OE137" s="316"/>
      <c r="OF137" s="94"/>
      <c r="OG137" s="99"/>
      <c r="OH137" s="99"/>
      <c r="OI137" s="99"/>
      <c r="OJ137" s="99"/>
      <c r="OK137" s="95"/>
      <c r="OL137" s="95"/>
      <c r="OM137" s="96"/>
      <c r="ON137" s="13"/>
      <c r="OQ137" s="13"/>
      <c r="OR137" s="94"/>
      <c r="OS137" s="94"/>
      <c r="OT137" s="94"/>
      <c r="OU137" s="316"/>
      <c r="OV137" s="94"/>
      <c r="OW137" s="99"/>
      <c r="OX137" s="99"/>
      <c r="OY137" s="99"/>
      <c r="OZ137" s="99"/>
      <c r="PA137" s="95"/>
      <c r="PB137" s="95"/>
      <c r="PC137" s="96"/>
      <c r="PD137" s="13"/>
      <c r="PG137" s="13"/>
      <c r="PH137" s="94"/>
      <c r="PI137" s="94"/>
      <c r="PJ137" s="94"/>
      <c r="PK137" s="316"/>
      <c r="PL137" s="94"/>
      <c r="PM137" s="99"/>
      <c r="PN137" s="99"/>
      <c r="PO137" s="99"/>
      <c r="PP137" s="99"/>
      <c r="PQ137" s="95"/>
      <c r="PR137" s="95"/>
      <c r="PS137" s="96"/>
      <c r="PT137" s="13"/>
      <c r="PV137" s="13"/>
      <c r="PW137" s="94"/>
      <c r="PX137" s="94"/>
      <c r="PY137" s="94"/>
      <c r="PZ137" s="316"/>
      <c r="QA137" s="94"/>
      <c r="QB137" s="99"/>
      <c r="QC137" s="99"/>
      <c r="QD137" s="99"/>
      <c r="QE137" s="99"/>
      <c r="QF137" s="95"/>
      <c r="QG137" s="95"/>
      <c r="QH137" s="96"/>
      <c r="QI137" s="13"/>
      <c r="QK137" s="13" t="s">
        <v>487</v>
      </c>
      <c r="QL137" s="94">
        <v>17.850000000000001</v>
      </c>
      <c r="QM137" s="304">
        <v>18.25</v>
      </c>
      <c r="QN137" s="94"/>
      <c r="QO137" s="316" t="s">
        <v>62</v>
      </c>
      <c r="QP137" s="94">
        <f>QM137-QL137-QV137+QW137</f>
        <v>0.39999999999999858</v>
      </c>
      <c r="QQ137" s="99">
        <f>QP137/QL137</f>
        <v>2.2408963585434091E-2</v>
      </c>
      <c r="QR137" s="99"/>
      <c r="QS137" s="99"/>
      <c r="QT137" s="99"/>
      <c r="QU137" s="95" t="s">
        <v>39</v>
      </c>
      <c r="QV137" s="95"/>
      <c r="QW137" s="96"/>
      <c r="QX137" s="13"/>
      <c r="QZ137" s="622" t="s">
        <v>487</v>
      </c>
      <c r="RA137" s="94">
        <v>17.850000000000001</v>
      </c>
      <c r="RB137" s="304">
        <v>18.25</v>
      </c>
      <c r="RC137" s="501"/>
      <c r="RD137" s="316" t="s">
        <v>62</v>
      </c>
      <c r="RE137" s="94">
        <f>RB137-RA137-RK137+RL137</f>
        <v>0.39999999999999858</v>
      </c>
      <c r="RF137" s="99">
        <f>RE137/RA137</f>
        <v>2.2408963585434091E-2</v>
      </c>
      <c r="RG137" s="99"/>
      <c r="RH137" s="99"/>
      <c r="RI137" s="99"/>
      <c r="RJ137" s="540" t="s">
        <v>39</v>
      </c>
      <c r="RK137" s="562"/>
      <c r="RL137" s="563"/>
      <c r="RM137" s="633"/>
      <c r="RQ137" s="622" t="s">
        <v>487</v>
      </c>
      <c r="RR137" s="94">
        <v>17.850000000000001</v>
      </c>
      <c r="RS137" s="304">
        <v>18.25</v>
      </c>
      <c r="RT137" s="501"/>
      <c r="RU137" s="316" t="s">
        <v>62</v>
      </c>
      <c r="RV137" s="94">
        <f>RS137-RR137-SB137+SC137</f>
        <v>0.39999999999999858</v>
      </c>
      <c r="RW137" s="99">
        <f>RV137/RR137</f>
        <v>2.2408963585434091E-2</v>
      </c>
      <c r="RX137" s="99"/>
      <c r="RY137" s="99"/>
      <c r="RZ137" s="99"/>
      <c r="SA137" s="540" t="s">
        <v>39</v>
      </c>
      <c r="SB137" s="562"/>
      <c r="SC137" s="563"/>
      <c r="SD137" s="633"/>
    </row>
    <row r="138" spans="1:16349">
      <c r="A138" s="73" t="s">
        <v>447</v>
      </c>
      <c r="B138" s="76">
        <v>20</v>
      </c>
      <c r="C138" s="73" t="s">
        <v>95</v>
      </c>
      <c r="D138" s="778">
        <v>1020</v>
      </c>
      <c r="E138" s="77" t="s">
        <v>445</v>
      </c>
      <c r="F138" s="690" t="s">
        <v>60</v>
      </c>
      <c r="G138" s="600" t="s">
        <v>96</v>
      </c>
      <c r="H138" s="73" t="s">
        <v>97</v>
      </c>
      <c r="J138" s="13"/>
      <c r="K138" s="94">
        <v>3.1</v>
      </c>
      <c r="L138" s="94">
        <v>3.9</v>
      </c>
      <c r="M138" s="94" t="s">
        <v>62</v>
      </c>
      <c r="N138" s="94">
        <f>L138-K138-R138+S138</f>
        <v>0.79999999999999982</v>
      </c>
      <c r="O138" s="99">
        <f>N138/K138</f>
        <v>0.2580645161290322</v>
      </c>
      <c r="P138" s="99"/>
      <c r="Q138" s="95" t="s">
        <v>39</v>
      </c>
      <c r="R138" s="95"/>
      <c r="S138" s="96"/>
      <c r="T138" s="91"/>
      <c r="U138" s="91"/>
      <c r="V138" s="13"/>
      <c r="X138" s="13"/>
      <c r="Y138" s="94">
        <v>3.1</v>
      </c>
      <c r="Z138" s="94">
        <v>3.9</v>
      </c>
      <c r="AA138" s="94" t="s">
        <v>62</v>
      </c>
      <c r="AB138" s="94">
        <f>Z138-Y138-AF138+AG138</f>
        <v>0.79999999999999982</v>
      </c>
      <c r="AC138" s="99">
        <f>AB138/Y138</f>
        <v>0.2580645161290322</v>
      </c>
      <c r="AD138" s="99"/>
      <c r="AE138" s="95" t="s">
        <v>39</v>
      </c>
      <c r="AF138" s="95"/>
      <c r="AG138" s="96"/>
      <c r="AH138" s="91"/>
      <c r="AI138" s="91"/>
      <c r="AJ138" s="13"/>
      <c r="AL138" s="13"/>
      <c r="AM138" s="94">
        <v>3.1</v>
      </c>
      <c r="AN138" s="94">
        <v>3.9</v>
      </c>
      <c r="AO138" s="94" t="s">
        <v>62</v>
      </c>
      <c r="AP138" s="94">
        <f>AN138-AM138-AT138+AU138</f>
        <v>0.79999999999999982</v>
      </c>
      <c r="AQ138" s="99">
        <f>AP138/AM138</f>
        <v>0.2580645161290322</v>
      </c>
      <c r="AR138" s="99"/>
      <c r="AS138" s="95" t="s">
        <v>39</v>
      </c>
      <c r="AT138" s="95"/>
      <c r="AU138" s="96"/>
      <c r="AV138" s="91"/>
      <c r="AW138" s="91"/>
      <c r="AX138" s="13"/>
      <c r="AZ138" s="13"/>
      <c r="BA138" s="94">
        <v>3.1</v>
      </c>
      <c r="BB138" s="94">
        <v>3.9</v>
      </c>
      <c r="BC138" s="94" t="s">
        <v>62</v>
      </c>
      <c r="BD138" s="94">
        <f>BB138-BA138-BH138+BI138</f>
        <v>0.79999999999999982</v>
      </c>
      <c r="BE138" s="99">
        <f>BD138/BA138</f>
        <v>0.2580645161290322</v>
      </c>
      <c r="BF138" s="99"/>
      <c r="BG138" s="95" t="s">
        <v>39</v>
      </c>
      <c r="BH138" s="95"/>
      <c r="BI138" s="96"/>
      <c r="BJ138" s="91"/>
      <c r="BK138" s="91"/>
      <c r="BL138" s="13"/>
      <c r="BN138" s="13"/>
      <c r="BO138" s="94">
        <v>3.1</v>
      </c>
      <c r="BP138" s="94">
        <v>3.9</v>
      </c>
      <c r="BQ138" s="94" t="s">
        <v>62</v>
      </c>
      <c r="BR138" s="94">
        <f>BP138-BO138-BV138+BW138</f>
        <v>0.79999999999999982</v>
      </c>
      <c r="BS138" s="99">
        <f>BR138/BO138</f>
        <v>0.2580645161290322</v>
      </c>
      <c r="BT138" s="99"/>
      <c r="BU138" s="95" t="s">
        <v>39</v>
      </c>
      <c r="BV138" s="95"/>
      <c r="BW138" s="96"/>
      <c r="BX138" s="91"/>
      <c r="BY138" s="91"/>
      <c r="BZ138" s="13"/>
      <c r="CB138" s="13"/>
      <c r="CC138" s="94">
        <v>3.1</v>
      </c>
      <c r="CD138" s="94">
        <v>3.9</v>
      </c>
      <c r="CE138" s="94" t="s">
        <v>62</v>
      </c>
      <c r="CF138" s="94">
        <f>CD138-CC138-CJ138+CK138</f>
        <v>0.79999999999999982</v>
      </c>
      <c r="CG138" s="99">
        <f>CF138/CC138</f>
        <v>0.2580645161290322</v>
      </c>
      <c r="CH138" s="99"/>
      <c r="CI138" s="95" t="s">
        <v>39</v>
      </c>
      <c r="CJ138" s="95"/>
      <c r="CK138" s="96"/>
      <c r="CL138" s="91"/>
      <c r="CM138" s="91"/>
      <c r="CN138" s="13"/>
      <c r="CP138" s="13"/>
      <c r="CQ138" s="94">
        <v>3.1</v>
      </c>
      <c r="CR138" s="94">
        <v>3.9</v>
      </c>
      <c r="CS138" s="94" t="s">
        <v>62</v>
      </c>
      <c r="CT138" s="94">
        <f>CR138-CQ138-CX138+CY138</f>
        <v>0.79999999999999982</v>
      </c>
      <c r="CU138" s="99">
        <f>CT138/CQ138</f>
        <v>0.2580645161290322</v>
      </c>
      <c r="CV138" s="99"/>
      <c r="CW138" s="95" t="s">
        <v>39</v>
      </c>
      <c r="CX138" s="95"/>
      <c r="CY138" s="96"/>
      <c r="CZ138" s="91"/>
      <c r="DA138" s="91"/>
      <c r="DB138" s="13"/>
      <c r="DD138" s="13"/>
      <c r="DE138" s="94">
        <v>3.1</v>
      </c>
      <c r="DF138" s="94">
        <v>3.9</v>
      </c>
      <c r="DG138" s="94"/>
      <c r="DH138" s="94"/>
      <c r="DI138" s="94" t="s">
        <v>62</v>
      </c>
      <c r="DJ138" s="94">
        <f>DF138-DE138-DN138+DO138</f>
        <v>0.79999999999999982</v>
      </c>
      <c r="DK138" s="99">
        <f>DJ138/DE138</f>
        <v>0.2580645161290322</v>
      </c>
      <c r="DL138" s="99"/>
      <c r="DM138" s="95" t="s">
        <v>39</v>
      </c>
      <c r="DN138" s="95"/>
      <c r="DO138" s="96"/>
      <c r="DP138" s="91"/>
      <c r="DQ138" s="91"/>
      <c r="DR138" s="13"/>
      <c r="DT138" s="13"/>
      <c r="DU138" s="94">
        <v>3.16</v>
      </c>
      <c r="DV138" s="94">
        <v>3.9</v>
      </c>
      <c r="DW138" s="94" t="s">
        <v>62</v>
      </c>
      <c r="DX138" s="94">
        <f>DV138-DU138-EB138+EC138</f>
        <v>0.73999999999999977</v>
      </c>
      <c r="DY138" s="99">
        <f>DX138/DU138</f>
        <v>0.23417721518987333</v>
      </c>
      <c r="DZ138" s="99"/>
      <c r="EA138" s="95" t="s">
        <v>39</v>
      </c>
      <c r="EB138" s="95"/>
      <c r="EC138" s="96"/>
      <c r="ED138" s="91"/>
      <c r="EE138" s="91"/>
      <c r="EF138" s="13"/>
      <c r="EG138" s="13"/>
      <c r="EH138" s="13"/>
      <c r="EI138" s="94">
        <v>3.16</v>
      </c>
      <c r="EJ138" s="94">
        <v>3.9</v>
      </c>
      <c r="EK138" s="94" t="s">
        <v>62</v>
      </c>
      <c r="EL138" s="94">
        <f>EJ138-EI138-EO138+EP138</f>
        <v>0.73999999999999977</v>
      </c>
      <c r="EM138" s="99">
        <f>EL138/EI138</f>
        <v>0.23417721518987333</v>
      </c>
      <c r="EN138" s="95" t="s">
        <v>39</v>
      </c>
      <c r="EO138" s="95"/>
      <c r="EP138" s="96"/>
      <c r="EQ138" s="91"/>
      <c r="ER138" s="91"/>
      <c r="ES138" s="13"/>
      <c r="EU138" s="13"/>
      <c r="EV138" s="94">
        <v>3.16</v>
      </c>
      <c r="EW138" s="94">
        <v>3.9</v>
      </c>
      <c r="EX138" s="94" t="s">
        <v>62</v>
      </c>
      <c r="EY138" s="94">
        <f>EW138-EV138-FB138+FC138</f>
        <v>0.73999999999999977</v>
      </c>
      <c r="EZ138" s="99">
        <f>EY138/EV138</f>
        <v>0.23417721518987333</v>
      </c>
      <c r="FA138" s="95" t="s">
        <v>39</v>
      </c>
      <c r="FB138" s="95"/>
      <c r="FC138" s="96"/>
      <c r="FD138" s="91"/>
      <c r="FE138" s="91"/>
      <c r="FF138" s="13"/>
      <c r="FH138" s="13"/>
      <c r="FI138" s="94">
        <v>3.27</v>
      </c>
      <c r="FJ138" s="94">
        <v>3.9</v>
      </c>
      <c r="FK138" s="94" t="s">
        <v>62</v>
      </c>
      <c r="FL138" s="94">
        <f>FJ138-FI138-FO138+FP138</f>
        <v>0.62999999999999989</v>
      </c>
      <c r="FM138" s="99">
        <f>FL138/FI138</f>
        <v>0.19266055045871555</v>
      </c>
      <c r="FN138" s="95" t="s">
        <v>39</v>
      </c>
      <c r="FO138" s="95"/>
      <c r="FP138" s="96"/>
      <c r="FQ138" s="91"/>
      <c r="FR138" s="91"/>
      <c r="FS138" s="13"/>
      <c r="FU138" s="13" t="s">
        <v>490</v>
      </c>
      <c r="FV138" s="94">
        <v>3.2</v>
      </c>
      <c r="FW138" s="94">
        <v>3.9</v>
      </c>
      <c r="FX138" s="94"/>
      <c r="FY138" s="94" t="s">
        <v>62</v>
      </c>
      <c r="FZ138" s="94">
        <f>FW138-FV138-GC138+GD138</f>
        <v>0.69999999999999973</v>
      </c>
      <c r="GA138" s="99">
        <f>FZ138/FV138</f>
        <v>0.21874999999999992</v>
      </c>
      <c r="GB138" s="95" t="s">
        <v>39</v>
      </c>
      <c r="GC138" s="95"/>
      <c r="GD138" s="96"/>
      <c r="GE138" s="91"/>
      <c r="GF138" s="91"/>
      <c r="GG138" s="13"/>
      <c r="GI138" s="13" t="s">
        <v>490</v>
      </c>
      <c r="GJ138" s="94">
        <v>3.2</v>
      </c>
      <c r="GK138" s="94">
        <v>3.9</v>
      </c>
      <c r="GL138" s="94"/>
      <c r="GM138" s="94" t="s">
        <v>62</v>
      </c>
      <c r="GN138" s="94">
        <f>GK138-GJ138-GQ138+GR138</f>
        <v>0.69999999999999973</v>
      </c>
      <c r="GO138" s="99">
        <f>GN138/GJ138</f>
        <v>0.21874999999999992</v>
      </c>
      <c r="GP138" s="95" t="s">
        <v>39</v>
      </c>
      <c r="GQ138" s="95"/>
      <c r="GR138" s="96"/>
      <c r="GS138" s="91"/>
      <c r="GT138" s="91"/>
      <c r="GU138" s="13"/>
      <c r="GW138" s="13" t="s">
        <v>490</v>
      </c>
      <c r="GX138" s="94">
        <v>3.2</v>
      </c>
      <c r="GY138" s="94">
        <v>3.9</v>
      </c>
      <c r="GZ138" s="94"/>
      <c r="HA138" s="94" t="s">
        <v>62</v>
      </c>
      <c r="HB138" s="94">
        <f>GY138-GX138-HE138+HF138</f>
        <v>0.69999999999999973</v>
      </c>
      <c r="HC138" s="99">
        <f>HB138/GX138</f>
        <v>0.21874999999999992</v>
      </c>
      <c r="HD138" s="95" t="s">
        <v>39</v>
      </c>
      <c r="HE138" s="95"/>
      <c r="HF138" s="96"/>
      <c r="HG138" s="91"/>
      <c r="HH138" s="91"/>
      <c r="HI138" s="13"/>
      <c r="HJ138" s="13"/>
      <c r="HK138" s="13" t="s">
        <v>490</v>
      </c>
      <c r="HL138" s="94">
        <v>3.2</v>
      </c>
      <c r="HM138" s="94">
        <v>3.9</v>
      </c>
      <c r="HN138" s="94"/>
      <c r="HO138" s="94" t="s">
        <v>62</v>
      </c>
      <c r="HP138" s="94">
        <f>HM138-HL138-HS138+HT138</f>
        <v>0.69999999999999973</v>
      </c>
      <c r="HQ138" s="99">
        <f>HP138/HL138</f>
        <v>0.21874999999999992</v>
      </c>
      <c r="HR138" s="95" t="s">
        <v>39</v>
      </c>
      <c r="HS138" s="95"/>
      <c r="HT138" s="96"/>
      <c r="HU138" s="91"/>
      <c r="HV138" s="91"/>
      <c r="HW138" s="13"/>
      <c r="HX138" s="13" t="s">
        <v>490</v>
      </c>
      <c r="HY138" s="94">
        <v>3.2</v>
      </c>
      <c r="HZ138" s="94">
        <v>3.9</v>
      </c>
      <c r="IA138" s="94"/>
      <c r="IB138" s="94" t="s">
        <v>62</v>
      </c>
      <c r="IC138" s="94">
        <f>HZ138-HY138-II138+IJ138</f>
        <v>0.69999999999999973</v>
      </c>
      <c r="ID138" s="99">
        <f>IC138/HY138</f>
        <v>0.21874999999999992</v>
      </c>
      <c r="IE138" s="99"/>
      <c r="IF138" s="99"/>
      <c r="IG138" s="99"/>
      <c r="IH138" s="95" t="s">
        <v>39</v>
      </c>
      <c r="II138" s="95"/>
      <c r="IJ138" s="96"/>
      <c r="IK138" s="91"/>
      <c r="IL138" s="91"/>
      <c r="IM138" s="13"/>
      <c r="IQ138" s="13" t="s">
        <v>490</v>
      </c>
      <c r="IR138" s="94">
        <v>3.2</v>
      </c>
      <c r="IS138" s="94">
        <v>3.9</v>
      </c>
      <c r="IT138" s="94"/>
      <c r="IU138" s="94" t="s">
        <v>62</v>
      </c>
      <c r="IV138" s="94">
        <f>IS138-IR138-JB138+JC138</f>
        <v>0.69999999999999973</v>
      </c>
      <c r="IW138" s="99">
        <f>IV138/IR138</f>
        <v>0.21874999999999992</v>
      </c>
      <c r="IX138" s="99"/>
      <c r="IY138" s="99"/>
      <c r="IZ138" s="99"/>
      <c r="JA138" s="95" t="s">
        <v>39</v>
      </c>
      <c r="JB138" s="95"/>
      <c r="JC138" s="96"/>
      <c r="JD138" s="91"/>
      <c r="JE138" s="91"/>
      <c r="JF138" s="13"/>
      <c r="JH138" s="13" t="s">
        <v>472</v>
      </c>
      <c r="JI138" s="94">
        <v>3.2</v>
      </c>
      <c r="JJ138" s="94">
        <v>3.9</v>
      </c>
      <c r="JK138" s="94"/>
      <c r="JL138" s="94" t="s">
        <v>62</v>
      </c>
      <c r="JM138" s="94">
        <f>JJ138-JI138-JS138+JT138</f>
        <v>0.69999999999999973</v>
      </c>
      <c r="JN138" s="99">
        <f>JM138/JI138</f>
        <v>0.21874999999999992</v>
      </c>
      <c r="JO138" s="99"/>
      <c r="JP138" s="99"/>
      <c r="JQ138" s="99"/>
      <c r="JR138" s="95" t="s">
        <v>39</v>
      </c>
      <c r="JS138" s="95"/>
      <c r="JT138" s="96"/>
      <c r="JU138" s="91"/>
      <c r="JV138" s="91"/>
      <c r="JW138" s="13"/>
      <c r="JZ138" s="13" t="s">
        <v>473</v>
      </c>
      <c r="KA138" s="94">
        <v>3.2</v>
      </c>
      <c r="KB138" s="94">
        <v>3.9</v>
      </c>
      <c r="KC138" s="94"/>
      <c r="KD138" s="94" t="s">
        <v>62</v>
      </c>
      <c r="KE138" s="94">
        <f>KB138-KA138-KK138+KL138</f>
        <v>0.69999999999999973</v>
      </c>
      <c r="KF138" s="99">
        <f>KE138/KA138</f>
        <v>0.21874999999999992</v>
      </c>
      <c r="KG138" s="99"/>
      <c r="KH138" s="99"/>
      <c r="KI138" s="99"/>
      <c r="KJ138" s="95" t="s">
        <v>39</v>
      </c>
      <c r="KK138" s="95"/>
      <c r="KL138" s="96"/>
      <c r="KM138" s="91"/>
      <c r="KN138" s="91"/>
      <c r="KO138" s="13"/>
      <c r="KQ138" s="13" t="s">
        <v>473</v>
      </c>
      <c r="KR138" s="94">
        <v>3.2</v>
      </c>
      <c r="KS138" s="94">
        <v>3.9</v>
      </c>
      <c r="KT138" s="94"/>
      <c r="KU138" s="316" t="s">
        <v>62</v>
      </c>
      <c r="KV138" s="94">
        <f>KS138-KR138-LB138+LC138</f>
        <v>0.69999999999999973</v>
      </c>
      <c r="KW138" s="99">
        <f>KV138/KR138</f>
        <v>0.21874999999999992</v>
      </c>
      <c r="KX138" s="99"/>
      <c r="KY138" s="99"/>
      <c r="KZ138" s="99"/>
      <c r="LA138" s="95" t="s">
        <v>39</v>
      </c>
      <c r="LB138" s="95"/>
      <c r="LC138" s="96"/>
      <c r="LD138" s="91"/>
      <c r="LE138" s="91"/>
      <c r="LF138" s="13"/>
      <c r="LI138" s="13" t="s">
        <v>473</v>
      </c>
      <c r="LJ138" s="94">
        <v>3.2</v>
      </c>
      <c r="LK138" s="94">
        <v>3.9</v>
      </c>
      <c r="LL138" s="94"/>
      <c r="LM138" s="316" t="s">
        <v>62</v>
      </c>
      <c r="LN138" s="94">
        <f>LK138-LJ138-LT138+LU138</f>
        <v>0.69999999999999973</v>
      </c>
      <c r="LO138" s="99">
        <f>LN138/LJ138</f>
        <v>0.21874999999999992</v>
      </c>
      <c r="LP138" s="99"/>
      <c r="LQ138" s="99"/>
      <c r="LR138" s="99"/>
      <c r="LS138" s="95" t="s">
        <v>39</v>
      </c>
      <c r="LT138" s="95"/>
      <c r="LU138" s="96"/>
      <c r="LV138" s="91"/>
      <c r="LW138" s="91"/>
      <c r="LX138" s="13"/>
      <c r="LZ138" s="13" t="s">
        <v>473</v>
      </c>
      <c r="MA138" s="94">
        <v>3.2</v>
      </c>
      <c r="MB138" s="94">
        <v>3.9</v>
      </c>
      <c r="MC138" s="94"/>
      <c r="MD138" s="316" t="s">
        <v>62</v>
      </c>
      <c r="ME138" s="94">
        <f>MB138-MA138-MK138+ML138</f>
        <v>0.69999999999999973</v>
      </c>
      <c r="MF138" s="99">
        <f>ME138/MA138</f>
        <v>0.21874999999999992</v>
      </c>
      <c r="MG138" s="99"/>
      <c r="MH138" s="99"/>
      <c r="MI138" s="99"/>
      <c r="MJ138" s="95" t="s">
        <v>39</v>
      </c>
      <c r="MK138" s="95"/>
      <c r="ML138" s="96"/>
      <c r="MM138" s="91"/>
      <c r="MN138" s="91"/>
      <c r="MO138" s="13"/>
      <c r="MQ138" s="13" t="s">
        <v>473</v>
      </c>
      <c r="MR138" s="94">
        <v>3.2</v>
      </c>
      <c r="MS138" s="94">
        <v>3.9</v>
      </c>
      <c r="MT138" s="94"/>
      <c r="MU138" s="316" t="s">
        <v>62</v>
      </c>
      <c r="MV138" s="94">
        <f>MS138-MR138-NB138+NC138</f>
        <v>0.69999999999999973</v>
      </c>
      <c r="MW138" s="99">
        <f>MV138/MR138</f>
        <v>0.21874999999999992</v>
      </c>
      <c r="MX138" s="99"/>
      <c r="MY138" s="99"/>
      <c r="MZ138" s="99"/>
      <c r="NA138" s="95" t="s">
        <v>39</v>
      </c>
      <c r="NB138" s="95"/>
      <c r="NC138" s="96"/>
      <c r="ND138" s="91"/>
      <c r="NE138" s="91"/>
      <c r="NF138" s="13"/>
      <c r="NI138" s="13" t="s">
        <v>473</v>
      </c>
      <c r="NJ138" s="94">
        <v>3.12</v>
      </c>
      <c r="NK138" s="94">
        <v>3.9</v>
      </c>
      <c r="NL138" s="94"/>
      <c r="NM138" s="316" t="s">
        <v>62</v>
      </c>
      <c r="NN138" s="94">
        <f>NK138-NJ138-NT138+NU138</f>
        <v>0.7799999999999998</v>
      </c>
      <c r="NO138" s="99">
        <f>NN138/NJ138</f>
        <v>0.24999999999999992</v>
      </c>
      <c r="NP138" s="99"/>
      <c r="NQ138" s="99"/>
      <c r="NR138" s="99"/>
      <c r="NS138" s="95" t="s">
        <v>39</v>
      </c>
      <c r="NT138" s="95"/>
      <c r="NU138" s="96"/>
      <c r="NV138" s="91"/>
      <c r="NW138" s="91"/>
      <c r="NX138" s="13"/>
      <c r="OA138" s="13" t="s">
        <v>473</v>
      </c>
      <c r="OB138" s="94">
        <v>3.12</v>
      </c>
      <c r="OC138" s="94">
        <v>3.9</v>
      </c>
      <c r="OD138" s="94"/>
      <c r="OE138" s="316" t="s">
        <v>62</v>
      </c>
      <c r="OF138" s="94">
        <f>OC138-OB138-OL138+OM138</f>
        <v>0.7799999999999998</v>
      </c>
      <c r="OG138" s="99">
        <f>OF138/OB138</f>
        <v>0.24999999999999992</v>
      </c>
      <c r="OH138" s="99"/>
      <c r="OI138" s="99"/>
      <c r="OJ138" s="99"/>
      <c r="OK138" s="95" t="s">
        <v>39</v>
      </c>
      <c r="OL138" s="95"/>
      <c r="OM138" s="96"/>
      <c r="ON138" s="13"/>
      <c r="OQ138" s="13" t="s">
        <v>473</v>
      </c>
      <c r="OR138" s="94">
        <v>3.12</v>
      </c>
      <c r="OS138" s="94">
        <v>3.9</v>
      </c>
      <c r="OT138" s="94"/>
      <c r="OU138" s="316" t="s">
        <v>62</v>
      </c>
      <c r="OV138" s="94">
        <f>OS138-OR138-PB138+PC138</f>
        <v>0.7799999999999998</v>
      </c>
      <c r="OW138" s="99">
        <f>OV138/OR138</f>
        <v>0.24999999999999992</v>
      </c>
      <c r="OX138" s="99"/>
      <c r="OY138" s="99"/>
      <c r="OZ138" s="99"/>
      <c r="PA138" s="95" t="s">
        <v>39</v>
      </c>
      <c r="PB138" s="95"/>
      <c r="PC138" s="96"/>
      <c r="PD138" s="13"/>
      <c r="PG138" s="13" t="s">
        <v>473</v>
      </c>
      <c r="PH138" s="94">
        <v>3.12</v>
      </c>
      <c r="PI138" s="94">
        <v>3.9</v>
      </c>
      <c r="PJ138" s="94"/>
      <c r="PK138" s="316" t="s">
        <v>62</v>
      </c>
      <c r="PL138" s="94">
        <f>PI138-PH138-PR138+PS138</f>
        <v>0.7799999999999998</v>
      </c>
      <c r="PM138" s="99">
        <f>PL138/PH138</f>
        <v>0.24999999999999992</v>
      </c>
      <c r="PN138" s="99"/>
      <c r="PO138" s="99"/>
      <c r="PP138" s="99"/>
      <c r="PQ138" s="95" t="s">
        <v>39</v>
      </c>
      <c r="PR138" s="95"/>
      <c r="PS138" s="96"/>
      <c r="PT138" s="13"/>
      <c r="PV138" s="13" t="s">
        <v>473</v>
      </c>
      <c r="PW138" s="94">
        <v>3.12</v>
      </c>
      <c r="PX138" s="94">
        <v>3.9</v>
      </c>
      <c r="PY138" s="94"/>
      <c r="PZ138" s="316" t="s">
        <v>62</v>
      </c>
      <c r="QA138" s="94">
        <f>PX138-PW138-QG138+QH138</f>
        <v>0.7799999999999998</v>
      </c>
      <c r="QB138" s="99">
        <f>QA138/PW138</f>
        <v>0.24999999999999992</v>
      </c>
      <c r="QC138" s="99"/>
      <c r="QD138" s="99"/>
      <c r="QE138" s="99"/>
      <c r="QF138" s="95" t="s">
        <v>39</v>
      </c>
      <c r="QG138" s="95"/>
      <c r="QH138" s="96"/>
      <c r="QI138" s="13"/>
      <c r="QK138" s="13" t="s">
        <v>473</v>
      </c>
      <c r="QL138" s="94">
        <v>3.12</v>
      </c>
      <c r="QM138" s="94">
        <v>3.9</v>
      </c>
      <c r="QN138" s="94"/>
      <c r="QO138" s="316" t="s">
        <v>62</v>
      </c>
      <c r="QP138" s="94">
        <f>QM138-QL138-QV138+QW138</f>
        <v>0.7799999999999998</v>
      </c>
      <c r="QQ138" s="99">
        <f>QP138/QL138</f>
        <v>0.24999999999999992</v>
      </c>
      <c r="QR138" s="99"/>
      <c r="QS138" s="99"/>
      <c r="QT138" s="99"/>
      <c r="QU138" s="95" t="s">
        <v>39</v>
      </c>
      <c r="QV138" s="95"/>
      <c r="QW138" s="96"/>
      <c r="QX138" s="13"/>
      <c r="QZ138" s="622"/>
      <c r="RA138" s="94">
        <v>3.12</v>
      </c>
      <c r="RB138" s="94">
        <v>3.9</v>
      </c>
      <c r="RC138" s="501"/>
      <c r="RD138" s="316" t="s">
        <v>62</v>
      </c>
      <c r="RE138" s="94">
        <f>RB138-RA138-RK138+RL138</f>
        <v>0.7799999999999998</v>
      </c>
      <c r="RF138" s="99">
        <f>RE138/RA138</f>
        <v>0.24999999999999992</v>
      </c>
      <c r="RG138" s="99"/>
      <c r="RH138" s="99"/>
      <c r="RI138" s="99"/>
      <c r="RJ138" s="540" t="s">
        <v>39</v>
      </c>
      <c r="RK138" s="562"/>
      <c r="RL138" s="563"/>
      <c r="RM138" s="633"/>
      <c r="RQ138" s="622"/>
      <c r="RR138" s="94">
        <v>3.12</v>
      </c>
      <c r="RS138" s="94">
        <v>3.9</v>
      </c>
      <c r="RT138" s="501"/>
      <c r="RU138" s="316" t="s">
        <v>62</v>
      </c>
      <c r="RV138" s="94">
        <f>RS138-RR138-SB138+SC138</f>
        <v>0.7799999999999998</v>
      </c>
      <c r="RW138" s="99">
        <f>RV138/RR138</f>
        <v>0.24999999999999992</v>
      </c>
      <c r="RX138" s="99"/>
      <c r="RY138" s="99"/>
      <c r="RZ138" s="99"/>
      <c r="SA138" s="540" t="s">
        <v>39</v>
      </c>
      <c r="SB138" s="562"/>
      <c r="SC138" s="563"/>
      <c r="SD138" s="633"/>
    </row>
    <row r="139" spans="1:16349">
      <c r="A139" s="73" t="s">
        <v>448</v>
      </c>
      <c r="B139" s="76">
        <v>20</v>
      </c>
      <c r="C139" s="73" t="s">
        <v>95</v>
      </c>
      <c r="D139" s="778">
        <v>1020</v>
      </c>
      <c r="E139" s="77" t="s">
        <v>445</v>
      </c>
      <c r="F139" s="690" t="s">
        <v>60</v>
      </c>
      <c r="G139" s="600" t="s">
        <v>449</v>
      </c>
      <c r="H139" s="73" t="s">
        <v>450</v>
      </c>
      <c r="J139" s="13"/>
      <c r="K139" s="94">
        <v>9.3000000000000007</v>
      </c>
      <c r="L139" s="94">
        <v>10.32</v>
      </c>
      <c r="M139" s="94" t="s">
        <v>62</v>
      </c>
      <c r="N139" s="94">
        <f>L139-K139-R139+S139</f>
        <v>1.0199999999999996</v>
      </c>
      <c r="O139" s="99">
        <f>N139/K139</f>
        <v>0.10967741935483866</v>
      </c>
      <c r="P139" s="99"/>
      <c r="Q139" s="95" t="s">
        <v>39</v>
      </c>
      <c r="R139" s="95"/>
      <c r="S139" s="746"/>
      <c r="T139" s="91"/>
      <c r="U139" s="91"/>
      <c r="V139" s="13"/>
      <c r="X139" s="13"/>
      <c r="Y139" s="94">
        <v>9.3000000000000007</v>
      </c>
      <c r="Z139" s="94">
        <v>10.32</v>
      </c>
      <c r="AA139" s="94" t="s">
        <v>62</v>
      </c>
      <c r="AB139" s="94">
        <f>Z139-Y139-AF139+AG139</f>
        <v>1.0199999999999996</v>
      </c>
      <c r="AC139" s="99">
        <f>AB139/Y139</f>
        <v>0.10967741935483866</v>
      </c>
      <c r="AD139" s="99"/>
      <c r="AE139" s="95" t="s">
        <v>39</v>
      </c>
      <c r="AF139" s="95"/>
      <c r="AG139" s="746"/>
      <c r="AH139" s="91"/>
      <c r="AI139" s="91"/>
      <c r="AJ139" s="13"/>
      <c r="AL139" s="13"/>
      <c r="AM139" s="94">
        <v>9.3000000000000007</v>
      </c>
      <c r="AN139" s="94">
        <v>10.32</v>
      </c>
      <c r="AO139" s="94" t="s">
        <v>62</v>
      </c>
      <c r="AP139" s="94">
        <f>AN139-AM139-AT139+AU139</f>
        <v>1.0199999999999996</v>
      </c>
      <c r="AQ139" s="99">
        <f>AP139/AM139</f>
        <v>0.10967741935483866</v>
      </c>
      <c r="AR139" s="99"/>
      <c r="AS139" s="95" t="s">
        <v>39</v>
      </c>
      <c r="AT139" s="95"/>
      <c r="AU139" s="746"/>
      <c r="AV139" s="91"/>
      <c r="AW139" s="91"/>
      <c r="AX139" s="13"/>
      <c r="AZ139" s="13"/>
      <c r="BA139" s="94">
        <v>9.3000000000000007</v>
      </c>
      <c r="BB139" s="94">
        <v>10.32</v>
      </c>
      <c r="BC139" s="94" t="s">
        <v>62</v>
      </c>
      <c r="BD139" s="94">
        <f>BB139-BA139-BH139+BI139</f>
        <v>1.0199999999999996</v>
      </c>
      <c r="BE139" s="99">
        <f>BD139/BA139</f>
        <v>0.10967741935483866</v>
      </c>
      <c r="BF139" s="99"/>
      <c r="BG139" s="95" t="s">
        <v>39</v>
      </c>
      <c r="BH139" s="95"/>
      <c r="BI139" s="746"/>
      <c r="BJ139" s="91"/>
      <c r="BK139" s="91"/>
      <c r="BL139" s="13"/>
      <c r="BN139" s="13"/>
      <c r="BO139" s="94">
        <v>9.3000000000000007</v>
      </c>
      <c r="BP139" s="94">
        <v>10.32</v>
      </c>
      <c r="BQ139" s="94" t="s">
        <v>62</v>
      </c>
      <c r="BR139" s="94">
        <f>BP139-BO139-BV139+BW139</f>
        <v>1.0199999999999996</v>
      </c>
      <c r="BS139" s="99">
        <f>BR139/BO139</f>
        <v>0.10967741935483866</v>
      </c>
      <c r="BT139" s="99"/>
      <c r="BU139" s="95" t="s">
        <v>39</v>
      </c>
      <c r="BV139" s="95"/>
      <c r="BW139" s="746"/>
      <c r="BX139" s="91"/>
      <c r="BY139" s="91"/>
      <c r="BZ139" s="13"/>
      <c r="CB139" s="13"/>
      <c r="CC139" s="94">
        <v>9.3000000000000007</v>
      </c>
      <c r="CD139" s="94">
        <v>10.32</v>
      </c>
      <c r="CE139" s="94" t="s">
        <v>62</v>
      </c>
      <c r="CF139" s="94">
        <f>CD139-CC139-CJ139+CK139</f>
        <v>1.0199999999999996</v>
      </c>
      <c r="CG139" s="99">
        <f>CF139/CC139</f>
        <v>0.10967741935483866</v>
      </c>
      <c r="CH139" s="99"/>
      <c r="CI139" s="95" t="s">
        <v>39</v>
      </c>
      <c r="CJ139" s="95"/>
      <c r="CK139" s="746"/>
      <c r="CL139" s="91"/>
      <c r="CM139" s="91"/>
      <c r="CN139" s="13"/>
      <c r="CP139" s="13"/>
      <c r="CQ139" s="94">
        <v>9.3000000000000007</v>
      </c>
      <c r="CR139" s="94">
        <v>10.32</v>
      </c>
      <c r="CS139" s="94" t="s">
        <v>62</v>
      </c>
      <c r="CT139" s="94">
        <f>CR139-CQ139-CX139+CY139</f>
        <v>1.0199999999999996</v>
      </c>
      <c r="CU139" s="99">
        <f>CT139/CQ139</f>
        <v>0.10967741935483866</v>
      </c>
      <c r="CV139" s="99"/>
      <c r="CW139" s="95" t="s">
        <v>39</v>
      </c>
      <c r="CX139" s="95"/>
      <c r="CY139" s="746"/>
      <c r="CZ139" s="91"/>
      <c r="DA139" s="91"/>
      <c r="DB139" s="13"/>
      <c r="DD139" s="13"/>
      <c r="DE139" s="94">
        <v>9.3000000000000007</v>
      </c>
      <c r="DF139" s="94">
        <v>10.32</v>
      </c>
      <c r="DG139" s="94"/>
      <c r="DH139" s="94"/>
      <c r="DI139" s="94" t="s">
        <v>62</v>
      </c>
      <c r="DJ139" s="94">
        <f>DF139-DE139-DN139+DO139</f>
        <v>1.0199999999999996</v>
      </c>
      <c r="DK139" s="99">
        <f>DJ139/DE139</f>
        <v>0.10967741935483866</v>
      </c>
      <c r="DL139" s="99"/>
      <c r="DM139" s="95" t="s">
        <v>39</v>
      </c>
      <c r="DN139" s="95"/>
      <c r="DO139" s="746"/>
      <c r="DP139" s="91"/>
      <c r="DQ139" s="91"/>
      <c r="DR139" s="13"/>
      <c r="DT139" s="13"/>
      <c r="DU139" s="94">
        <v>9.3000000000000007</v>
      </c>
      <c r="DV139" s="94">
        <v>10.32</v>
      </c>
      <c r="DW139" s="94" t="s">
        <v>62</v>
      </c>
      <c r="DX139" s="94">
        <f>DV139-DU139-EB139+EC139</f>
        <v>1.0199999999999996</v>
      </c>
      <c r="DY139" s="99">
        <f>DX139/DU139</f>
        <v>0.10967741935483866</v>
      </c>
      <c r="DZ139" s="99"/>
      <c r="EA139" s="95" t="s">
        <v>39</v>
      </c>
      <c r="EB139" s="95"/>
      <c r="EC139" s="746"/>
      <c r="ED139" s="91"/>
      <c r="EE139" s="91"/>
      <c r="EF139" s="13"/>
      <c r="EG139" s="13"/>
      <c r="EH139" s="13"/>
      <c r="EI139" s="94">
        <v>9.3000000000000007</v>
      </c>
      <c r="EJ139" s="94">
        <v>10.32</v>
      </c>
      <c r="EK139" s="94" t="s">
        <v>62</v>
      </c>
      <c r="EL139" s="94">
        <f>EJ139-EI139-EO139+EP139</f>
        <v>1.0199999999999996</v>
      </c>
      <c r="EM139" s="99">
        <f>EL139/EI139</f>
        <v>0.10967741935483866</v>
      </c>
      <c r="EN139" s="95" t="s">
        <v>39</v>
      </c>
      <c r="EO139" s="95"/>
      <c r="EP139" s="746"/>
      <c r="EQ139" s="91"/>
      <c r="ER139" s="91"/>
      <c r="ES139" s="13"/>
      <c r="EU139" s="13"/>
      <c r="EV139" s="94">
        <v>9.3000000000000007</v>
      </c>
      <c r="EW139" s="94">
        <v>10.32</v>
      </c>
      <c r="EX139" s="94" t="s">
        <v>62</v>
      </c>
      <c r="EY139" s="94">
        <f>EW139-EV139-FB139+FC139</f>
        <v>1.0199999999999996</v>
      </c>
      <c r="EZ139" s="99">
        <f>EY139/EV139</f>
        <v>0.10967741935483866</v>
      </c>
      <c r="FA139" s="95" t="s">
        <v>39</v>
      </c>
      <c r="FB139" s="95"/>
      <c r="FC139" s="746"/>
      <c r="FD139" s="91"/>
      <c r="FE139" s="91"/>
      <c r="FF139" s="13"/>
      <c r="FH139" s="13"/>
      <c r="FI139" s="94">
        <v>9.3000000000000007</v>
      </c>
      <c r="FJ139" s="94">
        <v>10.32</v>
      </c>
      <c r="FK139" s="94" t="s">
        <v>62</v>
      </c>
      <c r="FL139" s="94">
        <f>FJ139-FI139-FO139+FP139</f>
        <v>1.0199999999999996</v>
      </c>
      <c r="FM139" s="99">
        <f>FL139/FI139</f>
        <v>0.10967741935483866</v>
      </c>
      <c r="FN139" s="95" t="s">
        <v>39</v>
      </c>
      <c r="FO139" s="95"/>
      <c r="FP139" s="746"/>
      <c r="FQ139" s="91"/>
      <c r="FR139" s="91"/>
      <c r="FS139" s="13"/>
      <c r="FU139" s="13" t="s">
        <v>490</v>
      </c>
      <c r="FV139" s="94">
        <v>9.3000000000000007</v>
      </c>
      <c r="FW139" s="94">
        <v>10.32</v>
      </c>
      <c r="FX139" s="94"/>
      <c r="FY139" s="94" t="s">
        <v>62</v>
      </c>
      <c r="FZ139" s="94">
        <f>FW139-FV139-GC139+GD139</f>
        <v>1.0199999999999996</v>
      </c>
      <c r="GA139" s="99">
        <f>FZ139/FV139</f>
        <v>0.10967741935483866</v>
      </c>
      <c r="GB139" s="95" t="s">
        <v>39</v>
      </c>
      <c r="GC139" s="95"/>
      <c r="GD139" s="746"/>
      <c r="GE139" s="91"/>
      <c r="GF139" s="91"/>
      <c r="GG139" s="13"/>
      <c r="GI139" s="13" t="s">
        <v>490</v>
      </c>
      <c r="GJ139" s="94">
        <v>9.3000000000000007</v>
      </c>
      <c r="GK139" s="94">
        <v>10.32</v>
      </c>
      <c r="GL139" s="94"/>
      <c r="GM139" s="94" t="s">
        <v>62</v>
      </c>
      <c r="GN139" s="94">
        <f>GK139-GJ139-GQ139+GR139</f>
        <v>1.0199999999999996</v>
      </c>
      <c r="GO139" s="99">
        <f>GN139/GJ139</f>
        <v>0.10967741935483866</v>
      </c>
      <c r="GP139" s="95" t="s">
        <v>39</v>
      </c>
      <c r="GQ139" s="95"/>
      <c r="GR139" s="746"/>
      <c r="GS139" s="91"/>
      <c r="GT139" s="91"/>
      <c r="GU139" s="13"/>
      <c r="GW139" s="13" t="s">
        <v>490</v>
      </c>
      <c r="GX139" s="94">
        <v>9.3000000000000007</v>
      </c>
      <c r="GY139" s="94">
        <v>10.32</v>
      </c>
      <c r="GZ139" s="94"/>
      <c r="HA139" s="94" t="s">
        <v>62</v>
      </c>
      <c r="HB139" s="94">
        <f>GY139-GX139-HE139+HF139</f>
        <v>1.0199999999999996</v>
      </c>
      <c r="HC139" s="99">
        <f>HB139/GX139</f>
        <v>0.10967741935483866</v>
      </c>
      <c r="HD139" s="95" t="s">
        <v>39</v>
      </c>
      <c r="HE139" s="95"/>
      <c r="HF139" s="746"/>
      <c r="HG139" s="91"/>
      <c r="HH139" s="91"/>
      <c r="HI139" s="13"/>
      <c r="HJ139" s="13"/>
      <c r="HK139" s="13" t="s">
        <v>490</v>
      </c>
      <c r="HL139" s="94">
        <v>9.3000000000000007</v>
      </c>
      <c r="HM139" s="94">
        <v>10.32</v>
      </c>
      <c r="HN139" s="94"/>
      <c r="HO139" s="94" t="s">
        <v>62</v>
      </c>
      <c r="HP139" s="94">
        <f>HM139-HL139-HS139+HT139</f>
        <v>1.0199999999999996</v>
      </c>
      <c r="HQ139" s="99">
        <f>HP139/HL139</f>
        <v>0.10967741935483866</v>
      </c>
      <c r="HR139" s="95" t="s">
        <v>39</v>
      </c>
      <c r="HS139" s="95"/>
      <c r="HT139" s="746"/>
      <c r="HU139" s="91"/>
      <c r="HV139" s="91"/>
      <c r="HW139" s="13"/>
      <c r="HX139" s="13" t="s">
        <v>490</v>
      </c>
      <c r="HY139" s="94">
        <v>9.3000000000000007</v>
      </c>
      <c r="HZ139" s="94">
        <v>10.32</v>
      </c>
      <c r="IA139" s="94"/>
      <c r="IB139" s="94" t="s">
        <v>62</v>
      </c>
      <c r="IC139" s="94">
        <f>HZ139-HY139-II139+IJ139</f>
        <v>1.0199999999999996</v>
      </c>
      <c r="ID139" s="99">
        <f>IC139/HY139</f>
        <v>0.10967741935483866</v>
      </c>
      <c r="IE139" s="99"/>
      <c r="IF139" s="99"/>
      <c r="IG139" s="99"/>
      <c r="IH139" s="95" t="s">
        <v>39</v>
      </c>
      <c r="II139" s="95"/>
      <c r="IJ139" s="746"/>
      <c r="IK139" s="91"/>
      <c r="IL139" s="91"/>
      <c r="IM139" s="13"/>
      <c r="IQ139" s="13" t="s">
        <v>490</v>
      </c>
      <c r="IR139" s="94">
        <v>9.3000000000000007</v>
      </c>
      <c r="IS139" s="94">
        <v>10.32</v>
      </c>
      <c r="IT139" s="94"/>
      <c r="IU139" s="94" t="s">
        <v>62</v>
      </c>
      <c r="IV139" s="94">
        <f>IS139-IR139-JB139+JC139</f>
        <v>1.0199999999999996</v>
      </c>
      <c r="IW139" s="99">
        <f>IV139/IR139</f>
        <v>0.10967741935483866</v>
      </c>
      <c r="IX139" s="99"/>
      <c r="IY139" s="99"/>
      <c r="IZ139" s="99"/>
      <c r="JA139" s="95" t="s">
        <v>39</v>
      </c>
      <c r="JB139" s="95"/>
      <c r="JC139" s="746"/>
      <c r="JD139" s="91"/>
      <c r="JE139" s="91"/>
      <c r="JF139" s="13"/>
      <c r="JH139" s="13" t="s">
        <v>472</v>
      </c>
      <c r="JI139" s="94">
        <v>9.3000000000000007</v>
      </c>
      <c r="JJ139" s="94">
        <v>10.32</v>
      </c>
      <c r="JK139" s="94"/>
      <c r="JL139" s="94" t="s">
        <v>62</v>
      </c>
      <c r="JM139" s="94">
        <f>JJ139-JI139-JS139+JT139</f>
        <v>1.0199999999999996</v>
      </c>
      <c r="JN139" s="99">
        <f>JM139/JI139</f>
        <v>0.10967741935483866</v>
      </c>
      <c r="JO139" s="99"/>
      <c r="JP139" s="99"/>
      <c r="JQ139" s="99"/>
      <c r="JR139" s="95" t="s">
        <v>39</v>
      </c>
      <c r="JS139" s="95"/>
      <c r="JT139" s="746"/>
      <c r="JU139" s="91"/>
      <c r="JV139" s="91"/>
      <c r="JW139" s="13"/>
      <c r="JZ139" s="13" t="s">
        <v>473</v>
      </c>
      <c r="KA139" s="94">
        <v>9.3000000000000007</v>
      </c>
      <c r="KB139" s="94">
        <v>10.32</v>
      </c>
      <c r="KC139" s="94"/>
      <c r="KD139" s="94" t="s">
        <v>62</v>
      </c>
      <c r="KE139" s="94">
        <f>KB139-KA139-KK139+KL139</f>
        <v>1.0199999999999996</v>
      </c>
      <c r="KF139" s="99">
        <f>KE139/KA139</f>
        <v>0.10967741935483866</v>
      </c>
      <c r="KG139" s="99"/>
      <c r="KH139" s="99"/>
      <c r="KI139" s="99"/>
      <c r="KJ139" s="95" t="s">
        <v>39</v>
      </c>
      <c r="KK139" s="95"/>
      <c r="KL139" s="746"/>
      <c r="KM139" s="91"/>
      <c r="KN139" s="91"/>
      <c r="KO139" s="13"/>
      <c r="KQ139" s="13" t="s">
        <v>473</v>
      </c>
      <c r="KR139" s="94">
        <v>9.3000000000000007</v>
      </c>
      <c r="KS139" s="94">
        <v>10.32</v>
      </c>
      <c r="KT139" s="94"/>
      <c r="KU139" s="316" t="s">
        <v>62</v>
      </c>
      <c r="KV139" s="94">
        <f>KS139-KR139-LB139+LC139</f>
        <v>1.0199999999999996</v>
      </c>
      <c r="KW139" s="99">
        <f>KV139/KR139</f>
        <v>0.10967741935483866</v>
      </c>
      <c r="KX139" s="99"/>
      <c r="KY139" s="99"/>
      <c r="KZ139" s="99"/>
      <c r="LA139" s="95" t="s">
        <v>39</v>
      </c>
      <c r="LB139" s="95"/>
      <c r="LC139" s="746"/>
      <c r="LD139" s="91"/>
      <c r="LE139" s="91"/>
      <c r="LF139" s="13"/>
      <c r="LI139" s="13" t="s">
        <v>473</v>
      </c>
      <c r="LJ139" s="94">
        <v>9.3000000000000007</v>
      </c>
      <c r="LK139" s="94">
        <v>10.32</v>
      </c>
      <c r="LL139" s="94"/>
      <c r="LM139" s="316" t="s">
        <v>62</v>
      </c>
      <c r="LN139" s="94">
        <f>LK139-LJ139-LT139+LU139</f>
        <v>1.0199999999999996</v>
      </c>
      <c r="LO139" s="99">
        <f>LN139/LJ139</f>
        <v>0.10967741935483866</v>
      </c>
      <c r="LP139" s="99"/>
      <c r="LQ139" s="99"/>
      <c r="LR139" s="99"/>
      <c r="LS139" s="95" t="s">
        <v>39</v>
      </c>
      <c r="LT139" s="95"/>
      <c r="LU139" s="746"/>
      <c r="LV139" s="91"/>
      <c r="LW139" s="91"/>
      <c r="LX139" s="13"/>
      <c r="LZ139" s="13" t="s">
        <v>473</v>
      </c>
      <c r="MA139" s="94">
        <v>9.3000000000000007</v>
      </c>
      <c r="MB139" s="94">
        <v>10.32</v>
      </c>
      <c r="MC139" s="94"/>
      <c r="MD139" s="316" t="s">
        <v>62</v>
      </c>
      <c r="ME139" s="94">
        <f>MB139-MA139-MK139+ML139</f>
        <v>1.0199999999999996</v>
      </c>
      <c r="MF139" s="99">
        <f>ME139/MA139</f>
        <v>0.10967741935483866</v>
      </c>
      <c r="MG139" s="99"/>
      <c r="MH139" s="99"/>
      <c r="MI139" s="99"/>
      <c r="MJ139" s="95" t="s">
        <v>39</v>
      </c>
      <c r="MK139" s="95"/>
      <c r="ML139" s="746"/>
      <c r="MM139" s="91"/>
      <c r="MN139" s="91"/>
      <c r="MO139" s="13"/>
      <c r="MQ139" s="13" t="s">
        <v>473</v>
      </c>
      <c r="MR139" s="94">
        <v>9.3000000000000007</v>
      </c>
      <c r="MS139" s="94">
        <v>10.32</v>
      </c>
      <c r="MT139" s="94"/>
      <c r="MU139" s="316" t="s">
        <v>62</v>
      </c>
      <c r="MV139" s="94">
        <f>MS139-MR139-NB139+NC139</f>
        <v>1.0199999999999996</v>
      </c>
      <c r="MW139" s="99">
        <f>MV139/MR139</f>
        <v>0.10967741935483866</v>
      </c>
      <c r="MX139" s="99"/>
      <c r="MY139" s="99"/>
      <c r="MZ139" s="99"/>
      <c r="NA139" s="95" t="s">
        <v>39</v>
      </c>
      <c r="NB139" s="95"/>
      <c r="NC139" s="746"/>
      <c r="ND139" s="91"/>
      <c r="NE139" s="91"/>
      <c r="NF139" s="13"/>
      <c r="NI139" s="13" t="s">
        <v>473</v>
      </c>
      <c r="NJ139" s="94">
        <v>9.3000000000000007</v>
      </c>
      <c r="NK139" s="94">
        <v>10.32</v>
      </c>
      <c r="NL139" s="94"/>
      <c r="NM139" s="316" t="s">
        <v>62</v>
      </c>
      <c r="NN139" s="94">
        <f>NK139-NJ139-NT139+NU139</f>
        <v>1.0199999999999996</v>
      </c>
      <c r="NO139" s="99">
        <f>NN139/NJ139</f>
        <v>0.10967741935483866</v>
      </c>
      <c r="NP139" s="99"/>
      <c r="NQ139" s="99"/>
      <c r="NR139" s="99"/>
      <c r="NS139" s="95" t="s">
        <v>39</v>
      </c>
      <c r="NT139" s="95"/>
      <c r="NU139" s="746"/>
      <c r="NV139" s="91"/>
      <c r="NW139" s="91"/>
      <c r="NX139" s="13"/>
      <c r="OA139" s="13" t="s">
        <v>473</v>
      </c>
      <c r="OB139" s="94">
        <v>9.3000000000000007</v>
      </c>
      <c r="OC139" s="94">
        <v>10.32</v>
      </c>
      <c r="OD139" s="94"/>
      <c r="OE139" s="316" t="s">
        <v>62</v>
      </c>
      <c r="OF139" s="94">
        <f>OC139-OB139-OL139+OM139</f>
        <v>1.0199999999999996</v>
      </c>
      <c r="OG139" s="99">
        <f>OF139/OB139</f>
        <v>0.10967741935483866</v>
      </c>
      <c r="OH139" s="99"/>
      <c r="OI139" s="99"/>
      <c r="OJ139" s="99"/>
      <c r="OK139" s="95" t="s">
        <v>39</v>
      </c>
      <c r="OL139" s="95"/>
      <c r="OM139" s="746"/>
      <c r="ON139" s="13"/>
      <c r="OQ139" s="13" t="s">
        <v>473</v>
      </c>
      <c r="OR139" s="94">
        <v>9.3000000000000007</v>
      </c>
      <c r="OS139" s="94">
        <v>10.32</v>
      </c>
      <c r="OT139" s="94"/>
      <c r="OU139" s="316" t="s">
        <v>62</v>
      </c>
      <c r="OV139" s="94">
        <f>OS139-OR139-PB139+PC139</f>
        <v>1.0199999999999996</v>
      </c>
      <c r="OW139" s="99">
        <f>OV139/OR139</f>
        <v>0.10967741935483866</v>
      </c>
      <c r="OX139" s="99"/>
      <c r="OY139" s="99"/>
      <c r="OZ139" s="99"/>
      <c r="PA139" s="95" t="s">
        <v>39</v>
      </c>
      <c r="PB139" s="95"/>
      <c r="PC139" s="746"/>
      <c r="PD139" s="13"/>
      <c r="PG139" s="13" t="s">
        <v>473</v>
      </c>
      <c r="PH139" s="94">
        <v>9.3000000000000007</v>
      </c>
      <c r="PI139" s="94">
        <v>10.32</v>
      </c>
      <c r="PJ139" s="94"/>
      <c r="PK139" s="316" t="s">
        <v>62</v>
      </c>
      <c r="PL139" s="94">
        <f>PI139-PH139-PR139+PS139</f>
        <v>1.0199999999999996</v>
      </c>
      <c r="PM139" s="99">
        <f>PL139/PH139</f>
        <v>0.10967741935483866</v>
      </c>
      <c r="PN139" s="99"/>
      <c r="PO139" s="99"/>
      <c r="PP139" s="99"/>
      <c r="PQ139" s="95" t="s">
        <v>39</v>
      </c>
      <c r="PR139" s="95"/>
      <c r="PS139" s="746"/>
      <c r="PT139" s="13"/>
      <c r="PV139" s="13" t="s">
        <v>473</v>
      </c>
      <c r="PW139" s="94">
        <v>9.3000000000000007</v>
      </c>
      <c r="PX139" s="94">
        <v>10.32</v>
      </c>
      <c r="PY139" s="94"/>
      <c r="PZ139" s="316" t="s">
        <v>62</v>
      </c>
      <c r="QA139" s="94">
        <f>PX139-PW139-QG139+QH139</f>
        <v>1.0199999999999996</v>
      </c>
      <c r="QB139" s="99">
        <f>QA139/PW139</f>
        <v>0.10967741935483866</v>
      </c>
      <c r="QC139" s="99"/>
      <c r="QD139" s="99"/>
      <c r="QE139" s="99"/>
      <c r="QF139" s="95" t="s">
        <v>39</v>
      </c>
      <c r="QG139" s="95"/>
      <c r="QH139" s="746"/>
      <c r="QI139" s="13"/>
      <c r="QK139" s="13" t="s">
        <v>473</v>
      </c>
      <c r="QL139" s="94">
        <v>9.3000000000000007</v>
      </c>
      <c r="QM139" s="94">
        <v>10.32</v>
      </c>
      <c r="QN139" s="94"/>
      <c r="QO139" s="316" t="s">
        <v>62</v>
      </c>
      <c r="QP139" s="94">
        <f>QM139-QL139-QV139+QW139</f>
        <v>1.0199999999999996</v>
      </c>
      <c r="QQ139" s="99">
        <f>QP139/QL139</f>
        <v>0.10967741935483866</v>
      </c>
      <c r="QR139" s="99"/>
      <c r="QS139" s="99"/>
      <c r="QT139" s="99"/>
      <c r="QU139" s="95" t="s">
        <v>39</v>
      </c>
      <c r="QV139" s="95"/>
      <c r="QW139" s="746"/>
      <c r="QX139" s="13"/>
      <c r="QZ139" s="622"/>
      <c r="RA139" s="94">
        <v>9.3000000000000007</v>
      </c>
      <c r="RB139" s="94">
        <v>10.32</v>
      </c>
      <c r="RC139" s="501"/>
      <c r="RD139" s="316" t="s">
        <v>62</v>
      </c>
      <c r="RE139" s="94">
        <f>RB139-RA139-RK139+RL139</f>
        <v>1.0199999999999996</v>
      </c>
      <c r="RF139" s="99">
        <f>RE139/RA139</f>
        <v>0.10967741935483866</v>
      </c>
      <c r="RG139" s="99"/>
      <c r="RH139" s="99"/>
      <c r="RI139" s="99"/>
      <c r="RJ139" s="540" t="s">
        <v>39</v>
      </c>
      <c r="RK139" s="562"/>
      <c r="RL139" s="564"/>
      <c r="RM139" s="633"/>
      <c r="RQ139" s="622"/>
      <c r="RR139" s="94">
        <v>9.3000000000000007</v>
      </c>
      <c r="RS139" s="94">
        <v>10.32</v>
      </c>
      <c r="RT139" s="501"/>
      <c r="RU139" s="316" t="s">
        <v>62</v>
      </c>
      <c r="RV139" s="94">
        <f>RS139-RR139-SB139+SC139</f>
        <v>1.0199999999999996</v>
      </c>
      <c r="RW139" s="99">
        <f>RV139/RR139</f>
        <v>0.10967741935483866</v>
      </c>
      <c r="RX139" s="99"/>
      <c r="RY139" s="99"/>
      <c r="RZ139" s="99"/>
      <c r="SA139" s="540" t="s">
        <v>39</v>
      </c>
      <c r="SB139" s="562"/>
      <c r="SC139" s="564"/>
      <c r="SD139" s="633"/>
    </row>
    <row r="140" spans="1:16349">
      <c r="A140" s="73" t="s">
        <v>451</v>
      </c>
      <c r="B140" s="76">
        <v>80</v>
      </c>
      <c r="C140" s="73" t="s">
        <v>47</v>
      </c>
      <c r="D140" s="778">
        <v>1020</v>
      </c>
      <c r="E140" s="77" t="s">
        <v>445</v>
      </c>
      <c r="F140" s="690" t="s">
        <v>60</v>
      </c>
      <c r="G140" s="600" t="s">
        <v>144</v>
      </c>
      <c r="H140" s="73"/>
      <c r="J140" s="13"/>
      <c r="K140" s="94"/>
      <c r="L140" s="94"/>
      <c r="M140" s="94"/>
      <c r="N140" s="94"/>
      <c r="O140" s="99"/>
      <c r="P140" s="99"/>
      <c r="Q140" s="95"/>
      <c r="R140" s="95"/>
      <c r="S140" s="746"/>
      <c r="T140" s="91"/>
      <c r="U140" s="91"/>
      <c r="V140" s="13"/>
      <c r="X140" s="13"/>
      <c r="Y140" s="94"/>
      <c r="Z140" s="94"/>
      <c r="AA140" s="94"/>
      <c r="AB140" s="94"/>
      <c r="AC140" s="99"/>
      <c r="AD140" s="99"/>
      <c r="AE140" s="95"/>
      <c r="AF140" s="95"/>
      <c r="AG140" s="746"/>
      <c r="AH140" s="91"/>
      <c r="AI140" s="91"/>
      <c r="AJ140" s="13"/>
      <c r="AL140" s="13"/>
      <c r="AM140" s="94"/>
      <c r="AN140" s="94"/>
      <c r="AO140" s="94"/>
      <c r="AP140" s="94"/>
      <c r="AQ140" s="99"/>
      <c r="AR140" s="99"/>
      <c r="AS140" s="95"/>
      <c r="AT140" s="95"/>
      <c r="AU140" s="746"/>
      <c r="AV140" s="91"/>
      <c r="AW140" s="91"/>
      <c r="AX140" s="13"/>
      <c r="AZ140" s="13"/>
      <c r="BA140" s="94"/>
      <c r="BB140" s="94"/>
      <c r="BC140" s="94"/>
      <c r="BD140" s="94"/>
      <c r="BE140" s="99"/>
      <c r="BF140" s="99"/>
      <c r="BG140" s="95"/>
      <c r="BH140" s="95"/>
      <c r="BI140" s="746"/>
      <c r="BJ140" s="91"/>
      <c r="BK140" s="91"/>
      <c r="BL140" s="13"/>
      <c r="BN140" s="13"/>
      <c r="BO140" s="94"/>
      <c r="BP140" s="94"/>
      <c r="BQ140" s="94"/>
      <c r="BR140" s="94"/>
      <c r="BS140" s="99"/>
      <c r="BT140" s="99"/>
      <c r="BU140" s="95"/>
      <c r="BV140" s="95"/>
      <c r="BW140" s="746"/>
      <c r="BX140" s="91"/>
      <c r="BY140" s="91"/>
      <c r="BZ140" s="13"/>
      <c r="CB140" s="13"/>
      <c r="CC140" s="94"/>
      <c r="CD140" s="94"/>
      <c r="CE140" s="94"/>
      <c r="CF140" s="94"/>
      <c r="CG140" s="99"/>
      <c r="CH140" s="99"/>
      <c r="CI140" s="95"/>
      <c r="CJ140" s="95"/>
      <c r="CK140" s="746"/>
      <c r="CL140" s="91"/>
      <c r="CM140" s="91"/>
      <c r="CN140" s="13"/>
      <c r="CP140" s="13"/>
      <c r="CQ140" s="94"/>
      <c r="CR140" s="94"/>
      <c r="CS140" s="94"/>
      <c r="CT140" s="94"/>
      <c r="CU140" s="99"/>
      <c r="CV140" s="99"/>
      <c r="CW140" s="95"/>
      <c r="CX140" s="95"/>
      <c r="CY140" s="746"/>
      <c r="CZ140" s="91"/>
      <c r="DA140" s="91"/>
      <c r="DB140" s="13"/>
      <c r="DD140" s="13"/>
      <c r="DE140" s="94"/>
      <c r="DF140" s="94"/>
      <c r="DG140" s="94"/>
      <c r="DH140" s="94"/>
      <c r="DI140" s="94"/>
      <c r="DJ140" s="94"/>
      <c r="DK140" s="99"/>
      <c r="DL140" s="99"/>
      <c r="DM140" s="95"/>
      <c r="DN140" s="95"/>
      <c r="DO140" s="746"/>
      <c r="DP140" s="91"/>
      <c r="DQ140" s="91"/>
      <c r="DR140" s="13"/>
      <c r="DT140" s="13"/>
      <c r="DU140" s="94"/>
      <c r="DV140" s="94"/>
      <c r="DW140" s="94"/>
      <c r="DX140" s="94"/>
      <c r="DY140" s="99"/>
      <c r="DZ140" s="99"/>
      <c r="EA140" s="95"/>
      <c r="EB140" s="95"/>
      <c r="EC140" s="746"/>
      <c r="ED140" s="91"/>
      <c r="EE140" s="91"/>
      <c r="EF140" s="13"/>
      <c r="EG140" s="13"/>
      <c r="EH140" s="13"/>
      <c r="EI140" s="94">
        <v>8.4499999999999993</v>
      </c>
      <c r="EJ140" s="94">
        <v>10.32</v>
      </c>
      <c r="EK140" s="94" t="s">
        <v>62</v>
      </c>
      <c r="EL140" s="94">
        <f>EJ140-EI140-EO140+EP140</f>
        <v>1.870000000000001</v>
      </c>
      <c r="EM140" s="99">
        <f>EL140/EI140</f>
        <v>0.22130177514792912</v>
      </c>
      <c r="EN140" s="95" t="s">
        <v>39</v>
      </c>
      <c r="EO140" s="95"/>
      <c r="EP140" s="746"/>
      <c r="EQ140" s="91"/>
      <c r="ER140" s="91"/>
      <c r="ES140" s="13"/>
      <c r="EU140" s="13"/>
      <c r="EV140" s="94">
        <v>8.4499999999999993</v>
      </c>
      <c r="EW140" s="94">
        <v>10.32</v>
      </c>
      <c r="EX140" s="94" t="s">
        <v>62</v>
      </c>
      <c r="EY140" s="94">
        <f>EW140-EV140-FB140+FC140</f>
        <v>1.870000000000001</v>
      </c>
      <c r="EZ140" s="99">
        <f>EY140/EV140</f>
        <v>0.22130177514792912</v>
      </c>
      <c r="FA140" s="95" t="s">
        <v>39</v>
      </c>
      <c r="FB140" s="95"/>
      <c r="FC140" s="746"/>
      <c r="FD140" s="91"/>
      <c r="FE140" s="91"/>
      <c r="FF140" s="13"/>
      <c r="FH140" s="13"/>
      <c r="FI140" s="94">
        <v>8.4499999999999993</v>
      </c>
      <c r="FJ140" s="94">
        <v>10.32</v>
      </c>
      <c r="FK140" s="94" t="s">
        <v>62</v>
      </c>
      <c r="FL140" s="94">
        <f>FJ140-FI140-FO140+FP140</f>
        <v>1.870000000000001</v>
      </c>
      <c r="FM140" s="99">
        <f>FL140/FI140</f>
        <v>0.22130177514792912</v>
      </c>
      <c r="FN140" s="95" t="s">
        <v>39</v>
      </c>
      <c r="FO140" s="95"/>
      <c r="FP140" s="746"/>
      <c r="FQ140" s="91"/>
      <c r="FR140" s="91"/>
      <c r="FS140" s="13"/>
      <c r="FU140" s="13"/>
      <c r="FV140" s="94">
        <v>8.4499999999999993</v>
      </c>
      <c r="FW140" s="94">
        <v>10.32</v>
      </c>
      <c r="FX140" s="94"/>
      <c r="FY140" s="94" t="s">
        <v>62</v>
      </c>
      <c r="FZ140" s="94">
        <f>FW140-FV140-GC140+GD140</f>
        <v>1.870000000000001</v>
      </c>
      <c r="GA140" s="99">
        <f>FZ140/FV140</f>
        <v>0.22130177514792912</v>
      </c>
      <c r="GB140" s="95" t="s">
        <v>39</v>
      </c>
      <c r="GC140" s="95"/>
      <c r="GD140" s="746"/>
      <c r="GE140" s="91"/>
      <c r="GF140" s="91"/>
      <c r="GG140" s="13"/>
      <c r="GI140" s="13"/>
      <c r="GJ140" s="94">
        <v>8.4499999999999993</v>
      </c>
      <c r="GK140" s="94">
        <v>10.32</v>
      </c>
      <c r="GL140" s="94"/>
      <c r="GM140" s="94" t="s">
        <v>62</v>
      </c>
      <c r="GN140" s="94">
        <f>GK140-GJ140-GQ140+GR140</f>
        <v>1.870000000000001</v>
      </c>
      <c r="GO140" s="99">
        <f>GN140/GJ140</f>
        <v>0.22130177514792912</v>
      </c>
      <c r="GP140" s="95" t="s">
        <v>39</v>
      </c>
      <c r="GQ140" s="95"/>
      <c r="GR140" s="746"/>
      <c r="GS140" s="91"/>
      <c r="GT140" s="91"/>
      <c r="GU140" s="13"/>
      <c r="GW140" s="13"/>
      <c r="GX140" s="94">
        <v>8.4499999999999993</v>
      </c>
      <c r="GY140" s="94">
        <v>10.32</v>
      </c>
      <c r="GZ140" s="94"/>
      <c r="HA140" s="94" t="s">
        <v>62</v>
      </c>
      <c r="HB140" s="94">
        <f>GY140-GX140-HE140+HF140</f>
        <v>1.870000000000001</v>
      </c>
      <c r="HC140" s="99">
        <f>HB140/GX140</f>
        <v>0.22130177514792912</v>
      </c>
      <c r="HD140" s="95" t="s">
        <v>39</v>
      </c>
      <c r="HE140" s="95"/>
      <c r="HF140" s="746"/>
      <c r="HG140" s="91"/>
      <c r="HH140" s="91"/>
      <c r="HI140" s="13"/>
      <c r="HJ140" s="13"/>
      <c r="HK140" s="13" t="s">
        <v>85</v>
      </c>
      <c r="HL140" s="94">
        <v>8.4499999999999993</v>
      </c>
      <c r="HM140" s="94">
        <v>10.32</v>
      </c>
      <c r="HN140" s="94"/>
      <c r="HO140" s="94" t="s">
        <v>62</v>
      </c>
      <c r="HP140" s="94">
        <f>HM140-HL140-HS140+HT140</f>
        <v>1.870000000000001</v>
      </c>
      <c r="HQ140" s="99">
        <f>HP140/HL140</f>
        <v>0.22130177514792912</v>
      </c>
      <c r="HR140" s="95" t="s">
        <v>39</v>
      </c>
      <c r="HS140" s="95"/>
      <c r="HT140" s="746"/>
      <c r="HU140" s="91"/>
      <c r="HV140" s="91"/>
      <c r="HW140" s="13"/>
      <c r="HX140" s="13" t="s">
        <v>85</v>
      </c>
      <c r="HY140" s="94">
        <v>8.33</v>
      </c>
      <c r="HZ140" s="94">
        <v>10.32</v>
      </c>
      <c r="IA140" s="94"/>
      <c r="IB140" s="94" t="s">
        <v>62</v>
      </c>
      <c r="IC140" s="94">
        <f>HZ140-HY140-II140+IJ140</f>
        <v>1.9900000000000002</v>
      </c>
      <c r="ID140" s="99">
        <f>IC140/HY140</f>
        <v>0.23889555822328934</v>
      </c>
      <c r="IE140" s="99"/>
      <c r="IF140" s="99"/>
      <c r="IG140" s="99"/>
      <c r="IH140" s="95" t="s">
        <v>39</v>
      </c>
      <c r="II140" s="95"/>
      <c r="IJ140" s="746"/>
      <c r="IK140" s="91"/>
      <c r="IL140" s="91"/>
      <c r="IM140" s="13"/>
      <c r="IO140" s="661">
        <f>ID140-HQ140</f>
        <v>1.759378307536022E-2</v>
      </c>
      <c r="IQ140" s="13" t="s">
        <v>85</v>
      </c>
      <c r="IR140" s="94">
        <v>8.33</v>
      </c>
      <c r="IS140" s="94">
        <v>10.32</v>
      </c>
      <c r="IT140" s="94"/>
      <c r="IU140" s="94" t="s">
        <v>62</v>
      </c>
      <c r="IV140" s="94">
        <f>IS140-IR140-JB140+JC140</f>
        <v>1.9900000000000002</v>
      </c>
      <c r="IW140" s="99">
        <f>IV140/IR140</f>
        <v>0.23889555822328934</v>
      </c>
      <c r="IX140" s="99"/>
      <c r="IY140" s="99"/>
      <c r="IZ140" s="99"/>
      <c r="JA140" s="95" t="s">
        <v>39</v>
      </c>
      <c r="JB140" s="95"/>
      <c r="JC140" s="746"/>
      <c r="JD140" s="91"/>
      <c r="JE140" s="91"/>
      <c r="JF140" s="13"/>
      <c r="JH140" s="13" t="s">
        <v>472</v>
      </c>
      <c r="JI140" s="94">
        <v>8.33</v>
      </c>
      <c r="JJ140" s="94">
        <v>10.32</v>
      </c>
      <c r="JK140" s="94"/>
      <c r="JL140" s="94" t="s">
        <v>62</v>
      </c>
      <c r="JM140" s="94">
        <f>JJ140-JI140-JS140+JT140</f>
        <v>1.9900000000000002</v>
      </c>
      <c r="JN140" s="99">
        <f>JM140/JI140</f>
        <v>0.23889555822328934</v>
      </c>
      <c r="JO140" s="99"/>
      <c r="JP140" s="99"/>
      <c r="JQ140" s="99"/>
      <c r="JR140" s="95" t="s">
        <v>39</v>
      </c>
      <c r="JS140" s="95"/>
      <c r="JT140" s="746"/>
      <c r="JU140" s="91"/>
      <c r="JV140" s="91"/>
      <c r="JW140" s="13"/>
      <c r="JZ140" s="13" t="s">
        <v>473</v>
      </c>
      <c r="KA140" s="94">
        <v>8.33</v>
      </c>
      <c r="KB140" s="94">
        <v>10.32</v>
      </c>
      <c r="KC140" s="94"/>
      <c r="KD140" s="94" t="s">
        <v>62</v>
      </c>
      <c r="KE140" s="94">
        <f>KB140-KA140-KK140+KL140</f>
        <v>1.9900000000000002</v>
      </c>
      <c r="KF140" s="99">
        <f>KE140/KA140</f>
        <v>0.23889555822328934</v>
      </c>
      <c r="KG140" s="99"/>
      <c r="KH140" s="99"/>
      <c r="KI140" s="99"/>
      <c r="KJ140" s="95" t="s">
        <v>39</v>
      </c>
      <c r="KK140" s="95"/>
      <c r="KL140" s="746"/>
      <c r="KM140" s="91"/>
      <c r="KN140" s="91"/>
      <c r="KO140" s="13"/>
      <c r="KQ140" s="13" t="s">
        <v>473</v>
      </c>
      <c r="KR140" s="94">
        <v>8.33</v>
      </c>
      <c r="KS140" s="94">
        <v>10.32</v>
      </c>
      <c r="KT140" s="94"/>
      <c r="KU140" s="316" t="s">
        <v>62</v>
      </c>
      <c r="KV140" s="94">
        <f>KS140-KR140-LB140+LC140</f>
        <v>1.9900000000000002</v>
      </c>
      <c r="KW140" s="99">
        <f>KV140/KR140</f>
        <v>0.23889555822328934</v>
      </c>
      <c r="KX140" s="99"/>
      <c r="KY140" s="99"/>
      <c r="KZ140" s="99"/>
      <c r="LA140" s="95" t="s">
        <v>39</v>
      </c>
      <c r="LB140" s="95"/>
      <c r="LC140" s="746"/>
      <c r="LD140" s="91"/>
      <c r="LE140" s="91"/>
      <c r="LF140" s="13"/>
      <c r="LI140" s="13" t="s">
        <v>494</v>
      </c>
      <c r="LJ140" s="94">
        <v>8.6300000000000008</v>
      </c>
      <c r="LK140" s="94">
        <v>10.32</v>
      </c>
      <c r="LL140" s="94"/>
      <c r="LM140" s="316" t="s">
        <v>62</v>
      </c>
      <c r="LN140" s="94">
        <f>LK140-LJ140-LT140+LU140</f>
        <v>1.6899999999999995</v>
      </c>
      <c r="LO140" s="99">
        <f>LN140/LJ140</f>
        <v>0.1958285052143684</v>
      </c>
      <c r="LP140" s="99"/>
      <c r="LQ140" s="99"/>
      <c r="LR140" s="99"/>
      <c r="LS140" s="95" t="s">
        <v>39</v>
      </c>
      <c r="LT140" s="95"/>
      <c r="LU140" s="746"/>
      <c r="LV140" s="91"/>
      <c r="LW140" s="91"/>
      <c r="LX140" s="13"/>
      <c r="LZ140" s="13" t="s">
        <v>473</v>
      </c>
      <c r="MA140" s="94">
        <v>8.6300000000000008</v>
      </c>
      <c r="MB140" s="94">
        <v>10.32</v>
      </c>
      <c r="MC140" s="94"/>
      <c r="MD140" s="316" t="s">
        <v>62</v>
      </c>
      <c r="ME140" s="94">
        <f>MB140-MA140-MK140+ML140</f>
        <v>1.6899999999999995</v>
      </c>
      <c r="MF140" s="99">
        <f>ME140/MA140</f>
        <v>0.1958285052143684</v>
      </c>
      <c r="MG140" s="99"/>
      <c r="MH140" s="99"/>
      <c r="MI140" s="99"/>
      <c r="MJ140" s="95" t="s">
        <v>39</v>
      </c>
      <c r="MK140" s="95"/>
      <c r="ML140" s="746"/>
      <c r="MM140" s="91"/>
      <c r="MN140" s="91"/>
      <c r="MO140" s="13"/>
      <c r="MQ140" s="13" t="s">
        <v>473</v>
      </c>
      <c r="MR140" s="94">
        <v>8.6300000000000008</v>
      </c>
      <c r="MS140" s="94">
        <v>10.32</v>
      </c>
      <c r="MT140" s="94"/>
      <c r="MU140" s="316" t="s">
        <v>62</v>
      </c>
      <c r="MV140" s="94">
        <f>MS140-MR140-NB140+NC140</f>
        <v>1.6899999999999995</v>
      </c>
      <c r="MW140" s="99">
        <f>MV140/MR140</f>
        <v>0.1958285052143684</v>
      </c>
      <c r="MX140" s="99"/>
      <c r="MY140" s="99"/>
      <c r="MZ140" s="99"/>
      <c r="NA140" s="95" t="s">
        <v>39</v>
      </c>
      <c r="NB140" s="95"/>
      <c r="NC140" s="746"/>
      <c r="ND140" s="91"/>
      <c r="NE140" s="91"/>
      <c r="NF140" s="13"/>
      <c r="NI140" s="13" t="s">
        <v>473</v>
      </c>
      <c r="NJ140" s="94">
        <v>8.6300000000000008</v>
      </c>
      <c r="NK140" s="94">
        <v>10.32</v>
      </c>
      <c r="NL140" s="94"/>
      <c r="NM140" s="316" t="s">
        <v>62</v>
      </c>
      <c r="NN140" s="94">
        <f>NK140-NJ140-NT140+NU140</f>
        <v>1.6899999999999995</v>
      </c>
      <c r="NO140" s="99">
        <f>NN140/NJ140</f>
        <v>0.1958285052143684</v>
      </c>
      <c r="NP140" s="99"/>
      <c r="NQ140" s="99"/>
      <c r="NR140" s="99"/>
      <c r="NS140" s="95" t="s">
        <v>39</v>
      </c>
      <c r="NT140" s="95"/>
      <c r="NU140" s="746"/>
      <c r="NV140" s="91"/>
      <c r="NW140" s="91"/>
      <c r="NX140" s="13"/>
      <c r="OA140" s="13" t="s">
        <v>473</v>
      </c>
      <c r="OB140" s="94">
        <v>8.6300000000000008</v>
      </c>
      <c r="OC140" s="94">
        <v>10.32</v>
      </c>
      <c r="OD140" s="94"/>
      <c r="OE140" s="316" t="s">
        <v>62</v>
      </c>
      <c r="OF140" s="94">
        <f>OC140-OB140-OL140+OM140</f>
        <v>1.6899999999999995</v>
      </c>
      <c r="OG140" s="99">
        <f>OF140/OB140</f>
        <v>0.1958285052143684</v>
      </c>
      <c r="OH140" s="99"/>
      <c r="OI140" s="99"/>
      <c r="OJ140" s="99"/>
      <c r="OK140" s="95" t="s">
        <v>39</v>
      </c>
      <c r="OL140" s="95"/>
      <c r="OM140" s="746"/>
      <c r="ON140" s="13"/>
      <c r="OQ140" s="13" t="s">
        <v>473</v>
      </c>
      <c r="OR140" s="94">
        <v>8.6300000000000008</v>
      </c>
      <c r="OS140" s="94">
        <v>10.32</v>
      </c>
      <c r="OT140" s="94"/>
      <c r="OU140" s="316" t="s">
        <v>62</v>
      </c>
      <c r="OV140" s="94">
        <f>OS140-OR140-PB140+PC140</f>
        <v>1.6899999999999995</v>
      </c>
      <c r="OW140" s="99">
        <f>OV140/OR140</f>
        <v>0.1958285052143684</v>
      </c>
      <c r="OX140" s="99"/>
      <c r="OY140" s="99"/>
      <c r="OZ140" s="99"/>
      <c r="PA140" s="95" t="s">
        <v>39</v>
      </c>
      <c r="PB140" s="95"/>
      <c r="PC140" s="746"/>
      <c r="PD140" s="13"/>
      <c r="PG140" s="13" t="s">
        <v>473</v>
      </c>
      <c r="PH140" s="94">
        <v>8.6300000000000008</v>
      </c>
      <c r="PI140" s="94">
        <v>10.32</v>
      </c>
      <c r="PJ140" s="94"/>
      <c r="PK140" s="316" t="s">
        <v>62</v>
      </c>
      <c r="PL140" s="94">
        <f>PI140-PH140-PR140+PS140</f>
        <v>1.6899999999999995</v>
      </c>
      <c r="PM140" s="99">
        <f>PL140/PH140</f>
        <v>0.1958285052143684</v>
      </c>
      <c r="PN140" s="99"/>
      <c r="PO140" s="99"/>
      <c r="PP140" s="99"/>
      <c r="PQ140" s="95" t="s">
        <v>39</v>
      </c>
      <c r="PR140" s="95"/>
      <c r="PS140" s="746"/>
      <c r="PT140" s="13"/>
      <c r="PV140" s="13" t="s">
        <v>473</v>
      </c>
      <c r="PW140" s="94">
        <v>8.6300000000000008</v>
      </c>
      <c r="PX140" s="94">
        <v>10.32</v>
      </c>
      <c r="PY140" s="94"/>
      <c r="PZ140" s="316" t="s">
        <v>62</v>
      </c>
      <c r="QA140" s="94">
        <f>PX140-PW140-QG140+QH140</f>
        <v>1.6899999999999995</v>
      </c>
      <c r="QB140" s="99">
        <f>QA140/PW140</f>
        <v>0.1958285052143684</v>
      </c>
      <c r="QC140" s="99"/>
      <c r="QD140" s="99"/>
      <c r="QE140" s="99"/>
      <c r="QF140" s="95" t="s">
        <v>39</v>
      </c>
      <c r="QG140" s="95"/>
      <c r="QH140" s="746"/>
      <c r="QI140" s="13"/>
      <c r="QK140" s="13" t="s">
        <v>473</v>
      </c>
      <c r="QL140" s="94">
        <v>8.6300000000000008</v>
      </c>
      <c r="QM140" s="94">
        <v>10.32</v>
      </c>
      <c r="QN140" s="94"/>
      <c r="QO140" s="316" t="s">
        <v>62</v>
      </c>
      <c r="QP140" s="94">
        <f>QM140-QL140-QV140+QW140</f>
        <v>1.6899999999999995</v>
      </c>
      <c r="QQ140" s="99">
        <f>QP140/QL140</f>
        <v>0.1958285052143684</v>
      </c>
      <c r="QR140" s="99"/>
      <c r="QS140" s="99"/>
      <c r="QT140" s="99"/>
      <c r="QU140" s="95" t="s">
        <v>39</v>
      </c>
      <c r="QV140" s="95"/>
      <c r="QW140" s="746"/>
      <c r="QX140" s="13"/>
      <c r="QZ140" s="622"/>
      <c r="RA140" s="94">
        <v>8.6300000000000008</v>
      </c>
      <c r="RB140" s="94">
        <v>10.32</v>
      </c>
      <c r="RC140" s="501"/>
      <c r="RD140" s="316" t="s">
        <v>62</v>
      </c>
      <c r="RE140" s="94">
        <f>RB140-RA140-RK140+RL140</f>
        <v>1.6899999999999995</v>
      </c>
      <c r="RF140" s="99">
        <f>RE140/RA140</f>
        <v>0.1958285052143684</v>
      </c>
      <c r="RG140" s="99"/>
      <c r="RH140" s="99"/>
      <c r="RI140" s="99"/>
      <c r="RJ140" s="540" t="s">
        <v>39</v>
      </c>
      <c r="RK140" s="562"/>
      <c r="RL140" s="564"/>
      <c r="RM140" s="633"/>
      <c r="RQ140" s="622"/>
      <c r="RR140" s="94">
        <v>8.6300000000000008</v>
      </c>
      <c r="RS140" s="94">
        <v>10.32</v>
      </c>
      <c r="RT140" s="501"/>
      <c r="RU140" s="316" t="s">
        <v>62</v>
      </c>
      <c r="RV140" s="94">
        <f>RS140-RR140-SB140+SC140</f>
        <v>1.6899999999999995</v>
      </c>
      <c r="RW140" s="99">
        <f>RV140/RR140</f>
        <v>0.1958285052143684</v>
      </c>
      <c r="RX140" s="99"/>
      <c r="RY140" s="99"/>
      <c r="RZ140" s="99"/>
      <c r="SA140" s="540" t="s">
        <v>39</v>
      </c>
      <c r="SB140" s="562"/>
      <c r="SC140" s="564"/>
      <c r="SD140" s="633"/>
    </row>
    <row r="141" spans="1:16349">
      <c r="A141" s="73" t="s">
        <v>453</v>
      </c>
      <c r="B141" s="76">
        <v>80</v>
      </c>
      <c r="C141" s="73" t="s">
        <v>47</v>
      </c>
      <c r="D141" s="778">
        <v>1020</v>
      </c>
      <c r="E141" s="77" t="s">
        <v>445</v>
      </c>
      <c r="F141" s="690" t="s">
        <v>60</v>
      </c>
      <c r="G141" s="600" t="s">
        <v>454</v>
      </c>
      <c r="H141" s="73"/>
      <c r="J141" s="78" t="s">
        <v>64</v>
      </c>
      <c r="K141" s="94">
        <v>11.16</v>
      </c>
      <c r="L141" s="94">
        <v>13.28</v>
      </c>
      <c r="M141" s="94" t="s">
        <v>62</v>
      </c>
      <c r="N141" s="94">
        <f>L141-K141-R141+S141</f>
        <v>2.1199999999999992</v>
      </c>
      <c r="O141" s="99">
        <f>N141/K141</f>
        <v>0.18996415770609312</v>
      </c>
      <c r="P141" s="99"/>
      <c r="Q141" s="95" t="s">
        <v>39</v>
      </c>
      <c r="R141" s="95"/>
      <c r="S141" s="96"/>
      <c r="T141" s="91"/>
      <c r="U141" s="91"/>
      <c r="V141" s="13"/>
      <c r="X141" s="13"/>
      <c r="Y141" s="94">
        <v>11.16</v>
      </c>
      <c r="Z141" s="94">
        <v>12.12</v>
      </c>
      <c r="AA141" s="94" t="s">
        <v>62</v>
      </c>
      <c r="AB141" s="94">
        <f>Z141-Y141-AF141+AG141</f>
        <v>0.95999999999999908</v>
      </c>
      <c r="AC141" s="99">
        <f>AB141/Y141</f>
        <v>8.6021505376343996E-2</v>
      </c>
      <c r="AD141" s="99"/>
      <c r="AE141" s="95" t="s">
        <v>39</v>
      </c>
      <c r="AF141" s="95"/>
      <c r="AG141" s="96"/>
      <c r="AH141" s="91"/>
      <c r="AI141" s="91"/>
      <c r="AJ141" s="13"/>
      <c r="AL141" s="13"/>
      <c r="AM141" s="94">
        <v>11.16</v>
      </c>
      <c r="AN141" s="94">
        <v>12.12</v>
      </c>
      <c r="AO141" s="94" t="s">
        <v>62</v>
      </c>
      <c r="AP141" s="94">
        <f>AN141-AM141-AT141+AU141</f>
        <v>0.95999999999999908</v>
      </c>
      <c r="AQ141" s="99">
        <f>AP141/AM141</f>
        <v>8.6021505376343996E-2</v>
      </c>
      <c r="AR141" s="99"/>
      <c r="AS141" s="95" t="s">
        <v>39</v>
      </c>
      <c r="AT141" s="95"/>
      <c r="AU141" s="96"/>
      <c r="AV141" s="91"/>
      <c r="AW141" s="91"/>
      <c r="AX141" s="13"/>
      <c r="AZ141" s="13"/>
      <c r="BA141" s="94">
        <v>10.18</v>
      </c>
      <c r="BB141" s="94">
        <v>12.12</v>
      </c>
      <c r="BC141" s="94" t="s">
        <v>62</v>
      </c>
      <c r="BD141" s="94">
        <f>BB141-BA141-BH141+BI141</f>
        <v>1.9399999999999995</v>
      </c>
      <c r="BE141" s="99">
        <f>BD141/BA141</f>
        <v>0.19056974459724946</v>
      </c>
      <c r="BF141" s="99"/>
      <c r="BG141" s="95" t="s">
        <v>39</v>
      </c>
      <c r="BH141" s="95"/>
      <c r="BI141" s="96"/>
      <c r="BJ141" s="91"/>
      <c r="BK141" s="91"/>
      <c r="BL141" s="13"/>
      <c r="BN141" s="13"/>
      <c r="BO141" s="94">
        <v>11.18</v>
      </c>
      <c r="BP141" s="94">
        <v>12.12</v>
      </c>
      <c r="BQ141" s="94" t="s">
        <v>62</v>
      </c>
      <c r="BR141" s="94">
        <f>BP141-BO141-BV141+BW141</f>
        <v>0.9399999999999995</v>
      </c>
      <c r="BS141" s="99">
        <f>BR141/BO141</f>
        <v>8.4078711985688684E-2</v>
      </c>
      <c r="BT141" s="99"/>
      <c r="BU141" s="95" t="s">
        <v>39</v>
      </c>
      <c r="BV141" s="95"/>
      <c r="BW141" s="96"/>
      <c r="BX141" s="91"/>
      <c r="BY141" s="91"/>
      <c r="BZ141" s="13"/>
      <c r="CB141" s="13"/>
      <c r="CC141" s="94">
        <v>10.18</v>
      </c>
      <c r="CD141" s="94">
        <v>12.12</v>
      </c>
      <c r="CE141" s="94" t="s">
        <v>62</v>
      </c>
      <c r="CF141" s="94">
        <f>CD141-CC141-CJ141+CK141</f>
        <v>1.9399999999999995</v>
      </c>
      <c r="CG141" s="99">
        <f>CF141/CC141</f>
        <v>0.19056974459724946</v>
      </c>
      <c r="CH141" s="99"/>
      <c r="CI141" s="95" t="s">
        <v>39</v>
      </c>
      <c r="CJ141" s="95"/>
      <c r="CK141" s="96"/>
      <c r="CL141" s="91"/>
      <c r="CM141" s="91"/>
      <c r="CN141" s="13"/>
      <c r="CP141" s="13"/>
      <c r="CQ141" s="94">
        <v>10.18</v>
      </c>
      <c r="CR141" s="94">
        <v>12.12</v>
      </c>
      <c r="CS141" s="94" t="s">
        <v>62</v>
      </c>
      <c r="CT141" s="94">
        <f>CR141-CQ141-CX141+CY141</f>
        <v>1.9399999999999995</v>
      </c>
      <c r="CU141" s="99">
        <f>CT141/CQ141</f>
        <v>0.19056974459724946</v>
      </c>
      <c r="CV141" s="99"/>
      <c r="CW141" s="95" t="s">
        <v>39</v>
      </c>
      <c r="CX141" s="95"/>
      <c r="CY141" s="96"/>
      <c r="CZ141" s="91"/>
      <c r="DA141" s="91"/>
      <c r="DB141" s="13"/>
      <c r="DD141" s="13"/>
      <c r="DE141" s="94">
        <v>10.18</v>
      </c>
      <c r="DF141" s="94">
        <v>12.12</v>
      </c>
      <c r="DG141" s="94"/>
      <c r="DH141" s="94"/>
      <c r="DI141" s="94" t="s">
        <v>62</v>
      </c>
      <c r="DJ141" s="94">
        <f>DF141-DE141-DN141+DO141</f>
        <v>1.9399999999999995</v>
      </c>
      <c r="DK141" s="99">
        <f>DJ141/DE141</f>
        <v>0.19056974459724946</v>
      </c>
      <c r="DL141" s="99"/>
      <c r="DM141" s="95" t="s">
        <v>39</v>
      </c>
      <c r="DN141" s="95"/>
      <c r="DO141" s="96"/>
      <c r="DP141" s="91"/>
      <c r="DQ141" s="91"/>
      <c r="DR141" s="13"/>
      <c r="DT141" s="13"/>
      <c r="DU141" s="94">
        <v>10.18</v>
      </c>
      <c r="DV141" s="94">
        <v>12.12</v>
      </c>
      <c r="DW141" s="94" t="s">
        <v>62</v>
      </c>
      <c r="DX141" s="94">
        <f>DV141-DU141-EB141+EC141</f>
        <v>1.9399999999999995</v>
      </c>
      <c r="DY141" s="99">
        <f>DX141/DU141</f>
        <v>0.19056974459724946</v>
      </c>
      <c r="DZ141" s="99"/>
      <c r="EA141" s="95" t="s">
        <v>39</v>
      </c>
      <c r="EB141" s="95"/>
      <c r="EC141" s="96"/>
      <c r="ED141" s="91"/>
      <c r="EE141" s="91"/>
      <c r="EF141" s="13"/>
      <c r="EG141" s="13"/>
      <c r="EH141" s="13"/>
      <c r="EI141" s="94">
        <v>10.18</v>
      </c>
      <c r="EJ141" s="94">
        <v>12.12</v>
      </c>
      <c r="EK141" s="94" t="s">
        <v>62</v>
      </c>
      <c r="EL141" s="94">
        <f>EJ141-EI141-EO141+EP141</f>
        <v>1.9399999999999995</v>
      </c>
      <c r="EM141" s="99">
        <f>EL141/EI141</f>
        <v>0.19056974459724946</v>
      </c>
      <c r="EN141" s="95" t="s">
        <v>39</v>
      </c>
      <c r="EO141" s="95"/>
      <c r="EP141" s="96"/>
      <c r="EQ141" s="91"/>
      <c r="ER141" s="91"/>
      <c r="ES141" s="13"/>
      <c r="EU141" s="13"/>
      <c r="EV141" s="94">
        <v>10.18</v>
      </c>
      <c r="EW141" s="94">
        <v>12.12</v>
      </c>
      <c r="EX141" s="94" t="s">
        <v>62</v>
      </c>
      <c r="EY141" s="94">
        <f>EW141-EV141-FB141+FC141</f>
        <v>1.9399999999999995</v>
      </c>
      <c r="EZ141" s="99">
        <f>EY141/EV141</f>
        <v>0.19056974459724946</v>
      </c>
      <c r="FA141" s="95" t="s">
        <v>39</v>
      </c>
      <c r="FB141" s="95"/>
      <c r="FC141" s="96"/>
      <c r="FD141" s="91"/>
      <c r="FE141" s="91"/>
      <c r="FF141" s="13"/>
      <c r="FH141" s="13"/>
      <c r="FI141" s="94">
        <v>10.18</v>
      </c>
      <c r="FJ141" s="94">
        <v>12.12</v>
      </c>
      <c r="FK141" s="94" t="s">
        <v>62</v>
      </c>
      <c r="FL141" s="94">
        <f>FJ141-FI141-FO141+FP141</f>
        <v>1.9399999999999995</v>
      </c>
      <c r="FM141" s="99">
        <f>FL141/FI141</f>
        <v>0.19056974459724946</v>
      </c>
      <c r="FN141" s="95" t="s">
        <v>39</v>
      </c>
      <c r="FO141" s="95"/>
      <c r="FP141" s="96"/>
      <c r="FQ141" s="91"/>
      <c r="FR141" s="91"/>
      <c r="FS141" s="13"/>
      <c r="FU141" s="13"/>
      <c r="FV141" s="94">
        <v>10.18</v>
      </c>
      <c r="FW141" s="94">
        <v>12.12</v>
      </c>
      <c r="FX141" s="94"/>
      <c r="FY141" s="94" t="s">
        <v>62</v>
      </c>
      <c r="FZ141" s="94">
        <f>FW141-FV141-GC141+GD141</f>
        <v>1.9399999999999995</v>
      </c>
      <c r="GA141" s="99">
        <f>FZ141/FV141</f>
        <v>0.19056974459724946</v>
      </c>
      <c r="GB141" s="95" t="s">
        <v>39</v>
      </c>
      <c r="GC141" s="95"/>
      <c r="GD141" s="96"/>
      <c r="GE141" s="91"/>
      <c r="GF141" s="91"/>
      <c r="GG141" s="13"/>
      <c r="GI141" s="13"/>
      <c r="GJ141" s="94">
        <v>10.18</v>
      </c>
      <c r="GK141" s="94">
        <v>12.12</v>
      </c>
      <c r="GL141" s="94"/>
      <c r="GM141" s="94" t="s">
        <v>62</v>
      </c>
      <c r="GN141" s="94">
        <f>GK141-GJ141-GQ141+GR141</f>
        <v>1.9399999999999995</v>
      </c>
      <c r="GO141" s="99">
        <f>GN141/GJ141</f>
        <v>0.19056974459724946</v>
      </c>
      <c r="GP141" s="95" t="s">
        <v>39</v>
      </c>
      <c r="GQ141" s="95"/>
      <c r="GR141" s="96"/>
      <c r="GS141" s="91"/>
      <c r="GT141" s="91"/>
      <c r="GU141" s="13"/>
      <c r="GW141" s="13"/>
      <c r="GX141" s="94">
        <v>10.18</v>
      </c>
      <c r="GY141" s="94">
        <v>12.12</v>
      </c>
      <c r="GZ141" s="94"/>
      <c r="HA141" s="94" t="s">
        <v>62</v>
      </c>
      <c r="HB141" s="94">
        <f>GY141-GX141-HE141+HF141</f>
        <v>1.9399999999999995</v>
      </c>
      <c r="HC141" s="99">
        <f>HB141/GX141</f>
        <v>0.19056974459724946</v>
      </c>
      <c r="HD141" s="95" t="s">
        <v>39</v>
      </c>
      <c r="HE141" s="95"/>
      <c r="HF141" s="96"/>
      <c r="HG141" s="91"/>
      <c r="HH141" s="91"/>
      <c r="HI141" s="13"/>
      <c r="HJ141" s="13"/>
      <c r="HK141" s="13"/>
      <c r="HL141" s="94">
        <v>10.18</v>
      </c>
      <c r="HM141" s="94">
        <v>12.12</v>
      </c>
      <c r="HN141" s="94"/>
      <c r="HO141" s="94" t="s">
        <v>62</v>
      </c>
      <c r="HP141" s="94">
        <f>HM141-HL141-HS141+HT141</f>
        <v>1.9399999999999995</v>
      </c>
      <c r="HQ141" s="99">
        <f>HP141/HL141</f>
        <v>0.19056974459724946</v>
      </c>
      <c r="HR141" s="95" t="s">
        <v>39</v>
      </c>
      <c r="HS141" s="95"/>
      <c r="HT141" s="96"/>
      <c r="HU141" s="91"/>
      <c r="HV141" s="91"/>
      <c r="HW141" s="13"/>
      <c r="HX141" s="13"/>
      <c r="HY141" s="94">
        <v>10.18</v>
      </c>
      <c r="HZ141" s="94">
        <v>12.12</v>
      </c>
      <c r="IA141" s="94"/>
      <c r="IB141" s="94" t="s">
        <v>62</v>
      </c>
      <c r="IC141" s="94">
        <f>HZ141-HY141-II141+IJ141</f>
        <v>1.9399999999999995</v>
      </c>
      <c r="ID141" s="99">
        <f>IC141/HY141</f>
        <v>0.19056974459724946</v>
      </c>
      <c r="IE141" s="99"/>
      <c r="IF141" s="99"/>
      <c r="IG141" s="99"/>
      <c r="IH141" s="95" t="s">
        <v>39</v>
      </c>
      <c r="II141" s="95"/>
      <c r="IJ141" s="96"/>
      <c r="IK141" s="91"/>
      <c r="IL141" s="91"/>
      <c r="IM141" s="13"/>
      <c r="IQ141" s="13"/>
      <c r="IR141" s="94">
        <v>10.18</v>
      </c>
      <c r="IS141" s="94">
        <v>12.12</v>
      </c>
      <c r="IT141" s="94"/>
      <c r="IU141" s="94" t="s">
        <v>62</v>
      </c>
      <c r="IV141" s="94">
        <f>IS141-IR141-JB141+JC141</f>
        <v>1.9399999999999995</v>
      </c>
      <c r="IW141" s="99">
        <f>IV141/IR141</f>
        <v>0.19056974459724946</v>
      </c>
      <c r="IX141" s="99"/>
      <c r="IY141" s="99"/>
      <c r="IZ141" s="99"/>
      <c r="JA141" s="95" t="s">
        <v>39</v>
      </c>
      <c r="JB141" s="95"/>
      <c r="JC141" s="96"/>
      <c r="JD141" s="91"/>
      <c r="JE141" s="91"/>
      <c r="JF141" s="13"/>
      <c r="JH141" s="13" t="s">
        <v>472</v>
      </c>
      <c r="JI141" s="94">
        <v>10.18</v>
      </c>
      <c r="JJ141" s="94">
        <v>12.12</v>
      </c>
      <c r="JK141" s="94"/>
      <c r="JL141" s="94" t="s">
        <v>62</v>
      </c>
      <c r="JM141" s="94">
        <f>JJ141-JI141-JS141+JT141</f>
        <v>1.9399999999999995</v>
      </c>
      <c r="JN141" s="99">
        <f>JM141/JI141</f>
        <v>0.19056974459724946</v>
      </c>
      <c r="JO141" s="99"/>
      <c r="JP141" s="99"/>
      <c r="JQ141" s="99"/>
      <c r="JR141" s="95" t="s">
        <v>39</v>
      </c>
      <c r="JS141" s="95"/>
      <c r="JT141" s="96"/>
      <c r="JU141" s="91"/>
      <c r="JV141" s="91"/>
      <c r="JW141" s="13"/>
      <c r="JZ141" s="13" t="s">
        <v>473</v>
      </c>
      <c r="KA141" s="94">
        <v>10.18</v>
      </c>
      <c r="KB141" s="94">
        <v>12.12</v>
      </c>
      <c r="KC141" s="94"/>
      <c r="KD141" s="94" t="s">
        <v>62</v>
      </c>
      <c r="KE141" s="94">
        <f>KB141-KA141-KK141+KL141</f>
        <v>1.9399999999999995</v>
      </c>
      <c r="KF141" s="99">
        <f>KE141/KA141</f>
        <v>0.19056974459724946</v>
      </c>
      <c r="KG141" s="99"/>
      <c r="KH141" s="99"/>
      <c r="KI141" s="99"/>
      <c r="KJ141" s="95" t="s">
        <v>39</v>
      </c>
      <c r="KK141" s="95"/>
      <c r="KL141" s="96"/>
      <c r="KM141" s="91"/>
      <c r="KN141" s="91"/>
      <c r="KO141" s="13"/>
      <c r="KQ141" s="13" t="s">
        <v>106</v>
      </c>
      <c r="KR141" s="304">
        <v>10.98</v>
      </c>
      <c r="KS141" s="94">
        <v>12.12</v>
      </c>
      <c r="KT141" s="94"/>
      <c r="KU141" s="316" t="s">
        <v>62</v>
      </c>
      <c r="KV141" s="94">
        <f>KS141-KR141-LB141+LC141</f>
        <v>1.1399999999999988</v>
      </c>
      <c r="KW141" s="99">
        <f>KV141/KR141</f>
        <v>0.10382513661202174</v>
      </c>
      <c r="KX141" s="99"/>
      <c r="KY141" s="99"/>
      <c r="KZ141" s="99"/>
      <c r="LA141" s="95" t="s">
        <v>39</v>
      </c>
      <c r="LB141" s="95"/>
      <c r="LC141" s="96"/>
      <c r="LD141" s="91"/>
      <c r="LE141" s="91"/>
      <c r="LF141" s="13"/>
      <c r="LI141" s="13" t="s">
        <v>106</v>
      </c>
      <c r="LJ141" s="304">
        <v>10.98</v>
      </c>
      <c r="LK141" s="94">
        <v>12.12</v>
      </c>
      <c r="LL141" s="94"/>
      <c r="LM141" s="316" t="s">
        <v>62</v>
      </c>
      <c r="LN141" s="94">
        <f>LK141-LJ141-LT141+LU141</f>
        <v>1.1399999999999988</v>
      </c>
      <c r="LO141" s="99">
        <f>LN141/LJ141</f>
        <v>0.10382513661202174</v>
      </c>
      <c r="LP141" s="99"/>
      <c r="LQ141" s="99"/>
      <c r="LR141" s="99"/>
      <c r="LS141" s="95" t="s">
        <v>39</v>
      </c>
      <c r="LT141" s="95"/>
      <c r="LU141" s="96"/>
      <c r="LV141" s="91"/>
      <c r="LW141" s="91"/>
      <c r="LX141" s="13"/>
      <c r="LZ141" s="13" t="s">
        <v>473</v>
      </c>
      <c r="MA141" s="304">
        <v>10.98</v>
      </c>
      <c r="MB141" s="94">
        <v>12.12</v>
      </c>
      <c r="MC141" s="94"/>
      <c r="MD141" s="316" t="s">
        <v>62</v>
      </c>
      <c r="ME141" s="94">
        <f>MB141-MA141-MK141+ML141</f>
        <v>1.1399999999999988</v>
      </c>
      <c r="MF141" s="99">
        <f>ME141/MA141</f>
        <v>0.10382513661202174</v>
      </c>
      <c r="MG141" s="99"/>
      <c r="MH141" s="99"/>
      <c r="MI141" s="99"/>
      <c r="MJ141" s="95" t="s">
        <v>39</v>
      </c>
      <c r="MK141" s="95"/>
      <c r="ML141" s="96"/>
      <c r="MM141" s="91"/>
      <c r="MN141" s="91"/>
      <c r="MO141" s="13"/>
      <c r="MQ141" s="13" t="s">
        <v>473</v>
      </c>
      <c r="MR141" s="304">
        <v>10.98</v>
      </c>
      <c r="MS141" s="94">
        <v>12.12</v>
      </c>
      <c r="MT141" s="94"/>
      <c r="MU141" s="316" t="s">
        <v>62</v>
      </c>
      <c r="MV141" s="94">
        <f>MS141-MR141-NB141+NC141</f>
        <v>1.1399999999999988</v>
      </c>
      <c r="MW141" s="99">
        <f>MV141/MR141</f>
        <v>0.10382513661202174</v>
      </c>
      <c r="MX141" s="99"/>
      <c r="MY141" s="99"/>
      <c r="MZ141" s="99"/>
      <c r="NA141" s="95" t="s">
        <v>39</v>
      </c>
      <c r="NB141" s="95"/>
      <c r="NC141" s="96"/>
      <c r="ND141" s="91"/>
      <c r="NE141" s="91"/>
      <c r="NF141" s="13"/>
      <c r="NI141" s="13" t="s">
        <v>473</v>
      </c>
      <c r="NJ141" s="304">
        <v>10.98</v>
      </c>
      <c r="NK141" s="94">
        <v>12.12</v>
      </c>
      <c r="NL141" s="94"/>
      <c r="NM141" s="316" t="s">
        <v>62</v>
      </c>
      <c r="NN141" s="94">
        <f>NK141-NJ141-NT141+NU141</f>
        <v>1.1399999999999988</v>
      </c>
      <c r="NO141" s="99">
        <f>NN141/NJ141</f>
        <v>0.10382513661202174</v>
      </c>
      <c r="NP141" s="99"/>
      <c r="NQ141" s="99"/>
      <c r="NR141" s="99"/>
      <c r="NS141" s="95" t="s">
        <v>39</v>
      </c>
      <c r="NT141" s="95"/>
      <c r="NU141" s="96"/>
      <c r="NV141" s="91"/>
      <c r="NW141" s="91"/>
      <c r="NX141" s="13"/>
      <c r="OA141" s="13" t="s">
        <v>473</v>
      </c>
      <c r="OB141" s="304">
        <v>10.98</v>
      </c>
      <c r="OC141" s="94">
        <v>12.12</v>
      </c>
      <c r="OD141" s="94"/>
      <c r="OE141" s="316" t="s">
        <v>62</v>
      </c>
      <c r="OF141" s="94">
        <f>OC141-OB141-OL141+OM141</f>
        <v>1.1399999999999988</v>
      </c>
      <c r="OG141" s="99">
        <f>OF141/OB141</f>
        <v>0.10382513661202174</v>
      </c>
      <c r="OH141" s="99"/>
      <c r="OI141" s="99"/>
      <c r="OJ141" s="99"/>
      <c r="OK141" s="95" t="s">
        <v>39</v>
      </c>
      <c r="OL141" s="95"/>
      <c r="OM141" s="96"/>
      <c r="ON141" s="13"/>
      <c r="OQ141" s="13" t="s">
        <v>473</v>
      </c>
      <c r="OR141" s="304">
        <v>10.98</v>
      </c>
      <c r="OS141" s="94">
        <v>12.12</v>
      </c>
      <c r="OT141" s="94"/>
      <c r="OU141" s="316" t="s">
        <v>62</v>
      </c>
      <c r="OV141" s="94">
        <f>OS141-OR141-PB141+PC141</f>
        <v>1.1399999999999988</v>
      </c>
      <c r="OW141" s="99">
        <f>OV141/OR141</f>
        <v>0.10382513661202174</v>
      </c>
      <c r="OX141" s="99"/>
      <c r="OY141" s="99"/>
      <c r="OZ141" s="99"/>
      <c r="PA141" s="95" t="s">
        <v>39</v>
      </c>
      <c r="PB141" s="95"/>
      <c r="PC141" s="96"/>
      <c r="PD141" s="13"/>
      <c r="PG141" s="13" t="s">
        <v>473</v>
      </c>
      <c r="PH141" s="304">
        <v>10.98</v>
      </c>
      <c r="PI141" s="94">
        <v>12.12</v>
      </c>
      <c r="PJ141" s="94"/>
      <c r="PK141" s="316" t="s">
        <v>62</v>
      </c>
      <c r="PL141" s="94">
        <f>PI141-PH141-PR141+PS141</f>
        <v>1.1399999999999988</v>
      </c>
      <c r="PM141" s="99">
        <f>PL141/PH141</f>
        <v>0.10382513661202174</v>
      </c>
      <c r="PN141" s="99"/>
      <c r="PO141" s="99"/>
      <c r="PP141" s="99"/>
      <c r="PQ141" s="95" t="s">
        <v>39</v>
      </c>
      <c r="PR141" s="95"/>
      <c r="PS141" s="96"/>
      <c r="PT141" s="13"/>
      <c r="PV141" s="13" t="s">
        <v>473</v>
      </c>
      <c r="PW141" s="304">
        <v>10.98</v>
      </c>
      <c r="PX141" s="94">
        <v>12.12</v>
      </c>
      <c r="PY141" s="94"/>
      <c r="PZ141" s="316" t="s">
        <v>62</v>
      </c>
      <c r="QA141" s="94">
        <f>PX141-PW141-QG141+QH141</f>
        <v>1.1399999999999988</v>
      </c>
      <c r="QB141" s="99">
        <f>QA141/PW141</f>
        <v>0.10382513661202174</v>
      </c>
      <c r="QC141" s="99"/>
      <c r="QD141" s="99"/>
      <c r="QE141" s="99"/>
      <c r="QF141" s="95" t="s">
        <v>39</v>
      </c>
      <c r="QG141" s="95"/>
      <c r="QH141" s="96"/>
      <c r="QI141" s="13"/>
      <c r="QK141" s="13" t="s">
        <v>473</v>
      </c>
      <c r="QL141" s="304">
        <v>10.98</v>
      </c>
      <c r="QM141" s="94">
        <v>12.12</v>
      </c>
      <c r="QN141" s="94"/>
      <c r="QO141" s="316" t="s">
        <v>62</v>
      </c>
      <c r="QP141" s="94">
        <f>QM141-QL141-QV141+QW141</f>
        <v>1.1399999999999988</v>
      </c>
      <c r="QQ141" s="99">
        <f>QP141/QL141</f>
        <v>0.10382513661202174</v>
      </c>
      <c r="QR141" s="99"/>
      <c r="QS141" s="99"/>
      <c r="QT141" s="99"/>
      <c r="QU141" s="95" t="s">
        <v>39</v>
      </c>
      <c r="QV141" s="95"/>
      <c r="QW141" s="96"/>
      <c r="QX141" s="13"/>
      <c r="QZ141" s="622"/>
      <c r="RA141" s="304">
        <v>10.98</v>
      </c>
      <c r="RB141" s="94">
        <v>12.12</v>
      </c>
      <c r="RC141" s="501"/>
      <c r="RD141" s="316" t="s">
        <v>62</v>
      </c>
      <c r="RE141" s="94">
        <f>RB141-RA141-RK141+RL141</f>
        <v>1.1399999999999988</v>
      </c>
      <c r="RF141" s="99">
        <f>RE141/RA141</f>
        <v>0.10382513661202174</v>
      </c>
      <c r="RG141" s="99"/>
      <c r="RH141" s="99"/>
      <c r="RI141" s="99"/>
      <c r="RJ141" s="540" t="s">
        <v>39</v>
      </c>
      <c r="RK141" s="562"/>
      <c r="RL141" s="563"/>
      <c r="RM141" s="633"/>
      <c r="RQ141" s="622"/>
      <c r="RR141" s="304">
        <v>10.98</v>
      </c>
      <c r="RS141" s="94">
        <v>12.12</v>
      </c>
      <c r="RT141" s="501"/>
      <c r="RU141" s="316" t="s">
        <v>62</v>
      </c>
      <c r="RV141" s="94">
        <f>RS141-RR141-SB141+SC141</f>
        <v>1.1399999999999988</v>
      </c>
      <c r="RW141" s="99">
        <f>RV141/RR141</f>
        <v>0.10382513661202174</v>
      </c>
      <c r="RX141" s="99"/>
      <c r="RY141" s="99"/>
      <c r="RZ141" s="99"/>
      <c r="SA141" s="540" t="s">
        <v>39</v>
      </c>
      <c r="SB141" s="562"/>
      <c r="SC141" s="563"/>
      <c r="SD141" s="633"/>
    </row>
    <row r="142" spans="1:16349">
      <c r="A142" s="73" t="s">
        <v>455</v>
      </c>
      <c r="B142" s="76">
        <v>80</v>
      </c>
      <c r="C142" s="73" t="s">
        <v>47</v>
      </c>
      <c r="D142" s="778">
        <v>1020</v>
      </c>
      <c r="E142" s="77" t="s">
        <v>445</v>
      </c>
      <c r="F142" s="347" t="s">
        <v>60</v>
      </c>
      <c r="G142" s="600" t="s">
        <v>456</v>
      </c>
      <c r="H142" s="73"/>
      <c r="J142" s="78"/>
      <c r="K142" s="94"/>
      <c r="L142" s="94"/>
      <c r="M142" s="94"/>
      <c r="N142" s="94"/>
      <c r="O142" s="99"/>
      <c r="P142" s="99"/>
      <c r="Q142" s="95"/>
      <c r="R142" s="95"/>
      <c r="S142" s="95"/>
      <c r="T142" s="91"/>
      <c r="U142" s="91"/>
      <c r="V142" s="692"/>
      <c r="X142" s="13"/>
      <c r="Y142" s="94"/>
      <c r="Z142" s="94"/>
      <c r="AA142" s="94"/>
      <c r="AB142" s="94"/>
      <c r="AC142" s="99"/>
      <c r="AD142" s="99"/>
      <c r="AE142" s="95"/>
      <c r="AF142" s="95"/>
      <c r="AG142" s="95"/>
      <c r="AH142" s="91"/>
      <c r="AI142" s="91"/>
      <c r="AJ142" s="692"/>
      <c r="AL142" s="13"/>
      <c r="AM142" s="94"/>
      <c r="AN142" s="94"/>
      <c r="AO142" s="94"/>
      <c r="AP142" s="94"/>
      <c r="AQ142" s="99"/>
      <c r="AR142" s="99"/>
      <c r="AS142" s="95"/>
      <c r="AT142" s="95"/>
      <c r="AU142" s="95"/>
      <c r="AV142" s="91"/>
      <c r="AW142" s="91"/>
      <c r="AX142" s="692"/>
      <c r="AZ142" s="13"/>
      <c r="BA142" s="94"/>
      <c r="BB142" s="94"/>
      <c r="BC142" s="94"/>
      <c r="BD142" s="94"/>
      <c r="BE142" s="99"/>
      <c r="BF142" s="99"/>
      <c r="BG142" s="95"/>
      <c r="BH142" s="95"/>
      <c r="BI142" s="95"/>
      <c r="BJ142" s="91"/>
      <c r="BK142" s="91"/>
      <c r="BL142" s="692"/>
      <c r="BN142" s="13"/>
      <c r="BO142" s="94"/>
      <c r="BP142" s="94"/>
      <c r="BQ142" s="94"/>
      <c r="BR142" s="94"/>
      <c r="BS142" s="99"/>
      <c r="BT142" s="99"/>
      <c r="BU142" s="95"/>
      <c r="BV142" s="95"/>
      <c r="BW142" s="95"/>
      <c r="BX142" s="91"/>
      <c r="BY142" s="91"/>
      <c r="BZ142" s="692"/>
      <c r="CB142" s="13"/>
      <c r="CC142" s="94"/>
      <c r="CD142" s="94"/>
      <c r="CE142" s="94"/>
      <c r="CF142" s="94"/>
      <c r="CG142" s="99"/>
      <c r="CH142" s="99"/>
      <c r="CI142" s="95"/>
      <c r="CJ142" s="95"/>
      <c r="CK142" s="95"/>
      <c r="CL142" s="91"/>
      <c r="CM142" s="91"/>
      <c r="CN142" s="692"/>
      <c r="CP142" s="13"/>
      <c r="CQ142" s="94"/>
      <c r="CR142" s="94"/>
      <c r="CS142" s="94"/>
      <c r="CT142" s="94"/>
      <c r="CU142" s="99"/>
      <c r="CV142" s="99"/>
      <c r="CW142" s="95"/>
      <c r="CX142" s="95"/>
      <c r="CY142" s="95"/>
      <c r="CZ142" s="91"/>
      <c r="DA142" s="91"/>
      <c r="DB142" s="692"/>
      <c r="DD142" s="13"/>
      <c r="DE142" s="94"/>
      <c r="DF142" s="94"/>
      <c r="DG142" s="94"/>
      <c r="DH142" s="94"/>
      <c r="DI142" s="94"/>
      <c r="DJ142" s="94"/>
      <c r="DK142" s="99"/>
      <c r="DL142" s="99"/>
      <c r="DM142" s="95"/>
      <c r="DN142" s="95"/>
      <c r="DO142" s="95"/>
      <c r="DP142" s="91"/>
      <c r="DQ142" s="91"/>
      <c r="DR142" s="692"/>
      <c r="DT142" s="13"/>
      <c r="DU142" s="94"/>
      <c r="DV142" s="94"/>
      <c r="DW142" s="94"/>
      <c r="DX142" s="94"/>
      <c r="DY142" s="99"/>
      <c r="DZ142" s="99"/>
      <c r="EA142" s="95"/>
      <c r="EB142" s="95"/>
      <c r="EC142" s="95"/>
      <c r="ED142" s="91"/>
      <c r="EE142" s="91"/>
      <c r="EF142" s="692"/>
      <c r="EG142" s="692"/>
      <c r="EH142" s="13"/>
      <c r="EI142" s="94">
        <v>11.2</v>
      </c>
      <c r="EJ142" s="94">
        <v>12.12</v>
      </c>
      <c r="EK142" s="94" t="s">
        <v>62</v>
      </c>
      <c r="EL142" s="94">
        <f>EJ142-EI142-EO142+EP142</f>
        <v>0.91999999999999993</v>
      </c>
      <c r="EM142" s="99">
        <f>EL142/EI142</f>
        <v>8.2142857142857142E-2</v>
      </c>
      <c r="EN142" s="95" t="s">
        <v>39</v>
      </c>
      <c r="EO142" s="95"/>
      <c r="EP142" s="95"/>
      <c r="EQ142" s="91"/>
      <c r="ER142" s="91"/>
      <c r="ES142" s="692"/>
      <c r="EU142" s="13"/>
      <c r="EV142" s="94">
        <v>11.2</v>
      </c>
      <c r="EW142" s="94">
        <v>12.12</v>
      </c>
      <c r="EX142" s="94" t="s">
        <v>62</v>
      </c>
      <c r="EY142" s="94">
        <f>EW142-EV142-FB142+FC142</f>
        <v>0.91999999999999993</v>
      </c>
      <c r="EZ142" s="99">
        <f>EY142/EV142</f>
        <v>8.2142857142857142E-2</v>
      </c>
      <c r="FA142" s="95" t="s">
        <v>39</v>
      </c>
      <c r="FB142" s="95"/>
      <c r="FC142" s="95"/>
      <c r="FD142" s="91"/>
      <c r="FE142" s="91"/>
      <c r="FF142" s="692"/>
      <c r="FH142" s="13"/>
      <c r="FI142" s="94">
        <v>11.2</v>
      </c>
      <c r="FJ142" s="94">
        <v>12.12</v>
      </c>
      <c r="FK142" s="94" t="s">
        <v>62</v>
      </c>
      <c r="FL142" s="94">
        <f>FJ142-FI142-FO142+FP142</f>
        <v>0.91999999999999993</v>
      </c>
      <c r="FM142" s="99">
        <f>FL142/FI142</f>
        <v>8.2142857142857142E-2</v>
      </c>
      <c r="FN142" s="95" t="s">
        <v>39</v>
      </c>
      <c r="FO142" s="95"/>
      <c r="FP142" s="95"/>
      <c r="FQ142" s="91"/>
      <c r="FR142" s="91"/>
      <c r="FS142" s="692"/>
      <c r="FU142" s="13"/>
      <c r="FV142" s="94">
        <v>11.2</v>
      </c>
      <c r="FW142" s="94">
        <v>12.12</v>
      </c>
      <c r="FX142" s="94"/>
      <c r="FY142" s="94" t="s">
        <v>62</v>
      </c>
      <c r="FZ142" s="94">
        <f>FW142-FV142-GC142+GD142</f>
        <v>0.91999999999999993</v>
      </c>
      <c r="GA142" s="99">
        <f>FZ142/FV142</f>
        <v>8.2142857142857142E-2</v>
      </c>
      <c r="GB142" s="95" t="s">
        <v>39</v>
      </c>
      <c r="GC142" s="95"/>
      <c r="GD142" s="95"/>
      <c r="GE142" s="91"/>
      <c r="GF142" s="91"/>
      <c r="GG142" s="692"/>
      <c r="GI142" s="13"/>
      <c r="GJ142" s="94">
        <v>11.2</v>
      </c>
      <c r="GK142" s="94">
        <v>12.12</v>
      </c>
      <c r="GL142" s="94"/>
      <c r="GM142" s="94" t="s">
        <v>62</v>
      </c>
      <c r="GN142" s="94">
        <f>GK142-GJ142-GQ142+GR142</f>
        <v>0.91999999999999993</v>
      </c>
      <c r="GO142" s="99">
        <f>GN142/GJ142</f>
        <v>8.2142857142857142E-2</v>
      </c>
      <c r="GP142" s="95" t="s">
        <v>39</v>
      </c>
      <c r="GQ142" s="95"/>
      <c r="GR142" s="95"/>
      <c r="GS142" s="91"/>
      <c r="GT142" s="91"/>
      <c r="GU142" s="692"/>
      <c r="GW142" s="13"/>
      <c r="GX142" s="94">
        <v>11.2</v>
      </c>
      <c r="GY142" s="94">
        <v>12.12</v>
      </c>
      <c r="GZ142" s="94"/>
      <c r="HA142" s="94" t="s">
        <v>62</v>
      </c>
      <c r="HB142" s="94">
        <f>GY142-GX142-HE142+HF142</f>
        <v>0.91999999999999993</v>
      </c>
      <c r="HC142" s="99">
        <f>HB142/GX142</f>
        <v>8.2142857142857142E-2</v>
      </c>
      <c r="HD142" s="95" t="s">
        <v>39</v>
      </c>
      <c r="HE142" s="95"/>
      <c r="HF142" s="95"/>
      <c r="HG142" s="91"/>
      <c r="HH142" s="91"/>
      <c r="HI142" s="692"/>
      <c r="HJ142" s="692"/>
      <c r="HK142" s="29" t="s">
        <v>499</v>
      </c>
      <c r="HL142" s="94">
        <v>11.2</v>
      </c>
      <c r="HM142" s="94">
        <v>12.12</v>
      </c>
      <c r="HN142" s="94"/>
      <c r="HO142" s="94" t="s">
        <v>62</v>
      </c>
      <c r="HP142" s="94">
        <f>HM142-HL142-HS142+HT142</f>
        <v>0.91999999999999993</v>
      </c>
      <c r="HQ142" s="99">
        <f>HP142/HL142</f>
        <v>8.2142857142857142E-2</v>
      </c>
      <c r="HR142" s="95" t="s">
        <v>39</v>
      </c>
      <c r="HS142" s="95"/>
      <c r="HT142" s="95"/>
      <c r="HU142" s="91"/>
      <c r="HV142" s="91"/>
      <c r="HW142" s="692"/>
      <c r="HX142" s="29" t="s">
        <v>499</v>
      </c>
      <c r="HY142" s="94">
        <v>11.31</v>
      </c>
      <c r="HZ142" s="94">
        <v>12.12</v>
      </c>
      <c r="IA142" s="94"/>
      <c r="IB142" s="94" t="s">
        <v>62</v>
      </c>
      <c r="IC142" s="94">
        <f>HZ142-HY142-II142+IJ142</f>
        <v>0.80999999999999872</v>
      </c>
      <c r="ID142" s="99">
        <f>IC142/HY142</f>
        <v>7.1618037135278395E-2</v>
      </c>
      <c r="IE142" s="99"/>
      <c r="IF142" s="99"/>
      <c r="IG142" s="99"/>
      <c r="IH142" s="95" t="s">
        <v>39</v>
      </c>
      <c r="II142" s="95"/>
      <c r="IJ142" s="95"/>
      <c r="IK142" s="91"/>
      <c r="IL142" s="91"/>
      <c r="IM142" s="692"/>
      <c r="IO142" s="662">
        <f>ID142-HQ142</f>
        <v>-1.0524820007578747E-2</v>
      </c>
      <c r="IQ142" s="29" t="s">
        <v>499</v>
      </c>
      <c r="IR142" s="94">
        <v>11.31</v>
      </c>
      <c r="IS142" s="94">
        <v>12.12</v>
      </c>
      <c r="IT142" s="94"/>
      <c r="IU142" s="94" t="s">
        <v>62</v>
      </c>
      <c r="IV142" s="94">
        <f>IS142-IR142-JB142+JC142</f>
        <v>0.80999999999999872</v>
      </c>
      <c r="IW142" s="99">
        <f>IV142/IR142</f>
        <v>7.1618037135278395E-2</v>
      </c>
      <c r="IX142" s="99"/>
      <c r="IY142" s="99"/>
      <c r="IZ142" s="99"/>
      <c r="JA142" s="95" t="s">
        <v>39</v>
      </c>
      <c r="JB142" s="95"/>
      <c r="JC142" s="95"/>
      <c r="JD142" s="91"/>
      <c r="JE142" s="91"/>
      <c r="JF142" s="692"/>
      <c r="JH142" s="13" t="s">
        <v>472</v>
      </c>
      <c r="JI142" s="94">
        <v>11.31</v>
      </c>
      <c r="JJ142" s="94">
        <v>12.12</v>
      </c>
      <c r="JK142" s="94"/>
      <c r="JL142" s="94" t="s">
        <v>62</v>
      </c>
      <c r="JM142" s="94">
        <f>JJ142-JI142-JS142+JT142</f>
        <v>0.80999999999999872</v>
      </c>
      <c r="JN142" s="99">
        <f>JM142/JI142</f>
        <v>7.1618037135278395E-2</v>
      </c>
      <c r="JO142" s="99"/>
      <c r="JP142" s="99"/>
      <c r="JQ142" s="99"/>
      <c r="JR142" s="95" t="s">
        <v>39</v>
      </c>
      <c r="JS142" s="95"/>
      <c r="JT142" s="95"/>
      <c r="JU142" s="91"/>
      <c r="JV142" s="91"/>
      <c r="JW142" s="13"/>
      <c r="JZ142" s="13" t="s">
        <v>473</v>
      </c>
      <c r="KA142" s="94">
        <v>11.31</v>
      </c>
      <c r="KB142" s="94">
        <v>12.12</v>
      </c>
      <c r="KC142" s="94"/>
      <c r="KD142" s="94" t="s">
        <v>62</v>
      </c>
      <c r="KE142" s="94">
        <f>KB142-KA142-KK142+KL142</f>
        <v>0.80999999999999872</v>
      </c>
      <c r="KF142" s="99">
        <f>KE142/KA142</f>
        <v>7.1618037135278395E-2</v>
      </c>
      <c r="KG142" s="99"/>
      <c r="KH142" s="99"/>
      <c r="KI142" s="99"/>
      <c r="KJ142" s="95" t="s">
        <v>39</v>
      </c>
      <c r="KK142" s="95"/>
      <c r="KL142" s="95"/>
      <c r="KM142" s="91"/>
      <c r="KN142" s="91"/>
      <c r="KO142" s="13"/>
      <c r="KQ142" s="13" t="s">
        <v>473</v>
      </c>
      <c r="KR142" s="94">
        <v>11.31</v>
      </c>
      <c r="KS142" s="94">
        <v>12.12</v>
      </c>
      <c r="KT142" s="94"/>
      <c r="KU142" s="316" t="s">
        <v>62</v>
      </c>
      <c r="KV142" s="94">
        <f>KS142-KR142-LB142+LC142</f>
        <v>0.80999999999999872</v>
      </c>
      <c r="KW142" s="99">
        <f>KV142/KR142</f>
        <v>7.1618037135278395E-2</v>
      </c>
      <c r="KX142" s="99"/>
      <c r="KY142" s="99"/>
      <c r="KZ142" s="99"/>
      <c r="LA142" s="95" t="s">
        <v>39</v>
      </c>
      <c r="LB142" s="95"/>
      <c r="LC142" s="95"/>
      <c r="LD142" s="91"/>
      <c r="LE142" s="91"/>
      <c r="LF142" s="13"/>
      <c r="LI142" s="13" t="s">
        <v>473</v>
      </c>
      <c r="LJ142" s="94">
        <v>11.31</v>
      </c>
      <c r="LK142" s="94">
        <v>12.12</v>
      </c>
      <c r="LL142" s="94"/>
      <c r="LM142" s="316" t="s">
        <v>62</v>
      </c>
      <c r="LN142" s="94">
        <f>LK142-LJ142-LT142+LU142</f>
        <v>0.80999999999999872</v>
      </c>
      <c r="LO142" s="99">
        <f>LN142/LJ142</f>
        <v>7.1618037135278395E-2</v>
      </c>
      <c r="LP142" s="99"/>
      <c r="LQ142" s="99"/>
      <c r="LR142" s="99"/>
      <c r="LS142" s="95" t="s">
        <v>39</v>
      </c>
      <c r="LT142" s="95"/>
      <c r="LU142" s="95"/>
      <c r="LV142" s="91"/>
      <c r="LW142" s="91"/>
      <c r="LX142" s="13"/>
      <c r="LZ142" s="13" t="s">
        <v>473</v>
      </c>
      <c r="MA142" s="94">
        <v>11.31</v>
      </c>
      <c r="MB142" s="94">
        <v>12.12</v>
      </c>
      <c r="MC142" s="94"/>
      <c r="MD142" s="316" t="s">
        <v>62</v>
      </c>
      <c r="ME142" s="94">
        <f>MB142-MA142-MK142+ML142</f>
        <v>0.80999999999999872</v>
      </c>
      <c r="MF142" s="99">
        <f>ME142/MA142</f>
        <v>7.1618037135278395E-2</v>
      </c>
      <c r="MG142" s="99"/>
      <c r="MH142" s="99"/>
      <c r="MI142" s="99"/>
      <c r="MJ142" s="95" t="s">
        <v>39</v>
      </c>
      <c r="MK142" s="95"/>
      <c r="ML142" s="95"/>
      <c r="MM142" s="91"/>
      <c r="MN142" s="91"/>
      <c r="MO142" s="13"/>
      <c r="MQ142" s="13" t="s">
        <v>473</v>
      </c>
      <c r="MR142" s="94">
        <v>11.31</v>
      </c>
      <c r="MS142" s="94">
        <v>12.12</v>
      </c>
      <c r="MT142" s="94"/>
      <c r="MU142" s="316" t="s">
        <v>62</v>
      </c>
      <c r="MV142" s="94">
        <f>MS142-MR142-NB142+NC142</f>
        <v>0.80999999999999872</v>
      </c>
      <c r="MW142" s="99">
        <f>MV142/MR142</f>
        <v>7.1618037135278395E-2</v>
      </c>
      <c r="MX142" s="99"/>
      <c r="MY142" s="99"/>
      <c r="MZ142" s="99"/>
      <c r="NA142" s="95" t="s">
        <v>39</v>
      </c>
      <c r="NB142" s="95"/>
      <c r="NC142" s="95"/>
      <c r="ND142" s="91"/>
      <c r="NE142" s="91"/>
      <c r="NF142" s="13"/>
      <c r="NI142" s="13" t="s">
        <v>473</v>
      </c>
      <c r="NJ142" s="94">
        <v>11.31</v>
      </c>
      <c r="NK142" s="94">
        <v>12.12</v>
      </c>
      <c r="NL142" s="94"/>
      <c r="NM142" s="316" t="s">
        <v>62</v>
      </c>
      <c r="NN142" s="94">
        <f>NK142-NJ142-NT142+NU142</f>
        <v>0.80999999999999872</v>
      </c>
      <c r="NO142" s="99">
        <f>NN142/NJ142</f>
        <v>7.1618037135278395E-2</v>
      </c>
      <c r="NP142" s="99"/>
      <c r="NQ142" s="99"/>
      <c r="NR142" s="99"/>
      <c r="NS142" s="95" t="s">
        <v>39</v>
      </c>
      <c r="NT142" s="95"/>
      <c r="NU142" s="95"/>
      <c r="NV142" s="91"/>
      <c r="NW142" s="91"/>
      <c r="NX142" s="13"/>
      <c r="OA142" s="13" t="s">
        <v>473</v>
      </c>
      <c r="OB142" s="94">
        <v>11.31</v>
      </c>
      <c r="OC142" s="94">
        <v>12.12</v>
      </c>
      <c r="OD142" s="94"/>
      <c r="OE142" s="316" t="s">
        <v>62</v>
      </c>
      <c r="OF142" s="94">
        <f>OC142-OB142-OL142+OM142</f>
        <v>0.80999999999999872</v>
      </c>
      <c r="OG142" s="99">
        <f>OF142/OB142</f>
        <v>7.1618037135278395E-2</v>
      </c>
      <c r="OH142" s="99"/>
      <c r="OI142" s="99"/>
      <c r="OJ142" s="99"/>
      <c r="OK142" s="95" t="s">
        <v>39</v>
      </c>
      <c r="OL142" s="95"/>
      <c r="OM142" s="95"/>
      <c r="ON142" s="13"/>
      <c r="OQ142" s="13" t="s">
        <v>473</v>
      </c>
      <c r="OR142" s="94">
        <v>11.31</v>
      </c>
      <c r="OS142" s="94">
        <v>12.12</v>
      </c>
      <c r="OT142" s="94"/>
      <c r="OU142" s="316" t="s">
        <v>62</v>
      </c>
      <c r="OV142" s="94">
        <f>OS142-OR142-PB142+PC142</f>
        <v>0.80999999999999872</v>
      </c>
      <c r="OW142" s="99">
        <f>OV142/OR142</f>
        <v>7.1618037135278395E-2</v>
      </c>
      <c r="OX142" s="99"/>
      <c r="OY142" s="99"/>
      <c r="OZ142" s="99"/>
      <c r="PA142" s="95" t="s">
        <v>39</v>
      </c>
      <c r="PB142" s="95"/>
      <c r="PC142" s="95"/>
      <c r="PD142" s="13"/>
      <c r="PG142" s="13" t="s">
        <v>473</v>
      </c>
      <c r="PH142" s="94">
        <v>11.31</v>
      </c>
      <c r="PI142" s="94">
        <v>12.12</v>
      </c>
      <c r="PJ142" s="94"/>
      <c r="PK142" s="316" t="s">
        <v>62</v>
      </c>
      <c r="PL142" s="94">
        <f>PI142-PH142-PR142+PS142</f>
        <v>0.80999999999999872</v>
      </c>
      <c r="PM142" s="99">
        <f>PL142/PH142</f>
        <v>7.1618037135278395E-2</v>
      </c>
      <c r="PN142" s="99"/>
      <c r="PO142" s="99"/>
      <c r="PP142" s="99"/>
      <c r="PQ142" s="95" t="s">
        <v>39</v>
      </c>
      <c r="PR142" s="95"/>
      <c r="PS142" s="95"/>
      <c r="PT142" s="13"/>
      <c r="PV142" s="13" t="s">
        <v>473</v>
      </c>
      <c r="PW142" s="94">
        <v>11.31</v>
      </c>
      <c r="PX142" s="94">
        <v>12.12</v>
      </c>
      <c r="PY142" s="94"/>
      <c r="PZ142" s="316" t="s">
        <v>62</v>
      </c>
      <c r="QA142" s="94">
        <f>PX142-PW142-QG142+QH142</f>
        <v>0.80999999999999872</v>
      </c>
      <c r="QB142" s="99">
        <f>QA142/PW142</f>
        <v>7.1618037135278395E-2</v>
      </c>
      <c r="QC142" s="99"/>
      <c r="QD142" s="99"/>
      <c r="QE142" s="99"/>
      <c r="QF142" s="95" t="s">
        <v>39</v>
      </c>
      <c r="QG142" s="95"/>
      <c r="QH142" s="95"/>
      <c r="QI142" s="13"/>
      <c r="QK142" s="13" t="s">
        <v>473</v>
      </c>
      <c r="QL142" s="94">
        <v>11.31</v>
      </c>
      <c r="QM142" s="94">
        <v>12.12</v>
      </c>
      <c r="QN142" s="94"/>
      <c r="QO142" s="316" t="s">
        <v>62</v>
      </c>
      <c r="QP142" s="94">
        <f>QM142-QL142-QV142+QW142</f>
        <v>0.80999999999999872</v>
      </c>
      <c r="QQ142" s="99">
        <f>QP142/QL142</f>
        <v>7.1618037135278395E-2</v>
      </c>
      <c r="QR142" s="99"/>
      <c r="QS142" s="99"/>
      <c r="QT142" s="99"/>
      <c r="QU142" s="95" t="s">
        <v>39</v>
      </c>
      <c r="QV142" s="95"/>
      <c r="QW142" s="95"/>
      <c r="QX142" s="13"/>
      <c r="QZ142" s="622"/>
      <c r="RA142" s="94">
        <v>11.31</v>
      </c>
      <c r="RB142" s="94">
        <v>12.12</v>
      </c>
      <c r="RC142" s="501"/>
      <c r="RD142" s="316" t="s">
        <v>62</v>
      </c>
      <c r="RE142" s="94">
        <f>RB142-RA142-RK142+RL142</f>
        <v>0.80999999999999872</v>
      </c>
      <c r="RF142" s="99">
        <f>RE142/RA142</f>
        <v>7.1618037135278395E-2</v>
      </c>
      <c r="RG142" s="99"/>
      <c r="RH142" s="99"/>
      <c r="RI142" s="99"/>
      <c r="RJ142" s="540" t="s">
        <v>39</v>
      </c>
      <c r="RK142" s="562"/>
      <c r="RL142" s="563"/>
      <c r="RM142" s="633"/>
      <c r="RQ142" s="622"/>
      <c r="RR142" s="94">
        <v>11.31</v>
      </c>
      <c r="RS142" s="94">
        <v>12.12</v>
      </c>
      <c r="RT142" s="501"/>
      <c r="RU142" s="316" t="s">
        <v>62</v>
      </c>
      <c r="RV142" s="94">
        <f>RS142-RR142-SB142+SC142</f>
        <v>0.80999999999999872</v>
      </c>
      <c r="RW142" s="99">
        <f>RV142/RR142</f>
        <v>7.1618037135278395E-2</v>
      </c>
      <c r="RX142" s="99"/>
      <c r="RY142" s="99"/>
      <c r="RZ142" s="99"/>
      <c r="SA142" s="540" t="s">
        <v>39</v>
      </c>
      <c r="SB142" s="562"/>
      <c r="SC142" s="563"/>
      <c r="SD142" s="633"/>
    </row>
    <row r="143" spans="1:16349">
      <c r="A143" s="725" t="s">
        <v>457</v>
      </c>
      <c r="B143" s="807">
        <v>80</v>
      </c>
      <c r="C143" s="73" t="s">
        <v>47</v>
      </c>
      <c r="D143" s="811">
        <v>1020</v>
      </c>
      <c r="E143" s="814" t="s">
        <v>445</v>
      </c>
      <c r="F143" s="347" t="s">
        <v>60</v>
      </c>
      <c r="G143" s="600" t="s">
        <v>458</v>
      </c>
      <c r="H143" s="73"/>
      <c r="J143" s="13"/>
      <c r="K143" s="97">
        <v>13.1</v>
      </c>
      <c r="L143" s="97">
        <v>13.32</v>
      </c>
      <c r="M143" s="97" t="s">
        <v>502</v>
      </c>
      <c r="N143" s="97">
        <f>L143-K143+S143-R143</f>
        <v>0.22000000000000064</v>
      </c>
      <c r="O143" s="100">
        <f>N143/K143</f>
        <v>1.6793893129771042E-2</v>
      </c>
      <c r="P143" s="100"/>
      <c r="Q143" s="101" t="s">
        <v>503</v>
      </c>
      <c r="R143" s="126">
        <v>0.4</v>
      </c>
      <c r="S143" s="279">
        <v>0.4</v>
      </c>
      <c r="T143" s="60"/>
      <c r="U143" s="60"/>
      <c r="X143" s="13"/>
      <c r="Y143" s="97">
        <v>13.1</v>
      </c>
      <c r="Z143" s="97"/>
      <c r="AA143" s="97" t="s">
        <v>502</v>
      </c>
      <c r="AB143" s="97">
        <f>Z143-Y143+AG143-AF143</f>
        <v>-13.1</v>
      </c>
      <c r="AC143" s="100">
        <f>AB143/Y143</f>
        <v>-1</v>
      </c>
      <c r="AD143" s="100"/>
      <c r="AE143" s="101" t="s">
        <v>503</v>
      </c>
      <c r="AF143" s="126">
        <v>0.4</v>
      </c>
      <c r="AG143" s="279">
        <v>0.4</v>
      </c>
      <c r="AH143" s="60"/>
      <c r="AI143" s="127">
        <v>0.05</v>
      </c>
      <c r="AL143" s="13"/>
      <c r="AM143" s="97">
        <v>13.1</v>
      </c>
      <c r="AN143" s="97">
        <v>13.32</v>
      </c>
      <c r="AO143" s="97" t="s">
        <v>298</v>
      </c>
      <c r="AP143" s="97" t="e">
        <f>AN143-AM143+AU143-#REF!</f>
        <v>#REF!</v>
      </c>
      <c r="AQ143" s="100" t="e">
        <f>AP143/AM143</f>
        <v>#REF!</v>
      </c>
      <c r="AR143" s="100"/>
      <c r="AS143" s="101" t="s">
        <v>504</v>
      </c>
      <c r="AT143" s="151">
        <v>0.4</v>
      </c>
      <c r="AU143" s="279">
        <v>0.4</v>
      </c>
      <c r="AV143" s="60"/>
      <c r="AW143" s="60"/>
      <c r="AZ143" s="13"/>
      <c r="BA143" s="97">
        <v>13.1</v>
      </c>
      <c r="BB143" s="97">
        <v>13.32</v>
      </c>
      <c r="BC143" s="97" t="s">
        <v>505</v>
      </c>
      <c r="BD143" s="97">
        <f>BB143-BA143+BI143-BH143</f>
        <v>0.22000000000000064</v>
      </c>
      <c r="BE143" s="100">
        <f>BD143/BA143</f>
        <v>1.6793893129771042E-2</v>
      </c>
      <c r="BF143" s="100"/>
      <c r="BG143" s="101" t="s">
        <v>504</v>
      </c>
      <c r="BH143" s="151">
        <v>0.4</v>
      </c>
      <c r="BI143" s="279">
        <v>0.4</v>
      </c>
      <c r="BJ143" s="60"/>
      <c r="BK143" s="60"/>
      <c r="BL143" s="692"/>
      <c r="BN143" s="13"/>
      <c r="BO143" s="97">
        <v>13.1</v>
      </c>
      <c r="BP143" s="97">
        <v>13.32</v>
      </c>
      <c r="BQ143" s="97" t="s">
        <v>502</v>
      </c>
      <c r="BR143" s="97">
        <f>BP143-BO143+BW143-BV143</f>
        <v>0.22000000000000064</v>
      </c>
      <c r="BS143" s="100">
        <f>BR143/BO143</f>
        <v>1.6793893129771042E-2</v>
      </c>
      <c r="BT143" s="100"/>
      <c r="BU143" s="101" t="s">
        <v>504</v>
      </c>
      <c r="BV143" s="151">
        <v>0.4</v>
      </c>
      <c r="BW143" s="279">
        <v>0.4</v>
      </c>
      <c r="BX143" s="60"/>
      <c r="BY143" s="60"/>
      <c r="CB143" s="13"/>
      <c r="CC143" s="97">
        <v>13.1</v>
      </c>
      <c r="CD143" s="97">
        <v>13.32</v>
      </c>
      <c r="CE143" s="97" t="s">
        <v>505</v>
      </c>
      <c r="CF143" s="97">
        <f>CD143-CC143+CK143-CJ143</f>
        <v>0.22000000000000064</v>
      </c>
      <c r="CG143" s="100">
        <f>CF143/CC143</f>
        <v>1.6793893129771042E-2</v>
      </c>
      <c r="CH143" s="100"/>
      <c r="CI143" s="101" t="s">
        <v>504</v>
      </c>
      <c r="CJ143" s="151">
        <v>0.4</v>
      </c>
      <c r="CK143" s="279">
        <v>0.4</v>
      </c>
      <c r="CL143" s="60"/>
      <c r="CM143" s="60"/>
      <c r="CP143" s="13"/>
      <c r="CQ143" s="97">
        <v>13.1</v>
      </c>
      <c r="CR143" s="97">
        <v>13.32</v>
      </c>
      <c r="CS143" s="97" t="s">
        <v>505</v>
      </c>
      <c r="CT143" s="97">
        <f>CR143-CQ143+CY143-CX143</f>
        <v>0.37000000000000066</v>
      </c>
      <c r="CU143" s="100">
        <f>CT143/CQ143</f>
        <v>2.8244274809160357E-2</v>
      </c>
      <c r="CV143" s="100"/>
      <c r="CW143" s="101" t="s">
        <v>504</v>
      </c>
      <c r="CX143" s="151">
        <v>0.25</v>
      </c>
      <c r="CY143" s="279">
        <v>0.4</v>
      </c>
      <c r="CZ143" s="60"/>
      <c r="DA143" s="60"/>
      <c r="DD143" s="13"/>
      <c r="DE143" s="97">
        <v>13.1</v>
      </c>
      <c r="DF143" s="97">
        <v>13.32</v>
      </c>
      <c r="DG143" s="97"/>
      <c r="DH143" s="97"/>
      <c r="DI143" s="97" t="s">
        <v>505</v>
      </c>
      <c r="DJ143" s="97">
        <f>DF143-DE143+DO143-DN143</f>
        <v>0.22000000000000064</v>
      </c>
      <c r="DK143" s="100">
        <f>DJ143/DE143</f>
        <v>1.6793893129771042E-2</v>
      </c>
      <c r="DL143" s="100"/>
      <c r="DM143" s="101" t="s">
        <v>504</v>
      </c>
      <c r="DN143" s="151">
        <v>0.4</v>
      </c>
      <c r="DO143" s="279">
        <v>0.4</v>
      </c>
      <c r="DP143" s="60"/>
      <c r="DQ143" s="60"/>
      <c r="DT143" s="13"/>
      <c r="DU143" s="97">
        <v>13.1</v>
      </c>
      <c r="DV143" s="97">
        <v>13.32</v>
      </c>
      <c r="DW143" s="97" t="s">
        <v>505</v>
      </c>
      <c r="DX143" s="97">
        <f>DV143-DU143+EC143-EB143</f>
        <v>0.22000000000000064</v>
      </c>
      <c r="DY143" s="100">
        <f>DX143/DU143</f>
        <v>1.6793893129771042E-2</v>
      </c>
      <c r="DZ143" s="100"/>
      <c r="EA143" s="101" t="s">
        <v>504</v>
      </c>
      <c r="EB143" s="151">
        <v>0.4</v>
      </c>
      <c r="EC143" s="279">
        <v>0.4</v>
      </c>
      <c r="ED143" s="60"/>
      <c r="EE143" s="60"/>
      <c r="EH143" s="13"/>
      <c r="EI143" s="97">
        <v>13.1</v>
      </c>
      <c r="EJ143" s="97">
        <v>13.32</v>
      </c>
      <c r="EK143" s="97" t="s">
        <v>505</v>
      </c>
      <c r="EL143" s="97">
        <f>EJ143-EI143+EP143-EO143</f>
        <v>0.22000000000000064</v>
      </c>
      <c r="EM143" s="100">
        <f>EL143/EI143</f>
        <v>1.6793893129771042E-2</v>
      </c>
      <c r="EN143" s="101" t="s">
        <v>504</v>
      </c>
      <c r="EO143" s="151">
        <v>0.4</v>
      </c>
      <c r="EP143" s="279">
        <v>0.4</v>
      </c>
      <c r="EQ143" s="60"/>
      <c r="ER143" s="60"/>
      <c r="EU143" s="13"/>
      <c r="EV143" s="97">
        <v>13.1</v>
      </c>
      <c r="EW143" s="97">
        <v>13.32</v>
      </c>
      <c r="EX143" s="97" t="s">
        <v>505</v>
      </c>
      <c r="EY143" s="97">
        <f>EW143-EV143+FC143-FB143</f>
        <v>0.22000000000000064</v>
      </c>
      <c r="EZ143" s="100">
        <f>EY143/EV143</f>
        <v>1.6793893129771042E-2</v>
      </c>
      <c r="FA143" s="101" t="s">
        <v>504</v>
      </c>
      <c r="FB143" s="151">
        <v>0.4</v>
      </c>
      <c r="FC143" s="279">
        <v>0.4</v>
      </c>
      <c r="FD143" s="60"/>
      <c r="FE143" s="60"/>
      <c r="FH143" s="13"/>
      <c r="FI143" s="97">
        <v>13.1</v>
      </c>
      <c r="FJ143" s="97">
        <v>13.32</v>
      </c>
      <c r="FK143" s="97" t="s">
        <v>505</v>
      </c>
      <c r="FL143" s="97">
        <f>FJ143-FI143+FP143-FO143</f>
        <v>0.22000000000000064</v>
      </c>
      <c r="FM143" s="100">
        <f>FL143/FI143</f>
        <v>1.6793893129771042E-2</v>
      </c>
      <c r="FN143" s="101" t="s">
        <v>504</v>
      </c>
      <c r="FO143" s="151">
        <v>0.4</v>
      </c>
      <c r="FP143" s="279">
        <v>0.4</v>
      </c>
      <c r="FQ143" s="60"/>
      <c r="FR143" s="60"/>
      <c r="FU143" s="13"/>
      <c r="FV143" s="97">
        <v>13.1</v>
      </c>
      <c r="FW143" s="97">
        <v>13.32</v>
      </c>
      <c r="FX143" s="97"/>
      <c r="FY143" s="97" t="s">
        <v>505</v>
      </c>
      <c r="FZ143" s="97">
        <f>FW143-FV143+GD143-GC143</f>
        <v>0.22000000000000064</v>
      </c>
      <c r="GA143" s="100">
        <f>FZ143/FV143</f>
        <v>1.6793893129771042E-2</v>
      </c>
      <c r="GB143" s="101" t="s">
        <v>504</v>
      </c>
      <c r="GC143" s="151">
        <v>0.4</v>
      </c>
      <c r="GD143" s="279">
        <v>0.4</v>
      </c>
      <c r="GE143" s="60"/>
      <c r="GF143" s="60"/>
      <c r="GI143" s="13"/>
      <c r="GJ143" s="97">
        <v>13.1</v>
      </c>
      <c r="GK143" s="97">
        <v>13.32</v>
      </c>
      <c r="GL143" s="97"/>
      <c r="GM143" s="97" t="s">
        <v>62</v>
      </c>
      <c r="GN143" s="97">
        <f>GK143-GJ143+GR143-GQ143</f>
        <v>0.22000000000000064</v>
      </c>
      <c r="GO143" s="100">
        <f>GN143/GJ143</f>
        <v>1.6793893129771042E-2</v>
      </c>
      <c r="GP143" s="101" t="s">
        <v>504</v>
      </c>
      <c r="GQ143" s="279">
        <v>0.4</v>
      </c>
      <c r="GR143" s="279">
        <v>0.4</v>
      </c>
      <c r="GS143" s="60"/>
      <c r="GT143" s="60"/>
      <c r="GW143" s="13"/>
      <c r="GX143" s="97">
        <v>13.1</v>
      </c>
      <c r="GY143" s="97">
        <v>13.32</v>
      </c>
      <c r="GZ143" s="97"/>
      <c r="HA143" s="97" t="s">
        <v>62</v>
      </c>
      <c r="HB143" s="97">
        <f>GY143-GX143+HF143-HE143</f>
        <v>0.22000000000000064</v>
      </c>
      <c r="HC143" s="100">
        <f>HB143/GX143</f>
        <v>1.6793893129771042E-2</v>
      </c>
      <c r="HD143" s="101" t="s">
        <v>504</v>
      </c>
      <c r="HE143" s="279">
        <v>0.4</v>
      </c>
      <c r="HF143" s="279">
        <v>0.4</v>
      </c>
      <c r="HG143" s="60"/>
      <c r="HH143" s="60"/>
      <c r="HK143" s="13"/>
      <c r="HL143" s="97">
        <v>13.1</v>
      </c>
      <c r="HM143" s="97">
        <v>13.32</v>
      </c>
      <c r="HN143" s="97"/>
      <c r="HO143" s="97" t="s">
        <v>62</v>
      </c>
      <c r="HP143" s="97">
        <f>HM143-HL143+HT143-HS143</f>
        <v>0.22000000000000064</v>
      </c>
      <c r="HQ143" s="100">
        <f>HP143/HL143</f>
        <v>1.6793893129771042E-2</v>
      </c>
      <c r="HR143" s="101" t="s">
        <v>504</v>
      </c>
      <c r="HS143" s="279">
        <v>0.4</v>
      </c>
      <c r="HT143" s="279">
        <v>0.4</v>
      </c>
      <c r="HU143" s="60"/>
      <c r="HV143" s="60"/>
      <c r="HX143" s="13"/>
      <c r="HY143" s="97">
        <v>13.1</v>
      </c>
      <c r="HZ143" s="97">
        <v>13.32</v>
      </c>
      <c r="IA143" s="97"/>
      <c r="IB143" s="97" t="s">
        <v>62</v>
      </c>
      <c r="IC143" s="97">
        <f>HZ143-HY143+IJ143-II143</f>
        <v>0.37000000000000066</v>
      </c>
      <c r="ID143" s="100">
        <f>IC143/HY143</f>
        <v>2.8244274809160357E-2</v>
      </c>
      <c r="IE143" s="100"/>
      <c r="IF143" s="100"/>
      <c r="IG143" s="100"/>
      <c r="IH143" s="101" t="s">
        <v>504</v>
      </c>
      <c r="II143" s="279">
        <v>0.25</v>
      </c>
      <c r="IJ143" s="279">
        <v>0.4</v>
      </c>
      <c r="IK143" s="60"/>
      <c r="IL143" s="60"/>
      <c r="IQ143" s="13"/>
      <c r="IR143" s="97">
        <v>13.1</v>
      </c>
      <c r="IS143" s="97">
        <v>13.32</v>
      </c>
      <c r="IT143" s="97"/>
      <c r="IU143" s="97" t="s">
        <v>62</v>
      </c>
      <c r="IV143" s="97">
        <f>IS143-IR143+JC143-JB143</f>
        <v>0.37000000000000066</v>
      </c>
      <c r="IW143" s="100">
        <f>IV143/IR143</f>
        <v>2.8244274809160357E-2</v>
      </c>
      <c r="IX143" s="100"/>
      <c r="IY143" s="100"/>
      <c r="IZ143" s="100"/>
      <c r="JA143" s="101" t="s">
        <v>504</v>
      </c>
      <c r="JB143" s="279">
        <v>0.25</v>
      </c>
      <c r="JC143" s="279">
        <v>0.4</v>
      </c>
      <c r="JD143" s="60"/>
      <c r="JE143" s="60"/>
      <c r="JH143" s="13"/>
      <c r="JI143" s="97">
        <v>13.1</v>
      </c>
      <c r="JJ143" s="97">
        <v>13.32</v>
      </c>
      <c r="JK143" s="97"/>
      <c r="JL143" s="97" t="s">
        <v>62</v>
      </c>
      <c r="JM143" s="97">
        <f>JJ143-JI143+JT143-JS143</f>
        <v>0.37000000000000066</v>
      </c>
      <c r="JN143" s="100">
        <f>JM143/JI143</f>
        <v>2.8244274809160357E-2</v>
      </c>
      <c r="JO143" s="100"/>
      <c r="JP143" s="100"/>
      <c r="JQ143" s="100"/>
      <c r="JR143" s="101" t="s">
        <v>504</v>
      </c>
      <c r="JS143" s="279">
        <v>0.25</v>
      </c>
      <c r="JT143" s="279">
        <v>0.4</v>
      </c>
      <c r="JU143" s="60"/>
      <c r="JV143" s="60"/>
      <c r="JW143" s="13"/>
      <c r="JZ143" s="13"/>
      <c r="KA143" s="97">
        <v>13.1</v>
      </c>
      <c r="KB143" s="97">
        <v>13.32</v>
      </c>
      <c r="KC143" s="97"/>
      <c r="KD143" s="97" t="s">
        <v>62</v>
      </c>
      <c r="KE143" s="97">
        <f>KB143-KA143+KL143-KK143</f>
        <v>0.37000000000000066</v>
      </c>
      <c r="KF143" s="100">
        <f>KE143/KA143</f>
        <v>2.8244274809160357E-2</v>
      </c>
      <c r="KG143" s="100"/>
      <c r="KH143" s="100"/>
      <c r="KI143" s="100"/>
      <c r="KJ143" s="101" t="s">
        <v>504</v>
      </c>
      <c r="KK143" s="279">
        <v>0.25</v>
      </c>
      <c r="KL143" s="279">
        <v>0.4</v>
      </c>
      <c r="KM143" s="60"/>
      <c r="KN143" s="60"/>
      <c r="KO143" s="13"/>
      <c r="KQ143" s="13"/>
      <c r="KR143" s="97">
        <v>13.1</v>
      </c>
      <c r="KS143" s="97">
        <v>13.32</v>
      </c>
      <c r="KT143" s="97"/>
      <c r="KU143" s="317" t="s">
        <v>62</v>
      </c>
      <c r="KV143" s="97">
        <f>KS143-KR143+LC143-LB143</f>
        <v>0.37000000000000066</v>
      </c>
      <c r="KW143" s="100">
        <f>KV143/KR143</f>
        <v>2.8244274809160357E-2</v>
      </c>
      <c r="KX143" s="100"/>
      <c r="KY143" s="100"/>
      <c r="KZ143" s="100"/>
      <c r="LA143" s="101" t="s">
        <v>504</v>
      </c>
      <c r="LB143" s="279">
        <v>0.25</v>
      </c>
      <c r="LC143" s="279">
        <v>0.4</v>
      </c>
      <c r="LD143" s="60"/>
      <c r="LE143" s="60"/>
      <c r="LF143" s="13"/>
      <c r="LI143" s="13"/>
      <c r="LJ143" s="97">
        <v>13.1</v>
      </c>
      <c r="LK143" s="97">
        <v>13.32</v>
      </c>
      <c r="LL143" s="97"/>
      <c r="LM143" s="317" t="s">
        <v>62</v>
      </c>
      <c r="LN143" s="97">
        <f>LK143-LJ143+LU143-LT143</f>
        <v>0.37000000000000066</v>
      </c>
      <c r="LO143" s="100">
        <f>LN143/LJ143</f>
        <v>2.8244274809160357E-2</v>
      </c>
      <c r="LP143" s="100"/>
      <c r="LQ143" s="100"/>
      <c r="LR143" s="100"/>
      <c r="LS143" s="101" t="s">
        <v>504</v>
      </c>
      <c r="LT143" s="279">
        <v>0.25</v>
      </c>
      <c r="LU143" s="279">
        <v>0.4</v>
      </c>
      <c r="LV143" s="60"/>
      <c r="LW143" s="60"/>
      <c r="LX143" s="13"/>
      <c r="LZ143" s="13"/>
      <c r="MA143" s="97">
        <v>13.1</v>
      </c>
      <c r="MB143" s="97">
        <v>13.32</v>
      </c>
      <c r="MC143" s="97"/>
      <c r="MD143" s="317" t="s">
        <v>62</v>
      </c>
      <c r="ME143" s="97">
        <f>MB143-MA143+ML143-MK143</f>
        <v>0.37000000000000066</v>
      </c>
      <c r="MF143" s="100">
        <f>ME143/MA143</f>
        <v>2.8244274809160357E-2</v>
      </c>
      <c r="MG143" s="100"/>
      <c r="MH143" s="100"/>
      <c r="MI143" s="100"/>
      <c r="MJ143" s="101" t="s">
        <v>504</v>
      </c>
      <c r="MK143" s="279">
        <v>0.25</v>
      </c>
      <c r="ML143" s="279">
        <v>0.4</v>
      </c>
      <c r="MM143" s="60"/>
      <c r="MN143" s="60"/>
      <c r="MO143" s="13"/>
      <c r="MQ143" s="13"/>
      <c r="MR143" s="97">
        <v>13.1</v>
      </c>
      <c r="MS143" s="97">
        <v>13.32</v>
      </c>
      <c r="MT143" s="97"/>
      <c r="MU143" s="317" t="s">
        <v>62</v>
      </c>
      <c r="MV143" s="97">
        <f>MS143-MR143+NC143-NB143</f>
        <v>0.37000000000000066</v>
      </c>
      <c r="MW143" s="100">
        <f>MV143/MR143</f>
        <v>2.8244274809160357E-2</v>
      </c>
      <c r="MX143" s="100"/>
      <c r="MY143" s="100"/>
      <c r="MZ143" s="100"/>
      <c r="NA143" s="101" t="s">
        <v>504</v>
      </c>
      <c r="NB143" s="279">
        <v>0.25</v>
      </c>
      <c r="NC143" s="279">
        <v>0.4</v>
      </c>
      <c r="ND143" s="60"/>
      <c r="NE143" s="60"/>
      <c r="NF143" s="13"/>
      <c r="NI143" s="13"/>
      <c r="NJ143" s="97">
        <v>13.1</v>
      </c>
      <c r="NK143" s="97">
        <v>13.32</v>
      </c>
      <c r="NL143" s="97"/>
      <c r="NM143" s="317" t="s">
        <v>62</v>
      </c>
      <c r="NN143" s="97">
        <f>NK143-NJ143+NU143-NT143</f>
        <v>0.37000000000000066</v>
      </c>
      <c r="NO143" s="100">
        <f>NN143/NJ143</f>
        <v>2.8244274809160357E-2</v>
      </c>
      <c r="NP143" s="100"/>
      <c r="NQ143" s="100"/>
      <c r="NR143" s="100"/>
      <c r="NS143" s="101" t="s">
        <v>504</v>
      </c>
      <c r="NT143" s="279">
        <v>0.25</v>
      </c>
      <c r="NU143" s="279">
        <v>0.4</v>
      </c>
      <c r="NV143" s="60"/>
      <c r="NW143" s="60"/>
      <c r="NX143" s="13"/>
      <c r="OA143" s="291" t="s">
        <v>506</v>
      </c>
      <c r="OB143" s="97">
        <v>13.1</v>
      </c>
      <c r="OC143" s="97">
        <v>13.32</v>
      </c>
      <c r="OD143" s="97"/>
      <c r="OE143" s="317" t="s">
        <v>62</v>
      </c>
      <c r="OF143" s="97">
        <f>OC143-OB143+OM143-OL143</f>
        <v>0.37000000000000066</v>
      </c>
      <c r="OG143" s="100">
        <f>OF143/OB143</f>
        <v>2.8244274809160357E-2</v>
      </c>
      <c r="OH143" s="100"/>
      <c r="OI143" s="100"/>
      <c r="OJ143" s="100"/>
      <c r="OK143" s="101" t="s">
        <v>504</v>
      </c>
      <c r="OL143" s="279">
        <v>0.25</v>
      </c>
      <c r="OM143" s="279">
        <v>0.4</v>
      </c>
      <c r="ON143" s="13"/>
      <c r="OQ143" s="291" t="s">
        <v>506</v>
      </c>
      <c r="OR143" s="97">
        <v>13</v>
      </c>
      <c r="OS143" s="97">
        <v>13.32</v>
      </c>
      <c r="OT143" s="97"/>
      <c r="OU143" s="317" t="s">
        <v>62</v>
      </c>
      <c r="OV143" s="97">
        <f>OS143-OR143+PC143-PB143</f>
        <v>0.62000000000000033</v>
      </c>
      <c r="OW143" s="100">
        <f>OV143/OR143</f>
        <v>4.7692307692307714E-2</v>
      </c>
      <c r="OX143" s="100"/>
      <c r="OY143" s="100"/>
      <c r="OZ143" s="100"/>
      <c r="PA143" s="101" t="s">
        <v>504</v>
      </c>
      <c r="PB143" s="279">
        <v>0.1</v>
      </c>
      <c r="PC143" s="279">
        <v>0.4</v>
      </c>
      <c r="PD143" s="13"/>
      <c r="PG143" s="291" t="s">
        <v>506</v>
      </c>
      <c r="PH143" s="97">
        <v>13</v>
      </c>
      <c r="PI143" s="97">
        <v>13.32</v>
      </c>
      <c r="PJ143" s="97"/>
      <c r="PK143" s="317" t="s">
        <v>62</v>
      </c>
      <c r="PL143" s="97">
        <f>PI143-PH143+PS143-PR143</f>
        <v>0.62000000000000033</v>
      </c>
      <c r="PM143" s="100">
        <f>PL143/PH143</f>
        <v>4.7692307692307714E-2</v>
      </c>
      <c r="PN143" s="100"/>
      <c r="PO143" s="100"/>
      <c r="PP143" s="100"/>
      <c r="PQ143" s="101" t="s">
        <v>504</v>
      </c>
      <c r="PR143" s="279">
        <v>0.1</v>
      </c>
      <c r="PS143" s="279">
        <v>0.4</v>
      </c>
      <c r="PT143" s="13"/>
      <c r="PV143" s="291"/>
      <c r="PW143" s="97">
        <v>13.1</v>
      </c>
      <c r="PX143" s="97">
        <v>13.32</v>
      </c>
      <c r="PY143" s="97"/>
      <c r="PZ143" s="317" t="s">
        <v>62</v>
      </c>
      <c r="QA143" s="97">
        <f>PX143-PW143+QH143-QG143</f>
        <v>0.52000000000000068</v>
      </c>
      <c r="QB143" s="100">
        <f>QA143/PW143</f>
        <v>3.9694656488549675E-2</v>
      </c>
      <c r="QC143" s="100"/>
      <c r="QD143" s="100"/>
      <c r="QE143" s="100"/>
      <c r="QF143" s="101" t="s">
        <v>504</v>
      </c>
      <c r="QG143" s="279">
        <v>0.1</v>
      </c>
      <c r="QH143" s="279">
        <v>0.4</v>
      </c>
      <c r="QI143" s="13"/>
      <c r="QK143" s="291"/>
      <c r="QL143" s="97">
        <v>13.1</v>
      </c>
      <c r="QM143" s="97">
        <v>13.32</v>
      </c>
      <c r="QN143" s="97"/>
      <c r="QO143" s="317" t="s">
        <v>62</v>
      </c>
      <c r="QP143" s="97">
        <f>QM143-QL143+QW143-QV143</f>
        <v>0.52000000000000068</v>
      </c>
      <c r="QQ143" s="100">
        <f>QP143/QL143</f>
        <v>3.9694656488549675E-2</v>
      </c>
      <c r="QR143" s="100"/>
      <c r="QS143" s="100"/>
      <c r="QT143" s="100"/>
      <c r="QU143" s="101" t="s">
        <v>504</v>
      </c>
      <c r="QV143" s="279">
        <v>0.1</v>
      </c>
      <c r="QW143" s="279">
        <v>0.4</v>
      </c>
      <c r="QX143" s="13"/>
      <c r="QZ143" s="627"/>
      <c r="RA143" s="97">
        <v>13.1</v>
      </c>
      <c r="RB143" s="97">
        <v>13.32</v>
      </c>
      <c r="RC143" s="502"/>
      <c r="RD143" s="317" t="s">
        <v>62</v>
      </c>
      <c r="RE143" s="97">
        <f>RB143-RA143+RL143-RK143</f>
        <v>0.52000000000000068</v>
      </c>
      <c r="RF143" s="100">
        <f>RE143/RA143</f>
        <v>3.9694656488549675E-2</v>
      </c>
      <c r="RG143" s="100"/>
      <c r="RH143" s="100"/>
      <c r="RI143" s="100"/>
      <c r="RJ143" s="541" t="s">
        <v>504</v>
      </c>
      <c r="RK143" s="565">
        <v>0.1</v>
      </c>
      <c r="RL143" s="566">
        <v>0.4</v>
      </c>
      <c r="RM143" s="633"/>
      <c r="RQ143" s="627"/>
      <c r="RR143" s="97">
        <v>13.1</v>
      </c>
      <c r="RS143" s="97">
        <v>13.32</v>
      </c>
      <c r="RT143" s="502"/>
      <c r="RU143" s="317" t="s">
        <v>62</v>
      </c>
      <c r="RV143" s="97">
        <f>RS143-RR143+SC143-SB143</f>
        <v>0.52000000000000068</v>
      </c>
      <c r="RW143" s="100">
        <f>RV143/RR143</f>
        <v>3.9694656488549675E-2</v>
      </c>
      <c r="RX143" s="100"/>
      <c r="RY143" s="100"/>
      <c r="RZ143" s="100"/>
      <c r="SA143" s="541" t="s">
        <v>504</v>
      </c>
      <c r="SB143" s="565">
        <v>0.1</v>
      </c>
      <c r="SC143" s="566">
        <v>0.4</v>
      </c>
      <c r="SD143" s="633"/>
    </row>
    <row r="144" spans="1:16349">
      <c r="A144" s="73" t="s">
        <v>459</v>
      </c>
      <c r="B144" s="76">
        <v>80</v>
      </c>
      <c r="C144" s="73" t="s">
        <v>47</v>
      </c>
      <c r="D144" s="778">
        <v>1020</v>
      </c>
      <c r="E144" s="77" t="s">
        <v>445</v>
      </c>
      <c r="F144" s="347" t="s">
        <v>60</v>
      </c>
      <c r="G144" s="600" t="s">
        <v>460</v>
      </c>
      <c r="H144" s="73"/>
      <c r="J144" s="13"/>
      <c r="K144" s="97"/>
      <c r="L144" s="97"/>
      <c r="M144" s="97"/>
      <c r="N144" s="97"/>
      <c r="O144" s="100"/>
      <c r="P144" s="100"/>
      <c r="Q144" s="101"/>
      <c r="R144" s="126"/>
      <c r="S144" s="279"/>
      <c r="T144" s="60"/>
      <c r="U144" s="60"/>
      <c r="V144" s="692"/>
      <c r="X144" s="13"/>
      <c r="Y144" s="97"/>
      <c r="Z144" s="97"/>
      <c r="AA144" s="97"/>
      <c r="AB144" s="97"/>
      <c r="AC144" s="100"/>
      <c r="AD144" s="100"/>
      <c r="AE144" s="101"/>
      <c r="AF144" s="126"/>
      <c r="AG144" s="279"/>
      <c r="AH144" s="60"/>
      <c r="AI144" s="127"/>
      <c r="AJ144" s="692"/>
      <c r="AL144" s="13"/>
      <c r="AM144" s="97"/>
      <c r="AN144" s="97"/>
      <c r="AO144" s="97"/>
      <c r="AP144" s="97"/>
      <c r="AQ144" s="100"/>
      <c r="AR144" s="100"/>
      <c r="AS144" s="101"/>
      <c r="AT144" s="151"/>
      <c r="AU144" s="279"/>
      <c r="AV144" s="60"/>
      <c r="AW144" s="60"/>
      <c r="AX144" s="692"/>
      <c r="AZ144" s="13"/>
      <c r="BA144" s="97"/>
      <c r="BB144" s="97"/>
      <c r="BC144" s="97"/>
      <c r="BD144" s="97"/>
      <c r="BE144" s="100"/>
      <c r="BF144" s="100"/>
      <c r="BG144" s="101"/>
      <c r="BH144" s="151"/>
      <c r="BI144" s="279"/>
      <c r="BJ144" s="60"/>
      <c r="BK144" s="60"/>
      <c r="BL144" s="692"/>
      <c r="BN144" s="13"/>
      <c r="BO144" s="97"/>
      <c r="BP144" s="97"/>
      <c r="BQ144" s="97"/>
      <c r="BR144" s="97"/>
      <c r="BS144" s="100"/>
      <c r="BT144" s="100"/>
      <c r="BU144" s="101"/>
      <c r="BV144" s="151"/>
      <c r="BW144" s="279"/>
      <c r="BX144" s="60"/>
      <c r="BY144" s="60"/>
      <c r="BZ144" s="692"/>
      <c r="CB144" s="13"/>
      <c r="CC144" s="97"/>
      <c r="CD144" s="97"/>
      <c r="CE144" s="97"/>
      <c r="CF144" s="97"/>
      <c r="CG144" s="100"/>
      <c r="CH144" s="100"/>
      <c r="CI144" s="101"/>
      <c r="CJ144" s="151"/>
      <c r="CK144" s="279"/>
      <c r="CL144" s="60"/>
      <c r="CM144" s="60"/>
      <c r="CN144" s="692"/>
      <c r="CP144" s="13"/>
      <c r="CQ144" s="97"/>
      <c r="CR144" s="97"/>
      <c r="CS144" s="97"/>
      <c r="CT144" s="97"/>
      <c r="CU144" s="100"/>
      <c r="CV144" s="100"/>
      <c r="CW144" s="101"/>
      <c r="CX144" s="151"/>
      <c r="CY144" s="279"/>
      <c r="CZ144" s="60"/>
      <c r="DA144" s="60"/>
      <c r="DB144" s="692"/>
      <c r="DD144" s="13"/>
      <c r="DE144" s="97"/>
      <c r="DF144" s="97"/>
      <c r="DG144" s="97"/>
      <c r="DH144" s="97"/>
      <c r="DI144" s="97"/>
      <c r="DJ144" s="97"/>
      <c r="DK144" s="100"/>
      <c r="DL144" s="100"/>
      <c r="DM144" s="101"/>
      <c r="DN144" s="151"/>
      <c r="DO144" s="279"/>
      <c r="DP144" s="60"/>
      <c r="DQ144" s="60"/>
      <c r="DR144" s="692"/>
      <c r="DT144" s="13"/>
      <c r="DU144" s="97">
        <v>12.8</v>
      </c>
      <c r="DV144" s="97">
        <v>14</v>
      </c>
      <c r="DW144" s="97" t="s">
        <v>505</v>
      </c>
      <c r="DX144" s="97">
        <f>DV144-DU144+EC144-EB144</f>
        <v>1.1999999999999993</v>
      </c>
      <c r="DY144" s="100">
        <f>DX144/DU144</f>
        <v>9.3749999999999944E-2</v>
      </c>
      <c r="DZ144" s="100"/>
      <c r="EA144" s="101" t="s">
        <v>504</v>
      </c>
      <c r="EB144" s="151">
        <v>0.4</v>
      </c>
      <c r="EC144" s="279">
        <v>0.4</v>
      </c>
      <c r="ED144" s="60"/>
      <c r="EE144" s="60"/>
      <c r="EF144" s="692"/>
      <c r="EG144" s="692"/>
      <c r="EH144" s="13"/>
      <c r="EI144" s="97">
        <v>12.8</v>
      </c>
      <c r="EJ144" s="97">
        <v>14</v>
      </c>
      <c r="EK144" s="97" t="s">
        <v>505</v>
      </c>
      <c r="EL144" s="97">
        <f>EJ144-EI144+EP144-EO144</f>
        <v>1.1999999999999993</v>
      </c>
      <c r="EM144" s="100">
        <f>EL144/EI144</f>
        <v>9.3749999999999944E-2</v>
      </c>
      <c r="EN144" s="101" t="s">
        <v>504</v>
      </c>
      <c r="EO144" s="151">
        <v>0.4</v>
      </c>
      <c r="EP144" s="279">
        <v>0.4</v>
      </c>
      <c r="EQ144" s="60"/>
      <c r="ER144" s="60"/>
      <c r="ES144" s="692"/>
      <c r="EU144" s="13"/>
      <c r="EV144" s="97">
        <v>12.8</v>
      </c>
      <c r="EW144" s="97">
        <v>14</v>
      </c>
      <c r="EX144" s="97" t="s">
        <v>505</v>
      </c>
      <c r="EY144" s="97">
        <f>EW144-EV144+FC144-FB144</f>
        <v>1.1999999999999993</v>
      </c>
      <c r="EZ144" s="100">
        <f>EY144/EV144</f>
        <v>9.3749999999999944E-2</v>
      </c>
      <c r="FA144" s="101" t="s">
        <v>504</v>
      </c>
      <c r="FB144" s="151">
        <v>0.4</v>
      </c>
      <c r="FC144" s="279">
        <v>0.4</v>
      </c>
      <c r="FD144" s="60"/>
      <c r="FE144" s="60"/>
      <c r="FF144" s="692"/>
      <c r="FH144" s="13"/>
      <c r="FI144" s="97">
        <v>12.8</v>
      </c>
      <c r="FJ144" s="97">
        <v>14</v>
      </c>
      <c r="FK144" s="97" t="s">
        <v>505</v>
      </c>
      <c r="FL144" s="97">
        <f>FJ144-FI144+FP144-FO144</f>
        <v>1.1999999999999993</v>
      </c>
      <c r="FM144" s="100">
        <f>FL144/FI144</f>
        <v>9.3749999999999944E-2</v>
      </c>
      <c r="FN144" s="101" t="s">
        <v>504</v>
      </c>
      <c r="FO144" s="151">
        <v>0.4</v>
      </c>
      <c r="FP144" s="279">
        <v>0.4</v>
      </c>
      <c r="FQ144" s="60"/>
      <c r="FR144" s="60"/>
      <c r="FS144" s="692"/>
      <c r="FU144" s="13"/>
      <c r="FV144" s="97">
        <v>12.8</v>
      </c>
      <c r="FW144" s="97">
        <v>14</v>
      </c>
      <c r="FX144" s="97"/>
      <c r="FY144" s="97" t="s">
        <v>505</v>
      </c>
      <c r="FZ144" s="97">
        <f>FW144-FV144+GD144-GC144</f>
        <v>1.1999999999999993</v>
      </c>
      <c r="GA144" s="100">
        <f>FZ144/FV144</f>
        <v>9.3749999999999944E-2</v>
      </c>
      <c r="GB144" s="101" t="s">
        <v>504</v>
      </c>
      <c r="GC144" s="151">
        <v>0.4</v>
      </c>
      <c r="GD144" s="279">
        <v>0.4</v>
      </c>
      <c r="GE144" s="60"/>
      <c r="GF144" s="60"/>
      <c r="GG144" s="692"/>
      <c r="GI144" s="13"/>
      <c r="GJ144" s="97">
        <v>12.8</v>
      </c>
      <c r="GK144" s="97">
        <v>14</v>
      </c>
      <c r="GL144" s="97"/>
      <c r="GM144" s="97" t="s">
        <v>62</v>
      </c>
      <c r="GN144" s="97">
        <f>GK144-GJ144+GR144-GQ144</f>
        <v>1.1999999999999993</v>
      </c>
      <c r="GO144" s="100">
        <f>GN144/GJ144</f>
        <v>9.3749999999999944E-2</v>
      </c>
      <c r="GP144" s="101" t="s">
        <v>504</v>
      </c>
      <c r="GQ144" s="279">
        <v>0.4</v>
      </c>
      <c r="GR144" s="279">
        <v>0.4</v>
      </c>
      <c r="GS144" s="60"/>
      <c r="GT144" s="60"/>
      <c r="GU144" s="692"/>
      <c r="GW144" s="13"/>
      <c r="GX144" s="97">
        <v>12.8</v>
      </c>
      <c r="GY144" s="97">
        <v>14</v>
      </c>
      <c r="GZ144" s="97"/>
      <c r="HA144" s="97" t="s">
        <v>62</v>
      </c>
      <c r="HB144" s="97">
        <f>GY144-GX144+HF144-HE144</f>
        <v>1.1999999999999993</v>
      </c>
      <c r="HC144" s="100">
        <f>HB144/GX144</f>
        <v>9.3749999999999944E-2</v>
      </c>
      <c r="HD144" s="101" t="s">
        <v>504</v>
      </c>
      <c r="HE144" s="279">
        <v>0.4</v>
      </c>
      <c r="HF144" s="279">
        <v>0.4</v>
      </c>
      <c r="HG144" s="60"/>
      <c r="HH144" s="60"/>
      <c r="HI144" s="692"/>
      <c r="HJ144" s="692"/>
      <c r="HK144" s="13"/>
      <c r="HL144" s="97">
        <v>12.8</v>
      </c>
      <c r="HM144" s="97">
        <v>14</v>
      </c>
      <c r="HN144" s="97"/>
      <c r="HO144" s="97" t="s">
        <v>62</v>
      </c>
      <c r="HP144" s="97">
        <f>HM144-HL144+HT144-HS144</f>
        <v>1.1999999999999993</v>
      </c>
      <c r="HQ144" s="100">
        <f>HP144/HL144</f>
        <v>9.3749999999999944E-2</v>
      </c>
      <c r="HR144" s="101" t="s">
        <v>504</v>
      </c>
      <c r="HS144" s="279">
        <v>0.4</v>
      </c>
      <c r="HT144" s="279">
        <v>0.4</v>
      </c>
      <c r="HU144" s="60"/>
      <c r="HV144" s="60"/>
      <c r="HW144" s="692"/>
      <c r="HX144" s="13"/>
      <c r="HY144" s="97">
        <v>12.8</v>
      </c>
      <c r="HZ144" s="97">
        <v>14</v>
      </c>
      <c r="IA144" s="97"/>
      <c r="IB144" s="97" t="s">
        <v>62</v>
      </c>
      <c r="IC144" s="97">
        <f>HZ144-HY144+IJ144-II144</f>
        <v>1.3499999999999992</v>
      </c>
      <c r="ID144" s="100">
        <f>IC144/HY144</f>
        <v>0.10546874999999993</v>
      </c>
      <c r="IE144" s="100"/>
      <c r="IF144" s="100"/>
      <c r="IG144" s="100"/>
      <c r="IH144" s="101" t="s">
        <v>504</v>
      </c>
      <c r="II144" s="279">
        <v>0.25</v>
      </c>
      <c r="IJ144" s="279">
        <v>0.4</v>
      </c>
      <c r="IK144" s="60"/>
      <c r="IL144" s="60"/>
      <c r="IM144" s="692"/>
      <c r="IQ144" s="13"/>
      <c r="IR144" s="97">
        <v>12.8</v>
      </c>
      <c r="IS144" s="97">
        <v>14</v>
      </c>
      <c r="IT144" s="97"/>
      <c r="IU144" s="97" t="s">
        <v>62</v>
      </c>
      <c r="IV144" s="97">
        <f>IS144-IR144+JC144-JB144</f>
        <v>1.3499999999999992</v>
      </c>
      <c r="IW144" s="100">
        <f>IV144/IR144</f>
        <v>0.10546874999999993</v>
      </c>
      <c r="IX144" s="100"/>
      <c r="IY144" s="100"/>
      <c r="IZ144" s="100"/>
      <c r="JA144" s="101" t="s">
        <v>504</v>
      </c>
      <c r="JB144" s="279">
        <v>0.25</v>
      </c>
      <c r="JC144" s="279">
        <v>0.4</v>
      </c>
      <c r="JD144" s="60"/>
      <c r="JE144" s="60"/>
      <c r="JF144" s="692"/>
      <c r="JH144" s="13"/>
      <c r="JI144" s="97">
        <v>12.8</v>
      </c>
      <c r="JJ144" s="97">
        <v>14</v>
      </c>
      <c r="JK144" s="97"/>
      <c r="JL144" s="97" t="s">
        <v>62</v>
      </c>
      <c r="JM144" s="97">
        <f>JJ144-JI144+JT144-JS144</f>
        <v>1.3499999999999992</v>
      </c>
      <c r="JN144" s="100">
        <f>JM144/JI144</f>
        <v>0.10546874999999993</v>
      </c>
      <c r="JO144" s="100"/>
      <c r="JP144" s="100"/>
      <c r="JQ144" s="100"/>
      <c r="JR144" s="101" t="s">
        <v>504</v>
      </c>
      <c r="JS144" s="279">
        <v>0.25</v>
      </c>
      <c r="JT144" s="279">
        <v>0.4</v>
      </c>
      <c r="JU144" s="60"/>
      <c r="JV144" s="60"/>
      <c r="JW144" s="13"/>
      <c r="JZ144" s="13"/>
      <c r="KA144" s="97">
        <v>12.8</v>
      </c>
      <c r="KB144" s="97">
        <v>14</v>
      </c>
      <c r="KC144" s="97"/>
      <c r="KD144" s="97" t="s">
        <v>62</v>
      </c>
      <c r="KE144" s="97">
        <f>KB144-KA144+KL144-KK144</f>
        <v>1.3499999999999992</v>
      </c>
      <c r="KF144" s="100">
        <f>KE144/KA144</f>
        <v>0.10546874999999993</v>
      </c>
      <c r="KG144" s="100"/>
      <c r="KH144" s="100"/>
      <c r="KI144" s="100"/>
      <c r="KJ144" s="101" t="s">
        <v>504</v>
      </c>
      <c r="KK144" s="279">
        <v>0.25</v>
      </c>
      <c r="KL144" s="279">
        <v>0.4</v>
      </c>
      <c r="KM144" s="60"/>
      <c r="KN144" s="60"/>
      <c r="KO144" s="13"/>
      <c r="KQ144" s="13"/>
      <c r="KR144" s="97">
        <v>12.8</v>
      </c>
      <c r="KS144" s="97">
        <v>14</v>
      </c>
      <c r="KT144" s="97"/>
      <c r="KU144" s="317" t="s">
        <v>62</v>
      </c>
      <c r="KV144" s="97">
        <f>KS144-KR144+LC144-LB144</f>
        <v>1.3499999999999992</v>
      </c>
      <c r="KW144" s="100">
        <f>KV144/KR144</f>
        <v>0.10546874999999993</v>
      </c>
      <c r="KX144" s="100"/>
      <c r="KY144" s="100"/>
      <c r="KZ144" s="100"/>
      <c r="LA144" s="101" t="s">
        <v>504</v>
      </c>
      <c r="LB144" s="279">
        <v>0.25</v>
      </c>
      <c r="LC144" s="279">
        <v>0.4</v>
      </c>
      <c r="LD144" s="60"/>
      <c r="LE144" s="60"/>
      <c r="LF144" s="13"/>
      <c r="LI144" s="13"/>
      <c r="LJ144" s="97">
        <v>12.8</v>
      </c>
      <c r="LK144" s="97">
        <v>14</v>
      </c>
      <c r="LL144" s="97"/>
      <c r="LM144" s="317" t="s">
        <v>62</v>
      </c>
      <c r="LN144" s="97">
        <f>LK144-LJ144+LU144-LT144</f>
        <v>1.3499999999999992</v>
      </c>
      <c r="LO144" s="100">
        <f>LN144/LJ144</f>
        <v>0.10546874999999993</v>
      </c>
      <c r="LP144" s="100"/>
      <c r="LQ144" s="100"/>
      <c r="LR144" s="100"/>
      <c r="LS144" s="101" t="s">
        <v>504</v>
      </c>
      <c r="LT144" s="279">
        <v>0.25</v>
      </c>
      <c r="LU144" s="279">
        <v>0.4</v>
      </c>
      <c r="LV144" s="60"/>
      <c r="LW144" s="60"/>
      <c r="LX144" s="13"/>
      <c r="LZ144" s="13"/>
      <c r="MA144" s="97">
        <v>12.8</v>
      </c>
      <c r="MB144" s="97">
        <v>14</v>
      </c>
      <c r="MC144" s="97"/>
      <c r="MD144" s="317" t="s">
        <v>62</v>
      </c>
      <c r="ME144" s="97">
        <f>MB144-MA144+ML144-MK144</f>
        <v>1.3499999999999992</v>
      </c>
      <c r="MF144" s="100">
        <f>ME144/MA144</f>
        <v>0.10546874999999993</v>
      </c>
      <c r="MG144" s="100"/>
      <c r="MH144" s="100"/>
      <c r="MI144" s="100"/>
      <c r="MJ144" s="101" t="s">
        <v>504</v>
      </c>
      <c r="MK144" s="279">
        <v>0.25</v>
      </c>
      <c r="ML144" s="279">
        <v>0.4</v>
      </c>
      <c r="MM144" s="60"/>
      <c r="MN144" s="60"/>
      <c r="MO144" s="13"/>
      <c r="MQ144" s="13"/>
      <c r="MR144" s="97">
        <v>12.8</v>
      </c>
      <c r="MS144" s="97">
        <v>14</v>
      </c>
      <c r="MT144" s="97"/>
      <c r="MU144" s="317" t="s">
        <v>62</v>
      </c>
      <c r="MV144" s="97">
        <f>MS144-MR144+NC144-NB144</f>
        <v>1.3499999999999992</v>
      </c>
      <c r="MW144" s="100">
        <f>MV144/MR144</f>
        <v>0.10546874999999993</v>
      </c>
      <c r="MX144" s="100"/>
      <c r="MY144" s="100"/>
      <c r="MZ144" s="100"/>
      <c r="NA144" s="101" t="s">
        <v>504</v>
      </c>
      <c r="NB144" s="279">
        <v>0.25</v>
      </c>
      <c r="NC144" s="279">
        <v>0.4</v>
      </c>
      <c r="ND144" s="60"/>
      <c r="NE144" s="60"/>
      <c r="NF144" s="13"/>
      <c r="NI144" s="13"/>
      <c r="NJ144" s="97">
        <v>12.8</v>
      </c>
      <c r="NK144" s="97">
        <v>14</v>
      </c>
      <c r="NL144" s="97"/>
      <c r="NM144" s="317" t="s">
        <v>62</v>
      </c>
      <c r="NN144" s="97">
        <f>NK144-NJ144+NU144-NT144</f>
        <v>1.3499999999999992</v>
      </c>
      <c r="NO144" s="100">
        <f>NN144/NJ144</f>
        <v>0.10546874999999993</v>
      </c>
      <c r="NP144" s="100"/>
      <c r="NQ144" s="100"/>
      <c r="NR144" s="100"/>
      <c r="NS144" s="101" t="s">
        <v>504</v>
      </c>
      <c r="NT144" s="279">
        <v>0.25</v>
      </c>
      <c r="NU144" s="279">
        <v>0.4</v>
      </c>
      <c r="NV144" s="60"/>
      <c r="NW144" s="60"/>
      <c r="NX144" s="13"/>
      <c r="OA144" s="13"/>
      <c r="OB144" s="97">
        <v>12.8</v>
      </c>
      <c r="OC144" s="97">
        <v>14</v>
      </c>
      <c r="OD144" s="97"/>
      <c r="OE144" s="317" t="s">
        <v>62</v>
      </c>
      <c r="OF144" s="97">
        <f>OC144-OB144+OM144-OL144</f>
        <v>1.3499999999999992</v>
      </c>
      <c r="OG144" s="100">
        <f>OF144/OB144</f>
        <v>0.10546874999999993</v>
      </c>
      <c r="OH144" s="100"/>
      <c r="OI144" s="100"/>
      <c r="OJ144" s="100"/>
      <c r="OK144" s="101" t="s">
        <v>504</v>
      </c>
      <c r="OL144" s="279">
        <v>0.25</v>
      </c>
      <c r="OM144" s="279">
        <v>0.4</v>
      </c>
      <c r="ON144" s="13"/>
      <c r="OQ144" s="13"/>
      <c r="OR144" s="97">
        <v>12.8</v>
      </c>
      <c r="OS144" s="97">
        <v>14</v>
      </c>
      <c r="OT144" s="97"/>
      <c r="OU144" s="317" t="s">
        <v>62</v>
      </c>
      <c r="OV144" s="97">
        <f>OS144-OR144+PC144-PB144</f>
        <v>1.3499999999999992</v>
      </c>
      <c r="OW144" s="100">
        <f>OV144/OR144</f>
        <v>0.10546874999999993</v>
      </c>
      <c r="OX144" s="100"/>
      <c r="OY144" s="100"/>
      <c r="OZ144" s="100"/>
      <c r="PA144" s="101" t="s">
        <v>504</v>
      </c>
      <c r="PB144" s="279">
        <v>0.25</v>
      </c>
      <c r="PC144" s="279">
        <v>0.4</v>
      </c>
      <c r="PD144" s="13"/>
      <c r="PG144" s="13"/>
      <c r="PH144" s="97">
        <v>12.8</v>
      </c>
      <c r="PI144" s="97">
        <v>14</v>
      </c>
      <c r="PJ144" s="97"/>
      <c r="PK144" s="317" t="s">
        <v>62</v>
      </c>
      <c r="PL144" s="97">
        <f>PI144-PH144+PS144-PR144</f>
        <v>1.3499999999999992</v>
      </c>
      <c r="PM144" s="100">
        <f>PL144/PH144</f>
        <v>0.10546874999999993</v>
      </c>
      <c r="PN144" s="100"/>
      <c r="PO144" s="100"/>
      <c r="PP144" s="100"/>
      <c r="PQ144" s="101" t="s">
        <v>504</v>
      </c>
      <c r="PR144" s="279">
        <v>0.25</v>
      </c>
      <c r="PS144" s="279">
        <v>0.4</v>
      </c>
      <c r="PT144" s="13"/>
      <c r="PV144" s="13"/>
      <c r="PW144" s="97">
        <v>12.8</v>
      </c>
      <c r="PX144" s="97">
        <v>14</v>
      </c>
      <c r="PY144" s="97"/>
      <c r="PZ144" s="317" t="s">
        <v>62</v>
      </c>
      <c r="QA144" s="97">
        <f>PX144-PW144+QH144-QG144</f>
        <v>1.3499999999999992</v>
      </c>
      <c r="QB144" s="100">
        <f>QA144/PW144</f>
        <v>0.10546874999999993</v>
      </c>
      <c r="QC144" s="100"/>
      <c r="QD144" s="100"/>
      <c r="QE144" s="100"/>
      <c r="QF144" s="101" t="s">
        <v>504</v>
      </c>
      <c r="QG144" s="279">
        <v>0.25</v>
      </c>
      <c r="QH144" s="279">
        <v>0.4</v>
      </c>
      <c r="QI144" s="13"/>
      <c r="QK144" s="13"/>
      <c r="QL144" s="97">
        <v>12.8</v>
      </c>
      <c r="QM144" s="97">
        <v>14</v>
      </c>
      <c r="QN144" s="97"/>
      <c r="QO144" s="317" t="s">
        <v>62</v>
      </c>
      <c r="QP144" s="97">
        <f>QM144-QL144+QW144-QV144</f>
        <v>1.3499999999999992</v>
      </c>
      <c r="QQ144" s="100">
        <f>QP144/QL144</f>
        <v>0.10546874999999993</v>
      </c>
      <c r="QR144" s="100"/>
      <c r="QS144" s="100"/>
      <c r="QT144" s="100"/>
      <c r="QU144" s="101" t="s">
        <v>504</v>
      </c>
      <c r="QV144" s="279">
        <v>0.25</v>
      </c>
      <c r="QW144" s="279">
        <v>0.4</v>
      </c>
      <c r="QX144" s="13"/>
      <c r="QZ144" s="622"/>
      <c r="RA144" s="97">
        <v>12.8</v>
      </c>
      <c r="RB144" s="97">
        <v>14</v>
      </c>
      <c r="RC144" s="502"/>
      <c r="RD144" s="317" t="s">
        <v>62</v>
      </c>
      <c r="RE144" s="97">
        <f>RB144-RA144+RL144-RK144</f>
        <v>1.3499999999999992</v>
      </c>
      <c r="RF144" s="100">
        <f>RE144/RA144</f>
        <v>0.10546874999999993</v>
      </c>
      <c r="RG144" s="100"/>
      <c r="RH144" s="100"/>
      <c r="RI144" s="100"/>
      <c r="RJ144" s="541" t="s">
        <v>504</v>
      </c>
      <c r="RK144" s="565">
        <v>0.25</v>
      </c>
      <c r="RL144" s="566">
        <v>0.4</v>
      </c>
      <c r="RM144" s="633"/>
      <c r="RQ144" s="622"/>
      <c r="RR144" s="97">
        <v>12.8</v>
      </c>
      <c r="RS144" s="97">
        <v>14</v>
      </c>
      <c r="RT144" s="502"/>
      <c r="RU144" s="317" t="s">
        <v>62</v>
      </c>
      <c r="RV144" s="97">
        <f>RS144-RR144+SC144-SB144</f>
        <v>1.3499999999999992</v>
      </c>
      <c r="RW144" s="100">
        <f>RV144/RR144</f>
        <v>0.10546874999999993</v>
      </c>
      <c r="RX144" s="100"/>
      <c r="RY144" s="100"/>
      <c r="RZ144" s="100"/>
      <c r="SA144" s="541" t="s">
        <v>504</v>
      </c>
      <c r="SB144" s="565">
        <v>0.25</v>
      </c>
      <c r="SC144" s="566">
        <v>0.4</v>
      </c>
      <c r="SD144" s="633"/>
    </row>
    <row r="145" spans="1:498">
      <c r="A145" s="73" t="s">
        <v>461</v>
      </c>
      <c r="B145" s="76">
        <v>80</v>
      </c>
      <c r="C145" s="73" t="s">
        <v>47</v>
      </c>
      <c r="D145" s="778">
        <v>1020</v>
      </c>
      <c r="E145" s="77" t="s">
        <v>445</v>
      </c>
      <c r="F145" s="347" t="s">
        <v>60</v>
      </c>
      <c r="G145" s="600" t="s">
        <v>404</v>
      </c>
      <c r="H145" s="73"/>
      <c r="J145" s="692"/>
      <c r="K145" s="97">
        <v>14.2</v>
      </c>
      <c r="L145" s="97">
        <v>15.32</v>
      </c>
      <c r="M145" s="97" t="s">
        <v>502</v>
      </c>
      <c r="N145" s="97">
        <f>L145-K145+S145-R145</f>
        <v>1.120000000000001</v>
      </c>
      <c r="O145" s="100">
        <f>N145/K145</f>
        <v>7.8873239436619794E-2</v>
      </c>
      <c r="P145" s="100"/>
      <c r="Q145" s="101" t="s">
        <v>503</v>
      </c>
      <c r="R145" s="126">
        <v>0.4</v>
      </c>
      <c r="S145" s="279">
        <v>0.4</v>
      </c>
      <c r="T145" s="60"/>
      <c r="U145" s="60"/>
      <c r="V145" s="13"/>
      <c r="X145" s="692"/>
      <c r="Y145" s="704">
        <v>14.2</v>
      </c>
      <c r="Z145" s="704">
        <v>15.32</v>
      </c>
      <c r="AA145" s="704" t="s">
        <v>502</v>
      </c>
      <c r="AB145" s="704">
        <f>Z145-Y145+AG145-AF145</f>
        <v>1.120000000000001</v>
      </c>
      <c r="AC145" s="645">
        <f>AB145/Y145</f>
        <v>7.8873239436619794E-2</v>
      </c>
      <c r="AD145" s="645"/>
      <c r="AE145" s="724" t="s">
        <v>503</v>
      </c>
      <c r="AF145" s="726">
        <v>0.4</v>
      </c>
      <c r="AG145" s="728">
        <v>0.4</v>
      </c>
      <c r="AH145" s="734"/>
      <c r="AI145" s="738">
        <v>0.05</v>
      </c>
      <c r="AJ145" s="692"/>
      <c r="AL145" s="692"/>
      <c r="AM145" s="704">
        <v>14.2</v>
      </c>
      <c r="AN145" s="704">
        <v>15.32</v>
      </c>
      <c r="AO145" s="704" t="s">
        <v>298</v>
      </c>
      <c r="AP145" s="704">
        <f>AN145-AM145+AU145-AT145</f>
        <v>1.120000000000001</v>
      </c>
      <c r="AQ145" s="645">
        <f>AP145/AM145</f>
        <v>7.8873239436619794E-2</v>
      </c>
      <c r="AR145" s="645"/>
      <c r="AS145" s="724" t="s">
        <v>504</v>
      </c>
      <c r="AT145" s="741">
        <v>0.4</v>
      </c>
      <c r="AU145" s="728">
        <v>0.4</v>
      </c>
      <c r="AV145" s="734"/>
      <c r="AW145" s="734"/>
      <c r="AX145" s="692"/>
      <c r="AZ145" s="692"/>
      <c r="BA145" s="704">
        <v>14.2</v>
      </c>
      <c r="BB145" s="704">
        <v>15.32</v>
      </c>
      <c r="BC145" s="704" t="s">
        <v>505</v>
      </c>
      <c r="BD145" s="704">
        <f>BB145-BA145+BI145-BH145</f>
        <v>1.120000000000001</v>
      </c>
      <c r="BE145" s="645">
        <f>BD145/BA145</f>
        <v>7.8873239436619794E-2</v>
      </c>
      <c r="BF145" s="645"/>
      <c r="BG145" s="724" t="s">
        <v>504</v>
      </c>
      <c r="BH145" s="741">
        <v>0.4</v>
      </c>
      <c r="BI145" s="728">
        <v>0.4</v>
      </c>
      <c r="BJ145" s="734"/>
      <c r="BK145" s="734"/>
      <c r="BL145" s="692"/>
      <c r="BN145" s="692"/>
      <c r="BO145" s="704">
        <v>14.2</v>
      </c>
      <c r="BP145" s="704">
        <v>15.32</v>
      </c>
      <c r="BQ145" s="704" t="s">
        <v>502</v>
      </c>
      <c r="BR145" s="704">
        <f>BP145-BO145+BW145-BV145</f>
        <v>1.120000000000001</v>
      </c>
      <c r="BS145" s="645">
        <f>BR145/BO145</f>
        <v>7.8873239436619794E-2</v>
      </c>
      <c r="BT145" s="645"/>
      <c r="BU145" s="724" t="s">
        <v>504</v>
      </c>
      <c r="BV145" s="741">
        <v>0.4</v>
      </c>
      <c r="BW145" s="728">
        <v>0.4</v>
      </c>
      <c r="BX145" s="734"/>
      <c r="BY145" s="734"/>
      <c r="BZ145" s="692"/>
      <c r="CB145" s="692"/>
      <c r="CC145" s="704">
        <v>14.05</v>
      </c>
      <c r="CD145" s="704">
        <v>15.32</v>
      </c>
      <c r="CE145" s="704" t="s">
        <v>505</v>
      </c>
      <c r="CF145" s="704">
        <f>CD145-CC145+CK145-CJ145</f>
        <v>1.2699999999999996</v>
      </c>
      <c r="CG145" s="645">
        <f>CF145/CC145</f>
        <v>9.039145907473306E-2</v>
      </c>
      <c r="CH145" s="645"/>
      <c r="CI145" s="724" t="s">
        <v>504</v>
      </c>
      <c r="CJ145" s="741">
        <v>0.4</v>
      </c>
      <c r="CK145" s="728">
        <v>0.4</v>
      </c>
      <c r="CL145" s="734"/>
      <c r="CM145" s="734"/>
      <c r="CN145" s="692"/>
      <c r="CP145" s="692"/>
      <c r="CQ145" s="704">
        <v>14.05</v>
      </c>
      <c r="CR145" s="704">
        <v>15.32</v>
      </c>
      <c r="CS145" s="704" t="s">
        <v>505</v>
      </c>
      <c r="CT145" s="704">
        <f>CR145-CQ145+CY145-CX145</f>
        <v>1.4199999999999995</v>
      </c>
      <c r="CU145" s="645">
        <f>CT145/CQ145</f>
        <v>0.10106761565836295</v>
      </c>
      <c r="CV145" s="645"/>
      <c r="CW145" s="724" t="s">
        <v>504</v>
      </c>
      <c r="CX145" s="741">
        <v>0.25</v>
      </c>
      <c r="CY145" s="728">
        <v>0.4</v>
      </c>
      <c r="CZ145" s="734"/>
      <c r="DA145" s="734"/>
      <c r="DB145" s="692"/>
      <c r="DD145" s="692"/>
      <c r="DE145" s="704">
        <v>14.05</v>
      </c>
      <c r="DF145" s="704">
        <v>15.32</v>
      </c>
      <c r="DG145" s="704"/>
      <c r="DH145" s="704"/>
      <c r="DI145" s="704" t="s">
        <v>505</v>
      </c>
      <c r="DJ145" s="704">
        <f>DF145-DE145+DO145-DN145</f>
        <v>1.2699999999999996</v>
      </c>
      <c r="DK145" s="645">
        <f>DJ145/DE145</f>
        <v>9.039145907473306E-2</v>
      </c>
      <c r="DL145" s="645"/>
      <c r="DM145" s="724" t="s">
        <v>504</v>
      </c>
      <c r="DN145" s="741">
        <v>0.4</v>
      </c>
      <c r="DO145" s="728">
        <v>0.4</v>
      </c>
      <c r="DP145" s="734"/>
      <c r="DQ145" s="734"/>
      <c r="DR145" s="692"/>
      <c r="DT145" s="692"/>
      <c r="DU145" s="704">
        <v>14.05</v>
      </c>
      <c r="DV145" s="704">
        <v>15.32</v>
      </c>
      <c r="DW145" s="704" t="s">
        <v>505</v>
      </c>
      <c r="DX145" s="704">
        <f>DV145-DU145+EC145-EB145</f>
        <v>1.2699999999999996</v>
      </c>
      <c r="DY145" s="645">
        <f>DX145/DU145</f>
        <v>9.039145907473306E-2</v>
      </c>
      <c r="DZ145" s="645"/>
      <c r="EA145" s="724" t="s">
        <v>504</v>
      </c>
      <c r="EB145" s="741">
        <v>0.4</v>
      </c>
      <c r="EC145" s="728">
        <v>0.4</v>
      </c>
      <c r="ED145" s="734"/>
      <c r="EE145" s="734"/>
      <c r="EF145" s="692"/>
      <c r="EG145" s="692"/>
      <c r="EH145" s="692"/>
      <c r="EI145" s="704">
        <v>14.05</v>
      </c>
      <c r="EJ145" s="704">
        <v>15.32</v>
      </c>
      <c r="EK145" s="704" t="s">
        <v>505</v>
      </c>
      <c r="EL145" s="704">
        <f>EJ145-EI145+EP145-EO145</f>
        <v>1.2699999999999996</v>
      </c>
      <c r="EM145" s="645">
        <f>EL145/EI145</f>
        <v>9.039145907473306E-2</v>
      </c>
      <c r="EN145" s="724" t="s">
        <v>504</v>
      </c>
      <c r="EO145" s="741">
        <v>0.4</v>
      </c>
      <c r="EP145" s="728">
        <v>0.4</v>
      </c>
      <c r="EQ145" s="734"/>
      <c r="ER145" s="734"/>
      <c r="ES145" s="692"/>
      <c r="ET145">
        <v>9.6999999999999993</v>
      </c>
      <c r="EU145" s="692"/>
      <c r="EV145" s="704">
        <v>14.05</v>
      </c>
      <c r="EW145" s="704">
        <v>15.32</v>
      </c>
      <c r="EX145" s="704" t="s">
        <v>505</v>
      </c>
      <c r="EY145" s="704">
        <f>EW145-EV145+FC145-FB145</f>
        <v>1.2699999999999996</v>
      </c>
      <c r="EZ145" s="645">
        <f>EY145/EV145</f>
        <v>9.039145907473306E-2</v>
      </c>
      <c r="FA145" s="724" t="s">
        <v>504</v>
      </c>
      <c r="FB145" s="741">
        <v>0.4</v>
      </c>
      <c r="FC145" s="728">
        <v>0.4</v>
      </c>
      <c r="FD145" s="734"/>
      <c r="FE145" s="734"/>
      <c r="FF145" s="692"/>
      <c r="FH145" s="692"/>
      <c r="FI145" s="704">
        <v>14.05</v>
      </c>
      <c r="FJ145" s="704">
        <v>15.32</v>
      </c>
      <c r="FK145" s="704" t="s">
        <v>505</v>
      </c>
      <c r="FL145" s="704">
        <f>FJ145-FI145+FP145-FO145</f>
        <v>1.2699999999999996</v>
      </c>
      <c r="FM145" s="645">
        <f>FL145/FI145</f>
        <v>9.039145907473306E-2</v>
      </c>
      <c r="FN145" s="724" t="s">
        <v>504</v>
      </c>
      <c r="FO145" s="741">
        <v>0.4</v>
      </c>
      <c r="FP145" s="728">
        <v>0.4</v>
      </c>
      <c r="FQ145" s="734"/>
      <c r="FR145" s="734"/>
      <c r="FS145" s="692"/>
      <c r="FU145" s="692"/>
      <c r="FV145" s="704">
        <v>14.05</v>
      </c>
      <c r="FW145" s="704">
        <v>15.32</v>
      </c>
      <c r="FX145" s="704"/>
      <c r="FY145" s="704" t="s">
        <v>505</v>
      </c>
      <c r="FZ145" s="704">
        <f>FW145-FV145+GD145-GC145</f>
        <v>1.2699999999999996</v>
      </c>
      <c r="GA145" s="645">
        <f>FZ145/FV145</f>
        <v>9.039145907473306E-2</v>
      </c>
      <c r="GB145" s="724" t="s">
        <v>504</v>
      </c>
      <c r="GC145" s="741">
        <v>0.4</v>
      </c>
      <c r="GD145" s="728">
        <v>0.4</v>
      </c>
      <c r="GE145" s="734"/>
      <c r="GF145" s="734"/>
      <c r="GG145" s="692"/>
      <c r="GI145" s="692"/>
      <c r="GJ145" s="704">
        <v>14.05</v>
      </c>
      <c r="GK145" s="704">
        <v>15.32</v>
      </c>
      <c r="GL145" s="704"/>
      <c r="GM145" s="704" t="s">
        <v>62</v>
      </c>
      <c r="GN145" s="704">
        <f>GK145-GJ145+GR145-GQ145</f>
        <v>1.2699999999999996</v>
      </c>
      <c r="GO145" s="645">
        <f>GN145/GJ145</f>
        <v>9.039145907473306E-2</v>
      </c>
      <c r="GP145" s="724" t="s">
        <v>504</v>
      </c>
      <c r="GQ145" s="728">
        <v>0.4</v>
      </c>
      <c r="GR145" s="728">
        <v>0.4</v>
      </c>
      <c r="GS145" s="734"/>
      <c r="GT145" s="734"/>
      <c r="GU145" s="692"/>
      <c r="GW145" s="692"/>
      <c r="GX145" s="704">
        <v>14.05</v>
      </c>
      <c r="GY145" s="704">
        <v>15.32</v>
      </c>
      <c r="GZ145" s="704"/>
      <c r="HA145" s="704" t="s">
        <v>62</v>
      </c>
      <c r="HB145" s="704">
        <f>GY145-GX145+HF145-HE145</f>
        <v>1.2699999999999996</v>
      </c>
      <c r="HC145" s="645">
        <f>HB145/GX145</f>
        <v>9.039145907473306E-2</v>
      </c>
      <c r="HD145" s="724" t="s">
        <v>504</v>
      </c>
      <c r="HE145" s="728">
        <v>0.4</v>
      </c>
      <c r="HF145" s="728">
        <v>0.4</v>
      </c>
      <c r="HG145" s="734"/>
      <c r="HH145" s="734"/>
      <c r="HI145" s="692"/>
      <c r="HJ145" s="692"/>
      <c r="HK145" s="692"/>
      <c r="HL145" s="704">
        <v>14.05</v>
      </c>
      <c r="HM145" s="704">
        <v>15.32</v>
      </c>
      <c r="HN145" s="704"/>
      <c r="HO145" s="704" t="s">
        <v>62</v>
      </c>
      <c r="HP145" s="704">
        <f>HM145-HL145+HT145-HS145</f>
        <v>1.2699999999999996</v>
      </c>
      <c r="HQ145" s="645">
        <f>HP145/HL145</f>
        <v>9.039145907473306E-2</v>
      </c>
      <c r="HR145" s="724" t="s">
        <v>504</v>
      </c>
      <c r="HS145" s="728">
        <v>0.4</v>
      </c>
      <c r="HT145" s="728">
        <v>0.4</v>
      </c>
      <c r="HU145" s="734"/>
      <c r="HV145" s="734"/>
      <c r="HW145" s="692"/>
      <c r="HX145" s="13"/>
      <c r="HY145" s="97">
        <v>14.05</v>
      </c>
      <c r="HZ145" s="97">
        <v>15.32</v>
      </c>
      <c r="IA145" s="97"/>
      <c r="IB145" s="97" t="s">
        <v>62</v>
      </c>
      <c r="IC145" s="97">
        <f>HZ145-HY145+IJ145-II145</f>
        <v>1.4199999999999995</v>
      </c>
      <c r="ID145" s="100">
        <f>IC145/HY145</f>
        <v>0.10106761565836295</v>
      </c>
      <c r="IE145" s="100"/>
      <c r="IF145" s="100"/>
      <c r="IG145" s="100"/>
      <c r="IH145" s="101" t="s">
        <v>504</v>
      </c>
      <c r="II145" s="279">
        <v>0.25</v>
      </c>
      <c r="IJ145" s="279">
        <v>0.4</v>
      </c>
      <c r="IK145" s="60"/>
      <c r="IL145" s="60"/>
      <c r="IM145" s="692"/>
      <c r="IQ145" s="13"/>
      <c r="IR145" s="97">
        <v>14.05</v>
      </c>
      <c r="IS145" s="97">
        <v>15.32</v>
      </c>
      <c r="IT145" s="97"/>
      <c r="IU145" s="97" t="s">
        <v>62</v>
      </c>
      <c r="IV145" s="97">
        <f>IS145-IR145+JC145-JB145</f>
        <v>1.4199999999999995</v>
      </c>
      <c r="IW145" s="100">
        <f>IV145/IR145</f>
        <v>0.10106761565836295</v>
      </c>
      <c r="IX145" s="100"/>
      <c r="IY145" s="100"/>
      <c r="IZ145" s="100"/>
      <c r="JA145" s="101" t="s">
        <v>504</v>
      </c>
      <c r="JB145" s="279">
        <v>0.25</v>
      </c>
      <c r="JC145" s="279">
        <v>0.4</v>
      </c>
      <c r="JD145" s="60"/>
      <c r="JE145" s="60"/>
      <c r="JF145" s="692"/>
      <c r="JH145" s="13"/>
      <c r="JI145" s="97">
        <v>14.05</v>
      </c>
      <c r="JJ145" s="97">
        <v>15.32</v>
      </c>
      <c r="JK145" s="97"/>
      <c r="JL145" s="97" t="s">
        <v>62</v>
      </c>
      <c r="JM145" s="97">
        <f>JJ145-JI145+JT145-JS145</f>
        <v>1.4199999999999995</v>
      </c>
      <c r="JN145" s="100">
        <f>JM145/JI145</f>
        <v>0.10106761565836295</v>
      </c>
      <c r="JO145" s="100"/>
      <c r="JP145" s="100"/>
      <c r="JQ145" s="100"/>
      <c r="JR145" s="101" t="s">
        <v>504</v>
      </c>
      <c r="JS145" s="279">
        <v>0.25</v>
      </c>
      <c r="JT145" s="279">
        <v>0.4</v>
      </c>
      <c r="JU145" s="60"/>
      <c r="JV145" s="60"/>
      <c r="JW145" s="13"/>
      <c r="JZ145" s="13"/>
      <c r="KA145" s="97">
        <v>14.05</v>
      </c>
      <c r="KB145" s="97">
        <v>15.32</v>
      </c>
      <c r="KC145" s="97"/>
      <c r="KD145" s="97" t="s">
        <v>62</v>
      </c>
      <c r="KE145" s="97">
        <f>KB145-KA145+KL145-KK145</f>
        <v>1.4199999999999995</v>
      </c>
      <c r="KF145" s="100">
        <f>KE145/KA145</f>
        <v>0.10106761565836295</v>
      </c>
      <c r="KG145" s="100"/>
      <c r="KH145" s="100"/>
      <c r="KI145" s="100"/>
      <c r="KJ145" s="101" t="s">
        <v>504</v>
      </c>
      <c r="KK145" s="279">
        <v>0.25</v>
      </c>
      <c r="KL145" s="279">
        <v>0.4</v>
      </c>
      <c r="KM145" s="60"/>
      <c r="KN145" s="60"/>
      <c r="KO145" s="13"/>
      <c r="KQ145" s="13"/>
      <c r="KR145" s="97">
        <v>14.05</v>
      </c>
      <c r="KS145" s="97">
        <v>15.32</v>
      </c>
      <c r="KT145" s="97"/>
      <c r="KU145" s="317" t="s">
        <v>62</v>
      </c>
      <c r="KV145" s="97">
        <f>KS145-KR145+LC145-LB145</f>
        <v>1.4199999999999995</v>
      </c>
      <c r="KW145" s="100">
        <f>KV145/KR145</f>
        <v>0.10106761565836295</v>
      </c>
      <c r="KX145" s="100"/>
      <c r="KY145" s="100"/>
      <c r="KZ145" s="100"/>
      <c r="LA145" s="101" t="s">
        <v>504</v>
      </c>
      <c r="LB145" s="279">
        <v>0.25</v>
      </c>
      <c r="LC145" s="279">
        <v>0.4</v>
      </c>
      <c r="LD145" s="60"/>
      <c r="LE145" s="60"/>
      <c r="LF145" s="13"/>
      <c r="LI145" s="13"/>
      <c r="LJ145" s="97">
        <v>14.05</v>
      </c>
      <c r="LK145" s="97">
        <v>15.32</v>
      </c>
      <c r="LL145" s="97"/>
      <c r="LM145" s="317" t="s">
        <v>62</v>
      </c>
      <c r="LN145" s="97">
        <f>LK145-LJ145+LU145-LT145</f>
        <v>1.4199999999999995</v>
      </c>
      <c r="LO145" s="100">
        <f>LN145/LJ145</f>
        <v>0.10106761565836295</v>
      </c>
      <c r="LP145" s="100"/>
      <c r="LQ145" s="100"/>
      <c r="LR145" s="100"/>
      <c r="LS145" s="101" t="s">
        <v>504</v>
      </c>
      <c r="LT145" s="279">
        <v>0.25</v>
      </c>
      <c r="LU145" s="279">
        <v>0.4</v>
      </c>
      <c r="LV145" s="60"/>
      <c r="LW145" s="60"/>
      <c r="LX145" s="13"/>
      <c r="LZ145" s="13"/>
      <c r="MA145" s="97">
        <v>14.05</v>
      </c>
      <c r="MB145" s="97">
        <v>15.32</v>
      </c>
      <c r="MC145" s="97"/>
      <c r="MD145" s="317" t="s">
        <v>62</v>
      </c>
      <c r="ME145" s="97">
        <f>MB145-MA145+ML145-MK145</f>
        <v>1.4199999999999995</v>
      </c>
      <c r="MF145" s="100">
        <f>ME145/MA145</f>
        <v>0.10106761565836295</v>
      </c>
      <c r="MG145" s="100"/>
      <c r="MH145" s="100"/>
      <c r="MI145" s="100"/>
      <c r="MJ145" s="101" t="s">
        <v>504</v>
      </c>
      <c r="MK145" s="279">
        <v>0.25</v>
      </c>
      <c r="ML145" s="279">
        <v>0.4</v>
      </c>
      <c r="MM145" s="60"/>
      <c r="MN145" s="60"/>
      <c r="MO145" s="13"/>
      <c r="MQ145" s="13"/>
      <c r="MR145" s="97">
        <v>14.05</v>
      </c>
      <c r="MS145" s="97">
        <v>15.32</v>
      </c>
      <c r="MT145" s="97"/>
      <c r="MU145" s="317" t="s">
        <v>62</v>
      </c>
      <c r="MV145" s="97">
        <f>MS145-MR145+NC145-NB145</f>
        <v>1.4199999999999995</v>
      </c>
      <c r="MW145" s="100">
        <f>MV145/MR145</f>
        <v>0.10106761565836295</v>
      </c>
      <c r="MX145" s="100"/>
      <c r="MY145" s="100"/>
      <c r="MZ145" s="100"/>
      <c r="NA145" s="101" t="s">
        <v>504</v>
      </c>
      <c r="NB145" s="279">
        <v>0.25</v>
      </c>
      <c r="NC145" s="279">
        <v>0.4</v>
      </c>
      <c r="ND145" s="60"/>
      <c r="NE145" s="60"/>
      <c r="NF145" s="13"/>
      <c r="NI145" s="13"/>
      <c r="NJ145" s="97">
        <v>14.05</v>
      </c>
      <c r="NK145" s="97">
        <v>15.32</v>
      </c>
      <c r="NL145" s="97"/>
      <c r="NM145" s="317" t="s">
        <v>62</v>
      </c>
      <c r="NN145" s="97">
        <f>NK145-NJ145+NU145-NT145</f>
        <v>1.4199999999999995</v>
      </c>
      <c r="NO145" s="100">
        <f>NN145/NJ145</f>
        <v>0.10106761565836295</v>
      </c>
      <c r="NP145" s="100"/>
      <c r="NQ145" s="100"/>
      <c r="NR145" s="100"/>
      <c r="NS145" s="101" t="s">
        <v>504</v>
      </c>
      <c r="NT145" s="279">
        <v>0.25</v>
      </c>
      <c r="NU145" s="279">
        <v>0.4</v>
      </c>
      <c r="NV145" s="60"/>
      <c r="NW145" s="60"/>
      <c r="NX145" s="13"/>
      <c r="OA145" s="13"/>
      <c r="OB145" s="97">
        <v>14.05</v>
      </c>
      <c r="OC145" s="97">
        <v>15.32</v>
      </c>
      <c r="OD145" s="97"/>
      <c r="OE145" s="317" t="s">
        <v>62</v>
      </c>
      <c r="OF145" s="97">
        <f>OC145-OB145+OM145-OL145</f>
        <v>1.4199999999999995</v>
      </c>
      <c r="OG145" s="100">
        <f>OF145/OB145</f>
        <v>0.10106761565836295</v>
      </c>
      <c r="OH145" s="100"/>
      <c r="OI145" s="100"/>
      <c r="OJ145" s="100"/>
      <c r="OK145" s="101" t="s">
        <v>504</v>
      </c>
      <c r="OL145" s="279">
        <v>0.25</v>
      </c>
      <c r="OM145" s="279">
        <v>0.4</v>
      </c>
      <c r="ON145" s="13"/>
      <c r="OQ145" s="13"/>
      <c r="OR145" s="97">
        <v>14.05</v>
      </c>
      <c r="OS145" s="97">
        <v>15.32</v>
      </c>
      <c r="OT145" s="97"/>
      <c r="OU145" s="317" t="s">
        <v>62</v>
      </c>
      <c r="OV145" s="97">
        <f>OS145-OR145+PC145-PB145</f>
        <v>1.4199999999999995</v>
      </c>
      <c r="OW145" s="100">
        <f>OV145/OR145</f>
        <v>0.10106761565836295</v>
      </c>
      <c r="OX145" s="100"/>
      <c r="OY145" s="100"/>
      <c r="OZ145" s="100"/>
      <c r="PA145" s="101" t="s">
        <v>504</v>
      </c>
      <c r="PB145" s="279">
        <v>0.25</v>
      </c>
      <c r="PC145" s="279">
        <v>0.4</v>
      </c>
      <c r="PD145" s="13"/>
      <c r="PG145" s="13"/>
      <c r="PH145" s="97">
        <v>14.05</v>
      </c>
      <c r="PI145" s="97">
        <v>15.32</v>
      </c>
      <c r="PJ145" s="97"/>
      <c r="PK145" s="317" t="s">
        <v>62</v>
      </c>
      <c r="PL145" s="97">
        <f>PI145-PH145+PS145-PR145</f>
        <v>1.4199999999999995</v>
      </c>
      <c r="PM145" s="100">
        <f>PL145/PH145</f>
        <v>0.10106761565836295</v>
      </c>
      <c r="PN145" s="100"/>
      <c r="PO145" s="100"/>
      <c r="PP145" s="100"/>
      <c r="PQ145" s="101" t="s">
        <v>504</v>
      </c>
      <c r="PR145" s="279">
        <v>0.25</v>
      </c>
      <c r="PS145" s="279">
        <v>0.4</v>
      </c>
      <c r="PT145" s="13"/>
      <c r="PV145" s="13"/>
      <c r="PW145" s="97">
        <v>14.05</v>
      </c>
      <c r="PX145" s="97">
        <v>15.32</v>
      </c>
      <c r="PY145" s="97"/>
      <c r="PZ145" s="317" t="s">
        <v>62</v>
      </c>
      <c r="QA145" s="97">
        <f>PX145-PW145+QH145-QG145</f>
        <v>1.4199999999999995</v>
      </c>
      <c r="QB145" s="100">
        <f>QA145/PW145</f>
        <v>0.10106761565836295</v>
      </c>
      <c r="QC145" s="100"/>
      <c r="QD145" s="100"/>
      <c r="QE145" s="100"/>
      <c r="QF145" s="101" t="s">
        <v>504</v>
      </c>
      <c r="QG145" s="279">
        <v>0.25</v>
      </c>
      <c r="QH145" s="279">
        <v>0.4</v>
      </c>
      <c r="QI145" s="13"/>
      <c r="QK145" s="13"/>
      <c r="QL145" s="97">
        <v>14.05</v>
      </c>
      <c r="QM145" s="97">
        <v>15.32</v>
      </c>
      <c r="QN145" s="97"/>
      <c r="QO145" s="317" t="s">
        <v>62</v>
      </c>
      <c r="QP145" s="97">
        <f>QM145-QL145+QW145-QV145</f>
        <v>1.4199999999999995</v>
      </c>
      <c r="QQ145" s="100">
        <f>QP145/QL145</f>
        <v>0.10106761565836295</v>
      </c>
      <c r="QR145" s="100"/>
      <c r="QS145" s="100"/>
      <c r="QT145" s="100"/>
      <c r="QU145" s="101" t="s">
        <v>504</v>
      </c>
      <c r="QV145" s="279">
        <v>0.25</v>
      </c>
      <c r="QW145" s="279">
        <v>0.4</v>
      </c>
      <c r="QX145" s="13"/>
      <c r="QZ145" s="622"/>
      <c r="RA145" s="97">
        <v>14.05</v>
      </c>
      <c r="RB145" s="97">
        <v>15.32</v>
      </c>
      <c r="RC145" s="502"/>
      <c r="RD145" s="317" t="s">
        <v>62</v>
      </c>
      <c r="RE145" s="97">
        <f>RB145-RA145+RL145-RK145</f>
        <v>1.4199999999999995</v>
      </c>
      <c r="RF145" s="100">
        <f>RE145/RA145</f>
        <v>0.10106761565836295</v>
      </c>
      <c r="RG145" s="100"/>
      <c r="RH145" s="100"/>
      <c r="RI145" s="100"/>
      <c r="RJ145" s="541" t="s">
        <v>504</v>
      </c>
      <c r="RK145" s="565">
        <v>0.25</v>
      </c>
      <c r="RL145" s="566">
        <v>0.4</v>
      </c>
      <c r="RM145" s="633"/>
      <c r="RQ145" s="622"/>
      <c r="RR145" s="97">
        <v>14.05</v>
      </c>
      <c r="RS145" s="97">
        <v>15.32</v>
      </c>
      <c r="RT145" s="502"/>
      <c r="RU145" s="317" t="s">
        <v>62</v>
      </c>
      <c r="RV145" s="97">
        <f>RS145-RR145+SC145-SB145</f>
        <v>1.4199999999999995</v>
      </c>
      <c r="RW145" s="100">
        <f>RV145/RR145</f>
        <v>0.10106761565836295</v>
      </c>
      <c r="RX145" s="100"/>
      <c r="RY145" s="100"/>
      <c r="RZ145" s="100"/>
      <c r="SA145" s="541" t="s">
        <v>504</v>
      </c>
      <c r="SB145" s="565">
        <v>0.25</v>
      </c>
      <c r="SC145" s="566">
        <v>0.4</v>
      </c>
      <c r="SD145" s="633"/>
    </row>
    <row r="146" spans="1:498">
      <c r="A146" s="73" t="s">
        <v>462</v>
      </c>
      <c r="B146" s="76">
        <v>80</v>
      </c>
      <c r="C146" s="73" t="s">
        <v>47</v>
      </c>
      <c r="D146" s="778">
        <v>1020</v>
      </c>
      <c r="E146" s="77" t="s">
        <v>445</v>
      </c>
      <c r="F146" s="347" t="s">
        <v>60</v>
      </c>
      <c r="G146" s="600" t="s">
        <v>463</v>
      </c>
      <c r="H146" s="73"/>
      <c r="J146" s="13"/>
      <c r="K146" s="97">
        <v>17.899999999999999</v>
      </c>
      <c r="L146" s="97">
        <v>18.05</v>
      </c>
      <c r="M146" s="97" t="s">
        <v>502</v>
      </c>
      <c r="N146" s="97">
        <f>L146-K146+S146-R146</f>
        <v>0.15000000000000213</v>
      </c>
      <c r="O146" s="100">
        <f>N146/K146</f>
        <v>8.3798882681565441E-3</v>
      </c>
      <c r="P146" s="100"/>
      <c r="Q146" s="101" t="s">
        <v>503</v>
      </c>
      <c r="R146" s="126">
        <v>0.4</v>
      </c>
      <c r="S146" s="279">
        <v>0.4</v>
      </c>
      <c r="T146" s="60"/>
      <c r="U146" s="60"/>
      <c r="V146" s="692"/>
      <c r="X146" s="13"/>
      <c r="Y146" s="97">
        <v>17.899999999999999</v>
      </c>
      <c r="Z146" s="97"/>
      <c r="AA146" s="97" t="s">
        <v>502</v>
      </c>
      <c r="AB146" s="97">
        <f>Z146-Y146+AG146-AF146</f>
        <v>-17.899999999999999</v>
      </c>
      <c r="AC146" s="100">
        <f>AB146/Y146</f>
        <v>-1</v>
      </c>
      <c r="AD146" s="100"/>
      <c r="AE146" s="101" t="s">
        <v>503</v>
      </c>
      <c r="AF146" s="126">
        <v>0.4</v>
      </c>
      <c r="AG146" s="279">
        <v>0.4</v>
      </c>
      <c r="AH146" s="60"/>
      <c r="AI146" s="127">
        <v>0.05</v>
      </c>
      <c r="AJ146" s="692"/>
      <c r="AL146" s="13"/>
      <c r="AM146" s="97">
        <v>17.899999999999999</v>
      </c>
      <c r="AN146" s="97">
        <v>18.05</v>
      </c>
      <c r="AO146" s="97" t="s">
        <v>298</v>
      </c>
      <c r="AP146" s="97">
        <f>AN146-AM146+AU146-AT146</f>
        <v>0.15000000000000213</v>
      </c>
      <c r="AQ146" s="100">
        <f>AP146/AM146</f>
        <v>8.3798882681565441E-3</v>
      </c>
      <c r="AR146" s="100"/>
      <c r="AS146" s="101" t="s">
        <v>504</v>
      </c>
      <c r="AT146" s="151">
        <v>0.4</v>
      </c>
      <c r="AU146" s="279">
        <v>0.4</v>
      </c>
      <c r="AV146" s="60"/>
      <c r="AW146" s="60"/>
      <c r="AX146" s="692"/>
      <c r="AZ146" s="13"/>
      <c r="BA146" s="97">
        <v>17.899999999999999</v>
      </c>
      <c r="BB146" s="97">
        <v>18.05</v>
      </c>
      <c r="BC146" s="97" t="s">
        <v>505</v>
      </c>
      <c r="BD146" s="97">
        <f>BB146-BA146+BI146-BH146</f>
        <v>0.15000000000000213</v>
      </c>
      <c r="BE146" s="100">
        <f>BD146/BA146</f>
        <v>8.3798882681565441E-3</v>
      </c>
      <c r="BF146" s="100"/>
      <c r="BG146" s="101" t="s">
        <v>504</v>
      </c>
      <c r="BH146" s="151">
        <v>0.4</v>
      </c>
      <c r="BI146" s="279">
        <v>0.4</v>
      </c>
      <c r="BJ146" s="60"/>
      <c r="BK146" s="60"/>
      <c r="BL146" s="692"/>
      <c r="BN146" s="13"/>
      <c r="BO146" s="97">
        <v>17.899999999999999</v>
      </c>
      <c r="BP146" s="97">
        <v>18.05</v>
      </c>
      <c r="BQ146" s="97" t="s">
        <v>502</v>
      </c>
      <c r="BR146" s="97">
        <f>BP146-BO146+BW146-BV146</f>
        <v>0.15000000000000213</v>
      </c>
      <c r="BS146" s="100">
        <f>BR146/BO146</f>
        <v>8.3798882681565441E-3</v>
      </c>
      <c r="BT146" s="100"/>
      <c r="BU146" s="101" t="s">
        <v>504</v>
      </c>
      <c r="BV146" s="151">
        <v>0.4</v>
      </c>
      <c r="BW146" s="279">
        <v>0.4</v>
      </c>
      <c r="BX146" s="60"/>
      <c r="BY146" s="60"/>
      <c r="BZ146" s="692"/>
      <c r="CB146" s="13"/>
      <c r="CC146" s="97">
        <v>17.899999999999999</v>
      </c>
      <c r="CD146" s="97">
        <v>18.05</v>
      </c>
      <c r="CE146" s="97" t="s">
        <v>505</v>
      </c>
      <c r="CF146" s="97">
        <f>CD146-CC146+CK146-CJ146</f>
        <v>0.15000000000000213</v>
      </c>
      <c r="CG146" s="100">
        <f>CF146/CC146</f>
        <v>8.3798882681565441E-3</v>
      </c>
      <c r="CH146" s="100"/>
      <c r="CI146" s="101" t="s">
        <v>504</v>
      </c>
      <c r="CJ146" s="151">
        <v>0.4</v>
      </c>
      <c r="CK146" s="279">
        <v>0.4</v>
      </c>
      <c r="CL146" s="60"/>
      <c r="CM146" s="60"/>
      <c r="CN146" s="692"/>
      <c r="CP146" s="13"/>
      <c r="CQ146" s="97">
        <v>17.899999999999999</v>
      </c>
      <c r="CR146" s="97">
        <v>18.05</v>
      </c>
      <c r="CS146" s="97" t="s">
        <v>505</v>
      </c>
      <c r="CT146" s="97">
        <f>CR146-CQ146+CY146-CX146</f>
        <v>0.30000000000000215</v>
      </c>
      <c r="CU146" s="100">
        <f>CT146/CQ146</f>
        <v>1.675977653631297E-2</v>
      </c>
      <c r="CV146" s="100"/>
      <c r="CW146" s="101" t="s">
        <v>504</v>
      </c>
      <c r="CX146" s="151">
        <v>0.25</v>
      </c>
      <c r="CY146" s="279">
        <v>0.4</v>
      </c>
      <c r="CZ146" s="60"/>
      <c r="DA146" s="60"/>
      <c r="DB146" s="692"/>
      <c r="DD146" s="13"/>
      <c r="DE146" s="97">
        <v>17.899999999999999</v>
      </c>
      <c r="DF146" s="97">
        <v>18.05</v>
      </c>
      <c r="DG146" s="97"/>
      <c r="DH146" s="97"/>
      <c r="DI146" s="97" t="s">
        <v>505</v>
      </c>
      <c r="DJ146" s="97">
        <f>DF146-DE146+DO146-DN146</f>
        <v>0.15000000000000213</v>
      </c>
      <c r="DK146" s="100">
        <f>DJ146/DE146</f>
        <v>8.3798882681565441E-3</v>
      </c>
      <c r="DL146" s="100"/>
      <c r="DM146" s="101" t="s">
        <v>504</v>
      </c>
      <c r="DN146" s="151">
        <v>0.4</v>
      </c>
      <c r="DO146" s="279">
        <v>0.4</v>
      </c>
      <c r="DP146" s="60"/>
      <c r="DQ146" s="60"/>
      <c r="DR146" s="692"/>
      <c r="DT146" s="13"/>
      <c r="DU146" s="97">
        <v>17.899999999999999</v>
      </c>
      <c r="DV146" s="97">
        <v>18.05</v>
      </c>
      <c r="DW146" s="97" t="s">
        <v>505</v>
      </c>
      <c r="DX146" s="97">
        <f>DV146-DU146+EC146-EB146</f>
        <v>0.15000000000000213</v>
      </c>
      <c r="DY146" s="100">
        <f>DX146/DU146</f>
        <v>8.3798882681565441E-3</v>
      </c>
      <c r="DZ146" s="100"/>
      <c r="EA146" s="101" t="s">
        <v>504</v>
      </c>
      <c r="EB146" s="151">
        <v>0.4</v>
      </c>
      <c r="EC146" s="279">
        <v>0.4</v>
      </c>
      <c r="ED146" s="60"/>
      <c r="EE146" s="60"/>
      <c r="EF146" s="692"/>
      <c r="EG146" s="692"/>
      <c r="EH146" s="13"/>
      <c r="EI146" s="97">
        <v>17.899999999999999</v>
      </c>
      <c r="EJ146" s="97">
        <v>18.05</v>
      </c>
      <c r="EK146" s="97" t="s">
        <v>505</v>
      </c>
      <c r="EL146" s="97">
        <f>EJ146-EI146+EP146-EO146</f>
        <v>0.15000000000000213</v>
      </c>
      <c r="EM146" s="100">
        <f>EL146/EI146</f>
        <v>8.3798882681565441E-3</v>
      </c>
      <c r="EN146" s="101" t="s">
        <v>504</v>
      </c>
      <c r="EO146" s="151">
        <v>0.4</v>
      </c>
      <c r="EP146" s="279">
        <v>0.4</v>
      </c>
      <c r="EQ146" s="60"/>
      <c r="ER146" s="60"/>
      <c r="ES146" s="692"/>
      <c r="EU146" s="13"/>
      <c r="EV146" s="97">
        <v>17.899999999999999</v>
      </c>
      <c r="EW146" s="97">
        <v>18.05</v>
      </c>
      <c r="EX146" s="97" t="s">
        <v>505</v>
      </c>
      <c r="EY146" s="97">
        <f>EW146-EV146+FC146-FB146</f>
        <v>0.15000000000000213</v>
      </c>
      <c r="EZ146" s="100">
        <f>EY146/EV146</f>
        <v>8.3798882681565441E-3</v>
      </c>
      <c r="FA146" s="101" t="s">
        <v>504</v>
      </c>
      <c r="FB146" s="151">
        <v>0.4</v>
      </c>
      <c r="FC146" s="279">
        <v>0.4</v>
      </c>
      <c r="FD146" s="60"/>
      <c r="FE146" s="60"/>
      <c r="FF146" s="692"/>
      <c r="FH146" s="13"/>
      <c r="FI146" s="97">
        <v>17.899999999999999</v>
      </c>
      <c r="FJ146" s="97">
        <v>18.05</v>
      </c>
      <c r="FK146" s="97" t="s">
        <v>505</v>
      </c>
      <c r="FL146" s="97">
        <f>FJ146-FI146+FP146-FO146</f>
        <v>0.15000000000000213</v>
      </c>
      <c r="FM146" s="100">
        <f>FL146/FI146</f>
        <v>8.3798882681565441E-3</v>
      </c>
      <c r="FN146" s="101" t="s">
        <v>504</v>
      </c>
      <c r="FO146" s="151">
        <v>0.4</v>
      </c>
      <c r="FP146" s="279">
        <v>0.4</v>
      </c>
      <c r="FQ146" s="60"/>
      <c r="FR146" s="60"/>
      <c r="FS146" s="692"/>
      <c r="FU146" s="13"/>
      <c r="FV146" s="97">
        <v>17.899999999999999</v>
      </c>
      <c r="FW146" s="97">
        <v>18.05</v>
      </c>
      <c r="FX146" s="97"/>
      <c r="FY146" s="97" t="s">
        <v>505</v>
      </c>
      <c r="FZ146" s="97">
        <f>FW146-FV146+GD146-GC146</f>
        <v>0.15000000000000213</v>
      </c>
      <c r="GA146" s="100">
        <f>FZ146/FV146</f>
        <v>8.3798882681565441E-3</v>
      </c>
      <c r="GB146" s="101" t="s">
        <v>504</v>
      </c>
      <c r="GC146" s="151">
        <v>0.4</v>
      </c>
      <c r="GD146" s="279">
        <v>0.4</v>
      </c>
      <c r="GE146" s="60"/>
      <c r="GF146" s="60"/>
      <c r="GG146" s="692"/>
      <c r="GI146" s="13"/>
      <c r="GJ146" s="97">
        <v>17.899999999999999</v>
      </c>
      <c r="GK146" s="97">
        <v>18.05</v>
      </c>
      <c r="GL146" s="97"/>
      <c r="GM146" s="97" t="s">
        <v>62</v>
      </c>
      <c r="GN146" s="97">
        <f>GK146-GJ146+GR146-GQ146</f>
        <v>0.15000000000000213</v>
      </c>
      <c r="GO146" s="100">
        <f>GN146/GJ146</f>
        <v>8.3798882681565441E-3</v>
      </c>
      <c r="GP146" s="101" t="s">
        <v>504</v>
      </c>
      <c r="GQ146" s="279">
        <v>0.4</v>
      </c>
      <c r="GR146" s="279">
        <v>0.4</v>
      </c>
      <c r="GS146" s="60"/>
      <c r="GT146" s="60"/>
      <c r="GU146" s="692"/>
      <c r="GW146" s="13"/>
      <c r="GX146" s="97">
        <v>17.899999999999999</v>
      </c>
      <c r="GY146" s="97">
        <v>18.05</v>
      </c>
      <c r="GZ146" s="97"/>
      <c r="HA146" s="97" t="s">
        <v>62</v>
      </c>
      <c r="HB146" s="97">
        <f>GY146-GX146+HF146-HE146</f>
        <v>0.15000000000000213</v>
      </c>
      <c r="HC146" s="100">
        <f>HB146/GX146</f>
        <v>8.3798882681565441E-3</v>
      </c>
      <c r="HD146" s="101" t="s">
        <v>504</v>
      </c>
      <c r="HE146" s="279">
        <v>0.4</v>
      </c>
      <c r="HF146" s="279">
        <v>0.4</v>
      </c>
      <c r="HG146" s="60"/>
      <c r="HH146" s="60"/>
      <c r="HI146" s="692"/>
      <c r="HJ146" s="692"/>
      <c r="HK146" s="13"/>
      <c r="HL146" s="97">
        <v>17.899999999999999</v>
      </c>
      <c r="HM146" s="97">
        <v>18.05</v>
      </c>
      <c r="HN146" s="97"/>
      <c r="HO146" s="97" t="s">
        <v>62</v>
      </c>
      <c r="HP146" s="97">
        <f>HM146-HL146+HT146-HS146</f>
        <v>0.15000000000000213</v>
      </c>
      <c r="HQ146" s="100">
        <f>HP146/HL146</f>
        <v>8.3798882681565441E-3</v>
      </c>
      <c r="HR146" s="101" t="s">
        <v>504</v>
      </c>
      <c r="HS146" s="279">
        <v>0.4</v>
      </c>
      <c r="HT146" s="279">
        <v>0.4</v>
      </c>
      <c r="HU146" s="60"/>
      <c r="HV146" s="60"/>
      <c r="HW146" s="692"/>
      <c r="HX146" s="13"/>
      <c r="HY146" s="97">
        <v>17.899999999999999</v>
      </c>
      <c r="HZ146" s="97">
        <v>18.05</v>
      </c>
      <c r="IA146" s="97"/>
      <c r="IB146" s="97" t="s">
        <v>62</v>
      </c>
      <c r="IC146" s="97">
        <f>HZ146-HY146+IJ146-II146</f>
        <v>0.30000000000000215</v>
      </c>
      <c r="ID146" s="100">
        <f>IC146/HY146</f>
        <v>1.675977653631297E-2</v>
      </c>
      <c r="IE146" s="100"/>
      <c r="IF146" s="100"/>
      <c r="IG146" s="100"/>
      <c r="IH146" s="101" t="s">
        <v>504</v>
      </c>
      <c r="II146" s="279">
        <v>0.25</v>
      </c>
      <c r="IJ146" s="279">
        <v>0.4</v>
      </c>
      <c r="IK146" s="60"/>
      <c r="IL146" s="60"/>
      <c r="IM146" s="692"/>
      <c r="IQ146" s="13" t="s">
        <v>513</v>
      </c>
      <c r="IR146" s="97">
        <v>17.899999999999999</v>
      </c>
      <c r="IS146" s="97">
        <v>18.05</v>
      </c>
      <c r="IT146" s="97"/>
      <c r="IU146" s="97" t="s">
        <v>62</v>
      </c>
      <c r="IV146" s="97">
        <f>IS146-IR146+JC146-JB146</f>
        <v>0.30000000000000215</v>
      </c>
      <c r="IW146" s="100">
        <f>IV146/IR146</f>
        <v>1.675977653631297E-2</v>
      </c>
      <c r="IX146" s="100"/>
      <c r="IY146" s="100"/>
      <c r="IZ146" s="100"/>
      <c r="JA146" s="101" t="s">
        <v>504</v>
      </c>
      <c r="JB146" s="279">
        <v>0.25</v>
      </c>
      <c r="JC146" s="279">
        <v>0.4</v>
      </c>
      <c r="JD146" s="60"/>
      <c r="JE146" s="60"/>
      <c r="JF146" s="692"/>
      <c r="JH146" s="13" t="s">
        <v>513</v>
      </c>
      <c r="JI146" s="97">
        <v>17.899999999999999</v>
      </c>
      <c r="JJ146" s="97">
        <v>18.05</v>
      </c>
      <c r="JK146" s="97"/>
      <c r="JL146" s="97" t="s">
        <v>62</v>
      </c>
      <c r="JM146" s="97">
        <f>JJ146-JI146+JT146-JS146</f>
        <v>0.30000000000000215</v>
      </c>
      <c r="JN146" s="100">
        <f>JM146/JI146</f>
        <v>1.675977653631297E-2</v>
      </c>
      <c r="JO146" s="100"/>
      <c r="JP146" s="100"/>
      <c r="JQ146" s="100"/>
      <c r="JR146" s="101" t="s">
        <v>504</v>
      </c>
      <c r="JS146" s="279">
        <v>0.25</v>
      </c>
      <c r="JT146" s="279">
        <v>0.4</v>
      </c>
      <c r="JU146" s="60"/>
      <c r="JV146" s="60"/>
      <c r="JW146" s="13"/>
      <c r="JZ146" s="13"/>
      <c r="KA146" s="97">
        <v>17.899999999999999</v>
      </c>
      <c r="KB146" s="97">
        <v>18.05</v>
      </c>
      <c r="KC146" s="97"/>
      <c r="KD146" s="97" t="s">
        <v>62</v>
      </c>
      <c r="KE146" s="97">
        <f>KB146-KA146+KL146-KK146</f>
        <v>0.30000000000000215</v>
      </c>
      <c r="KF146" s="100">
        <f>KE146/KA146</f>
        <v>1.675977653631297E-2</v>
      </c>
      <c r="KG146" s="100"/>
      <c r="KH146" s="100"/>
      <c r="KI146" s="100"/>
      <c r="KJ146" s="101" t="s">
        <v>504</v>
      </c>
      <c r="KK146" s="279">
        <v>0.25</v>
      </c>
      <c r="KL146" s="279">
        <v>0.4</v>
      </c>
      <c r="KM146" s="60"/>
      <c r="KN146" s="60"/>
      <c r="KO146" s="13"/>
      <c r="KQ146" s="13"/>
      <c r="KR146" s="97">
        <v>17.899999999999999</v>
      </c>
      <c r="KS146" s="97">
        <v>18.05</v>
      </c>
      <c r="KT146" s="97"/>
      <c r="KU146" s="317" t="s">
        <v>62</v>
      </c>
      <c r="KV146" s="97">
        <f>KS146-KR146+LC146-LB146</f>
        <v>0.30000000000000215</v>
      </c>
      <c r="KW146" s="100">
        <f>KV146/KR146</f>
        <v>1.675977653631297E-2</v>
      </c>
      <c r="KX146" s="100"/>
      <c r="KY146" s="100"/>
      <c r="KZ146" s="100"/>
      <c r="LA146" s="101" t="s">
        <v>504</v>
      </c>
      <c r="LB146" s="279">
        <v>0.25</v>
      </c>
      <c r="LC146" s="279">
        <v>0.4</v>
      </c>
      <c r="LD146" s="60"/>
      <c r="LE146" s="60"/>
      <c r="LF146" s="13"/>
      <c r="LI146" s="13"/>
      <c r="LJ146" s="97">
        <v>17.899999999999999</v>
      </c>
      <c r="LK146" s="97">
        <v>18.05</v>
      </c>
      <c r="LL146" s="97"/>
      <c r="LM146" s="317" t="s">
        <v>62</v>
      </c>
      <c r="LN146" s="97">
        <f>LK146-LJ146+LU146-LT146</f>
        <v>0.30000000000000215</v>
      </c>
      <c r="LO146" s="100">
        <f>LN146/LJ146</f>
        <v>1.675977653631297E-2</v>
      </c>
      <c r="LP146" s="100"/>
      <c r="LQ146" s="100"/>
      <c r="LR146" s="100"/>
      <c r="LS146" s="101" t="s">
        <v>504</v>
      </c>
      <c r="LT146" s="279">
        <v>0.25</v>
      </c>
      <c r="LU146" s="279">
        <v>0.4</v>
      </c>
      <c r="LV146" s="60"/>
      <c r="LW146" s="60"/>
      <c r="LX146" s="13"/>
      <c r="LZ146" s="13"/>
      <c r="MA146" s="97">
        <v>17.899999999999999</v>
      </c>
      <c r="MB146" s="97">
        <v>18.05</v>
      </c>
      <c r="MC146" s="97"/>
      <c r="MD146" s="317" t="s">
        <v>62</v>
      </c>
      <c r="ME146" s="97">
        <f>MB146-MA146+ML146-MK146</f>
        <v>0.30000000000000215</v>
      </c>
      <c r="MF146" s="100">
        <f>ME146/MA146</f>
        <v>1.675977653631297E-2</v>
      </c>
      <c r="MG146" s="100"/>
      <c r="MH146" s="100"/>
      <c r="MI146" s="100"/>
      <c r="MJ146" s="101" t="s">
        <v>504</v>
      </c>
      <c r="MK146" s="279">
        <v>0.25</v>
      </c>
      <c r="ML146" s="279">
        <v>0.4</v>
      </c>
      <c r="MM146" s="60"/>
      <c r="MN146" s="60"/>
      <c r="MO146" s="13"/>
      <c r="MQ146" s="13"/>
      <c r="MR146" s="97">
        <v>17.899999999999999</v>
      </c>
      <c r="MS146" s="97">
        <v>18.05</v>
      </c>
      <c r="MT146" s="97"/>
      <c r="MU146" s="317" t="s">
        <v>62</v>
      </c>
      <c r="MV146" s="97">
        <f>MS146-MR146+NC146-NB146</f>
        <v>0.30000000000000215</v>
      </c>
      <c r="MW146" s="100">
        <f>MV146/MR146</f>
        <v>1.675977653631297E-2</v>
      </c>
      <c r="MX146" s="100"/>
      <c r="MY146" s="100"/>
      <c r="MZ146" s="100"/>
      <c r="NA146" s="101" t="s">
        <v>504</v>
      </c>
      <c r="NB146" s="279">
        <v>0.25</v>
      </c>
      <c r="NC146" s="279">
        <v>0.4</v>
      </c>
      <c r="ND146" s="60"/>
      <c r="NE146" s="60"/>
      <c r="NF146" s="13"/>
      <c r="NI146" s="13"/>
      <c r="NJ146" s="97">
        <v>17.899999999999999</v>
      </c>
      <c r="NK146" s="97">
        <v>18.05</v>
      </c>
      <c r="NL146" s="97"/>
      <c r="NM146" s="317" t="s">
        <v>62</v>
      </c>
      <c r="NN146" s="97">
        <f>NK146-NJ146+NU146-NT146</f>
        <v>0.30000000000000215</v>
      </c>
      <c r="NO146" s="100">
        <f>NN146/NJ146</f>
        <v>1.675977653631297E-2</v>
      </c>
      <c r="NP146" s="100"/>
      <c r="NQ146" s="100"/>
      <c r="NR146" s="100"/>
      <c r="NS146" s="101" t="s">
        <v>504</v>
      </c>
      <c r="NT146" s="279">
        <v>0.25</v>
      </c>
      <c r="NU146" s="279">
        <v>0.4</v>
      </c>
      <c r="NV146" s="60"/>
      <c r="NW146" s="60"/>
      <c r="NX146" s="13"/>
      <c r="OA146" s="13"/>
      <c r="OB146" s="97">
        <v>17.899999999999999</v>
      </c>
      <c r="OC146" s="97">
        <v>18.05</v>
      </c>
      <c r="OD146" s="97"/>
      <c r="OE146" s="317" t="s">
        <v>62</v>
      </c>
      <c r="OF146" s="97">
        <f>OC146-OB146+OM146-OL146</f>
        <v>0.30000000000000215</v>
      </c>
      <c r="OG146" s="100">
        <f>OF146/OB146</f>
        <v>1.675977653631297E-2</v>
      </c>
      <c r="OH146" s="100"/>
      <c r="OI146" s="100"/>
      <c r="OJ146" s="100"/>
      <c r="OK146" s="101" t="s">
        <v>504</v>
      </c>
      <c r="OL146" s="279">
        <v>0.25</v>
      </c>
      <c r="OM146" s="279">
        <v>0.4</v>
      </c>
      <c r="ON146" s="13"/>
      <c r="OQ146" s="13"/>
      <c r="OR146" s="97">
        <v>17.899999999999999</v>
      </c>
      <c r="OS146" s="97">
        <v>18.05</v>
      </c>
      <c r="OT146" s="97"/>
      <c r="OU146" s="317" t="s">
        <v>62</v>
      </c>
      <c r="OV146" s="97">
        <f>OS146-OR146+PC146-PB146</f>
        <v>0.30000000000000215</v>
      </c>
      <c r="OW146" s="100">
        <f>OV146/OR146</f>
        <v>1.675977653631297E-2</v>
      </c>
      <c r="OX146" s="100"/>
      <c r="OY146" s="100"/>
      <c r="OZ146" s="100"/>
      <c r="PA146" s="101" t="s">
        <v>504</v>
      </c>
      <c r="PB146" s="279">
        <v>0.25</v>
      </c>
      <c r="PC146" s="279">
        <v>0.4</v>
      </c>
      <c r="PD146" s="13"/>
      <c r="PG146" s="13"/>
      <c r="PH146" s="97">
        <v>17.899999999999999</v>
      </c>
      <c r="PI146" s="97">
        <v>18.05</v>
      </c>
      <c r="PJ146" s="97"/>
      <c r="PK146" s="317" t="s">
        <v>62</v>
      </c>
      <c r="PL146" s="97">
        <f>PI146-PH146+PS146-PR146</f>
        <v>0.30000000000000215</v>
      </c>
      <c r="PM146" s="100">
        <f>PL146/PH146</f>
        <v>1.675977653631297E-2</v>
      </c>
      <c r="PN146" s="100"/>
      <c r="PO146" s="100"/>
      <c r="PP146" s="100"/>
      <c r="PQ146" s="101" t="s">
        <v>504</v>
      </c>
      <c r="PR146" s="279">
        <v>0.25</v>
      </c>
      <c r="PS146" s="279">
        <v>0.4</v>
      </c>
      <c r="PT146" s="13"/>
      <c r="PV146" s="13"/>
      <c r="PW146" s="97">
        <v>17.899999999999999</v>
      </c>
      <c r="PX146" s="97">
        <v>18.05</v>
      </c>
      <c r="PY146" s="97"/>
      <c r="PZ146" s="317" t="s">
        <v>62</v>
      </c>
      <c r="QA146" s="97">
        <f>PX146-PW146+QH146-QG146</f>
        <v>0.30000000000000215</v>
      </c>
      <c r="QB146" s="100">
        <f>QA146/PW146</f>
        <v>1.675977653631297E-2</v>
      </c>
      <c r="QC146" s="100"/>
      <c r="QD146" s="100"/>
      <c r="QE146" s="100"/>
      <c r="QF146" s="101" t="s">
        <v>504</v>
      </c>
      <c r="QG146" s="279">
        <v>0.25</v>
      </c>
      <c r="QH146" s="279">
        <v>0.4</v>
      </c>
      <c r="QI146" s="13"/>
      <c r="QK146" s="13"/>
      <c r="QL146" s="97">
        <v>17.899999999999999</v>
      </c>
      <c r="QM146" s="97">
        <v>18.05</v>
      </c>
      <c r="QN146" s="97"/>
      <c r="QO146" s="317" t="s">
        <v>62</v>
      </c>
      <c r="QP146" s="97">
        <f>QM146-QL146+QW146-QV146</f>
        <v>0.30000000000000215</v>
      </c>
      <c r="QQ146" s="100">
        <f>QP146/QL146</f>
        <v>1.675977653631297E-2</v>
      </c>
      <c r="QR146" s="100"/>
      <c r="QS146" s="100"/>
      <c r="QT146" s="100"/>
      <c r="QU146" s="101" t="s">
        <v>504</v>
      </c>
      <c r="QV146" s="279">
        <v>0.25</v>
      </c>
      <c r="QW146" s="279">
        <v>0.4</v>
      </c>
      <c r="QX146" s="13"/>
      <c r="QZ146" s="622"/>
      <c r="RA146" s="97">
        <v>17.899999999999999</v>
      </c>
      <c r="RB146" s="97">
        <v>18.05</v>
      </c>
      <c r="RC146" s="502"/>
      <c r="RD146" s="317" t="s">
        <v>62</v>
      </c>
      <c r="RE146" s="97">
        <f>RB146-RA146+RL146-RK146</f>
        <v>0.30000000000000215</v>
      </c>
      <c r="RF146" s="100">
        <f>RE146/RA146</f>
        <v>1.675977653631297E-2</v>
      </c>
      <c r="RG146" s="100"/>
      <c r="RH146" s="100"/>
      <c r="RI146" s="100"/>
      <c r="RJ146" s="541" t="s">
        <v>504</v>
      </c>
      <c r="RK146" s="565">
        <v>0.25</v>
      </c>
      <c r="RL146" s="566">
        <v>0.4</v>
      </c>
      <c r="RM146" s="633"/>
      <c r="RQ146" s="622"/>
      <c r="RR146" s="97">
        <v>17.899999999999999</v>
      </c>
      <c r="RS146" s="97">
        <v>18.05</v>
      </c>
      <c r="RT146" s="502"/>
      <c r="RU146" s="317" t="s">
        <v>62</v>
      </c>
      <c r="RV146" s="97">
        <f>RS146-RR146+SC146-SB146</f>
        <v>0.30000000000000215</v>
      </c>
      <c r="RW146" s="100">
        <f>RV146/RR146</f>
        <v>1.675977653631297E-2</v>
      </c>
      <c r="RX146" s="100"/>
      <c r="RY146" s="100"/>
      <c r="RZ146" s="100"/>
      <c r="SA146" s="541" t="s">
        <v>504</v>
      </c>
      <c r="SB146" s="565">
        <v>0.25</v>
      </c>
      <c r="SC146" s="566">
        <v>0.4</v>
      </c>
      <c r="SD146" s="633"/>
    </row>
    <row r="147" spans="1:498">
      <c r="A147" s="73" t="s">
        <v>464</v>
      </c>
      <c r="B147" s="76">
        <v>80</v>
      </c>
      <c r="C147" s="73" t="s">
        <v>47</v>
      </c>
      <c r="D147" s="778">
        <v>1020</v>
      </c>
      <c r="E147" s="77" t="s">
        <v>445</v>
      </c>
      <c r="F147" s="347" t="s">
        <v>60</v>
      </c>
      <c r="G147" s="600" t="s">
        <v>465</v>
      </c>
      <c r="H147" s="73"/>
      <c r="J147" s="13"/>
      <c r="K147" s="97">
        <v>11.85</v>
      </c>
      <c r="L147" s="97">
        <v>13.05</v>
      </c>
      <c r="M147" s="97" t="s">
        <v>502</v>
      </c>
      <c r="N147" s="97">
        <f>L147-K147+S147-R147</f>
        <v>0.80000000000000104</v>
      </c>
      <c r="O147" s="100">
        <f>N147/K147</f>
        <v>6.7510548523206843E-2</v>
      </c>
      <c r="P147" s="100"/>
      <c r="Q147" s="101" t="s">
        <v>503</v>
      </c>
      <c r="R147" s="126">
        <v>0.4</v>
      </c>
      <c r="S147" s="279"/>
      <c r="T147" s="60"/>
      <c r="U147" s="60"/>
      <c r="V147" s="692"/>
      <c r="X147" s="13"/>
      <c r="Y147" s="97">
        <v>11.85</v>
      </c>
      <c r="Z147" s="97"/>
      <c r="AA147" s="97" t="s">
        <v>502</v>
      </c>
      <c r="AB147" s="97">
        <f>Z147-Y147+AG147-AF147</f>
        <v>-12.25</v>
      </c>
      <c r="AC147" s="100">
        <f>AB147/Y147</f>
        <v>-1.0337552742616034</v>
      </c>
      <c r="AD147" s="100"/>
      <c r="AE147" s="101" t="s">
        <v>503</v>
      </c>
      <c r="AF147" s="126">
        <v>0.4</v>
      </c>
      <c r="AG147" s="279"/>
      <c r="AH147" s="60"/>
      <c r="AI147" s="127">
        <v>0.05</v>
      </c>
      <c r="AJ147" s="692"/>
      <c r="AL147" s="13"/>
      <c r="AM147" s="97">
        <v>12.4</v>
      </c>
      <c r="AN147" s="97">
        <v>13.64</v>
      </c>
      <c r="AO147" s="97" t="s">
        <v>298</v>
      </c>
      <c r="AP147" s="97">
        <f>AN147-AM147+AU147-AT147</f>
        <v>0.84000000000000019</v>
      </c>
      <c r="AQ147" s="100">
        <f>AP147/AM147</f>
        <v>6.7741935483870988E-2</v>
      </c>
      <c r="AR147" s="100"/>
      <c r="AS147" s="101" t="s">
        <v>504</v>
      </c>
      <c r="AT147" s="151">
        <v>0.4</v>
      </c>
      <c r="AU147" s="279"/>
      <c r="AV147" s="60"/>
      <c r="AW147" s="60"/>
      <c r="AX147" s="692"/>
      <c r="AZ147" s="13"/>
      <c r="BA147" s="97">
        <v>12.4</v>
      </c>
      <c r="BB147" s="97">
        <v>13.64</v>
      </c>
      <c r="BC147" s="97" t="s">
        <v>505</v>
      </c>
      <c r="BD147" s="97">
        <f>BB147-BA147+BI147-BH147</f>
        <v>0.84000000000000019</v>
      </c>
      <c r="BE147" s="100">
        <f>BD147/BA147</f>
        <v>6.7741935483870988E-2</v>
      </c>
      <c r="BF147" s="100"/>
      <c r="BG147" s="101" t="s">
        <v>504</v>
      </c>
      <c r="BH147" s="151">
        <v>0.4</v>
      </c>
      <c r="BI147" s="279"/>
      <c r="BJ147" s="60"/>
      <c r="BK147" s="60"/>
      <c r="BL147" s="692"/>
      <c r="BN147" s="13"/>
      <c r="BO147" s="97">
        <v>12.4</v>
      </c>
      <c r="BP147" s="97">
        <v>13.64</v>
      </c>
      <c r="BQ147" s="97" t="s">
        <v>502</v>
      </c>
      <c r="BR147" s="97">
        <f>BP147-BO147+BW147-BV147</f>
        <v>0.84000000000000019</v>
      </c>
      <c r="BS147" s="100">
        <f>BR147/BO147</f>
        <v>6.7741935483870988E-2</v>
      </c>
      <c r="BT147" s="100"/>
      <c r="BU147" s="101" t="s">
        <v>504</v>
      </c>
      <c r="BV147" s="151">
        <v>0.4</v>
      </c>
      <c r="BW147" s="279"/>
      <c r="BX147" s="60"/>
      <c r="BY147" s="60"/>
      <c r="BZ147" s="692"/>
      <c r="CB147" s="13"/>
      <c r="CC147" s="97">
        <v>12.4</v>
      </c>
      <c r="CD147" s="97">
        <v>13.64</v>
      </c>
      <c r="CE147" s="97" t="s">
        <v>505</v>
      </c>
      <c r="CF147" s="97">
        <f>CD147-CC147+CK147-CJ147</f>
        <v>0.84000000000000019</v>
      </c>
      <c r="CG147" s="100">
        <f>CF147/CC147</f>
        <v>6.7741935483870988E-2</v>
      </c>
      <c r="CH147" s="100"/>
      <c r="CI147" s="101" t="s">
        <v>504</v>
      </c>
      <c r="CJ147" s="151">
        <v>0.4</v>
      </c>
      <c r="CK147" s="279"/>
      <c r="CL147" s="60"/>
      <c r="CM147" s="60"/>
      <c r="CN147" s="692"/>
      <c r="CP147" s="13"/>
      <c r="CQ147" s="97">
        <v>12.4</v>
      </c>
      <c r="CR147" s="97">
        <v>13.64</v>
      </c>
      <c r="CS147" s="97" t="s">
        <v>505</v>
      </c>
      <c r="CT147" s="97">
        <f>CR147-CQ147+CY147-CX147</f>
        <v>0.99000000000000021</v>
      </c>
      <c r="CU147" s="100">
        <f>CT147/CQ147</f>
        <v>7.9838709677419364E-2</v>
      </c>
      <c r="CV147" s="100"/>
      <c r="CW147" s="101" t="s">
        <v>504</v>
      </c>
      <c r="CX147" s="151">
        <v>0.25</v>
      </c>
      <c r="CY147" s="279"/>
      <c r="CZ147" s="60"/>
      <c r="DA147" s="60"/>
      <c r="DB147" s="692"/>
      <c r="DD147" s="13"/>
      <c r="DE147" s="97">
        <v>12.4</v>
      </c>
      <c r="DF147" s="97">
        <v>13.64</v>
      </c>
      <c r="DG147" s="97"/>
      <c r="DH147" s="97"/>
      <c r="DI147" s="97" t="s">
        <v>505</v>
      </c>
      <c r="DJ147" s="97">
        <f>DF147-DE147+DO147-DN147</f>
        <v>0.84000000000000019</v>
      </c>
      <c r="DK147" s="100">
        <f>DJ147/DE147</f>
        <v>6.7741935483870988E-2</v>
      </c>
      <c r="DL147" s="100"/>
      <c r="DM147" s="101" t="s">
        <v>504</v>
      </c>
      <c r="DN147" s="151">
        <v>0.4</v>
      </c>
      <c r="DO147" s="279"/>
      <c r="DP147" s="60"/>
      <c r="DQ147" s="60"/>
      <c r="DR147" s="692"/>
      <c r="DT147" s="13"/>
      <c r="DU147" s="97">
        <v>12.4</v>
      </c>
      <c r="DV147" s="97">
        <v>13.64</v>
      </c>
      <c r="DW147" s="97" t="s">
        <v>505</v>
      </c>
      <c r="DX147" s="97">
        <f>DV147-DU147+EC147-EB147</f>
        <v>0.84000000000000019</v>
      </c>
      <c r="DY147" s="100">
        <f>DX147/DU147</f>
        <v>6.7741935483870988E-2</v>
      </c>
      <c r="DZ147" s="100"/>
      <c r="EA147" s="101" t="s">
        <v>504</v>
      </c>
      <c r="EB147" s="151">
        <v>0.4</v>
      </c>
      <c r="EC147" s="279"/>
      <c r="ED147" s="60"/>
      <c r="EE147" s="246">
        <v>3.5000000000000003E-2</v>
      </c>
      <c r="EF147" s="692"/>
      <c r="EG147" s="692"/>
      <c r="EH147" s="13"/>
      <c r="EI147" s="97">
        <v>12.4</v>
      </c>
      <c r="EJ147" s="97">
        <v>13.64</v>
      </c>
      <c r="EK147" s="97" t="s">
        <v>505</v>
      </c>
      <c r="EL147" s="97">
        <f>EJ147-EI147+EP147-EO147</f>
        <v>0.84000000000000019</v>
      </c>
      <c r="EM147" s="100">
        <f>EL147/EI147</f>
        <v>6.7741935483870988E-2</v>
      </c>
      <c r="EN147" s="101" t="s">
        <v>504</v>
      </c>
      <c r="EO147" s="151">
        <v>0.4</v>
      </c>
      <c r="EP147" s="279"/>
      <c r="EQ147" s="60"/>
      <c r="ER147" s="246">
        <v>3.5000000000000003E-2</v>
      </c>
      <c r="ES147" s="692"/>
      <c r="EU147" s="13"/>
      <c r="EV147" s="97">
        <v>12.4</v>
      </c>
      <c r="EW147" s="97">
        <v>13.64</v>
      </c>
      <c r="EX147" s="97" t="s">
        <v>505</v>
      </c>
      <c r="EY147" s="97">
        <f>EW147-EV147+FC147-FB147</f>
        <v>0.84000000000000019</v>
      </c>
      <c r="EZ147" s="100">
        <f>EY147/EV147</f>
        <v>6.7741935483870988E-2</v>
      </c>
      <c r="FA147" s="101" t="s">
        <v>504</v>
      </c>
      <c r="FB147" s="151">
        <v>0.4</v>
      </c>
      <c r="FC147" s="279"/>
      <c r="FD147" s="60"/>
      <c r="FE147" s="246">
        <v>3.5000000000000003E-2</v>
      </c>
      <c r="FF147" s="692"/>
      <c r="FH147" s="13"/>
      <c r="FI147" s="97">
        <v>12.4</v>
      </c>
      <c r="FJ147" s="97">
        <v>13.64</v>
      </c>
      <c r="FK147" s="97" t="s">
        <v>505</v>
      </c>
      <c r="FL147" s="97">
        <f>FJ147-FI147+FP147-FO147</f>
        <v>0.84000000000000019</v>
      </c>
      <c r="FM147" s="100">
        <f>FL147/FI147</f>
        <v>6.7741935483870988E-2</v>
      </c>
      <c r="FN147" s="101" t="s">
        <v>504</v>
      </c>
      <c r="FO147" s="151">
        <v>0.4</v>
      </c>
      <c r="FP147" s="279"/>
      <c r="FQ147" s="60"/>
      <c r="FR147" s="246">
        <v>3.5000000000000003E-2</v>
      </c>
      <c r="FS147" s="692"/>
      <c r="FU147" s="13"/>
      <c r="FV147" s="97">
        <v>12.4</v>
      </c>
      <c r="FW147" s="97">
        <v>13.64</v>
      </c>
      <c r="FX147" s="97"/>
      <c r="FY147" s="97" t="s">
        <v>505</v>
      </c>
      <c r="FZ147" s="97">
        <f>FW147-FV147+GD147-GC147</f>
        <v>0.84000000000000019</v>
      </c>
      <c r="GA147" s="100">
        <f>FZ147/FV147</f>
        <v>6.7741935483870988E-2</v>
      </c>
      <c r="GB147" s="101" t="s">
        <v>504</v>
      </c>
      <c r="GC147" s="151">
        <v>0.4</v>
      </c>
      <c r="GD147" s="279"/>
      <c r="GE147" s="60"/>
      <c r="GF147" s="246">
        <v>3.5000000000000003E-2</v>
      </c>
      <c r="GG147" s="692"/>
      <c r="GI147" s="13"/>
      <c r="GJ147" s="97">
        <v>12.4</v>
      </c>
      <c r="GK147" s="97">
        <v>13.64</v>
      </c>
      <c r="GL147" s="97"/>
      <c r="GM147" s="97" t="s">
        <v>62</v>
      </c>
      <c r="GN147" s="97">
        <f>GK147-GJ147+GR147-GQ147</f>
        <v>0.84000000000000019</v>
      </c>
      <c r="GO147" s="100">
        <f>GN147/GJ147</f>
        <v>6.7741935483870988E-2</v>
      </c>
      <c r="GP147" s="101" t="s">
        <v>504</v>
      </c>
      <c r="GQ147" s="279">
        <v>0.4</v>
      </c>
      <c r="GR147" s="279"/>
      <c r="GS147" s="60"/>
      <c r="GT147" s="246">
        <v>3.5000000000000003E-2</v>
      </c>
      <c r="GU147" s="692"/>
      <c r="GW147" s="13"/>
      <c r="GX147" s="97">
        <v>12.4</v>
      </c>
      <c r="GY147" s="97">
        <v>13.64</v>
      </c>
      <c r="GZ147" s="97"/>
      <c r="HA147" s="97" t="s">
        <v>62</v>
      </c>
      <c r="HB147" s="97">
        <f>GY147-GX147+HF147-HE147</f>
        <v>0.84000000000000019</v>
      </c>
      <c r="HC147" s="100">
        <f>HB147/GX147</f>
        <v>6.7741935483870988E-2</v>
      </c>
      <c r="HD147" s="101" t="s">
        <v>504</v>
      </c>
      <c r="HE147" s="279">
        <v>0.4</v>
      </c>
      <c r="HF147" s="279"/>
      <c r="HG147" s="60"/>
      <c r="HH147" s="246">
        <v>3.5000000000000003E-2</v>
      </c>
      <c r="HI147" s="692"/>
      <c r="HJ147" s="692"/>
      <c r="HK147" s="13"/>
      <c r="HL147" s="97">
        <v>12.4</v>
      </c>
      <c r="HM147" s="97">
        <v>13.64</v>
      </c>
      <c r="HN147" s="97"/>
      <c r="HO147" s="97" t="s">
        <v>62</v>
      </c>
      <c r="HP147" s="97">
        <f>HM147-HL147+HT147-HS147</f>
        <v>0.84000000000000019</v>
      </c>
      <c r="HQ147" s="100">
        <f>HP147/HL147</f>
        <v>6.7741935483870988E-2</v>
      </c>
      <c r="HR147" s="101" t="s">
        <v>504</v>
      </c>
      <c r="HS147" s="279">
        <v>0.4</v>
      </c>
      <c r="HT147" s="279"/>
      <c r="HU147" s="60"/>
      <c r="HV147" s="246">
        <v>3.5000000000000003E-2</v>
      </c>
      <c r="HW147" s="692"/>
      <c r="HX147" s="13"/>
      <c r="HY147" s="97">
        <v>12.4</v>
      </c>
      <c r="HZ147" s="97">
        <v>13.64</v>
      </c>
      <c r="IA147" s="97"/>
      <c r="IB147" s="97" t="s">
        <v>62</v>
      </c>
      <c r="IC147" s="97">
        <f>HZ147-HY147+IJ147-II147</f>
        <v>0.99000000000000021</v>
      </c>
      <c r="ID147" s="100">
        <f>IC147/HY147</f>
        <v>7.9838709677419364E-2</v>
      </c>
      <c r="IE147" s="100"/>
      <c r="IF147" s="100"/>
      <c r="IG147" s="100"/>
      <c r="IH147" s="101" t="s">
        <v>504</v>
      </c>
      <c r="II147" s="279">
        <v>0.25</v>
      </c>
      <c r="IJ147" s="279"/>
      <c r="IK147" s="60"/>
      <c r="IL147" s="246">
        <v>3.5000000000000003E-2</v>
      </c>
      <c r="IM147" s="692"/>
      <c r="IQ147" s="13"/>
      <c r="IR147" s="97">
        <v>12.4</v>
      </c>
      <c r="IS147" s="97">
        <v>13.64</v>
      </c>
      <c r="IT147" s="97"/>
      <c r="IU147" s="97" t="s">
        <v>62</v>
      </c>
      <c r="IV147" s="97">
        <f>IS147-IR147+JC147-JB147</f>
        <v>0.99000000000000021</v>
      </c>
      <c r="IW147" s="100">
        <f>IV147/IR147</f>
        <v>7.9838709677419364E-2</v>
      </c>
      <c r="IX147" s="100"/>
      <c r="IY147" s="100"/>
      <c r="IZ147" s="100"/>
      <c r="JA147" s="101" t="s">
        <v>504</v>
      </c>
      <c r="JB147" s="279">
        <v>0.25</v>
      </c>
      <c r="JC147" s="279"/>
      <c r="JD147" s="60"/>
      <c r="JE147" s="246">
        <v>3.5000000000000003E-2</v>
      </c>
      <c r="JF147" s="692"/>
      <c r="JH147" s="13"/>
      <c r="JI147" s="97">
        <v>12.4</v>
      </c>
      <c r="JJ147" s="97">
        <v>13.64</v>
      </c>
      <c r="JK147" s="97"/>
      <c r="JL147" s="97" t="s">
        <v>62</v>
      </c>
      <c r="JM147" s="97">
        <f>JJ147-JI147+JT147-JS147</f>
        <v>0.99000000000000021</v>
      </c>
      <c r="JN147" s="100">
        <f>JM147/JI147</f>
        <v>7.9838709677419364E-2</v>
      </c>
      <c r="JO147" s="100"/>
      <c r="JP147" s="100"/>
      <c r="JQ147" s="100"/>
      <c r="JR147" s="101" t="s">
        <v>504</v>
      </c>
      <c r="JS147" s="279">
        <v>0.25</v>
      </c>
      <c r="JT147" s="279"/>
      <c r="JU147" s="60"/>
      <c r="JV147" s="246">
        <v>3.5000000000000003E-2</v>
      </c>
      <c r="JW147" s="13"/>
      <c r="JZ147" s="13"/>
      <c r="KA147" s="97">
        <v>12.4</v>
      </c>
      <c r="KB147" s="97">
        <v>13.64</v>
      </c>
      <c r="KC147" s="97"/>
      <c r="KD147" s="97" t="s">
        <v>62</v>
      </c>
      <c r="KE147" s="97">
        <f>KB147-KA147+KL147-KK147</f>
        <v>0.99000000000000021</v>
      </c>
      <c r="KF147" s="100">
        <f>KE147/KA147</f>
        <v>7.9838709677419364E-2</v>
      </c>
      <c r="KG147" s="100"/>
      <c r="KH147" s="100"/>
      <c r="KI147" s="100"/>
      <c r="KJ147" s="101" t="s">
        <v>504</v>
      </c>
      <c r="KK147" s="279">
        <v>0.25</v>
      </c>
      <c r="KL147" s="279"/>
      <c r="KM147" s="60"/>
      <c r="KN147" s="246">
        <v>3.5000000000000003E-2</v>
      </c>
      <c r="KO147" s="13"/>
      <c r="KQ147" s="13"/>
      <c r="KR147" s="97">
        <v>12.4</v>
      </c>
      <c r="KS147" s="97">
        <v>13.64</v>
      </c>
      <c r="KT147" s="97"/>
      <c r="KU147" s="317" t="s">
        <v>62</v>
      </c>
      <c r="KV147" s="97">
        <f>KS147-KR147+LC147-LB147</f>
        <v>0.99000000000000021</v>
      </c>
      <c r="KW147" s="100">
        <f>KV147/KR147</f>
        <v>7.9838709677419364E-2</v>
      </c>
      <c r="KX147" s="100"/>
      <c r="KY147" s="100"/>
      <c r="KZ147" s="100"/>
      <c r="LA147" s="101" t="s">
        <v>504</v>
      </c>
      <c r="LB147" s="279">
        <v>0.25</v>
      </c>
      <c r="LC147" s="279"/>
      <c r="LD147" s="60"/>
      <c r="LE147" s="246">
        <v>3.5000000000000003E-2</v>
      </c>
      <c r="LF147" s="13"/>
      <c r="LI147" s="13"/>
      <c r="LJ147" s="97">
        <v>12.4</v>
      </c>
      <c r="LK147" s="97">
        <v>13.64</v>
      </c>
      <c r="LL147" s="97"/>
      <c r="LM147" s="317" t="s">
        <v>62</v>
      </c>
      <c r="LN147" s="97">
        <f>LK147-LJ147+LU147-LT147</f>
        <v>0.99000000000000021</v>
      </c>
      <c r="LO147" s="100">
        <f>LN147/LJ147</f>
        <v>7.9838709677419364E-2</v>
      </c>
      <c r="LP147" s="100"/>
      <c r="LQ147" s="100"/>
      <c r="LR147" s="100"/>
      <c r="LS147" s="101" t="s">
        <v>504</v>
      </c>
      <c r="LT147" s="279">
        <v>0.25</v>
      </c>
      <c r="LU147" s="279"/>
      <c r="LV147" s="60"/>
      <c r="LW147" s="246">
        <v>3.5000000000000003E-2</v>
      </c>
      <c r="LX147" s="13"/>
      <c r="LZ147" s="13"/>
      <c r="MA147" s="97">
        <v>12.4</v>
      </c>
      <c r="MB147" s="97">
        <v>13.64</v>
      </c>
      <c r="MC147" s="97"/>
      <c r="MD147" s="317" t="s">
        <v>62</v>
      </c>
      <c r="ME147" s="97">
        <f>MB147-MA147+ML147-MK147</f>
        <v>0.99000000000000021</v>
      </c>
      <c r="MF147" s="100">
        <f>ME147/MA147</f>
        <v>7.9838709677419364E-2</v>
      </c>
      <c r="MG147" s="100"/>
      <c r="MH147" s="100"/>
      <c r="MI147" s="100"/>
      <c r="MJ147" s="101" t="s">
        <v>504</v>
      </c>
      <c r="MK147" s="279">
        <v>0.25</v>
      </c>
      <c r="ML147" s="279"/>
      <c r="MM147" s="60"/>
      <c r="MN147" s="246">
        <v>3.5000000000000003E-2</v>
      </c>
      <c r="MO147" s="13"/>
      <c r="MQ147" s="13"/>
      <c r="MR147" s="97">
        <v>12.4</v>
      </c>
      <c r="MS147" s="97">
        <v>13.64</v>
      </c>
      <c r="MT147" s="97"/>
      <c r="MU147" s="317" t="s">
        <v>62</v>
      </c>
      <c r="MV147" s="97">
        <f>MS147-MR147+NC147-NB147</f>
        <v>0.99000000000000021</v>
      </c>
      <c r="MW147" s="100">
        <f>MV147/MR147</f>
        <v>7.9838709677419364E-2</v>
      </c>
      <c r="MX147" s="100"/>
      <c r="MY147" s="100"/>
      <c r="MZ147" s="100"/>
      <c r="NA147" s="101" t="s">
        <v>504</v>
      </c>
      <c r="NB147" s="279">
        <v>0.25</v>
      </c>
      <c r="NC147" s="279"/>
      <c r="ND147" s="60"/>
      <c r="NE147" s="246">
        <v>3.5000000000000003E-2</v>
      </c>
      <c r="NF147" s="13"/>
      <c r="NI147" s="13"/>
      <c r="NJ147" s="97">
        <v>12.4</v>
      </c>
      <c r="NK147" s="97">
        <v>13.64</v>
      </c>
      <c r="NL147" s="97"/>
      <c r="NM147" s="317" t="s">
        <v>62</v>
      </c>
      <c r="NN147" s="97">
        <f>NK147-NJ147+NU147-NT147</f>
        <v>0.99000000000000021</v>
      </c>
      <c r="NO147" s="100">
        <f>NN147/NJ147</f>
        <v>7.9838709677419364E-2</v>
      </c>
      <c r="NP147" s="100"/>
      <c r="NQ147" s="100"/>
      <c r="NR147" s="100"/>
      <c r="NS147" s="101" t="s">
        <v>504</v>
      </c>
      <c r="NT147" s="279">
        <v>0.25</v>
      </c>
      <c r="NU147" s="279"/>
      <c r="NV147" s="60"/>
      <c r="NW147" s="246">
        <v>3.5000000000000003E-2</v>
      </c>
      <c r="NX147" s="13"/>
      <c r="OA147" s="13"/>
      <c r="OB147" s="97">
        <v>12.4</v>
      </c>
      <c r="OC147" s="97">
        <v>13.64</v>
      </c>
      <c r="OD147" s="97"/>
      <c r="OE147" s="317" t="s">
        <v>62</v>
      </c>
      <c r="OF147" s="97">
        <f>OC147-OB147+OM147-OL147</f>
        <v>0.99000000000000021</v>
      </c>
      <c r="OG147" s="100">
        <f>OF147/OB147</f>
        <v>7.9838709677419364E-2</v>
      </c>
      <c r="OH147" s="100"/>
      <c r="OI147" s="100"/>
      <c r="OJ147" s="100"/>
      <c r="OK147" s="101" t="s">
        <v>504</v>
      </c>
      <c r="OL147" s="279">
        <v>0.25</v>
      </c>
      <c r="OM147" s="279"/>
      <c r="ON147" s="13"/>
      <c r="OQ147" s="13"/>
      <c r="OR147" s="97">
        <v>12.4</v>
      </c>
      <c r="OS147" s="97">
        <v>13.64</v>
      </c>
      <c r="OT147" s="97"/>
      <c r="OU147" s="317" t="s">
        <v>62</v>
      </c>
      <c r="OV147" s="97">
        <f>OS147-OR147+PC147-PB147</f>
        <v>0.99000000000000021</v>
      </c>
      <c r="OW147" s="100">
        <f>OV147/OR147</f>
        <v>7.9838709677419364E-2</v>
      </c>
      <c r="OX147" s="100"/>
      <c r="OY147" s="100"/>
      <c r="OZ147" s="100"/>
      <c r="PA147" s="101" t="s">
        <v>504</v>
      </c>
      <c r="PB147" s="279">
        <v>0.25</v>
      </c>
      <c r="PC147" s="279"/>
      <c r="PD147" s="13"/>
      <c r="PG147" s="13"/>
      <c r="PH147" s="97">
        <v>12.4</v>
      </c>
      <c r="PI147" s="97">
        <v>13.64</v>
      </c>
      <c r="PJ147" s="97"/>
      <c r="PK147" s="317" t="s">
        <v>62</v>
      </c>
      <c r="PL147" s="97">
        <f>PI147-PH147+PS147-PR147</f>
        <v>0.99000000000000021</v>
      </c>
      <c r="PM147" s="100">
        <f>PL147/PH147</f>
        <v>7.9838709677419364E-2</v>
      </c>
      <c r="PN147" s="100"/>
      <c r="PO147" s="100"/>
      <c r="PP147" s="100"/>
      <c r="PQ147" s="101" t="s">
        <v>504</v>
      </c>
      <c r="PR147" s="279">
        <v>0.25</v>
      </c>
      <c r="PS147" s="279"/>
      <c r="PT147" s="13"/>
      <c r="PV147" s="13"/>
      <c r="PW147" s="97">
        <v>12.4</v>
      </c>
      <c r="PX147" s="97">
        <v>13.64</v>
      </c>
      <c r="PY147" s="97"/>
      <c r="PZ147" s="317" t="s">
        <v>62</v>
      </c>
      <c r="QA147" s="97">
        <f>PX147-PW147+QH147-QG147</f>
        <v>0.99000000000000021</v>
      </c>
      <c r="QB147" s="100">
        <f>QA147/PW147</f>
        <v>7.9838709677419364E-2</v>
      </c>
      <c r="QC147" s="100"/>
      <c r="QD147" s="100"/>
      <c r="QE147" s="100"/>
      <c r="QF147" s="101" t="s">
        <v>504</v>
      </c>
      <c r="QG147" s="279">
        <v>0.25</v>
      </c>
      <c r="QH147" s="279"/>
      <c r="QI147" s="13"/>
      <c r="QK147" s="13"/>
      <c r="QL147" s="97">
        <v>12.4</v>
      </c>
      <c r="QM147" s="97">
        <v>13.64</v>
      </c>
      <c r="QN147" s="97"/>
      <c r="QO147" s="317" t="s">
        <v>62</v>
      </c>
      <c r="QP147" s="97">
        <f>QM147-QL147+QW147-QV147</f>
        <v>0.99000000000000021</v>
      </c>
      <c r="QQ147" s="100">
        <f>QP147/QL147</f>
        <v>7.9838709677419364E-2</v>
      </c>
      <c r="QR147" s="100"/>
      <c r="QS147" s="100"/>
      <c r="QT147" s="100"/>
      <c r="QU147" s="101" t="s">
        <v>504</v>
      </c>
      <c r="QV147" s="279">
        <v>0.25</v>
      </c>
      <c r="QW147" s="279"/>
      <c r="QX147" s="13"/>
      <c r="QZ147" s="622"/>
      <c r="RA147" s="97">
        <v>12.4</v>
      </c>
      <c r="RB147" s="97">
        <v>13.64</v>
      </c>
      <c r="RC147" s="502"/>
      <c r="RD147" s="317" t="s">
        <v>62</v>
      </c>
      <c r="RE147" s="97">
        <f>RB147-RA147+RL147-RK147</f>
        <v>0.99000000000000021</v>
      </c>
      <c r="RF147" s="100">
        <f>RE147/RA147</f>
        <v>7.9838709677419364E-2</v>
      </c>
      <c r="RG147" s="100"/>
      <c r="RH147" s="100"/>
      <c r="RI147" s="100"/>
      <c r="RJ147" s="541" t="s">
        <v>504</v>
      </c>
      <c r="RK147" s="565">
        <v>0.25</v>
      </c>
      <c r="RL147" s="566"/>
      <c r="RM147" s="633"/>
      <c r="RQ147" s="622"/>
      <c r="RR147" s="97">
        <v>12.4</v>
      </c>
      <c r="RS147" s="97">
        <v>13.64</v>
      </c>
      <c r="RT147" s="502"/>
      <c r="RU147" s="317" t="s">
        <v>62</v>
      </c>
      <c r="RV147" s="97">
        <f>RS147-RR147+SC147-SB147</f>
        <v>0.99000000000000021</v>
      </c>
      <c r="RW147" s="100">
        <f>RV147/RR147</f>
        <v>7.9838709677419364E-2</v>
      </c>
      <c r="RX147" s="100"/>
      <c r="RY147" s="100"/>
      <c r="RZ147" s="100"/>
      <c r="SA147" s="541" t="s">
        <v>504</v>
      </c>
      <c r="SB147" s="565">
        <v>0.25</v>
      </c>
      <c r="SC147" s="566"/>
      <c r="SD147" s="633"/>
    </row>
    <row r="148" spans="1:498">
      <c r="A148" s="73" t="s">
        <v>466</v>
      </c>
      <c r="B148" s="76">
        <v>80</v>
      </c>
      <c r="C148" s="73" t="s">
        <v>47</v>
      </c>
      <c r="D148" s="778">
        <v>1020</v>
      </c>
      <c r="E148" s="77" t="s">
        <v>445</v>
      </c>
      <c r="F148" s="347" t="s">
        <v>60</v>
      </c>
      <c r="G148" s="600" t="s">
        <v>467</v>
      </c>
      <c r="H148" s="73"/>
      <c r="J148" s="13"/>
      <c r="K148" s="97">
        <v>17.95</v>
      </c>
      <c r="L148" s="97">
        <v>18.7</v>
      </c>
      <c r="M148" s="97" t="s">
        <v>502</v>
      </c>
      <c r="N148" s="97">
        <f>L148-K148+S148-R148</f>
        <v>0.35</v>
      </c>
      <c r="O148" s="100">
        <f>N148/K148</f>
        <v>1.9498607242339833E-2</v>
      </c>
      <c r="P148" s="100"/>
      <c r="Q148" s="101" t="s">
        <v>503</v>
      </c>
      <c r="R148" s="126">
        <v>0.4</v>
      </c>
      <c r="S148" s="279"/>
      <c r="T148" s="60"/>
      <c r="U148" s="60"/>
      <c r="V148" s="692"/>
      <c r="X148" s="13"/>
      <c r="Y148" s="97">
        <v>17.95</v>
      </c>
      <c r="Z148" s="97"/>
      <c r="AA148" s="97" t="s">
        <v>502</v>
      </c>
      <c r="AB148" s="97">
        <f>Z148-Y148+AG148-AF148</f>
        <v>-18.349999999999998</v>
      </c>
      <c r="AC148" s="100">
        <f>AB148/Y148</f>
        <v>-1.022284122562674</v>
      </c>
      <c r="AD148" s="100"/>
      <c r="AE148" s="101" t="s">
        <v>503</v>
      </c>
      <c r="AF148" s="126">
        <v>0.4</v>
      </c>
      <c r="AG148" s="279"/>
      <c r="AH148" s="60"/>
      <c r="AI148" s="127">
        <v>0.05</v>
      </c>
      <c r="AJ148" s="692"/>
      <c r="AL148" s="154"/>
      <c r="AM148" s="97">
        <v>18.899999999999999</v>
      </c>
      <c r="AN148" s="97">
        <v>18.7</v>
      </c>
      <c r="AO148" s="97" t="s">
        <v>298</v>
      </c>
      <c r="AP148" s="97">
        <f>AN148-AM148+AU148-AT148</f>
        <v>-0.59999999999999931</v>
      </c>
      <c r="AQ148" s="100">
        <f>AP148/AM148</f>
        <v>-3.174603174603171E-2</v>
      </c>
      <c r="AR148" s="100"/>
      <c r="AS148" s="101" t="s">
        <v>504</v>
      </c>
      <c r="AT148" s="151">
        <v>0.4</v>
      </c>
      <c r="AU148" s="279"/>
      <c r="AV148" s="60"/>
      <c r="AW148" s="60"/>
      <c r="AX148" s="692"/>
      <c r="AZ148" s="13"/>
      <c r="BA148" s="97">
        <v>18.899999999999999</v>
      </c>
      <c r="BB148" s="97">
        <v>18.7</v>
      </c>
      <c r="BC148" s="97" t="s">
        <v>505</v>
      </c>
      <c r="BD148" s="97">
        <f>BB148-BA148+BI148-BH148</f>
        <v>-0.59999999999999931</v>
      </c>
      <c r="BE148" s="100">
        <f>BD148/BA148</f>
        <v>-3.174603174603171E-2</v>
      </c>
      <c r="BF148" s="100"/>
      <c r="BG148" s="101" t="s">
        <v>504</v>
      </c>
      <c r="BH148" s="151">
        <v>0.4</v>
      </c>
      <c r="BI148" s="279"/>
      <c r="BJ148" s="60"/>
      <c r="BK148" s="60"/>
      <c r="BL148" s="692"/>
      <c r="BN148" s="13"/>
      <c r="BO148" s="97">
        <v>18.899999999999999</v>
      </c>
      <c r="BP148" s="97">
        <v>18.7</v>
      </c>
      <c r="BQ148" s="97" t="s">
        <v>502</v>
      </c>
      <c r="BR148" s="97">
        <f>BP148-BO148+BW148-BV148</f>
        <v>-0.59999999999999931</v>
      </c>
      <c r="BS148" s="100">
        <f>BR148/BO148</f>
        <v>-3.174603174603171E-2</v>
      </c>
      <c r="BT148" s="100"/>
      <c r="BU148" s="101" t="s">
        <v>504</v>
      </c>
      <c r="BV148" s="151">
        <v>0.4</v>
      </c>
      <c r="BW148" s="279"/>
      <c r="BX148" s="60"/>
      <c r="BY148" s="60"/>
      <c r="BZ148" s="692"/>
      <c r="CB148" s="13"/>
      <c r="CC148" s="97">
        <v>18.899999999999999</v>
      </c>
      <c r="CD148" s="97">
        <v>18.7</v>
      </c>
      <c r="CE148" s="97" t="s">
        <v>505</v>
      </c>
      <c r="CF148" s="97">
        <f>CD148-CC148+CK148-CJ148</f>
        <v>-0.59999999999999931</v>
      </c>
      <c r="CG148" s="100">
        <f>CF148/CC148</f>
        <v>-3.174603174603171E-2</v>
      </c>
      <c r="CH148" s="100"/>
      <c r="CI148" s="101" t="s">
        <v>504</v>
      </c>
      <c r="CJ148" s="151">
        <v>0.4</v>
      </c>
      <c r="CK148" s="279"/>
      <c r="CL148" s="60"/>
      <c r="CM148" s="60"/>
      <c r="CN148" s="692"/>
      <c r="CP148" s="13"/>
      <c r="CQ148" s="97">
        <v>18.899999999999999</v>
      </c>
      <c r="CR148" s="97">
        <v>18.7</v>
      </c>
      <c r="CS148" s="97" t="s">
        <v>505</v>
      </c>
      <c r="CT148" s="97">
        <f>CR148-CQ148+CY148-CX148</f>
        <v>-0.44999999999999929</v>
      </c>
      <c r="CU148" s="100">
        <f>CT148/CQ148</f>
        <v>-2.3809523809523774E-2</v>
      </c>
      <c r="CV148" s="100"/>
      <c r="CW148" s="101" t="s">
        <v>504</v>
      </c>
      <c r="CX148" s="151">
        <v>0.25</v>
      </c>
      <c r="CY148" s="279"/>
      <c r="CZ148" s="60"/>
      <c r="DA148" s="60"/>
      <c r="DB148" s="692"/>
      <c r="DD148" s="13"/>
      <c r="DE148" s="97">
        <v>18.899999999999999</v>
      </c>
      <c r="DF148" s="97">
        <v>18.7</v>
      </c>
      <c r="DG148" s="97"/>
      <c r="DH148" s="97"/>
      <c r="DI148" s="97" t="s">
        <v>505</v>
      </c>
      <c r="DJ148" s="97">
        <f>DF148-DE148+DO148-DN148</f>
        <v>-0.59999999999999931</v>
      </c>
      <c r="DK148" s="100">
        <f>DJ148/DE148</f>
        <v>-3.174603174603171E-2</v>
      </c>
      <c r="DL148" s="100"/>
      <c r="DM148" s="101" t="s">
        <v>504</v>
      </c>
      <c r="DN148" s="151">
        <v>0.4</v>
      </c>
      <c r="DO148" s="279"/>
      <c r="DP148" s="60"/>
      <c r="DQ148" s="60"/>
      <c r="DR148" s="692"/>
      <c r="DT148" s="13"/>
      <c r="DU148" s="97">
        <v>18.899999999999999</v>
      </c>
      <c r="DV148" s="97">
        <v>18.7</v>
      </c>
      <c r="DW148" s="97" t="s">
        <v>505</v>
      </c>
      <c r="DX148" s="97">
        <f>DV148-DU148+EC148-EB148</f>
        <v>-0.59999999999999931</v>
      </c>
      <c r="DY148" s="100">
        <f>DX148/DU148</f>
        <v>-3.174603174603171E-2</v>
      </c>
      <c r="DZ148" s="100"/>
      <c r="EA148" s="101" t="s">
        <v>504</v>
      </c>
      <c r="EB148" s="151">
        <v>0.4</v>
      </c>
      <c r="EC148" s="279"/>
      <c r="ED148" s="60"/>
      <c r="EE148" s="60"/>
      <c r="EF148" s="692"/>
      <c r="EG148" s="692"/>
      <c r="EH148" s="13"/>
      <c r="EI148" s="97">
        <v>18.899999999999999</v>
      </c>
      <c r="EJ148" s="97">
        <v>18.7</v>
      </c>
      <c r="EK148" s="97" t="s">
        <v>505</v>
      </c>
      <c r="EL148" s="97">
        <f>EJ148-EI148+EP148-EO148</f>
        <v>-0.59999999999999931</v>
      </c>
      <c r="EM148" s="100">
        <f>EL148/EI148</f>
        <v>-3.174603174603171E-2</v>
      </c>
      <c r="EN148" s="101" t="s">
        <v>504</v>
      </c>
      <c r="EO148" s="151">
        <v>0.4</v>
      </c>
      <c r="EP148" s="279"/>
      <c r="EQ148" s="60"/>
      <c r="ER148" s="60"/>
      <c r="ES148" s="692"/>
      <c r="EU148" s="13"/>
      <c r="EV148" s="97">
        <v>18.899999999999999</v>
      </c>
      <c r="EW148" s="97">
        <v>18.7</v>
      </c>
      <c r="EX148" s="97" t="s">
        <v>505</v>
      </c>
      <c r="EY148" s="97">
        <f>EW148-EV148+FC148-FB148</f>
        <v>-0.59999999999999931</v>
      </c>
      <c r="EZ148" s="100">
        <f>EY148/EV148</f>
        <v>-3.174603174603171E-2</v>
      </c>
      <c r="FA148" s="101" t="s">
        <v>504</v>
      </c>
      <c r="FB148" s="151">
        <v>0.4</v>
      </c>
      <c r="FC148" s="279"/>
      <c r="FD148" s="60"/>
      <c r="FE148" s="60"/>
      <c r="FF148" s="692"/>
      <c r="FH148" s="13"/>
      <c r="FI148" s="97">
        <v>18.899999999999999</v>
      </c>
      <c r="FJ148" s="97">
        <v>18.7</v>
      </c>
      <c r="FK148" s="97" t="s">
        <v>505</v>
      </c>
      <c r="FL148" s="97">
        <f>FJ148-FI148+FP148-FO148</f>
        <v>-0.59999999999999931</v>
      </c>
      <c r="FM148" s="100">
        <f>FL148/FI148</f>
        <v>-3.174603174603171E-2</v>
      </c>
      <c r="FN148" s="101" t="s">
        <v>504</v>
      </c>
      <c r="FO148" s="151">
        <v>0.4</v>
      </c>
      <c r="FP148" s="279"/>
      <c r="FQ148" s="60"/>
      <c r="FR148" s="60"/>
      <c r="FS148" s="692"/>
      <c r="FU148" s="13"/>
      <c r="FV148" s="97">
        <v>18.899999999999999</v>
      </c>
      <c r="FW148" s="97">
        <v>18.7</v>
      </c>
      <c r="FX148" s="97"/>
      <c r="FY148" s="97" t="s">
        <v>505</v>
      </c>
      <c r="FZ148" s="97">
        <f>FW148-FV148+GD148-GC148</f>
        <v>-0.59999999999999931</v>
      </c>
      <c r="GA148" s="100">
        <f>FZ148/FV148</f>
        <v>-3.174603174603171E-2</v>
      </c>
      <c r="GB148" s="101" t="s">
        <v>504</v>
      </c>
      <c r="GC148" s="151">
        <v>0.4</v>
      </c>
      <c r="GD148" s="279"/>
      <c r="GE148" s="60"/>
      <c r="GF148" s="60"/>
      <c r="GG148" s="692"/>
      <c r="GI148" s="13"/>
      <c r="GJ148" s="97">
        <v>18.899999999999999</v>
      </c>
      <c r="GK148" s="278">
        <v>18.7</v>
      </c>
      <c r="GL148" s="97"/>
      <c r="GM148" s="97" t="s">
        <v>62</v>
      </c>
      <c r="GN148" s="97">
        <f>GK148-GJ148+GR148-GQ148</f>
        <v>-0.59999999999999931</v>
      </c>
      <c r="GO148" s="100">
        <f>GN148/GJ148</f>
        <v>-3.174603174603171E-2</v>
      </c>
      <c r="GP148" s="101" t="s">
        <v>504</v>
      </c>
      <c r="GQ148" s="279">
        <v>0.4</v>
      </c>
      <c r="GR148" s="279"/>
      <c r="GS148" s="60"/>
      <c r="GT148" s="60"/>
      <c r="GU148" s="692"/>
      <c r="GW148" s="13"/>
      <c r="GX148" s="97">
        <v>18.899999999999999</v>
      </c>
      <c r="GY148" s="290">
        <v>21.43</v>
      </c>
      <c r="GZ148" s="97"/>
      <c r="HA148" s="97" t="s">
        <v>62</v>
      </c>
      <c r="HB148" s="97">
        <f>GY148-GX148+HF148-HE148</f>
        <v>2.330000000000001</v>
      </c>
      <c r="HC148" s="100">
        <f>HB148/GX148</f>
        <v>0.12328042328042334</v>
      </c>
      <c r="HD148" s="101" t="s">
        <v>504</v>
      </c>
      <c r="HE148" s="279">
        <v>0.2</v>
      </c>
      <c r="HF148" s="279"/>
      <c r="HG148" s="60"/>
      <c r="HH148" s="60"/>
      <c r="HI148" s="692"/>
      <c r="HJ148" s="692"/>
      <c r="HK148" s="13"/>
      <c r="HL148" s="97">
        <v>18.899999999999999</v>
      </c>
      <c r="HM148" s="290">
        <v>21.43</v>
      </c>
      <c r="HN148" s="97"/>
      <c r="HO148" s="97" t="s">
        <v>62</v>
      </c>
      <c r="HP148" s="97">
        <f>HM148-HL148+HT148-HS148</f>
        <v>2.330000000000001</v>
      </c>
      <c r="HQ148" s="100">
        <f>HP148/HL148</f>
        <v>0.12328042328042334</v>
      </c>
      <c r="HR148" s="101" t="s">
        <v>504</v>
      </c>
      <c r="HS148" s="279">
        <v>0.2</v>
      </c>
      <c r="HT148" s="279"/>
      <c r="HU148" s="60"/>
      <c r="HV148" s="60"/>
      <c r="HW148" s="692"/>
      <c r="HX148" s="13"/>
      <c r="HY148" s="97">
        <v>18.899999999999999</v>
      </c>
      <c r="HZ148" s="290">
        <v>21.43</v>
      </c>
      <c r="IA148" s="97"/>
      <c r="IB148" s="97" t="s">
        <v>62</v>
      </c>
      <c r="IC148" s="97">
        <f>HZ148-HY148+IJ148-II148</f>
        <v>2.2800000000000011</v>
      </c>
      <c r="ID148" s="100">
        <f>IC148/HY148</f>
        <v>0.12063492063492071</v>
      </c>
      <c r="IE148" s="100"/>
      <c r="IF148" s="100"/>
      <c r="IG148" s="100"/>
      <c r="IH148" s="101" t="s">
        <v>504</v>
      </c>
      <c r="II148" s="279">
        <v>0.25</v>
      </c>
      <c r="IJ148" s="279"/>
      <c r="IK148" s="60"/>
      <c r="IL148" s="60"/>
      <c r="IM148" s="692"/>
      <c r="IQ148" s="13"/>
      <c r="IR148" s="97">
        <v>18.899999999999999</v>
      </c>
      <c r="IS148" s="290">
        <v>21.43</v>
      </c>
      <c r="IT148" s="97"/>
      <c r="IU148" s="97" t="s">
        <v>62</v>
      </c>
      <c r="IV148" s="97">
        <f>IS148-IR148+JC148-JB148</f>
        <v>2.2800000000000011</v>
      </c>
      <c r="IW148" s="100">
        <f>IV148/IR148</f>
        <v>0.12063492063492071</v>
      </c>
      <c r="IX148" s="100"/>
      <c r="IY148" s="100"/>
      <c r="IZ148" s="100"/>
      <c r="JA148" s="101" t="s">
        <v>504</v>
      </c>
      <c r="JB148" s="279">
        <v>0.25</v>
      </c>
      <c r="JC148" s="279"/>
      <c r="JD148" s="60"/>
      <c r="JE148" s="60"/>
      <c r="JF148" s="692"/>
      <c r="JH148" s="13"/>
      <c r="JI148" s="97">
        <v>18.899999999999999</v>
      </c>
      <c r="JJ148" s="290">
        <v>21.43</v>
      </c>
      <c r="JK148" s="97"/>
      <c r="JL148" s="97" t="s">
        <v>62</v>
      </c>
      <c r="JM148" s="97">
        <f>JJ148-JI148+JT148-JS148</f>
        <v>2.2800000000000011</v>
      </c>
      <c r="JN148" s="100">
        <f>JM148/JI148</f>
        <v>0.12063492063492071</v>
      </c>
      <c r="JO148" s="100"/>
      <c r="JP148" s="100"/>
      <c r="JQ148" s="100"/>
      <c r="JR148" s="101" t="s">
        <v>504</v>
      </c>
      <c r="JS148" s="279">
        <v>0.25</v>
      </c>
      <c r="JT148" s="279"/>
      <c r="JU148" s="60"/>
      <c r="JV148" s="60"/>
      <c r="JW148" s="13"/>
      <c r="JZ148" s="13"/>
      <c r="KA148" s="97">
        <v>18.899999999999999</v>
      </c>
      <c r="KB148" s="290">
        <v>21.43</v>
      </c>
      <c r="KC148" s="97"/>
      <c r="KD148" s="97" t="s">
        <v>62</v>
      </c>
      <c r="KE148" s="97">
        <f>KB148-KA148+KL148-KK148</f>
        <v>2.2800000000000011</v>
      </c>
      <c r="KF148" s="100">
        <f>KE148/KA148</f>
        <v>0.12063492063492071</v>
      </c>
      <c r="KG148" s="100"/>
      <c r="KH148" s="100"/>
      <c r="KI148" s="100"/>
      <c r="KJ148" s="101" t="s">
        <v>504</v>
      </c>
      <c r="KK148" s="279">
        <v>0.25</v>
      </c>
      <c r="KL148" s="279"/>
      <c r="KM148" s="60"/>
      <c r="KN148" s="60"/>
      <c r="KO148" s="13"/>
      <c r="KQ148" s="13"/>
      <c r="KR148" s="97">
        <v>18.899999999999999</v>
      </c>
      <c r="KS148" s="290">
        <v>21.43</v>
      </c>
      <c r="KT148" s="97"/>
      <c r="KU148" s="317" t="s">
        <v>62</v>
      </c>
      <c r="KV148" s="97">
        <f>KS148-KR148+LC148-LB148</f>
        <v>2.2800000000000011</v>
      </c>
      <c r="KW148" s="100">
        <f>KV148/KR148</f>
        <v>0.12063492063492071</v>
      </c>
      <c r="KX148" s="100"/>
      <c r="KY148" s="100"/>
      <c r="KZ148" s="100"/>
      <c r="LA148" s="101" t="s">
        <v>504</v>
      </c>
      <c r="LB148" s="279">
        <v>0.25</v>
      </c>
      <c r="LC148" s="279"/>
      <c r="LD148" s="60"/>
      <c r="LE148" s="60"/>
      <c r="LF148" s="13"/>
      <c r="LI148" s="13"/>
      <c r="LJ148" s="97">
        <v>18.899999999999999</v>
      </c>
      <c r="LK148" s="290">
        <v>21.43</v>
      </c>
      <c r="LL148" s="97"/>
      <c r="LM148" s="317" t="s">
        <v>62</v>
      </c>
      <c r="LN148" s="97">
        <f>LK148-LJ148+LU148-LT148</f>
        <v>2.2800000000000011</v>
      </c>
      <c r="LO148" s="100">
        <f>LN148/LJ148</f>
        <v>0.12063492063492071</v>
      </c>
      <c r="LP148" s="100"/>
      <c r="LQ148" s="100"/>
      <c r="LR148" s="100"/>
      <c r="LS148" s="101" t="s">
        <v>504</v>
      </c>
      <c r="LT148" s="279">
        <v>0.25</v>
      </c>
      <c r="LU148" s="279"/>
      <c r="LV148" s="60"/>
      <c r="LW148" s="60"/>
      <c r="LX148" s="13"/>
      <c r="LZ148" s="13"/>
      <c r="MA148" s="97">
        <v>18.899999999999999</v>
      </c>
      <c r="MB148" s="290">
        <v>21.43</v>
      </c>
      <c r="MC148" s="97"/>
      <c r="MD148" s="317" t="s">
        <v>62</v>
      </c>
      <c r="ME148" s="97">
        <f>MB148-MA148+ML148-MK148</f>
        <v>2.2800000000000011</v>
      </c>
      <c r="MF148" s="100">
        <f>ME148/MA148</f>
        <v>0.12063492063492071</v>
      </c>
      <c r="MG148" s="100"/>
      <c r="MH148" s="100"/>
      <c r="MI148" s="100"/>
      <c r="MJ148" s="101" t="s">
        <v>504</v>
      </c>
      <c r="MK148" s="279">
        <v>0.25</v>
      </c>
      <c r="ML148" s="279"/>
      <c r="MM148" s="60"/>
      <c r="MN148" s="60"/>
      <c r="MO148" s="13"/>
      <c r="MQ148" s="13"/>
      <c r="MR148" s="97">
        <v>18.899999999999999</v>
      </c>
      <c r="MS148" s="290">
        <v>21.43</v>
      </c>
      <c r="MT148" s="97"/>
      <c r="MU148" s="317" t="s">
        <v>62</v>
      </c>
      <c r="MV148" s="97">
        <f>MS148-MR148+NC148-NB148</f>
        <v>2.2800000000000011</v>
      </c>
      <c r="MW148" s="100">
        <f>MV148/MR148</f>
        <v>0.12063492063492071</v>
      </c>
      <c r="MX148" s="100"/>
      <c r="MY148" s="100"/>
      <c r="MZ148" s="100"/>
      <c r="NA148" s="101" t="s">
        <v>504</v>
      </c>
      <c r="NB148" s="279">
        <v>0.25</v>
      </c>
      <c r="NC148" s="279"/>
      <c r="ND148" s="60"/>
      <c r="NE148" s="60"/>
      <c r="NF148" s="13"/>
      <c r="NI148" s="13"/>
      <c r="NJ148" s="97">
        <v>18.899999999999999</v>
      </c>
      <c r="NK148" s="290">
        <v>21.43</v>
      </c>
      <c r="NL148" s="97"/>
      <c r="NM148" s="317" t="s">
        <v>62</v>
      </c>
      <c r="NN148" s="97">
        <f>NK148-NJ148+NU148-NT148</f>
        <v>2.2800000000000011</v>
      </c>
      <c r="NO148" s="100">
        <f>NN148/NJ148</f>
        <v>0.12063492063492071</v>
      </c>
      <c r="NP148" s="100"/>
      <c r="NQ148" s="100"/>
      <c r="NR148" s="100"/>
      <c r="NS148" s="101" t="s">
        <v>504</v>
      </c>
      <c r="NT148" s="279">
        <v>0.25</v>
      </c>
      <c r="NU148" s="279"/>
      <c r="NV148" s="60"/>
      <c r="NW148" s="60"/>
      <c r="NX148" s="13"/>
      <c r="OA148" s="13"/>
      <c r="OB148" s="97">
        <v>18.899999999999999</v>
      </c>
      <c r="OC148" s="290">
        <v>21.43</v>
      </c>
      <c r="OD148" s="97"/>
      <c r="OE148" s="317" t="s">
        <v>62</v>
      </c>
      <c r="OF148" s="97">
        <f>OC148-OB148+OM148-OL148</f>
        <v>2.2800000000000011</v>
      </c>
      <c r="OG148" s="100">
        <f>OF148/OB148</f>
        <v>0.12063492063492071</v>
      </c>
      <c r="OH148" s="100"/>
      <c r="OI148" s="100"/>
      <c r="OJ148" s="100"/>
      <c r="OK148" s="101" t="s">
        <v>504</v>
      </c>
      <c r="OL148" s="279">
        <v>0.25</v>
      </c>
      <c r="OM148" s="279"/>
      <c r="ON148" s="13"/>
      <c r="OQ148" s="13"/>
      <c r="OR148" s="97">
        <v>18.899999999999999</v>
      </c>
      <c r="OS148" s="290">
        <v>21.43</v>
      </c>
      <c r="OT148" s="97"/>
      <c r="OU148" s="317" t="s">
        <v>62</v>
      </c>
      <c r="OV148" s="97">
        <f>OS148-OR148+PC148-PB148</f>
        <v>2.2800000000000011</v>
      </c>
      <c r="OW148" s="100">
        <f>OV148/OR148</f>
        <v>0.12063492063492071</v>
      </c>
      <c r="OX148" s="100"/>
      <c r="OY148" s="100"/>
      <c r="OZ148" s="100"/>
      <c r="PA148" s="101" t="s">
        <v>504</v>
      </c>
      <c r="PB148" s="279">
        <v>0.25</v>
      </c>
      <c r="PC148" s="279"/>
      <c r="PD148" s="13"/>
      <c r="PG148" s="13"/>
      <c r="PH148" s="97">
        <v>18.899999999999999</v>
      </c>
      <c r="PI148" s="290">
        <v>21.43</v>
      </c>
      <c r="PJ148" s="97"/>
      <c r="PK148" s="317" t="s">
        <v>62</v>
      </c>
      <c r="PL148" s="97">
        <f>PI148-PH148+PS148-PR148</f>
        <v>2.2800000000000011</v>
      </c>
      <c r="PM148" s="100">
        <f>PL148/PH148</f>
        <v>0.12063492063492071</v>
      </c>
      <c r="PN148" s="100"/>
      <c r="PO148" s="100"/>
      <c r="PP148" s="100"/>
      <c r="PQ148" s="101" t="s">
        <v>504</v>
      </c>
      <c r="PR148" s="279">
        <v>0.25</v>
      </c>
      <c r="PS148" s="279"/>
      <c r="PT148" s="13"/>
      <c r="PV148" s="13"/>
      <c r="PW148" s="97">
        <v>18.899999999999999</v>
      </c>
      <c r="PX148" s="290">
        <v>21.43</v>
      </c>
      <c r="PY148" s="97"/>
      <c r="PZ148" s="317" t="s">
        <v>62</v>
      </c>
      <c r="QA148" s="97">
        <f>PX148-PW148+QH148-QG148</f>
        <v>2.2800000000000011</v>
      </c>
      <c r="QB148" s="100">
        <f>QA148/PW148</f>
        <v>0.12063492063492071</v>
      </c>
      <c r="QC148" s="100"/>
      <c r="QD148" s="100"/>
      <c r="QE148" s="100"/>
      <c r="QF148" s="101" t="s">
        <v>504</v>
      </c>
      <c r="QG148" s="279">
        <v>0.25</v>
      </c>
      <c r="QH148" s="279"/>
      <c r="QI148" s="13"/>
      <c r="QK148" s="13"/>
      <c r="QL148" s="97">
        <v>18.899999999999999</v>
      </c>
      <c r="QM148" s="290">
        <v>21.43</v>
      </c>
      <c r="QN148" s="97"/>
      <c r="QO148" s="317" t="s">
        <v>62</v>
      </c>
      <c r="QP148" s="97">
        <f>QM148-QL148+QW148-QV148</f>
        <v>2.2800000000000011</v>
      </c>
      <c r="QQ148" s="100">
        <f>QP148/QL148</f>
        <v>0.12063492063492071</v>
      </c>
      <c r="QR148" s="100"/>
      <c r="QS148" s="100"/>
      <c r="QT148" s="100"/>
      <c r="QU148" s="101" t="s">
        <v>504</v>
      </c>
      <c r="QV148" s="279">
        <v>0.25</v>
      </c>
      <c r="QW148" s="279"/>
      <c r="QX148" s="13"/>
      <c r="QZ148" s="622"/>
      <c r="RA148" s="97">
        <v>18.899999999999999</v>
      </c>
      <c r="RB148" s="290">
        <v>21.43</v>
      </c>
      <c r="RC148" s="502"/>
      <c r="RD148" s="317" t="s">
        <v>62</v>
      </c>
      <c r="RE148" s="97">
        <f>RB148-RA148+RL148-RK148</f>
        <v>2.2800000000000011</v>
      </c>
      <c r="RF148" s="100">
        <f>RE148/RA148</f>
        <v>0.12063492063492071</v>
      </c>
      <c r="RG148" s="100"/>
      <c r="RH148" s="100"/>
      <c r="RI148" s="100"/>
      <c r="RJ148" s="541" t="s">
        <v>504</v>
      </c>
      <c r="RK148" s="565">
        <v>0.25</v>
      </c>
      <c r="RL148" s="566"/>
      <c r="RM148" s="633"/>
      <c r="RQ148" s="622"/>
      <c r="RR148" s="97">
        <v>18.899999999999999</v>
      </c>
      <c r="RS148" s="290">
        <v>21.43</v>
      </c>
      <c r="RT148" s="502"/>
      <c r="RU148" s="317" t="s">
        <v>62</v>
      </c>
      <c r="RV148" s="97">
        <f>RS148-RR148+SC148-SB148</f>
        <v>2.2800000000000011</v>
      </c>
      <c r="RW148" s="100">
        <f>RV148/RR148</f>
        <v>0.12063492063492071</v>
      </c>
      <c r="RX148" s="100"/>
      <c r="RY148" s="100"/>
      <c r="RZ148" s="100"/>
      <c r="SA148" s="541" t="s">
        <v>504</v>
      </c>
      <c r="SB148" s="565">
        <v>0.25</v>
      </c>
      <c r="SC148" s="566"/>
      <c r="SD148" s="633"/>
    </row>
    <row r="149" spans="1:498">
      <c r="A149" s="73" t="s">
        <v>468</v>
      </c>
      <c r="B149" s="76">
        <v>80</v>
      </c>
      <c r="C149" s="73" t="s">
        <v>47</v>
      </c>
      <c r="D149" s="778">
        <v>1020</v>
      </c>
      <c r="E149" s="77" t="s">
        <v>445</v>
      </c>
      <c r="F149" s="347" t="s">
        <v>60</v>
      </c>
      <c r="G149" s="600" t="s">
        <v>377</v>
      </c>
      <c r="H149" s="73"/>
      <c r="J149" s="13"/>
      <c r="K149" s="97">
        <v>17.95</v>
      </c>
      <c r="L149" s="97">
        <v>18.7</v>
      </c>
      <c r="M149" s="97" t="s">
        <v>502</v>
      </c>
      <c r="N149" s="97">
        <f>L149-K149+S149-R149</f>
        <v>0.35</v>
      </c>
      <c r="O149" s="100">
        <f>N149/K149</f>
        <v>1.9498607242339833E-2</v>
      </c>
      <c r="P149" s="100"/>
      <c r="Q149" s="101" t="s">
        <v>503</v>
      </c>
      <c r="R149" s="126">
        <v>0.4</v>
      </c>
      <c r="S149" s="279"/>
      <c r="T149" s="60"/>
      <c r="U149" s="60"/>
      <c r="V149" s="692"/>
      <c r="X149" s="13"/>
      <c r="Y149" s="97">
        <v>17.95</v>
      </c>
      <c r="Z149" s="97"/>
      <c r="AA149" s="97" t="s">
        <v>502</v>
      </c>
      <c r="AB149" s="97">
        <f>Z149-Y149+AG149-AF149</f>
        <v>-18.349999999999998</v>
      </c>
      <c r="AC149" s="100">
        <f>AB149/Y149</f>
        <v>-1.022284122562674</v>
      </c>
      <c r="AD149" s="100"/>
      <c r="AE149" s="101" t="s">
        <v>503</v>
      </c>
      <c r="AF149" s="126">
        <v>0.4</v>
      </c>
      <c r="AG149" s="279"/>
      <c r="AH149" s="60"/>
      <c r="AI149" s="127">
        <v>0.05</v>
      </c>
      <c r="AJ149" s="692"/>
      <c r="AL149" s="154"/>
      <c r="AM149" s="97">
        <v>19.3</v>
      </c>
      <c r="AN149" s="97">
        <v>18.7</v>
      </c>
      <c r="AO149" s="97" t="s">
        <v>298</v>
      </c>
      <c r="AP149" s="97">
        <f>AN149-AM149+AU149-AT149</f>
        <v>-1.0000000000000013</v>
      </c>
      <c r="AQ149" s="100">
        <f>AP149/AM149</f>
        <v>-5.181347150259074E-2</v>
      </c>
      <c r="AR149" s="100"/>
      <c r="AS149" s="101" t="s">
        <v>504</v>
      </c>
      <c r="AT149" s="151">
        <v>0.4</v>
      </c>
      <c r="AU149" s="279"/>
      <c r="AV149" s="60"/>
      <c r="AW149" s="60"/>
      <c r="AX149" s="692"/>
      <c r="AZ149" s="13"/>
      <c r="BA149" s="97">
        <v>18.899999999999999</v>
      </c>
      <c r="BB149" s="97">
        <v>18.7</v>
      </c>
      <c r="BC149" s="97" t="s">
        <v>505</v>
      </c>
      <c r="BD149" s="97">
        <f>BB149-BA149+BI149-BH149</f>
        <v>-0.59999999999999931</v>
      </c>
      <c r="BE149" s="100">
        <f>BD149/BA149</f>
        <v>-3.174603174603171E-2</v>
      </c>
      <c r="BF149" s="100"/>
      <c r="BG149" s="101" t="s">
        <v>504</v>
      </c>
      <c r="BH149" s="151">
        <v>0.4</v>
      </c>
      <c r="BI149" s="279"/>
      <c r="BJ149" s="60"/>
      <c r="BK149" s="60"/>
      <c r="BL149" s="692"/>
      <c r="BN149" s="13"/>
      <c r="BO149" s="97">
        <v>18.899999999999999</v>
      </c>
      <c r="BP149" s="97">
        <v>18.7</v>
      </c>
      <c r="BQ149" s="97" t="s">
        <v>502</v>
      </c>
      <c r="BR149" s="97">
        <f>BP149-BO149+BW149-BV149</f>
        <v>-0.59999999999999931</v>
      </c>
      <c r="BS149" s="100">
        <f>BR149/BO149</f>
        <v>-3.174603174603171E-2</v>
      </c>
      <c r="BT149" s="100"/>
      <c r="BU149" s="101" t="s">
        <v>504</v>
      </c>
      <c r="BV149" s="151">
        <v>0.4</v>
      </c>
      <c r="BW149" s="279"/>
      <c r="BX149" s="60"/>
      <c r="BY149" s="60"/>
      <c r="BZ149" s="692"/>
      <c r="CB149" s="13"/>
      <c r="CC149" s="97">
        <v>18.899999999999999</v>
      </c>
      <c r="CD149" s="97">
        <v>18.7</v>
      </c>
      <c r="CE149" s="97" t="s">
        <v>505</v>
      </c>
      <c r="CF149" s="97">
        <f>CD149-CC149+CK149-CJ149</f>
        <v>-0.59999999999999931</v>
      </c>
      <c r="CG149" s="100">
        <f>CF149/CC149</f>
        <v>-3.174603174603171E-2</v>
      </c>
      <c r="CH149" s="100"/>
      <c r="CI149" s="101" t="s">
        <v>504</v>
      </c>
      <c r="CJ149" s="151">
        <v>0.4</v>
      </c>
      <c r="CK149" s="279"/>
      <c r="CL149" s="60"/>
      <c r="CM149" s="60"/>
      <c r="CN149" s="692"/>
      <c r="CP149" s="13"/>
      <c r="CQ149" s="97">
        <v>18.899999999999999</v>
      </c>
      <c r="CR149" s="97">
        <v>18.7</v>
      </c>
      <c r="CS149" s="97" t="s">
        <v>505</v>
      </c>
      <c r="CT149" s="97">
        <f>CR149-CQ149+CY149-CX149</f>
        <v>-0.44999999999999929</v>
      </c>
      <c r="CU149" s="100">
        <f>CT149/CQ149</f>
        <v>-2.3809523809523774E-2</v>
      </c>
      <c r="CV149" s="100"/>
      <c r="CW149" s="101" t="s">
        <v>504</v>
      </c>
      <c r="CX149" s="151">
        <v>0.25</v>
      </c>
      <c r="CY149" s="279"/>
      <c r="CZ149" s="60"/>
      <c r="DA149" s="60"/>
      <c r="DB149" s="692"/>
      <c r="DD149" s="13"/>
      <c r="DE149" s="97">
        <v>18.899999999999999</v>
      </c>
      <c r="DF149" s="97">
        <v>18.7</v>
      </c>
      <c r="DG149" s="97"/>
      <c r="DH149" s="97"/>
      <c r="DI149" s="97" t="s">
        <v>505</v>
      </c>
      <c r="DJ149" s="97">
        <f>DF149-DE149+DO149-DN149</f>
        <v>-0.59999999999999931</v>
      </c>
      <c r="DK149" s="100">
        <f>DJ149/DE149</f>
        <v>-3.174603174603171E-2</v>
      </c>
      <c r="DL149" s="100"/>
      <c r="DM149" s="101" t="s">
        <v>504</v>
      </c>
      <c r="DN149" s="151">
        <v>0.4</v>
      </c>
      <c r="DO149" s="279"/>
      <c r="DP149" s="60"/>
      <c r="DQ149" s="60"/>
      <c r="DR149" s="692"/>
      <c r="DT149" s="13"/>
      <c r="DU149" s="97">
        <v>18.899999999999999</v>
      </c>
      <c r="DV149" s="97">
        <v>18.7</v>
      </c>
      <c r="DW149" s="97" t="s">
        <v>505</v>
      </c>
      <c r="DX149" s="97">
        <f>DV149-DU149+EC149-EB149</f>
        <v>-0.59999999999999931</v>
      </c>
      <c r="DY149" s="100">
        <f>DX149/DU149</f>
        <v>-3.174603174603171E-2</v>
      </c>
      <c r="DZ149" s="100"/>
      <c r="EA149" s="101" t="s">
        <v>504</v>
      </c>
      <c r="EB149" s="151">
        <v>0.4</v>
      </c>
      <c r="EC149" s="279"/>
      <c r="ED149" s="60"/>
      <c r="EE149" s="60"/>
      <c r="EF149" s="692"/>
      <c r="EG149" s="692"/>
      <c r="EH149" s="13"/>
      <c r="EI149" s="97">
        <v>18.899999999999999</v>
      </c>
      <c r="EJ149" s="97">
        <v>18.7</v>
      </c>
      <c r="EK149" s="97" t="s">
        <v>505</v>
      </c>
      <c r="EL149" s="97">
        <f>EJ149-EI149+EP149-EO149</f>
        <v>-0.59999999999999931</v>
      </c>
      <c r="EM149" s="100">
        <f>EL149/EI149</f>
        <v>-3.174603174603171E-2</v>
      </c>
      <c r="EN149" s="101" t="s">
        <v>504</v>
      </c>
      <c r="EO149" s="151">
        <v>0.4</v>
      </c>
      <c r="EP149" s="279"/>
      <c r="EQ149" s="60"/>
      <c r="ER149" s="60"/>
      <c r="ES149" s="692"/>
      <c r="EU149" s="13"/>
      <c r="EV149" s="97">
        <v>18.899999999999999</v>
      </c>
      <c r="EW149" s="97">
        <v>18.7</v>
      </c>
      <c r="EX149" s="97" t="s">
        <v>505</v>
      </c>
      <c r="EY149" s="97">
        <f>EW149-EV149+FC149-FB149</f>
        <v>-0.59999999999999931</v>
      </c>
      <c r="EZ149" s="100">
        <f>EY149/EV149</f>
        <v>-3.174603174603171E-2</v>
      </c>
      <c r="FA149" s="101" t="s">
        <v>504</v>
      </c>
      <c r="FB149" s="151">
        <v>0.4</v>
      </c>
      <c r="FC149" s="279"/>
      <c r="FD149" s="60"/>
      <c r="FE149" s="60"/>
      <c r="FF149" s="692"/>
      <c r="FH149" s="13"/>
      <c r="FI149" s="97">
        <v>18.899999999999999</v>
      </c>
      <c r="FJ149" s="97">
        <v>18.7</v>
      </c>
      <c r="FK149" s="97" t="s">
        <v>505</v>
      </c>
      <c r="FL149" s="97">
        <f>FJ149-FI149+FP149-FO149</f>
        <v>-0.59999999999999931</v>
      </c>
      <c r="FM149" s="100">
        <f>FL149/FI149</f>
        <v>-3.174603174603171E-2</v>
      </c>
      <c r="FN149" s="101" t="s">
        <v>504</v>
      </c>
      <c r="FO149" s="151">
        <v>0.4</v>
      </c>
      <c r="FP149" s="279"/>
      <c r="FQ149" s="60"/>
      <c r="FR149" s="60"/>
      <c r="FS149" s="692"/>
      <c r="FU149" s="13"/>
      <c r="FV149" s="97">
        <v>18.899999999999999</v>
      </c>
      <c r="FW149" s="97">
        <v>18.7</v>
      </c>
      <c r="FX149" s="97"/>
      <c r="FY149" s="97" t="s">
        <v>505</v>
      </c>
      <c r="FZ149" s="97">
        <f>FW149-FV149+GD149-GC149</f>
        <v>-0.59999999999999931</v>
      </c>
      <c r="GA149" s="100">
        <f>FZ149/FV149</f>
        <v>-3.174603174603171E-2</v>
      </c>
      <c r="GB149" s="101" t="s">
        <v>504</v>
      </c>
      <c r="GC149" s="151">
        <v>0.4</v>
      </c>
      <c r="GD149" s="279"/>
      <c r="GE149" s="60"/>
      <c r="GF149" s="60"/>
      <c r="GG149" s="692"/>
      <c r="GI149" s="13"/>
      <c r="GJ149" s="97">
        <v>18.899999999999999</v>
      </c>
      <c r="GK149" s="278">
        <v>18.7</v>
      </c>
      <c r="GL149" s="97"/>
      <c r="GM149" s="97" t="s">
        <v>62</v>
      </c>
      <c r="GN149" s="97">
        <f>GK149-GJ149+GR149-GQ149</f>
        <v>-0.59999999999999931</v>
      </c>
      <c r="GO149" s="100">
        <f>GN149/GJ149</f>
        <v>-3.174603174603171E-2</v>
      </c>
      <c r="GP149" s="101" t="s">
        <v>504</v>
      </c>
      <c r="GQ149" s="279">
        <v>0.4</v>
      </c>
      <c r="GR149" s="279"/>
      <c r="GS149" s="60"/>
      <c r="GT149" s="60"/>
      <c r="GU149" s="692"/>
      <c r="GW149" s="13"/>
      <c r="GX149" s="97">
        <v>19.3</v>
      </c>
      <c r="GY149" s="290">
        <v>21.43</v>
      </c>
      <c r="GZ149" s="97"/>
      <c r="HA149" s="97" t="s">
        <v>62</v>
      </c>
      <c r="HB149" s="97">
        <f>GY149-GX149+HF149-HE149</f>
        <v>1.929999999999999</v>
      </c>
      <c r="HC149" s="100">
        <f>HB149/GX149</f>
        <v>9.999999999999995E-2</v>
      </c>
      <c r="HD149" s="101" t="s">
        <v>504</v>
      </c>
      <c r="HE149" s="279">
        <v>0.2</v>
      </c>
      <c r="HF149" s="279"/>
      <c r="HG149" s="60"/>
      <c r="HH149" s="60"/>
      <c r="HI149" s="692"/>
      <c r="HJ149" s="692"/>
      <c r="HK149" s="13"/>
      <c r="HL149" s="97">
        <v>19.3</v>
      </c>
      <c r="HM149" s="290">
        <v>21.43</v>
      </c>
      <c r="HN149" s="97"/>
      <c r="HO149" s="97" t="s">
        <v>62</v>
      </c>
      <c r="HP149" s="97">
        <f>HM149-HL149+HT149-HS149</f>
        <v>1.929999999999999</v>
      </c>
      <c r="HQ149" s="100">
        <f>HP149/HL149</f>
        <v>9.999999999999995E-2</v>
      </c>
      <c r="HR149" s="101" t="s">
        <v>504</v>
      </c>
      <c r="HS149" s="279">
        <v>0.2</v>
      </c>
      <c r="HT149" s="279"/>
      <c r="HU149" s="60"/>
      <c r="HV149" s="60"/>
      <c r="HW149" s="692"/>
      <c r="HX149" s="13"/>
      <c r="HY149" s="97">
        <v>19.3</v>
      </c>
      <c r="HZ149" s="290">
        <v>21.43</v>
      </c>
      <c r="IA149" s="97"/>
      <c r="IB149" s="97" t="s">
        <v>62</v>
      </c>
      <c r="IC149" s="97">
        <f>HZ149-HY149+IJ149-II149</f>
        <v>1.879999999999999</v>
      </c>
      <c r="ID149" s="100">
        <f>IC149/HY149</f>
        <v>9.7409326424870407E-2</v>
      </c>
      <c r="IE149" s="100"/>
      <c r="IF149" s="100"/>
      <c r="IG149" s="100"/>
      <c r="IH149" s="101" t="s">
        <v>504</v>
      </c>
      <c r="II149" s="279">
        <v>0.25</v>
      </c>
      <c r="IJ149" s="279"/>
      <c r="IK149" s="60"/>
      <c r="IL149" s="60"/>
      <c r="IM149" s="692"/>
      <c r="IO149" s="692"/>
      <c r="IQ149" s="13"/>
      <c r="IR149" s="97">
        <v>19.3</v>
      </c>
      <c r="IS149" s="290">
        <v>21.43</v>
      </c>
      <c r="IT149" s="97"/>
      <c r="IU149" s="97" t="s">
        <v>62</v>
      </c>
      <c r="IV149" s="97">
        <f>IS149-IR149+JC149-JB149</f>
        <v>1.879999999999999</v>
      </c>
      <c r="IW149" s="100">
        <f>IV149/IR149</f>
        <v>9.7409326424870407E-2</v>
      </c>
      <c r="IX149" s="100"/>
      <c r="IY149" s="100"/>
      <c r="IZ149" s="100"/>
      <c r="JA149" s="101" t="s">
        <v>504</v>
      </c>
      <c r="JB149" s="279">
        <v>0.25</v>
      </c>
      <c r="JC149" s="279"/>
      <c r="JD149" s="60"/>
      <c r="JE149" s="60"/>
      <c r="JF149" s="692"/>
      <c r="JH149" s="13"/>
      <c r="JI149" s="97">
        <v>19.3</v>
      </c>
      <c r="JJ149" s="290">
        <v>21.43</v>
      </c>
      <c r="JK149" s="97"/>
      <c r="JL149" s="97" t="s">
        <v>62</v>
      </c>
      <c r="JM149" s="97">
        <f>JJ149-JI149+JT149-JS149</f>
        <v>1.879999999999999</v>
      </c>
      <c r="JN149" s="100">
        <f>JM149/JI149</f>
        <v>9.7409326424870407E-2</v>
      </c>
      <c r="JO149" s="100"/>
      <c r="JP149" s="100"/>
      <c r="JQ149" s="100"/>
      <c r="JR149" s="101" t="s">
        <v>504</v>
      </c>
      <c r="JS149" s="279">
        <v>0.25</v>
      </c>
      <c r="JT149" s="279"/>
      <c r="JU149" s="60"/>
      <c r="JV149" s="60"/>
      <c r="JW149" s="13"/>
      <c r="JZ149" s="13"/>
      <c r="KA149" s="97">
        <v>19.3</v>
      </c>
      <c r="KB149" s="290">
        <v>21.43</v>
      </c>
      <c r="KC149" s="97"/>
      <c r="KD149" s="97" t="s">
        <v>62</v>
      </c>
      <c r="KE149" s="97">
        <f>KB149-KA149+KL149-KK149</f>
        <v>1.879999999999999</v>
      </c>
      <c r="KF149" s="100">
        <f>KE149/KA149</f>
        <v>9.7409326424870407E-2</v>
      </c>
      <c r="KG149" s="100"/>
      <c r="KH149" s="100"/>
      <c r="KI149" s="100"/>
      <c r="KJ149" s="101" t="s">
        <v>504</v>
      </c>
      <c r="KK149" s="279">
        <v>0.25</v>
      </c>
      <c r="KL149" s="279"/>
      <c r="KM149" s="60"/>
      <c r="KN149" s="60"/>
      <c r="KO149" s="13"/>
      <c r="KQ149" s="13"/>
      <c r="KR149" s="97">
        <v>19.3</v>
      </c>
      <c r="KS149" s="290">
        <v>21.43</v>
      </c>
      <c r="KT149" s="97"/>
      <c r="KU149" s="317" t="s">
        <v>62</v>
      </c>
      <c r="KV149" s="97">
        <f>KS149-KR149+LC149-LB149</f>
        <v>1.879999999999999</v>
      </c>
      <c r="KW149" s="100">
        <f>KV149/KR149</f>
        <v>9.7409326424870407E-2</v>
      </c>
      <c r="KX149" s="100"/>
      <c r="KY149" s="100"/>
      <c r="KZ149" s="100"/>
      <c r="LA149" s="101" t="s">
        <v>504</v>
      </c>
      <c r="LB149" s="279">
        <v>0.25</v>
      </c>
      <c r="LC149" s="279"/>
      <c r="LD149" s="60"/>
      <c r="LE149" s="60"/>
      <c r="LF149" s="13"/>
      <c r="LI149" s="13"/>
      <c r="LJ149" s="97">
        <v>19.3</v>
      </c>
      <c r="LK149" s="290">
        <v>21.43</v>
      </c>
      <c r="LL149" s="97"/>
      <c r="LM149" s="317" t="s">
        <v>62</v>
      </c>
      <c r="LN149" s="97">
        <f>LK149-LJ149+LU149-LT149</f>
        <v>1.879999999999999</v>
      </c>
      <c r="LO149" s="100">
        <f>LN149/LJ149</f>
        <v>9.7409326424870407E-2</v>
      </c>
      <c r="LP149" s="100"/>
      <c r="LQ149" s="100"/>
      <c r="LR149" s="100"/>
      <c r="LS149" s="101" t="s">
        <v>504</v>
      </c>
      <c r="LT149" s="279">
        <v>0.25</v>
      </c>
      <c r="LU149" s="279"/>
      <c r="LV149" s="60"/>
      <c r="LW149" s="60"/>
      <c r="LX149" s="13"/>
      <c r="LZ149" s="13"/>
      <c r="MA149" s="97">
        <v>19.3</v>
      </c>
      <c r="MB149" s="290">
        <v>21.43</v>
      </c>
      <c r="MC149" s="97"/>
      <c r="MD149" s="317" t="s">
        <v>62</v>
      </c>
      <c r="ME149" s="97">
        <f>MB149-MA149+ML149-MK149</f>
        <v>1.879999999999999</v>
      </c>
      <c r="MF149" s="100">
        <f>ME149/MA149</f>
        <v>9.7409326424870407E-2</v>
      </c>
      <c r="MG149" s="100"/>
      <c r="MH149" s="100"/>
      <c r="MI149" s="100"/>
      <c r="MJ149" s="101" t="s">
        <v>504</v>
      </c>
      <c r="MK149" s="279">
        <v>0.25</v>
      </c>
      <c r="ML149" s="279"/>
      <c r="MM149" s="60"/>
      <c r="MN149" s="60"/>
      <c r="MO149" s="13"/>
      <c r="MQ149" s="13"/>
      <c r="MR149" s="97">
        <v>19.3</v>
      </c>
      <c r="MS149" s="290">
        <v>21.43</v>
      </c>
      <c r="MT149" s="97"/>
      <c r="MU149" s="317" t="s">
        <v>62</v>
      </c>
      <c r="MV149" s="97">
        <f>MS149-MR149+NC149-NB149</f>
        <v>1.879999999999999</v>
      </c>
      <c r="MW149" s="100">
        <f>MV149/MR149</f>
        <v>9.7409326424870407E-2</v>
      </c>
      <c r="MX149" s="100"/>
      <c r="MY149" s="100"/>
      <c r="MZ149" s="100"/>
      <c r="NA149" s="101" t="s">
        <v>504</v>
      </c>
      <c r="NB149" s="279">
        <v>0.25</v>
      </c>
      <c r="NC149" s="279"/>
      <c r="ND149" s="60"/>
      <c r="NE149" s="60"/>
      <c r="NF149" s="13"/>
      <c r="NI149" s="13"/>
      <c r="NJ149" s="97">
        <v>19.3</v>
      </c>
      <c r="NK149" s="290">
        <v>21.43</v>
      </c>
      <c r="NL149" s="97"/>
      <c r="NM149" s="317" t="s">
        <v>62</v>
      </c>
      <c r="NN149" s="97">
        <f>NK149-NJ149+NU149-NT149</f>
        <v>1.879999999999999</v>
      </c>
      <c r="NO149" s="100">
        <f>NN149/NJ149</f>
        <v>9.7409326424870407E-2</v>
      </c>
      <c r="NP149" s="100"/>
      <c r="NQ149" s="100"/>
      <c r="NR149" s="100"/>
      <c r="NS149" s="101" t="s">
        <v>504</v>
      </c>
      <c r="NT149" s="279">
        <v>0.25</v>
      </c>
      <c r="NU149" s="279"/>
      <c r="NV149" s="60"/>
      <c r="NW149" s="60"/>
      <c r="NX149" s="13"/>
      <c r="OA149" s="13"/>
      <c r="OB149" s="97">
        <v>19.3</v>
      </c>
      <c r="OC149" s="290">
        <v>21.43</v>
      </c>
      <c r="OD149" s="97"/>
      <c r="OE149" s="317" t="s">
        <v>62</v>
      </c>
      <c r="OF149" s="97">
        <f>OC149-OB149+OM149-OL149</f>
        <v>1.879999999999999</v>
      </c>
      <c r="OG149" s="100">
        <f>OF149/OB149</f>
        <v>9.7409326424870407E-2</v>
      </c>
      <c r="OH149" s="100"/>
      <c r="OI149" s="100"/>
      <c r="OJ149" s="100"/>
      <c r="OK149" s="101" t="s">
        <v>504</v>
      </c>
      <c r="OL149" s="279">
        <v>0.25</v>
      </c>
      <c r="OM149" s="279"/>
      <c r="ON149" s="13"/>
      <c r="OQ149" s="13"/>
      <c r="OR149" s="97">
        <v>19.3</v>
      </c>
      <c r="OS149" s="290">
        <v>21.43</v>
      </c>
      <c r="OT149" s="97"/>
      <c r="OU149" s="317" t="s">
        <v>62</v>
      </c>
      <c r="OV149" s="97">
        <f>OS149-OR149+PC149-PB149</f>
        <v>1.879999999999999</v>
      </c>
      <c r="OW149" s="100">
        <f>OV149/OR149</f>
        <v>9.7409326424870407E-2</v>
      </c>
      <c r="OX149" s="100"/>
      <c r="OY149" s="100"/>
      <c r="OZ149" s="100"/>
      <c r="PA149" s="101" t="s">
        <v>504</v>
      </c>
      <c r="PB149" s="279">
        <v>0.25</v>
      </c>
      <c r="PC149" s="279"/>
      <c r="PD149" s="13"/>
      <c r="PG149" s="13"/>
      <c r="PH149" s="97">
        <v>19.3</v>
      </c>
      <c r="PI149" s="290">
        <v>21.43</v>
      </c>
      <c r="PJ149" s="97"/>
      <c r="PK149" s="317" t="s">
        <v>62</v>
      </c>
      <c r="PL149" s="97">
        <f>PI149-PH149+PS149-PR149</f>
        <v>1.879999999999999</v>
      </c>
      <c r="PM149" s="100">
        <f>PL149/PH149</f>
        <v>9.7409326424870407E-2</v>
      </c>
      <c r="PN149" s="100"/>
      <c r="PO149" s="100"/>
      <c r="PP149" s="100"/>
      <c r="PQ149" s="101" t="s">
        <v>504</v>
      </c>
      <c r="PR149" s="279">
        <v>0.25</v>
      </c>
      <c r="PS149" s="279"/>
      <c r="PT149" s="13"/>
      <c r="PV149" s="13"/>
      <c r="PW149" s="97">
        <v>19.3</v>
      </c>
      <c r="PX149" s="290">
        <v>21.43</v>
      </c>
      <c r="PY149" s="97"/>
      <c r="PZ149" s="317" t="s">
        <v>62</v>
      </c>
      <c r="QA149" s="97">
        <f>PX149-PW149+QH149-QG149</f>
        <v>1.879999999999999</v>
      </c>
      <c r="QB149" s="100">
        <f>QA149/PW149</f>
        <v>9.7409326424870407E-2</v>
      </c>
      <c r="QC149" s="100"/>
      <c r="QD149" s="100"/>
      <c r="QE149" s="100"/>
      <c r="QF149" s="101" t="s">
        <v>504</v>
      </c>
      <c r="QG149" s="279">
        <v>0.25</v>
      </c>
      <c r="QH149" s="279"/>
      <c r="QI149" s="13"/>
      <c r="QK149" s="13"/>
      <c r="QL149" s="97">
        <v>19.3</v>
      </c>
      <c r="QM149" s="290">
        <v>21.43</v>
      </c>
      <c r="QN149" s="97"/>
      <c r="QO149" s="317" t="s">
        <v>62</v>
      </c>
      <c r="QP149" s="97">
        <f>QM149-QL149+QW149-QV149</f>
        <v>1.879999999999999</v>
      </c>
      <c r="QQ149" s="100">
        <f>QP149/QL149</f>
        <v>9.7409326424870407E-2</v>
      </c>
      <c r="QR149" s="100"/>
      <c r="QS149" s="100"/>
      <c r="QT149" s="100"/>
      <c r="QU149" s="101" t="s">
        <v>504</v>
      </c>
      <c r="QV149" s="279">
        <v>0.25</v>
      </c>
      <c r="QW149" s="279"/>
      <c r="QX149" s="13"/>
      <c r="QZ149" s="622"/>
      <c r="RA149" s="97">
        <v>19.3</v>
      </c>
      <c r="RB149" s="290">
        <v>21.43</v>
      </c>
      <c r="RC149" s="502"/>
      <c r="RD149" s="317" t="s">
        <v>62</v>
      </c>
      <c r="RE149" s="97">
        <f>RB149-RA149+RL149-RK149</f>
        <v>1.879999999999999</v>
      </c>
      <c r="RF149" s="100">
        <f>RE149/RA149</f>
        <v>9.7409326424870407E-2</v>
      </c>
      <c r="RG149" s="100"/>
      <c r="RH149" s="100"/>
      <c r="RI149" s="100"/>
      <c r="RJ149" s="541" t="s">
        <v>504</v>
      </c>
      <c r="RK149" s="565">
        <v>0.25</v>
      </c>
      <c r="RL149" s="566"/>
      <c r="RM149" s="633"/>
      <c r="RQ149" s="622"/>
      <c r="RR149" s="97">
        <v>19.3</v>
      </c>
      <c r="RS149" s="290">
        <v>21.43</v>
      </c>
      <c r="RT149" s="502"/>
      <c r="RU149" s="317" t="s">
        <v>62</v>
      </c>
      <c r="RV149" s="97">
        <f>RS149-RR149+SC149-SB149</f>
        <v>1.879999999999999</v>
      </c>
      <c r="RW149" s="100">
        <f>RV149/RR149</f>
        <v>9.7409326424870407E-2</v>
      </c>
      <c r="RX149" s="100"/>
      <c r="RY149" s="100"/>
      <c r="RZ149" s="100"/>
      <c r="SA149" s="541" t="s">
        <v>504</v>
      </c>
      <c r="SB149" s="565">
        <v>0.25</v>
      </c>
      <c r="SC149" s="566"/>
      <c r="SD149" s="633"/>
    </row>
    <row r="150" spans="1:498">
      <c r="A150" s="91" t="s">
        <v>469</v>
      </c>
      <c r="B150" s="92">
        <v>120</v>
      </c>
      <c r="C150" s="91" t="s">
        <v>58</v>
      </c>
      <c r="D150" s="779">
        <v>1021</v>
      </c>
      <c r="E150" s="93" t="s">
        <v>470</v>
      </c>
      <c r="F150" s="641" t="s">
        <v>471</v>
      </c>
      <c r="G150" s="601" t="s">
        <v>61</v>
      </c>
      <c r="H150" s="91"/>
      <c r="J150" s="13"/>
      <c r="K150" s="97">
        <v>17.95</v>
      </c>
      <c r="L150" s="97">
        <v>18.7</v>
      </c>
      <c r="M150" s="97" t="s">
        <v>502</v>
      </c>
      <c r="N150" s="97">
        <f>L150-K150+S150-R150</f>
        <v>0.35</v>
      </c>
      <c r="O150" s="100">
        <f>N150/K150</f>
        <v>1.9498607242339833E-2</v>
      </c>
      <c r="P150" s="100"/>
      <c r="Q150" s="101" t="s">
        <v>503</v>
      </c>
      <c r="R150" s="126">
        <v>0.4</v>
      </c>
      <c r="S150" s="279"/>
      <c r="T150" s="60"/>
      <c r="U150" s="60"/>
      <c r="X150" s="13"/>
      <c r="Y150" s="97">
        <v>17.95</v>
      </c>
      <c r="Z150" s="97"/>
      <c r="AA150" s="97" t="s">
        <v>502</v>
      </c>
      <c r="AB150" s="97">
        <f>Z150-Y150+AG150-AF150</f>
        <v>-18.349999999999998</v>
      </c>
      <c r="AC150" s="100">
        <f>AB150/Y150</f>
        <v>-1.022284122562674</v>
      </c>
      <c r="AD150" s="100"/>
      <c r="AE150" s="101" t="s">
        <v>503</v>
      </c>
      <c r="AF150" s="126">
        <v>0.4</v>
      </c>
      <c r="AG150" s="279"/>
      <c r="AH150" s="60"/>
      <c r="AI150" s="127">
        <v>0.05</v>
      </c>
      <c r="AL150" s="154"/>
      <c r="AM150" s="97">
        <v>19.3</v>
      </c>
      <c r="AN150" s="97">
        <v>18.7</v>
      </c>
      <c r="AO150" s="97" t="s">
        <v>298</v>
      </c>
      <c r="AP150" s="97">
        <f>AN150-AM150+AU150-AT150</f>
        <v>-1.0000000000000013</v>
      </c>
      <c r="AQ150" s="100">
        <f>AP150/AM150</f>
        <v>-5.181347150259074E-2</v>
      </c>
      <c r="AR150" s="100"/>
      <c r="AS150" s="101" t="s">
        <v>504</v>
      </c>
      <c r="AT150" s="151">
        <v>0.4</v>
      </c>
      <c r="AU150" s="279"/>
      <c r="AV150" s="60"/>
      <c r="AW150" s="60"/>
      <c r="AZ150" s="13"/>
      <c r="BA150" s="97">
        <v>8.6999999999999993</v>
      </c>
      <c r="BB150" s="97">
        <v>10.14</v>
      </c>
      <c r="BC150" s="97" t="s">
        <v>505</v>
      </c>
      <c r="BD150" s="97">
        <f>BB150-BA150+BI150-BH150</f>
        <v>1.0400000000000014</v>
      </c>
      <c r="BE150" s="100">
        <f>BD150/BA150</f>
        <v>0.11954022988505764</v>
      </c>
      <c r="BF150" s="100"/>
      <c r="BG150" s="101" t="s">
        <v>504</v>
      </c>
      <c r="BH150" s="151">
        <v>0.4</v>
      </c>
      <c r="BI150" s="279"/>
      <c r="BJ150" s="60"/>
      <c r="BK150" s="127"/>
      <c r="BL150" s="692"/>
      <c r="BN150" s="13"/>
      <c r="BO150" s="97">
        <v>8.6999999999999993</v>
      </c>
      <c r="BP150" s="97">
        <v>10.14</v>
      </c>
      <c r="BQ150" s="97" t="s">
        <v>505</v>
      </c>
      <c r="BR150" s="97">
        <f>BP150-BO150+BW150-BV150</f>
        <v>1.0400000000000014</v>
      </c>
      <c r="BS150" s="100">
        <f>BR150/BO150</f>
        <v>0.11954022988505764</v>
      </c>
      <c r="BT150" s="100"/>
      <c r="BU150" s="101" t="s">
        <v>504</v>
      </c>
      <c r="BV150" s="151">
        <v>0.4</v>
      </c>
      <c r="BW150" s="279"/>
      <c r="BX150" s="60"/>
      <c r="BY150" s="127"/>
      <c r="CB150" s="13"/>
      <c r="CC150" s="97">
        <v>8.6999999999999993</v>
      </c>
      <c r="CD150" s="97">
        <v>10.14</v>
      </c>
      <c r="CE150" s="97" t="s">
        <v>505</v>
      </c>
      <c r="CF150" s="97">
        <f>CD150-CC150+CK150-CJ150</f>
        <v>1.0400000000000014</v>
      </c>
      <c r="CG150" s="100">
        <f>CF150/CC150</f>
        <v>0.11954022988505764</v>
      </c>
      <c r="CH150" s="100"/>
      <c r="CI150" s="101" t="s">
        <v>504</v>
      </c>
      <c r="CJ150" s="151">
        <v>0.4</v>
      </c>
      <c r="CK150" s="279"/>
      <c r="CL150" s="60"/>
      <c r="CM150" s="127"/>
      <c r="CP150" s="13"/>
      <c r="CQ150" s="97">
        <v>8.6999999999999993</v>
      </c>
      <c r="CR150" s="97">
        <v>10.14</v>
      </c>
      <c r="CS150" s="97" t="s">
        <v>505</v>
      </c>
      <c r="CT150" s="97">
        <f>CR150-CQ150+CY150-CX150</f>
        <v>1.1900000000000013</v>
      </c>
      <c r="CU150" s="100">
        <f>CT150/CQ150</f>
        <v>0.13678160919540247</v>
      </c>
      <c r="CV150" s="100"/>
      <c r="CW150" s="101" t="s">
        <v>504</v>
      </c>
      <c r="CX150" s="151">
        <v>0.25</v>
      </c>
      <c r="CY150" s="279"/>
      <c r="CZ150" s="60"/>
      <c r="DA150" s="127">
        <v>0.06</v>
      </c>
      <c r="DD150" s="13"/>
      <c r="DE150" s="97">
        <v>8.6999999999999993</v>
      </c>
      <c r="DF150" s="97">
        <v>10.14</v>
      </c>
      <c r="DG150" s="97"/>
      <c r="DH150" s="97"/>
      <c r="DI150" s="97" t="s">
        <v>505</v>
      </c>
      <c r="DJ150" s="97">
        <f>DF150-DE150+DO150-DN150</f>
        <v>1.0400000000000014</v>
      </c>
      <c r="DK150" s="100">
        <f>DJ150/DE150</f>
        <v>0.11954022988505764</v>
      </c>
      <c r="DL150" s="100"/>
      <c r="DM150" s="101" t="s">
        <v>504</v>
      </c>
      <c r="DN150" s="151">
        <v>0.4</v>
      </c>
      <c r="DO150" s="279"/>
      <c r="DP150" s="60"/>
      <c r="DQ150" s="127">
        <v>0.05</v>
      </c>
      <c r="DT150" s="13"/>
      <c r="DU150" s="97">
        <v>8.6999999999999993</v>
      </c>
      <c r="DV150" s="97">
        <v>10.14</v>
      </c>
      <c r="DW150" s="97" t="s">
        <v>505</v>
      </c>
      <c r="DX150" s="97">
        <f>DV150-DU150+EC150-EB150</f>
        <v>1.0400000000000014</v>
      </c>
      <c r="DY150" s="100">
        <f>DX150/DU150</f>
        <v>0.11954022988505764</v>
      </c>
      <c r="DZ150" s="100"/>
      <c r="EA150" s="101" t="s">
        <v>504</v>
      </c>
      <c r="EB150" s="151">
        <v>0.4</v>
      </c>
      <c r="EC150" s="279"/>
      <c r="ED150" s="60"/>
      <c r="EE150" s="127">
        <v>0.05</v>
      </c>
      <c r="EH150" s="13"/>
      <c r="EI150" s="97">
        <v>8.6999999999999993</v>
      </c>
      <c r="EJ150" s="97">
        <v>10.14</v>
      </c>
      <c r="EK150" s="97" t="s">
        <v>505</v>
      </c>
      <c r="EL150" s="97">
        <f>EJ150-EI150+EP150-EO150</f>
        <v>1.0400000000000014</v>
      </c>
      <c r="EM150" s="100">
        <f>EL150/EI150</f>
        <v>0.11954022988505764</v>
      </c>
      <c r="EN150" s="101" t="s">
        <v>504</v>
      </c>
      <c r="EO150" s="151">
        <v>0.4</v>
      </c>
      <c r="EP150" s="279"/>
      <c r="EQ150" s="60"/>
      <c r="ER150" s="127">
        <v>0.05</v>
      </c>
      <c r="EU150" s="13"/>
      <c r="EV150" s="97">
        <v>8.6999999999999993</v>
      </c>
      <c r="EW150" s="97">
        <v>10.14</v>
      </c>
      <c r="EX150" s="97" t="s">
        <v>505</v>
      </c>
      <c r="EY150" s="97">
        <f>EW150-EV150+FC150-FB150</f>
        <v>1.0400000000000014</v>
      </c>
      <c r="EZ150" s="100">
        <f>EY150/EV150</f>
        <v>0.11954022988505764</v>
      </c>
      <c r="FA150" s="101" t="s">
        <v>504</v>
      </c>
      <c r="FB150" s="151">
        <v>0.4</v>
      </c>
      <c r="FC150" s="279"/>
      <c r="FD150" s="60"/>
      <c r="FE150" s="127">
        <v>0.05</v>
      </c>
      <c r="FH150" s="13"/>
      <c r="FI150" s="97">
        <v>8.6999999999999993</v>
      </c>
      <c r="FJ150" s="97">
        <v>10.14</v>
      </c>
      <c r="FK150" s="97" t="s">
        <v>505</v>
      </c>
      <c r="FL150" s="97">
        <f>FJ150-FI150+FP150-FO150</f>
        <v>1.0400000000000014</v>
      </c>
      <c r="FM150" s="100">
        <f>FL150/FI150</f>
        <v>0.11954022988505764</v>
      </c>
      <c r="FN150" s="101" t="s">
        <v>504</v>
      </c>
      <c r="FO150" s="151">
        <v>0.4</v>
      </c>
      <c r="FP150" s="279"/>
      <c r="FQ150" s="60"/>
      <c r="FR150" s="127">
        <v>0.05</v>
      </c>
      <c r="FU150" s="13"/>
      <c r="FV150" s="97">
        <v>8.6999999999999993</v>
      </c>
      <c r="FW150" s="97">
        <v>10.14</v>
      </c>
      <c r="FX150" s="97"/>
      <c r="FY150" s="97" t="s">
        <v>505</v>
      </c>
      <c r="FZ150" s="97">
        <f>FW150-FV150+GD150-GC150</f>
        <v>1.0400000000000014</v>
      </c>
      <c r="GA150" s="100">
        <f>FZ150/FV150</f>
        <v>0.11954022988505764</v>
      </c>
      <c r="GB150" s="101" t="s">
        <v>504</v>
      </c>
      <c r="GC150" s="151">
        <v>0.4</v>
      </c>
      <c r="GD150" s="279"/>
      <c r="GE150" s="60"/>
      <c r="GF150" s="127">
        <v>0.05</v>
      </c>
      <c r="GI150" s="13"/>
      <c r="GJ150" s="97">
        <v>8.6999999999999993</v>
      </c>
      <c r="GK150" s="97">
        <v>10.14</v>
      </c>
      <c r="GL150" s="97"/>
      <c r="GM150" s="97" t="s">
        <v>62</v>
      </c>
      <c r="GN150" s="97">
        <f>GK150-GJ150+GR150-GQ150</f>
        <v>1.0400000000000014</v>
      </c>
      <c r="GO150" s="100">
        <f>GN150/GJ150</f>
        <v>0.11954022988505764</v>
      </c>
      <c r="GP150" s="101" t="s">
        <v>504</v>
      </c>
      <c r="GQ150" s="279">
        <v>0.4</v>
      </c>
      <c r="GR150" s="279"/>
      <c r="GS150" s="60"/>
      <c r="GT150" s="127">
        <v>0.05</v>
      </c>
      <c r="GW150" s="13"/>
      <c r="GX150" s="97">
        <v>8.6999999999999993</v>
      </c>
      <c r="GY150" s="97">
        <v>10.14</v>
      </c>
      <c r="GZ150" s="97"/>
      <c r="HA150" s="97" t="s">
        <v>62</v>
      </c>
      <c r="HB150" s="97">
        <f>GY150-GX150+HF150-HE150</f>
        <v>1.0400000000000014</v>
      </c>
      <c r="HC150" s="100">
        <f>HB150/GX150</f>
        <v>0.11954022988505764</v>
      </c>
      <c r="HD150" s="101" t="s">
        <v>504</v>
      </c>
      <c r="HE150" s="279">
        <v>0.4</v>
      </c>
      <c r="HF150" s="279"/>
      <c r="HG150" s="60"/>
      <c r="HH150" s="127">
        <v>0.05</v>
      </c>
      <c r="HK150" s="13"/>
      <c r="HL150" s="97">
        <v>8.6999999999999993</v>
      </c>
      <c r="HM150" s="97">
        <v>10.14</v>
      </c>
      <c r="HN150" s="97"/>
      <c r="HO150" s="97" t="s">
        <v>62</v>
      </c>
      <c r="HP150" s="97">
        <f>HM150-HL150+HT150-HS150</f>
        <v>1.0400000000000014</v>
      </c>
      <c r="HQ150" s="100">
        <f>HP150/HL150</f>
        <v>0.11954022988505764</v>
      </c>
      <c r="HR150" s="101" t="s">
        <v>504</v>
      </c>
      <c r="HS150" s="279">
        <v>0.4</v>
      </c>
      <c r="HT150" s="279"/>
      <c r="HU150" s="60"/>
      <c r="HV150" s="127">
        <v>0.05</v>
      </c>
      <c r="HX150" s="13"/>
      <c r="HY150" s="97">
        <v>8.6999999999999993</v>
      </c>
      <c r="HZ150" s="97">
        <v>10.14</v>
      </c>
      <c r="IA150" s="97"/>
      <c r="IB150" s="97" t="s">
        <v>62</v>
      </c>
      <c r="IC150" s="97">
        <f>HZ150-HY150+IJ150-II150</f>
        <v>1.1900000000000013</v>
      </c>
      <c r="ID150" s="100">
        <f>IC150/HY150</f>
        <v>0.13678160919540247</v>
      </c>
      <c r="IE150" s="100"/>
      <c r="IF150" s="100"/>
      <c r="IG150" s="100"/>
      <c r="IH150" s="101" t="s">
        <v>504</v>
      </c>
      <c r="II150" s="279">
        <v>0.25</v>
      </c>
      <c r="IJ150" s="279"/>
      <c r="IK150" s="60"/>
      <c r="IL150" s="127">
        <v>0.05</v>
      </c>
      <c r="IO150" s="692"/>
      <c r="IQ150" s="13"/>
      <c r="IR150" s="97">
        <v>8.6999999999999993</v>
      </c>
      <c r="IS150" s="97">
        <v>10.14</v>
      </c>
      <c r="IT150" s="97"/>
      <c r="IU150" s="97" t="s">
        <v>62</v>
      </c>
      <c r="IV150" s="97">
        <f>IS150-IR150+JC150-JB150</f>
        <v>1.1900000000000013</v>
      </c>
      <c r="IW150" s="100">
        <f>IV150/IR150</f>
        <v>0.13678160919540247</v>
      </c>
      <c r="IX150" s="100"/>
      <c r="IY150" s="100"/>
      <c r="IZ150" s="100"/>
      <c r="JA150" s="101" t="s">
        <v>504</v>
      </c>
      <c r="JB150" s="279">
        <v>0.25</v>
      </c>
      <c r="JC150" s="279"/>
      <c r="JD150" s="60"/>
      <c r="JE150" s="127">
        <v>0.05</v>
      </c>
      <c r="JH150" s="13"/>
      <c r="JI150" s="97">
        <v>8.6999999999999993</v>
      </c>
      <c r="JJ150" s="97">
        <v>10.14</v>
      </c>
      <c r="JK150" s="97"/>
      <c r="JL150" s="97" t="s">
        <v>62</v>
      </c>
      <c r="JM150" s="97">
        <f>JJ150-JI150+JT150-JS150</f>
        <v>1.1900000000000013</v>
      </c>
      <c r="JN150" s="100">
        <f>JM150/JI150</f>
        <v>0.13678160919540247</v>
      </c>
      <c r="JO150" s="100"/>
      <c r="JP150" s="100"/>
      <c r="JQ150" s="100"/>
      <c r="JR150" s="101" t="s">
        <v>504</v>
      </c>
      <c r="JS150" s="279">
        <v>0.25</v>
      </c>
      <c r="JT150" s="279"/>
      <c r="JU150" s="60"/>
      <c r="JV150" s="127">
        <v>0.05</v>
      </c>
      <c r="JW150" s="13"/>
      <c r="JZ150" s="13"/>
      <c r="KA150" s="97">
        <v>8.6999999999999993</v>
      </c>
      <c r="KB150" s="97">
        <v>10.14</v>
      </c>
      <c r="KC150" s="97"/>
      <c r="KD150" s="97" t="s">
        <v>62</v>
      </c>
      <c r="KE150" s="97">
        <f>KB150-KA150+KL150-KK150</f>
        <v>1.1900000000000013</v>
      </c>
      <c r="KF150" s="100">
        <f>KE150/KA150</f>
        <v>0.13678160919540247</v>
      </c>
      <c r="KG150" s="100"/>
      <c r="KH150" s="100"/>
      <c r="KI150" s="100"/>
      <c r="KJ150" s="101" t="s">
        <v>504</v>
      </c>
      <c r="KK150" s="279">
        <v>0.25</v>
      </c>
      <c r="KL150" s="279"/>
      <c r="KM150" s="60"/>
      <c r="KN150" s="127">
        <v>0.05</v>
      </c>
      <c r="KO150" s="13"/>
      <c r="KQ150" s="13"/>
      <c r="KR150" s="97">
        <v>8.6999999999999993</v>
      </c>
      <c r="KS150" s="97">
        <v>10.14</v>
      </c>
      <c r="KT150" s="97"/>
      <c r="KU150" s="317" t="s">
        <v>62</v>
      </c>
      <c r="KV150" s="97">
        <f>KS150-KR150+LC150-LB150</f>
        <v>1.1900000000000013</v>
      </c>
      <c r="KW150" s="100">
        <f>KV150/KR150</f>
        <v>0.13678160919540247</v>
      </c>
      <c r="KX150" s="100"/>
      <c r="KY150" s="100"/>
      <c r="KZ150" s="100"/>
      <c r="LA150" s="101" t="s">
        <v>504</v>
      </c>
      <c r="LB150" s="279">
        <v>0.25</v>
      </c>
      <c r="LC150" s="279"/>
      <c r="LD150" s="60"/>
      <c r="LE150" s="127">
        <v>0.05</v>
      </c>
      <c r="LF150" s="13"/>
      <c r="LI150" s="13"/>
      <c r="LJ150" s="97">
        <v>8.6999999999999993</v>
      </c>
      <c r="LK150" s="97">
        <v>10.14</v>
      </c>
      <c r="LL150" s="97"/>
      <c r="LM150" s="317" t="s">
        <v>62</v>
      </c>
      <c r="LN150" s="97">
        <f>LK150-LJ150+LU150-LT150</f>
        <v>1.1900000000000013</v>
      </c>
      <c r="LO150" s="100">
        <f>LN150/LJ150</f>
        <v>0.13678160919540247</v>
      </c>
      <c r="LP150" s="100"/>
      <c r="LQ150" s="100"/>
      <c r="LR150" s="100"/>
      <c r="LS150" s="101" t="s">
        <v>504</v>
      </c>
      <c r="LT150" s="279">
        <v>0.25</v>
      </c>
      <c r="LU150" s="279"/>
      <c r="LV150" s="60"/>
      <c r="LW150" s="127">
        <v>0.05</v>
      </c>
      <c r="LX150" s="13"/>
      <c r="LZ150" s="13"/>
      <c r="MA150" s="97">
        <v>8.6999999999999993</v>
      </c>
      <c r="MB150" s="97">
        <v>10.14</v>
      </c>
      <c r="MC150" s="97"/>
      <c r="MD150" s="317" t="s">
        <v>62</v>
      </c>
      <c r="ME150" s="97">
        <f>MB150-MA150+ML150-MK150</f>
        <v>1.1900000000000013</v>
      </c>
      <c r="MF150" s="100">
        <f>ME150/MA150</f>
        <v>0.13678160919540247</v>
      </c>
      <c r="MG150" s="100"/>
      <c r="MH150" s="100"/>
      <c r="MI150" s="100"/>
      <c r="MJ150" s="101" t="s">
        <v>504</v>
      </c>
      <c r="MK150" s="279">
        <v>0.25</v>
      </c>
      <c r="ML150" s="279"/>
      <c r="MM150" s="60"/>
      <c r="MN150" s="127">
        <v>0.05</v>
      </c>
      <c r="MO150" s="13"/>
      <c r="MQ150" s="13"/>
      <c r="MR150" s="97">
        <v>8.6999999999999993</v>
      </c>
      <c r="MS150" s="97">
        <v>10.14</v>
      </c>
      <c r="MT150" s="97"/>
      <c r="MU150" s="317" t="s">
        <v>62</v>
      </c>
      <c r="MV150" s="97">
        <f>MS150-MR150+NC150-NB150</f>
        <v>1.1900000000000013</v>
      </c>
      <c r="MW150" s="100">
        <f>MV150/MR150</f>
        <v>0.13678160919540247</v>
      </c>
      <c r="MX150" s="100"/>
      <c r="MY150" s="100"/>
      <c r="MZ150" s="100"/>
      <c r="NA150" s="101" t="s">
        <v>504</v>
      </c>
      <c r="NB150" s="279">
        <v>0.25</v>
      </c>
      <c r="NC150" s="279"/>
      <c r="ND150" s="60"/>
      <c r="NE150" s="127">
        <v>0.05</v>
      </c>
      <c r="NF150" s="13"/>
      <c r="NI150" s="13"/>
      <c r="NJ150" s="97">
        <v>8.6999999999999993</v>
      </c>
      <c r="NK150" s="97">
        <v>10.14</v>
      </c>
      <c r="NL150" s="97"/>
      <c r="NM150" s="317" t="s">
        <v>62</v>
      </c>
      <c r="NN150" s="97">
        <f>NK150-NJ150+NU150-NT150</f>
        <v>1.1900000000000013</v>
      </c>
      <c r="NO150" s="100">
        <f>NN150/NJ150</f>
        <v>0.13678160919540247</v>
      </c>
      <c r="NP150" s="100"/>
      <c r="NQ150" s="100"/>
      <c r="NR150" s="100"/>
      <c r="NS150" s="101" t="s">
        <v>504</v>
      </c>
      <c r="NT150" s="279">
        <v>0.25</v>
      </c>
      <c r="NU150" s="279"/>
      <c r="NV150" s="60"/>
      <c r="NW150" s="127">
        <v>0.05</v>
      </c>
      <c r="NX150" s="13"/>
      <c r="OA150" s="13"/>
      <c r="OB150" s="97">
        <v>8.6999999999999993</v>
      </c>
      <c r="OC150" s="97">
        <v>10.14</v>
      </c>
      <c r="OD150" s="97"/>
      <c r="OE150" s="317" t="s">
        <v>62</v>
      </c>
      <c r="OF150" s="97">
        <f>OC150-OB150+OM150-OL150</f>
        <v>1.1900000000000013</v>
      </c>
      <c r="OG150" s="100">
        <f>OF150/OB150</f>
        <v>0.13678160919540247</v>
      </c>
      <c r="OH150" s="100"/>
      <c r="OI150" s="100"/>
      <c r="OJ150" s="100"/>
      <c r="OK150" s="101" t="s">
        <v>504</v>
      </c>
      <c r="OL150" s="279">
        <v>0.25</v>
      </c>
      <c r="OM150" s="279"/>
      <c r="ON150" s="13"/>
      <c r="OQ150" s="13"/>
      <c r="OR150" s="97">
        <v>8.6999999999999993</v>
      </c>
      <c r="OS150" s="97">
        <v>10.14</v>
      </c>
      <c r="OT150" s="97"/>
      <c r="OU150" s="317" t="s">
        <v>62</v>
      </c>
      <c r="OV150" s="97">
        <f>OS150-OR150+PC150-PB150</f>
        <v>1.1900000000000013</v>
      </c>
      <c r="OW150" s="100">
        <f>OV150/OR150</f>
        <v>0.13678160919540247</v>
      </c>
      <c r="OX150" s="100"/>
      <c r="OY150" s="100"/>
      <c r="OZ150" s="100"/>
      <c r="PA150" s="101" t="s">
        <v>504</v>
      </c>
      <c r="PB150" s="279">
        <v>0.25</v>
      </c>
      <c r="PC150" s="279"/>
      <c r="PD150" s="13"/>
      <c r="PG150" s="13"/>
      <c r="PH150" s="97">
        <v>8.6999999999999993</v>
      </c>
      <c r="PI150" s="97">
        <v>10.14</v>
      </c>
      <c r="PJ150" s="97"/>
      <c r="PK150" s="317" t="s">
        <v>62</v>
      </c>
      <c r="PL150" s="97">
        <f>PI150-PH150+PS150-PR150</f>
        <v>1.1900000000000013</v>
      </c>
      <c r="PM150" s="100">
        <f>PL150/PH150</f>
        <v>0.13678160919540247</v>
      </c>
      <c r="PN150" s="100"/>
      <c r="PO150" s="100"/>
      <c r="PP150" s="100"/>
      <c r="PQ150" s="101" t="s">
        <v>504</v>
      </c>
      <c r="PR150" s="279">
        <v>0.25</v>
      </c>
      <c r="PS150" s="279"/>
      <c r="PT150" s="13"/>
      <c r="PV150" s="13"/>
      <c r="PW150" s="97">
        <v>8.6999999999999993</v>
      </c>
      <c r="PX150" s="97">
        <v>10.14</v>
      </c>
      <c r="PY150" s="97"/>
      <c r="PZ150" s="317" t="s">
        <v>62</v>
      </c>
      <c r="QA150" s="97">
        <f>PX150-PW150+QH150-QG150</f>
        <v>1.1900000000000013</v>
      </c>
      <c r="QB150" s="100">
        <f>QA150/PW150</f>
        <v>0.13678160919540247</v>
      </c>
      <c r="QC150" s="100"/>
      <c r="QD150" s="100"/>
      <c r="QE150" s="100"/>
      <c r="QF150" s="101" t="s">
        <v>504</v>
      </c>
      <c r="QG150" s="279">
        <v>0.25</v>
      </c>
      <c r="QH150" s="279"/>
      <c r="QI150" s="13"/>
      <c r="QK150" s="13"/>
      <c r="QL150" s="97">
        <v>8.6999999999999993</v>
      </c>
      <c r="QM150" s="97">
        <v>10.14</v>
      </c>
      <c r="QN150" s="97"/>
      <c r="QO150" s="317" t="s">
        <v>62</v>
      </c>
      <c r="QP150" s="97">
        <f>QM150-QL150+QW150-QV150</f>
        <v>1.1900000000000013</v>
      </c>
      <c r="QQ150" s="100">
        <f>QP150/QL150</f>
        <v>0.13678160919540247</v>
      </c>
      <c r="QR150" s="100"/>
      <c r="QS150" s="100"/>
      <c r="QT150" s="100"/>
      <c r="QU150" s="101" t="s">
        <v>504</v>
      </c>
      <c r="QV150" s="279">
        <v>0.25</v>
      </c>
      <c r="QW150" s="279"/>
      <c r="QX150" s="13"/>
      <c r="QZ150" s="622"/>
      <c r="RA150" s="97">
        <v>8.6999999999999993</v>
      </c>
      <c r="RB150" s="97">
        <v>10.14</v>
      </c>
      <c r="RC150" s="502"/>
      <c r="RD150" s="317" t="s">
        <v>62</v>
      </c>
      <c r="RE150" s="97">
        <f>RB150-RA150+RL150-RK150</f>
        <v>1.1900000000000013</v>
      </c>
      <c r="RF150" s="100">
        <f>RE150/RA150</f>
        <v>0.13678160919540247</v>
      </c>
      <c r="RG150" s="100"/>
      <c r="RH150" s="100"/>
      <c r="RI150" s="100"/>
      <c r="RJ150" s="541" t="s">
        <v>504</v>
      </c>
      <c r="RK150" s="565">
        <v>0.25</v>
      </c>
      <c r="RL150" s="566"/>
      <c r="RM150" s="633"/>
      <c r="RQ150" s="622"/>
      <c r="RR150" s="97">
        <v>8.6999999999999993</v>
      </c>
      <c r="RS150" s="97">
        <v>10.14</v>
      </c>
      <c r="RT150" s="502"/>
      <c r="RU150" s="317" t="s">
        <v>62</v>
      </c>
      <c r="RV150" s="97">
        <f>RS150-RR150+SC150-SB150</f>
        <v>1.1900000000000013</v>
      </c>
      <c r="RW150" s="100">
        <f>RV150/RR150</f>
        <v>0.13678160919540247</v>
      </c>
      <c r="RX150" s="100"/>
      <c r="RY150" s="100"/>
      <c r="RZ150" s="100"/>
      <c r="SA150" s="541" t="s">
        <v>504</v>
      </c>
      <c r="SB150" s="565">
        <v>0.25</v>
      </c>
      <c r="SC150" s="566"/>
      <c r="SD150" s="633"/>
    </row>
    <row r="151" spans="1:498">
      <c r="A151" s="91" t="s">
        <v>474</v>
      </c>
      <c r="B151" s="92">
        <v>50</v>
      </c>
      <c r="C151" s="91" t="s">
        <v>32</v>
      </c>
      <c r="D151" s="779">
        <v>1021</v>
      </c>
      <c r="E151" s="93" t="s">
        <v>470</v>
      </c>
      <c r="F151" s="641" t="s">
        <v>471</v>
      </c>
      <c r="G151" s="601" t="s">
        <v>61</v>
      </c>
      <c r="H151" s="91"/>
      <c r="J151" s="13"/>
      <c r="K151" s="97"/>
      <c r="L151" s="97"/>
      <c r="M151" s="97"/>
      <c r="N151" s="97"/>
      <c r="O151" s="100"/>
      <c r="P151" s="100"/>
      <c r="Q151" s="101"/>
      <c r="R151" s="126"/>
      <c r="S151" s="279"/>
      <c r="T151" s="60"/>
      <c r="U151" s="60"/>
      <c r="V151" s="692"/>
      <c r="X151" s="13"/>
      <c r="Y151" s="97"/>
      <c r="Z151" s="97"/>
      <c r="AA151" s="97"/>
      <c r="AB151" s="97"/>
      <c r="AC151" s="100"/>
      <c r="AD151" s="100"/>
      <c r="AE151" s="101"/>
      <c r="AF151" s="126"/>
      <c r="AG151" s="279"/>
      <c r="AH151" s="60"/>
      <c r="AI151" s="127"/>
      <c r="AJ151" s="692"/>
      <c r="AL151" s="154"/>
      <c r="AM151" s="97"/>
      <c r="AN151" s="97"/>
      <c r="AO151" s="97"/>
      <c r="AP151" s="97"/>
      <c r="AQ151" s="100"/>
      <c r="AR151" s="100"/>
      <c r="AS151" s="101"/>
      <c r="AT151" s="151"/>
      <c r="AU151" s="279"/>
      <c r="AV151" s="60"/>
      <c r="AW151" s="60"/>
      <c r="AX151" s="692"/>
      <c r="AZ151" s="13"/>
      <c r="BA151" s="97"/>
      <c r="BB151" s="97"/>
      <c r="BC151" s="97"/>
      <c r="BD151" s="97"/>
      <c r="BE151" s="100"/>
      <c r="BF151" s="100"/>
      <c r="BG151" s="101"/>
      <c r="BH151" s="151"/>
      <c r="BI151" s="279"/>
      <c r="BJ151" s="60"/>
      <c r="BK151" s="127"/>
      <c r="BL151" s="692"/>
      <c r="BN151" s="13"/>
      <c r="BO151" s="97"/>
      <c r="BP151" s="97"/>
      <c r="BQ151" s="97"/>
      <c r="BR151" s="97"/>
      <c r="BS151" s="100"/>
      <c r="BT151" s="100"/>
      <c r="BU151" s="101"/>
      <c r="BV151" s="151"/>
      <c r="BW151" s="279"/>
      <c r="BX151" s="60"/>
      <c r="BY151" s="127"/>
      <c r="BZ151" s="692"/>
      <c r="CB151" s="13"/>
      <c r="CC151" s="97"/>
      <c r="CD151" s="97"/>
      <c r="CE151" s="97"/>
      <c r="CF151" s="97"/>
      <c r="CG151" s="100"/>
      <c r="CH151" s="100"/>
      <c r="CI151" s="101"/>
      <c r="CJ151" s="151"/>
      <c r="CK151" s="279"/>
      <c r="CL151" s="60"/>
      <c r="CM151" s="127"/>
      <c r="CN151" s="692"/>
      <c r="CP151" s="13"/>
      <c r="CQ151" s="97"/>
      <c r="CR151" s="97"/>
      <c r="CS151" s="97"/>
      <c r="CT151" s="97"/>
      <c r="CU151" s="100"/>
      <c r="CV151" s="100"/>
      <c r="CW151" s="101"/>
      <c r="CX151" s="151"/>
      <c r="CY151" s="279"/>
      <c r="CZ151" s="60"/>
      <c r="DA151" s="127"/>
      <c r="DB151" s="692"/>
      <c r="DD151" s="13"/>
      <c r="DE151" s="97"/>
      <c r="DF151" s="97"/>
      <c r="DG151" s="97"/>
      <c r="DH151" s="97"/>
      <c r="DI151" s="97"/>
      <c r="DJ151" s="97"/>
      <c r="DK151" s="100"/>
      <c r="DL151" s="100"/>
      <c r="DM151" s="101"/>
      <c r="DN151" s="151"/>
      <c r="DO151" s="279"/>
      <c r="DP151" s="60"/>
      <c r="DQ151" s="127"/>
      <c r="DR151" s="692"/>
      <c r="DT151" s="13"/>
      <c r="DU151" s="97">
        <v>9.6999999999999993</v>
      </c>
      <c r="DV151" s="97">
        <f>10.77+EB151</f>
        <v>11.17</v>
      </c>
      <c r="DW151" s="97" t="s">
        <v>505</v>
      </c>
      <c r="DX151" s="97">
        <f>DV151-DU151+EC151-EB151</f>
        <v>1.0700000000000007</v>
      </c>
      <c r="DY151" s="100">
        <f>DX151/DU151</f>
        <v>0.11030927835051554</v>
      </c>
      <c r="DZ151" s="100"/>
      <c r="EA151" s="101" t="s">
        <v>504</v>
      </c>
      <c r="EB151" s="151">
        <v>0.4</v>
      </c>
      <c r="EC151" s="279"/>
      <c r="ED151" s="60"/>
      <c r="EE151" s="127">
        <v>0.05</v>
      </c>
      <c r="EF151" s="692"/>
      <c r="EG151" s="692"/>
      <c r="EH151" s="13"/>
      <c r="EI151" s="97">
        <v>9.6999999999999993</v>
      </c>
      <c r="EJ151" s="97">
        <f>10.77+EO151</f>
        <v>11.17</v>
      </c>
      <c r="EK151" s="97" t="s">
        <v>505</v>
      </c>
      <c r="EL151" s="97">
        <f>EJ151-EI151+EP151-EO151</f>
        <v>1.0700000000000007</v>
      </c>
      <c r="EM151" s="100">
        <f>EL151/EI151</f>
        <v>0.11030927835051554</v>
      </c>
      <c r="EN151" s="101" t="s">
        <v>504</v>
      </c>
      <c r="EO151" s="151">
        <v>0.4</v>
      </c>
      <c r="EP151" s="279"/>
      <c r="EQ151" s="60"/>
      <c r="ER151" s="127">
        <v>0.05</v>
      </c>
      <c r="ES151" s="692"/>
      <c r="EU151" s="13"/>
      <c r="EV151" s="97">
        <v>9.6999999999999993</v>
      </c>
      <c r="EW151" s="97">
        <f>10.77+FB151</f>
        <v>11.17</v>
      </c>
      <c r="EX151" s="97" t="s">
        <v>505</v>
      </c>
      <c r="EY151" s="97">
        <f>EW151-EV151+FC151-FB151</f>
        <v>1.0700000000000007</v>
      </c>
      <c r="EZ151" s="100">
        <f>EY151/EV151</f>
        <v>0.11030927835051554</v>
      </c>
      <c r="FA151" s="101" t="s">
        <v>504</v>
      </c>
      <c r="FB151" s="151">
        <v>0.4</v>
      </c>
      <c r="FC151" s="279"/>
      <c r="FD151" s="60"/>
      <c r="FE151" s="127">
        <v>0.05</v>
      </c>
      <c r="FF151" s="692"/>
      <c r="FH151" s="13"/>
      <c r="FI151" s="97">
        <v>9.6999999999999993</v>
      </c>
      <c r="FJ151" s="97">
        <f>10.77+FO151</f>
        <v>11.17</v>
      </c>
      <c r="FK151" s="97" t="s">
        <v>505</v>
      </c>
      <c r="FL151" s="97">
        <f>FJ151-FI151+FP151-FO151</f>
        <v>1.0700000000000007</v>
      </c>
      <c r="FM151" s="100">
        <f>FL151/FI151</f>
        <v>0.11030927835051554</v>
      </c>
      <c r="FN151" s="101" t="s">
        <v>504</v>
      </c>
      <c r="FO151" s="151">
        <v>0.4</v>
      </c>
      <c r="FP151" s="279"/>
      <c r="FQ151" s="60"/>
      <c r="FR151" s="127">
        <v>0.05</v>
      </c>
      <c r="FS151" s="692"/>
      <c r="FU151" s="13"/>
      <c r="FV151" s="97">
        <v>9.6999999999999993</v>
      </c>
      <c r="FW151" s="97">
        <f>10.77+GC151</f>
        <v>11.17</v>
      </c>
      <c r="FX151" s="97"/>
      <c r="FY151" s="97" t="s">
        <v>505</v>
      </c>
      <c r="FZ151" s="97">
        <f>FW151-FV151+GD151-GC151</f>
        <v>1.0700000000000007</v>
      </c>
      <c r="GA151" s="100">
        <f>FZ151/FV151</f>
        <v>0.11030927835051554</v>
      </c>
      <c r="GB151" s="101" t="s">
        <v>504</v>
      </c>
      <c r="GC151" s="151">
        <v>0.4</v>
      </c>
      <c r="GD151" s="279"/>
      <c r="GE151" s="60"/>
      <c r="GF151" s="127">
        <v>0.05</v>
      </c>
      <c r="GG151" s="692"/>
      <c r="GI151" s="13"/>
      <c r="GJ151" s="97">
        <v>9.6999999999999993</v>
      </c>
      <c r="GK151" s="97">
        <f>10.77+GQ151</f>
        <v>11.17</v>
      </c>
      <c r="GL151" s="97"/>
      <c r="GM151" s="97" t="s">
        <v>62</v>
      </c>
      <c r="GN151" s="97">
        <f>GK151-GJ151+GR151-GQ151</f>
        <v>1.0700000000000007</v>
      </c>
      <c r="GO151" s="100">
        <f>GN151/GJ151</f>
        <v>0.11030927835051554</v>
      </c>
      <c r="GP151" s="101" t="s">
        <v>504</v>
      </c>
      <c r="GQ151" s="279">
        <v>0.4</v>
      </c>
      <c r="GR151" s="279"/>
      <c r="GS151" s="60"/>
      <c r="GT151" s="127">
        <v>0.05</v>
      </c>
      <c r="GU151" s="692"/>
      <c r="GW151" s="13"/>
      <c r="GX151" s="97">
        <v>9.6999999999999993</v>
      </c>
      <c r="GY151" s="97">
        <v>10.77</v>
      </c>
      <c r="GZ151" s="97"/>
      <c r="HA151" s="97" t="s">
        <v>62</v>
      </c>
      <c r="HB151" s="97">
        <f>GY151-GX151+HF151-HE151</f>
        <v>0.67000000000000026</v>
      </c>
      <c r="HC151" s="100">
        <f>HB151/GX151</f>
        <v>6.907216494845364E-2</v>
      </c>
      <c r="HD151" s="101" t="s">
        <v>504</v>
      </c>
      <c r="HE151" s="279">
        <v>0.4</v>
      </c>
      <c r="HF151" s="279"/>
      <c r="HG151" s="60"/>
      <c r="HH151" s="127">
        <v>0.05</v>
      </c>
      <c r="HI151" s="692"/>
      <c r="HJ151" s="692"/>
      <c r="HK151" s="13"/>
      <c r="HL151" s="97">
        <v>9.6999999999999993</v>
      </c>
      <c r="HM151" s="97">
        <v>10.77</v>
      </c>
      <c r="HN151" s="97"/>
      <c r="HO151" s="97" t="s">
        <v>62</v>
      </c>
      <c r="HP151" s="97">
        <f>HM151-HL151+HT151-HS151</f>
        <v>0.67000000000000026</v>
      </c>
      <c r="HQ151" s="100">
        <f>HP151/HL151</f>
        <v>6.907216494845364E-2</v>
      </c>
      <c r="HR151" s="101" t="s">
        <v>504</v>
      </c>
      <c r="HS151" s="279">
        <v>0.4</v>
      </c>
      <c r="HT151" s="279"/>
      <c r="HU151" s="60"/>
      <c r="HV151" s="127">
        <v>0.05</v>
      </c>
      <c r="HW151" s="692"/>
      <c r="HX151" s="13"/>
      <c r="HY151" s="97">
        <v>9.6999999999999993</v>
      </c>
      <c r="HZ151" s="97">
        <v>10.77</v>
      </c>
      <c r="IA151" s="97"/>
      <c r="IB151" s="97" t="s">
        <v>62</v>
      </c>
      <c r="IC151" s="97">
        <f>HZ151-HY151+IJ151-II151</f>
        <v>0.82000000000000028</v>
      </c>
      <c r="ID151" s="100">
        <f>IC151/HY151</f>
        <v>8.4536082474226837E-2</v>
      </c>
      <c r="IE151" s="100"/>
      <c r="IF151" s="100"/>
      <c r="IG151" s="100"/>
      <c r="IH151" s="101" t="s">
        <v>504</v>
      </c>
      <c r="II151" s="279">
        <v>0.25</v>
      </c>
      <c r="IJ151" s="279"/>
      <c r="IK151" s="60"/>
      <c r="IL151" s="127">
        <v>0.05</v>
      </c>
      <c r="IM151" s="692"/>
      <c r="IO151" s="692"/>
      <c r="IQ151" s="13"/>
      <c r="IR151" s="97">
        <v>9.6999999999999993</v>
      </c>
      <c r="IS151" s="97">
        <v>10.77</v>
      </c>
      <c r="IT151" s="97"/>
      <c r="IU151" s="97" t="s">
        <v>62</v>
      </c>
      <c r="IV151" s="97">
        <f>IS151-IR151+JC151-JB151</f>
        <v>0.82000000000000028</v>
      </c>
      <c r="IW151" s="100">
        <f>IV151/IR151</f>
        <v>8.4536082474226837E-2</v>
      </c>
      <c r="IX151" s="100"/>
      <c r="IY151" s="100"/>
      <c r="IZ151" s="100"/>
      <c r="JA151" s="101" t="s">
        <v>504</v>
      </c>
      <c r="JB151" s="279">
        <v>0.25</v>
      </c>
      <c r="JC151" s="279"/>
      <c r="JD151" s="60"/>
      <c r="JE151" s="127">
        <v>0.05</v>
      </c>
      <c r="JF151" s="692"/>
      <c r="JH151" s="13"/>
      <c r="JI151" s="97">
        <v>9.6999999999999993</v>
      </c>
      <c r="JJ151" s="97">
        <v>10.77</v>
      </c>
      <c r="JK151" s="97"/>
      <c r="JL151" s="97" t="s">
        <v>62</v>
      </c>
      <c r="JM151" s="97">
        <f>JJ151-JI151+JT151-JS151</f>
        <v>0.82000000000000028</v>
      </c>
      <c r="JN151" s="100">
        <f>JM151/JI151</f>
        <v>8.4536082474226837E-2</v>
      </c>
      <c r="JO151" s="100"/>
      <c r="JP151" s="100"/>
      <c r="JQ151" s="100"/>
      <c r="JR151" s="101" t="s">
        <v>504</v>
      </c>
      <c r="JS151" s="279">
        <v>0.25</v>
      </c>
      <c r="JT151" s="279"/>
      <c r="JU151" s="60"/>
      <c r="JV151" s="127">
        <v>0.05</v>
      </c>
      <c r="JW151" s="13"/>
      <c r="JZ151" s="13"/>
      <c r="KA151" s="97">
        <v>9.6999999999999993</v>
      </c>
      <c r="KB151" s="97">
        <v>10.77</v>
      </c>
      <c r="KC151" s="97"/>
      <c r="KD151" s="97" t="s">
        <v>62</v>
      </c>
      <c r="KE151" s="97">
        <f>KB151-KA151+KL151-KK151</f>
        <v>0.82000000000000028</v>
      </c>
      <c r="KF151" s="100">
        <f>KE151/KA151</f>
        <v>8.4536082474226837E-2</v>
      </c>
      <c r="KG151" s="100"/>
      <c r="KH151" s="100"/>
      <c r="KI151" s="100"/>
      <c r="KJ151" s="101" t="s">
        <v>504</v>
      </c>
      <c r="KK151" s="279">
        <v>0.25</v>
      </c>
      <c r="KL151" s="279"/>
      <c r="KM151" s="60"/>
      <c r="KN151" s="127">
        <v>0.05</v>
      </c>
      <c r="KO151" s="13"/>
      <c r="KQ151" s="13"/>
      <c r="KR151" s="97">
        <v>9.6999999999999993</v>
      </c>
      <c r="KS151" s="97">
        <v>10.77</v>
      </c>
      <c r="KT151" s="97"/>
      <c r="KU151" s="317" t="s">
        <v>62</v>
      </c>
      <c r="KV151" s="97">
        <f>KS151-KR151+LC151-LB151</f>
        <v>0.82000000000000028</v>
      </c>
      <c r="KW151" s="100">
        <f>KV151/KR151</f>
        <v>8.4536082474226837E-2</v>
      </c>
      <c r="KX151" s="100"/>
      <c r="KY151" s="100"/>
      <c r="KZ151" s="100"/>
      <c r="LA151" s="101" t="s">
        <v>504</v>
      </c>
      <c r="LB151" s="279">
        <v>0.25</v>
      </c>
      <c r="LC151" s="279"/>
      <c r="LD151" s="60"/>
      <c r="LE151" s="127">
        <v>0.05</v>
      </c>
      <c r="LF151" s="13"/>
      <c r="LI151" s="13"/>
      <c r="LJ151" s="97">
        <v>9.6999999999999993</v>
      </c>
      <c r="LK151" s="97">
        <v>10.77</v>
      </c>
      <c r="LL151" s="97"/>
      <c r="LM151" s="317" t="s">
        <v>62</v>
      </c>
      <c r="LN151" s="97">
        <f>LK151-LJ151+LU151-LT151</f>
        <v>0.82000000000000028</v>
      </c>
      <c r="LO151" s="100">
        <f>LN151/LJ151</f>
        <v>8.4536082474226837E-2</v>
      </c>
      <c r="LP151" s="100"/>
      <c r="LQ151" s="100"/>
      <c r="LR151" s="100"/>
      <c r="LS151" s="101" t="s">
        <v>504</v>
      </c>
      <c r="LT151" s="279">
        <v>0.25</v>
      </c>
      <c r="LU151" s="279"/>
      <c r="LV151" s="60"/>
      <c r="LW151" s="127">
        <v>0.05</v>
      </c>
      <c r="LX151" s="13"/>
      <c r="LZ151" s="13"/>
      <c r="MA151" s="97">
        <v>9.6999999999999993</v>
      </c>
      <c r="MB151" s="97">
        <v>10.77</v>
      </c>
      <c r="MC151" s="97"/>
      <c r="MD151" s="317" t="s">
        <v>62</v>
      </c>
      <c r="ME151" s="97">
        <f>MB151-MA151+ML151-MK151</f>
        <v>0.82000000000000028</v>
      </c>
      <c r="MF151" s="100">
        <f>ME151/MA151</f>
        <v>8.4536082474226837E-2</v>
      </c>
      <c r="MG151" s="100"/>
      <c r="MH151" s="100"/>
      <c r="MI151" s="100"/>
      <c r="MJ151" s="101" t="s">
        <v>504</v>
      </c>
      <c r="MK151" s="279">
        <v>0.25</v>
      </c>
      <c r="ML151" s="279"/>
      <c r="MM151" s="60"/>
      <c r="MN151" s="127">
        <v>0.05</v>
      </c>
      <c r="MO151" s="13"/>
      <c r="MQ151" s="13"/>
      <c r="MR151" s="97">
        <v>9.6999999999999993</v>
      </c>
      <c r="MS151" s="97">
        <v>10.77</v>
      </c>
      <c r="MT151" s="97"/>
      <c r="MU151" s="317" t="s">
        <v>62</v>
      </c>
      <c r="MV151" s="97">
        <f>MS151-MR151+NC151-NB151</f>
        <v>0.82000000000000028</v>
      </c>
      <c r="MW151" s="100">
        <f>MV151/MR151</f>
        <v>8.4536082474226837E-2</v>
      </c>
      <c r="MX151" s="100"/>
      <c r="MY151" s="100"/>
      <c r="MZ151" s="100"/>
      <c r="NA151" s="101" t="s">
        <v>504</v>
      </c>
      <c r="NB151" s="279">
        <v>0.25</v>
      </c>
      <c r="NC151" s="279"/>
      <c r="ND151" s="60"/>
      <c r="NE151" s="127">
        <v>0.05</v>
      </c>
      <c r="NF151" s="13"/>
      <c r="NI151" s="13"/>
      <c r="NJ151" s="97">
        <v>9.6999999999999993</v>
      </c>
      <c r="NK151" s="97">
        <v>10.77</v>
      </c>
      <c r="NL151" s="97"/>
      <c r="NM151" s="317" t="s">
        <v>62</v>
      </c>
      <c r="NN151" s="97">
        <f>NK151-NJ151+NU151-NT151</f>
        <v>0.82000000000000028</v>
      </c>
      <c r="NO151" s="100">
        <f>NN151/NJ151</f>
        <v>8.4536082474226837E-2</v>
      </c>
      <c r="NP151" s="100"/>
      <c r="NQ151" s="100"/>
      <c r="NR151" s="100"/>
      <c r="NS151" s="101" t="s">
        <v>504</v>
      </c>
      <c r="NT151" s="279">
        <v>0.25</v>
      </c>
      <c r="NU151" s="279"/>
      <c r="NV151" s="60"/>
      <c r="NW151" s="127">
        <v>0.05</v>
      </c>
      <c r="NX151" s="13"/>
      <c r="OA151" s="13"/>
      <c r="OB151" s="97">
        <v>9.6999999999999993</v>
      </c>
      <c r="OC151" s="97">
        <v>10.77</v>
      </c>
      <c r="OD151" s="97"/>
      <c r="OE151" s="317" t="s">
        <v>62</v>
      </c>
      <c r="OF151" s="97">
        <f>OC151-OB151+OM151-OL151</f>
        <v>0.82000000000000028</v>
      </c>
      <c r="OG151" s="100">
        <f>OF151/OB151</f>
        <v>8.4536082474226837E-2</v>
      </c>
      <c r="OH151" s="100"/>
      <c r="OI151" s="100"/>
      <c r="OJ151" s="100"/>
      <c r="OK151" s="101" t="s">
        <v>504</v>
      </c>
      <c r="OL151" s="279">
        <v>0.25</v>
      </c>
      <c r="OM151" s="279"/>
      <c r="ON151" s="13"/>
      <c r="OQ151" s="13"/>
      <c r="OR151" s="97">
        <v>9.6999999999999993</v>
      </c>
      <c r="OS151" s="97">
        <v>10.77</v>
      </c>
      <c r="OT151" s="97"/>
      <c r="OU151" s="317" t="s">
        <v>62</v>
      </c>
      <c r="OV151" s="97">
        <f>OS151-OR151+PC151-PB151</f>
        <v>0.82000000000000028</v>
      </c>
      <c r="OW151" s="100">
        <f>OV151/OR151</f>
        <v>8.4536082474226837E-2</v>
      </c>
      <c r="OX151" s="100"/>
      <c r="OY151" s="100"/>
      <c r="OZ151" s="100"/>
      <c r="PA151" s="101" t="s">
        <v>504</v>
      </c>
      <c r="PB151" s="279">
        <v>0.25</v>
      </c>
      <c r="PC151" s="279"/>
      <c r="PD151" s="13"/>
      <c r="PG151" s="13"/>
      <c r="PH151" s="97">
        <v>9.6999999999999993</v>
      </c>
      <c r="PI151" s="97">
        <v>10.77</v>
      </c>
      <c r="PJ151" s="97"/>
      <c r="PK151" s="317" t="s">
        <v>62</v>
      </c>
      <c r="PL151" s="97">
        <f>PI151-PH151+PS151-PR151</f>
        <v>0.82000000000000028</v>
      </c>
      <c r="PM151" s="100">
        <f>PL151/PH151</f>
        <v>8.4536082474226837E-2</v>
      </c>
      <c r="PN151" s="100"/>
      <c r="PO151" s="100"/>
      <c r="PP151" s="100"/>
      <c r="PQ151" s="101" t="s">
        <v>504</v>
      </c>
      <c r="PR151" s="279">
        <v>0.25</v>
      </c>
      <c r="PS151" s="279"/>
      <c r="PT151" s="13"/>
      <c r="PV151" s="13"/>
      <c r="PW151" s="97">
        <v>9.6999999999999993</v>
      </c>
      <c r="PX151" s="97">
        <v>10.77</v>
      </c>
      <c r="PY151" s="97"/>
      <c r="PZ151" s="317" t="s">
        <v>62</v>
      </c>
      <c r="QA151" s="97">
        <f>PX151-PW151+QH151-QG151</f>
        <v>0.82000000000000028</v>
      </c>
      <c r="QB151" s="100">
        <f>QA151/PW151</f>
        <v>8.4536082474226837E-2</v>
      </c>
      <c r="QC151" s="100"/>
      <c r="QD151" s="100"/>
      <c r="QE151" s="100"/>
      <c r="QF151" s="101" t="s">
        <v>504</v>
      </c>
      <c r="QG151" s="279">
        <v>0.25</v>
      </c>
      <c r="QH151" s="279"/>
      <c r="QI151" s="13"/>
      <c r="QK151" s="13"/>
      <c r="QL151" s="97">
        <v>9.6999999999999993</v>
      </c>
      <c r="QM151" s="97">
        <v>10.77</v>
      </c>
      <c r="QN151" s="97"/>
      <c r="QO151" s="317" t="s">
        <v>62</v>
      </c>
      <c r="QP151" s="97">
        <f>QM151-QL151+QW151-QV151</f>
        <v>0.82000000000000028</v>
      </c>
      <c r="QQ151" s="100">
        <f>QP151/QL151</f>
        <v>8.4536082474226837E-2</v>
      </c>
      <c r="QR151" s="100"/>
      <c r="QS151" s="100"/>
      <c r="QT151" s="100"/>
      <c r="QU151" s="101" t="s">
        <v>504</v>
      </c>
      <c r="QV151" s="279">
        <v>0.25</v>
      </c>
      <c r="QW151" s="279"/>
      <c r="QX151" s="13"/>
      <c r="QZ151" s="622"/>
      <c r="RA151" s="97">
        <v>9.6999999999999993</v>
      </c>
      <c r="RB151" s="97">
        <v>10.77</v>
      </c>
      <c r="RC151" s="502"/>
      <c r="RD151" s="317" t="s">
        <v>62</v>
      </c>
      <c r="RE151" s="97">
        <f>RB151-RA151+RL151-RK151</f>
        <v>0.82000000000000028</v>
      </c>
      <c r="RF151" s="100">
        <f>RE151/RA151</f>
        <v>8.4536082474226837E-2</v>
      </c>
      <c r="RG151" s="100"/>
      <c r="RH151" s="100"/>
      <c r="RI151" s="100"/>
      <c r="RJ151" s="541" t="s">
        <v>504</v>
      </c>
      <c r="RK151" s="565">
        <v>0.25</v>
      </c>
      <c r="RL151" s="566"/>
      <c r="RM151" s="633"/>
      <c r="RQ151" s="622"/>
      <c r="RR151" s="97">
        <v>9.6999999999999993</v>
      </c>
      <c r="RS151" s="97">
        <v>10.77</v>
      </c>
      <c r="RT151" s="502"/>
      <c r="RU151" s="317" t="s">
        <v>62</v>
      </c>
      <c r="RV151" s="97">
        <f>RS151-RR151+SC151-SB151</f>
        <v>0.82000000000000028</v>
      </c>
      <c r="RW151" s="100">
        <f>RV151/RR151</f>
        <v>8.4536082474226837E-2</v>
      </c>
      <c r="RX151" s="100"/>
      <c r="RY151" s="100"/>
      <c r="RZ151" s="100"/>
      <c r="SA151" s="541" t="s">
        <v>504</v>
      </c>
      <c r="SB151" s="565">
        <v>0.25</v>
      </c>
      <c r="SC151" s="566"/>
      <c r="SD151" s="633"/>
    </row>
    <row r="152" spans="1:498">
      <c r="A152" s="91" t="s">
        <v>476</v>
      </c>
      <c r="B152" s="92">
        <v>80</v>
      </c>
      <c r="C152" s="91" t="s">
        <v>47</v>
      </c>
      <c r="D152" s="779">
        <v>1021</v>
      </c>
      <c r="E152" s="93" t="s">
        <v>470</v>
      </c>
      <c r="F152" s="641" t="s">
        <v>471</v>
      </c>
      <c r="G152" s="601" t="s">
        <v>477</v>
      </c>
      <c r="H152" s="91"/>
      <c r="J152" s="13"/>
      <c r="K152" s="97"/>
      <c r="L152" s="97"/>
      <c r="M152" s="97"/>
      <c r="N152" s="97"/>
      <c r="O152" s="100"/>
      <c r="P152" s="100"/>
      <c r="Q152" s="101"/>
      <c r="R152" s="126"/>
      <c r="S152" s="279"/>
      <c r="T152" s="60"/>
      <c r="U152" s="60"/>
      <c r="V152" s="692"/>
      <c r="X152" s="13"/>
      <c r="Y152" s="97"/>
      <c r="Z152" s="97"/>
      <c r="AA152" s="97"/>
      <c r="AB152" s="97"/>
      <c r="AC152" s="100"/>
      <c r="AD152" s="100"/>
      <c r="AE152" s="101"/>
      <c r="AF152" s="126"/>
      <c r="AG152" s="279"/>
      <c r="AH152" s="60"/>
      <c r="AI152" s="127"/>
      <c r="AJ152" s="692"/>
      <c r="AL152" s="154"/>
      <c r="AM152" s="97"/>
      <c r="AN152" s="97"/>
      <c r="AO152" s="97"/>
      <c r="AP152" s="97"/>
      <c r="AQ152" s="100"/>
      <c r="AR152" s="100"/>
      <c r="AS152" s="101"/>
      <c r="AT152" s="151"/>
      <c r="AU152" s="279"/>
      <c r="AV152" s="60"/>
      <c r="AW152" s="60"/>
      <c r="AX152" s="692"/>
      <c r="AZ152" s="13"/>
      <c r="BA152" s="97"/>
      <c r="BB152" s="97"/>
      <c r="BC152" s="97"/>
      <c r="BD152" s="97"/>
      <c r="BE152" s="100"/>
      <c r="BF152" s="100"/>
      <c r="BG152" s="101"/>
      <c r="BH152" s="151"/>
      <c r="BI152" s="279"/>
      <c r="BJ152" s="60"/>
      <c r="BK152" s="127"/>
      <c r="BL152" s="692"/>
      <c r="BN152" s="13"/>
      <c r="BO152" s="97"/>
      <c r="BP152" s="97"/>
      <c r="BQ152" s="97"/>
      <c r="BR152" s="97"/>
      <c r="BS152" s="100"/>
      <c r="BT152" s="100"/>
      <c r="BU152" s="101"/>
      <c r="BV152" s="151"/>
      <c r="BW152" s="279"/>
      <c r="BX152" s="60"/>
      <c r="BY152" s="127"/>
      <c r="BZ152" s="692"/>
      <c r="CB152" s="13"/>
      <c r="CC152" s="97"/>
      <c r="CD152" s="97"/>
      <c r="CE152" s="97"/>
      <c r="CF152" s="97"/>
      <c r="CG152" s="100"/>
      <c r="CH152" s="100"/>
      <c r="CI152" s="101"/>
      <c r="CJ152" s="151"/>
      <c r="CK152" s="279"/>
      <c r="CL152" s="60"/>
      <c r="CM152" s="127"/>
      <c r="CN152" s="692"/>
      <c r="CP152" s="13"/>
      <c r="CQ152" s="97"/>
      <c r="CR152" s="97"/>
      <c r="CS152" s="97"/>
      <c r="CT152" s="97"/>
      <c r="CU152" s="100"/>
      <c r="CV152" s="100"/>
      <c r="CW152" s="101"/>
      <c r="CX152" s="151"/>
      <c r="CY152" s="279"/>
      <c r="CZ152" s="60"/>
      <c r="DA152" s="127"/>
      <c r="DB152" s="692"/>
      <c r="DD152" s="13"/>
      <c r="DE152" s="97"/>
      <c r="DF152" s="97"/>
      <c r="DG152" s="97"/>
      <c r="DH152" s="97"/>
      <c r="DI152" s="97"/>
      <c r="DJ152" s="97"/>
      <c r="DK152" s="100"/>
      <c r="DL152" s="100"/>
      <c r="DM152" s="101"/>
      <c r="DN152" s="151"/>
      <c r="DO152" s="279"/>
      <c r="DP152" s="60"/>
      <c r="DQ152" s="127"/>
      <c r="DR152" s="692"/>
      <c r="DT152" s="13"/>
      <c r="DU152" s="97"/>
      <c r="DV152" s="97"/>
      <c r="DW152" s="97"/>
      <c r="DX152" s="97"/>
      <c r="DY152" s="100"/>
      <c r="DZ152" s="100"/>
      <c r="EA152" s="101"/>
      <c r="EB152" s="151"/>
      <c r="EC152" s="279"/>
      <c r="ED152" s="60"/>
      <c r="EE152" s="127"/>
      <c r="EF152" s="692"/>
      <c r="EG152" s="692"/>
      <c r="EH152" s="13"/>
      <c r="EI152" s="97"/>
      <c r="EJ152" s="97"/>
      <c r="EK152" s="97"/>
      <c r="EL152" s="97"/>
      <c r="EM152" s="100"/>
      <c r="EN152" s="101"/>
      <c r="EO152" s="151"/>
      <c r="EP152" s="279"/>
      <c r="EQ152" s="60"/>
      <c r="ER152" s="127"/>
      <c r="ES152" s="692"/>
      <c r="EU152" s="13"/>
      <c r="EV152" s="97"/>
      <c r="EW152" s="97"/>
      <c r="EX152" s="97"/>
      <c r="EY152" s="97"/>
      <c r="EZ152" s="100"/>
      <c r="FA152" s="101"/>
      <c r="FB152" s="151"/>
      <c r="FC152" s="279"/>
      <c r="FD152" s="60"/>
      <c r="FE152" s="127"/>
      <c r="FF152" s="692"/>
      <c r="FH152" s="13"/>
      <c r="FI152" s="97"/>
      <c r="FJ152" s="97"/>
      <c r="FK152" s="97"/>
      <c r="FL152" s="97"/>
      <c r="FM152" s="100"/>
      <c r="FN152" s="101"/>
      <c r="FO152" s="151"/>
      <c r="FP152" s="279"/>
      <c r="FQ152" s="60"/>
      <c r="FR152" s="127"/>
      <c r="FS152" s="692"/>
      <c r="FU152" s="13"/>
      <c r="FV152" s="97"/>
      <c r="FW152" s="97"/>
      <c r="FX152" s="97"/>
      <c r="FY152" s="97"/>
      <c r="FZ152" s="97"/>
      <c r="GA152" s="100"/>
      <c r="GB152" s="101"/>
      <c r="GC152" s="151"/>
      <c r="GD152" s="279"/>
      <c r="GE152" s="60"/>
      <c r="GF152" s="127"/>
      <c r="GG152" s="692"/>
      <c r="GI152" s="13"/>
      <c r="GJ152" s="97"/>
      <c r="GK152" s="97"/>
      <c r="GL152" s="97"/>
      <c r="GM152" s="97"/>
      <c r="GN152" s="97"/>
      <c r="GO152" s="100"/>
      <c r="GP152" s="101"/>
      <c r="GQ152" s="279"/>
      <c r="GR152" s="279"/>
      <c r="GS152" s="60"/>
      <c r="GT152" s="127"/>
      <c r="GU152" s="692"/>
      <c r="GW152" s="13"/>
      <c r="GX152" s="97"/>
      <c r="GY152" s="97"/>
      <c r="GZ152" s="97"/>
      <c r="HA152" s="97"/>
      <c r="HB152" s="97"/>
      <c r="HC152" s="100"/>
      <c r="HD152" s="101"/>
      <c r="HE152" s="279"/>
      <c r="HF152" s="279"/>
      <c r="HG152" s="60"/>
      <c r="HH152" s="127"/>
      <c r="HI152" s="692"/>
      <c r="HJ152" s="692"/>
      <c r="HK152" s="13"/>
      <c r="HL152" s="97"/>
      <c r="HM152" s="97"/>
      <c r="HN152" s="97"/>
      <c r="HO152" s="97"/>
      <c r="HP152" s="97"/>
      <c r="HQ152" s="100"/>
      <c r="HR152" s="101"/>
      <c r="HS152" s="279"/>
      <c r="HT152" s="279"/>
      <c r="HU152" s="60"/>
      <c r="HV152" s="127"/>
      <c r="HW152" s="692"/>
      <c r="HX152" s="13"/>
      <c r="HY152" s="97"/>
      <c r="HZ152" s="97"/>
      <c r="IA152" s="97"/>
      <c r="IB152" s="97"/>
      <c r="IC152" s="97"/>
      <c r="ID152" s="100"/>
      <c r="IE152" s="100"/>
      <c r="IF152" s="100"/>
      <c r="IG152" s="100"/>
      <c r="IH152" s="101"/>
      <c r="II152" s="279"/>
      <c r="IJ152" s="279"/>
      <c r="IK152" s="60"/>
      <c r="IL152" s="127"/>
      <c r="IM152" s="692"/>
      <c r="IO152" s="692"/>
      <c r="IQ152" s="13"/>
      <c r="IR152" s="97"/>
      <c r="IS152" s="97"/>
      <c r="IT152" s="97"/>
      <c r="IU152" s="97"/>
      <c r="IV152" s="97"/>
      <c r="IW152" s="100"/>
      <c r="IX152" s="100"/>
      <c r="IY152" s="100"/>
      <c r="IZ152" s="100"/>
      <c r="JA152" s="101"/>
      <c r="JB152" s="279"/>
      <c r="JC152" s="279"/>
      <c r="JD152" s="60"/>
      <c r="JE152" s="127"/>
      <c r="JF152" s="692"/>
      <c r="JH152" s="13"/>
      <c r="JI152" s="97"/>
      <c r="JJ152" s="97"/>
      <c r="JK152" s="97"/>
      <c r="JL152" s="97"/>
      <c r="JM152" s="97"/>
      <c r="JN152" s="100"/>
      <c r="JO152" s="100"/>
      <c r="JP152" s="100"/>
      <c r="JQ152" s="100"/>
      <c r="JR152" s="101"/>
      <c r="JS152" s="279"/>
      <c r="JT152" s="279"/>
      <c r="JU152" s="60"/>
      <c r="JV152" s="127"/>
      <c r="JW152" s="13"/>
      <c r="JZ152" s="13"/>
      <c r="KA152" s="97"/>
      <c r="KB152" s="97"/>
      <c r="KC152" s="97"/>
      <c r="KD152" s="97"/>
      <c r="KE152" s="97"/>
      <c r="KF152" s="100"/>
      <c r="KG152" s="100"/>
      <c r="KH152" s="100"/>
      <c r="KI152" s="100"/>
      <c r="KJ152" s="101"/>
      <c r="KK152" s="279"/>
      <c r="KL152" s="279"/>
      <c r="KM152" s="60"/>
      <c r="KN152" s="127"/>
      <c r="KO152" s="13"/>
      <c r="KQ152" s="13"/>
      <c r="KR152" s="97"/>
      <c r="KS152" s="97"/>
      <c r="KT152" s="97"/>
      <c r="KU152" s="317"/>
      <c r="KV152" s="97"/>
      <c r="KW152" s="100"/>
      <c r="KX152" s="100"/>
      <c r="KY152" s="100"/>
      <c r="KZ152" s="100"/>
      <c r="LA152" s="101"/>
      <c r="LB152" s="279"/>
      <c r="LC152" s="279"/>
      <c r="LD152" s="60"/>
      <c r="LE152" s="127"/>
      <c r="LF152" s="13"/>
      <c r="LI152" s="13"/>
      <c r="LJ152" s="97"/>
      <c r="LK152" s="97"/>
      <c r="LL152" s="97"/>
      <c r="LM152" s="317"/>
      <c r="LN152" s="97"/>
      <c r="LO152" s="100"/>
      <c r="LP152" s="100"/>
      <c r="LQ152" s="100"/>
      <c r="LR152" s="100"/>
      <c r="LS152" s="101"/>
      <c r="LT152" s="279"/>
      <c r="LU152" s="279"/>
      <c r="LV152" s="60"/>
      <c r="LW152" s="127"/>
      <c r="LX152" s="13"/>
      <c r="LZ152" s="13"/>
      <c r="MA152" s="97"/>
      <c r="MB152" s="97"/>
      <c r="MC152" s="97"/>
      <c r="MD152" s="317"/>
      <c r="ME152" s="97"/>
      <c r="MF152" s="100"/>
      <c r="MG152" s="100"/>
      <c r="MH152" s="100"/>
      <c r="MI152" s="100"/>
      <c r="MJ152" s="101"/>
      <c r="MK152" s="279"/>
      <c r="ML152" s="279"/>
      <c r="MM152" s="60"/>
      <c r="MN152" s="127"/>
      <c r="MO152" s="13"/>
      <c r="MQ152" s="13"/>
      <c r="MR152" s="97"/>
      <c r="MS152" s="97"/>
      <c r="MT152" s="97"/>
      <c r="MU152" s="317"/>
      <c r="MV152" s="97"/>
      <c r="MW152" s="100"/>
      <c r="MX152" s="100"/>
      <c r="MY152" s="100"/>
      <c r="MZ152" s="100"/>
      <c r="NA152" s="101"/>
      <c r="NB152" s="279"/>
      <c r="NC152" s="279"/>
      <c r="ND152" s="60"/>
      <c r="NE152" s="127"/>
      <c r="NF152" s="13"/>
      <c r="NI152" s="13"/>
      <c r="NJ152" s="97"/>
      <c r="NK152" s="97"/>
      <c r="NL152" s="97"/>
      <c r="NM152" s="317"/>
      <c r="NN152" s="97"/>
      <c r="NO152" s="100"/>
      <c r="NP152" s="100"/>
      <c r="NQ152" s="100"/>
      <c r="NR152" s="100"/>
      <c r="NS152" s="101"/>
      <c r="NT152" s="279"/>
      <c r="NU152" s="279"/>
      <c r="NV152" s="60"/>
      <c r="NW152" s="127"/>
      <c r="NX152" s="13"/>
      <c r="OA152" s="13"/>
      <c r="OB152" s="97"/>
      <c r="OC152" s="97"/>
      <c r="OD152" s="97"/>
      <c r="OE152" s="317"/>
      <c r="OF152" s="97"/>
      <c r="OG152" s="100"/>
      <c r="OH152" s="100"/>
      <c r="OI152" s="100"/>
      <c r="OJ152" s="100"/>
      <c r="OK152" s="101"/>
      <c r="OL152" s="279"/>
      <c r="OM152" s="279"/>
      <c r="ON152" s="13"/>
      <c r="OQ152" s="13"/>
      <c r="OR152" s="97"/>
      <c r="OS152" s="97"/>
      <c r="OT152" s="97"/>
      <c r="OU152" s="317"/>
      <c r="OV152" s="97"/>
      <c r="OW152" s="100"/>
      <c r="OX152" s="100"/>
      <c r="OY152" s="100"/>
      <c r="OZ152" s="100"/>
      <c r="PA152" s="101"/>
      <c r="PB152" s="279"/>
      <c r="PC152" s="279"/>
      <c r="PD152" s="13"/>
      <c r="PG152" s="13"/>
      <c r="PH152" s="97"/>
      <c r="PI152" s="97"/>
      <c r="PJ152" s="97"/>
      <c r="PK152" s="317"/>
      <c r="PL152" s="97"/>
      <c r="PM152" s="100"/>
      <c r="PN152" s="100"/>
      <c r="PO152" s="100"/>
      <c r="PP152" s="100"/>
      <c r="PQ152" s="101"/>
      <c r="PR152" s="279"/>
      <c r="PS152" s="279"/>
      <c r="PT152" s="13"/>
      <c r="PV152" s="13"/>
      <c r="PW152" s="97"/>
      <c r="PX152" s="97"/>
      <c r="PY152" s="97"/>
      <c r="PZ152" s="317"/>
      <c r="QA152" s="97"/>
      <c r="QB152" s="100"/>
      <c r="QC152" s="100"/>
      <c r="QD152" s="100"/>
      <c r="QE152" s="100"/>
      <c r="QF152" s="101"/>
      <c r="QG152" s="279"/>
      <c r="QH152" s="279"/>
      <c r="QI152" s="13"/>
      <c r="QK152" s="13"/>
      <c r="QL152" s="97"/>
      <c r="QM152" s="97"/>
      <c r="QN152" s="97"/>
      <c r="QO152" s="317"/>
      <c r="QP152" s="97"/>
      <c r="QQ152" s="100"/>
      <c r="QR152" s="100"/>
      <c r="QS152" s="100"/>
      <c r="QT152" s="100"/>
      <c r="QU152" s="101"/>
      <c r="QV152" s="279"/>
      <c r="QW152" s="279"/>
      <c r="QX152" s="13"/>
      <c r="QZ152" s="622"/>
      <c r="RA152" s="97">
        <v>12.2</v>
      </c>
      <c r="RB152" s="97">
        <v>13.2</v>
      </c>
      <c r="RC152" s="502"/>
      <c r="RD152" s="317" t="s">
        <v>62</v>
      </c>
      <c r="RE152" s="97">
        <f>RB152-RA152+RL152-RK152</f>
        <v>0.75</v>
      </c>
      <c r="RF152" s="100">
        <f>RE152/RA152</f>
        <v>6.147540983606558E-2</v>
      </c>
      <c r="RG152" s="100"/>
      <c r="RH152" s="100"/>
      <c r="RI152" s="100"/>
      <c r="RJ152" s="541" t="s">
        <v>504</v>
      </c>
      <c r="RK152" s="565">
        <v>0.25</v>
      </c>
      <c r="RL152" s="566"/>
      <c r="RM152" s="633"/>
      <c r="RQ152" s="622"/>
      <c r="RR152" s="97">
        <v>12.2</v>
      </c>
      <c r="RS152" s="97">
        <v>13.2</v>
      </c>
      <c r="RT152" s="502"/>
      <c r="RU152" s="317" t="s">
        <v>62</v>
      </c>
      <c r="RV152" s="97">
        <f>RS152-RR152+SC152-SB152</f>
        <v>0.75</v>
      </c>
      <c r="RW152" s="100">
        <f>RV152/RR152</f>
        <v>6.147540983606558E-2</v>
      </c>
      <c r="RX152" s="100"/>
      <c r="RY152" s="100"/>
      <c r="RZ152" s="100"/>
      <c r="SA152" s="541" t="s">
        <v>504</v>
      </c>
      <c r="SB152" s="565">
        <v>0.25</v>
      </c>
      <c r="SC152" s="566"/>
      <c r="SD152" s="633"/>
    </row>
    <row r="153" spans="1:498">
      <c r="A153" s="91" t="s">
        <v>478</v>
      </c>
      <c r="B153" s="92">
        <v>80</v>
      </c>
      <c r="C153" s="91" t="s">
        <v>47</v>
      </c>
      <c r="D153" s="779">
        <v>1021</v>
      </c>
      <c r="E153" s="93" t="s">
        <v>470</v>
      </c>
      <c r="F153" s="641" t="s">
        <v>471</v>
      </c>
      <c r="G153" s="601" t="s">
        <v>479</v>
      </c>
      <c r="H153" s="91"/>
      <c r="J153" s="13"/>
      <c r="K153" s="97"/>
      <c r="L153" s="97"/>
      <c r="M153" s="97"/>
      <c r="N153" s="97"/>
      <c r="O153" s="100"/>
      <c r="P153" s="100"/>
      <c r="Q153" s="101"/>
      <c r="R153" s="126"/>
      <c r="S153" s="279"/>
      <c r="T153" s="60"/>
      <c r="U153" s="60"/>
      <c r="V153" s="692"/>
      <c r="X153" s="13"/>
      <c r="Y153" s="97"/>
      <c r="Z153" s="97"/>
      <c r="AA153" s="97"/>
      <c r="AB153" s="97"/>
      <c r="AC153" s="100"/>
      <c r="AD153" s="100"/>
      <c r="AE153" s="101"/>
      <c r="AF153" s="126"/>
      <c r="AG153" s="279"/>
      <c r="AH153" s="60"/>
      <c r="AI153" s="127"/>
      <c r="AJ153" s="692"/>
      <c r="AL153" s="154"/>
      <c r="AM153" s="97"/>
      <c r="AN153" s="97"/>
      <c r="AO153" s="97"/>
      <c r="AP153" s="97"/>
      <c r="AQ153" s="100"/>
      <c r="AR153" s="100"/>
      <c r="AS153" s="101"/>
      <c r="AT153" s="151"/>
      <c r="AU153" s="279"/>
      <c r="AV153" s="60"/>
      <c r="AW153" s="60"/>
      <c r="AX153" s="692"/>
      <c r="AZ153" s="13"/>
      <c r="BA153" s="97"/>
      <c r="BB153" s="97"/>
      <c r="BC153" s="97"/>
      <c r="BD153" s="97"/>
      <c r="BE153" s="100"/>
      <c r="BF153" s="100"/>
      <c r="BG153" s="101"/>
      <c r="BH153" s="151"/>
      <c r="BI153" s="279"/>
      <c r="BJ153" s="60"/>
      <c r="BK153" s="127"/>
      <c r="BL153" s="692"/>
      <c r="BN153" s="13"/>
      <c r="BO153" s="97"/>
      <c r="BP153" s="97"/>
      <c r="BQ153" s="97"/>
      <c r="BR153" s="97"/>
      <c r="BS153" s="100"/>
      <c r="BT153" s="100"/>
      <c r="BU153" s="101"/>
      <c r="BV153" s="151"/>
      <c r="BW153" s="279"/>
      <c r="BX153" s="60"/>
      <c r="BY153" s="127"/>
      <c r="BZ153" s="692"/>
      <c r="CB153" s="13"/>
      <c r="CC153" s="97"/>
      <c r="CD153" s="97"/>
      <c r="CE153" s="97"/>
      <c r="CF153" s="97"/>
      <c r="CG153" s="100"/>
      <c r="CH153" s="100"/>
      <c r="CI153" s="101"/>
      <c r="CJ153" s="151"/>
      <c r="CK153" s="279"/>
      <c r="CL153" s="60"/>
      <c r="CM153" s="127"/>
      <c r="CN153" s="692"/>
      <c r="CP153" s="13"/>
      <c r="CQ153" s="97">
        <v>13.4</v>
      </c>
      <c r="CR153" s="97">
        <v>15.47</v>
      </c>
      <c r="CS153" s="97" t="s">
        <v>505</v>
      </c>
      <c r="CT153" s="97">
        <f>CR153-CQ153+CY153-CX153</f>
        <v>1.8200000000000003</v>
      </c>
      <c r="CU153" s="100">
        <f>CT153/CQ153</f>
        <v>0.13582089552238807</v>
      </c>
      <c r="CV153" s="100"/>
      <c r="CW153" s="101" t="s">
        <v>504</v>
      </c>
      <c r="CX153" s="151">
        <v>0.25</v>
      </c>
      <c r="CY153" s="279"/>
      <c r="CZ153" s="60"/>
      <c r="DA153" s="127">
        <v>0.06</v>
      </c>
      <c r="DB153" s="692"/>
      <c r="DD153" s="13"/>
      <c r="DE153" s="97">
        <v>13.4</v>
      </c>
      <c r="DF153" s="97">
        <v>15.47</v>
      </c>
      <c r="DG153" s="97"/>
      <c r="DH153" s="97"/>
      <c r="DI153" s="97" t="s">
        <v>505</v>
      </c>
      <c r="DJ153" s="97">
        <f>DF153-DE153+DO153-DN153</f>
        <v>1.8200000000000003</v>
      </c>
      <c r="DK153" s="100">
        <f>DJ153/DE153</f>
        <v>0.13582089552238807</v>
      </c>
      <c r="DL153" s="100"/>
      <c r="DM153" s="101" t="s">
        <v>504</v>
      </c>
      <c r="DN153" s="151">
        <v>0.25</v>
      </c>
      <c r="DO153" s="279"/>
      <c r="DP153" s="60"/>
      <c r="DQ153" s="127">
        <v>0.05</v>
      </c>
      <c r="DR153" s="692"/>
      <c r="DT153" s="13"/>
      <c r="DU153" s="97">
        <v>13.55</v>
      </c>
      <c r="DV153" s="97">
        <v>15.47</v>
      </c>
      <c r="DW153" s="97" t="s">
        <v>505</v>
      </c>
      <c r="DX153" s="97">
        <f>DV153-DU153+EC153-EB153</f>
        <v>1.67</v>
      </c>
      <c r="DY153" s="100">
        <f>DX153/DU153</f>
        <v>0.12324723247232471</v>
      </c>
      <c r="DZ153" s="100"/>
      <c r="EA153" s="101" t="s">
        <v>504</v>
      </c>
      <c r="EB153" s="151">
        <v>0.25</v>
      </c>
      <c r="EC153" s="279"/>
      <c r="ED153" s="60"/>
      <c r="EE153" s="127">
        <v>0.05</v>
      </c>
      <c r="EF153" s="692"/>
      <c r="EG153" s="692"/>
      <c r="EH153" s="13"/>
      <c r="EI153" s="97">
        <v>13.55</v>
      </c>
      <c r="EJ153" s="97">
        <v>15.47</v>
      </c>
      <c r="EK153" s="97" t="s">
        <v>505</v>
      </c>
      <c r="EL153" s="97">
        <f>EJ153-EI153+EP153-EO153</f>
        <v>1.67</v>
      </c>
      <c r="EM153" s="100">
        <f>EL153/EI153</f>
        <v>0.12324723247232471</v>
      </c>
      <c r="EN153" s="101" t="s">
        <v>504</v>
      </c>
      <c r="EO153" s="151">
        <v>0.25</v>
      </c>
      <c r="EP153" s="279"/>
      <c r="EQ153" s="60"/>
      <c r="ER153" s="127">
        <v>0.05</v>
      </c>
      <c r="ES153" s="692"/>
      <c r="ET153" s="237"/>
      <c r="EU153" s="13"/>
      <c r="EV153" s="97">
        <v>13.55</v>
      </c>
      <c r="EW153" s="97">
        <v>15.47</v>
      </c>
      <c r="EX153" s="97" t="s">
        <v>505</v>
      </c>
      <c r="EY153" s="97">
        <f>EW153-EV153+FC153-FB153</f>
        <v>1.67</v>
      </c>
      <c r="EZ153" s="100">
        <f>EY153/EV153</f>
        <v>0.12324723247232471</v>
      </c>
      <c r="FA153" s="101" t="s">
        <v>504</v>
      </c>
      <c r="FB153" s="151">
        <v>0.25</v>
      </c>
      <c r="FC153" s="279"/>
      <c r="FD153" s="60"/>
      <c r="FE153" s="127">
        <v>0.05</v>
      </c>
      <c r="FF153" s="692"/>
      <c r="FH153" s="13"/>
      <c r="FI153" s="97">
        <v>13.55</v>
      </c>
      <c r="FJ153" s="97">
        <v>15.47</v>
      </c>
      <c r="FK153" s="97" t="s">
        <v>505</v>
      </c>
      <c r="FL153" s="97">
        <f>FJ153-FI153+FP153-FO153</f>
        <v>1.67</v>
      </c>
      <c r="FM153" s="100">
        <f>FL153/FI153</f>
        <v>0.12324723247232471</v>
      </c>
      <c r="FN153" s="101" t="s">
        <v>504</v>
      </c>
      <c r="FO153" s="151">
        <v>0.25</v>
      </c>
      <c r="FP153" s="279"/>
      <c r="FQ153" s="60"/>
      <c r="FR153" s="127">
        <v>0.05</v>
      </c>
      <c r="FS153" s="692"/>
      <c r="FU153" s="13"/>
      <c r="FV153" s="97">
        <v>13.55</v>
      </c>
      <c r="FW153" s="97">
        <v>15.47</v>
      </c>
      <c r="FX153" s="97"/>
      <c r="FY153" s="97" t="s">
        <v>505</v>
      </c>
      <c r="FZ153" s="97">
        <f>FW153-FV153+GD153-GC153</f>
        <v>1.67</v>
      </c>
      <c r="GA153" s="100">
        <f>FZ153/FV153</f>
        <v>0.12324723247232471</v>
      </c>
      <c r="GB153" s="101" t="s">
        <v>504</v>
      </c>
      <c r="GC153" s="151">
        <v>0.25</v>
      </c>
      <c r="GD153" s="279"/>
      <c r="GE153" s="60"/>
      <c r="GF153" s="127">
        <v>0.05</v>
      </c>
      <c r="GG153" s="692"/>
      <c r="GI153" s="13"/>
      <c r="GJ153" s="97">
        <v>13.55</v>
      </c>
      <c r="GK153" s="97">
        <v>15.47</v>
      </c>
      <c r="GL153" s="97"/>
      <c r="GM153" s="97" t="s">
        <v>62</v>
      </c>
      <c r="GN153" s="97">
        <f>GK153-GJ153+GR153-GQ153</f>
        <v>1.67</v>
      </c>
      <c r="GO153" s="100">
        <f>GN153/GJ153</f>
        <v>0.12324723247232471</v>
      </c>
      <c r="GP153" s="101" t="s">
        <v>504</v>
      </c>
      <c r="GQ153" s="279">
        <v>0.25</v>
      </c>
      <c r="GR153" s="279"/>
      <c r="GS153" s="60"/>
      <c r="GT153" s="127">
        <v>0.05</v>
      </c>
      <c r="GU153" s="692"/>
      <c r="GW153" s="13"/>
      <c r="GX153" s="97">
        <v>13.55</v>
      </c>
      <c r="GY153" s="97">
        <v>15.47</v>
      </c>
      <c r="GZ153" s="97"/>
      <c r="HA153" s="97" t="s">
        <v>62</v>
      </c>
      <c r="HB153" s="97">
        <f>GY153-GX153+HF153-HE153</f>
        <v>1.67</v>
      </c>
      <c r="HC153" s="100">
        <f>HB153/GX153</f>
        <v>0.12324723247232471</v>
      </c>
      <c r="HD153" s="101" t="s">
        <v>504</v>
      </c>
      <c r="HE153" s="279">
        <v>0.25</v>
      </c>
      <c r="HF153" s="279"/>
      <c r="HG153" s="60"/>
      <c r="HH153" s="127">
        <v>0.05</v>
      </c>
      <c r="HI153" s="692"/>
      <c r="HJ153" s="692"/>
      <c r="HK153" s="13"/>
      <c r="HL153" s="97">
        <v>13.55</v>
      </c>
      <c r="HM153" s="97">
        <v>15.47</v>
      </c>
      <c r="HN153" s="97"/>
      <c r="HO153" s="97" t="s">
        <v>62</v>
      </c>
      <c r="HP153" s="97">
        <f>HM153-HL153+HT153-HS153</f>
        <v>1.67</v>
      </c>
      <c r="HQ153" s="100">
        <f>HP153/HL153</f>
        <v>0.12324723247232471</v>
      </c>
      <c r="HR153" s="101" t="s">
        <v>504</v>
      </c>
      <c r="HS153" s="279">
        <v>0.25</v>
      </c>
      <c r="HT153" s="279"/>
      <c r="HU153" s="60"/>
      <c r="HV153" s="127">
        <v>0.05</v>
      </c>
      <c r="HW153" s="692"/>
      <c r="HX153" s="13"/>
      <c r="HY153" s="97">
        <v>13.55</v>
      </c>
      <c r="HZ153" s="97">
        <v>15.47</v>
      </c>
      <c r="IA153" s="97"/>
      <c r="IB153" s="97" t="s">
        <v>62</v>
      </c>
      <c r="IC153" s="97">
        <f>HZ153-HY153+IJ153-II153</f>
        <v>1.67</v>
      </c>
      <c r="ID153" s="100">
        <f>IC153/HY153</f>
        <v>0.12324723247232471</v>
      </c>
      <c r="IE153" s="100"/>
      <c r="IF153" s="100"/>
      <c r="IG153" s="100"/>
      <c r="IH153" s="101" t="s">
        <v>504</v>
      </c>
      <c r="II153" s="279">
        <v>0.25</v>
      </c>
      <c r="IJ153" s="279"/>
      <c r="IK153" s="60"/>
      <c r="IL153" s="127">
        <v>0.05</v>
      </c>
      <c r="IM153" s="692"/>
      <c r="IO153" s="692"/>
      <c r="IQ153" s="13"/>
      <c r="IR153" s="97">
        <v>13.55</v>
      </c>
      <c r="IS153" s="97">
        <v>15.47</v>
      </c>
      <c r="IT153" s="97"/>
      <c r="IU153" s="97" t="s">
        <v>62</v>
      </c>
      <c r="IV153" s="97">
        <f>IS153-IR153+JC153-JB153</f>
        <v>1.67</v>
      </c>
      <c r="IW153" s="100">
        <f>IV153/IR153</f>
        <v>0.12324723247232471</v>
      </c>
      <c r="IX153" s="100"/>
      <c r="IY153" s="100"/>
      <c r="IZ153" s="100"/>
      <c r="JA153" s="101" t="s">
        <v>504</v>
      </c>
      <c r="JB153" s="279">
        <v>0.25</v>
      </c>
      <c r="JC153" s="279"/>
      <c r="JD153" s="60"/>
      <c r="JE153" s="127">
        <v>0.05</v>
      </c>
      <c r="JF153" s="692"/>
      <c r="JH153" s="13"/>
      <c r="JI153" s="97">
        <v>13.55</v>
      </c>
      <c r="JJ153" s="97">
        <v>15.47</v>
      </c>
      <c r="JK153" s="97"/>
      <c r="JL153" s="97" t="s">
        <v>62</v>
      </c>
      <c r="JM153" s="97">
        <f>JJ153-JI153+JT153-JS153</f>
        <v>1.67</v>
      </c>
      <c r="JN153" s="100">
        <f>JM153/JI153</f>
        <v>0.12324723247232471</v>
      </c>
      <c r="JO153" s="100"/>
      <c r="JP153" s="100"/>
      <c r="JQ153" s="100"/>
      <c r="JR153" s="101" t="s">
        <v>504</v>
      </c>
      <c r="JS153" s="279">
        <v>0.25</v>
      </c>
      <c r="JT153" s="279"/>
      <c r="JU153" s="60"/>
      <c r="JV153" s="127">
        <v>0.05</v>
      </c>
      <c r="JW153" s="13"/>
      <c r="JZ153" s="13"/>
      <c r="KA153" s="97">
        <v>13.55</v>
      </c>
      <c r="KB153" s="97">
        <v>15.47</v>
      </c>
      <c r="KC153" s="97"/>
      <c r="KD153" s="97" t="s">
        <v>62</v>
      </c>
      <c r="KE153" s="97">
        <f>KB153-KA153+KL153-KK153</f>
        <v>1.67</v>
      </c>
      <c r="KF153" s="100">
        <f>KE153/KA153</f>
        <v>0.12324723247232471</v>
      </c>
      <c r="KG153" s="100"/>
      <c r="KH153" s="100"/>
      <c r="KI153" s="100"/>
      <c r="KJ153" s="101" t="s">
        <v>504</v>
      </c>
      <c r="KK153" s="279">
        <v>0.25</v>
      </c>
      <c r="KL153" s="279"/>
      <c r="KM153" s="60"/>
      <c r="KN153" s="127">
        <v>0.05</v>
      </c>
      <c r="KO153" s="13"/>
      <c r="KQ153" s="13"/>
      <c r="KR153" s="97">
        <v>13.55</v>
      </c>
      <c r="KS153" s="97">
        <v>15.47</v>
      </c>
      <c r="KT153" s="97"/>
      <c r="KU153" s="317" t="s">
        <v>62</v>
      </c>
      <c r="KV153" s="97">
        <f>KS153-KR153+LC153-LB153</f>
        <v>1.67</v>
      </c>
      <c r="KW153" s="100">
        <f>KV153/KR153</f>
        <v>0.12324723247232471</v>
      </c>
      <c r="KX153" s="100"/>
      <c r="KY153" s="100"/>
      <c r="KZ153" s="100"/>
      <c r="LA153" s="101" t="s">
        <v>504</v>
      </c>
      <c r="LB153" s="279">
        <v>0.25</v>
      </c>
      <c r="LC153" s="279"/>
      <c r="LD153" s="60"/>
      <c r="LE153" s="127">
        <v>0.05</v>
      </c>
      <c r="LF153" s="13"/>
      <c r="LI153" s="13"/>
      <c r="LJ153" s="97">
        <v>13.55</v>
      </c>
      <c r="LK153" s="97">
        <v>15.47</v>
      </c>
      <c r="LL153" s="97"/>
      <c r="LM153" s="317" t="s">
        <v>62</v>
      </c>
      <c r="LN153" s="97">
        <f>LK153-LJ153+LU153-LT153</f>
        <v>1.67</v>
      </c>
      <c r="LO153" s="100">
        <f>LN153/LJ153</f>
        <v>0.12324723247232471</v>
      </c>
      <c r="LP153" s="100"/>
      <c r="LQ153" s="100"/>
      <c r="LR153" s="100"/>
      <c r="LS153" s="101" t="s">
        <v>504</v>
      </c>
      <c r="LT153" s="279">
        <v>0.25</v>
      </c>
      <c r="LU153" s="279"/>
      <c r="LV153" s="60"/>
      <c r="LW153" s="127">
        <v>0.05</v>
      </c>
      <c r="LX153" s="13"/>
      <c r="LZ153" s="13"/>
      <c r="MA153" s="97">
        <v>13.55</v>
      </c>
      <c r="MB153" s="97">
        <v>15.47</v>
      </c>
      <c r="MC153" s="97"/>
      <c r="MD153" s="317" t="s">
        <v>62</v>
      </c>
      <c r="ME153" s="97">
        <f>MB153-MA153+ML153-MK153</f>
        <v>1.67</v>
      </c>
      <c r="MF153" s="100">
        <f>ME153/MA153</f>
        <v>0.12324723247232471</v>
      </c>
      <c r="MG153" s="100"/>
      <c r="MH153" s="100"/>
      <c r="MI153" s="100"/>
      <c r="MJ153" s="101" t="s">
        <v>504</v>
      </c>
      <c r="MK153" s="279">
        <v>0.25</v>
      </c>
      <c r="ML153" s="279"/>
      <c r="MM153" s="60"/>
      <c r="MN153" s="127">
        <v>0.05</v>
      </c>
      <c r="MO153" s="13"/>
      <c r="MQ153" s="13"/>
      <c r="MR153" s="97">
        <v>13.55</v>
      </c>
      <c r="MS153" s="97">
        <v>15.47</v>
      </c>
      <c r="MT153" s="97"/>
      <c r="MU153" s="317" t="s">
        <v>62</v>
      </c>
      <c r="MV153" s="97">
        <f>MS153-MR153+NC153-NB153</f>
        <v>1.67</v>
      </c>
      <c r="MW153" s="100">
        <f>MV153/MR153</f>
        <v>0.12324723247232471</v>
      </c>
      <c r="MX153" s="100"/>
      <c r="MY153" s="100"/>
      <c r="MZ153" s="100"/>
      <c r="NA153" s="101" t="s">
        <v>504</v>
      </c>
      <c r="NB153" s="279">
        <v>0.25</v>
      </c>
      <c r="NC153" s="279"/>
      <c r="ND153" s="60"/>
      <c r="NE153" s="127">
        <v>0.05</v>
      </c>
      <c r="NF153" s="13"/>
      <c r="NI153" s="13"/>
      <c r="NJ153" s="97">
        <v>13.55</v>
      </c>
      <c r="NK153" s="97">
        <v>15.47</v>
      </c>
      <c r="NL153" s="97"/>
      <c r="NM153" s="317" t="s">
        <v>62</v>
      </c>
      <c r="NN153" s="97">
        <f>NK153-NJ153+NU153-NT153</f>
        <v>1.67</v>
      </c>
      <c r="NO153" s="100">
        <f>NN153/NJ153</f>
        <v>0.12324723247232471</v>
      </c>
      <c r="NP153" s="100"/>
      <c r="NQ153" s="100"/>
      <c r="NR153" s="100"/>
      <c r="NS153" s="101" t="s">
        <v>504</v>
      </c>
      <c r="NT153" s="279">
        <v>0.25</v>
      </c>
      <c r="NU153" s="279"/>
      <c r="NV153" s="60"/>
      <c r="NW153" s="127">
        <v>0.05</v>
      </c>
      <c r="NX153" s="13"/>
      <c r="OA153" s="13"/>
      <c r="OB153" s="97">
        <v>13.55</v>
      </c>
      <c r="OC153" s="97">
        <v>15.47</v>
      </c>
      <c r="OD153" s="97"/>
      <c r="OE153" s="317" t="s">
        <v>62</v>
      </c>
      <c r="OF153" s="97">
        <f>OC153-OB153+OM153-OL153</f>
        <v>1.67</v>
      </c>
      <c r="OG153" s="100">
        <f>OF153/OB153</f>
        <v>0.12324723247232471</v>
      </c>
      <c r="OH153" s="100"/>
      <c r="OI153" s="100"/>
      <c r="OJ153" s="100"/>
      <c r="OK153" s="101" t="s">
        <v>504</v>
      </c>
      <c r="OL153" s="279">
        <v>0.25</v>
      </c>
      <c r="OM153" s="279"/>
      <c r="ON153" s="13"/>
      <c r="OQ153" s="13"/>
      <c r="OR153" s="97">
        <v>13.55</v>
      </c>
      <c r="OS153" s="97">
        <v>15.47</v>
      </c>
      <c r="OT153" s="97"/>
      <c r="OU153" s="317" t="s">
        <v>62</v>
      </c>
      <c r="OV153" s="97">
        <f>OS153-OR153+PC153-PB153</f>
        <v>1.67</v>
      </c>
      <c r="OW153" s="100">
        <f>OV153/OR153</f>
        <v>0.12324723247232471</v>
      </c>
      <c r="OX153" s="100"/>
      <c r="OY153" s="100"/>
      <c r="OZ153" s="100"/>
      <c r="PA153" s="101" t="s">
        <v>504</v>
      </c>
      <c r="PB153" s="279">
        <v>0.25</v>
      </c>
      <c r="PC153" s="279"/>
      <c r="PD153" s="13"/>
      <c r="PG153" s="13"/>
      <c r="PH153" s="97">
        <v>13.55</v>
      </c>
      <c r="PI153" s="97">
        <v>15.47</v>
      </c>
      <c r="PJ153" s="97"/>
      <c r="PK153" s="317" t="s">
        <v>62</v>
      </c>
      <c r="PL153" s="97">
        <f>PI153-PH153+PS153-PR153</f>
        <v>1.67</v>
      </c>
      <c r="PM153" s="100">
        <f>PL153/PH153</f>
        <v>0.12324723247232471</v>
      </c>
      <c r="PN153" s="100"/>
      <c r="PO153" s="100"/>
      <c r="PP153" s="100"/>
      <c r="PQ153" s="101" t="s">
        <v>504</v>
      </c>
      <c r="PR153" s="279">
        <v>0.25</v>
      </c>
      <c r="PS153" s="279"/>
      <c r="PT153" s="13"/>
      <c r="PV153" s="13"/>
      <c r="PW153" s="97">
        <v>13.55</v>
      </c>
      <c r="PX153" s="97">
        <v>15.47</v>
      </c>
      <c r="PY153" s="97"/>
      <c r="PZ153" s="317" t="s">
        <v>62</v>
      </c>
      <c r="QA153" s="97">
        <f>PX153-PW153+QH153-QG153</f>
        <v>1.67</v>
      </c>
      <c r="QB153" s="100">
        <f>QA153/PW153</f>
        <v>0.12324723247232471</v>
      </c>
      <c r="QC153" s="100"/>
      <c r="QD153" s="100"/>
      <c r="QE153" s="100"/>
      <c r="QF153" s="101" t="s">
        <v>504</v>
      </c>
      <c r="QG153" s="279">
        <v>0.25</v>
      </c>
      <c r="QH153" s="279"/>
      <c r="QI153" s="13"/>
      <c r="QK153" s="13"/>
      <c r="QL153" s="97">
        <v>13.55</v>
      </c>
      <c r="QM153" s="97">
        <v>15.47</v>
      </c>
      <c r="QN153" s="97"/>
      <c r="QO153" s="317" t="s">
        <v>62</v>
      </c>
      <c r="QP153" s="97">
        <f>QM153-QL153+QW153-QV153</f>
        <v>1.67</v>
      </c>
      <c r="QQ153" s="100">
        <f>QP153/QL153</f>
        <v>0.12324723247232471</v>
      </c>
      <c r="QR153" s="100"/>
      <c r="QS153" s="100"/>
      <c r="QT153" s="100"/>
      <c r="QU153" s="101" t="s">
        <v>504</v>
      </c>
      <c r="QV153" s="279">
        <v>0.25</v>
      </c>
      <c r="QW153" s="279"/>
      <c r="QX153" s="13"/>
      <c r="QZ153" s="622"/>
      <c r="RA153" s="97">
        <v>13.55</v>
      </c>
      <c r="RB153" s="97">
        <v>15.47</v>
      </c>
      <c r="RC153" s="502"/>
      <c r="RD153" s="317" t="s">
        <v>62</v>
      </c>
      <c r="RE153" s="97">
        <f>RB153-RA153+RL153-RK153</f>
        <v>1.67</v>
      </c>
      <c r="RF153" s="100">
        <f>RE153/RA153</f>
        <v>0.12324723247232471</v>
      </c>
      <c r="RG153" s="100"/>
      <c r="RH153" s="100"/>
      <c r="RI153" s="100"/>
      <c r="RJ153" s="541" t="s">
        <v>504</v>
      </c>
      <c r="RK153" s="565">
        <v>0.25</v>
      </c>
      <c r="RL153" s="566"/>
      <c r="RM153" s="633"/>
      <c r="RQ153" s="622"/>
      <c r="RR153" s="97">
        <v>13.55</v>
      </c>
      <c r="RS153" s="97">
        <v>15.47</v>
      </c>
      <c r="RT153" s="502"/>
      <c r="RU153" s="317" t="s">
        <v>62</v>
      </c>
      <c r="RV153" s="97">
        <f>RS153-RR153+SC153-SB153</f>
        <v>1.67</v>
      </c>
      <c r="RW153" s="100">
        <f>RV153/RR153</f>
        <v>0.12324723247232471</v>
      </c>
      <c r="RX153" s="100"/>
      <c r="RY153" s="100"/>
      <c r="RZ153" s="100"/>
      <c r="SA153" s="541" t="s">
        <v>504</v>
      </c>
      <c r="SB153" s="565">
        <v>0.25</v>
      </c>
      <c r="SC153" s="566"/>
      <c r="SD153" s="633"/>
    </row>
    <row r="154" spans="1:498">
      <c r="A154" s="91" t="s">
        <v>480</v>
      </c>
      <c r="B154" s="92">
        <v>80</v>
      </c>
      <c r="C154" s="91" t="s">
        <v>47</v>
      </c>
      <c r="D154" s="779">
        <v>1021</v>
      </c>
      <c r="E154" s="93" t="s">
        <v>470</v>
      </c>
      <c r="F154" s="641" t="s">
        <v>471</v>
      </c>
      <c r="G154" s="601" t="s">
        <v>481</v>
      </c>
      <c r="H154" s="91"/>
      <c r="J154" s="13"/>
      <c r="K154" s="97"/>
      <c r="L154" s="97"/>
      <c r="M154" s="97"/>
      <c r="N154" s="97"/>
      <c r="O154" s="100"/>
      <c r="P154" s="100"/>
      <c r="Q154" s="101"/>
      <c r="R154" s="126"/>
      <c r="S154" s="279"/>
      <c r="T154" s="60"/>
      <c r="U154" s="60"/>
      <c r="V154" s="692"/>
      <c r="X154" s="13"/>
      <c r="Y154" s="97"/>
      <c r="Z154" s="97"/>
      <c r="AA154" s="97"/>
      <c r="AB154" s="97"/>
      <c r="AC154" s="100"/>
      <c r="AD154" s="100"/>
      <c r="AE154" s="101"/>
      <c r="AF154" s="126"/>
      <c r="AG154" s="279"/>
      <c r="AH154" s="60"/>
      <c r="AI154" s="127"/>
      <c r="AJ154" s="692"/>
      <c r="AL154" s="154"/>
      <c r="AM154" s="97"/>
      <c r="AN154" s="97"/>
      <c r="AO154" s="97"/>
      <c r="AP154" s="97"/>
      <c r="AQ154" s="100"/>
      <c r="AR154" s="100"/>
      <c r="AS154" s="101"/>
      <c r="AT154" s="151"/>
      <c r="AU154" s="279"/>
      <c r="AV154" s="60"/>
      <c r="AW154" s="60"/>
      <c r="AX154" s="692"/>
      <c r="AZ154" s="13"/>
      <c r="BA154" s="97"/>
      <c r="BB154" s="97"/>
      <c r="BC154" s="97"/>
      <c r="BD154" s="97"/>
      <c r="BE154" s="100"/>
      <c r="BF154" s="100"/>
      <c r="BG154" s="101"/>
      <c r="BH154" s="151"/>
      <c r="BI154" s="279"/>
      <c r="BJ154" s="60"/>
      <c r="BK154" s="127"/>
      <c r="BL154" s="692"/>
      <c r="BN154" s="13"/>
      <c r="BO154" s="97"/>
      <c r="BP154" s="97"/>
      <c r="BQ154" s="97"/>
      <c r="BR154" s="97"/>
      <c r="BS154" s="100"/>
      <c r="BT154" s="100"/>
      <c r="BU154" s="101"/>
      <c r="BV154" s="151"/>
      <c r="BW154" s="279"/>
      <c r="BX154" s="60"/>
      <c r="BY154" s="127"/>
      <c r="BZ154" s="692"/>
      <c r="CB154" s="13"/>
      <c r="CC154" s="97"/>
      <c r="CD154" s="97"/>
      <c r="CE154" s="97"/>
      <c r="CF154" s="97"/>
      <c r="CG154" s="100"/>
      <c r="CH154" s="100"/>
      <c r="CI154" s="101"/>
      <c r="CJ154" s="151"/>
      <c r="CK154" s="279"/>
      <c r="CL154" s="60"/>
      <c r="CM154" s="127"/>
      <c r="CN154" s="692"/>
      <c r="CP154" s="13"/>
      <c r="CQ154" s="97">
        <v>9.1</v>
      </c>
      <c r="CR154" s="97">
        <v>10.59</v>
      </c>
      <c r="CS154" s="97" t="s">
        <v>505</v>
      </c>
      <c r="CT154" s="97">
        <f>CR154-CQ154+CY154-CX154</f>
        <v>1.2400000000000002</v>
      </c>
      <c r="CU154" s="100">
        <f>CT154/CQ154</f>
        <v>0.13626373626373628</v>
      </c>
      <c r="CV154" s="100"/>
      <c r="CW154" s="101" t="s">
        <v>504</v>
      </c>
      <c r="CX154" s="151">
        <v>0.25</v>
      </c>
      <c r="CY154" s="279"/>
      <c r="CZ154" s="60"/>
      <c r="DA154" s="127">
        <v>0.06</v>
      </c>
      <c r="DB154" s="692"/>
      <c r="DD154" s="13"/>
      <c r="DE154" s="97">
        <v>9.1</v>
      </c>
      <c r="DF154" s="97">
        <v>10.59</v>
      </c>
      <c r="DG154" s="97"/>
      <c r="DH154" s="97"/>
      <c r="DI154" s="97" t="s">
        <v>505</v>
      </c>
      <c r="DJ154" s="97">
        <f>DF154-DE154+DO154-DN154</f>
        <v>1.2400000000000002</v>
      </c>
      <c r="DK154" s="100">
        <f>DJ154/DE154</f>
        <v>0.13626373626373628</v>
      </c>
      <c r="DL154" s="100"/>
      <c r="DM154" s="101" t="s">
        <v>504</v>
      </c>
      <c r="DN154" s="151">
        <v>0.25</v>
      </c>
      <c r="DO154" s="279"/>
      <c r="DP154" s="60"/>
      <c r="DQ154" s="127">
        <v>0.05</v>
      </c>
      <c r="DR154" s="692"/>
      <c r="DT154" s="13"/>
      <c r="DU154" s="97">
        <v>9.1</v>
      </c>
      <c r="DV154" s="97">
        <v>10.59</v>
      </c>
      <c r="DW154" s="97" t="s">
        <v>505</v>
      </c>
      <c r="DX154" s="97">
        <f>DV154-DU154+EC154-EB154</f>
        <v>1.2400000000000002</v>
      </c>
      <c r="DY154" s="100">
        <f>DX154/DU154</f>
        <v>0.13626373626373628</v>
      </c>
      <c r="DZ154" s="100"/>
      <c r="EA154" s="101" t="s">
        <v>504</v>
      </c>
      <c r="EB154" s="151">
        <v>0.25</v>
      </c>
      <c r="EC154" s="279"/>
      <c r="ED154" s="60"/>
      <c r="EE154" s="127">
        <v>0.05</v>
      </c>
      <c r="EF154" s="692"/>
      <c r="EG154" s="692"/>
      <c r="EH154" s="13"/>
      <c r="EI154" s="97">
        <v>9.1</v>
      </c>
      <c r="EJ154" s="97">
        <v>10.59</v>
      </c>
      <c r="EK154" s="97" t="s">
        <v>505</v>
      </c>
      <c r="EL154" s="97">
        <f>EJ154-EI154+EP154-EO154</f>
        <v>1.2400000000000002</v>
      </c>
      <c r="EM154" s="100">
        <f>EL154/EI154</f>
        <v>0.13626373626373628</v>
      </c>
      <c r="EN154" s="101" t="s">
        <v>504</v>
      </c>
      <c r="EO154" s="151">
        <v>0.25</v>
      </c>
      <c r="EP154" s="279"/>
      <c r="EQ154" s="60"/>
      <c r="ER154" s="127">
        <v>0.05</v>
      </c>
      <c r="ES154" s="692"/>
      <c r="ET154" s="237"/>
      <c r="EU154" s="13"/>
      <c r="EV154" s="97">
        <v>9.1</v>
      </c>
      <c r="EW154" s="97">
        <v>10.59</v>
      </c>
      <c r="EX154" s="97" t="s">
        <v>505</v>
      </c>
      <c r="EY154" s="97">
        <f>EW154-EV154+FC154-FB154</f>
        <v>1.2400000000000002</v>
      </c>
      <c r="EZ154" s="100">
        <f>EY154/EV154</f>
        <v>0.13626373626373628</v>
      </c>
      <c r="FA154" s="101" t="s">
        <v>504</v>
      </c>
      <c r="FB154" s="151">
        <v>0.25</v>
      </c>
      <c r="FC154" s="279"/>
      <c r="FD154" s="60"/>
      <c r="FE154" s="127">
        <v>0.05</v>
      </c>
      <c r="FF154" s="692"/>
      <c r="FH154" s="13"/>
      <c r="FI154" s="97">
        <v>9.1</v>
      </c>
      <c r="FJ154" s="97">
        <v>10.59</v>
      </c>
      <c r="FK154" s="97" t="s">
        <v>505</v>
      </c>
      <c r="FL154" s="97">
        <f>FJ154-FI154+FP154-FO154</f>
        <v>1.2400000000000002</v>
      </c>
      <c r="FM154" s="100">
        <f>FL154/FI154</f>
        <v>0.13626373626373628</v>
      </c>
      <c r="FN154" s="101" t="s">
        <v>504</v>
      </c>
      <c r="FO154" s="151">
        <v>0.25</v>
      </c>
      <c r="FP154" s="279"/>
      <c r="FQ154" s="60"/>
      <c r="FR154" s="127">
        <v>0.05</v>
      </c>
      <c r="FS154" s="692"/>
      <c r="FU154" s="13"/>
      <c r="FV154" s="97">
        <v>9.1</v>
      </c>
      <c r="FW154" s="97">
        <v>10.59</v>
      </c>
      <c r="FX154" s="97"/>
      <c r="FY154" s="97" t="s">
        <v>505</v>
      </c>
      <c r="FZ154" s="97">
        <f>FW154-FV154+GD154-GC154</f>
        <v>1.2400000000000002</v>
      </c>
      <c r="GA154" s="100">
        <f>FZ154/FV154</f>
        <v>0.13626373626373628</v>
      </c>
      <c r="GB154" s="101" t="s">
        <v>504</v>
      </c>
      <c r="GC154" s="151">
        <v>0.25</v>
      </c>
      <c r="GD154" s="279"/>
      <c r="GE154" s="60"/>
      <c r="GF154" s="127">
        <v>0.05</v>
      </c>
      <c r="GG154" s="692"/>
      <c r="GI154" s="13"/>
      <c r="GJ154" s="97">
        <v>9.1</v>
      </c>
      <c r="GK154" s="97">
        <v>10.59</v>
      </c>
      <c r="GL154" s="97"/>
      <c r="GM154" s="97" t="s">
        <v>62</v>
      </c>
      <c r="GN154" s="97">
        <f>GK154-GJ154+GR154-GQ154</f>
        <v>1.2400000000000002</v>
      </c>
      <c r="GO154" s="100">
        <f>GN154/GJ154</f>
        <v>0.13626373626373628</v>
      </c>
      <c r="GP154" s="101" t="s">
        <v>504</v>
      </c>
      <c r="GQ154" s="279">
        <v>0.25</v>
      </c>
      <c r="GR154" s="279"/>
      <c r="GS154" s="60"/>
      <c r="GT154" s="127">
        <v>0.05</v>
      </c>
      <c r="GU154" s="692"/>
      <c r="GW154" s="13"/>
      <c r="GX154" s="97">
        <v>9.1</v>
      </c>
      <c r="GY154" s="97">
        <v>10.59</v>
      </c>
      <c r="GZ154" s="97"/>
      <c r="HA154" s="97" t="s">
        <v>62</v>
      </c>
      <c r="HB154" s="97">
        <f>GY154-GX154+HF154-HE154</f>
        <v>1.2400000000000002</v>
      </c>
      <c r="HC154" s="100">
        <f>HB154/GX154</f>
        <v>0.13626373626373628</v>
      </c>
      <c r="HD154" s="101" t="s">
        <v>504</v>
      </c>
      <c r="HE154" s="279">
        <v>0.25</v>
      </c>
      <c r="HF154" s="279"/>
      <c r="HG154" s="60"/>
      <c r="HH154" s="127">
        <v>0.05</v>
      </c>
      <c r="HI154" s="692"/>
      <c r="HJ154" s="692"/>
      <c r="HK154" s="13"/>
      <c r="HL154" s="97">
        <v>9.1</v>
      </c>
      <c r="HM154" s="97">
        <v>10.59</v>
      </c>
      <c r="HN154" s="97"/>
      <c r="HO154" s="97" t="s">
        <v>62</v>
      </c>
      <c r="HP154" s="97">
        <f>HM154-HL154+HT154-HS154</f>
        <v>1.2400000000000002</v>
      </c>
      <c r="HQ154" s="100">
        <f>HP154/HL154</f>
        <v>0.13626373626373628</v>
      </c>
      <c r="HR154" s="101" t="s">
        <v>504</v>
      </c>
      <c r="HS154" s="279">
        <v>0.25</v>
      </c>
      <c r="HT154" s="279"/>
      <c r="HU154" s="60"/>
      <c r="HV154" s="127">
        <v>0.05</v>
      </c>
      <c r="HW154" s="692"/>
      <c r="HX154" s="13"/>
      <c r="HY154" s="97">
        <v>9.1</v>
      </c>
      <c r="HZ154" s="97">
        <v>10.59</v>
      </c>
      <c r="IA154" s="97"/>
      <c r="IB154" s="97" t="s">
        <v>62</v>
      </c>
      <c r="IC154" s="97">
        <f>HZ154-HY154+IJ154-II154</f>
        <v>1.2400000000000002</v>
      </c>
      <c r="ID154" s="100">
        <f>IC154/HY154</f>
        <v>0.13626373626373628</v>
      </c>
      <c r="IE154" s="100"/>
      <c r="IF154" s="100"/>
      <c r="IG154" s="100"/>
      <c r="IH154" s="101" t="s">
        <v>504</v>
      </c>
      <c r="II154" s="279">
        <v>0.25</v>
      </c>
      <c r="IJ154" s="279"/>
      <c r="IK154" s="60"/>
      <c r="IL154" s="127">
        <v>0.05</v>
      </c>
      <c r="IM154" s="692"/>
      <c r="IQ154" s="13"/>
      <c r="IR154" s="97">
        <v>9.1</v>
      </c>
      <c r="IS154" s="97">
        <v>10.59</v>
      </c>
      <c r="IT154" s="97"/>
      <c r="IU154" s="97" t="s">
        <v>62</v>
      </c>
      <c r="IV154" s="97">
        <f>IS154-IR154+JC154-JB154</f>
        <v>1.2400000000000002</v>
      </c>
      <c r="IW154" s="100">
        <f>IV154/IR154</f>
        <v>0.13626373626373628</v>
      </c>
      <c r="IX154" s="100"/>
      <c r="IY154" s="100"/>
      <c r="IZ154" s="100"/>
      <c r="JA154" s="101" t="s">
        <v>504</v>
      </c>
      <c r="JB154" s="279">
        <v>0.25</v>
      </c>
      <c r="JC154" s="279"/>
      <c r="JD154" s="60"/>
      <c r="JE154" s="127">
        <v>0.05</v>
      </c>
      <c r="JF154" s="692"/>
      <c r="JH154" s="13"/>
      <c r="JI154" s="97">
        <v>9.1</v>
      </c>
      <c r="JJ154" s="97">
        <v>10.59</v>
      </c>
      <c r="JK154" s="97"/>
      <c r="JL154" s="97" t="s">
        <v>62</v>
      </c>
      <c r="JM154" s="97">
        <f>JJ154-JI154+JT154-JS154</f>
        <v>1.2400000000000002</v>
      </c>
      <c r="JN154" s="100">
        <f>JM154/JI154</f>
        <v>0.13626373626373628</v>
      </c>
      <c r="JO154" s="100"/>
      <c r="JP154" s="100"/>
      <c r="JQ154" s="100"/>
      <c r="JR154" s="101" t="s">
        <v>504</v>
      </c>
      <c r="JS154" s="279">
        <v>0.25</v>
      </c>
      <c r="JT154" s="279"/>
      <c r="JU154" s="60"/>
      <c r="JV154" s="127">
        <v>0.05</v>
      </c>
      <c r="JW154" s="13"/>
      <c r="JZ154" s="13"/>
      <c r="KA154" s="97">
        <v>9.1</v>
      </c>
      <c r="KB154" s="97">
        <v>10.59</v>
      </c>
      <c r="KC154" s="97"/>
      <c r="KD154" s="97" t="s">
        <v>62</v>
      </c>
      <c r="KE154" s="97">
        <f>KB154-KA154+KL154-KK154</f>
        <v>1.2400000000000002</v>
      </c>
      <c r="KF154" s="100">
        <f>KE154/KA154</f>
        <v>0.13626373626373628</v>
      </c>
      <c r="KG154" s="100"/>
      <c r="KH154" s="100"/>
      <c r="KI154" s="100"/>
      <c r="KJ154" s="101" t="s">
        <v>504</v>
      </c>
      <c r="KK154" s="279">
        <v>0.25</v>
      </c>
      <c r="KL154" s="279"/>
      <c r="KM154" s="60"/>
      <c r="KN154" s="127">
        <v>0.05</v>
      </c>
      <c r="KO154" s="13"/>
      <c r="KQ154" s="13"/>
      <c r="KR154" s="97">
        <v>9.1</v>
      </c>
      <c r="KS154" s="97">
        <v>10.59</v>
      </c>
      <c r="KT154" s="97"/>
      <c r="KU154" s="317" t="s">
        <v>62</v>
      </c>
      <c r="KV154" s="97">
        <f>KS154-KR154+LC154-LB154</f>
        <v>1.2400000000000002</v>
      </c>
      <c r="KW154" s="100">
        <f>KV154/KR154</f>
        <v>0.13626373626373628</v>
      </c>
      <c r="KX154" s="100"/>
      <c r="KY154" s="100"/>
      <c r="KZ154" s="100"/>
      <c r="LA154" s="101" t="s">
        <v>504</v>
      </c>
      <c r="LB154" s="279">
        <v>0.25</v>
      </c>
      <c r="LC154" s="279"/>
      <c r="LD154" s="60"/>
      <c r="LE154" s="127">
        <v>0.05</v>
      </c>
      <c r="LF154" s="13"/>
      <c r="LI154" s="13"/>
      <c r="LJ154" s="97">
        <v>9.1</v>
      </c>
      <c r="LK154" s="97">
        <v>10.59</v>
      </c>
      <c r="LL154" s="97"/>
      <c r="LM154" s="317" t="s">
        <v>62</v>
      </c>
      <c r="LN154" s="97">
        <f>LK154-LJ154+LU154-LT154</f>
        <v>1.2400000000000002</v>
      </c>
      <c r="LO154" s="100">
        <f>LN154/LJ154</f>
        <v>0.13626373626373628</v>
      </c>
      <c r="LP154" s="100"/>
      <c r="LQ154" s="100"/>
      <c r="LR154" s="100"/>
      <c r="LS154" s="101" t="s">
        <v>504</v>
      </c>
      <c r="LT154" s="279">
        <v>0.25</v>
      </c>
      <c r="LU154" s="279"/>
      <c r="LV154" s="60"/>
      <c r="LW154" s="127">
        <v>0.05</v>
      </c>
      <c r="LX154" s="13"/>
      <c r="LZ154" s="13"/>
      <c r="MA154" s="97">
        <v>9.1</v>
      </c>
      <c r="MB154" s="97">
        <v>10.59</v>
      </c>
      <c r="MC154" s="97"/>
      <c r="MD154" s="317" t="s">
        <v>62</v>
      </c>
      <c r="ME154" s="97">
        <f>MB154-MA154+ML154-MK154</f>
        <v>1.2400000000000002</v>
      </c>
      <c r="MF154" s="100">
        <f>ME154/MA154</f>
        <v>0.13626373626373628</v>
      </c>
      <c r="MG154" s="100"/>
      <c r="MH154" s="100"/>
      <c r="MI154" s="100"/>
      <c r="MJ154" s="101" t="s">
        <v>504</v>
      </c>
      <c r="MK154" s="279">
        <v>0.25</v>
      </c>
      <c r="ML154" s="279"/>
      <c r="MM154" s="60"/>
      <c r="MN154" s="127">
        <v>0.05</v>
      </c>
      <c r="MO154" s="13"/>
      <c r="MQ154" s="13"/>
      <c r="MR154" s="97">
        <v>9.1</v>
      </c>
      <c r="MS154" s="97">
        <v>10.59</v>
      </c>
      <c r="MT154" s="97"/>
      <c r="MU154" s="317" t="s">
        <v>62</v>
      </c>
      <c r="MV154" s="97">
        <f>MS154-MR154+NC154-NB154</f>
        <v>1.2400000000000002</v>
      </c>
      <c r="MW154" s="100">
        <f>MV154/MR154</f>
        <v>0.13626373626373628</v>
      </c>
      <c r="MX154" s="100"/>
      <c r="MY154" s="100"/>
      <c r="MZ154" s="100"/>
      <c r="NA154" s="101" t="s">
        <v>504</v>
      </c>
      <c r="NB154" s="279">
        <v>0.25</v>
      </c>
      <c r="NC154" s="279"/>
      <c r="ND154" s="60"/>
      <c r="NE154" s="127">
        <v>0.05</v>
      </c>
      <c r="NF154" s="13"/>
      <c r="NI154" s="13"/>
      <c r="NJ154" s="97">
        <v>9.1</v>
      </c>
      <c r="NK154" s="97">
        <v>10.59</v>
      </c>
      <c r="NL154" s="97"/>
      <c r="NM154" s="317" t="s">
        <v>62</v>
      </c>
      <c r="NN154" s="97">
        <f>NK154-NJ154+NU154-NT154</f>
        <v>1.2400000000000002</v>
      </c>
      <c r="NO154" s="100">
        <f>NN154/NJ154</f>
        <v>0.13626373626373628</v>
      </c>
      <c r="NP154" s="100"/>
      <c r="NQ154" s="100"/>
      <c r="NR154" s="100"/>
      <c r="NS154" s="101" t="s">
        <v>504</v>
      </c>
      <c r="NT154" s="279">
        <v>0.25</v>
      </c>
      <c r="NU154" s="279"/>
      <c r="NV154" s="60"/>
      <c r="NW154" s="127">
        <v>0.05</v>
      </c>
      <c r="NX154" s="13"/>
      <c r="OA154" s="13"/>
      <c r="OB154" s="97">
        <v>9.1</v>
      </c>
      <c r="OC154" s="97">
        <v>10.59</v>
      </c>
      <c r="OD154" s="97"/>
      <c r="OE154" s="317" t="s">
        <v>62</v>
      </c>
      <c r="OF154" s="97">
        <f>OC154-OB154+OM154-OL154</f>
        <v>1.2400000000000002</v>
      </c>
      <c r="OG154" s="100">
        <f>OF154/OB154</f>
        <v>0.13626373626373628</v>
      </c>
      <c r="OH154" s="100"/>
      <c r="OI154" s="100"/>
      <c r="OJ154" s="100"/>
      <c r="OK154" s="101" t="s">
        <v>504</v>
      </c>
      <c r="OL154" s="279">
        <v>0.25</v>
      </c>
      <c r="OM154" s="279"/>
      <c r="ON154" s="13"/>
      <c r="OQ154" s="13"/>
      <c r="OR154" s="97">
        <v>9.1</v>
      </c>
      <c r="OS154" s="97">
        <v>10.59</v>
      </c>
      <c r="OT154" s="97"/>
      <c r="OU154" s="317" t="s">
        <v>62</v>
      </c>
      <c r="OV154" s="97">
        <f>OS154-OR154+PC154-PB154</f>
        <v>1.2400000000000002</v>
      </c>
      <c r="OW154" s="100">
        <f>OV154/OR154</f>
        <v>0.13626373626373628</v>
      </c>
      <c r="OX154" s="100"/>
      <c r="OY154" s="100"/>
      <c r="OZ154" s="100"/>
      <c r="PA154" s="101" t="s">
        <v>504</v>
      </c>
      <c r="PB154" s="279">
        <v>0.25</v>
      </c>
      <c r="PC154" s="279"/>
      <c r="PD154" s="13"/>
      <c r="PG154" s="13"/>
      <c r="PH154" s="97">
        <v>9.1</v>
      </c>
      <c r="PI154" s="97">
        <v>10.59</v>
      </c>
      <c r="PJ154" s="97"/>
      <c r="PK154" s="317" t="s">
        <v>62</v>
      </c>
      <c r="PL154" s="97">
        <f>PI154-PH154+PS154-PR154</f>
        <v>1.2400000000000002</v>
      </c>
      <c r="PM154" s="100">
        <f>PL154/PH154</f>
        <v>0.13626373626373628</v>
      </c>
      <c r="PN154" s="100"/>
      <c r="PO154" s="100"/>
      <c r="PP154" s="100"/>
      <c r="PQ154" s="101" t="s">
        <v>504</v>
      </c>
      <c r="PR154" s="279">
        <v>0.25</v>
      </c>
      <c r="PS154" s="279"/>
      <c r="PT154" s="13"/>
      <c r="PV154" s="13"/>
      <c r="PW154" s="97">
        <v>9.1</v>
      </c>
      <c r="PX154" s="97">
        <v>10.59</v>
      </c>
      <c r="PY154" s="97"/>
      <c r="PZ154" s="317" t="s">
        <v>62</v>
      </c>
      <c r="QA154" s="97">
        <f>PX154-PW154+QH154-QG154</f>
        <v>1.2400000000000002</v>
      </c>
      <c r="QB154" s="100">
        <f>QA154/PW154</f>
        <v>0.13626373626373628</v>
      </c>
      <c r="QC154" s="100"/>
      <c r="QD154" s="100"/>
      <c r="QE154" s="100"/>
      <c r="QF154" s="101" t="s">
        <v>504</v>
      </c>
      <c r="QG154" s="279">
        <v>0.25</v>
      </c>
      <c r="QH154" s="279"/>
      <c r="QI154" s="13"/>
      <c r="QK154" s="13"/>
      <c r="QL154" s="97">
        <v>9.1</v>
      </c>
      <c r="QM154" s="97">
        <v>10.59</v>
      </c>
      <c r="QN154" s="97"/>
      <c r="QO154" s="317" t="s">
        <v>62</v>
      </c>
      <c r="QP154" s="97">
        <f>QM154-QL154+QW154-QV154</f>
        <v>1.2400000000000002</v>
      </c>
      <c r="QQ154" s="100">
        <f>QP154/QL154</f>
        <v>0.13626373626373628</v>
      </c>
      <c r="QR154" s="100"/>
      <c r="QS154" s="100"/>
      <c r="QT154" s="100"/>
      <c r="QU154" s="101" t="s">
        <v>504</v>
      </c>
      <c r="QV154" s="279">
        <v>0.25</v>
      </c>
      <c r="QW154" s="279"/>
      <c r="QX154" s="13"/>
      <c r="QZ154" s="622"/>
      <c r="RA154" s="97">
        <v>9.1</v>
      </c>
      <c r="RB154" s="97">
        <v>10.59</v>
      </c>
      <c r="RC154" s="502"/>
      <c r="RD154" s="317" t="s">
        <v>62</v>
      </c>
      <c r="RE154" s="97">
        <f>RB154-RA154+RL154-RK154</f>
        <v>1.2400000000000002</v>
      </c>
      <c r="RF154" s="100">
        <f>RE154/RA154</f>
        <v>0.13626373626373628</v>
      </c>
      <c r="RG154" s="100"/>
      <c r="RH154" s="100"/>
      <c r="RI154" s="100"/>
      <c r="RJ154" s="541" t="s">
        <v>504</v>
      </c>
      <c r="RK154" s="565">
        <v>0.25</v>
      </c>
      <c r="RL154" s="566"/>
      <c r="RM154" s="633"/>
      <c r="RQ154" s="622"/>
      <c r="RR154" s="97">
        <v>9.1</v>
      </c>
      <c r="RS154" s="97">
        <v>10.59</v>
      </c>
      <c r="RT154" s="502"/>
      <c r="RU154" s="317" t="s">
        <v>62</v>
      </c>
      <c r="RV154" s="97">
        <f>RS154-RR154+SC154-SB154</f>
        <v>1.2400000000000002</v>
      </c>
      <c r="RW154" s="100">
        <f>RV154/RR154</f>
        <v>0.13626373626373628</v>
      </c>
      <c r="RX154" s="100"/>
      <c r="RY154" s="100"/>
      <c r="RZ154" s="100"/>
      <c r="SA154" s="541" t="s">
        <v>504</v>
      </c>
      <c r="SB154" s="565">
        <v>0.25</v>
      </c>
      <c r="SC154" s="566"/>
      <c r="SD154" s="633"/>
    </row>
    <row r="155" spans="1:498">
      <c r="A155" s="91" t="s">
        <v>482</v>
      </c>
      <c r="B155" s="92">
        <v>80</v>
      </c>
      <c r="C155" s="91" t="s">
        <v>47</v>
      </c>
      <c r="D155" s="779">
        <v>1021</v>
      </c>
      <c r="E155" s="93" t="s">
        <v>470</v>
      </c>
      <c r="F155" s="348" t="s">
        <v>471</v>
      </c>
      <c r="G155" s="601" t="s">
        <v>483</v>
      </c>
      <c r="H155" s="91"/>
      <c r="J155" s="13"/>
      <c r="K155" s="97"/>
      <c r="L155" s="97"/>
      <c r="M155" s="97"/>
      <c r="N155" s="97"/>
      <c r="O155" s="100"/>
      <c r="P155" s="100"/>
      <c r="Q155" s="101"/>
      <c r="R155" s="126"/>
      <c r="S155" s="98"/>
      <c r="T155" s="60"/>
      <c r="U155" s="60"/>
      <c r="V155" s="13"/>
      <c r="X155" s="13"/>
      <c r="Y155" s="97"/>
      <c r="Z155" s="97"/>
      <c r="AA155" s="97"/>
      <c r="AB155" s="97"/>
      <c r="AC155" s="100"/>
      <c r="AD155" s="100"/>
      <c r="AE155" s="101"/>
      <c r="AF155" s="126"/>
      <c r="AG155" s="98"/>
      <c r="AH155" s="60"/>
      <c r="AI155" s="127"/>
      <c r="AJ155" s="692"/>
      <c r="AL155" s="154"/>
      <c r="AM155" s="97"/>
      <c r="AN155" s="97"/>
      <c r="AO155" s="97"/>
      <c r="AP155" s="97"/>
      <c r="AQ155" s="100"/>
      <c r="AR155" s="100"/>
      <c r="AS155" s="101"/>
      <c r="AT155" s="151"/>
      <c r="AU155" s="98"/>
      <c r="AV155" s="60"/>
      <c r="AW155" s="60"/>
      <c r="AX155" s="13"/>
      <c r="AZ155" s="13"/>
      <c r="BA155" s="97"/>
      <c r="BB155" s="97"/>
      <c r="BC155" s="97"/>
      <c r="BD155" s="97"/>
      <c r="BE155" s="100"/>
      <c r="BF155" s="100"/>
      <c r="BG155" s="101"/>
      <c r="BH155" s="151"/>
      <c r="BI155" s="98"/>
      <c r="BJ155" s="60"/>
      <c r="BK155" s="127"/>
      <c r="BL155" s="13"/>
      <c r="BN155" s="13"/>
      <c r="BO155" s="97"/>
      <c r="BP155" s="97"/>
      <c r="BQ155" s="97"/>
      <c r="BR155" s="97"/>
      <c r="BS155" s="100"/>
      <c r="BT155" s="100"/>
      <c r="BU155" s="101"/>
      <c r="BV155" s="151"/>
      <c r="BW155" s="98"/>
      <c r="BX155" s="60"/>
      <c r="BY155" s="127"/>
      <c r="BZ155" s="13"/>
      <c r="CB155" s="13"/>
      <c r="CC155" s="97"/>
      <c r="CD155" s="97"/>
      <c r="CE155" s="97"/>
      <c r="CF155" s="97"/>
      <c r="CG155" s="100"/>
      <c r="CH155" s="100"/>
      <c r="CI155" s="101"/>
      <c r="CJ155" s="151"/>
      <c r="CK155" s="98"/>
      <c r="CL155" s="60"/>
      <c r="CM155" s="127"/>
      <c r="CN155" s="13"/>
      <c r="CP155" s="13"/>
      <c r="CQ155" s="97"/>
      <c r="CR155" s="97"/>
      <c r="CS155" s="97"/>
      <c r="CT155" s="97"/>
      <c r="CU155" s="100"/>
      <c r="CV155" s="100"/>
      <c r="CW155" s="101"/>
      <c r="CX155" s="151"/>
      <c r="CY155" s="98"/>
      <c r="CZ155" s="60"/>
      <c r="DA155" s="127"/>
      <c r="DB155" s="13"/>
      <c r="DD155" s="13"/>
      <c r="DE155" s="97"/>
      <c r="DF155" s="97"/>
      <c r="DG155" s="97"/>
      <c r="DH155" s="97"/>
      <c r="DI155" s="97"/>
      <c r="DJ155" s="97"/>
      <c r="DK155" s="100"/>
      <c r="DL155" s="100"/>
      <c r="DM155" s="101"/>
      <c r="DN155" s="151"/>
      <c r="DO155" s="98"/>
      <c r="DP155" s="60"/>
      <c r="DQ155" s="127"/>
      <c r="DR155" s="13"/>
      <c r="DT155" s="13"/>
      <c r="DU155" s="97"/>
      <c r="DV155" s="97"/>
      <c r="DW155" s="97"/>
      <c r="DX155" s="97"/>
      <c r="DY155" s="100"/>
      <c r="DZ155" s="100"/>
      <c r="EA155" s="101"/>
      <c r="EB155" s="151"/>
      <c r="EC155" s="98"/>
      <c r="ED155" s="60"/>
      <c r="EE155" s="127"/>
      <c r="EF155" s="13"/>
      <c r="EG155" s="13"/>
      <c r="EH155" s="13"/>
      <c r="EI155" s="97"/>
      <c r="EJ155" s="97"/>
      <c r="EK155" s="97"/>
      <c r="EL155" s="97"/>
      <c r="EM155" s="100"/>
      <c r="EN155" s="101"/>
      <c r="EO155" s="151"/>
      <c r="EP155" s="98"/>
      <c r="EQ155" s="60"/>
      <c r="ER155" s="127"/>
      <c r="ES155" s="13"/>
      <c r="ET155" s="237"/>
      <c r="EU155" s="13"/>
      <c r="EV155" s="97"/>
      <c r="EW155" s="97"/>
      <c r="EX155" s="97"/>
      <c r="EY155" s="97"/>
      <c r="EZ155" s="100"/>
      <c r="FA155" s="101"/>
      <c r="FB155" s="151"/>
      <c r="FC155" s="98"/>
      <c r="FD155" s="60"/>
      <c r="FE155" s="127"/>
      <c r="FF155" s="13"/>
      <c r="FH155" s="13"/>
      <c r="FI155" s="97"/>
      <c r="FJ155" s="97"/>
      <c r="FK155" s="97"/>
      <c r="FL155" s="97"/>
      <c r="FM155" s="100"/>
      <c r="FN155" s="101"/>
      <c r="FO155" s="151"/>
      <c r="FP155" s="98"/>
      <c r="FQ155" s="60"/>
      <c r="FR155" s="127"/>
      <c r="FS155" s="13"/>
      <c r="FU155" s="13"/>
      <c r="FV155" s="97"/>
      <c r="FW155" s="97"/>
      <c r="FX155" s="97"/>
      <c r="FY155" s="97"/>
      <c r="FZ155" s="97"/>
      <c r="GA155" s="100"/>
      <c r="GB155" s="101"/>
      <c r="GC155" s="151"/>
      <c r="GD155" s="98"/>
      <c r="GE155" s="60"/>
      <c r="GF155" s="127"/>
      <c r="GG155" s="13"/>
      <c r="GI155" s="13"/>
      <c r="GJ155" s="97"/>
      <c r="GK155" s="97"/>
      <c r="GL155" s="97"/>
      <c r="GM155" s="97"/>
      <c r="GN155" s="97"/>
      <c r="GO155" s="100"/>
      <c r="GP155" s="101"/>
      <c r="GQ155" s="279"/>
      <c r="GR155" s="98"/>
      <c r="GS155" s="60"/>
      <c r="GT155" s="127"/>
      <c r="GU155" s="13"/>
      <c r="GW155" s="13"/>
      <c r="GX155" s="97"/>
      <c r="GY155" s="97"/>
      <c r="GZ155" s="97"/>
      <c r="HA155" s="97"/>
      <c r="HB155" s="97"/>
      <c r="HC155" s="100"/>
      <c r="HD155" s="101"/>
      <c r="HE155" s="279"/>
      <c r="HF155" s="98"/>
      <c r="HG155" s="60"/>
      <c r="HH155" s="127"/>
      <c r="HI155" s="13"/>
      <c r="HJ155" s="13"/>
      <c r="HK155" s="13"/>
      <c r="HL155" s="97"/>
      <c r="HM155" s="97"/>
      <c r="HN155" s="97"/>
      <c r="HO155" s="97"/>
      <c r="HP155" s="97"/>
      <c r="HQ155" s="100"/>
      <c r="HR155" s="101"/>
      <c r="HS155" s="279"/>
      <c r="HT155" s="98"/>
      <c r="HU155" s="60"/>
      <c r="HV155" s="127"/>
      <c r="HW155" s="13"/>
      <c r="HX155" s="13"/>
      <c r="HY155" s="97"/>
      <c r="HZ155" s="97"/>
      <c r="IA155" s="97"/>
      <c r="IB155" s="97"/>
      <c r="IC155" s="97"/>
      <c r="ID155" s="100"/>
      <c r="IE155" s="100"/>
      <c r="IF155" s="100"/>
      <c r="IG155" s="100"/>
      <c r="IH155" s="101"/>
      <c r="II155" s="279"/>
      <c r="IJ155" s="98"/>
      <c r="IK155" s="60"/>
      <c r="IL155" s="127"/>
      <c r="IM155" s="13"/>
      <c r="IQ155" s="13"/>
      <c r="IR155" s="97"/>
      <c r="IS155" s="97"/>
      <c r="IT155" s="97"/>
      <c r="IU155" s="97"/>
      <c r="IV155" s="97"/>
      <c r="IW155" s="100"/>
      <c r="IX155" s="100"/>
      <c r="IY155" s="100"/>
      <c r="IZ155" s="100"/>
      <c r="JA155" s="101"/>
      <c r="JB155" s="279"/>
      <c r="JC155" s="98"/>
      <c r="JD155" s="60"/>
      <c r="JE155" s="127"/>
      <c r="JF155" s="13"/>
      <c r="JH155" s="13"/>
      <c r="JI155" s="97"/>
      <c r="JJ155" s="97"/>
      <c r="JK155" s="97"/>
      <c r="JL155" s="97"/>
      <c r="JM155" s="97"/>
      <c r="JN155" s="100"/>
      <c r="JO155" s="100"/>
      <c r="JP155" s="100"/>
      <c r="JQ155" s="100"/>
      <c r="JR155" s="101"/>
      <c r="JS155" s="279"/>
      <c r="JT155" s="98"/>
      <c r="JU155" s="60"/>
      <c r="JV155" s="127"/>
      <c r="JW155" s="13"/>
      <c r="JZ155" s="13"/>
      <c r="KA155" s="97"/>
      <c r="KB155" s="97"/>
      <c r="KC155" s="97"/>
      <c r="KD155" s="97"/>
      <c r="KE155" s="97"/>
      <c r="KF155" s="100"/>
      <c r="KG155" s="100"/>
      <c r="KH155" s="100"/>
      <c r="KI155" s="100"/>
      <c r="KJ155" s="101"/>
      <c r="KK155" s="279"/>
      <c r="KL155" s="98"/>
      <c r="KM155" s="60"/>
      <c r="KN155" s="127"/>
      <c r="KO155" s="13"/>
      <c r="KQ155" s="13"/>
      <c r="KR155" s="97"/>
      <c r="KS155" s="97"/>
      <c r="KT155" s="97"/>
      <c r="KU155" s="317"/>
      <c r="KV155" s="97"/>
      <c r="KW155" s="100"/>
      <c r="KX155" s="100"/>
      <c r="KY155" s="100"/>
      <c r="KZ155" s="100"/>
      <c r="LA155" s="101"/>
      <c r="LB155" s="279"/>
      <c r="LC155" s="98"/>
      <c r="LD155" s="60"/>
      <c r="LE155" s="127"/>
      <c r="LF155" s="13"/>
      <c r="LI155" s="13"/>
      <c r="LJ155" s="97"/>
      <c r="LK155" s="97"/>
      <c r="LL155" s="97"/>
      <c r="LM155" s="317"/>
      <c r="LN155" s="97"/>
      <c r="LO155" s="100"/>
      <c r="LP155" s="100"/>
      <c r="LQ155" s="100"/>
      <c r="LR155" s="100"/>
      <c r="LS155" s="101"/>
      <c r="LT155" s="279"/>
      <c r="LU155" s="98"/>
      <c r="LV155" s="60"/>
      <c r="LW155" s="127"/>
      <c r="LX155" s="13"/>
      <c r="LZ155" s="13"/>
      <c r="MA155" s="97">
        <v>11</v>
      </c>
      <c r="MB155" s="97">
        <v>12.9</v>
      </c>
      <c r="MC155" s="97"/>
      <c r="MD155" s="317" t="s">
        <v>62</v>
      </c>
      <c r="ME155" s="97">
        <f>MB155-MA155+ML155-MK155</f>
        <v>0.65000000000000036</v>
      </c>
      <c r="MF155" s="100">
        <f>ME155/MA155</f>
        <v>5.9090909090909124E-2</v>
      </c>
      <c r="MG155" s="100"/>
      <c r="MH155" s="100"/>
      <c r="MI155" s="100"/>
      <c r="MJ155" s="101" t="s">
        <v>504</v>
      </c>
      <c r="MK155" s="279">
        <v>1.25</v>
      </c>
      <c r="ML155" s="98"/>
      <c r="MM155" s="60"/>
      <c r="MN155" s="127"/>
      <c r="MO155" s="13"/>
      <c r="MQ155" s="13"/>
      <c r="MR155" s="97">
        <v>11</v>
      </c>
      <c r="MS155" s="97">
        <v>12.9</v>
      </c>
      <c r="MT155" s="97"/>
      <c r="MU155" s="317" t="s">
        <v>62</v>
      </c>
      <c r="MV155" s="97">
        <f>MS155-MR155+NC155-NB155</f>
        <v>0.65000000000000036</v>
      </c>
      <c r="MW155" s="100">
        <f>MV155/MR155</f>
        <v>5.9090909090909124E-2</v>
      </c>
      <c r="MX155" s="100"/>
      <c r="MY155" s="100"/>
      <c r="MZ155" s="100"/>
      <c r="NA155" s="101" t="s">
        <v>504</v>
      </c>
      <c r="NB155" s="279">
        <v>1.25</v>
      </c>
      <c r="NC155" s="98"/>
      <c r="ND155" s="60"/>
      <c r="NE155" s="127"/>
      <c r="NF155" s="13"/>
      <c r="NI155" s="13"/>
      <c r="NJ155" s="97">
        <v>11</v>
      </c>
      <c r="NK155" s="97">
        <v>12.9</v>
      </c>
      <c r="NL155" s="97"/>
      <c r="NM155" s="317" t="s">
        <v>62</v>
      </c>
      <c r="NN155" s="97">
        <f>NK155-NJ155+NU155-NT155</f>
        <v>0.65000000000000036</v>
      </c>
      <c r="NO155" s="100">
        <f>NN155/NJ155</f>
        <v>5.9090909090909124E-2</v>
      </c>
      <c r="NP155" s="100"/>
      <c r="NQ155" s="100"/>
      <c r="NR155" s="100"/>
      <c r="NS155" s="101" t="s">
        <v>504</v>
      </c>
      <c r="NT155" s="279">
        <v>1.25</v>
      </c>
      <c r="NU155" s="98"/>
      <c r="NV155" s="60"/>
      <c r="NW155" s="127"/>
      <c r="NX155" s="13"/>
      <c r="OA155" s="13"/>
      <c r="OB155" s="97">
        <v>11</v>
      </c>
      <c r="OC155" s="97">
        <v>12.9</v>
      </c>
      <c r="OD155" s="97"/>
      <c r="OE155" s="317" t="s">
        <v>62</v>
      </c>
      <c r="OF155" s="97">
        <f>OC155-OB155+OM155-OL155</f>
        <v>0.65000000000000036</v>
      </c>
      <c r="OG155" s="100">
        <f>OF155/OB155</f>
        <v>5.9090909090909124E-2</v>
      </c>
      <c r="OH155" s="100"/>
      <c r="OI155" s="100"/>
      <c r="OJ155" s="100"/>
      <c r="OK155" s="101" t="s">
        <v>504</v>
      </c>
      <c r="OL155" s="279">
        <v>1.25</v>
      </c>
      <c r="OM155" s="98"/>
      <c r="ON155" s="13"/>
      <c r="OQ155" s="13"/>
      <c r="OR155" s="97">
        <v>11</v>
      </c>
      <c r="OS155" s="97">
        <v>12.9</v>
      </c>
      <c r="OT155" s="97"/>
      <c r="OU155" s="317" t="s">
        <v>62</v>
      </c>
      <c r="OV155" s="97">
        <f>OS155-OR155+PC155-PB155</f>
        <v>0.65000000000000036</v>
      </c>
      <c r="OW155" s="100">
        <f>OV155/OR155</f>
        <v>5.9090909090909124E-2</v>
      </c>
      <c r="OX155" s="100"/>
      <c r="OY155" s="100"/>
      <c r="OZ155" s="100"/>
      <c r="PA155" s="101" t="s">
        <v>504</v>
      </c>
      <c r="PB155" s="279">
        <v>1.25</v>
      </c>
      <c r="PC155" s="98"/>
      <c r="PD155" s="13"/>
      <c r="PG155" s="13"/>
      <c r="PH155" s="97">
        <v>11</v>
      </c>
      <c r="PI155" s="97">
        <v>12.9</v>
      </c>
      <c r="PJ155" s="97"/>
      <c r="PK155" s="317" t="s">
        <v>62</v>
      </c>
      <c r="PL155" s="97">
        <f>PI155-PH155+PS155-PR155</f>
        <v>0.65000000000000036</v>
      </c>
      <c r="PM155" s="100">
        <f>PL155/PH155</f>
        <v>5.9090909090909124E-2</v>
      </c>
      <c r="PN155" s="100"/>
      <c r="PO155" s="100"/>
      <c r="PP155" s="100"/>
      <c r="PQ155" s="101" t="s">
        <v>504</v>
      </c>
      <c r="PR155" s="279">
        <v>1.25</v>
      </c>
      <c r="PS155" s="98"/>
      <c r="PT155" s="13"/>
      <c r="PV155" s="13"/>
      <c r="PW155" s="97">
        <v>11</v>
      </c>
      <c r="PX155" s="97">
        <v>12.9</v>
      </c>
      <c r="PY155" s="97"/>
      <c r="PZ155" s="317" t="s">
        <v>62</v>
      </c>
      <c r="QA155" s="97">
        <f>PX155-PW155+QH155-QG155</f>
        <v>0.65000000000000036</v>
      </c>
      <c r="QB155" s="100">
        <f>QA155/PW155</f>
        <v>5.9090909090909124E-2</v>
      </c>
      <c r="QC155" s="100"/>
      <c r="QD155" s="100"/>
      <c r="QE155" s="100"/>
      <c r="QF155" s="101" t="s">
        <v>504</v>
      </c>
      <c r="QG155" s="279">
        <v>1.25</v>
      </c>
      <c r="QH155" s="98"/>
      <c r="QI155" s="13"/>
      <c r="QK155" s="13"/>
      <c r="QL155" s="97">
        <v>11</v>
      </c>
      <c r="QM155" s="97">
        <v>12.9</v>
      </c>
      <c r="QN155" s="97"/>
      <c r="QO155" s="317" t="s">
        <v>62</v>
      </c>
      <c r="QP155" s="97">
        <f>QM155-QL155+QW155-QV155</f>
        <v>0.65000000000000036</v>
      </c>
      <c r="QQ155" s="100">
        <f>QP155/QL155</f>
        <v>5.9090909090909124E-2</v>
      </c>
      <c r="QR155" s="100"/>
      <c r="QS155" s="100"/>
      <c r="QT155" s="100"/>
      <c r="QU155" s="101" t="s">
        <v>504</v>
      </c>
      <c r="QV155" s="279">
        <v>1.25</v>
      </c>
      <c r="QW155" s="98"/>
      <c r="QX155" s="13"/>
      <c r="QZ155" s="622"/>
      <c r="RA155" s="97">
        <v>11</v>
      </c>
      <c r="RB155" s="97">
        <v>12.9</v>
      </c>
      <c r="RC155" s="502"/>
      <c r="RD155" s="317" t="s">
        <v>62</v>
      </c>
      <c r="RE155" s="97">
        <f>RB155-RA155+RL155-RK155</f>
        <v>0.65000000000000036</v>
      </c>
      <c r="RF155" s="100">
        <f>RE155/RA155</f>
        <v>5.9090909090909124E-2</v>
      </c>
      <c r="RG155" s="100"/>
      <c r="RH155" s="100"/>
      <c r="RI155" s="100"/>
      <c r="RJ155" s="541" t="s">
        <v>504</v>
      </c>
      <c r="RK155" s="565">
        <v>1.25</v>
      </c>
      <c r="RL155" s="566"/>
      <c r="RM155" s="633"/>
      <c r="RQ155" s="622"/>
      <c r="RR155" s="97">
        <v>11</v>
      </c>
      <c r="RS155" s="97">
        <v>12.9</v>
      </c>
      <c r="RT155" s="502"/>
      <c r="RU155" s="317" t="s">
        <v>62</v>
      </c>
      <c r="RV155" s="97">
        <f>RS155-RR155+SC155-SB155</f>
        <v>0.65000000000000036</v>
      </c>
      <c r="RW155" s="100">
        <f>RV155/RR155</f>
        <v>5.9090909090909124E-2</v>
      </c>
      <c r="RX155" s="100"/>
      <c r="RY155" s="100"/>
      <c r="RZ155" s="100"/>
      <c r="SA155" s="541" t="s">
        <v>504</v>
      </c>
      <c r="SB155" s="565">
        <v>1.25</v>
      </c>
      <c r="SC155" s="566"/>
      <c r="SD155" s="633"/>
    </row>
    <row r="156" spans="1:498">
      <c r="A156" s="91" t="s">
        <v>484</v>
      </c>
      <c r="B156" s="92">
        <v>110</v>
      </c>
      <c r="C156" s="91" t="s">
        <v>110</v>
      </c>
      <c r="D156" s="779">
        <v>1021</v>
      </c>
      <c r="E156" s="93" t="s">
        <v>470</v>
      </c>
      <c r="F156" s="348" t="s">
        <v>471</v>
      </c>
      <c r="G156" s="601" t="s">
        <v>483</v>
      </c>
      <c r="H156" s="91"/>
      <c r="J156" s="13"/>
      <c r="K156" s="113">
        <v>14.95</v>
      </c>
      <c r="L156" s="113">
        <v>16.22</v>
      </c>
      <c r="M156" s="113" t="s">
        <v>62</v>
      </c>
      <c r="N156" s="113">
        <f>L156-K156+S156-R156</f>
        <v>0.36999999999999966</v>
      </c>
      <c r="O156" s="114">
        <f>N156/K156</f>
        <v>2.4749163879598642E-2</v>
      </c>
      <c r="P156" s="114"/>
      <c r="Q156" s="117" t="s">
        <v>534</v>
      </c>
      <c r="R156" s="115">
        <v>1</v>
      </c>
      <c r="S156" s="116">
        <v>0.1</v>
      </c>
      <c r="T156" s="110"/>
      <c r="U156" s="110"/>
      <c r="V156" s="13"/>
      <c r="X156" s="13"/>
      <c r="Y156" s="113">
        <v>14.95</v>
      </c>
      <c r="Z156" s="113">
        <v>16.22</v>
      </c>
      <c r="AA156" s="113" t="s">
        <v>62</v>
      </c>
      <c r="AB156" s="113">
        <f>Z156-Y156+AG156-AF156</f>
        <v>0.36999999999999966</v>
      </c>
      <c r="AC156" s="114">
        <f>AB156/Y156</f>
        <v>2.4749163879598642E-2</v>
      </c>
      <c r="AD156" s="114"/>
      <c r="AE156" s="117" t="s">
        <v>534</v>
      </c>
      <c r="AF156" s="148">
        <v>1</v>
      </c>
      <c r="AG156" s="116">
        <v>0.1</v>
      </c>
      <c r="AH156" s="110"/>
      <c r="AI156" s="110"/>
      <c r="AJ156" s="692"/>
      <c r="AL156" s="13"/>
      <c r="AM156" s="113">
        <v>14.95</v>
      </c>
      <c r="AN156" s="113">
        <v>16.22</v>
      </c>
      <c r="AO156" s="113" t="s">
        <v>62</v>
      </c>
      <c r="AP156" s="113">
        <f>AN156-AM156+AU156-AT156</f>
        <v>0.36999999999999966</v>
      </c>
      <c r="AQ156" s="114">
        <f>AP156/AM156</f>
        <v>2.4749163879598642E-2</v>
      </c>
      <c r="AR156" s="114"/>
      <c r="AS156" s="117" t="s">
        <v>534</v>
      </c>
      <c r="AT156" s="115">
        <v>1</v>
      </c>
      <c r="AU156" s="116">
        <v>0.1</v>
      </c>
      <c r="AV156" s="110"/>
      <c r="AW156" s="110"/>
      <c r="AX156" s="13"/>
      <c r="AZ156" s="13"/>
      <c r="BA156" s="113">
        <v>14.95</v>
      </c>
      <c r="BB156" s="113">
        <v>16.52</v>
      </c>
      <c r="BC156" s="113" t="s">
        <v>62</v>
      </c>
      <c r="BD156" s="113">
        <f>BB156-BA156+BI156-BH156</f>
        <v>0.67000000000000037</v>
      </c>
      <c r="BE156" s="114">
        <f>BD156/BA156</f>
        <v>4.4816053511705714E-2</v>
      </c>
      <c r="BF156" s="114"/>
      <c r="BG156" s="117" t="s">
        <v>535</v>
      </c>
      <c r="BH156" s="115">
        <v>1</v>
      </c>
      <c r="BI156" s="116">
        <v>0.1</v>
      </c>
      <c r="BJ156" s="110"/>
      <c r="BK156" s="110"/>
      <c r="BL156" s="13"/>
      <c r="BN156" s="13"/>
      <c r="BO156" s="113">
        <v>14.95</v>
      </c>
      <c r="BP156" s="113">
        <v>16.22</v>
      </c>
      <c r="BQ156" s="113" t="s">
        <v>62</v>
      </c>
      <c r="BR156" s="113">
        <f>BP156-BO156+BW156-BV156</f>
        <v>0.36999999999999966</v>
      </c>
      <c r="BS156" s="114">
        <f>BR156/BO156</f>
        <v>2.4749163879598642E-2</v>
      </c>
      <c r="BT156" s="114"/>
      <c r="BU156" s="117" t="s">
        <v>535</v>
      </c>
      <c r="BV156" s="115">
        <v>1</v>
      </c>
      <c r="BW156" s="116">
        <v>0.1</v>
      </c>
      <c r="BX156" s="110"/>
      <c r="BY156" s="110"/>
      <c r="BZ156" s="13"/>
      <c r="CB156" s="13"/>
      <c r="CC156" s="113">
        <v>14.95</v>
      </c>
      <c r="CD156" s="113">
        <v>16.22</v>
      </c>
      <c r="CE156" s="113" t="s">
        <v>62</v>
      </c>
      <c r="CF156" s="113">
        <f>CD156-CC156+CK156-CJ156</f>
        <v>0.36999999999999966</v>
      </c>
      <c r="CG156" s="114">
        <f>CF156/CC156</f>
        <v>2.4749163879598642E-2</v>
      </c>
      <c r="CH156" s="114"/>
      <c r="CI156" s="117" t="s">
        <v>535</v>
      </c>
      <c r="CJ156" s="115">
        <v>1</v>
      </c>
      <c r="CK156" s="116">
        <v>0.1</v>
      </c>
      <c r="CL156" s="110"/>
      <c r="CM156" s="110"/>
      <c r="CN156" s="13"/>
      <c r="CP156" s="13"/>
      <c r="CQ156" s="113">
        <v>14.95</v>
      </c>
      <c r="CR156" s="113">
        <v>16.22</v>
      </c>
      <c r="CS156" s="113" t="s">
        <v>62</v>
      </c>
      <c r="CT156" s="113">
        <f>CR156-CQ156+CY156-CX156</f>
        <v>0.36999999999999966</v>
      </c>
      <c r="CU156" s="114">
        <f>CT156/CQ156</f>
        <v>2.4749163879598642E-2</v>
      </c>
      <c r="CV156" s="114"/>
      <c r="CW156" s="117" t="s">
        <v>535</v>
      </c>
      <c r="CX156" s="115">
        <v>1</v>
      </c>
      <c r="CY156" s="116">
        <v>0.1</v>
      </c>
      <c r="CZ156" s="110"/>
      <c r="DA156" s="110"/>
      <c r="DB156" s="13"/>
      <c r="DD156" s="13"/>
      <c r="DE156" s="113">
        <v>14.95</v>
      </c>
      <c r="DF156" s="113">
        <v>16.22</v>
      </c>
      <c r="DG156" s="113"/>
      <c r="DH156" s="113"/>
      <c r="DI156" s="113" t="s">
        <v>62</v>
      </c>
      <c r="DJ156" s="113">
        <f>DF156-DE156+DO156-DN156</f>
        <v>0.36999999999999966</v>
      </c>
      <c r="DK156" s="114">
        <f>DJ156/DE156</f>
        <v>2.4749163879598642E-2</v>
      </c>
      <c r="DL156" s="114"/>
      <c r="DM156" s="117" t="s">
        <v>535</v>
      </c>
      <c r="DN156" s="115">
        <v>1</v>
      </c>
      <c r="DO156" s="116">
        <v>0.1</v>
      </c>
      <c r="DP156" s="110"/>
      <c r="DQ156" s="110"/>
      <c r="DR156" s="13"/>
      <c r="DT156" s="13"/>
      <c r="DU156" s="113">
        <v>14.95</v>
      </c>
      <c r="DV156" s="113">
        <v>16.22</v>
      </c>
      <c r="DW156" s="113" t="s">
        <v>62</v>
      </c>
      <c r="DX156" s="113">
        <f>DV156-DU156+EC156-EB156</f>
        <v>0.36999999999999966</v>
      </c>
      <c r="DY156" s="114">
        <f>DX156/DU156</f>
        <v>2.4749163879598642E-2</v>
      </c>
      <c r="DZ156" s="114"/>
      <c r="EA156" s="117" t="s">
        <v>535</v>
      </c>
      <c r="EB156" s="115">
        <v>1</v>
      </c>
      <c r="EC156" s="116">
        <v>0.1</v>
      </c>
      <c r="ED156" s="110"/>
      <c r="EE156" s="110"/>
      <c r="EF156" s="13"/>
      <c r="EG156" s="13"/>
      <c r="EH156" s="13"/>
      <c r="EI156" s="113">
        <v>14.95</v>
      </c>
      <c r="EJ156" s="113">
        <v>16.22</v>
      </c>
      <c r="EK156" s="113" t="s">
        <v>62</v>
      </c>
      <c r="EL156" s="113">
        <f>EJ156-EI156+EP156-EO156</f>
        <v>0.36999999999999966</v>
      </c>
      <c r="EM156" s="114">
        <f>EL156/EI156</f>
        <v>2.4749163879598642E-2</v>
      </c>
      <c r="EN156" s="117" t="s">
        <v>535</v>
      </c>
      <c r="EO156" s="115">
        <v>1</v>
      </c>
      <c r="EP156" s="116">
        <v>0.1</v>
      </c>
      <c r="EQ156" s="110"/>
      <c r="ER156" s="110"/>
      <c r="ES156" s="13"/>
      <c r="EU156" s="13"/>
      <c r="EV156" s="113">
        <v>14.95</v>
      </c>
      <c r="EW156" s="113">
        <v>16.22</v>
      </c>
      <c r="EX156" s="113" t="s">
        <v>62</v>
      </c>
      <c r="EY156" s="113">
        <f>EW156-EV156+FC156-FB156</f>
        <v>0.36999999999999966</v>
      </c>
      <c r="EZ156" s="114">
        <f>EY156/EV156</f>
        <v>2.4749163879598642E-2</v>
      </c>
      <c r="FA156" s="117" t="s">
        <v>535</v>
      </c>
      <c r="FB156" s="115">
        <v>1</v>
      </c>
      <c r="FC156" s="116">
        <v>0.1</v>
      </c>
      <c r="FD156" s="110"/>
      <c r="FE156" s="110"/>
      <c r="FF156" s="13"/>
      <c r="FH156" s="13"/>
      <c r="FI156" s="113">
        <v>14.95</v>
      </c>
      <c r="FJ156" s="113">
        <v>16.22</v>
      </c>
      <c r="FK156" s="113" t="s">
        <v>62</v>
      </c>
      <c r="FL156" s="113">
        <f>FJ156-FI156+FP156-FO156</f>
        <v>0.36999999999999966</v>
      </c>
      <c r="FM156" s="114">
        <f>FL156/FI156</f>
        <v>2.4749163879598642E-2</v>
      </c>
      <c r="FN156" s="117" t="s">
        <v>535</v>
      </c>
      <c r="FO156" s="115">
        <v>1</v>
      </c>
      <c r="FP156" s="116">
        <v>0.1</v>
      </c>
      <c r="FQ156" s="110"/>
      <c r="FR156" s="110"/>
      <c r="FS156" s="13"/>
      <c r="FU156" s="13"/>
      <c r="FV156" s="113">
        <v>14.95</v>
      </c>
      <c r="FW156" s="113">
        <v>16.22</v>
      </c>
      <c r="FX156" s="113"/>
      <c r="FY156" s="113" t="s">
        <v>62</v>
      </c>
      <c r="FZ156" s="113">
        <f>FW156-FV156+GD156-GC156</f>
        <v>0.36999999999999966</v>
      </c>
      <c r="GA156" s="114">
        <f>FZ156/FV156</f>
        <v>2.4749163879598642E-2</v>
      </c>
      <c r="GB156" s="117" t="s">
        <v>535</v>
      </c>
      <c r="GC156" s="115">
        <v>1</v>
      </c>
      <c r="GD156" s="116">
        <v>0.1</v>
      </c>
      <c r="GE156" s="110"/>
      <c r="GF156" s="110"/>
      <c r="GG156" s="13"/>
      <c r="GI156" s="13"/>
      <c r="GJ156" s="113">
        <v>14.95</v>
      </c>
      <c r="GK156" s="113">
        <v>16.22</v>
      </c>
      <c r="GL156" s="113"/>
      <c r="GM156" s="113" t="s">
        <v>62</v>
      </c>
      <c r="GN156" s="113">
        <f>GK156-GJ156+GR156-GQ156</f>
        <v>0.36999999999999966</v>
      </c>
      <c r="GO156" s="114">
        <f>GN156/GJ156</f>
        <v>2.4749163879598642E-2</v>
      </c>
      <c r="GP156" s="117" t="s">
        <v>535</v>
      </c>
      <c r="GQ156" s="280">
        <v>1</v>
      </c>
      <c r="GR156" s="116">
        <v>0.1</v>
      </c>
      <c r="GS156" s="110"/>
      <c r="GT156" s="110"/>
      <c r="GU156" s="13"/>
      <c r="GW156" s="13"/>
      <c r="GX156" s="113">
        <v>14.95</v>
      </c>
      <c r="GY156" s="113">
        <v>16.22</v>
      </c>
      <c r="GZ156" s="113"/>
      <c r="HA156" s="113" t="s">
        <v>62</v>
      </c>
      <c r="HB156" s="113">
        <f>GY156-GX156+HF156-HE156</f>
        <v>0.36999999999999966</v>
      </c>
      <c r="HC156" s="114">
        <f>HB156/GX156</f>
        <v>2.4749163879598642E-2</v>
      </c>
      <c r="HD156" s="117" t="s">
        <v>535</v>
      </c>
      <c r="HE156" s="280">
        <v>1</v>
      </c>
      <c r="HF156" s="116">
        <v>0.1</v>
      </c>
      <c r="HG156" s="110"/>
      <c r="HH156" s="110"/>
      <c r="HI156" s="13"/>
      <c r="HJ156" s="13"/>
      <c r="HK156" s="13"/>
      <c r="HL156" s="113">
        <v>14.95</v>
      </c>
      <c r="HM156" s="113">
        <v>16.22</v>
      </c>
      <c r="HN156" s="113"/>
      <c r="HO156" s="113" t="s">
        <v>62</v>
      </c>
      <c r="HP156" s="113">
        <f>HM156-HL156+HT156-HS156</f>
        <v>0.36999999999999966</v>
      </c>
      <c r="HQ156" s="114">
        <f>HP156/HL156</f>
        <v>2.4749163879598642E-2</v>
      </c>
      <c r="HR156" s="117" t="s">
        <v>535</v>
      </c>
      <c r="HS156" s="280">
        <v>1</v>
      </c>
      <c r="HT156" s="116">
        <v>0.1</v>
      </c>
      <c r="HU156" s="110"/>
      <c r="HV156" s="110"/>
      <c r="HW156" s="13"/>
      <c r="HX156" s="13"/>
      <c r="HY156" s="113">
        <v>14.95</v>
      </c>
      <c r="HZ156" s="113">
        <v>16.22</v>
      </c>
      <c r="IA156" s="113"/>
      <c r="IB156" s="113" t="s">
        <v>62</v>
      </c>
      <c r="IC156" s="113">
        <f>HZ156-HY156+IJ156-II156</f>
        <v>0.36999999999999966</v>
      </c>
      <c r="ID156" s="114">
        <f>IC156/HY156</f>
        <v>2.4749163879598642E-2</v>
      </c>
      <c r="IE156" s="114"/>
      <c r="IF156" s="114"/>
      <c r="IG156" s="114"/>
      <c r="IH156" s="117" t="s">
        <v>535</v>
      </c>
      <c r="II156" s="280">
        <v>1</v>
      </c>
      <c r="IJ156" s="116">
        <v>0.1</v>
      </c>
      <c r="IK156" s="110"/>
      <c r="IL156" s="110"/>
      <c r="IM156" s="13"/>
      <c r="IO156" s="13"/>
      <c r="IQ156" s="13"/>
      <c r="IR156" s="113">
        <v>14.95</v>
      </c>
      <c r="IS156" s="113">
        <v>16.22</v>
      </c>
      <c r="IT156" s="113"/>
      <c r="IU156" s="113" t="s">
        <v>62</v>
      </c>
      <c r="IV156" s="113">
        <f>IS156-IR156+JC156-JB156</f>
        <v>0.36999999999999966</v>
      </c>
      <c r="IW156" s="114">
        <f>IV156/IR156</f>
        <v>2.4749163879598642E-2</v>
      </c>
      <c r="IX156" s="114"/>
      <c r="IY156" s="114"/>
      <c r="IZ156" s="114"/>
      <c r="JA156" s="117" t="s">
        <v>535</v>
      </c>
      <c r="JB156" s="280">
        <v>1</v>
      </c>
      <c r="JC156" s="116">
        <v>0.1</v>
      </c>
      <c r="JD156" s="110"/>
      <c r="JE156" s="110"/>
      <c r="JF156" s="13"/>
      <c r="JH156" s="13"/>
      <c r="JI156" s="113">
        <v>14.95</v>
      </c>
      <c r="JJ156" s="113">
        <v>16.22</v>
      </c>
      <c r="JK156" s="113"/>
      <c r="JL156" s="113" t="s">
        <v>62</v>
      </c>
      <c r="JM156" s="113">
        <f>JJ156-JI156+JT156-JS156</f>
        <v>0.36999999999999966</v>
      </c>
      <c r="JN156" s="114">
        <f>JM156/JI156</f>
        <v>2.4749163879598642E-2</v>
      </c>
      <c r="JO156" s="114"/>
      <c r="JP156" s="114"/>
      <c r="JQ156" s="114"/>
      <c r="JR156" s="117" t="s">
        <v>535</v>
      </c>
      <c r="JS156" s="280">
        <v>1</v>
      </c>
      <c r="JT156" s="116">
        <v>0.1</v>
      </c>
      <c r="JU156" s="110"/>
      <c r="JV156" s="110"/>
      <c r="JW156" s="13"/>
      <c r="JZ156" s="13"/>
      <c r="KA156" s="113">
        <v>14.95</v>
      </c>
      <c r="KB156" s="113">
        <v>16.22</v>
      </c>
      <c r="KC156" s="113"/>
      <c r="KD156" s="113" t="s">
        <v>62</v>
      </c>
      <c r="KE156" s="113">
        <f>KB156-KA156+KL156-KK156</f>
        <v>0.36999999999999966</v>
      </c>
      <c r="KF156" s="114">
        <f>KE156/KA156</f>
        <v>2.4749163879598642E-2</v>
      </c>
      <c r="KG156" s="114"/>
      <c r="KH156" s="114"/>
      <c r="KI156" s="114"/>
      <c r="KJ156" s="117" t="s">
        <v>535</v>
      </c>
      <c r="KK156" s="280">
        <v>1</v>
      </c>
      <c r="KL156" s="116">
        <v>0.1</v>
      </c>
      <c r="KM156" s="110"/>
      <c r="KN156" s="110"/>
      <c r="KO156" s="13"/>
      <c r="KQ156" s="13"/>
      <c r="KR156" s="113">
        <v>14.95</v>
      </c>
      <c r="KS156" s="113">
        <v>16.22</v>
      </c>
      <c r="KT156" s="113"/>
      <c r="KU156" s="318" t="s">
        <v>62</v>
      </c>
      <c r="KV156" s="113">
        <f>KS156-KR156+LC156-LB156</f>
        <v>0.36999999999999966</v>
      </c>
      <c r="KW156" s="114">
        <f>KV156/KR156</f>
        <v>2.4749163879598642E-2</v>
      </c>
      <c r="KX156" s="114"/>
      <c r="KY156" s="114"/>
      <c r="KZ156" s="114"/>
      <c r="LA156" s="117" t="s">
        <v>535</v>
      </c>
      <c r="LB156" s="280">
        <v>1</v>
      </c>
      <c r="LC156" s="116">
        <v>0.1</v>
      </c>
      <c r="LD156" s="110"/>
      <c r="LE156" s="110"/>
      <c r="LF156" s="13"/>
      <c r="LI156" s="13"/>
      <c r="LJ156" s="113">
        <v>14.95</v>
      </c>
      <c r="LK156" s="113">
        <v>16.22</v>
      </c>
      <c r="LL156" s="113"/>
      <c r="LM156" s="318" t="s">
        <v>62</v>
      </c>
      <c r="LN156" s="113">
        <f>LK156-LJ156+LU156-LT156</f>
        <v>0.36999999999999966</v>
      </c>
      <c r="LO156" s="114">
        <f>LN156/LJ156</f>
        <v>2.4749163879598642E-2</v>
      </c>
      <c r="LP156" s="114"/>
      <c r="LQ156" s="114"/>
      <c r="LR156" s="114"/>
      <c r="LS156" s="117" t="s">
        <v>535</v>
      </c>
      <c r="LT156" s="280">
        <v>1</v>
      </c>
      <c r="LU156" s="116">
        <v>0.1</v>
      </c>
      <c r="LV156" s="110"/>
      <c r="LW156" s="110"/>
      <c r="LX156" s="13"/>
      <c r="LZ156" s="13"/>
      <c r="MA156" s="113">
        <v>14.95</v>
      </c>
      <c r="MB156" s="113">
        <v>16.22</v>
      </c>
      <c r="MC156" s="113"/>
      <c r="MD156" s="318" t="s">
        <v>62</v>
      </c>
      <c r="ME156" s="113">
        <f>MB156-MA156+ML156-MK156</f>
        <v>0.36999999999999966</v>
      </c>
      <c r="MF156" s="114">
        <f>ME156/MA156</f>
        <v>2.4749163879598642E-2</v>
      </c>
      <c r="MG156" s="114"/>
      <c r="MH156" s="114"/>
      <c r="MI156" s="114"/>
      <c r="MJ156" s="117" t="s">
        <v>535</v>
      </c>
      <c r="MK156" s="280">
        <v>1</v>
      </c>
      <c r="ML156" s="116">
        <v>0.1</v>
      </c>
      <c r="MM156" s="110"/>
      <c r="MN156" s="110"/>
      <c r="MO156" s="13"/>
      <c r="MQ156" s="13"/>
      <c r="MR156" s="113">
        <v>14.95</v>
      </c>
      <c r="MS156" s="113">
        <v>16.22</v>
      </c>
      <c r="MT156" s="113"/>
      <c r="MU156" s="318" t="s">
        <v>62</v>
      </c>
      <c r="MV156" s="113">
        <f>MS156-MR156+NC156-NB156</f>
        <v>0.36999999999999966</v>
      </c>
      <c r="MW156" s="114">
        <f>MV156/MR156</f>
        <v>2.4749163879598642E-2</v>
      </c>
      <c r="MX156" s="114"/>
      <c r="MY156" s="114"/>
      <c r="MZ156" s="114"/>
      <c r="NA156" s="117" t="s">
        <v>535</v>
      </c>
      <c r="NB156" s="280">
        <v>1</v>
      </c>
      <c r="NC156" s="116">
        <v>0.1</v>
      </c>
      <c r="ND156" s="110"/>
      <c r="NE156" s="110"/>
      <c r="NF156" s="13"/>
      <c r="NI156" s="13"/>
      <c r="NJ156" s="113">
        <v>14.95</v>
      </c>
      <c r="NK156" s="113">
        <v>16.22</v>
      </c>
      <c r="NL156" s="113"/>
      <c r="NM156" s="318" t="s">
        <v>62</v>
      </c>
      <c r="NN156" s="113">
        <f>NK156-NJ156+NU156-NT156</f>
        <v>0.36999999999999966</v>
      </c>
      <c r="NO156" s="114">
        <f>NN156/NJ156</f>
        <v>2.4749163879598642E-2</v>
      </c>
      <c r="NP156" s="114"/>
      <c r="NQ156" s="114"/>
      <c r="NR156" s="114"/>
      <c r="NS156" s="117" t="s">
        <v>535</v>
      </c>
      <c r="NT156" s="280">
        <v>1</v>
      </c>
      <c r="NU156" s="116">
        <v>0.1</v>
      </c>
      <c r="NV156" s="110"/>
      <c r="NW156" s="110"/>
      <c r="NX156" s="13"/>
      <c r="OA156" s="13"/>
      <c r="OB156" s="113">
        <v>14.95</v>
      </c>
      <c r="OC156" s="113">
        <v>16.22</v>
      </c>
      <c r="OD156" s="113"/>
      <c r="OE156" s="318" t="s">
        <v>62</v>
      </c>
      <c r="OF156" s="113">
        <f>OC156-OB156+OM156-OL156</f>
        <v>0.36999999999999966</v>
      </c>
      <c r="OG156" s="114">
        <f>OF156/OB156</f>
        <v>2.4749163879598642E-2</v>
      </c>
      <c r="OH156" s="114"/>
      <c r="OI156" s="114"/>
      <c r="OJ156" s="114"/>
      <c r="OK156" s="117" t="s">
        <v>535</v>
      </c>
      <c r="OL156" s="280">
        <v>1</v>
      </c>
      <c r="OM156" s="116">
        <v>0.1</v>
      </c>
      <c r="ON156" s="13"/>
      <c r="OQ156" s="13"/>
      <c r="OR156" s="113">
        <v>14.95</v>
      </c>
      <c r="OS156" s="113">
        <v>16.22</v>
      </c>
      <c r="OT156" s="113"/>
      <c r="OU156" s="318" t="s">
        <v>62</v>
      </c>
      <c r="OV156" s="113">
        <f>OS156-OR156+PC156-PB156</f>
        <v>0.36999999999999966</v>
      </c>
      <c r="OW156" s="114">
        <f>OV156/OR156</f>
        <v>2.4749163879598642E-2</v>
      </c>
      <c r="OX156" s="114"/>
      <c r="OY156" s="114"/>
      <c r="OZ156" s="114"/>
      <c r="PA156" s="117" t="s">
        <v>535</v>
      </c>
      <c r="PB156" s="280">
        <v>1</v>
      </c>
      <c r="PC156" s="116">
        <v>0.1</v>
      </c>
      <c r="PD156" s="13"/>
      <c r="PG156" s="13"/>
      <c r="PH156" s="113">
        <v>14.95</v>
      </c>
      <c r="PI156" s="113">
        <v>16.22</v>
      </c>
      <c r="PJ156" s="113"/>
      <c r="PK156" s="318" t="s">
        <v>62</v>
      </c>
      <c r="PL156" s="113">
        <f>PI156-PH156+PS156-PR156</f>
        <v>0.36999999999999966</v>
      </c>
      <c r="PM156" s="114">
        <f>PL156/PH156</f>
        <v>2.4749163879598642E-2</v>
      </c>
      <c r="PN156" s="114"/>
      <c r="PO156" s="114"/>
      <c r="PP156" s="114"/>
      <c r="PQ156" s="117" t="s">
        <v>535</v>
      </c>
      <c r="PR156" s="280">
        <v>1</v>
      </c>
      <c r="PS156" s="116">
        <v>0.1</v>
      </c>
      <c r="PT156" s="13"/>
      <c r="PV156" s="13"/>
      <c r="PW156" s="113">
        <v>14.95</v>
      </c>
      <c r="PX156" s="113">
        <v>16.22</v>
      </c>
      <c r="PY156" s="113"/>
      <c r="PZ156" s="318" t="s">
        <v>62</v>
      </c>
      <c r="QA156" s="113">
        <f>PX156-PW156+QH156-QG156</f>
        <v>0.36999999999999966</v>
      </c>
      <c r="QB156" s="114">
        <f>QA156/PW156</f>
        <v>2.4749163879598642E-2</v>
      </c>
      <c r="QC156" s="114"/>
      <c r="QD156" s="114"/>
      <c r="QE156" s="114"/>
      <c r="QF156" s="117" t="s">
        <v>535</v>
      </c>
      <c r="QG156" s="280">
        <v>1</v>
      </c>
      <c r="QH156" s="116">
        <v>0.1</v>
      </c>
      <c r="QI156" s="13"/>
      <c r="QK156" s="13"/>
      <c r="QL156" s="113">
        <v>14.95</v>
      </c>
      <c r="QM156" s="113">
        <v>16.22</v>
      </c>
      <c r="QN156" s="113"/>
      <c r="QO156" s="318" t="s">
        <v>62</v>
      </c>
      <c r="QP156" s="113">
        <f>QM156-QL156+QW156-QV156</f>
        <v>0.36999999999999966</v>
      </c>
      <c r="QQ156" s="114">
        <f>QP156/QL156</f>
        <v>2.4749163879598642E-2</v>
      </c>
      <c r="QR156" s="114"/>
      <c r="QS156" s="114"/>
      <c r="QT156" s="114"/>
      <c r="QU156" s="117" t="s">
        <v>535</v>
      </c>
      <c r="QV156" s="280">
        <v>1</v>
      </c>
      <c r="QW156" s="116">
        <v>0.1</v>
      </c>
      <c r="QX156" s="13"/>
      <c r="QZ156" s="622"/>
      <c r="RA156" s="113">
        <v>14.95</v>
      </c>
      <c r="RB156" s="113">
        <v>16.22</v>
      </c>
      <c r="RC156" s="503"/>
      <c r="RD156" s="318" t="s">
        <v>62</v>
      </c>
      <c r="RE156" s="113">
        <f>RB156-RA156+RL156-RK156</f>
        <v>0.76999999999999968</v>
      </c>
      <c r="RF156" s="114">
        <f>RE156/RA156</f>
        <v>5.1505016722408009E-2</v>
      </c>
      <c r="RG156" s="114"/>
      <c r="RH156" s="114"/>
      <c r="RI156" s="114"/>
      <c r="RJ156" s="542" t="s">
        <v>535</v>
      </c>
      <c r="RK156" s="280">
        <v>0.6</v>
      </c>
      <c r="RL156" s="567">
        <v>0.1</v>
      </c>
      <c r="RM156" s="633"/>
      <c r="RQ156" s="622"/>
      <c r="RR156" s="113">
        <v>14.95</v>
      </c>
      <c r="RS156" s="113">
        <v>16.22</v>
      </c>
      <c r="RT156" s="503"/>
      <c r="RU156" s="318" t="s">
        <v>62</v>
      </c>
      <c r="RV156" s="113">
        <f>RS156-RR156+SC156-SB156</f>
        <v>0.76999999999999968</v>
      </c>
      <c r="RW156" s="114">
        <f>RV156/RR156</f>
        <v>5.1505016722408009E-2</v>
      </c>
      <c r="RX156" s="114"/>
      <c r="RY156" s="114"/>
      <c r="RZ156" s="114"/>
      <c r="SA156" s="542" t="s">
        <v>535</v>
      </c>
      <c r="SB156" s="280">
        <v>0.6</v>
      </c>
      <c r="SC156" s="567">
        <v>0.1</v>
      </c>
      <c r="SD156" s="633"/>
    </row>
    <row r="157" spans="1:498">
      <c r="A157" s="91" t="s">
        <v>485</v>
      </c>
      <c r="B157" s="92">
        <v>80</v>
      </c>
      <c r="C157" s="91" t="s">
        <v>47</v>
      </c>
      <c r="D157" s="779">
        <v>1021</v>
      </c>
      <c r="E157" s="93" t="s">
        <v>470</v>
      </c>
      <c r="F157" s="348" t="s">
        <v>471</v>
      </c>
      <c r="G157" s="601" t="s">
        <v>486</v>
      </c>
      <c r="H157" s="91"/>
      <c r="J157" s="13"/>
      <c r="K157" s="113"/>
      <c r="L157" s="113"/>
      <c r="M157" s="113"/>
      <c r="N157" s="113"/>
      <c r="O157" s="114"/>
      <c r="P157" s="114"/>
      <c r="Q157" s="117"/>
      <c r="R157" s="115"/>
      <c r="S157" s="116"/>
      <c r="T157" s="110"/>
      <c r="U157" s="110"/>
      <c r="V157" s="13"/>
      <c r="X157" s="13"/>
      <c r="Y157" s="113"/>
      <c r="Z157" s="113"/>
      <c r="AA157" s="113"/>
      <c r="AB157" s="113"/>
      <c r="AC157" s="114"/>
      <c r="AD157" s="114"/>
      <c r="AE157" s="117"/>
      <c r="AF157" s="148"/>
      <c r="AG157" s="116"/>
      <c r="AH157" s="110"/>
      <c r="AI157" s="110"/>
      <c r="AJ157" s="692"/>
      <c r="AL157" s="13"/>
      <c r="AM157" s="113"/>
      <c r="AN157" s="113"/>
      <c r="AO157" s="113"/>
      <c r="AP157" s="113"/>
      <c r="AQ157" s="114"/>
      <c r="AR157" s="114"/>
      <c r="AS157" s="117"/>
      <c r="AT157" s="115"/>
      <c r="AU157" s="116"/>
      <c r="AV157" s="110"/>
      <c r="AW157" s="110"/>
      <c r="AX157" s="13"/>
      <c r="AZ157" s="13"/>
      <c r="BA157" s="113"/>
      <c r="BB157" s="113"/>
      <c r="BC157" s="113"/>
      <c r="BD157" s="113"/>
      <c r="BE157" s="114"/>
      <c r="BF157" s="114"/>
      <c r="BG157" s="117"/>
      <c r="BH157" s="115"/>
      <c r="BI157" s="116"/>
      <c r="BJ157" s="110"/>
      <c r="BK157" s="110"/>
      <c r="BL157" s="13"/>
      <c r="BN157" s="13"/>
      <c r="BO157" s="113"/>
      <c r="BP157" s="113"/>
      <c r="BQ157" s="113"/>
      <c r="BR157" s="113"/>
      <c r="BS157" s="114"/>
      <c r="BT157" s="114"/>
      <c r="BU157" s="117"/>
      <c r="BV157" s="115"/>
      <c r="BW157" s="116"/>
      <c r="BX157" s="110"/>
      <c r="BY157" s="110"/>
      <c r="BZ157" s="13"/>
      <c r="CB157" s="13"/>
      <c r="CC157" s="113"/>
      <c r="CD157" s="113"/>
      <c r="CE157" s="113"/>
      <c r="CF157" s="113"/>
      <c r="CG157" s="114"/>
      <c r="CH157" s="114"/>
      <c r="CI157" s="117"/>
      <c r="CJ157" s="115"/>
      <c r="CK157" s="116"/>
      <c r="CL157" s="110"/>
      <c r="CM157" s="110"/>
      <c r="CN157" s="13"/>
      <c r="CP157" s="13"/>
      <c r="CQ157" s="113"/>
      <c r="CR157" s="113"/>
      <c r="CS157" s="113"/>
      <c r="CT157" s="113"/>
      <c r="CU157" s="114"/>
      <c r="CV157" s="114"/>
      <c r="CW157" s="117"/>
      <c r="CX157" s="115"/>
      <c r="CY157" s="116"/>
      <c r="CZ157" s="110"/>
      <c r="DA157" s="110"/>
      <c r="DB157" s="13"/>
      <c r="DD157" s="13"/>
      <c r="DE157" s="113"/>
      <c r="DF157" s="113"/>
      <c r="DG157" s="113"/>
      <c r="DH157" s="113"/>
      <c r="DI157" s="113"/>
      <c r="DJ157" s="113"/>
      <c r="DK157" s="114"/>
      <c r="DL157" s="114"/>
      <c r="DM157" s="117"/>
      <c r="DN157" s="115"/>
      <c r="DO157" s="116"/>
      <c r="DP157" s="110"/>
      <c r="DQ157" s="110"/>
      <c r="DR157" s="13"/>
      <c r="DT157" s="13"/>
      <c r="DU157" s="113"/>
      <c r="DV157" s="113"/>
      <c r="DW157" s="113"/>
      <c r="DX157" s="113"/>
      <c r="DY157" s="114"/>
      <c r="DZ157" s="114"/>
      <c r="EA157" s="117"/>
      <c r="EB157" s="115"/>
      <c r="EC157" s="116"/>
      <c r="ED157" s="110"/>
      <c r="EE157" s="110"/>
      <c r="EF157" s="13"/>
      <c r="EG157" s="13"/>
      <c r="EH157" s="13"/>
      <c r="EI157" s="113"/>
      <c r="EJ157" s="113"/>
      <c r="EK157" s="113"/>
      <c r="EL157" s="113"/>
      <c r="EM157" s="114"/>
      <c r="EN157" s="117"/>
      <c r="EO157" s="115"/>
      <c r="EP157" s="116"/>
      <c r="EQ157" s="110"/>
      <c r="ER157" s="110"/>
      <c r="ES157" s="13"/>
      <c r="EU157" s="13"/>
      <c r="EV157" s="113"/>
      <c r="EW157" s="113"/>
      <c r="EX157" s="113"/>
      <c r="EY157" s="113"/>
      <c r="EZ157" s="114"/>
      <c r="FA157" s="117"/>
      <c r="FB157" s="115"/>
      <c r="FC157" s="116"/>
      <c r="FD157" s="110"/>
      <c r="FE157" s="110"/>
      <c r="FF157" s="13"/>
      <c r="FH157" s="13"/>
      <c r="FI157" s="113"/>
      <c r="FJ157" s="113"/>
      <c r="FK157" s="113"/>
      <c r="FL157" s="113"/>
      <c r="FM157" s="114"/>
      <c r="FN157" s="117"/>
      <c r="FO157" s="115"/>
      <c r="FP157" s="116"/>
      <c r="FQ157" s="110"/>
      <c r="FR157" s="110"/>
      <c r="FS157" s="13"/>
      <c r="FU157" s="13"/>
      <c r="FV157" s="113">
        <v>14.88</v>
      </c>
      <c r="FW157" s="113">
        <v>16.96</v>
      </c>
      <c r="FX157" s="113"/>
      <c r="FY157" s="113" t="s">
        <v>62</v>
      </c>
      <c r="FZ157" s="113">
        <f>FW157-FV157+GD157-GC157</f>
        <v>2.08</v>
      </c>
      <c r="GA157" s="114">
        <f>FZ157/FV157</f>
        <v>0.13978494623655913</v>
      </c>
      <c r="GB157" s="117" t="s">
        <v>539</v>
      </c>
      <c r="GC157" s="115"/>
      <c r="GD157" s="116"/>
      <c r="GE157" s="110"/>
      <c r="GF157" s="110"/>
      <c r="GG157" s="13"/>
      <c r="GI157" s="13"/>
      <c r="GJ157" s="113">
        <v>14.88</v>
      </c>
      <c r="GK157" s="113">
        <v>16.96</v>
      </c>
      <c r="GL157" s="113"/>
      <c r="GM157" s="113" t="s">
        <v>62</v>
      </c>
      <c r="GN157" s="113">
        <f>GK157-GJ157+GR157-GQ157</f>
        <v>2.08</v>
      </c>
      <c r="GO157" s="114">
        <f>GN157/GJ157</f>
        <v>0.13978494623655913</v>
      </c>
      <c r="GP157" s="117" t="s">
        <v>539</v>
      </c>
      <c r="GQ157" s="280"/>
      <c r="GR157" s="116"/>
      <c r="GS157" s="110"/>
      <c r="GT157" s="110"/>
      <c r="GU157" s="13"/>
      <c r="GW157" s="13"/>
      <c r="GX157" s="113">
        <v>14.88</v>
      </c>
      <c r="GY157" s="113">
        <v>16.96</v>
      </c>
      <c r="GZ157" s="113"/>
      <c r="HA157" s="113" t="s">
        <v>62</v>
      </c>
      <c r="HB157" s="113">
        <f>GY157-GX157+HF157-HE157</f>
        <v>2.08</v>
      </c>
      <c r="HC157" s="114">
        <f>HB157/GX157</f>
        <v>0.13978494623655913</v>
      </c>
      <c r="HD157" s="117" t="s">
        <v>539</v>
      </c>
      <c r="HE157" s="280"/>
      <c r="HF157" s="116"/>
      <c r="HG157" s="110"/>
      <c r="HH157" s="110"/>
      <c r="HI157" s="13"/>
      <c r="HJ157" s="13"/>
      <c r="HK157" s="13" t="s">
        <v>540</v>
      </c>
      <c r="HL157" s="113">
        <v>15.2</v>
      </c>
      <c r="HM157" s="113">
        <v>16.96</v>
      </c>
      <c r="HN157" s="113"/>
      <c r="HO157" s="113" t="s">
        <v>62</v>
      </c>
      <c r="HP157" s="113">
        <f>HM157-HL157+HT157-HS157</f>
        <v>1.7600000000000016</v>
      </c>
      <c r="HQ157" s="114">
        <f>HP157/HL157</f>
        <v>0.11578947368421064</v>
      </c>
      <c r="HR157" s="117" t="s">
        <v>539</v>
      </c>
      <c r="HS157" s="280"/>
      <c r="HT157" s="116"/>
      <c r="HU157" s="110"/>
      <c r="HV157" s="110"/>
      <c r="HW157" s="13"/>
      <c r="HX157" s="13" t="s">
        <v>540</v>
      </c>
      <c r="HY157" s="113">
        <v>15.2</v>
      </c>
      <c r="HZ157" s="113">
        <v>16.96</v>
      </c>
      <c r="IA157" s="113"/>
      <c r="IB157" s="113" t="s">
        <v>62</v>
      </c>
      <c r="IC157" s="113">
        <f>HZ157-HY157+IJ157-II157</f>
        <v>1.7600000000000016</v>
      </c>
      <c r="ID157" s="114">
        <f>IC157/HY157</f>
        <v>0.11578947368421064</v>
      </c>
      <c r="IE157" s="114"/>
      <c r="IF157" s="114"/>
      <c r="IG157" s="114"/>
      <c r="IH157" s="117" t="s">
        <v>539</v>
      </c>
      <c r="II157" s="280"/>
      <c r="IJ157" s="116"/>
      <c r="IK157" s="110"/>
      <c r="IL157" s="110"/>
      <c r="IM157" s="13"/>
      <c r="IO157" s="487">
        <f>ID157-HQ157</f>
        <v>0</v>
      </c>
      <c r="IQ157" s="13" t="s">
        <v>540</v>
      </c>
      <c r="IR157" s="113">
        <v>15.2</v>
      </c>
      <c r="IS157" s="113">
        <v>16.96</v>
      </c>
      <c r="IT157" s="113"/>
      <c r="IU157" s="113" t="s">
        <v>62</v>
      </c>
      <c r="IV157" s="113">
        <f>IS157-IR157+JC157-JB157</f>
        <v>1.7600000000000016</v>
      </c>
      <c r="IW157" s="114">
        <f>IV157/IR157</f>
        <v>0.11578947368421064</v>
      </c>
      <c r="IX157" s="114"/>
      <c r="IY157" s="114"/>
      <c r="IZ157" s="114"/>
      <c r="JA157" s="117" t="s">
        <v>539</v>
      </c>
      <c r="JB157" s="280"/>
      <c r="JC157" s="116"/>
      <c r="JD157" s="110"/>
      <c r="JE157" s="110"/>
      <c r="JF157" s="13"/>
      <c r="JH157" s="13" t="s">
        <v>540</v>
      </c>
      <c r="JI157" s="113">
        <v>15.2</v>
      </c>
      <c r="JJ157" s="113">
        <v>16.96</v>
      </c>
      <c r="JK157" s="113"/>
      <c r="JL157" s="113" t="s">
        <v>62</v>
      </c>
      <c r="JM157" s="113">
        <f>JJ157-JI157+JT157-JS157</f>
        <v>1.7600000000000016</v>
      </c>
      <c r="JN157" s="114">
        <f>JM157/JI157</f>
        <v>0.11578947368421064</v>
      </c>
      <c r="JO157" s="114"/>
      <c r="JP157" s="114"/>
      <c r="JQ157" s="114"/>
      <c r="JR157" s="117" t="s">
        <v>539</v>
      </c>
      <c r="JS157" s="280"/>
      <c r="JT157" s="116"/>
      <c r="JU157" s="110"/>
      <c r="JV157" s="110"/>
      <c r="JW157" s="13"/>
      <c r="JZ157" s="13"/>
      <c r="KA157" s="113">
        <v>15.2</v>
      </c>
      <c r="KB157" s="113">
        <v>16.96</v>
      </c>
      <c r="KC157" s="113"/>
      <c r="KD157" s="113" t="s">
        <v>62</v>
      </c>
      <c r="KE157" s="113">
        <f>KB157-KA157+KL157-KK157</f>
        <v>1.7600000000000016</v>
      </c>
      <c r="KF157" s="114">
        <f>KE157/KA157</f>
        <v>0.11578947368421064</v>
      </c>
      <c r="KG157" s="114"/>
      <c r="KH157" s="114"/>
      <c r="KI157" s="114"/>
      <c r="KJ157" s="117" t="s">
        <v>539</v>
      </c>
      <c r="KK157" s="280"/>
      <c r="KL157" s="116"/>
      <c r="KM157" s="110"/>
      <c r="KN157" s="110"/>
      <c r="KO157" s="13"/>
      <c r="KQ157" s="13"/>
      <c r="KR157" s="113">
        <v>15.2</v>
      </c>
      <c r="KS157" s="113">
        <v>16.96</v>
      </c>
      <c r="KT157" s="113"/>
      <c r="KU157" s="318" t="s">
        <v>62</v>
      </c>
      <c r="KV157" s="113">
        <f>KS157-KR157+LC157-LB157</f>
        <v>1.7600000000000016</v>
      </c>
      <c r="KW157" s="114">
        <f>KV157/KR157</f>
        <v>0.11578947368421064</v>
      </c>
      <c r="KX157" s="114"/>
      <c r="KY157" s="114"/>
      <c r="KZ157" s="114"/>
      <c r="LA157" s="117" t="s">
        <v>539</v>
      </c>
      <c r="LB157" s="280"/>
      <c r="LC157" s="116"/>
      <c r="LD157" s="110"/>
      <c r="LE157" s="110"/>
      <c r="LF157" s="13"/>
      <c r="LI157" s="13"/>
      <c r="LJ157" s="113">
        <v>15.2</v>
      </c>
      <c r="LK157" s="113">
        <v>16.96</v>
      </c>
      <c r="LL157" s="113"/>
      <c r="LM157" s="318" t="s">
        <v>62</v>
      </c>
      <c r="LN157" s="113">
        <f>LK157-LJ157+LU157-LT157</f>
        <v>1.7600000000000016</v>
      </c>
      <c r="LO157" s="114">
        <f>LN157/LJ157</f>
        <v>0.11578947368421064</v>
      </c>
      <c r="LP157" s="114"/>
      <c r="LQ157" s="114"/>
      <c r="LR157" s="114"/>
      <c r="LS157" s="117" t="s">
        <v>539</v>
      </c>
      <c r="LT157" s="280"/>
      <c r="LU157" s="116"/>
      <c r="LV157" s="110"/>
      <c r="LW157" s="110"/>
      <c r="LX157" s="13"/>
      <c r="LZ157" s="13"/>
      <c r="MA157" s="113">
        <v>15.2</v>
      </c>
      <c r="MB157" s="113">
        <v>16.96</v>
      </c>
      <c r="MC157" s="113"/>
      <c r="MD157" s="318" t="s">
        <v>62</v>
      </c>
      <c r="ME157" s="113">
        <f>MB157-MA157+ML157-MK157</f>
        <v>1.7600000000000016</v>
      </c>
      <c r="MF157" s="114">
        <f>ME157/MA157</f>
        <v>0.11578947368421064</v>
      </c>
      <c r="MG157" s="114"/>
      <c r="MH157" s="114"/>
      <c r="MI157" s="114"/>
      <c r="MJ157" s="117" t="s">
        <v>539</v>
      </c>
      <c r="MK157" s="280"/>
      <c r="ML157" s="116"/>
      <c r="MM157" s="110"/>
      <c r="MN157" s="110"/>
      <c r="MO157" s="13"/>
      <c r="MQ157" s="13"/>
      <c r="MR157" s="113">
        <v>15.2</v>
      </c>
      <c r="MS157" s="113">
        <v>16.96</v>
      </c>
      <c r="MT157" s="113"/>
      <c r="MU157" s="318" t="s">
        <v>62</v>
      </c>
      <c r="MV157" s="113">
        <f>MS157-MR157+NC157-NB157</f>
        <v>1.7600000000000016</v>
      </c>
      <c r="MW157" s="114">
        <f>MV157/MR157</f>
        <v>0.11578947368421064</v>
      </c>
      <c r="MX157" s="114"/>
      <c r="MY157" s="114"/>
      <c r="MZ157" s="114"/>
      <c r="NA157" s="117" t="s">
        <v>539</v>
      </c>
      <c r="NB157" s="280"/>
      <c r="NC157" s="116"/>
      <c r="ND157" s="110"/>
      <c r="NE157" s="110"/>
      <c r="NF157" s="13"/>
      <c r="NI157" s="13"/>
      <c r="NJ157" s="113">
        <v>15.2</v>
      </c>
      <c r="NK157" s="113">
        <v>16.96</v>
      </c>
      <c r="NL157" s="113"/>
      <c r="NM157" s="318" t="s">
        <v>62</v>
      </c>
      <c r="NN157" s="113">
        <f>NK157-NJ157+NU157-NT157</f>
        <v>1.7600000000000016</v>
      </c>
      <c r="NO157" s="114">
        <f>NN157/NJ157</f>
        <v>0.11578947368421064</v>
      </c>
      <c r="NP157" s="114"/>
      <c r="NQ157" s="114"/>
      <c r="NR157" s="114"/>
      <c r="NS157" s="117" t="s">
        <v>539</v>
      </c>
      <c r="NT157" s="280"/>
      <c r="NU157" s="116"/>
      <c r="NV157" s="110"/>
      <c r="NW157" s="110"/>
      <c r="NX157" s="13"/>
      <c r="OA157" s="13"/>
      <c r="OB157" s="113">
        <v>15.2</v>
      </c>
      <c r="OC157" s="113">
        <v>16.96</v>
      </c>
      <c r="OD157" s="113"/>
      <c r="OE157" s="318" t="s">
        <v>62</v>
      </c>
      <c r="OF157" s="113">
        <f>OC157-OB157+OM157-OL157</f>
        <v>1.7600000000000016</v>
      </c>
      <c r="OG157" s="114">
        <f>OF157/OB157</f>
        <v>0.11578947368421064</v>
      </c>
      <c r="OH157" s="114"/>
      <c r="OI157" s="114"/>
      <c r="OJ157" s="114"/>
      <c r="OK157" s="117" t="s">
        <v>539</v>
      </c>
      <c r="OL157" s="280"/>
      <c r="OM157" s="116"/>
      <c r="ON157" s="13"/>
      <c r="OQ157" s="13"/>
      <c r="OR157" s="113">
        <v>15.2</v>
      </c>
      <c r="OS157" s="113">
        <v>16.96</v>
      </c>
      <c r="OT157" s="113"/>
      <c r="OU157" s="318" t="s">
        <v>62</v>
      </c>
      <c r="OV157" s="113">
        <f>OS157-OR157+PC157-PB157</f>
        <v>1.7600000000000016</v>
      </c>
      <c r="OW157" s="114">
        <f>OV157/OR157</f>
        <v>0.11578947368421064</v>
      </c>
      <c r="OX157" s="114"/>
      <c r="OY157" s="114"/>
      <c r="OZ157" s="114"/>
      <c r="PA157" s="117" t="s">
        <v>539</v>
      </c>
      <c r="PB157" s="280"/>
      <c r="PC157" s="116"/>
      <c r="PD157" s="13"/>
      <c r="PG157" s="13"/>
      <c r="PH157" s="113">
        <v>15.2</v>
      </c>
      <c r="PI157" s="113">
        <v>16.96</v>
      </c>
      <c r="PJ157" s="113"/>
      <c r="PK157" s="318" t="s">
        <v>62</v>
      </c>
      <c r="PL157" s="113">
        <f>PI157-PH157+PS157-PR157</f>
        <v>1.7600000000000016</v>
      </c>
      <c r="PM157" s="114">
        <f>PL157/PH157</f>
        <v>0.11578947368421064</v>
      </c>
      <c r="PN157" s="114"/>
      <c r="PO157" s="114"/>
      <c r="PP157" s="114"/>
      <c r="PQ157" s="117" t="s">
        <v>539</v>
      </c>
      <c r="PR157" s="280"/>
      <c r="PS157" s="116"/>
      <c r="PT157" s="13"/>
      <c r="PV157" s="13"/>
      <c r="PW157" s="113">
        <v>15.2</v>
      </c>
      <c r="PX157" s="113">
        <v>16.96</v>
      </c>
      <c r="PY157" s="113"/>
      <c r="PZ157" s="318" t="s">
        <v>62</v>
      </c>
      <c r="QA157" s="113">
        <f>PX157-PW157+QH157-QG157</f>
        <v>1.0600000000000016</v>
      </c>
      <c r="QB157" s="114">
        <f>QA157/PW157</f>
        <v>6.9736842105263264E-2</v>
      </c>
      <c r="QC157" s="114"/>
      <c r="QD157" s="114"/>
      <c r="QE157" s="114"/>
      <c r="QF157" s="117" t="s">
        <v>539</v>
      </c>
      <c r="QG157" s="280">
        <v>0.7</v>
      </c>
      <c r="QH157" s="116"/>
      <c r="QI157" s="13"/>
      <c r="QK157" s="13"/>
      <c r="QL157" s="113">
        <v>15.2</v>
      </c>
      <c r="QM157" s="113">
        <v>16.96</v>
      </c>
      <c r="QN157" s="113"/>
      <c r="QO157" s="318" t="s">
        <v>62</v>
      </c>
      <c r="QP157" s="113">
        <f>QM157-QL157+QW157-QV157</f>
        <v>1.0600000000000016</v>
      </c>
      <c r="QQ157" s="114">
        <f>QP157/QL157</f>
        <v>6.9736842105263264E-2</v>
      </c>
      <c r="QR157" s="114"/>
      <c r="QS157" s="114"/>
      <c r="QT157" s="114"/>
      <c r="QU157" s="117" t="s">
        <v>541</v>
      </c>
      <c r="QV157" s="280">
        <v>0.7</v>
      </c>
      <c r="QW157" s="116"/>
      <c r="QX157" s="13"/>
      <c r="QZ157" s="622"/>
      <c r="RA157" s="113">
        <v>15.2</v>
      </c>
      <c r="RB157" s="113">
        <v>16.96</v>
      </c>
      <c r="RC157" s="503"/>
      <c r="RD157" s="318" t="s">
        <v>62</v>
      </c>
      <c r="RE157" s="113">
        <f>RB157-RA157+RL157-RK157</f>
        <v>1.0600000000000016</v>
      </c>
      <c r="RF157" s="114">
        <f>RE157/RA157</f>
        <v>6.9736842105263264E-2</v>
      </c>
      <c r="RG157" s="114"/>
      <c r="RH157" s="114"/>
      <c r="RI157" s="114"/>
      <c r="RJ157" s="542" t="s">
        <v>541</v>
      </c>
      <c r="RK157" s="280">
        <v>0.7</v>
      </c>
      <c r="RL157" s="567"/>
      <c r="RM157" s="633"/>
      <c r="RQ157" s="622"/>
      <c r="RR157" s="113">
        <v>15.2</v>
      </c>
      <c r="RS157" s="113">
        <v>16.96</v>
      </c>
      <c r="RT157" s="503"/>
      <c r="RU157" s="318" t="s">
        <v>62</v>
      </c>
      <c r="RV157" s="113">
        <f>RS157-RR157+SC157-SB157</f>
        <v>1.0600000000000016</v>
      </c>
      <c r="RW157" s="114">
        <f>RV157/RR157</f>
        <v>6.9736842105263264E-2</v>
      </c>
      <c r="RX157" s="114"/>
      <c r="RY157" s="114"/>
      <c r="RZ157" s="114"/>
      <c r="SA157" s="542" t="s">
        <v>541</v>
      </c>
      <c r="SB157" s="280">
        <v>0.7</v>
      </c>
      <c r="SC157" s="567"/>
      <c r="SD157" s="633"/>
    </row>
    <row r="158" spans="1:498">
      <c r="A158" s="91" t="s">
        <v>488</v>
      </c>
      <c r="B158" s="92">
        <v>150</v>
      </c>
      <c r="C158" s="91" t="s">
        <v>127</v>
      </c>
      <c r="D158" s="779">
        <v>1021</v>
      </c>
      <c r="E158" s="93" t="s">
        <v>470</v>
      </c>
      <c r="F158" s="348" t="s">
        <v>471</v>
      </c>
      <c r="G158" s="601" t="s">
        <v>489</v>
      </c>
      <c r="H158" s="91"/>
      <c r="J158" s="13"/>
      <c r="K158" s="113"/>
      <c r="L158" s="113"/>
      <c r="M158" s="113"/>
      <c r="N158" s="113"/>
      <c r="O158" s="114"/>
      <c r="P158" s="114"/>
      <c r="Q158" s="117"/>
      <c r="R158" s="115"/>
      <c r="S158" s="116"/>
      <c r="T158" s="110"/>
      <c r="U158" s="110"/>
      <c r="V158" s="13"/>
      <c r="X158" s="13"/>
      <c r="Y158" s="113"/>
      <c r="Z158" s="113"/>
      <c r="AA158" s="113"/>
      <c r="AB158" s="113"/>
      <c r="AC158" s="114"/>
      <c r="AD158" s="114"/>
      <c r="AE158" s="117"/>
      <c r="AF158" s="148"/>
      <c r="AG158" s="116"/>
      <c r="AH158" s="110"/>
      <c r="AI158" s="110"/>
      <c r="AJ158" s="692"/>
      <c r="AL158" s="13"/>
      <c r="AM158" s="113"/>
      <c r="AN158" s="113"/>
      <c r="AO158" s="113"/>
      <c r="AP158" s="113"/>
      <c r="AQ158" s="114"/>
      <c r="AR158" s="114"/>
      <c r="AS158" s="117"/>
      <c r="AT158" s="115"/>
      <c r="AU158" s="116"/>
      <c r="AV158" s="110"/>
      <c r="AW158" s="110"/>
      <c r="AX158" s="13"/>
      <c r="AZ158" s="13"/>
      <c r="BA158" s="113"/>
      <c r="BB158" s="113"/>
      <c r="BC158" s="113"/>
      <c r="BD158" s="113"/>
      <c r="BE158" s="114"/>
      <c r="BF158" s="114"/>
      <c r="BG158" s="117"/>
      <c r="BH158" s="115"/>
      <c r="BI158" s="116"/>
      <c r="BJ158" s="110"/>
      <c r="BK158" s="110"/>
      <c r="BL158" s="13"/>
      <c r="BN158" s="13"/>
      <c r="BO158" s="113"/>
      <c r="BP158" s="113"/>
      <c r="BQ158" s="113"/>
      <c r="BR158" s="113"/>
      <c r="BS158" s="114"/>
      <c r="BT158" s="114"/>
      <c r="BU158" s="117"/>
      <c r="BV158" s="115"/>
      <c r="BW158" s="116"/>
      <c r="BX158" s="110"/>
      <c r="BY158" s="110"/>
      <c r="BZ158" s="13"/>
      <c r="CB158" s="13"/>
      <c r="CC158" s="113"/>
      <c r="CD158" s="113"/>
      <c r="CE158" s="113"/>
      <c r="CF158" s="113"/>
      <c r="CG158" s="114"/>
      <c r="CH158" s="114"/>
      <c r="CI158" s="117"/>
      <c r="CJ158" s="115"/>
      <c r="CK158" s="116"/>
      <c r="CL158" s="110"/>
      <c r="CM158" s="110"/>
      <c r="CN158" s="13"/>
      <c r="CP158" s="13"/>
      <c r="CQ158" s="113"/>
      <c r="CR158" s="113"/>
      <c r="CS158" s="113"/>
      <c r="CT158" s="113"/>
      <c r="CU158" s="114"/>
      <c r="CV158" s="114"/>
      <c r="CW158" s="117"/>
      <c r="CX158" s="115"/>
      <c r="CY158" s="116"/>
      <c r="CZ158" s="110"/>
      <c r="DA158" s="110"/>
      <c r="DB158" s="13"/>
      <c r="DD158" s="13"/>
      <c r="DE158" s="113"/>
      <c r="DF158" s="113"/>
      <c r="DG158" s="113"/>
      <c r="DH158" s="113"/>
      <c r="DI158" s="113"/>
      <c r="DJ158" s="113"/>
      <c r="DK158" s="114"/>
      <c r="DL158" s="114"/>
      <c r="DM158" s="117"/>
      <c r="DN158" s="115"/>
      <c r="DO158" s="116"/>
      <c r="DP158" s="110"/>
      <c r="DQ158" s="110"/>
      <c r="DR158" s="13"/>
      <c r="DT158" s="13"/>
      <c r="DU158" s="113"/>
      <c r="DV158" s="113"/>
      <c r="DW158" s="113"/>
      <c r="DX158" s="113"/>
      <c r="DY158" s="114"/>
      <c r="DZ158" s="114"/>
      <c r="EA158" s="117"/>
      <c r="EB158" s="115"/>
      <c r="EC158" s="116"/>
      <c r="ED158" s="110"/>
      <c r="EE158" s="110"/>
      <c r="EF158" s="13"/>
      <c r="EG158" s="13"/>
      <c r="EH158" s="13"/>
      <c r="EI158" s="113"/>
      <c r="EJ158" s="113"/>
      <c r="EK158" s="113"/>
      <c r="EL158" s="113"/>
      <c r="EM158" s="114"/>
      <c r="EN158" s="117"/>
      <c r="EO158" s="115"/>
      <c r="EP158" s="116"/>
      <c r="EQ158" s="110"/>
      <c r="ER158" s="110"/>
      <c r="ES158" s="13"/>
      <c r="EU158" s="13"/>
      <c r="EV158" s="113"/>
      <c r="EW158" s="113"/>
      <c r="EX158" s="113"/>
      <c r="EY158" s="113"/>
      <c r="EZ158" s="114"/>
      <c r="FA158" s="117"/>
      <c r="FB158" s="115"/>
      <c r="FC158" s="116"/>
      <c r="FD158" s="110"/>
      <c r="FE158" s="110"/>
      <c r="FF158" s="13"/>
      <c r="FH158" s="13"/>
      <c r="FI158" s="113"/>
      <c r="FJ158" s="113"/>
      <c r="FK158" s="113"/>
      <c r="FL158" s="113"/>
      <c r="FM158" s="114"/>
      <c r="FN158" s="117"/>
      <c r="FO158" s="115"/>
      <c r="FP158" s="116"/>
      <c r="FQ158" s="110"/>
      <c r="FR158" s="110"/>
      <c r="FS158" s="13"/>
      <c r="FU158" s="13"/>
      <c r="FV158" s="113">
        <v>10.33</v>
      </c>
      <c r="FW158" s="113">
        <v>12.72</v>
      </c>
      <c r="FX158" s="113"/>
      <c r="FY158" s="113" t="s">
        <v>62</v>
      </c>
      <c r="FZ158" s="113">
        <f>FW158-FV158+GD158-GC158</f>
        <v>2.3900000000000006</v>
      </c>
      <c r="GA158" s="114">
        <f>FZ158/FV158</f>
        <v>0.23136495643756055</v>
      </c>
      <c r="GB158" s="117" t="s">
        <v>539</v>
      </c>
      <c r="GC158" s="115"/>
      <c r="GD158" s="116"/>
      <c r="GE158" s="110"/>
      <c r="GF158" s="110"/>
      <c r="GG158" s="13"/>
      <c r="GI158" s="13"/>
      <c r="GJ158" s="113">
        <v>10.33</v>
      </c>
      <c r="GK158" s="113">
        <v>12.72</v>
      </c>
      <c r="GL158" s="113"/>
      <c r="GM158" s="113" t="s">
        <v>62</v>
      </c>
      <c r="GN158" s="113">
        <f>GK158-GJ158+GR158-GQ158</f>
        <v>2.3900000000000006</v>
      </c>
      <c r="GO158" s="114">
        <f>GN158/GJ158</f>
        <v>0.23136495643756055</v>
      </c>
      <c r="GP158" s="117" t="s">
        <v>539</v>
      </c>
      <c r="GQ158" s="280"/>
      <c r="GR158" s="116"/>
      <c r="GS158" s="110"/>
      <c r="GT158" s="110"/>
      <c r="GU158" s="13"/>
      <c r="GW158" s="13"/>
      <c r="GX158" s="113">
        <v>10.33</v>
      </c>
      <c r="GY158" s="113">
        <v>12.72</v>
      </c>
      <c r="GZ158" s="113"/>
      <c r="HA158" s="113" t="s">
        <v>62</v>
      </c>
      <c r="HB158" s="113">
        <f>GY158-GX158+HF158-HE158</f>
        <v>2.3900000000000006</v>
      </c>
      <c r="HC158" s="114">
        <f>HB158/GX158</f>
        <v>0.23136495643756055</v>
      </c>
      <c r="HD158" s="117" t="s">
        <v>539</v>
      </c>
      <c r="HE158" s="280"/>
      <c r="HF158" s="116"/>
      <c r="HG158" s="110"/>
      <c r="HH158" s="110"/>
      <c r="HI158" s="13"/>
      <c r="HJ158" s="13"/>
      <c r="HK158" s="13" t="s">
        <v>540</v>
      </c>
      <c r="HL158" s="113">
        <v>10.33</v>
      </c>
      <c r="HM158" s="113">
        <v>12.72</v>
      </c>
      <c r="HN158" s="113"/>
      <c r="HO158" s="113" t="s">
        <v>62</v>
      </c>
      <c r="HP158" s="113">
        <f>HM158-HL158+HT158-HS158</f>
        <v>2.3900000000000006</v>
      </c>
      <c r="HQ158" s="114">
        <f>HP158/HL158</f>
        <v>0.23136495643756055</v>
      </c>
      <c r="HR158" s="117" t="s">
        <v>539</v>
      </c>
      <c r="HS158" s="280"/>
      <c r="HT158" s="116"/>
      <c r="HU158" s="110"/>
      <c r="HV158" s="110"/>
      <c r="HW158" s="13"/>
      <c r="HX158" s="13" t="s">
        <v>540</v>
      </c>
      <c r="HY158" s="113">
        <v>10.65</v>
      </c>
      <c r="HZ158" s="113">
        <v>12.72</v>
      </c>
      <c r="IA158" s="113"/>
      <c r="IB158" s="113" t="s">
        <v>62</v>
      </c>
      <c r="IC158" s="113">
        <f>HZ158-HY158+IJ158-II158</f>
        <v>2.0700000000000003</v>
      </c>
      <c r="ID158" s="114">
        <f>IC158/HY158</f>
        <v>0.19436619718309861</v>
      </c>
      <c r="IE158" s="114"/>
      <c r="IF158" s="114"/>
      <c r="IG158" s="114"/>
      <c r="IH158" s="117" t="s">
        <v>539</v>
      </c>
      <c r="II158" s="280"/>
      <c r="IJ158" s="116"/>
      <c r="IK158" s="110"/>
      <c r="IL158" s="110"/>
      <c r="IM158" s="13"/>
      <c r="IO158" s="487">
        <f>ID158-HQ158</f>
        <v>-3.6998759254461944E-2</v>
      </c>
      <c r="IQ158" s="13" t="s">
        <v>540</v>
      </c>
      <c r="IR158" s="113">
        <v>10.65</v>
      </c>
      <c r="IS158" s="113">
        <v>12.72</v>
      </c>
      <c r="IT158" s="113"/>
      <c r="IU158" s="113" t="s">
        <v>62</v>
      </c>
      <c r="IV158" s="113">
        <f>IS158-IR158+JC158-JB158</f>
        <v>2.0700000000000003</v>
      </c>
      <c r="IW158" s="114">
        <f>IV158/IR158</f>
        <v>0.19436619718309861</v>
      </c>
      <c r="IX158" s="114"/>
      <c r="IY158" s="114"/>
      <c r="IZ158" s="114"/>
      <c r="JA158" s="117" t="s">
        <v>539</v>
      </c>
      <c r="JB158" s="280"/>
      <c r="JC158" s="116"/>
      <c r="JD158" s="110"/>
      <c r="JE158" s="110"/>
      <c r="JF158" s="13"/>
      <c r="JH158" s="13" t="s">
        <v>540</v>
      </c>
      <c r="JI158" s="113">
        <v>10.65</v>
      </c>
      <c r="JJ158" s="113">
        <v>12.72</v>
      </c>
      <c r="JK158" s="113"/>
      <c r="JL158" s="113" t="s">
        <v>62</v>
      </c>
      <c r="JM158" s="113">
        <f>JJ158-JI158+JT158-JS158</f>
        <v>2.0700000000000003</v>
      </c>
      <c r="JN158" s="114">
        <f>JM158/JI158</f>
        <v>0.19436619718309861</v>
      </c>
      <c r="JO158" s="114"/>
      <c r="JP158" s="114"/>
      <c r="JQ158" s="114"/>
      <c r="JR158" s="117" t="s">
        <v>539</v>
      </c>
      <c r="JS158" s="280"/>
      <c r="JT158" s="116"/>
      <c r="JU158" s="110"/>
      <c r="JV158" s="110"/>
      <c r="JW158" s="13"/>
      <c r="JZ158" s="13"/>
      <c r="KA158" s="113">
        <v>10.65</v>
      </c>
      <c r="KB158" s="113">
        <v>12.72</v>
      </c>
      <c r="KC158" s="113"/>
      <c r="KD158" s="113" t="s">
        <v>62</v>
      </c>
      <c r="KE158" s="113">
        <f>KB158-KA158+KL158-KK158</f>
        <v>2.0700000000000003</v>
      </c>
      <c r="KF158" s="114">
        <f>KE158/KA158</f>
        <v>0.19436619718309861</v>
      </c>
      <c r="KG158" s="114"/>
      <c r="KH158" s="114"/>
      <c r="KI158" s="114"/>
      <c r="KJ158" s="117" t="s">
        <v>539</v>
      </c>
      <c r="KK158" s="280"/>
      <c r="KL158" s="116"/>
      <c r="KM158" s="110"/>
      <c r="KN158" s="110"/>
      <c r="KO158" s="13"/>
      <c r="KQ158" s="13"/>
      <c r="KR158" s="113">
        <v>10.65</v>
      </c>
      <c r="KS158" s="113">
        <v>12.72</v>
      </c>
      <c r="KT158" s="113"/>
      <c r="KU158" s="318" t="s">
        <v>62</v>
      </c>
      <c r="KV158" s="113">
        <f>KS158-KR158+LC158-LB158</f>
        <v>2.0700000000000003</v>
      </c>
      <c r="KW158" s="114">
        <f>KV158/KR158</f>
        <v>0.19436619718309861</v>
      </c>
      <c r="KX158" s="114"/>
      <c r="KY158" s="114"/>
      <c r="KZ158" s="114"/>
      <c r="LA158" s="117" t="s">
        <v>539</v>
      </c>
      <c r="LB158" s="280"/>
      <c r="LC158" s="116"/>
      <c r="LD158" s="110"/>
      <c r="LE158" s="110"/>
      <c r="LF158" s="13"/>
      <c r="LI158" s="13"/>
      <c r="LJ158" s="113">
        <v>10.65</v>
      </c>
      <c r="LK158" s="113">
        <v>12.72</v>
      </c>
      <c r="LL158" s="113"/>
      <c r="LM158" s="318" t="s">
        <v>62</v>
      </c>
      <c r="LN158" s="113">
        <f>LK158-LJ158+LU158-LT158</f>
        <v>2.0700000000000003</v>
      </c>
      <c r="LO158" s="114">
        <f>LN158/LJ158</f>
        <v>0.19436619718309861</v>
      </c>
      <c r="LP158" s="114"/>
      <c r="LQ158" s="114"/>
      <c r="LR158" s="114"/>
      <c r="LS158" s="117" t="s">
        <v>539</v>
      </c>
      <c r="LT158" s="280"/>
      <c r="LU158" s="116"/>
      <c r="LV158" s="110"/>
      <c r="LW158" s="110"/>
      <c r="LX158" s="13"/>
      <c r="LZ158" s="13"/>
      <c r="MA158" s="113">
        <v>10.65</v>
      </c>
      <c r="MB158" s="113">
        <v>12.72</v>
      </c>
      <c r="MC158" s="113"/>
      <c r="MD158" s="318" t="s">
        <v>62</v>
      </c>
      <c r="ME158" s="113">
        <f>MB158-MA158+ML158-MK158</f>
        <v>2.0700000000000003</v>
      </c>
      <c r="MF158" s="114">
        <f>ME158/MA158</f>
        <v>0.19436619718309861</v>
      </c>
      <c r="MG158" s="114"/>
      <c r="MH158" s="114"/>
      <c r="MI158" s="114"/>
      <c r="MJ158" s="117" t="s">
        <v>539</v>
      </c>
      <c r="MK158" s="280"/>
      <c r="ML158" s="116"/>
      <c r="MM158" s="110"/>
      <c r="MN158" s="110"/>
      <c r="MO158" s="13"/>
      <c r="MQ158" s="13"/>
      <c r="MR158" s="113">
        <v>10.65</v>
      </c>
      <c r="MS158" s="113">
        <v>12.72</v>
      </c>
      <c r="MT158" s="113"/>
      <c r="MU158" s="318" t="s">
        <v>62</v>
      </c>
      <c r="MV158" s="113">
        <f>MS158-MR158+NC158-NB158</f>
        <v>2.0700000000000003</v>
      </c>
      <c r="MW158" s="114">
        <f>MV158/MR158</f>
        <v>0.19436619718309861</v>
      </c>
      <c r="MX158" s="114"/>
      <c r="MY158" s="114"/>
      <c r="MZ158" s="114"/>
      <c r="NA158" s="117" t="s">
        <v>539</v>
      </c>
      <c r="NB158" s="280"/>
      <c r="NC158" s="116"/>
      <c r="ND158" s="110"/>
      <c r="NE158" s="110"/>
      <c r="NF158" s="13"/>
      <c r="NI158" s="13"/>
      <c r="NJ158" s="113">
        <v>10.65</v>
      </c>
      <c r="NK158" s="113">
        <v>12.72</v>
      </c>
      <c r="NL158" s="113"/>
      <c r="NM158" s="318" t="s">
        <v>62</v>
      </c>
      <c r="NN158" s="113">
        <f>NK158-NJ158+NU158-NT158</f>
        <v>2.0700000000000003</v>
      </c>
      <c r="NO158" s="114">
        <f>NN158/NJ158</f>
        <v>0.19436619718309861</v>
      </c>
      <c r="NP158" s="114"/>
      <c r="NQ158" s="114"/>
      <c r="NR158" s="114"/>
      <c r="NS158" s="117" t="s">
        <v>539</v>
      </c>
      <c r="NT158" s="280"/>
      <c r="NU158" s="116"/>
      <c r="NV158" s="110"/>
      <c r="NW158" s="110"/>
      <c r="NX158" s="13"/>
      <c r="OA158" s="13"/>
      <c r="OB158" s="113">
        <v>10.65</v>
      </c>
      <c r="OC158" s="113">
        <v>12.72</v>
      </c>
      <c r="OD158" s="113"/>
      <c r="OE158" s="318" t="s">
        <v>62</v>
      </c>
      <c r="OF158" s="113">
        <f>OC158-OB158+OM158-OL158</f>
        <v>2.0700000000000003</v>
      </c>
      <c r="OG158" s="114">
        <f>OF158/OB158</f>
        <v>0.19436619718309861</v>
      </c>
      <c r="OH158" s="114"/>
      <c r="OI158" s="114"/>
      <c r="OJ158" s="114"/>
      <c r="OK158" s="117" t="s">
        <v>539</v>
      </c>
      <c r="OL158" s="280"/>
      <c r="OM158" s="116"/>
      <c r="ON158" s="13"/>
      <c r="OQ158" s="13"/>
      <c r="OR158" s="113">
        <v>10.65</v>
      </c>
      <c r="OS158" s="113">
        <v>12.72</v>
      </c>
      <c r="OT158" s="113"/>
      <c r="OU158" s="318" t="s">
        <v>62</v>
      </c>
      <c r="OV158" s="113">
        <f>OS158-OR158+PC158-PB158</f>
        <v>2.0700000000000003</v>
      </c>
      <c r="OW158" s="114">
        <f>OV158/OR158</f>
        <v>0.19436619718309861</v>
      </c>
      <c r="OX158" s="114"/>
      <c r="OY158" s="114"/>
      <c r="OZ158" s="114"/>
      <c r="PA158" s="117" t="s">
        <v>539</v>
      </c>
      <c r="PB158" s="280"/>
      <c r="PC158" s="116"/>
      <c r="PD158" s="13"/>
      <c r="PG158" s="13"/>
      <c r="PH158" s="113">
        <v>10.65</v>
      </c>
      <c r="PI158" s="113">
        <v>12.72</v>
      </c>
      <c r="PJ158" s="113"/>
      <c r="PK158" s="318" t="s">
        <v>62</v>
      </c>
      <c r="PL158" s="113">
        <f>PI158-PH158+PS158-PR158</f>
        <v>2.0700000000000003</v>
      </c>
      <c r="PM158" s="114">
        <f>PL158/PH158</f>
        <v>0.19436619718309861</v>
      </c>
      <c r="PN158" s="114"/>
      <c r="PO158" s="114"/>
      <c r="PP158" s="114"/>
      <c r="PQ158" s="117" t="s">
        <v>539</v>
      </c>
      <c r="PR158" s="280"/>
      <c r="PS158" s="116"/>
      <c r="PT158" s="13"/>
      <c r="PV158" s="13"/>
      <c r="PW158" s="113">
        <v>10.65</v>
      </c>
      <c r="PX158" s="113">
        <v>12.72</v>
      </c>
      <c r="PY158" s="113"/>
      <c r="PZ158" s="318" t="s">
        <v>62</v>
      </c>
      <c r="QA158" s="113">
        <f>PX158-PW158+QH158-QG158</f>
        <v>1.3700000000000003</v>
      </c>
      <c r="QB158" s="114">
        <f>QA158/PW158</f>
        <v>0.12863849765258217</v>
      </c>
      <c r="QC158" s="114"/>
      <c r="QD158" s="114"/>
      <c r="QE158" s="114"/>
      <c r="QF158" s="117" t="s">
        <v>539</v>
      </c>
      <c r="QG158" s="280">
        <v>0.7</v>
      </c>
      <c r="QH158" s="116"/>
      <c r="QI158" s="13"/>
      <c r="QK158" s="13"/>
      <c r="QL158" s="113">
        <v>10.65</v>
      </c>
      <c r="QM158" s="113">
        <v>12.72</v>
      </c>
      <c r="QN158" s="113"/>
      <c r="QO158" s="318" t="s">
        <v>62</v>
      </c>
      <c r="QP158" s="113">
        <f>QM158-QL158+QW158-QV158</f>
        <v>1.3700000000000003</v>
      </c>
      <c r="QQ158" s="114">
        <f>QP158/QL158</f>
        <v>0.12863849765258217</v>
      </c>
      <c r="QR158" s="114"/>
      <c r="QS158" s="114"/>
      <c r="QT158" s="114"/>
      <c r="QU158" s="117" t="s">
        <v>541</v>
      </c>
      <c r="QV158" s="280">
        <v>0.7</v>
      </c>
      <c r="QW158" s="116"/>
      <c r="QX158" s="13"/>
      <c r="QZ158" s="622"/>
      <c r="RA158" s="113">
        <v>10.65</v>
      </c>
      <c r="RB158" s="113">
        <v>12.72</v>
      </c>
      <c r="RC158" s="503"/>
      <c r="RD158" s="318" t="s">
        <v>62</v>
      </c>
      <c r="RE158" s="113">
        <f>RB158-RA158+RL158-RK158</f>
        <v>1.3700000000000003</v>
      </c>
      <c r="RF158" s="114">
        <f>RE158/RA158</f>
        <v>0.12863849765258217</v>
      </c>
      <c r="RG158" s="114"/>
      <c r="RH158" s="114"/>
      <c r="RI158" s="114"/>
      <c r="RJ158" s="542" t="s">
        <v>541</v>
      </c>
      <c r="RK158" s="280">
        <v>0.7</v>
      </c>
      <c r="RL158" s="567"/>
      <c r="RM158" s="633"/>
      <c r="RQ158" s="622"/>
      <c r="RR158" s="113">
        <v>10.65</v>
      </c>
      <c r="RS158" s="113">
        <v>12.72</v>
      </c>
      <c r="RT158" s="503"/>
      <c r="RU158" s="318" t="s">
        <v>62</v>
      </c>
      <c r="RV158" s="113">
        <f>RS158-RR158+SC158-SB158</f>
        <v>1.3700000000000003</v>
      </c>
      <c r="RW158" s="114">
        <f>RV158/RR158</f>
        <v>0.12863849765258217</v>
      </c>
      <c r="RX158" s="114"/>
      <c r="RY158" s="114"/>
      <c r="RZ158" s="114"/>
      <c r="SA158" s="542" t="s">
        <v>541</v>
      </c>
      <c r="SB158" s="280">
        <v>0.7</v>
      </c>
      <c r="SC158" s="567"/>
      <c r="SD158" s="633"/>
    </row>
    <row r="159" spans="1:498">
      <c r="A159" s="91" t="s">
        <v>491</v>
      </c>
      <c r="B159" s="92">
        <v>150</v>
      </c>
      <c r="C159" s="91" t="s">
        <v>127</v>
      </c>
      <c r="D159" s="779">
        <v>1021</v>
      </c>
      <c r="E159" s="93" t="s">
        <v>470</v>
      </c>
      <c r="F159" s="348" t="s">
        <v>471</v>
      </c>
      <c r="G159" s="601" t="s">
        <v>492</v>
      </c>
      <c r="H159" s="91"/>
      <c r="J159" s="13"/>
      <c r="K159" s="113"/>
      <c r="L159" s="113"/>
      <c r="M159" s="113"/>
      <c r="N159" s="113"/>
      <c r="O159" s="114"/>
      <c r="P159" s="114"/>
      <c r="Q159" s="117"/>
      <c r="R159" s="115"/>
      <c r="S159" s="116"/>
      <c r="T159" s="110"/>
      <c r="U159" s="110"/>
      <c r="V159" s="13"/>
      <c r="X159" s="13"/>
      <c r="Y159" s="113"/>
      <c r="Z159" s="113"/>
      <c r="AA159" s="113"/>
      <c r="AB159" s="113"/>
      <c r="AC159" s="114"/>
      <c r="AD159" s="114"/>
      <c r="AE159" s="117"/>
      <c r="AF159" s="148"/>
      <c r="AG159" s="116"/>
      <c r="AH159" s="110"/>
      <c r="AI159" s="110"/>
      <c r="AJ159" s="692"/>
      <c r="AL159" s="13"/>
      <c r="AM159" s="113"/>
      <c r="AN159" s="113"/>
      <c r="AO159" s="113"/>
      <c r="AP159" s="113"/>
      <c r="AQ159" s="114"/>
      <c r="AR159" s="114"/>
      <c r="AS159" s="117"/>
      <c r="AT159" s="115"/>
      <c r="AU159" s="116"/>
      <c r="AV159" s="110"/>
      <c r="AW159" s="110"/>
      <c r="AX159" s="13"/>
      <c r="AZ159" s="13"/>
      <c r="BA159" s="113"/>
      <c r="BB159" s="113"/>
      <c r="BC159" s="113"/>
      <c r="BD159" s="113"/>
      <c r="BE159" s="114"/>
      <c r="BF159" s="114"/>
      <c r="BG159" s="117"/>
      <c r="BH159" s="115"/>
      <c r="BI159" s="116"/>
      <c r="BJ159" s="110"/>
      <c r="BK159" s="110"/>
      <c r="BL159" s="13"/>
      <c r="BN159" s="13"/>
      <c r="BO159" s="113"/>
      <c r="BP159" s="113"/>
      <c r="BQ159" s="113"/>
      <c r="BR159" s="113"/>
      <c r="BS159" s="114"/>
      <c r="BT159" s="114"/>
      <c r="BU159" s="117"/>
      <c r="BV159" s="115"/>
      <c r="BW159" s="116"/>
      <c r="BX159" s="110"/>
      <c r="BY159" s="110"/>
      <c r="BZ159" s="13"/>
      <c r="CB159" s="13"/>
      <c r="CC159" s="113"/>
      <c r="CD159" s="113"/>
      <c r="CE159" s="113"/>
      <c r="CF159" s="113"/>
      <c r="CG159" s="114"/>
      <c r="CH159" s="114"/>
      <c r="CI159" s="117"/>
      <c r="CJ159" s="115"/>
      <c r="CK159" s="116"/>
      <c r="CL159" s="110"/>
      <c r="CM159" s="110"/>
      <c r="CN159" s="13"/>
      <c r="CP159" s="13"/>
      <c r="CQ159" s="113"/>
      <c r="CR159" s="113"/>
      <c r="CS159" s="113"/>
      <c r="CT159" s="113"/>
      <c r="CU159" s="114"/>
      <c r="CV159" s="114"/>
      <c r="CW159" s="117"/>
      <c r="CX159" s="115"/>
      <c r="CY159" s="116"/>
      <c r="CZ159" s="110"/>
      <c r="DA159" s="110"/>
      <c r="DB159" s="13"/>
      <c r="DD159" s="13"/>
      <c r="DE159" s="113"/>
      <c r="DF159" s="113"/>
      <c r="DG159" s="113"/>
      <c r="DH159" s="113"/>
      <c r="DI159" s="113"/>
      <c r="DJ159" s="113"/>
      <c r="DK159" s="114"/>
      <c r="DL159" s="114"/>
      <c r="DM159" s="117"/>
      <c r="DN159" s="115"/>
      <c r="DO159" s="116"/>
      <c r="DP159" s="110"/>
      <c r="DQ159" s="110"/>
      <c r="DR159" s="13"/>
      <c r="DT159" s="13"/>
      <c r="DU159" s="113"/>
      <c r="DV159" s="113"/>
      <c r="DW159" s="113"/>
      <c r="DX159" s="113"/>
      <c r="DY159" s="114"/>
      <c r="DZ159" s="114"/>
      <c r="EA159" s="117"/>
      <c r="EB159" s="115"/>
      <c r="EC159" s="116"/>
      <c r="ED159" s="110"/>
      <c r="EE159" s="110"/>
      <c r="EF159" s="13"/>
      <c r="EG159" s="13"/>
      <c r="EH159" s="13"/>
      <c r="EI159" s="113"/>
      <c r="EJ159" s="113"/>
      <c r="EK159" s="113"/>
      <c r="EL159" s="113"/>
      <c r="EM159" s="114"/>
      <c r="EN159" s="117"/>
      <c r="EO159" s="115"/>
      <c r="EP159" s="116"/>
      <c r="EQ159" s="110"/>
      <c r="ER159" s="110"/>
      <c r="ES159" s="13"/>
      <c r="EU159" s="13"/>
      <c r="EV159" s="113"/>
      <c r="EW159" s="113"/>
      <c r="EX159" s="113"/>
      <c r="EY159" s="113"/>
      <c r="EZ159" s="114"/>
      <c r="FA159" s="117"/>
      <c r="FB159" s="115"/>
      <c r="FC159" s="116"/>
      <c r="FD159" s="110"/>
      <c r="FE159" s="110"/>
      <c r="FF159" s="13"/>
      <c r="FH159" s="13"/>
      <c r="FI159" s="113"/>
      <c r="FJ159" s="113"/>
      <c r="FK159" s="113"/>
      <c r="FL159" s="113"/>
      <c r="FM159" s="114"/>
      <c r="FN159" s="117"/>
      <c r="FO159" s="115"/>
      <c r="FP159" s="116"/>
      <c r="FQ159" s="110"/>
      <c r="FR159" s="110"/>
      <c r="FS159" s="13"/>
      <c r="FU159" s="13"/>
      <c r="FV159" s="113">
        <v>10.33</v>
      </c>
      <c r="FW159" s="113">
        <v>12.72</v>
      </c>
      <c r="FX159" s="113"/>
      <c r="FY159" s="113" t="s">
        <v>62</v>
      </c>
      <c r="FZ159" s="113">
        <f>FW159-FV159+GD159-GC159</f>
        <v>2.3900000000000006</v>
      </c>
      <c r="GA159" s="114">
        <f>FZ159/FV159</f>
        <v>0.23136495643756055</v>
      </c>
      <c r="GB159" s="117" t="s">
        <v>539</v>
      </c>
      <c r="GC159" s="115"/>
      <c r="GD159" s="116"/>
      <c r="GE159" s="110"/>
      <c r="GF159" s="110"/>
      <c r="GG159" s="13"/>
      <c r="GI159" s="13"/>
      <c r="GJ159" s="113">
        <v>10.33</v>
      </c>
      <c r="GK159" s="113">
        <v>12.72</v>
      </c>
      <c r="GL159" s="113"/>
      <c r="GM159" s="113" t="s">
        <v>62</v>
      </c>
      <c r="GN159" s="113">
        <f>GK159-GJ159+GR159-GQ159</f>
        <v>2.3900000000000006</v>
      </c>
      <c r="GO159" s="114">
        <f>GN159/GJ159</f>
        <v>0.23136495643756055</v>
      </c>
      <c r="GP159" s="117" t="s">
        <v>539</v>
      </c>
      <c r="GQ159" s="280"/>
      <c r="GR159" s="116"/>
      <c r="GS159" s="110"/>
      <c r="GT159" s="110"/>
      <c r="GU159" s="13"/>
      <c r="GW159" s="13"/>
      <c r="GX159" s="113">
        <v>10.33</v>
      </c>
      <c r="GY159" s="113">
        <v>12.72</v>
      </c>
      <c r="GZ159" s="113"/>
      <c r="HA159" s="113" t="s">
        <v>62</v>
      </c>
      <c r="HB159" s="113">
        <f>GY159-GX159+HF159-HE159</f>
        <v>2.3900000000000006</v>
      </c>
      <c r="HC159" s="114">
        <f>HB159/GX159</f>
        <v>0.23136495643756055</v>
      </c>
      <c r="HD159" s="117" t="s">
        <v>539</v>
      </c>
      <c r="HE159" s="280"/>
      <c r="HF159" s="116"/>
      <c r="HG159" s="110"/>
      <c r="HH159" s="110"/>
      <c r="HI159" s="13"/>
      <c r="HJ159" s="13"/>
      <c r="HK159" s="13" t="s">
        <v>540</v>
      </c>
      <c r="HL159" s="113">
        <v>10.33</v>
      </c>
      <c r="HM159" s="113">
        <v>12.72</v>
      </c>
      <c r="HN159" s="113"/>
      <c r="HO159" s="113" t="s">
        <v>62</v>
      </c>
      <c r="HP159" s="113">
        <f>HM159-HL159+HT159-HS159</f>
        <v>2.3900000000000006</v>
      </c>
      <c r="HQ159" s="114">
        <f>HP159/HL159</f>
        <v>0.23136495643756055</v>
      </c>
      <c r="HR159" s="117" t="s">
        <v>539</v>
      </c>
      <c r="HS159" s="280"/>
      <c r="HT159" s="116"/>
      <c r="HU159" s="110"/>
      <c r="HV159" s="110"/>
      <c r="HW159" s="13"/>
      <c r="HX159" s="13" t="s">
        <v>540</v>
      </c>
      <c r="HY159" s="113">
        <v>10.65</v>
      </c>
      <c r="HZ159" s="113">
        <v>12.72</v>
      </c>
      <c r="IA159" s="113"/>
      <c r="IB159" s="113" t="s">
        <v>62</v>
      </c>
      <c r="IC159" s="113">
        <f>HZ159-HY159+IJ159-II159</f>
        <v>2.0700000000000003</v>
      </c>
      <c r="ID159" s="114">
        <f>IC159/HY159</f>
        <v>0.19436619718309861</v>
      </c>
      <c r="IE159" s="114"/>
      <c r="IF159" s="114"/>
      <c r="IG159" s="114"/>
      <c r="IH159" s="117" t="s">
        <v>539</v>
      </c>
      <c r="II159" s="280"/>
      <c r="IJ159" s="116"/>
      <c r="IK159" s="110"/>
      <c r="IL159" s="110"/>
      <c r="IM159" s="13"/>
      <c r="IO159" s="487">
        <f>ID159-HQ159</f>
        <v>-3.6998759254461944E-2</v>
      </c>
      <c r="IQ159" s="13" t="s">
        <v>540</v>
      </c>
      <c r="IR159" s="113">
        <v>10.65</v>
      </c>
      <c r="IS159" s="113">
        <v>12.72</v>
      </c>
      <c r="IT159" s="113"/>
      <c r="IU159" s="113" t="s">
        <v>62</v>
      </c>
      <c r="IV159" s="113">
        <f>IS159-IR159+JC159-JB159</f>
        <v>2.0700000000000003</v>
      </c>
      <c r="IW159" s="114">
        <f>IV159/IR159</f>
        <v>0.19436619718309861</v>
      </c>
      <c r="IX159" s="114"/>
      <c r="IY159" s="114"/>
      <c r="IZ159" s="114"/>
      <c r="JA159" s="117" t="s">
        <v>539</v>
      </c>
      <c r="JB159" s="280"/>
      <c r="JC159" s="116"/>
      <c r="JD159" s="110"/>
      <c r="JE159" s="110"/>
      <c r="JF159" s="13"/>
      <c r="JH159" s="13" t="s">
        <v>540</v>
      </c>
      <c r="JI159" s="113">
        <v>10.65</v>
      </c>
      <c r="JJ159" s="113">
        <v>12.72</v>
      </c>
      <c r="JK159" s="113"/>
      <c r="JL159" s="113" t="s">
        <v>62</v>
      </c>
      <c r="JM159" s="113">
        <f>JJ159-JI159+JT159-JS159</f>
        <v>2.0700000000000003</v>
      </c>
      <c r="JN159" s="114">
        <f>JM159/JI159</f>
        <v>0.19436619718309861</v>
      </c>
      <c r="JO159" s="114"/>
      <c r="JP159" s="114"/>
      <c r="JQ159" s="114"/>
      <c r="JR159" s="117" t="s">
        <v>539</v>
      </c>
      <c r="JS159" s="280"/>
      <c r="JT159" s="116"/>
      <c r="JU159" s="110"/>
      <c r="JV159" s="110"/>
      <c r="JW159" s="13"/>
      <c r="JZ159" s="13"/>
      <c r="KA159" s="113">
        <v>10.65</v>
      </c>
      <c r="KB159" s="113">
        <v>12.72</v>
      </c>
      <c r="KC159" s="113"/>
      <c r="KD159" s="113" t="s">
        <v>62</v>
      </c>
      <c r="KE159" s="113">
        <f>KB159-KA159+KL159-KK159</f>
        <v>2.0700000000000003</v>
      </c>
      <c r="KF159" s="114">
        <f>KE159/KA159</f>
        <v>0.19436619718309861</v>
      </c>
      <c r="KG159" s="114"/>
      <c r="KH159" s="114"/>
      <c r="KI159" s="114"/>
      <c r="KJ159" s="117" t="s">
        <v>539</v>
      </c>
      <c r="KK159" s="280"/>
      <c r="KL159" s="116"/>
      <c r="KM159" s="110"/>
      <c r="KN159" s="110"/>
      <c r="KO159" s="13"/>
      <c r="KQ159" s="13"/>
      <c r="KR159" s="113">
        <v>10.65</v>
      </c>
      <c r="KS159" s="113">
        <v>12.72</v>
      </c>
      <c r="KT159" s="113"/>
      <c r="KU159" s="318" t="s">
        <v>62</v>
      </c>
      <c r="KV159" s="113">
        <f>KS159-KR159+LC159-LB159</f>
        <v>2.0700000000000003</v>
      </c>
      <c r="KW159" s="114">
        <f>KV159/KR159</f>
        <v>0.19436619718309861</v>
      </c>
      <c r="KX159" s="114"/>
      <c r="KY159" s="114"/>
      <c r="KZ159" s="114"/>
      <c r="LA159" s="117" t="s">
        <v>539</v>
      </c>
      <c r="LB159" s="280"/>
      <c r="LC159" s="116"/>
      <c r="LD159" s="110"/>
      <c r="LE159" s="110"/>
      <c r="LF159" s="13"/>
      <c r="LI159" s="13"/>
      <c r="LJ159" s="113">
        <v>10.65</v>
      </c>
      <c r="LK159" s="113">
        <v>12.72</v>
      </c>
      <c r="LL159" s="113"/>
      <c r="LM159" s="318" t="s">
        <v>62</v>
      </c>
      <c r="LN159" s="113">
        <f>LK159-LJ159+LU159-LT159</f>
        <v>2.0700000000000003</v>
      </c>
      <c r="LO159" s="114">
        <f>LN159/LJ159</f>
        <v>0.19436619718309861</v>
      </c>
      <c r="LP159" s="114"/>
      <c r="LQ159" s="114"/>
      <c r="LR159" s="114"/>
      <c r="LS159" s="117" t="s">
        <v>539</v>
      </c>
      <c r="LT159" s="280"/>
      <c r="LU159" s="116"/>
      <c r="LV159" s="110"/>
      <c r="LW159" s="110"/>
      <c r="LX159" s="13"/>
      <c r="LZ159" s="13"/>
      <c r="MA159" s="113">
        <v>10.65</v>
      </c>
      <c r="MB159" s="113">
        <v>12.72</v>
      </c>
      <c r="MC159" s="113"/>
      <c r="MD159" s="318" t="s">
        <v>62</v>
      </c>
      <c r="ME159" s="113">
        <f>MB159-MA159+ML159-MK159</f>
        <v>2.0700000000000003</v>
      </c>
      <c r="MF159" s="114">
        <f>ME159/MA159</f>
        <v>0.19436619718309861</v>
      </c>
      <c r="MG159" s="114"/>
      <c r="MH159" s="114"/>
      <c r="MI159" s="114"/>
      <c r="MJ159" s="117" t="s">
        <v>539</v>
      </c>
      <c r="MK159" s="280"/>
      <c r="ML159" s="116"/>
      <c r="MM159" s="110"/>
      <c r="MN159" s="110"/>
      <c r="MO159" s="13"/>
      <c r="MQ159" s="13"/>
      <c r="MR159" s="113">
        <v>10.65</v>
      </c>
      <c r="MS159" s="113">
        <v>12.72</v>
      </c>
      <c r="MT159" s="113"/>
      <c r="MU159" s="318" t="s">
        <v>62</v>
      </c>
      <c r="MV159" s="113">
        <f>MS159-MR159+NC159-NB159</f>
        <v>2.0700000000000003</v>
      </c>
      <c r="MW159" s="114">
        <f>MV159/MR159</f>
        <v>0.19436619718309861</v>
      </c>
      <c r="MX159" s="114"/>
      <c r="MY159" s="114"/>
      <c r="MZ159" s="114"/>
      <c r="NA159" s="117" t="s">
        <v>539</v>
      </c>
      <c r="NB159" s="280"/>
      <c r="NC159" s="116"/>
      <c r="ND159" s="110"/>
      <c r="NE159" s="110"/>
      <c r="NF159" s="13"/>
      <c r="NI159" s="13"/>
      <c r="NJ159" s="113">
        <v>10.65</v>
      </c>
      <c r="NK159" s="113">
        <v>12.72</v>
      </c>
      <c r="NL159" s="113"/>
      <c r="NM159" s="318" t="s">
        <v>62</v>
      </c>
      <c r="NN159" s="113">
        <f>NK159-NJ159+NU159-NT159</f>
        <v>2.0700000000000003</v>
      </c>
      <c r="NO159" s="114">
        <f>NN159/NJ159</f>
        <v>0.19436619718309861</v>
      </c>
      <c r="NP159" s="114"/>
      <c r="NQ159" s="114"/>
      <c r="NR159" s="114"/>
      <c r="NS159" s="117" t="s">
        <v>539</v>
      </c>
      <c r="NT159" s="280"/>
      <c r="NU159" s="116"/>
      <c r="NV159" s="110"/>
      <c r="NW159" s="110"/>
      <c r="NX159" s="13"/>
      <c r="OA159" s="13"/>
      <c r="OB159" s="113">
        <v>10.65</v>
      </c>
      <c r="OC159" s="113">
        <v>12.72</v>
      </c>
      <c r="OD159" s="113"/>
      <c r="OE159" s="318" t="s">
        <v>62</v>
      </c>
      <c r="OF159" s="113">
        <f>OC159-OB159+OM159-OL159</f>
        <v>2.0700000000000003</v>
      </c>
      <c r="OG159" s="114">
        <f>OF159/OB159</f>
        <v>0.19436619718309861</v>
      </c>
      <c r="OH159" s="114"/>
      <c r="OI159" s="114"/>
      <c r="OJ159" s="114"/>
      <c r="OK159" s="117" t="s">
        <v>539</v>
      </c>
      <c r="OL159" s="280"/>
      <c r="OM159" s="116"/>
      <c r="ON159" s="13"/>
      <c r="OQ159" s="13"/>
      <c r="OR159" s="113">
        <v>10.65</v>
      </c>
      <c r="OS159" s="113">
        <v>12.72</v>
      </c>
      <c r="OT159" s="113"/>
      <c r="OU159" s="318" t="s">
        <v>62</v>
      </c>
      <c r="OV159" s="113">
        <f>OS159-OR159+PC159-PB159</f>
        <v>2.0700000000000003</v>
      </c>
      <c r="OW159" s="114">
        <f>OV159/OR159</f>
        <v>0.19436619718309861</v>
      </c>
      <c r="OX159" s="114"/>
      <c r="OY159" s="114"/>
      <c r="OZ159" s="114"/>
      <c r="PA159" s="117" t="s">
        <v>539</v>
      </c>
      <c r="PB159" s="280"/>
      <c r="PC159" s="116"/>
      <c r="PD159" s="13"/>
      <c r="PG159" s="13"/>
      <c r="PH159" s="113">
        <v>10.65</v>
      </c>
      <c r="PI159" s="113">
        <v>12.72</v>
      </c>
      <c r="PJ159" s="113"/>
      <c r="PK159" s="318" t="s">
        <v>62</v>
      </c>
      <c r="PL159" s="113">
        <f>PI159-PH159+PS159-PR159</f>
        <v>2.0700000000000003</v>
      </c>
      <c r="PM159" s="114">
        <f>PL159/PH159</f>
        <v>0.19436619718309861</v>
      </c>
      <c r="PN159" s="114"/>
      <c r="PO159" s="114"/>
      <c r="PP159" s="114"/>
      <c r="PQ159" s="117" t="s">
        <v>539</v>
      </c>
      <c r="PR159" s="280"/>
      <c r="PS159" s="116"/>
      <c r="PT159" s="13"/>
      <c r="PV159" s="13"/>
      <c r="PW159" s="113">
        <v>10.65</v>
      </c>
      <c r="PX159" s="113">
        <v>12.72</v>
      </c>
      <c r="PY159" s="113"/>
      <c r="PZ159" s="318" t="s">
        <v>62</v>
      </c>
      <c r="QA159" s="113">
        <f>PX159-PW159+QH159-QG159</f>
        <v>1.3700000000000003</v>
      </c>
      <c r="QB159" s="114">
        <f>QA159/PW159</f>
        <v>0.12863849765258217</v>
      </c>
      <c r="QC159" s="114"/>
      <c r="QD159" s="114"/>
      <c r="QE159" s="114"/>
      <c r="QF159" s="117" t="s">
        <v>539</v>
      </c>
      <c r="QG159" s="280">
        <v>0.7</v>
      </c>
      <c r="QH159" s="116"/>
      <c r="QI159" s="13"/>
      <c r="QK159" s="13"/>
      <c r="QL159" s="113">
        <v>10.65</v>
      </c>
      <c r="QM159" s="113">
        <v>12.72</v>
      </c>
      <c r="QN159" s="113"/>
      <c r="QO159" s="318" t="s">
        <v>62</v>
      </c>
      <c r="QP159" s="113">
        <f>QM159-QL159+QW159-QV159</f>
        <v>1.3700000000000003</v>
      </c>
      <c r="QQ159" s="114">
        <f>QP159/QL159</f>
        <v>0.12863849765258217</v>
      </c>
      <c r="QR159" s="114"/>
      <c r="QS159" s="114"/>
      <c r="QT159" s="114"/>
      <c r="QU159" s="117" t="s">
        <v>541</v>
      </c>
      <c r="QV159" s="280">
        <v>0.7</v>
      </c>
      <c r="QW159" s="116"/>
      <c r="QX159" s="13"/>
      <c r="QZ159" s="622"/>
      <c r="RA159" s="113">
        <v>10.99</v>
      </c>
      <c r="RB159" s="113">
        <v>12.72</v>
      </c>
      <c r="RC159" s="503"/>
      <c r="RD159" s="318" t="s">
        <v>62</v>
      </c>
      <c r="RE159" s="113">
        <f>RB159-RA159+RL159-RK159</f>
        <v>1.0300000000000005</v>
      </c>
      <c r="RF159" s="114">
        <f>RE159/RA159</f>
        <v>9.3721565059144724E-2</v>
      </c>
      <c r="RG159" s="114"/>
      <c r="RH159" s="114"/>
      <c r="RI159" s="114"/>
      <c r="RJ159" s="542" t="s">
        <v>541</v>
      </c>
      <c r="RK159" s="280">
        <v>0.7</v>
      </c>
      <c r="RL159" s="567"/>
      <c r="RM159" s="633"/>
      <c r="RQ159" s="622"/>
      <c r="RR159" s="113">
        <v>10.99</v>
      </c>
      <c r="RS159" s="113">
        <v>12.72</v>
      </c>
      <c r="RT159" s="503"/>
      <c r="RU159" s="318" t="s">
        <v>62</v>
      </c>
      <c r="RV159" s="113">
        <f>RS159-RR159+SC159-SB159</f>
        <v>1.0300000000000005</v>
      </c>
      <c r="RW159" s="114">
        <f>RV159/RR159</f>
        <v>9.3721565059144724E-2</v>
      </c>
      <c r="RX159" s="114"/>
      <c r="RY159" s="114"/>
      <c r="RZ159" s="114"/>
      <c r="SA159" s="542" t="s">
        <v>541</v>
      </c>
      <c r="SB159" s="280">
        <v>0.7</v>
      </c>
      <c r="SC159" s="567"/>
      <c r="SD159" s="633"/>
    </row>
    <row r="160" spans="1:498">
      <c r="A160" s="91" t="s">
        <v>493</v>
      </c>
      <c r="B160" s="92">
        <v>50</v>
      </c>
      <c r="C160" s="91" t="s">
        <v>32</v>
      </c>
      <c r="D160" s="779">
        <v>1021</v>
      </c>
      <c r="E160" s="93" t="s">
        <v>470</v>
      </c>
      <c r="F160" s="348" t="s">
        <v>471</v>
      </c>
      <c r="G160" s="601" t="s">
        <v>492</v>
      </c>
      <c r="H160" s="91"/>
      <c r="J160" s="13"/>
      <c r="K160" s="113"/>
      <c r="L160" s="113"/>
      <c r="M160" s="113"/>
      <c r="N160" s="113"/>
      <c r="O160" s="114"/>
      <c r="P160" s="114"/>
      <c r="Q160" s="117"/>
      <c r="R160" s="115"/>
      <c r="S160" s="116"/>
      <c r="T160" s="110"/>
      <c r="U160" s="110"/>
      <c r="V160" s="13"/>
      <c r="X160" s="13"/>
      <c r="Y160" s="113"/>
      <c r="Z160" s="113"/>
      <c r="AA160" s="113"/>
      <c r="AB160" s="113"/>
      <c r="AC160" s="114"/>
      <c r="AD160" s="114"/>
      <c r="AE160" s="117"/>
      <c r="AF160" s="148"/>
      <c r="AG160" s="116"/>
      <c r="AH160" s="110"/>
      <c r="AI160" s="110"/>
      <c r="AJ160" s="692"/>
      <c r="AL160" s="13"/>
      <c r="AM160" s="113"/>
      <c r="AN160" s="113"/>
      <c r="AO160" s="113"/>
      <c r="AP160" s="113"/>
      <c r="AQ160" s="114"/>
      <c r="AR160" s="114"/>
      <c r="AS160" s="117"/>
      <c r="AT160" s="115"/>
      <c r="AU160" s="116"/>
      <c r="AV160" s="110"/>
      <c r="AW160" s="110"/>
      <c r="AX160" s="13"/>
      <c r="AZ160" s="13"/>
      <c r="BA160" s="113"/>
      <c r="BB160" s="113"/>
      <c r="BC160" s="113"/>
      <c r="BD160" s="113"/>
      <c r="BE160" s="114"/>
      <c r="BF160" s="114"/>
      <c r="BG160" s="117"/>
      <c r="BH160" s="115"/>
      <c r="BI160" s="116"/>
      <c r="BJ160" s="110"/>
      <c r="BK160" s="110"/>
      <c r="BL160" s="13"/>
      <c r="BN160" s="13"/>
      <c r="BO160" s="113"/>
      <c r="BP160" s="113"/>
      <c r="BQ160" s="113"/>
      <c r="BR160" s="113"/>
      <c r="BS160" s="114"/>
      <c r="BT160" s="114"/>
      <c r="BU160" s="117"/>
      <c r="BV160" s="115"/>
      <c r="BW160" s="116"/>
      <c r="BX160" s="110"/>
      <c r="BY160" s="110"/>
      <c r="BZ160" s="13"/>
      <c r="CB160" s="13"/>
      <c r="CC160" s="113"/>
      <c r="CD160" s="113"/>
      <c r="CE160" s="113"/>
      <c r="CF160" s="113"/>
      <c r="CG160" s="114"/>
      <c r="CH160" s="114"/>
      <c r="CI160" s="117"/>
      <c r="CJ160" s="115"/>
      <c r="CK160" s="116"/>
      <c r="CL160" s="110"/>
      <c r="CM160" s="110"/>
      <c r="CN160" s="13"/>
      <c r="CP160" s="13"/>
      <c r="CQ160" s="113"/>
      <c r="CR160" s="113"/>
      <c r="CS160" s="113"/>
      <c r="CT160" s="113"/>
      <c r="CU160" s="114"/>
      <c r="CV160" s="114"/>
      <c r="CW160" s="117"/>
      <c r="CX160" s="115"/>
      <c r="CY160" s="116"/>
      <c r="CZ160" s="110"/>
      <c r="DA160" s="110"/>
      <c r="DB160" s="13"/>
      <c r="DD160" s="13"/>
      <c r="DE160" s="113"/>
      <c r="DF160" s="113"/>
      <c r="DG160" s="113"/>
      <c r="DH160" s="113"/>
      <c r="DI160" s="113"/>
      <c r="DJ160" s="113"/>
      <c r="DK160" s="114"/>
      <c r="DL160" s="114"/>
      <c r="DM160" s="117"/>
      <c r="DN160" s="115"/>
      <c r="DO160" s="116"/>
      <c r="DP160" s="110"/>
      <c r="DQ160" s="110"/>
      <c r="DR160" s="13"/>
      <c r="DT160" s="13"/>
      <c r="DU160" s="113"/>
      <c r="DV160" s="113"/>
      <c r="DW160" s="113"/>
      <c r="DX160" s="113"/>
      <c r="DY160" s="114"/>
      <c r="DZ160" s="114"/>
      <c r="EA160" s="117"/>
      <c r="EB160" s="115"/>
      <c r="EC160" s="116"/>
      <c r="ED160" s="110"/>
      <c r="EE160" s="110"/>
      <c r="EF160" s="13"/>
      <c r="EG160" s="13"/>
      <c r="EH160" s="13"/>
      <c r="EI160" s="113"/>
      <c r="EJ160" s="113"/>
      <c r="EK160" s="113"/>
      <c r="EL160" s="113"/>
      <c r="EM160" s="114"/>
      <c r="EN160" s="117"/>
      <c r="EO160" s="115"/>
      <c r="EP160" s="116"/>
      <c r="EQ160" s="110"/>
      <c r="ER160" s="110"/>
      <c r="ES160" s="13"/>
      <c r="EU160" s="13"/>
      <c r="EV160" s="113"/>
      <c r="EW160" s="113"/>
      <c r="EX160" s="113"/>
      <c r="EY160" s="113"/>
      <c r="EZ160" s="114"/>
      <c r="FA160" s="117"/>
      <c r="FB160" s="115"/>
      <c r="FC160" s="116"/>
      <c r="FD160" s="110"/>
      <c r="FE160" s="110"/>
      <c r="FF160" s="13"/>
      <c r="FH160" s="13"/>
      <c r="FI160" s="113"/>
      <c r="FJ160" s="113"/>
      <c r="FK160" s="113"/>
      <c r="FL160" s="113"/>
      <c r="FM160" s="114"/>
      <c r="FN160" s="117"/>
      <c r="FO160" s="115"/>
      <c r="FP160" s="116"/>
      <c r="FQ160" s="110"/>
      <c r="FR160" s="110"/>
      <c r="FS160" s="13"/>
      <c r="FU160" s="13"/>
      <c r="FV160" s="113"/>
      <c r="FW160" s="113"/>
      <c r="FX160" s="113"/>
      <c r="FY160" s="113"/>
      <c r="FZ160" s="113"/>
      <c r="GA160" s="114"/>
      <c r="GB160" s="117"/>
      <c r="GC160" s="115"/>
      <c r="GD160" s="116"/>
      <c r="GE160" s="110"/>
      <c r="GF160" s="110"/>
      <c r="GG160" s="13"/>
      <c r="GI160" s="13"/>
      <c r="GJ160" s="113"/>
      <c r="GK160" s="113"/>
      <c r="GL160" s="113"/>
      <c r="GM160" s="113"/>
      <c r="GN160" s="113"/>
      <c r="GO160" s="114"/>
      <c r="GP160" s="117"/>
      <c r="GQ160" s="280"/>
      <c r="GR160" s="116"/>
      <c r="GS160" s="110"/>
      <c r="GT160" s="110"/>
      <c r="GU160" s="13"/>
      <c r="GW160" s="13"/>
      <c r="GX160" s="113"/>
      <c r="GY160" s="113"/>
      <c r="GZ160" s="113"/>
      <c r="HA160" s="113"/>
      <c r="HB160" s="113"/>
      <c r="HC160" s="114"/>
      <c r="HD160" s="117"/>
      <c r="HE160" s="280"/>
      <c r="HF160" s="116"/>
      <c r="HG160" s="110"/>
      <c r="HH160" s="110"/>
      <c r="HI160" s="13"/>
      <c r="HJ160" s="13"/>
      <c r="HK160" s="13"/>
      <c r="HL160" s="113"/>
      <c r="HM160" s="113"/>
      <c r="HN160" s="113"/>
      <c r="HO160" s="113"/>
      <c r="HP160" s="113"/>
      <c r="HQ160" s="114"/>
      <c r="HR160" s="117"/>
      <c r="HS160" s="280"/>
      <c r="HT160" s="116"/>
      <c r="HU160" s="110"/>
      <c r="HV160" s="110"/>
      <c r="HW160" s="13"/>
      <c r="HX160" s="13"/>
      <c r="HY160" s="113"/>
      <c r="HZ160" s="113"/>
      <c r="IA160" s="113"/>
      <c r="IB160" s="113"/>
      <c r="IC160" s="113"/>
      <c r="ID160" s="114"/>
      <c r="IE160" s="114"/>
      <c r="IF160" s="114"/>
      <c r="IG160" s="114"/>
      <c r="IH160" s="117"/>
      <c r="II160" s="280"/>
      <c r="IJ160" s="116"/>
      <c r="IK160" s="110"/>
      <c r="IL160" s="110"/>
      <c r="IM160" s="13"/>
      <c r="IO160" s="487"/>
      <c r="IQ160" s="13"/>
      <c r="IR160" s="113"/>
      <c r="IS160" s="113"/>
      <c r="IT160" s="113"/>
      <c r="IU160" s="113"/>
      <c r="IV160" s="113"/>
      <c r="IW160" s="114"/>
      <c r="IX160" s="114"/>
      <c r="IY160" s="114"/>
      <c r="IZ160" s="114"/>
      <c r="JA160" s="117"/>
      <c r="JB160" s="280"/>
      <c r="JC160" s="116"/>
      <c r="JD160" s="110"/>
      <c r="JE160" s="110"/>
      <c r="JF160" s="13"/>
      <c r="JH160" s="13"/>
      <c r="JI160" s="113"/>
      <c r="JJ160" s="113"/>
      <c r="JK160" s="113"/>
      <c r="JL160" s="113"/>
      <c r="JM160" s="113"/>
      <c r="JN160" s="114"/>
      <c r="JO160" s="114"/>
      <c r="JP160" s="114"/>
      <c r="JQ160" s="114"/>
      <c r="JR160" s="117"/>
      <c r="JS160" s="280"/>
      <c r="JT160" s="116"/>
      <c r="JU160" s="110"/>
      <c r="JV160" s="110"/>
      <c r="JW160" s="13"/>
      <c r="JZ160" s="13"/>
      <c r="KA160" s="113"/>
      <c r="KB160" s="113"/>
      <c r="KC160" s="113"/>
      <c r="KD160" s="113"/>
      <c r="KE160" s="113"/>
      <c r="KF160" s="114"/>
      <c r="KG160" s="114"/>
      <c r="KH160" s="114"/>
      <c r="KI160" s="114"/>
      <c r="KJ160" s="117"/>
      <c r="KK160" s="280"/>
      <c r="KL160" s="116"/>
      <c r="KM160" s="110"/>
      <c r="KN160" s="110"/>
      <c r="KO160" s="13"/>
      <c r="KQ160" s="13"/>
      <c r="KR160" s="113"/>
      <c r="KS160" s="113"/>
      <c r="KT160" s="113"/>
      <c r="KU160" s="318"/>
      <c r="KV160" s="113"/>
      <c r="KW160" s="114"/>
      <c r="KX160" s="114"/>
      <c r="KY160" s="114"/>
      <c r="KZ160" s="114"/>
      <c r="LA160" s="117"/>
      <c r="LB160" s="280"/>
      <c r="LC160" s="116"/>
      <c r="LD160" s="110"/>
      <c r="LE160" s="110"/>
      <c r="LF160" s="13"/>
      <c r="LI160" s="13"/>
      <c r="LJ160" s="113"/>
      <c r="LK160" s="113"/>
      <c r="LL160" s="113"/>
      <c r="LM160" s="318"/>
      <c r="LN160" s="113"/>
      <c r="LO160" s="114"/>
      <c r="LP160" s="114"/>
      <c r="LQ160" s="114"/>
      <c r="LR160" s="114"/>
      <c r="LS160" s="117"/>
      <c r="LT160" s="280"/>
      <c r="LU160" s="116"/>
      <c r="LV160" s="110"/>
      <c r="LW160" s="110"/>
      <c r="LX160" s="13"/>
      <c r="LZ160" s="13"/>
      <c r="MA160" s="113"/>
      <c r="MB160" s="113"/>
      <c r="MC160" s="113"/>
      <c r="MD160" s="318"/>
      <c r="ME160" s="113"/>
      <c r="MF160" s="114"/>
      <c r="MG160" s="114"/>
      <c r="MH160" s="114"/>
      <c r="MI160" s="114"/>
      <c r="MJ160" s="117"/>
      <c r="MK160" s="280"/>
      <c r="ML160" s="116"/>
      <c r="MM160" s="110"/>
      <c r="MN160" s="110"/>
      <c r="MO160" s="13"/>
      <c r="MQ160" s="13"/>
      <c r="MR160" s="113"/>
      <c r="MS160" s="113"/>
      <c r="MT160" s="113"/>
      <c r="MU160" s="318"/>
      <c r="MV160" s="113"/>
      <c r="MW160" s="114"/>
      <c r="MX160" s="114"/>
      <c r="MY160" s="114"/>
      <c r="MZ160" s="114"/>
      <c r="NA160" s="117"/>
      <c r="NB160" s="280"/>
      <c r="NC160" s="116"/>
      <c r="ND160" s="110"/>
      <c r="NE160" s="110"/>
      <c r="NF160" s="13"/>
      <c r="NI160" s="13"/>
      <c r="NJ160" s="113"/>
      <c r="NK160" s="113"/>
      <c r="NL160" s="113"/>
      <c r="NM160" s="318"/>
      <c r="NN160" s="113"/>
      <c r="NO160" s="114"/>
      <c r="NP160" s="114"/>
      <c r="NQ160" s="114"/>
      <c r="NR160" s="114"/>
      <c r="NS160" s="117"/>
      <c r="NT160" s="280"/>
      <c r="NU160" s="116"/>
      <c r="NV160" s="110"/>
      <c r="NW160" s="110"/>
      <c r="NX160" s="13"/>
      <c r="OA160" s="13"/>
      <c r="OB160" s="113"/>
      <c r="OC160" s="113"/>
      <c r="OD160" s="113"/>
      <c r="OE160" s="318"/>
      <c r="OF160" s="113"/>
      <c r="OG160" s="114"/>
      <c r="OH160" s="114"/>
      <c r="OI160" s="114"/>
      <c r="OJ160" s="114"/>
      <c r="OK160" s="117"/>
      <c r="OL160" s="280"/>
      <c r="OM160" s="116"/>
      <c r="ON160" s="13"/>
      <c r="OQ160" s="13"/>
      <c r="OR160" s="113"/>
      <c r="OS160" s="113"/>
      <c r="OT160" s="113"/>
      <c r="OU160" s="318"/>
      <c r="OV160" s="113"/>
      <c r="OW160" s="114"/>
      <c r="OX160" s="114"/>
      <c r="OY160" s="114"/>
      <c r="OZ160" s="114"/>
      <c r="PA160" s="117"/>
      <c r="PB160" s="280"/>
      <c r="PC160" s="116"/>
      <c r="PD160" s="13"/>
      <c r="PG160" s="13"/>
      <c r="PH160" s="113"/>
      <c r="PI160" s="113"/>
      <c r="PJ160" s="113"/>
      <c r="PK160" s="318"/>
      <c r="PL160" s="113"/>
      <c r="PM160" s="114"/>
      <c r="PN160" s="114"/>
      <c r="PO160" s="114"/>
      <c r="PP160" s="114"/>
      <c r="PQ160" s="117"/>
      <c r="PR160" s="280"/>
      <c r="PS160" s="116"/>
      <c r="PT160" s="13"/>
      <c r="PV160" s="13"/>
      <c r="PW160" s="113"/>
      <c r="PX160" s="113"/>
      <c r="PY160" s="113"/>
      <c r="PZ160" s="318"/>
      <c r="QA160" s="113"/>
      <c r="QB160" s="114"/>
      <c r="QC160" s="114"/>
      <c r="QD160" s="114"/>
      <c r="QE160" s="114"/>
      <c r="QF160" s="117"/>
      <c r="QG160" s="280"/>
      <c r="QH160" s="116"/>
      <c r="QI160" s="13"/>
      <c r="QK160" s="13"/>
      <c r="QL160" s="113">
        <v>8.6300000000000008</v>
      </c>
      <c r="QM160" s="113">
        <v>9.4</v>
      </c>
      <c r="QN160" s="113"/>
      <c r="QO160" s="318" t="s">
        <v>62</v>
      </c>
      <c r="QP160" s="113">
        <f>QM160-QL160+QW160-QV160</f>
        <v>6.9999999999999618E-2</v>
      </c>
      <c r="QQ160" s="114">
        <f>QP160/QL160</f>
        <v>8.1112398609501282E-3</v>
      </c>
      <c r="QR160" s="114"/>
      <c r="QS160" s="114"/>
      <c r="QT160" s="114"/>
      <c r="QU160" s="117" t="s">
        <v>541</v>
      </c>
      <c r="QV160" s="280">
        <v>0.7</v>
      </c>
      <c r="QW160" s="116"/>
      <c r="QX160" s="13"/>
      <c r="QZ160" s="622"/>
      <c r="RA160" s="113">
        <v>8.6300000000000008</v>
      </c>
      <c r="RB160" s="113">
        <v>9.4</v>
      </c>
      <c r="RC160" s="503"/>
      <c r="RD160" s="318" t="s">
        <v>62</v>
      </c>
      <c r="RE160" s="113">
        <f>RB160-RA160+RL160-RK160</f>
        <v>6.9999999999999618E-2</v>
      </c>
      <c r="RF160" s="114">
        <f>RE160/RA160</f>
        <v>8.1112398609501282E-3</v>
      </c>
      <c r="RG160" s="114"/>
      <c r="RH160" s="114"/>
      <c r="RI160" s="114"/>
      <c r="RJ160" s="542" t="s">
        <v>541</v>
      </c>
      <c r="RK160" s="280">
        <v>0.7</v>
      </c>
      <c r="RL160" s="567"/>
      <c r="RM160" s="633"/>
      <c r="RQ160" s="622"/>
      <c r="RR160" s="113">
        <v>8.6300000000000008</v>
      </c>
      <c r="RS160" s="113">
        <v>9.4</v>
      </c>
      <c r="RT160" s="503"/>
      <c r="RU160" s="318" t="s">
        <v>62</v>
      </c>
      <c r="RV160" s="113">
        <f>RS160-RR160+SC160-SB160</f>
        <v>6.9999999999999618E-2</v>
      </c>
      <c r="RW160" s="114">
        <f>RV160/RR160</f>
        <v>8.1112398609501282E-3</v>
      </c>
      <c r="RX160" s="114"/>
      <c r="RY160" s="114"/>
      <c r="RZ160" s="114"/>
      <c r="SA160" s="542" t="s">
        <v>541</v>
      </c>
      <c r="SB160" s="280">
        <v>0.7</v>
      </c>
      <c r="SC160" s="567"/>
      <c r="SD160" s="633"/>
    </row>
    <row r="161" spans="1:498">
      <c r="A161" s="91" t="s">
        <v>495</v>
      </c>
      <c r="B161" s="92">
        <v>10</v>
      </c>
      <c r="C161" s="91" t="s">
        <v>104</v>
      </c>
      <c r="D161" s="779">
        <v>1021</v>
      </c>
      <c r="E161" s="93" t="s">
        <v>470</v>
      </c>
      <c r="F161" s="348" t="s">
        <v>471</v>
      </c>
      <c r="G161" s="601" t="s">
        <v>496</v>
      </c>
      <c r="H161" s="91"/>
      <c r="J161" s="13"/>
      <c r="K161" s="118">
        <v>13.7</v>
      </c>
      <c r="L161" s="118">
        <v>14.59</v>
      </c>
      <c r="M161" s="118"/>
      <c r="N161" s="118">
        <f>L161-K161+S161-R161</f>
        <v>0.29000000000000059</v>
      </c>
      <c r="O161" s="119">
        <f>N161/K161</f>
        <v>2.1167883211678878E-2</v>
      </c>
      <c r="P161" s="119"/>
      <c r="Q161" s="125" t="s">
        <v>551</v>
      </c>
      <c r="R161" s="120">
        <v>0.7</v>
      </c>
      <c r="S161" s="121">
        <v>0.1</v>
      </c>
      <c r="T161" s="122"/>
      <c r="U161" s="122"/>
      <c r="V161" s="13"/>
      <c r="X161" s="13"/>
      <c r="Y161" s="118">
        <v>13.7</v>
      </c>
      <c r="Z161" s="118">
        <v>14.59</v>
      </c>
      <c r="AA161" s="118"/>
      <c r="AB161" s="118">
        <f>Z161-Y161+AG161-AF161</f>
        <v>0.29000000000000059</v>
      </c>
      <c r="AC161" s="119">
        <f>AB161/Y161</f>
        <v>2.1167883211678878E-2</v>
      </c>
      <c r="AD161" s="119"/>
      <c r="AE161" s="125" t="s">
        <v>551</v>
      </c>
      <c r="AF161" s="149">
        <v>0.7</v>
      </c>
      <c r="AG161" s="121">
        <v>0.1</v>
      </c>
      <c r="AH161" s="122"/>
      <c r="AI161" s="122"/>
      <c r="AJ161" s="692"/>
      <c r="AL161" s="13"/>
      <c r="AM161" s="118">
        <v>13.7</v>
      </c>
      <c r="AN161" s="118">
        <v>14.59</v>
      </c>
      <c r="AO161" s="118"/>
      <c r="AP161" s="118">
        <f>AN161-AM161+AU161-AT161</f>
        <v>0.29000000000000059</v>
      </c>
      <c r="AQ161" s="119">
        <f>AP161/AM161</f>
        <v>2.1167883211678878E-2</v>
      </c>
      <c r="AR161" s="119"/>
      <c r="AS161" s="125" t="s">
        <v>551</v>
      </c>
      <c r="AT161" s="120">
        <v>0.7</v>
      </c>
      <c r="AU161" s="121">
        <v>0.1</v>
      </c>
      <c r="AV161" s="122"/>
      <c r="AW161" s="122"/>
      <c r="AX161" s="13"/>
      <c r="AZ161" s="13"/>
      <c r="BA161" s="118">
        <v>13.7</v>
      </c>
      <c r="BB161" s="118">
        <v>14.59</v>
      </c>
      <c r="BC161" s="118"/>
      <c r="BD161" s="118">
        <f>BB161-BA161+BI161-BH161</f>
        <v>0.29000000000000059</v>
      </c>
      <c r="BE161" s="119">
        <f>BD161/BA161</f>
        <v>2.1167883211678878E-2</v>
      </c>
      <c r="BF161" s="119"/>
      <c r="BG161" s="125" t="s">
        <v>551</v>
      </c>
      <c r="BH161" s="120">
        <v>0.7</v>
      </c>
      <c r="BI161" s="121">
        <v>0.1</v>
      </c>
      <c r="BJ161" s="122"/>
      <c r="BK161" s="122"/>
      <c r="BL161" s="13"/>
      <c r="BN161" s="13"/>
      <c r="BO161" s="118">
        <v>13.7</v>
      </c>
      <c r="BP161" s="118">
        <v>14.59</v>
      </c>
      <c r="BQ161" s="118"/>
      <c r="BR161" s="118">
        <f>BP161-BO161+BW161-BV161</f>
        <v>0.29000000000000059</v>
      </c>
      <c r="BS161" s="119">
        <f>BR161/BO161</f>
        <v>2.1167883211678878E-2</v>
      </c>
      <c r="BT161" s="119"/>
      <c r="BU161" s="125" t="s">
        <v>551</v>
      </c>
      <c r="BV161" s="149">
        <v>0.7</v>
      </c>
      <c r="BW161" s="121">
        <v>0.1</v>
      </c>
      <c r="BX161" s="122"/>
      <c r="BY161" s="122"/>
      <c r="BZ161" s="13"/>
      <c r="CB161" s="13"/>
      <c r="CC161" s="118">
        <v>13.7</v>
      </c>
      <c r="CD161" s="118">
        <v>14.59</v>
      </c>
      <c r="CE161" s="118"/>
      <c r="CF161" s="118">
        <f>CD161-CC161+CK161-CJ161</f>
        <v>0.29000000000000059</v>
      </c>
      <c r="CG161" s="119">
        <f>CF161/CC161</f>
        <v>2.1167883211678878E-2</v>
      </c>
      <c r="CH161" s="119"/>
      <c r="CI161" s="125" t="s">
        <v>551</v>
      </c>
      <c r="CJ161" s="120">
        <v>0.7</v>
      </c>
      <c r="CK161" s="121">
        <v>0.1</v>
      </c>
      <c r="CL161" s="122"/>
      <c r="CM161" s="122"/>
      <c r="CN161" s="13"/>
      <c r="CP161" s="13"/>
      <c r="CQ161" s="118">
        <v>13.7</v>
      </c>
      <c r="CR161" s="118">
        <v>14.59</v>
      </c>
      <c r="CS161" s="118"/>
      <c r="CT161" s="118">
        <f>CR161-CQ161+CY161-CX161</f>
        <v>0.29000000000000059</v>
      </c>
      <c r="CU161" s="119">
        <f>CT161/CQ161</f>
        <v>2.1167883211678878E-2</v>
      </c>
      <c r="CV161" s="119"/>
      <c r="CW161" s="125" t="s">
        <v>551</v>
      </c>
      <c r="CX161" s="120">
        <v>0.7</v>
      </c>
      <c r="CY161" s="121">
        <v>0.1</v>
      </c>
      <c r="CZ161" s="122"/>
      <c r="DA161" s="122"/>
      <c r="DB161" s="13"/>
      <c r="DD161" s="13"/>
      <c r="DE161" s="118">
        <v>13.7</v>
      </c>
      <c r="DF161" s="118">
        <v>14.59</v>
      </c>
      <c r="DG161" s="118"/>
      <c r="DH161" s="118"/>
      <c r="DI161" s="118"/>
      <c r="DJ161" s="118">
        <f>DF161-DE161+DO161-DN161</f>
        <v>0.29000000000000059</v>
      </c>
      <c r="DK161" s="119">
        <f>DJ161/DE161</f>
        <v>2.1167883211678878E-2</v>
      </c>
      <c r="DL161" s="119"/>
      <c r="DM161" s="125" t="s">
        <v>551</v>
      </c>
      <c r="DN161" s="120">
        <v>0.7</v>
      </c>
      <c r="DO161" s="121">
        <v>0.1</v>
      </c>
      <c r="DP161" s="122"/>
      <c r="DQ161" s="122"/>
      <c r="DR161" s="13"/>
      <c r="DT161" s="13"/>
      <c r="DU161" s="118">
        <v>13.7</v>
      </c>
      <c r="DV161" s="118">
        <v>14.59</v>
      </c>
      <c r="DW161" s="118" t="s">
        <v>62</v>
      </c>
      <c r="DX161" s="118">
        <f>DV161-DU161+EC161-EB161</f>
        <v>0.29000000000000059</v>
      </c>
      <c r="DY161" s="119">
        <f>DX161/DU161</f>
        <v>2.1167883211678878E-2</v>
      </c>
      <c r="DZ161" s="119"/>
      <c r="EA161" s="125" t="s">
        <v>551</v>
      </c>
      <c r="EB161" s="120">
        <v>0.7</v>
      </c>
      <c r="EC161" s="121">
        <v>0.1</v>
      </c>
      <c r="ED161" s="122"/>
      <c r="EE161" s="122"/>
      <c r="EF161" s="13"/>
      <c r="EG161" s="13"/>
      <c r="EH161" s="13"/>
      <c r="EI161" s="118">
        <v>13.7</v>
      </c>
      <c r="EJ161" s="118">
        <v>14.59</v>
      </c>
      <c r="EK161" s="118" t="s">
        <v>62</v>
      </c>
      <c r="EL161" s="118">
        <f>EJ161-EI161+EP161-EO161</f>
        <v>0.29000000000000059</v>
      </c>
      <c r="EM161" s="119">
        <f>EL161/EI161</f>
        <v>2.1167883211678878E-2</v>
      </c>
      <c r="EN161" s="125" t="s">
        <v>551</v>
      </c>
      <c r="EO161" s="120">
        <v>0.7</v>
      </c>
      <c r="EP161" s="121">
        <v>0.1</v>
      </c>
      <c r="EQ161" s="122"/>
      <c r="ER161" s="122"/>
      <c r="ES161" s="13"/>
      <c r="EU161" s="13"/>
      <c r="EV161" s="118">
        <v>13.7</v>
      </c>
      <c r="EW161" s="118">
        <v>14.59</v>
      </c>
      <c r="EX161" s="118" t="s">
        <v>62</v>
      </c>
      <c r="EY161" s="118">
        <f>EW161-EV161+FC161-FB161</f>
        <v>0.29000000000000059</v>
      </c>
      <c r="EZ161" s="119">
        <f>EY161/EV161</f>
        <v>2.1167883211678878E-2</v>
      </c>
      <c r="FA161" s="125" t="s">
        <v>551</v>
      </c>
      <c r="FB161" s="120">
        <v>0.7</v>
      </c>
      <c r="FC161" s="121">
        <v>0.1</v>
      </c>
      <c r="FD161" s="122"/>
      <c r="FE161" s="122"/>
      <c r="FF161" s="13"/>
      <c r="FH161" s="13"/>
      <c r="FI161" s="118">
        <v>13.7</v>
      </c>
      <c r="FJ161" s="118">
        <v>14.59</v>
      </c>
      <c r="FK161" s="118" t="s">
        <v>62</v>
      </c>
      <c r="FL161" s="118">
        <f>FJ161-FI161+FP161-FO161</f>
        <v>0.29000000000000059</v>
      </c>
      <c r="FM161" s="119">
        <f>FL161/FI161</f>
        <v>2.1167883211678878E-2</v>
      </c>
      <c r="FN161" s="125" t="s">
        <v>551</v>
      </c>
      <c r="FO161" s="120">
        <v>0.7</v>
      </c>
      <c r="FP161" s="121">
        <v>0.1</v>
      </c>
      <c r="FQ161" s="122"/>
      <c r="FR161" s="122"/>
      <c r="FS161" s="13"/>
      <c r="FU161" s="13"/>
      <c r="FV161" s="118">
        <v>13.7</v>
      </c>
      <c r="FW161" s="118">
        <v>14.59</v>
      </c>
      <c r="FX161" s="118"/>
      <c r="FY161" s="118" t="s">
        <v>62</v>
      </c>
      <c r="FZ161" s="118">
        <f>FW161-FV161+GD161-GC161</f>
        <v>0.29000000000000059</v>
      </c>
      <c r="GA161" s="119">
        <f>FZ161/FV161</f>
        <v>2.1167883211678878E-2</v>
      </c>
      <c r="GB161" s="125" t="s">
        <v>551</v>
      </c>
      <c r="GC161" s="120">
        <v>0.7</v>
      </c>
      <c r="GD161" s="121">
        <v>0.1</v>
      </c>
      <c r="GE161" s="122"/>
      <c r="GF161" s="122"/>
      <c r="GG161" s="13"/>
      <c r="GI161" s="13"/>
      <c r="GJ161" s="118">
        <v>13.7</v>
      </c>
      <c r="GK161" s="118">
        <v>14.59</v>
      </c>
      <c r="GL161" s="118"/>
      <c r="GM161" s="118" t="s">
        <v>62</v>
      </c>
      <c r="GN161" s="118">
        <f>GK161-GJ161+GR161-GQ161</f>
        <v>0.29000000000000059</v>
      </c>
      <c r="GO161" s="119">
        <f>GN161/GJ161</f>
        <v>2.1167883211678878E-2</v>
      </c>
      <c r="GP161" s="125" t="s">
        <v>551</v>
      </c>
      <c r="GQ161" s="281">
        <v>0.7</v>
      </c>
      <c r="GR161" s="121">
        <v>0.1</v>
      </c>
      <c r="GS161" s="122"/>
      <c r="GT161" s="122"/>
      <c r="GU161" s="13"/>
      <c r="GW161" s="13"/>
      <c r="GX161" s="118">
        <v>13.7</v>
      </c>
      <c r="GY161" s="118">
        <v>14.59</v>
      </c>
      <c r="GZ161" s="118"/>
      <c r="HA161" s="118" t="s">
        <v>62</v>
      </c>
      <c r="HB161" s="118">
        <f>GY161-GX161+HF161-HE161</f>
        <v>0.29000000000000059</v>
      </c>
      <c r="HC161" s="119">
        <f>HB161/GX161</f>
        <v>2.1167883211678878E-2</v>
      </c>
      <c r="HD161" s="125" t="s">
        <v>551</v>
      </c>
      <c r="HE161" s="281">
        <v>0.7</v>
      </c>
      <c r="HF161" s="121">
        <v>0.1</v>
      </c>
      <c r="HG161" s="122"/>
      <c r="HH161" s="122"/>
      <c r="HI161" s="13"/>
      <c r="HJ161" s="13"/>
      <c r="HK161" s="13"/>
      <c r="HL161" s="118">
        <v>13.7</v>
      </c>
      <c r="HM161" s="118">
        <v>14.59</v>
      </c>
      <c r="HN161" s="118"/>
      <c r="HO161" s="118" t="s">
        <v>62</v>
      </c>
      <c r="HP161" s="118">
        <f>HM161-HL161+HT161-HS161</f>
        <v>0.29000000000000059</v>
      </c>
      <c r="HQ161" s="119">
        <f>HP161/HL161</f>
        <v>2.1167883211678878E-2</v>
      </c>
      <c r="HR161" s="125" t="s">
        <v>551</v>
      </c>
      <c r="HS161" s="281">
        <v>0.7</v>
      </c>
      <c r="HT161" s="121">
        <v>0.1</v>
      </c>
      <c r="HU161" s="122"/>
      <c r="HV161" s="122"/>
      <c r="HW161" s="13"/>
      <c r="HX161" s="13" t="s">
        <v>552</v>
      </c>
      <c r="HY161" s="118">
        <v>13.7</v>
      </c>
      <c r="HZ161" s="118">
        <v>14.7</v>
      </c>
      <c r="IA161" s="118"/>
      <c r="IB161" s="118" t="s">
        <v>62</v>
      </c>
      <c r="IC161" s="118">
        <f>HZ161-HY161+IJ161</f>
        <v>1.1000000000000001</v>
      </c>
      <c r="ID161" s="119">
        <f>IC161/HY161</f>
        <v>8.0291970802919721E-2</v>
      </c>
      <c r="IE161" s="118">
        <v>14.7</v>
      </c>
      <c r="IF161" s="296">
        <f>IE161-HY161+IJ161</f>
        <v>1.1000000000000001</v>
      </c>
      <c r="IG161" s="119">
        <f>IF161/HY161</f>
        <v>8.0291970802919721E-2</v>
      </c>
      <c r="IH161" s="297" t="s">
        <v>39</v>
      </c>
      <c r="II161" s="281" t="s">
        <v>553</v>
      </c>
      <c r="IJ161" s="121">
        <v>0.1</v>
      </c>
      <c r="IK161" s="122"/>
      <c r="IL161" s="122"/>
      <c r="IM161" s="13"/>
      <c r="IQ161" s="13" t="s">
        <v>552</v>
      </c>
      <c r="IR161" s="118">
        <v>13.7</v>
      </c>
      <c r="IS161" s="118">
        <v>14.7</v>
      </c>
      <c r="IT161" s="118"/>
      <c r="IU161" s="118" t="s">
        <v>62</v>
      </c>
      <c r="IV161" s="118">
        <f>IS161-IR161+JC161</f>
        <v>1.1000000000000001</v>
      </c>
      <c r="IW161" s="119">
        <f>IV161/IR161</f>
        <v>8.0291970802919721E-2</v>
      </c>
      <c r="IX161" s="118">
        <v>14.7</v>
      </c>
      <c r="IY161" s="296">
        <f>IX161-IR161+JC161</f>
        <v>1.1000000000000001</v>
      </c>
      <c r="IZ161" s="119">
        <f>IY161/IR161</f>
        <v>8.0291970802919721E-2</v>
      </c>
      <c r="JA161" s="297" t="s">
        <v>39</v>
      </c>
      <c r="JB161" s="281" t="s">
        <v>553</v>
      </c>
      <c r="JC161" s="121">
        <v>0.1</v>
      </c>
      <c r="JD161" s="122"/>
      <c r="JE161" s="122"/>
      <c r="JF161" s="13"/>
      <c r="JH161" s="13" t="s">
        <v>552</v>
      </c>
      <c r="JI161" s="118">
        <v>13.7</v>
      </c>
      <c r="JJ161" s="118">
        <v>14.7</v>
      </c>
      <c r="JK161" s="118"/>
      <c r="JL161" s="118" t="s">
        <v>62</v>
      </c>
      <c r="JM161" s="118">
        <f>JJ161-JI161+JT161</f>
        <v>1.1000000000000001</v>
      </c>
      <c r="JN161" s="119">
        <f>JM161/JI161</f>
        <v>8.0291970802919721E-2</v>
      </c>
      <c r="JO161" s="118">
        <v>14.7</v>
      </c>
      <c r="JP161" s="296">
        <f>JO161-JI161+JT161</f>
        <v>1.1000000000000001</v>
      </c>
      <c r="JQ161" s="119">
        <f>JP161/JI161</f>
        <v>8.0291970802919721E-2</v>
      </c>
      <c r="JR161" s="297" t="s">
        <v>39</v>
      </c>
      <c r="JS161" s="281" t="s">
        <v>553</v>
      </c>
      <c r="JT161" s="121">
        <v>0.1</v>
      </c>
      <c r="JU161" s="122"/>
      <c r="JV161" s="122"/>
      <c r="JW161" s="13"/>
      <c r="JZ161" s="13"/>
      <c r="KA161" s="118">
        <v>13.7</v>
      </c>
      <c r="KB161" s="118">
        <v>14.7</v>
      </c>
      <c r="KC161" s="118"/>
      <c r="KD161" s="118" t="s">
        <v>62</v>
      </c>
      <c r="KE161" s="118">
        <f>KB161-KA161+KL161</f>
        <v>1.1000000000000001</v>
      </c>
      <c r="KF161" s="119">
        <f>KE161/KA161</f>
        <v>8.0291970802919721E-2</v>
      </c>
      <c r="KG161" s="118">
        <v>14.7</v>
      </c>
      <c r="KH161" s="296">
        <f>KG161-KA161+KL161</f>
        <v>1.1000000000000001</v>
      </c>
      <c r="KI161" s="119">
        <f>KH161/KA161</f>
        <v>8.0291970802919721E-2</v>
      </c>
      <c r="KJ161" s="297" t="s">
        <v>39</v>
      </c>
      <c r="KK161" s="281" t="s">
        <v>553</v>
      </c>
      <c r="KL161" s="121">
        <v>0.1</v>
      </c>
      <c r="KM161" s="122"/>
      <c r="KN161" s="122"/>
      <c r="KO161" s="13"/>
      <c r="KQ161" s="13"/>
      <c r="KR161" s="118">
        <v>13.7</v>
      </c>
      <c r="KS161" s="118">
        <v>14.7</v>
      </c>
      <c r="KT161" s="118"/>
      <c r="KU161" s="319" t="s">
        <v>62</v>
      </c>
      <c r="KV161" s="118">
        <f>KS161-KR161+LC161</f>
        <v>1.1000000000000001</v>
      </c>
      <c r="KW161" s="119">
        <f>KV161/KR161</f>
        <v>8.0291970802919721E-2</v>
      </c>
      <c r="KX161" s="118">
        <v>14.7</v>
      </c>
      <c r="KY161" s="296">
        <f>KX161-KR161+LC161</f>
        <v>1.1000000000000001</v>
      </c>
      <c r="KZ161" s="119">
        <f>KY161/KR161</f>
        <v>8.0291970802919721E-2</v>
      </c>
      <c r="LA161" s="297" t="s">
        <v>39</v>
      </c>
      <c r="LB161" s="281" t="s">
        <v>553</v>
      </c>
      <c r="LC161" s="121">
        <v>0.1</v>
      </c>
      <c r="LD161" s="122"/>
      <c r="LE161" s="122"/>
      <c r="LF161" s="13"/>
      <c r="LI161" s="13"/>
      <c r="LJ161" s="118">
        <v>13.7</v>
      </c>
      <c r="LK161" s="118">
        <v>14.7</v>
      </c>
      <c r="LL161" s="118"/>
      <c r="LM161" s="319" t="s">
        <v>62</v>
      </c>
      <c r="LN161" s="118">
        <f>LK161-LJ161+LU161</f>
        <v>1.1000000000000001</v>
      </c>
      <c r="LO161" s="119">
        <f>LN161/LJ161</f>
        <v>8.0291970802919721E-2</v>
      </c>
      <c r="LP161" s="118">
        <v>14.7</v>
      </c>
      <c r="LQ161" s="296">
        <f>LP161-LJ161+LU161</f>
        <v>1.1000000000000001</v>
      </c>
      <c r="LR161" s="119">
        <f>LQ161/LJ161</f>
        <v>8.0291970802919721E-2</v>
      </c>
      <c r="LS161" s="297" t="s">
        <v>39</v>
      </c>
      <c r="LT161" s="281" t="s">
        <v>553</v>
      </c>
      <c r="LU161" s="121">
        <v>0.1</v>
      </c>
      <c r="LV161" s="122"/>
      <c r="LW161" s="122"/>
      <c r="LX161" s="13"/>
      <c r="LZ161" s="13"/>
      <c r="MA161" s="118">
        <v>13.7</v>
      </c>
      <c r="MB161" s="118">
        <v>14.7</v>
      </c>
      <c r="MC161" s="356">
        <f>1.09*MB161</f>
        <v>16.023</v>
      </c>
      <c r="MD161" s="319" t="s">
        <v>141</v>
      </c>
      <c r="ME161" s="118">
        <f>MB161-MA161+ML161</f>
        <v>1.1000000000000001</v>
      </c>
      <c r="MF161" s="119">
        <f>ME161/MA161</f>
        <v>8.0291970802919721E-2</v>
      </c>
      <c r="MG161" s="118">
        <v>14.7</v>
      </c>
      <c r="MH161" s="296">
        <f>MG161-MA161+ML161</f>
        <v>1.1000000000000001</v>
      </c>
      <c r="MI161" s="119">
        <f>MH161/MA161</f>
        <v>8.0291970802919721E-2</v>
      </c>
      <c r="MJ161" s="297" t="s">
        <v>39</v>
      </c>
      <c r="MK161" s="281" t="s">
        <v>553</v>
      </c>
      <c r="ML161" s="121">
        <v>0.1</v>
      </c>
      <c r="MM161" s="122"/>
      <c r="MN161" s="122"/>
      <c r="MO161" s="13"/>
      <c r="MQ161" s="13"/>
      <c r="MR161" s="118">
        <v>13.7</v>
      </c>
      <c r="MS161" s="118">
        <v>14.7</v>
      </c>
      <c r="MT161" s="356">
        <f>1.09*MS161</f>
        <v>16.023</v>
      </c>
      <c r="MU161" s="319" t="s">
        <v>141</v>
      </c>
      <c r="MV161" s="118">
        <f>MS161-MR161+NC161</f>
        <v>1.1000000000000001</v>
      </c>
      <c r="MW161" s="119">
        <f>MV161/MR161</f>
        <v>8.0291970802919721E-2</v>
      </c>
      <c r="MX161" s="118">
        <v>14.7</v>
      </c>
      <c r="MY161" s="296">
        <f>MX161-MR161+NC161</f>
        <v>1.1000000000000001</v>
      </c>
      <c r="MZ161" s="119">
        <f>MY161/MR161</f>
        <v>8.0291970802919721E-2</v>
      </c>
      <c r="NA161" s="297" t="s">
        <v>39</v>
      </c>
      <c r="NB161" s="281" t="s">
        <v>553</v>
      </c>
      <c r="NC161" s="121">
        <v>0.1</v>
      </c>
      <c r="ND161" s="122"/>
      <c r="NE161" s="122"/>
      <c r="NF161" s="13"/>
      <c r="NI161" s="13" t="s">
        <v>554</v>
      </c>
      <c r="NJ161" s="118">
        <v>13.7</v>
      </c>
      <c r="NK161" s="118">
        <v>14.7</v>
      </c>
      <c r="NL161" s="356"/>
      <c r="NM161" s="319" t="s">
        <v>141</v>
      </c>
      <c r="NN161" s="118">
        <f>NK161-NJ161+NU161</f>
        <v>1.1000000000000001</v>
      </c>
      <c r="NO161" s="119">
        <f>NN161/NJ161</f>
        <v>8.0291970802919721E-2</v>
      </c>
      <c r="NP161" s="118">
        <v>14.7</v>
      </c>
      <c r="NQ161" s="296">
        <f>NP161-NJ161+NU161</f>
        <v>1.1000000000000001</v>
      </c>
      <c r="NR161" s="119">
        <f>NQ161/NJ161</f>
        <v>8.0291970802919721E-2</v>
      </c>
      <c r="NS161" s="297" t="s">
        <v>39</v>
      </c>
      <c r="NT161" s="281" t="s">
        <v>553</v>
      </c>
      <c r="NU161" s="121">
        <v>0.1</v>
      </c>
      <c r="NV161" s="122"/>
      <c r="NW161" s="122"/>
      <c r="NX161" s="13"/>
      <c r="OA161" s="13" t="s">
        <v>554</v>
      </c>
      <c r="OB161" s="118">
        <v>13.7</v>
      </c>
      <c r="OC161" s="118">
        <v>14.7</v>
      </c>
      <c r="OD161" s="356"/>
      <c r="OE161" s="319" t="s">
        <v>141</v>
      </c>
      <c r="OF161" s="118">
        <f>OC161-OB161+OM161</f>
        <v>1.1000000000000001</v>
      </c>
      <c r="OG161" s="119">
        <f>OF161/OB161</f>
        <v>8.0291970802919721E-2</v>
      </c>
      <c r="OH161" s="118">
        <v>14.7</v>
      </c>
      <c r="OI161" s="296">
        <f>OH161-OB161+OM161</f>
        <v>1.1000000000000001</v>
      </c>
      <c r="OJ161" s="119">
        <f>OI161/OB161</f>
        <v>8.0291970802919721E-2</v>
      </c>
      <c r="OK161" s="297" t="s">
        <v>39</v>
      </c>
      <c r="OL161" s="281" t="s">
        <v>553</v>
      </c>
      <c r="OM161" s="121">
        <v>0.1</v>
      </c>
      <c r="ON161" s="13"/>
      <c r="OQ161" s="13" t="s">
        <v>554</v>
      </c>
      <c r="OR161" s="118">
        <v>13.7</v>
      </c>
      <c r="OS161" s="118">
        <v>14.7</v>
      </c>
      <c r="OT161" s="356"/>
      <c r="OU161" s="319" t="s">
        <v>141</v>
      </c>
      <c r="OV161" s="118">
        <f>OS161-OR161+PC161</f>
        <v>1.1000000000000001</v>
      </c>
      <c r="OW161" s="119">
        <f>OV161/OR161</f>
        <v>8.0291970802919721E-2</v>
      </c>
      <c r="OX161" s="118">
        <v>14.7</v>
      </c>
      <c r="OY161" s="296">
        <f>OX161-OR161+PC161</f>
        <v>1.1000000000000001</v>
      </c>
      <c r="OZ161" s="119">
        <f>OY161/OR161</f>
        <v>8.0291970802919721E-2</v>
      </c>
      <c r="PA161" s="297" t="s">
        <v>39</v>
      </c>
      <c r="PB161" s="281" t="s">
        <v>553</v>
      </c>
      <c r="PC161" s="121">
        <v>0.1</v>
      </c>
      <c r="PD161" s="13"/>
      <c r="PG161" s="13" t="s">
        <v>554</v>
      </c>
      <c r="PH161" s="118">
        <v>13.7</v>
      </c>
      <c r="PI161" s="118">
        <v>14.7</v>
      </c>
      <c r="PJ161" s="356"/>
      <c r="PK161" s="319" t="s">
        <v>141</v>
      </c>
      <c r="PL161" s="118">
        <f>PI161-PH161+PS161</f>
        <v>1.1000000000000001</v>
      </c>
      <c r="PM161" s="119">
        <f>PL161/PH161</f>
        <v>8.0291970802919721E-2</v>
      </c>
      <c r="PN161" s="118">
        <v>14.7</v>
      </c>
      <c r="PO161" s="296">
        <f>PN161-PH161+PS161</f>
        <v>1.1000000000000001</v>
      </c>
      <c r="PP161" s="119">
        <f>PO161/PH161</f>
        <v>8.0291970802919721E-2</v>
      </c>
      <c r="PQ161" s="297" t="s">
        <v>39</v>
      </c>
      <c r="PR161" s="281" t="s">
        <v>553</v>
      </c>
      <c r="PS161" s="121">
        <v>0.1</v>
      </c>
      <c r="PT161" s="13"/>
      <c r="PV161" s="13" t="s">
        <v>554</v>
      </c>
      <c r="PW161" s="118">
        <v>13.7</v>
      </c>
      <c r="PX161" s="118">
        <v>14.7</v>
      </c>
      <c r="PY161" s="356"/>
      <c r="PZ161" s="319" t="s">
        <v>141</v>
      </c>
      <c r="QA161" s="118">
        <f>PX161-PW161+QH161</f>
        <v>1.1000000000000001</v>
      </c>
      <c r="QB161" s="119">
        <f>QA161/PW161</f>
        <v>8.0291970802919721E-2</v>
      </c>
      <c r="QC161" s="118">
        <v>14.7</v>
      </c>
      <c r="QD161" s="296">
        <f>QC161-PW161+QH161</f>
        <v>1.1000000000000001</v>
      </c>
      <c r="QE161" s="119">
        <f>QD161/PW161</f>
        <v>8.0291970802919721E-2</v>
      </c>
      <c r="QF161" s="297" t="s">
        <v>39</v>
      </c>
      <c r="QG161" s="281" t="s">
        <v>553</v>
      </c>
      <c r="QH161" s="121">
        <v>0.1</v>
      </c>
      <c r="QI161" s="13"/>
      <c r="QK161" s="13" t="s">
        <v>554</v>
      </c>
      <c r="QL161" s="118">
        <v>13.7</v>
      </c>
      <c r="QM161" s="118">
        <v>14.7</v>
      </c>
      <c r="QN161" s="356"/>
      <c r="QO161" s="319" t="s">
        <v>141</v>
      </c>
      <c r="QP161" s="118">
        <f>QM161-QL161+QW161</f>
        <v>1.1000000000000001</v>
      </c>
      <c r="QQ161" s="119">
        <f>QP161/QL161</f>
        <v>8.0291970802919721E-2</v>
      </c>
      <c r="QR161" s="118">
        <v>14.7</v>
      </c>
      <c r="QS161" s="296">
        <f>QR161-QL161+QW161</f>
        <v>1.1000000000000001</v>
      </c>
      <c r="QT161" s="119">
        <f>QS161/QL161</f>
        <v>8.0291970802919721E-2</v>
      </c>
      <c r="QU161" s="297" t="s">
        <v>39</v>
      </c>
      <c r="QV161" s="281" t="s">
        <v>553</v>
      </c>
      <c r="QW161" s="121">
        <v>0.1</v>
      </c>
      <c r="QX161" s="13"/>
      <c r="QZ161" s="622"/>
      <c r="RA161" s="118">
        <v>13.7</v>
      </c>
      <c r="RB161" s="118">
        <v>14.7</v>
      </c>
      <c r="RC161" s="504"/>
      <c r="RD161" s="319" t="s">
        <v>141</v>
      </c>
      <c r="RE161" s="118">
        <f>RB161-RA161+RL161</f>
        <v>1.1000000000000001</v>
      </c>
      <c r="RF161" s="119">
        <f>RE161/RA161</f>
        <v>8.0291970802919721E-2</v>
      </c>
      <c r="RG161" s="118">
        <v>14.7</v>
      </c>
      <c r="RH161" s="296">
        <f>RG161-RA161+RL161</f>
        <v>1.1000000000000001</v>
      </c>
      <c r="RI161" s="119">
        <f>RH161/RA161</f>
        <v>8.0291970802919721E-2</v>
      </c>
      <c r="RJ161" s="523" t="s">
        <v>39</v>
      </c>
      <c r="RK161" s="281" t="s">
        <v>553</v>
      </c>
      <c r="RL161" s="568">
        <v>0.1</v>
      </c>
      <c r="RM161" s="633" t="s">
        <v>554</v>
      </c>
      <c r="RQ161" s="622"/>
      <c r="RR161" s="118">
        <v>13.7</v>
      </c>
      <c r="RS161" s="118">
        <v>14.7</v>
      </c>
      <c r="RT161" s="504"/>
      <c r="RU161" s="319" t="s">
        <v>141</v>
      </c>
      <c r="RV161" s="118">
        <f>RS161-RR161+SC161</f>
        <v>1.1000000000000001</v>
      </c>
      <c r="RW161" s="119">
        <f>RV161/RR161</f>
        <v>8.0291970802919721E-2</v>
      </c>
      <c r="RX161" s="118">
        <v>14.7</v>
      </c>
      <c r="RY161" s="296">
        <f>RX161-RR161+SC161</f>
        <v>1.1000000000000001</v>
      </c>
      <c r="RZ161" s="119">
        <f>RY161/RR161</f>
        <v>8.0291970802919721E-2</v>
      </c>
      <c r="SA161" s="523" t="s">
        <v>39</v>
      </c>
      <c r="SB161" s="281" t="s">
        <v>553</v>
      </c>
      <c r="SC161" s="568">
        <v>0.1</v>
      </c>
      <c r="SD161" s="633" t="s">
        <v>554</v>
      </c>
    </row>
    <row r="162" spans="1:498">
      <c r="A162" s="91" t="s">
        <v>497</v>
      </c>
      <c r="B162" s="92">
        <v>50</v>
      </c>
      <c r="C162" s="91" t="s">
        <v>32</v>
      </c>
      <c r="D162" s="779">
        <v>1021</v>
      </c>
      <c r="E162" s="93" t="s">
        <v>470</v>
      </c>
      <c r="F162" s="348" t="s">
        <v>471</v>
      </c>
      <c r="G162" s="601" t="s">
        <v>498</v>
      </c>
      <c r="H162" s="91"/>
      <c r="J162" s="13"/>
      <c r="K162" s="819">
        <v>15.1</v>
      </c>
      <c r="L162" s="118">
        <v>16.5</v>
      </c>
      <c r="M162" s="118"/>
      <c r="N162" s="118">
        <f>L162-K162+S162-R162</f>
        <v>0.80000000000000049</v>
      </c>
      <c r="O162" s="119">
        <f>N162/K162</f>
        <v>5.298013245033116E-2</v>
      </c>
      <c r="P162" s="119"/>
      <c r="Q162" s="125" t="s">
        <v>551</v>
      </c>
      <c r="R162" s="120">
        <v>0.7</v>
      </c>
      <c r="S162" s="121">
        <v>0.1</v>
      </c>
      <c r="T162" s="122"/>
      <c r="U162" s="122"/>
      <c r="V162" s="13"/>
      <c r="X162" s="13"/>
      <c r="Y162" s="819">
        <v>15.1</v>
      </c>
      <c r="Z162" s="118">
        <v>16.5</v>
      </c>
      <c r="AA162" s="118"/>
      <c r="AB162" s="118">
        <f>Z162-Y162+AG162-AF162</f>
        <v>0.80000000000000049</v>
      </c>
      <c r="AC162" s="119">
        <f>AB162/Y162</f>
        <v>5.298013245033116E-2</v>
      </c>
      <c r="AD162" s="119"/>
      <c r="AE162" s="125" t="s">
        <v>551</v>
      </c>
      <c r="AF162" s="149">
        <v>0.7</v>
      </c>
      <c r="AG162" s="121">
        <v>0.1</v>
      </c>
      <c r="AH162" s="122"/>
      <c r="AI162" s="122"/>
      <c r="AJ162" s="692"/>
      <c r="AL162" s="13"/>
      <c r="AM162" s="819">
        <v>15.1</v>
      </c>
      <c r="AN162" s="118">
        <v>16.5</v>
      </c>
      <c r="AO162" s="118"/>
      <c r="AP162" s="118">
        <f>AN162-AM162+AU162-AT162</f>
        <v>0.80000000000000049</v>
      </c>
      <c r="AQ162" s="119">
        <f>AP162/AM162</f>
        <v>5.298013245033116E-2</v>
      </c>
      <c r="AR162" s="119"/>
      <c r="AS162" s="125" t="s">
        <v>551</v>
      </c>
      <c r="AT162" s="120">
        <v>0.7</v>
      </c>
      <c r="AU162" s="121">
        <v>0.1</v>
      </c>
      <c r="AV162" s="122"/>
      <c r="AW162" s="122"/>
      <c r="AX162" s="13"/>
      <c r="AZ162" s="13"/>
      <c r="BA162" s="819">
        <v>15.1</v>
      </c>
      <c r="BB162" s="118">
        <v>16.5</v>
      </c>
      <c r="BC162" s="118"/>
      <c r="BD162" s="118">
        <f>BB162-BA162+BI162-BH162</f>
        <v>0.80000000000000049</v>
      </c>
      <c r="BE162" s="119">
        <f>BD162/BA162</f>
        <v>5.298013245033116E-2</v>
      </c>
      <c r="BF162" s="119"/>
      <c r="BG162" s="125" t="s">
        <v>551</v>
      </c>
      <c r="BH162" s="120">
        <v>0.7</v>
      </c>
      <c r="BI162" s="121">
        <v>0.1</v>
      </c>
      <c r="BJ162" s="122"/>
      <c r="BK162" s="122"/>
      <c r="BL162" s="13"/>
      <c r="BN162" s="13"/>
      <c r="BO162" s="819">
        <v>15.1</v>
      </c>
      <c r="BP162" s="118">
        <v>16.5</v>
      </c>
      <c r="BQ162" s="118"/>
      <c r="BR162" s="118">
        <f>BP162-BO162+BW162-BV162</f>
        <v>0.80000000000000049</v>
      </c>
      <c r="BS162" s="119">
        <f>BR162/BO162</f>
        <v>5.298013245033116E-2</v>
      </c>
      <c r="BT162" s="119"/>
      <c r="BU162" s="125" t="s">
        <v>551</v>
      </c>
      <c r="BV162" s="149">
        <v>0.7</v>
      </c>
      <c r="BW162" s="121">
        <v>0.1</v>
      </c>
      <c r="BX162" s="122"/>
      <c r="BY162" s="122"/>
      <c r="BZ162" s="13"/>
      <c r="CB162" s="13"/>
      <c r="CC162" s="819">
        <v>15.1</v>
      </c>
      <c r="CD162" s="118">
        <v>16.5</v>
      </c>
      <c r="CE162" s="118"/>
      <c r="CF162" s="118">
        <f>CD162-CC162+CK162-CJ162</f>
        <v>0.80000000000000049</v>
      </c>
      <c r="CG162" s="119">
        <f>CF162/CC162</f>
        <v>5.298013245033116E-2</v>
      </c>
      <c r="CH162" s="119"/>
      <c r="CI162" s="125" t="s">
        <v>551</v>
      </c>
      <c r="CJ162" s="120">
        <v>0.7</v>
      </c>
      <c r="CK162" s="121">
        <v>0.1</v>
      </c>
      <c r="CL162" s="122"/>
      <c r="CM162" s="122"/>
      <c r="CN162" s="13"/>
      <c r="CP162" s="13"/>
      <c r="CQ162" s="819">
        <v>15.1</v>
      </c>
      <c r="CR162" s="118">
        <v>16.5</v>
      </c>
      <c r="CS162" s="118"/>
      <c r="CT162" s="118">
        <f>CR162-CQ162+CY162-CX162</f>
        <v>0.80000000000000049</v>
      </c>
      <c r="CU162" s="119">
        <f>CT162/CQ162</f>
        <v>5.298013245033116E-2</v>
      </c>
      <c r="CV162" s="119"/>
      <c r="CW162" s="125" t="s">
        <v>551</v>
      </c>
      <c r="CX162" s="120">
        <v>0.7</v>
      </c>
      <c r="CY162" s="121">
        <v>0.1</v>
      </c>
      <c r="CZ162" s="122"/>
      <c r="DA162" s="122"/>
      <c r="DB162" s="13"/>
      <c r="DD162" s="13"/>
      <c r="DE162" s="819">
        <v>15.1</v>
      </c>
      <c r="DF162" s="118">
        <v>16.5</v>
      </c>
      <c r="DG162" s="118"/>
      <c r="DH162" s="118"/>
      <c r="DI162" s="118"/>
      <c r="DJ162" s="118">
        <f>DF162-DE162+DO162-DN162</f>
        <v>0.80000000000000049</v>
      </c>
      <c r="DK162" s="119">
        <f>DJ162/DE162</f>
        <v>5.298013245033116E-2</v>
      </c>
      <c r="DL162" s="119"/>
      <c r="DM162" s="125" t="s">
        <v>551</v>
      </c>
      <c r="DN162" s="120">
        <v>0.7</v>
      </c>
      <c r="DO162" s="121">
        <v>0.1</v>
      </c>
      <c r="DP162" s="122"/>
      <c r="DQ162" s="122"/>
      <c r="DR162" s="13"/>
      <c r="DT162" s="13"/>
      <c r="DU162" s="819">
        <v>15.1</v>
      </c>
      <c r="DV162" s="118">
        <v>16.5</v>
      </c>
      <c r="DW162" s="118" t="s">
        <v>62</v>
      </c>
      <c r="DX162" s="118">
        <f>DV162-DU162+EC162-EB162</f>
        <v>0.80000000000000049</v>
      </c>
      <c r="DY162" s="119">
        <f>DX162/DU162</f>
        <v>5.298013245033116E-2</v>
      </c>
      <c r="DZ162" s="119"/>
      <c r="EA162" s="125" t="s">
        <v>551</v>
      </c>
      <c r="EB162" s="120">
        <v>0.7</v>
      </c>
      <c r="EC162" s="121">
        <v>0.1</v>
      </c>
      <c r="ED162" s="122"/>
      <c r="EE162" s="122"/>
      <c r="EF162" s="13"/>
      <c r="EG162" s="13"/>
      <c r="EH162" s="13"/>
      <c r="EI162" s="819">
        <v>15.1</v>
      </c>
      <c r="EJ162" s="118">
        <v>16.5</v>
      </c>
      <c r="EK162" s="118" t="s">
        <v>62</v>
      </c>
      <c r="EL162" s="118">
        <f>EJ162-EI162+EP162-EO162</f>
        <v>0.80000000000000049</v>
      </c>
      <c r="EM162" s="119">
        <f>EL162/EI162</f>
        <v>5.298013245033116E-2</v>
      </c>
      <c r="EN162" s="125" t="s">
        <v>551</v>
      </c>
      <c r="EO162" s="120">
        <v>0.7</v>
      </c>
      <c r="EP162" s="121">
        <v>0.1</v>
      </c>
      <c r="EQ162" s="122"/>
      <c r="ER162" s="122"/>
      <c r="ES162" s="13"/>
      <c r="EU162" s="13"/>
      <c r="EV162" s="819">
        <v>15.1</v>
      </c>
      <c r="EW162" s="118">
        <v>16.5</v>
      </c>
      <c r="EX162" s="118" t="s">
        <v>62</v>
      </c>
      <c r="EY162" s="118">
        <f>EW162-EV162+FC162-FB162</f>
        <v>0.80000000000000049</v>
      </c>
      <c r="EZ162" s="119">
        <f>EY162/EV162</f>
        <v>5.298013245033116E-2</v>
      </c>
      <c r="FA162" s="125" t="s">
        <v>551</v>
      </c>
      <c r="FB162" s="120">
        <v>0.7</v>
      </c>
      <c r="FC162" s="121">
        <v>0.1</v>
      </c>
      <c r="FD162" s="122"/>
      <c r="FE162" s="122"/>
      <c r="FF162" s="13"/>
      <c r="FH162" s="13"/>
      <c r="FI162" s="819">
        <v>15.1</v>
      </c>
      <c r="FJ162" s="118">
        <v>16.5</v>
      </c>
      <c r="FK162" s="118" t="s">
        <v>62</v>
      </c>
      <c r="FL162" s="118">
        <f>FJ162-FI162+FP162-FO162</f>
        <v>0.80000000000000049</v>
      </c>
      <c r="FM162" s="119">
        <f>FL162/FI162</f>
        <v>5.298013245033116E-2</v>
      </c>
      <c r="FN162" s="125" t="s">
        <v>551</v>
      </c>
      <c r="FO162" s="120">
        <v>0.7</v>
      </c>
      <c r="FP162" s="121">
        <v>0.1</v>
      </c>
      <c r="FQ162" s="122"/>
      <c r="FR162" s="122"/>
      <c r="FS162" s="13"/>
      <c r="FU162" s="13"/>
      <c r="FV162" s="819">
        <v>15.1</v>
      </c>
      <c r="FW162" s="118">
        <v>16.5</v>
      </c>
      <c r="FX162" s="819"/>
      <c r="FY162" s="118" t="s">
        <v>62</v>
      </c>
      <c r="FZ162" s="118">
        <f>FW162-FV162+GD162-GC162</f>
        <v>0.80000000000000049</v>
      </c>
      <c r="GA162" s="119">
        <f>FZ162/FV162</f>
        <v>5.298013245033116E-2</v>
      </c>
      <c r="GB162" s="125" t="s">
        <v>551</v>
      </c>
      <c r="GC162" s="120">
        <v>0.7</v>
      </c>
      <c r="GD162" s="121">
        <v>0.1</v>
      </c>
      <c r="GE162" s="122"/>
      <c r="GF162" s="122"/>
      <c r="GG162" s="13"/>
      <c r="GI162" s="13"/>
      <c r="GJ162" s="819">
        <v>15.1</v>
      </c>
      <c r="GK162" s="118">
        <v>16.5</v>
      </c>
      <c r="GL162" s="819"/>
      <c r="GM162" s="118" t="s">
        <v>62</v>
      </c>
      <c r="GN162" s="118">
        <f>GK162-GJ162+GR162-GQ162</f>
        <v>0.80000000000000049</v>
      </c>
      <c r="GO162" s="119">
        <f>GN162/GJ162</f>
        <v>5.298013245033116E-2</v>
      </c>
      <c r="GP162" s="125" t="s">
        <v>551</v>
      </c>
      <c r="GQ162" s="281">
        <v>0.7</v>
      </c>
      <c r="GR162" s="121">
        <v>0.1</v>
      </c>
      <c r="GS162" s="122"/>
      <c r="GT162" s="122"/>
      <c r="GU162" s="13"/>
      <c r="GW162" s="13"/>
      <c r="GX162" s="819">
        <v>15.1</v>
      </c>
      <c r="GY162" s="118">
        <v>16.5</v>
      </c>
      <c r="GZ162" s="819"/>
      <c r="HA162" s="118" t="s">
        <v>62</v>
      </c>
      <c r="HB162" s="118">
        <f>GY162-GX162+HF162-HE162</f>
        <v>0.80000000000000049</v>
      </c>
      <c r="HC162" s="119">
        <f>HB162/GX162</f>
        <v>5.298013245033116E-2</v>
      </c>
      <c r="HD162" s="125" t="s">
        <v>551</v>
      </c>
      <c r="HE162" s="281">
        <v>0.7</v>
      </c>
      <c r="HF162" s="121">
        <v>0.1</v>
      </c>
      <c r="HG162" s="122"/>
      <c r="HH162" s="122"/>
      <c r="HI162" s="13"/>
      <c r="HJ162" s="13"/>
      <c r="HK162" s="13"/>
      <c r="HL162" s="819">
        <v>15.1</v>
      </c>
      <c r="HM162" s="118">
        <v>16.5</v>
      </c>
      <c r="HN162" s="819"/>
      <c r="HO162" s="118" t="s">
        <v>62</v>
      </c>
      <c r="HP162" s="118">
        <f>HM162-HL162+HT162-HS162</f>
        <v>0.80000000000000049</v>
      </c>
      <c r="HQ162" s="119">
        <f>HP162/HL162</f>
        <v>5.298013245033116E-2</v>
      </c>
      <c r="HR162" s="125" t="s">
        <v>551</v>
      </c>
      <c r="HS162" s="281">
        <v>0.7</v>
      </c>
      <c r="HT162" s="121">
        <v>0.1</v>
      </c>
      <c r="HU162" s="122"/>
      <c r="HV162" s="122"/>
      <c r="HW162" s="13"/>
      <c r="HX162" s="13" t="s">
        <v>552</v>
      </c>
      <c r="HY162" s="819">
        <v>15.1</v>
      </c>
      <c r="HZ162" s="118">
        <v>16.8</v>
      </c>
      <c r="IA162" s="819"/>
      <c r="IB162" s="118" t="s">
        <v>62</v>
      </c>
      <c r="IC162" s="118">
        <f>HZ162-HY162+IJ162-II162</f>
        <v>1.8000000000000012</v>
      </c>
      <c r="ID162" s="119">
        <f>IC162/HY162</f>
        <v>0.11920529801324511</v>
      </c>
      <c r="IE162" s="118">
        <v>16.8</v>
      </c>
      <c r="IF162" s="296">
        <f>IE162-HY162+IJ162</f>
        <v>1.8000000000000012</v>
      </c>
      <c r="IG162" s="119">
        <f>IF162/HY162</f>
        <v>0.11920529801324511</v>
      </c>
      <c r="IH162" s="297" t="s">
        <v>39</v>
      </c>
      <c r="II162" s="281"/>
      <c r="IJ162" s="121">
        <v>0.1</v>
      </c>
      <c r="IK162" s="122"/>
      <c r="IL162" s="122"/>
      <c r="IM162" s="13"/>
      <c r="IQ162" s="13" t="s">
        <v>552</v>
      </c>
      <c r="IR162" s="819">
        <v>15.25</v>
      </c>
      <c r="IS162" s="118">
        <v>16.8</v>
      </c>
      <c r="IT162" s="819"/>
      <c r="IU162" s="118" t="s">
        <v>62</v>
      </c>
      <c r="IV162" s="118">
        <f>IS162-IR162+JC162-JB162</f>
        <v>1.6500000000000008</v>
      </c>
      <c r="IW162" s="119">
        <f>IV162/IR162</f>
        <v>0.10819672131147547</v>
      </c>
      <c r="IX162" s="118">
        <v>16.8</v>
      </c>
      <c r="IY162" s="296">
        <f>IX162-IR162+JC162</f>
        <v>1.6500000000000008</v>
      </c>
      <c r="IZ162" s="119">
        <f>IY162/IR162</f>
        <v>0.10819672131147547</v>
      </c>
      <c r="JA162" s="297" t="s">
        <v>39</v>
      </c>
      <c r="JB162" s="281"/>
      <c r="JC162" s="121">
        <v>0.1</v>
      </c>
      <c r="JD162" s="122"/>
      <c r="JE162" s="122"/>
      <c r="JF162" s="13"/>
      <c r="JH162" s="13" t="s">
        <v>552</v>
      </c>
      <c r="JI162" s="819">
        <v>15.25</v>
      </c>
      <c r="JJ162" s="118">
        <v>16.8</v>
      </c>
      <c r="JK162" s="819"/>
      <c r="JL162" s="118" t="s">
        <v>62</v>
      </c>
      <c r="JM162" s="118">
        <f>JJ162-JI162+JT162-JS162</f>
        <v>1.6500000000000008</v>
      </c>
      <c r="JN162" s="119">
        <f>JM162/JI162</f>
        <v>0.10819672131147547</v>
      </c>
      <c r="JO162" s="118">
        <v>16.8</v>
      </c>
      <c r="JP162" s="296">
        <f>JO162-JI162+JT162</f>
        <v>1.6500000000000008</v>
      </c>
      <c r="JQ162" s="119">
        <f>JP162/JI162</f>
        <v>0.10819672131147547</v>
      </c>
      <c r="JR162" s="297" t="s">
        <v>39</v>
      </c>
      <c r="JS162" s="281"/>
      <c r="JT162" s="121">
        <v>0.1</v>
      </c>
      <c r="JU162" s="122"/>
      <c r="JV162" s="122"/>
      <c r="JW162" s="13"/>
      <c r="JZ162" s="13"/>
      <c r="KA162" s="819">
        <v>15.25</v>
      </c>
      <c r="KB162" s="118">
        <v>16.8</v>
      </c>
      <c r="KC162" s="819"/>
      <c r="KD162" s="118" t="s">
        <v>62</v>
      </c>
      <c r="KE162" s="118">
        <f>KB162-KA162+KL162-KK162</f>
        <v>1.6500000000000008</v>
      </c>
      <c r="KF162" s="119">
        <f>KE162/KA162</f>
        <v>0.10819672131147547</v>
      </c>
      <c r="KG162" s="118">
        <v>16.8</v>
      </c>
      <c r="KH162" s="296">
        <f>KG162-KA162+KL162</f>
        <v>1.6500000000000008</v>
      </c>
      <c r="KI162" s="119">
        <f>KH162/KA162</f>
        <v>0.10819672131147547</v>
      </c>
      <c r="KJ162" s="297" t="s">
        <v>39</v>
      </c>
      <c r="KK162" s="281"/>
      <c r="KL162" s="121">
        <v>0.1</v>
      </c>
      <c r="KM162" s="122"/>
      <c r="KN162" s="122"/>
      <c r="KO162" s="13"/>
      <c r="KQ162" s="13"/>
      <c r="KR162" s="819">
        <v>15.25</v>
      </c>
      <c r="KS162" s="118">
        <v>16.8</v>
      </c>
      <c r="KT162" s="819"/>
      <c r="KU162" s="319" t="s">
        <v>62</v>
      </c>
      <c r="KV162" s="118">
        <f>KS162-KR162+LC162</f>
        <v>1.6500000000000008</v>
      </c>
      <c r="KW162" s="119">
        <f>KV162/KR162</f>
        <v>0.10819672131147547</v>
      </c>
      <c r="KX162" s="118">
        <v>16.8</v>
      </c>
      <c r="KY162" s="296">
        <f>KX162-KR162+LC162</f>
        <v>1.6500000000000008</v>
      </c>
      <c r="KZ162" s="119">
        <f>KY162/KR162</f>
        <v>0.10819672131147547</v>
      </c>
      <c r="LA162" s="297" t="s">
        <v>39</v>
      </c>
      <c r="LB162" s="281" t="s">
        <v>557</v>
      </c>
      <c r="LC162" s="121">
        <v>0.1</v>
      </c>
      <c r="LD162" s="122"/>
      <c r="LE162" s="122"/>
      <c r="LF162" s="13"/>
      <c r="LI162" s="13"/>
      <c r="LJ162" s="819">
        <v>15.25</v>
      </c>
      <c r="LK162" s="118">
        <v>16.8</v>
      </c>
      <c r="LL162" s="819"/>
      <c r="LM162" s="319" t="s">
        <v>62</v>
      </c>
      <c r="LN162" s="118">
        <f>LK162-LJ162+LU162</f>
        <v>1.6500000000000008</v>
      </c>
      <c r="LO162" s="119">
        <f>LN162/LJ162</f>
        <v>0.10819672131147547</v>
      </c>
      <c r="LP162" s="118">
        <v>16.8</v>
      </c>
      <c r="LQ162" s="296">
        <f>LP162-LJ162+LU162</f>
        <v>1.6500000000000008</v>
      </c>
      <c r="LR162" s="119">
        <f>LQ162/LJ162</f>
        <v>0.10819672131147547</v>
      </c>
      <c r="LS162" s="297" t="s">
        <v>39</v>
      </c>
      <c r="LT162" s="281" t="s">
        <v>557</v>
      </c>
      <c r="LU162" s="121">
        <v>0.1</v>
      </c>
      <c r="LV162" s="122"/>
      <c r="LW162" s="122"/>
      <c r="LX162" s="13"/>
      <c r="LZ162" s="13"/>
      <c r="MA162" s="819">
        <v>15.25</v>
      </c>
      <c r="MB162" s="118">
        <v>16.8</v>
      </c>
      <c r="MC162" s="870">
        <f>1.09*MB162</f>
        <v>18.312000000000001</v>
      </c>
      <c r="MD162" s="319" t="s">
        <v>141</v>
      </c>
      <c r="ME162" s="118">
        <f>MB162-MA162+ML162</f>
        <v>1.6500000000000008</v>
      </c>
      <c r="MF162" s="119">
        <f>ME162/MA162</f>
        <v>0.10819672131147547</v>
      </c>
      <c r="MG162" s="118">
        <v>16.8</v>
      </c>
      <c r="MH162" s="296">
        <f>MG162-MA162+ML162</f>
        <v>1.6500000000000008</v>
      </c>
      <c r="MI162" s="119">
        <f>MH162/MA162</f>
        <v>0.10819672131147547</v>
      </c>
      <c r="MJ162" s="297" t="s">
        <v>39</v>
      </c>
      <c r="MK162" s="281" t="s">
        <v>557</v>
      </c>
      <c r="ML162" s="121">
        <v>0.1</v>
      </c>
      <c r="MM162" s="122"/>
      <c r="MN162" s="122"/>
      <c r="MO162" s="13"/>
      <c r="MQ162" s="13"/>
      <c r="MR162" s="819">
        <v>15.25</v>
      </c>
      <c r="MS162" s="118">
        <v>16.8</v>
      </c>
      <c r="MT162" s="870">
        <f>1.09*MS162</f>
        <v>18.312000000000001</v>
      </c>
      <c r="MU162" s="319" t="s">
        <v>141</v>
      </c>
      <c r="MV162" s="118">
        <f>MS162-MR162+NC162</f>
        <v>1.6500000000000008</v>
      </c>
      <c r="MW162" s="119">
        <f>MV162/MR162</f>
        <v>0.10819672131147547</v>
      </c>
      <c r="MX162" s="118">
        <v>16.8</v>
      </c>
      <c r="MY162" s="296">
        <f>MX162-MR162+NC162</f>
        <v>1.6500000000000008</v>
      </c>
      <c r="MZ162" s="119">
        <f>MY162/MR162</f>
        <v>0.10819672131147547</v>
      </c>
      <c r="NA162" s="297" t="s">
        <v>39</v>
      </c>
      <c r="NB162" s="281" t="s">
        <v>557</v>
      </c>
      <c r="NC162" s="121">
        <v>0.1</v>
      </c>
      <c r="ND162" s="122"/>
      <c r="NE162" s="122"/>
      <c r="NF162" s="13"/>
      <c r="NI162" s="13" t="s">
        <v>558</v>
      </c>
      <c r="NJ162" s="819">
        <v>15.25</v>
      </c>
      <c r="NK162" s="118">
        <v>16.8</v>
      </c>
      <c r="NL162" s="870"/>
      <c r="NM162" s="319" t="s">
        <v>141</v>
      </c>
      <c r="NN162" s="118">
        <f>NK162-NJ162+NU162</f>
        <v>1.6500000000000008</v>
      </c>
      <c r="NO162" s="119">
        <f>NN162/NJ162</f>
        <v>0.10819672131147547</v>
      </c>
      <c r="NP162" s="118">
        <v>16.8</v>
      </c>
      <c r="NQ162" s="296">
        <f>NP162-NJ162+NU162</f>
        <v>1.6500000000000008</v>
      </c>
      <c r="NR162" s="119">
        <f>NQ162/NJ162</f>
        <v>0.10819672131147547</v>
      </c>
      <c r="NS162" s="297" t="s">
        <v>39</v>
      </c>
      <c r="NT162" s="281" t="s">
        <v>557</v>
      </c>
      <c r="NU162" s="121">
        <v>0.1</v>
      </c>
      <c r="NV162" s="122"/>
      <c r="NW162" s="122"/>
      <c r="NX162" s="13"/>
      <c r="OA162" s="13" t="s">
        <v>558</v>
      </c>
      <c r="OB162" s="819">
        <v>15.25</v>
      </c>
      <c r="OC162" s="118">
        <v>16.8</v>
      </c>
      <c r="OD162" s="870"/>
      <c r="OE162" s="319" t="s">
        <v>141</v>
      </c>
      <c r="OF162" s="118">
        <f>OC162-OB162+OM162</f>
        <v>1.6500000000000008</v>
      </c>
      <c r="OG162" s="119">
        <f>OF162/OB162</f>
        <v>0.10819672131147547</v>
      </c>
      <c r="OH162" s="118">
        <v>16.8</v>
      </c>
      <c r="OI162" s="296">
        <f>OH162-OB162+OM162</f>
        <v>1.6500000000000008</v>
      </c>
      <c r="OJ162" s="119">
        <f>OI162/OB162</f>
        <v>0.10819672131147547</v>
      </c>
      <c r="OK162" s="297" t="s">
        <v>39</v>
      </c>
      <c r="OL162" s="281" t="s">
        <v>557</v>
      </c>
      <c r="OM162" s="121">
        <v>0.1</v>
      </c>
      <c r="ON162" s="13"/>
      <c r="OQ162" s="13" t="s">
        <v>558</v>
      </c>
      <c r="OR162" s="819">
        <v>15.25</v>
      </c>
      <c r="OS162" s="118">
        <v>16.8</v>
      </c>
      <c r="OT162" s="870"/>
      <c r="OU162" s="319" t="s">
        <v>141</v>
      </c>
      <c r="OV162" s="118">
        <f>OS162-OR162+PC162</f>
        <v>1.6500000000000008</v>
      </c>
      <c r="OW162" s="119">
        <f>OV162/OR162</f>
        <v>0.10819672131147547</v>
      </c>
      <c r="OX162" s="118">
        <v>16.8</v>
      </c>
      <c r="OY162" s="296">
        <f>OX162-OR162+PC162</f>
        <v>1.6500000000000008</v>
      </c>
      <c r="OZ162" s="119">
        <f>OY162/OR162</f>
        <v>0.10819672131147547</v>
      </c>
      <c r="PA162" s="297" t="s">
        <v>39</v>
      </c>
      <c r="PB162" s="281" t="s">
        <v>557</v>
      </c>
      <c r="PC162" s="121">
        <v>0.1</v>
      </c>
      <c r="PD162" s="13"/>
      <c r="PG162" s="13" t="s">
        <v>558</v>
      </c>
      <c r="PH162" s="819">
        <v>15.25</v>
      </c>
      <c r="PI162" s="118">
        <v>16.8</v>
      </c>
      <c r="PJ162" s="870"/>
      <c r="PK162" s="319" t="s">
        <v>141</v>
      </c>
      <c r="PL162" s="118">
        <f>PI162-PH162+PS162</f>
        <v>1.6500000000000008</v>
      </c>
      <c r="PM162" s="119">
        <f>PL162/PH162</f>
        <v>0.10819672131147547</v>
      </c>
      <c r="PN162" s="118">
        <v>16.8</v>
      </c>
      <c r="PO162" s="296">
        <f>PN162-PH162+PS162</f>
        <v>1.6500000000000008</v>
      </c>
      <c r="PP162" s="119">
        <f>PO162/PH162</f>
        <v>0.10819672131147547</v>
      </c>
      <c r="PQ162" s="297" t="s">
        <v>39</v>
      </c>
      <c r="PR162" s="281" t="s">
        <v>557</v>
      </c>
      <c r="PS162" s="121">
        <v>0.1</v>
      </c>
      <c r="PT162" s="13"/>
      <c r="PV162" s="13" t="s">
        <v>558</v>
      </c>
      <c r="PW162" s="819">
        <v>15.25</v>
      </c>
      <c r="PX162" s="118">
        <v>16.8</v>
      </c>
      <c r="PY162" s="870"/>
      <c r="PZ162" s="319" t="s">
        <v>141</v>
      </c>
      <c r="QA162" s="118">
        <f>PX162-PW162+QH162</f>
        <v>1.6500000000000008</v>
      </c>
      <c r="QB162" s="119">
        <f>QA162/PW162</f>
        <v>0.10819672131147547</v>
      </c>
      <c r="QC162" s="118">
        <v>16.8</v>
      </c>
      <c r="QD162" s="296">
        <f>QC162-PW162+QH162</f>
        <v>1.6500000000000008</v>
      </c>
      <c r="QE162" s="119">
        <f>QD162/PW162</f>
        <v>0.10819672131147547</v>
      </c>
      <c r="QF162" s="297" t="s">
        <v>39</v>
      </c>
      <c r="QG162" s="281" t="s">
        <v>557</v>
      </c>
      <c r="QH162" s="121">
        <v>0.1</v>
      </c>
      <c r="QI162" s="13"/>
      <c r="QK162" s="13" t="s">
        <v>558</v>
      </c>
      <c r="QL162" s="118">
        <v>15.25</v>
      </c>
      <c r="QM162" s="118">
        <v>16.8</v>
      </c>
      <c r="QN162" s="356"/>
      <c r="QO162" s="319" t="s">
        <v>141</v>
      </c>
      <c r="QP162" s="118">
        <f>QM162-QL162+QW162</f>
        <v>1.6500000000000008</v>
      </c>
      <c r="QQ162" s="119">
        <f>QP162/QL162</f>
        <v>0.10819672131147547</v>
      </c>
      <c r="QR162" s="118">
        <v>16.8</v>
      </c>
      <c r="QS162" s="296">
        <f>QR162-QL162+QW162</f>
        <v>1.6500000000000008</v>
      </c>
      <c r="QT162" s="119">
        <f>QS162/QL162</f>
        <v>0.10819672131147547</v>
      </c>
      <c r="QU162" s="297" t="s">
        <v>39</v>
      </c>
      <c r="QV162" s="281" t="s">
        <v>557</v>
      </c>
      <c r="QW162" s="121">
        <v>0.1</v>
      </c>
      <c r="QX162" s="13"/>
      <c r="QZ162" s="622"/>
      <c r="RA162" s="118">
        <v>15.25</v>
      </c>
      <c r="RB162" s="118">
        <v>16.8</v>
      </c>
      <c r="RC162" s="504"/>
      <c r="RD162" s="319" t="s">
        <v>141</v>
      </c>
      <c r="RE162" s="118">
        <f>RB162-RA162+RL162</f>
        <v>1.6500000000000008</v>
      </c>
      <c r="RF162" s="119">
        <f>RE162/RA162</f>
        <v>0.10819672131147547</v>
      </c>
      <c r="RG162" s="118">
        <v>16.8</v>
      </c>
      <c r="RH162" s="296">
        <f>RG162-RA162+RL162</f>
        <v>1.6500000000000008</v>
      </c>
      <c r="RI162" s="119">
        <f>RH162/RA162</f>
        <v>0.10819672131147547</v>
      </c>
      <c r="RJ162" s="523" t="s">
        <v>39</v>
      </c>
      <c r="RK162" s="281" t="s">
        <v>557</v>
      </c>
      <c r="RL162" s="568">
        <v>0.1</v>
      </c>
      <c r="RM162" s="633" t="s">
        <v>558</v>
      </c>
      <c r="RQ162" s="622"/>
      <c r="RR162" s="118">
        <v>15.25</v>
      </c>
      <c r="RS162" s="118">
        <v>16.8</v>
      </c>
      <c r="RT162" s="504"/>
      <c r="RU162" s="319" t="s">
        <v>141</v>
      </c>
      <c r="RV162" s="118">
        <f>RS162-RR162+SC162</f>
        <v>1.6500000000000008</v>
      </c>
      <c r="RW162" s="119">
        <f>RV162/RR162</f>
        <v>0.10819672131147547</v>
      </c>
      <c r="RX162" s="118">
        <v>16.8</v>
      </c>
      <c r="RY162" s="296">
        <f>RX162-RR162+SC162</f>
        <v>1.6500000000000008</v>
      </c>
      <c r="RZ162" s="119">
        <f>RY162/RR162</f>
        <v>0.10819672131147547</v>
      </c>
      <c r="SA162" s="523" t="s">
        <v>39</v>
      </c>
      <c r="SB162" s="281" t="s">
        <v>557</v>
      </c>
      <c r="SC162" s="568">
        <v>0.1</v>
      </c>
      <c r="SD162" s="633" t="s">
        <v>558</v>
      </c>
    </row>
    <row r="163" spans="1:498">
      <c r="A163" s="60" t="s">
        <v>500</v>
      </c>
      <c r="B163" s="61">
        <v>120</v>
      </c>
      <c r="C163" s="60" t="s">
        <v>58</v>
      </c>
      <c r="D163" s="780">
        <v>1022</v>
      </c>
      <c r="E163" s="62" t="s">
        <v>501</v>
      </c>
      <c r="F163" s="349" t="s">
        <v>147</v>
      </c>
      <c r="G163" s="602" t="s">
        <v>255</v>
      </c>
      <c r="H163" s="60"/>
      <c r="J163" s="13"/>
      <c r="K163" s="819">
        <f>11.2+0.17</f>
        <v>11.37</v>
      </c>
      <c r="L163" s="118">
        <v>13.02</v>
      </c>
      <c r="M163" s="118"/>
      <c r="N163" s="118">
        <f>L163-K163+S163-R163</f>
        <v>0.9500000000000004</v>
      </c>
      <c r="O163" s="119">
        <f>N163/K163</f>
        <v>8.355321020228676E-2</v>
      </c>
      <c r="P163" s="119"/>
      <c r="Q163" s="125" t="s">
        <v>551</v>
      </c>
      <c r="R163" s="120">
        <v>0.7</v>
      </c>
      <c r="S163" s="121"/>
      <c r="T163" s="122"/>
      <c r="U163" s="122"/>
      <c r="V163" s="13"/>
      <c r="X163" s="13"/>
      <c r="Y163" s="819">
        <f>11.2+0.17</f>
        <v>11.37</v>
      </c>
      <c r="Z163" s="118">
        <v>13.02</v>
      </c>
      <c r="AA163" s="118"/>
      <c r="AB163" s="118">
        <f>Z163-Y163+AG163-AF163</f>
        <v>0.9500000000000004</v>
      </c>
      <c r="AC163" s="119">
        <f>AB163/Y163</f>
        <v>8.355321020228676E-2</v>
      </c>
      <c r="AD163" s="119"/>
      <c r="AE163" s="125" t="s">
        <v>551</v>
      </c>
      <c r="AF163" s="149">
        <v>0.7</v>
      </c>
      <c r="AG163" s="121"/>
      <c r="AH163" s="122"/>
      <c r="AI163" s="122"/>
      <c r="AJ163" s="692"/>
      <c r="AL163" s="13"/>
      <c r="AM163" s="819">
        <f>11.2+0.17</f>
        <v>11.37</v>
      </c>
      <c r="AN163" s="118">
        <v>13.02</v>
      </c>
      <c r="AO163" s="118"/>
      <c r="AP163" s="118">
        <f>AN163-AM163-AT163</f>
        <v>0.9500000000000004</v>
      </c>
      <c r="AQ163" s="119">
        <f>AP163/AM163</f>
        <v>8.355321020228676E-2</v>
      </c>
      <c r="AR163" s="119"/>
      <c r="AS163" s="125" t="s">
        <v>551</v>
      </c>
      <c r="AT163" s="120">
        <v>0.7</v>
      </c>
      <c r="AU163" s="121"/>
      <c r="AV163" s="122"/>
      <c r="AW163" s="122"/>
      <c r="AX163" s="13"/>
      <c r="AZ163" s="13"/>
      <c r="BA163" s="819">
        <f>11.2+0.17</f>
        <v>11.37</v>
      </c>
      <c r="BB163" s="118">
        <v>13.02</v>
      </c>
      <c r="BC163" s="118"/>
      <c r="BD163" s="118">
        <f>BB163-BA163-BH163</f>
        <v>0.9500000000000004</v>
      </c>
      <c r="BE163" s="119">
        <f>BD163/BA163</f>
        <v>8.355321020228676E-2</v>
      </c>
      <c r="BF163" s="119"/>
      <c r="BG163" s="125" t="s">
        <v>551</v>
      </c>
      <c r="BH163" s="120">
        <v>0.7</v>
      </c>
      <c r="BI163" s="121"/>
      <c r="BJ163" s="122"/>
      <c r="BK163" s="122"/>
      <c r="BL163" s="13"/>
      <c r="BN163" s="13"/>
      <c r="BO163" s="819">
        <f>11.2+0.17</f>
        <v>11.37</v>
      </c>
      <c r="BP163" s="118">
        <v>13.02</v>
      </c>
      <c r="BQ163" s="118"/>
      <c r="BR163" s="118">
        <f>BP163-BO163-BV163</f>
        <v>0.9500000000000004</v>
      </c>
      <c r="BS163" s="119">
        <f>BR163/BO163</f>
        <v>8.355321020228676E-2</v>
      </c>
      <c r="BT163" s="119"/>
      <c r="BU163" s="125" t="s">
        <v>551</v>
      </c>
      <c r="BV163" s="149">
        <v>0.7</v>
      </c>
      <c r="BW163" s="121"/>
      <c r="BX163" s="122"/>
      <c r="BY163" s="122"/>
      <c r="BZ163" s="13"/>
      <c r="CB163" s="13"/>
      <c r="CC163" s="819">
        <f>11.2+0.17</f>
        <v>11.37</v>
      </c>
      <c r="CD163" s="118">
        <v>13.02</v>
      </c>
      <c r="CE163" s="118"/>
      <c r="CF163" s="118">
        <f>CD163-CC163-CJ163</f>
        <v>0.9500000000000004</v>
      </c>
      <c r="CG163" s="119">
        <f>CF163/CC163</f>
        <v>8.355321020228676E-2</v>
      </c>
      <c r="CH163" s="119"/>
      <c r="CI163" s="125" t="s">
        <v>551</v>
      </c>
      <c r="CJ163" s="120">
        <v>0.7</v>
      </c>
      <c r="CK163" s="121"/>
      <c r="CL163" s="122"/>
      <c r="CM163" s="122"/>
      <c r="CN163" s="13"/>
      <c r="CP163" s="13"/>
      <c r="CQ163" s="819">
        <f>11.2+0.17</f>
        <v>11.37</v>
      </c>
      <c r="CR163" s="118">
        <v>13.02</v>
      </c>
      <c r="CS163" s="118"/>
      <c r="CT163" s="118">
        <f>CR163-CQ163-CX163</f>
        <v>0.9500000000000004</v>
      </c>
      <c r="CU163" s="119">
        <f>CT163/CQ163</f>
        <v>8.355321020228676E-2</v>
      </c>
      <c r="CV163" s="119"/>
      <c r="CW163" s="125" t="s">
        <v>551</v>
      </c>
      <c r="CX163" s="120">
        <v>0.7</v>
      </c>
      <c r="CY163" s="121"/>
      <c r="CZ163" s="122"/>
      <c r="DA163" s="122"/>
      <c r="DB163" s="13"/>
      <c r="DD163" s="13"/>
      <c r="DE163" s="819">
        <f>11.2+0.17</f>
        <v>11.37</v>
      </c>
      <c r="DF163" s="118">
        <v>13.02</v>
      </c>
      <c r="DG163" s="118"/>
      <c r="DH163" s="118"/>
      <c r="DI163" s="118"/>
      <c r="DJ163" s="118">
        <f>DF163-DE163-DN163</f>
        <v>0.9500000000000004</v>
      </c>
      <c r="DK163" s="119">
        <f>DJ163/DE163</f>
        <v>8.355321020228676E-2</v>
      </c>
      <c r="DL163" s="119"/>
      <c r="DM163" s="125" t="s">
        <v>551</v>
      </c>
      <c r="DN163" s="120">
        <v>0.7</v>
      </c>
      <c r="DO163" s="121"/>
      <c r="DP163" s="122"/>
      <c r="DQ163" s="122"/>
      <c r="DR163" s="13"/>
      <c r="DT163" s="13"/>
      <c r="DU163" s="819">
        <v>11.4</v>
      </c>
      <c r="DV163" s="118">
        <v>13.02</v>
      </c>
      <c r="DW163" s="118" t="s">
        <v>62</v>
      </c>
      <c r="DX163" s="118">
        <f>DV163-DU163-EB163</f>
        <v>0.91999999999999926</v>
      </c>
      <c r="DY163" s="119">
        <f>DX163/DU163</f>
        <v>8.0701754385964844E-2</v>
      </c>
      <c r="DZ163" s="119"/>
      <c r="EA163" s="125" t="s">
        <v>551</v>
      </c>
      <c r="EB163" s="120">
        <v>0.7</v>
      </c>
      <c r="EC163" s="121"/>
      <c r="ED163" s="122"/>
      <c r="EE163" s="122"/>
      <c r="EF163" s="13"/>
      <c r="EG163" s="13"/>
      <c r="EH163" s="13"/>
      <c r="EI163" s="819">
        <v>11.4</v>
      </c>
      <c r="EJ163" s="118">
        <v>13.02</v>
      </c>
      <c r="EK163" s="118" t="s">
        <v>62</v>
      </c>
      <c r="EL163" s="118">
        <f>EJ163-EI163-EO163</f>
        <v>0.91999999999999926</v>
      </c>
      <c r="EM163" s="119">
        <f>EL163/EI163</f>
        <v>8.0701754385964844E-2</v>
      </c>
      <c r="EN163" s="125" t="s">
        <v>551</v>
      </c>
      <c r="EO163" s="120">
        <v>0.7</v>
      </c>
      <c r="EP163" s="121"/>
      <c r="EQ163" s="122"/>
      <c r="ER163" s="122"/>
      <c r="ES163" s="13"/>
      <c r="EU163" s="13"/>
      <c r="EV163" s="819">
        <v>11.4</v>
      </c>
      <c r="EW163" s="118">
        <v>13.02</v>
      </c>
      <c r="EX163" s="118" t="s">
        <v>62</v>
      </c>
      <c r="EY163" s="118">
        <f>EW163-EV163-FB163</f>
        <v>0.91999999999999926</v>
      </c>
      <c r="EZ163" s="119">
        <f>EY163/EV163</f>
        <v>8.0701754385964844E-2</v>
      </c>
      <c r="FA163" s="125" t="s">
        <v>551</v>
      </c>
      <c r="FB163" s="120">
        <v>0.7</v>
      </c>
      <c r="FC163" s="121"/>
      <c r="FD163" s="122"/>
      <c r="FE163" s="122"/>
      <c r="FF163" s="13"/>
      <c r="FH163" s="13"/>
      <c r="FI163" s="819">
        <v>11.4</v>
      </c>
      <c r="FJ163" s="118">
        <v>13.02</v>
      </c>
      <c r="FK163" s="118" t="s">
        <v>62</v>
      </c>
      <c r="FL163" s="118">
        <f>FJ163-FI163-FO163</f>
        <v>0.91999999999999926</v>
      </c>
      <c r="FM163" s="119">
        <f>FL163/FI163</f>
        <v>8.0701754385964844E-2</v>
      </c>
      <c r="FN163" s="125" t="s">
        <v>551</v>
      </c>
      <c r="FO163" s="120">
        <v>0.7</v>
      </c>
      <c r="FP163" s="121"/>
      <c r="FQ163" s="122"/>
      <c r="FR163" s="122"/>
      <c r="FS163" s="13"/>
      <c r="FU163" s="13"/>
      <c r="FV163" s="819">
        <v>11.4</v>
      </c>
      <c r="FW163" s="118">
        <v>13.02</v>
      </c>
      <c r="FX163" s="819"/>
      <c r="FY163" s="118" t="s">
        <v>62</v>
      </c>
      <c r="FZ163" s="118">
        <f>FW163-FV163-GC163</f>
        <v>0.91999999999999926</v>
      </c>
      <c r="GA163" s="119">
        <f>FZ163/FV163</f>
        <v>8.0701754385964844E-2</v>
      </c>
      <c r="GB163" s="125" t="s">
        <v>551</v>
      </c>
      <c r="GC163" s="120">
        <v>0.7</v>
      </c>
      <c r="GD163" s="121"/>
      <c r="GE163" s="122"/>
      <c r="GF163" s="122"/>
      <c r="GG163" s="13"/>
      <c r="GI163" s="13"/>
      <c r="GJ163" s="819">
        <v>11.4</v>
      </c>
      <c r="GK163" s="118">
        <v>13.02</v>
      </c>
      <c r="GL163" s="819"/>
      <c r="GM163" s="118" t="s">
        <v>62</v>
      </c>
      <c r="GN163" s="118">
        <f>GK163-GJ163-GQ163</f>
        <v>0.91999999999999926</v>
      </c>
      <c r="GO163" s="119">
        <f>GN163/GJ163</f>
        <v>8.0701754385964844E-2</v>
      </c>
      <c r="GP163" s="125" t="s">
        <v>551</v>
      </c>
      <c r="GQ163" s="281">
        <v>0.7</v>
      </c>
      <c r="GR163" s="121"/>
      <c r="GS163" s="122"/>
      <c r="GT163" s="122"/>
      <c r="GU163" s="13"/>
      <c r="GW163" s="13"/>
      <c r="GX163" s="819">
        <v>11.4</v>
      </c>
      <c r="GY163" s="118">
        <v>13.02</v>
      </c>
      <c r="GZ163" s="819"/>
      <c r="HA163" s="118" t="s">
        <v>62</v>
      </c>
      <c r="HB163" s="118">
        <f>GY163-GX163-HE163</f>
        <v>0.91999999999999926</v>
      </c>
      <c r="HC163" s="119">
        <f>HB163/GX163</f>
        <v>8.0701754385964844E-2</v>
      </c>
      <c r="HD163" s="125" t="s">
        <v>551</v>
      </c>
      <c r="HE163" s="281">
        <v>0.7</v>
      </c>
      <c r="HF163" s="121"/>
      <c r="HG163" s="122"/>
      <c r="HH163" s="122"/>
      <c r="HI163" s="13"/>
      <c r="HJ163" s="13"/>
      <c r="HK163" s="13"/>
      <c r="HL163" s="819">
        <v>11.4</v>
      </c>
      <c r="HM163" s="118">
        <v>13.02</v>
      </c>
      <c r="HN163" s="819"/>
      <c r="HO163" s="118" t="s">
        <v>62</v>
      </c>
      <c r="HP163" s="118">
        <f>HM163-HL163-HS163</f>
        <v>0.91999999999999926</v>
      </c>
      <c r="HQ163" s="119">
        <f>HP163/HL163</f>
        <v>8.0701754385964844E-2</v>
      </c>
      <c r="HR163" s="125" t="s">
        <v>551</v>
      </c>
      <c r="HS163" s="281">
        <v>0.7</v>
      </c>
      <c r="HT163" s="121"/>
      <c r="HU163" s="122"/>
      <c r="HV163" s="122"/>
      <c r="HW163" s="13"/>
      <c r="HX163" s="13" t="s">
        <v>552</v>
      </c>
      <c r="HY163" s="819">
        <v>11.4</v>
      </c>
      <c r="HZ163" s="118">
        <v>13.1</v>
      </c>
      <c r="IA163" s="819"/>
      <c r="IB163" s="118" t="s">
        <v>62</v>
      </c>
      <c r="IC163" s="118">
        <f>HZ163-HY163-II163</f>
        <v>1.6999999999999993</v>
      </c>
      <c r="ID163" s="119">
        <f>IC163/HY163</f>
        <v>0.1491228070175438</v>
      </c>
      <c r="IE163" s="118">
        <v>13.1</v>
      </c>
      <c r="IF163" s="296">
        <f>IE163-HY163+IJ163</f>
        <v>1.6999999999999993</v>
      </c>
      <c r="IG163" s="119">
        <f>IF163/HY163</f>
        <v>0.1491228070175438</v>
      </c>
      <c r="IH163" s="297" t="s">
        <v>39</v>
      </c>
      <c r="II163" s="281"/>
      <c r="IJ163" s="121"/>
      <c r="IK163" s="122"/>
      <c r="IL163" s="122"/>
      <c r="IM163" s="13"/>
      <c r="IQ163" s="13" t="s">
        <v>552</v>
      </c>
      <c r="IR163" s="819">
        <f>11.4+0.12</f>
        <v>11.52</v>
      </c>
      <c r="IS163" s="118">
        <v>13.1</v>
      </c>
      <c r="IT163" s="819"/>
      <c r="IU163" s="118" t="s">
        <v>62</v>
      </c>
      <c r="IV163" s="118">
        <f>IS163-IR163-JB163</f>
        <v>1.58</v>
      </c>
      <c r="IW163" s="119">
        <f>IV163/IR163</f>
        <v>0.13715277777777779</v>
      </c>
      <c r="IX163" s="118">
        <v>13.1</v>
      </c>
      <c r="IY163" s="296">
        <f>IX163-IR163+JC163</f>
        <v>1.58</v>
      </c>
      <c r="IZ163" s="119">
        <f>IY163/IR163</f>
        <v>0.13715277777777779</v>
      </c>
      <c r="JA163" s="297" t="s">
        <v>39</v>
      </c>
      <c r="JB163" s="281"/>
      <c r="JC163" s="121"/>
      <c r="JD163" s="122"/>
      <c r="JE163" s="122"/>
      <c r="JF163" s="13"/>
      <c r="JH163" s="13" t="s">
        <v>552</v>
      </c>
      <c r="JI163" s="819">
        <f>11.4+0.12</f>
        <v>11.52</v>
      </c>
      <c r="JJ163" s="118">
        <v>13.1</v>
      </c>
      <c r="JK163" s="819"/>
      <c r="JL163" s="118" t="s">
        <v>62</v>
      </c>
      <c r="JM163" s="118">
        <f>JJ163-JI163-JS163</f>
        <v>1.58</v>
      </c>
      <c r="JN163" s="119">
        <f>JM163/JI163</f>
        <v>0.13715277777777779</v>
      </c>
      <c r="JO163" s="118">
        <v>13.1</v>
      </c>
      <c r="JP163" s="296">
        <f>JO163-JI163+JT163</f>
        <v>1.58</v>
      </c>
      <c r="JQ163" s="119">
        <f>JP163/JI163</f>
        <v>0.13715277777777779</v>
      </c>
      <c r="JR163" s="297" t="s">
        <v>39</v>
      </c>
      <c r="JS163" s="281"/>
      <c r="JT163" s="121"/>
      <c r="JU163" s="122"/>
      <c r="JV163" s="122"/>
      <c r="JW163" s="13"/>
      <c r="JZ163" s="13"/>
      <c r="KA163" s="819">
        <f>11.4+0.12</f>
        <v>11.52</v>
      </c>
      <c r="KB163" s="118">
        <v>13.1</v>
      </c>
      <c r="KC163" s="819"/>
      <c r="KD163" s="118" t="s">
        <v>62</v>
      </c>
      <c r="KE163" s="118">
        <f>KB163-KA163-KK163</f>
        <v>1.58</v>
      </c>
      <c r="KF163" s="119">
        <f>KE163/KA163</f>
        <v>0.13715277777777779</v>
      </c>
      <c r="KG163" s="118">
        <v>13.1</v>
      </c>
      <c r="KH163" s="296">
        <f>KG163-KA163+KL163</f>
        <v>1.58</v>
      </c>
      <c r="KI163" s="119">
        <f>KH163/KA163</f>
        <v>0.13715277777777779</v>
      </c>
      <c r="KJ163" s="297" t="s">
        <v>39</v>
      </c>
      <c r="KK163" s="281"/>
      <c r="KL163" s="121"/>
      <c r="KM163" s="122"/>
      <c r="KN163" s="122"/>
      <c r="KO163" s="13"/>
      <c r="KQ163" s="13"/>
      <c r="KR163" s="819">
        <f>11.4+0.12</f>
        <v>11.52</v>
      </c>
      <c r="KS163" s="118">
        <v>13.1</v>
      </c>
      <c r="KT163" s="819"/>
      <c r="KU163" s="319" t="s">
        <v>62</v>
      </c>
      <c r="KV163" s="118">
        <f>KS163-KR163-LB163</f>
        <v>1.58</v>
      </c>
      <c r="KW163" s="119">
        <f>KV163/KR163</f>
        <v>0.13715277777777779</v>
      </c>
      <c r="KX163" s="118">
        <v>13.1</v>
      </c>
      <c r="KY163" s="296">
        <f>KX163-KR163+LC163</f>
        <v>1.58</v>
      </c>
      <c r="KZ163" s="119">
        <f>KY163/KR163</f>
        <v>0.13715277777777779</v>
      </c>
      <c r="LA163" s="297" t="s">
        <v>39</v>
      </c>
      <c r="LB163" s="281"/>
      <c r="LC163" s="121"/>
      <c r="LD163" s="122"/>
      <c r="LE163" s="122"/>
      <c r="LF163" s="13"/>
      <c r="LI163" s="13"/>
      <c r="LJ163" s="819">
        <f>11.4+0.12</f>
        <v>11.52</v>
      </c>
      <c r="LK163" s="118">
        <v>13.1</v>
      </c>
      <c r="LL163" s="819"/>
      <c r="LM163" s="319" t="s">
        <v>62</v>
      </c>
      <c r="LN163" s="118">
        <f>LK163-LJ163-LT163</f>
        <v>1.58</v>
      </c>
      <c r="LO163" s="119">
        <f>LN163/LJ163</f>
        <v>0.13715277777777779</v>
      </c>
      <c r="LP163" s="118">
        <v>13.1</v>
      </c>
      <c r="LQ163" s="296">
        <f>LP163-LJ163+LU163</f>
        <v>1.58</v>
      </c>
      <c r="LR163" s="119">
        <f>LQ163/LJ163</f>
        <v>0.13715277777777779</v>
      </c>
      <c r="LS163" s="297" t="s">
        <v>39</v>
      </c>
      <c r="LT163" s="281"/>
      <c r="LU163" s="121"/>
      <c r="LV163" s="122"/>
      <c r="LW163" s="122"/>
      <c r="LX163" s="13"/>
      <c r="LZ163" s="13"/>
      <c r="MA163" s="819">
        <f>11.4+0.12</f>
        <v>11.52</v>
      </c>
      <c r="MB163" s="118">
        <v>13.1</v>
      </c>
      <c r="MC163" s="870">
        <f>1.09*MB163</f>
        <v>14.279</v>
      </c>
      <c r="MD163" s="319" t="s">
        <v>141</v>
      </c>
      <c r="ME163" s="118">
        <f>MB163-MA163-MK163</f>
        <v>1.58</v>
      </c>
      <c r="MF163" s="119">
        <f>ME163/MA163</f>
        <v>0.13715277777777779</v>
      </c>
      <c r="MG163" s="118">
        <v>13.1</v>
      </c>
      <c r="MH163" s="296">
        <f>MG163-MA163+ML163</f>
        <v>1.58</v>
      </c>
      <c r="MI163" s="119">
        <f>MH163/MA163</f>
        <v>0.13715277777777779</v>
      </c>
      <c r="MJ163" s="297" t="s">
        <v>39</v>
      </c>
      <c r="MK163" s="281"/>
      <c r="ML163" s="121"/>
      <c r="MM163" s="122"/>
      <c r="MN163" s="122"/>
      <c r="MO163" s="13"/>
      <c r="MQ163" s="13"/>
      <c r="MR163" s="819">
        <f>11.4+0.12</f>
        <v>11.52</v>
      </c>
      <c r="MS163" s="118">
        <v>13.1</v>
      </c>
      <c r="MT163" s="870">
        <f>1.09*MS163</f>
        <v>14.279</v>
      </c>
      <c r="MU163" s="319" t="s">
        <v>141</v>
      </c>
      <c r="MV163" s="118">
        <f>MS163-MR163-NB163</f>
        <v>1.58</v>
      </c>
      <c r="MW163" s="119">
        <f>MV163/MR163</f>
        <v>0.13715277777777779</v>
      </c>
      <c r="MX163" s="118">
        <v>13.1</v>
      </c>
      <c r="MY163" s="296">
        <f>MX163-MR163+NC163</f>
        <v>1.58</v>
      </c>
      <c r="MZ163" s="119">
        <f>MY163/MR163</f>
        <v>0.13715277777777779</v>
      </c>
      <c r="NA163" s="297" t="s">
        <v>39</v>
      </c>
      <c r="NB163" s="281"/>
      <c r="NC163" s="121"/>
      <c r="ND163" s="122"/>
      <c r="NE163" s="122"/>
      <c r="NF163" s="13"/>
      <c r="NI163" s="13" t="s">
        <v>561</v>
      </c>
      <c r="NJ163" s="819">
        <f>11.4+0.12</f>
        <v>11.52</v>
      </c>
      <c r="NK163" s="118">
        <v>13.1</v>
      </c>
      <c r="NL163" s="870"/>
      <c r="NM163" s="319" t="s">
        <v>141</v>
      </c>
      <c r="NN163" s="118">
        <f>NK163-NJ163-NT163</f>
        <v>1.58</v>
      </c>
      <c r="NO163" s="119">
        <f>NN163/NJ163</f>
        <v>0.13715277777777779</v>
      </c>
      <c r="NP163" s="118">
        <v>13.1</v>
      </c>
      <c r="NQ163" s="296">
        <f>NP163-NJ163+NU163</f>
        <v>1.58</v>
      </c>
      <c r="NR163" s="119">
        <f>NQ163/NJ163</f>
        <v>0.13715277777777779</v>
      </c>
      <c r="NS163" s="297" t="s">
        <v>39</v>
      </c>
      <c r="NT163" s="281"/>
      <c r="NU163" s="121"/>
      <c r="NV163" s="122"/>
      <c r="NW163" s="122"/>
      <c r="NX163" s="13"/>
      <c r="OA163" s="13" t="s">
        <v>561</v>
      </c>
      <c r="OB163" s="819">
        <f>11.4+0.12</f>
        <v>11.52</v>
      </c>
      <c r="OC163" s="118">
        <v>13.1</v>
      </c>
      <c r="OD163" s="870"/>
      <c r="OE163" s="319" t="s">
        <v>141</v>
      </c>
      <c r="OF163" s="118">
        <f>OC163-OB163-OL163</f>
        <v>1.58</v>
      </c>
      <c r="OG163" s="119">
        <f>OF163/OB163</f>
        <v>0.13715277777777779</v>
      </c>
      <c r="OH163" s="118">
        <v>13.1</v>
      </c>
      <c r="OI163" s="296">
        <f>OH163-OB163+OM163</f>
        <v>1.58</v>
      </c>
      <c r="OJ163" s="119">
        <f>OI163/OB163</f>
        <v>0.13715277777777779</v>
      </c>
      <c r="OK163" s="297" t="s">
        <v>39</v>
      </c>
      <c r="OL163" s="281"/>
      <c r="OM163" s="121"/>
      <c r="ON163" s="13"/>
      <c r="OQ163" s="13" t="s">
        <v>561</v>
      </c>
      <c r="OR163" s="819">
        <f>11.4+0.12</f>
        <v>11.52</v>
      </c>
      <c r="OS163" s="118">
        <v>13.1</v>
      </c>
      <c r="OT163" s="870"/>
      <c r="OU163" s="319" t="s">
        <v>141</v>
      </c>
      <c r="OV163" s="118">
        <f>OS163-OR163-PB163</f>
        <v>1.58</v>
      </c>
      <c r="OW163" s="119">
        <f>OV163/OR163</f>
        <v>0.13715277777777779</v>
      </c>
      <c r="OX163" s="118">
        <v>13.1</v>
      </c>
      <c r="OY163" s="296">
        <f>OX163-OR163+PC163</f>
        <v>1.58</v>
      </c>
      <c r="OZ163" s="119">
        <f>OY163/OR163</f>
        <v>0.13715277777777779</v>
      </c>
      <c r="PA163" s="297" t="s">
        <v>39</v>
      </c>
      <c r="PB163" s="281"/>
      <c r="PC163" s="121"/>
      <c r="PD163" s="13"/>
      <c r="PG163" s="13" t="s">
        <v>561</v>
      </c>
      <c r="PH163" s="819">
        <f>11.4+0.12</f>
        <v>11.52</v>
      </c>
      <c r="PI163" s="118">
        <v>13.1</v>
      </c>
      <c r="PJ163" s="870"/>
      <c r="PK163" s="319" t="s">
        <v>141</v>
      </c>
      <c r="PL163" s="118">
        <f>PI163-PH163-PR163</f>
        <v>1.58</v>
      </c>
      <c r="PM163" s="119">
        <f>PL163/PH163</f>
        <v>0.13715277777777779</v>
      </c>
      <c r="PN163" s="118">
        <v>13.1</v>
      </c>
      <c r="PO163" s="296">
        <f>PN163-PH163+PS163</f>
        <v>1.58</v>
      </c>
      <c r="PP163" s="119">
        <f>PO163/PH163</f>
        <v>0.13715277777777779</v>
      </c>
      <c r="PQ163" s="297" t="s">
        <v>39</v>
      </c>
      <c r="PR163" s="281"/>
      <c r="PS163" s="121"/>
      <c r="PT163" s="13"/>
      <c r="PV163" s="13" t="s">
        <v>561</v>
      </c>
      <c r="PW163" s="819">
        <f>11.4+0.12</f>
        <v>11.52</v>
      </c>
      <c r="PX163" s="118">
        <v>13.1</v>
      </c>
      <c r="PY163" s="870"/>
      <c r="PZ163" s="319" t="s">
        <v>141</v>
      </c>
      <c r="QA163" s="118">
        <f>PX163-PW163-QG163</f>
        <v>1.58</v>
      </c>
      <c r="QB163" s="119">
        <f>QA163/PW163</f>
        <v>0.13715277777777779</v>
      </c>
      <c r="QC163" s="118">
        <v>13.1</v>
      </c>
      <c r="QD163" s="296">
        <f>QC163-PW163+QH163</f>
        <v>1.58</v>
      </c>
      <c r="QE163" s="119">
        <f>QD163/PW163</f>
        <v>0.13715277777777779</v>
      </c>
      <c r="QF163" s="297" t="s">
        <v>39</v>
      </c>
      <c r="QG163" s="281"/>
      <c r="QH163" s="121"/>
      <c r="QI163" s="13"/>
      <c r="QK163" s="13" t="s">
        <v>561</v>
      </c>
      <c r="QL163" s="118">
        <f>11.4+0.12</f>
        <v>11.52</v>
      </c>
      <c r="QM163" s="118">
        <v>13.1</v>
      </c>
      <c r="QN163" s="356"/>
      <c r="QO163" s="319" t="s">
        <v>141</v>
      </c>
      <c r="QP163" s="118">
        <f>QM163-QL163-QV163</f>
        <v>1.58</v>
      </c>
      <c r="QQ163" s="119">
        <f>QP163/QL163</f>
        <v>0.13715277777777779</v>
      </c>
      <c r="QR163" s="118">
        <v>13.1</v>
      </c>
      <c r="QS163" s="296">
        <f>QR163-QL163+QW163</f>
        <v>1.58</v>
      </c>
      <c r="QT163" s="119">
        <f>QS163/QL163</f>
        <v>0.13715277777777779</v>
      </c>
      <c r="QU163" s="297" t="s">
        <v>39</v>
      </c>
      <c r="QV163" s="281"/>
      <c r="QW163" s="121"/>
      <c r="QX163" s="13"/>
      <c r="QZ163" s="622"/>
      <c r="RA163" s="118">
        <f>11.4+0.12</f>
        <v>11.52</v>
      </c>
      <c r="RB163" s="118">
        <v>13.1</v>
      </c>
      <c r="RC163" s="504"/>
      <c r="RD163" s="319" t="s">
        <v>141</v>
      </c>
      <c r="RE163" s="118">
        <f>RB163-RA163-RK163</f>
        <v>1.58</v>
      </c>
      <c r="RF163" s="119">
        <f>RE163/RA163</f>
        <v>0.13715277777777779</v>
      </c>
      <c r="RG163" s="118">
        <v>13.1</v>
      </c>
      <c r="RH163" s="296">
        <f>RG163-RA163+RL163</f>
        <v>1.58</v>
      </c>
      <c r="RI163" s="119">
        <f>RH163/RA163</f>
        <v>0.13715277777777779</v>
      </c>
      <c r="RJ163" s="523" t="s">
        <v>39</v>
      </c>
      <c r="RK163" s="281"/>
      <c r="RL163" s="568"/>
      <c r="RM163" s="633" t="s">
        <v>561</v>
      </c>
      <c r="RQ163" s="622"/>
      <c r="RR163" s="118">
        <f>11.4+0.12</f>
        <v>11.52</v>
      </c>
      <c r="RS163" s="118">
        <v>13.1</v>
      </c>
      <c r="RT163" s="504"/>
      <c r="RU163" s="319" t="s">
        <v>141</v>
      </c>
      <c r="RV163" s="118">
        <f>RS163-RR163-SB163</f>
        <v>1.58</v>
      </c>
      <c r="RW163" s="119">
        <f>RV163/RR163</f>
        <v>0.13715277777777779</v>
      </c>
      <c r="RX163" s="118">
        <v>13.1</v>
      </c>
      <c r="RY163" s="296">
        <f>RX163-RR163+SC163</f>
        <v>1.58</v>
      </c>
      <c r="RZ163" s="119">
        <f>RY163/RR163</f>
        <v>0.13715277777777779</v>
      </c>
      <c r="SA163" s="523" t="s">
        <v>39</v>
      </c>
      <c r="SB163" s="281"/>
      <c r="SC163" s="568"/>
      <c r="SD163" s="633" t="s">
        <v>561</v>
      </c>
    </row>
    <row r="164" spans="1:498">
      <c r="A164" s="60" t="s">
        <v>507</v>
      </c>
      <c r="B164" s="61">
        <v>120</v>
      </c>
      <c r="C164" s="60" t="s">
        <v>58</v>
      </c>
      <c r="D164" s="780">
        <v>1022</v>
      </c>
      <c r="E164" s="62" t="s">
        <v>501</v>
      </c>
      <c r="F164" s="349" t="s">
        <v>147</v>
      </c>
      <c r="G164" s="602" t="s">
        <v>508</v>
      </c>
      <c r="H164" s="60"/>
      <c r="J164" s="13"/>
      <c r="K164" s="118">
        <f>11.2+0.17</f>
        <v>11.37</v>
      </c>
      <c r="L164" s="118">
        <v>13.02</v>
      </c>
      <c r="M164" s="122"/>
      <c r="N164" s="118">
        <f>L164-K164+S164-R164</f>
        <v>0.9500000000000004</v>
      </c>
      <c r="O164" s="119">
        <f>N164/K164</f>
        <v>8.355321020228676E-2</v>
      </c>
      <c r="P164" s="122"/>
      <c r="Q164" s="125" t="s">
        <v>551</v>
      </c>
      <c r="R164" s="120">
        <v>0.7</v>
      </c>
      <c r="S164" s="338"/>
      <c r="T164" s="122"/>
      <c r="U164" s="122"/>
      <c r="V164" s="13"/>
      <c r="X164" s="13"/>
      <c r="Y164" s="118">
        <f>11.2+0.17</f>
        <v>11.37</v>
      </c>
      <c r="Z164" s="118">
        <v>13.02</v>
      </c>
      <c r="AA164" s="122"/>
      <c r="AB164" s="118">
        <f>Z164-Y164+AG164-AF164</f>
        <v>0.9500000000000004</v>
      </c>
      <c r="AC164" s="119">
        <f>AB164/Y164</f>
        <v>8.355321020228676E-2</v>
      </c>
      <c r="AD164" s="122"/>
      <c r="AE164" s="125" t="s">
        <v>551</v>
      </c>
      <c r="AF164" s="149">
        <v>0.7</v>
      </c>
      <c r="AG164" s="338"/>
      <c r="AH164" s="122"/>
      <c r="AI164" s="122"/>
      <c r="AJ164" s="692"/>
      <c r="AL164" s="13"/>
      <c r="AM164" s="118">
        <f>11.2+0.17</f>
        <v>11.37</v>
      </c>
      <c r="AN164" s="118">
        <v>13.02</v>
      </c>
      <c r="AO164" s="118"/>
      <c r="AP164" s="118">
        <f>AN164-AM164-AT164</f>
        <v>0.9500000000000004</v>
      </c>
      <c r="AQ164" s="119">
        <f>AP164/AM164</f>
        <v>8.355321020228676E-2</v>
      </c>
      <c r="AR164" s="122"/>
      <c r="AS164" s="125" t="s">
        <v>551</v>
      </c>
      <c r="AT164" s="120">
        <v>0.7</v>
      </c>
      <c r="AU164" s="338"/>
      <c r="AV164" s="122"/>
      <c r="AW164" s="122"/>
      <c r="AX164" s="13"/>
      <c r="AZ164" s="13"/>
      <c r="BA164" s="118">
        <f>11.2+0.17</f>
        <v>11.37</v>
      </c>
      <c r="BB164" s="118">
        <v>13.02</v>
      </c>
      <c r="BC164" s="118"/>
      <c r="BD164" s="118">
        <f>BB164-BA164-BH164</f>
        <v>0.9500000000000004</v>
      </c>
      <c r="BE164" s="119">
        <f>BD164/BA164</f>
        <v>8.355321020228676E-2</v>
      </c>
      <c r="BF164" s="122"/>
      <c r="BG164" s="125" t="s">
        <v>551</v>
      </c>
      <c r="BH164" s="120">
        <v>0.7</v>
      </c>
      <c r="BI164" s="338"/>
      <c r="BJ164" s="122"/>
      <c r="BK164" s="122"/>
      <c r="BL164" s="13"/>
      <c r="BN164" s="13"/>
      <c r="BO164" s="118">
        <f>11.2+0.17</f>
        <v>11.37</v>
      </c>
      <c r="BP164" s="118">
        <v>13.02</v>
      </c>
      <c r="BQ164" s="118"/>
      <c r="BR164" s="118">
        <f>BP164-BO164-BV164</f>
        <v>0.9500000000000004</v>
      </c>
      <c r="BS164" s="119">
        <f>BR164/BO164</f>
        <v>8.355321020228676E-2</v>
      </c>
      <c r="BT164" s="122"/>
      <c r="BU164" s="125" t="s">
        <v>551</v>
      </c>
      <c r="BV164" s="149">
        <v>0.7</v>
      </c>
      <c r="BW164" s="338"/>
      <c r="BX164" s="122"/>
      <c r="BY164" s="122"/>
      <c r="BZ164" s="13"/>
      <c r="CB164" s="13"/>
      <c r="CC164" s="118">
        <f>11.2+0.17</f>
        <v>11.37</v>
      </c>
      <c r="CD164" s="118">
        <v>13.02</v>
      </c>
      <c r="CE164" s="118"/>
      <c r="CF164" s="118">
        <f>CD164-CC164-CJ164</f>
        <v>0.9500000000000004</v>
      </c>
      <c r="CG164" s="119">
        <f>CF164/CC164</f>
        <v>8.355321020228676E-2</v>
      </c>
      <c r="CH164" s="122"/>
      <c r="CI164" s="125" t="s">
        <v>551</v>
      </c>
      <c r="CJ164" s="120">
        <v>0.7</v>
      </c>
      <c r="CK164" s="338"/>
      <c r="CL164" s="122"/>
      <c r="CM164" s="122"/>
      <c r="CN164" s="13"/>
      <c r="CP164" s="13"/>
      <c r="CQ164" s="118">
        <f>11.2+0.17</f>
        <v>11.37</v>
      </c>
      <c r="CR164" s="118">
        <v>13.02</v>
      </c>
      <c r="CS164" s="118"/>
      <c r="CT164" s="118">
        <f>CR164-CQ164-CX164</f>
        <v>0.9500000000000004</v>
      </c>
      <c r="CU164" s="119">
        <f>CT164/CQ164</f>
        <v>8.355321020228676E-2</v>
      </c>
      <c r="CV164" s="122"/>
      <c r="CW164" s="125" t="s">
        <v>551</v>
      </c>
      <c r="CX164" s="120">
        <v>0.7</v>
      </c>
      <c r="CY164" s="338"/>
      <c r="CZ164" s="122"/>
      <c r="DA164" s="122"/>
      <c r="DB164" s="13"/>
      <c r="DD164" s="13"/>
      <c r="DE164" s="118">
        <f>11.2+0.17</f>
        <v>11.37</v>
      </c>
      <c r="DF164" s="118">
        <v>13.02</v>
      </c>
      <c r="DG164" s="118"/>
      <c r="DH164" s="118"/>
      <c r="DI164" s="118"/>
      <c r="DJ164" s="118">
        <f>DF164-DE164-DN164</f>
        <v>0.9500000000000004</v>
      </c>
      <c r="DK164" s="119">
        <f>DJ164/DE164</f>
        <v>8.355321020228676E-2</v>
      </c>
      <c r="DL164" s="122"/>
      <c r="DM164" s="125" t="s">
        <v>551</v>
      </c>
      <c r="DN164" s="120">
        <v>0.7</v>
      </c>
      <c r="DO164" s="338"/>
      <c r="DP164" s="122"/>
      <c r="DQ164" s="122"/>
      <c r="DR164" s="13"/>
      <c r="DT164" s="13"/>
      <c r="DU164" s="118">
        <f>11.2+0.17</f>
        <v>11.37</v>
      </c>
      <c r="DV164" s="118">
        <v>13.02</v>
      </c>
      <c r="DW164" s="118" t="s">
        <v>62</v>
      </c>
      <c r="DX164" s="118">
        <f>DV164-DU164-EB164</f>
        <v>0.9500000000000004</v>
      </c>
      <c r="DY164" s="119">
        <f>DX164/DU164</f>
        <v>8.355321020228676E-2</v>
      </c>
      <c r="DZ164" s="122"/>
      <c r="EA164" s="125" t="s">
        <v>551</v>
      </c>
      <c r="EB164" s="120">
        <v>0.7</v>
      </c>
      <c r="EC164" s="338"/>
      <c r="ED164" s="122"/>
      <c r="EE164" s="122"/>
      <c r="EF164" s="13"/>
      <c r="EG164" s="13"/>
      <c r="EH164" s="13"/>
      <c r="EI164" s="118">
        <f>11.2+0.17</f>
        <v>11.37</v>
      </c>
      <c r="EJ164" s="118">
        <v>13.02</v>
      </c>
      <c r="EK164" s="118" t="s">
        <v>62</v>
      </c>
      <c r="EL164" s="118">
        <f>EJ164-EI164-EO164</f>
        <v>0.9500000000000004</v>
      </c>
      <c r="EM164" s="119">
        <f>EL164/EI164</f>
        <v>8.355321020228676E-2</v>
      </c>
      <c r="EN164" s="125" t="s">
        <v>551</v>
      </c>
      <c r="EO164" s="120">
        <v>0.7</v>
      </c>
      <c r="EP164" s="338"/>
      <c r="EQ164" s="122"/>
      <c r="ER164" s="122"/>
      <c r="ES164" s="13"/>
      <c r="EU164" s="13"/>
      <c r="EV164" s="118">
        <f>11.2+0.17</f>
        <v>11.37</v>
      </c>
      <c r="EW164" s="118">
        <v>13.02</v>
      </c>
      <c r="EX164" s="118" t="s">
        <v>62</v>
      </c>
      <c r="EY164" s="118">
        <f>EW164-EV164-FB164</f>
        <v>0.9500000000000004</v>
      </c>
      <c r="EZ164" s="119">
        <f>EY164/EV164</f>
        <v>8.355321020228676E-2</v>
      </c>
      <c r="FA164" s="125" t="s">
        <v>551</v>
      </c>
      <c r="FB164" s="120">
        <v>0.7</v>
      </c>
      <c r="FC164" s="338"/>
      <c r="FD164" s="122"/>
      <c r="FE164" s="122"/>
      <c r="FF164" s="13"/>
      <c r="FH164" s="13"/>
      <c r="FI164" s="118">
        <f>11.2+0.17</f>
        <v>11.37</v>
      </c>
      <c r="FJ164" s="118">
        <v>13.02</v>
      </c>
      <c r="FK164" s="118" t="s">
        <v>62</v>
      </c>
      <c r="FL164" s="118">
        <f>FJ164-FI164-FO164</f>
        <v>0.9500000000000004</v>
      </c>
      <c r="FM164" s="119">
        <f>FL164/FI164</f>
        <v>8.355321020228676E-2</v>
      </c>
      <c r="FN164" s="125" t="s">
        <v>551</v>
      </c>
      <c r="FO164" s="120">
        <v>0.7</v>
      </c>
      <c r="FP164" s="338"/>
      <c r="FQ164" s="122"/>
      <c r="FR164" s="122"/>
      <c r="FS164" s="13"/>
      <c r="FU164" s="13"/>
      <c r="FV164" s="118">
        <f>11.2+0.17</f>
        <v>11.37</v>
      </c>
      <c r="FW164" s="118">
        <v>13.02</v>
      </c>
      <c r="FX164" s="118"/>
      <c r="FY164" s="118" t="s">
        <v>62</v>
      </c>
      <c r="FZ164" s="118">
        <f>FW164-FV164-GC164</f>
        <v>0.9500000000000004</v>
      </c>
      <c r="GA164" s="119">
        <f>FZ164/FV164</f>
        <v>8.355321020228676E-2</v>
      </c>
      <c r="GB164" s="125" t="s">
        <v>551</v>
      </c>
      <c r="GC164" s="120">
        <v>0.7</v>
      </c>
      <c r="GD164" s="338"/>
      <c r="GE164" s="122"/>
      <c r="GF164" s="122"/>
      <c r="GG164" s="13"/>
      <c r="GI164" s="13"/>
      <c r="GJ164" s="118">
        <f>11.2+0.17</f>
        <v>11.37</v>
      </c>
      <c r="GK164" s="118">
        <v>13.02</v>
      </c>
      <c r="GL164" s="118"/>
      <c r="GM164" s="118" t="s">
        <v>62</v>
      </c>
      <c r="GN164" s="118">
        <f>GK164-GJ164-GQ164</f>
        <v>0.9500000000000004</v>
      </c>
      <c r="GO164" s="119">
        <f>GN164/GJ164</f>
        <v>8.355321020228676E-2</v>
      </c>
      <c r="GP164" s="125" t="s">
        <v>551</v>
      </c>
      <c r="GQ164" s="281">
        <v>0.7</v>
      </c>
      <c r="GR164" s="338"/>
      <c r="GS164" s="122"/>
      <c r="GT164" s="122"/>
      <c r="GU164" s="13"/>
      <c r="GW164" s="13"/>
      <c r="GX164" s="118">
        <f>11.2+0.17</f>
        <v>11.37</v>
      </c>
      <c r="GY164" s="118">
        <v>13.02</v>
      </c>
      <c r="GZ164" s="118"/>
      <c r="HA164" s="118" t="s">
        <v>62</v>
      </c>
      <c r="HB164" s="118">
        <f>GY164-GX164-HE164</f>
        <v>0.9500000000000004</v>
      </c>
      <c r="HC164" s="119">
        <f>HB164/GX164</f>
        <v>8.355321020228676E-2</v>
      </c>
      <c r="HD164" s="125" t="s">
        <v>551</v>
      </c>
      <c r="HE164" s="281">
        <v>0.7</v>
      </c>
      <c r="HF164" s="338"/>
      <c r="HG164" s="122"/>
      <c r="HH164" s="122"/>
      <c r="HI164" s="13"/>
      <c r="HJ164" s="13"/>
      <c r="HK164" s="13"/>
      <c r="HL164" s="118">
        <f>11.2+0.17</f>
        <v>11.37</v>
      </c>
      <c r="HM164" s="118">
        <v>13.02</v>
      </c>
      <c r="HN164" s="118"/>
      <c r="HO164" s="118" t="s">
        <v>62</v>
      </c>
      <c r="HP164" s="118">
        <f>HM164-HL164-HS164</f>
        <v>0.9500000000000004</v>
      </c>
      <c r="HQ164" s="119">
        <f>HP164/HL164</f>
        <v>8.355321020228676E-2</v>
      </c>
      <c r="HR164" s="125" t="s">
        <v>551</v>
      </c>
      <c r="HS164" s="281">
        <v>0.7</v>
      </c>
      <c r="HT164" s="338"/>
      <c r="HU164" s="122"/>
      <c r="HV164" s="122"/>
      <c r="HW164" s="13"/>
      <c r="HX164" s="13" t="s">
        <v>552</v>
      </c>
      <c r="HY164" s="118">
        <f>11.2+0.17</f>
        <v>11.37</v>
      </c>
      <c r="HZ164" s="118">
        <v>13.1</v>
      </c>
      <c r="IA164" s="118"/>
      <c r="IB164" s="118" t="s">
        <v>62</v>
      </c>
      <c r="IC164" s="118">
        <f>HZ164-HY164-II164</f>
        <v>1.7300000000000004</v>
      </c>
      <c r="ID164" s="119">
        <f>IC164/HY164</f>
        <v>0.15215479331574322</v>
      </c>
      <c r="IE164" s="118">
        <v>13.1</v>
      </c>
      <c r="IF164" s="296">
        <f>IE164-HY164+IJ164</f>
        <v>1.7300000000000004</v>
      </c>
      <c r="IG164" s="119">
        <f>IF164/HY164</f>
        <v>0.15215479331574322</v>
      </c>
      <c r="IH164" s="297" t="s">
        <v>39</v>
      </c>
      <c r="II164" s="281"/>
      <c r="IJ164" s="338"/>
      <c r="IK164" s="122"/>
      <c r="IL164" s="122"/>
      <c r="IM164" s="13"/>
      <c r="IQ164" s="13" t="s">
        <v>552</v>
      </c>
      <c r="IR164" s="118">
        <f>11.2+0.17</f>
        <v>11.37</v>
      </c>
      <c r="IS164" s="118">
        <v>13.1</v>
      </c>
      <c r="IT164" s="118"/>
      <c r="IU164" s="118" t="s">
        <v>62</v>
      </c>
      <c r="IV164" s="118">
        <f>IS164-IR164-JB164</f>
        <v>1.7300000000000004</v>
      </c>
      <c r="IW164" s="119">
        <f>IV164/IR164</f>
        <v>0.15215479331574322</v>
      </c>
      <c r="IX164" s="118">
        <v>13.1</v>
      </c>
      <c r="IY164" s="296">
        <f>IX164-IR164+JC164</f>
        <v>1.7300000000000004</v>
      </c>
      <c r="IZ164" s="119">
        <f>IY164/IR164</f>
        <v>0.15215479331574322</v>
      </c>
      <c r="JA164" s="297" t="s">
        <v>39</v>
      </c>
      <c r="JB164" s="281"/>
      <c r="JC164" s="338"/>
      <c r="JD164" s="122"/>
      <c r="JE164" s="122"/>
      <c r="JF164" s="13"/>
      <c r="JH164" s="13" t="s">
        <v>552</v>
      </c>
      <c r="JI164" s="118">
        <f>11.2+0.17</f>
        <v>11.37</v>
      </c>
      <c r="JJ164" s="118">
        <v>13.1</v>
      </c>
      <c r="JK164" s="118"/>
      <c r="JL164" s="118" t="s">
        <v>62</v>
      </c>
      <c r="JM164" s="118">
        <f>JJ164-JI164-JS164</f>
        <v>1.7300000000000004</v>
      </c>
      <c r="JN164" s="119">
        <f>JM164/JI164</f>
        <v>0.15215479331574322</v>
      </c>
      <c r="JO164" s="118">
        <v>13.1</v>
      </c>
      <c r="JP164" s="296">
        <f>JO164-JI164+JT164</f>
        <v>1.7300000000000004</v>
      </c>
      <c r="JQ164" s="119">
        <f>JP164/JI164</f>
        <v>0.15215479331574322</v>
      </c>
      <c r="JR164" s="297" t="s">
        <v>39</v>
      </c>
      <c r="JS164" s="281"/>
      <c r="JT164" s="338"/>
      <c r="JU164" s="122"/>
      <c r="JV164" s="122"/>
      <c r="JW164" s="13"/>
      <c r="JZ164" s="13"/>
      <c r="KA164" s="118">
        <f>11.2+0.17</f>
        <v>11.37</v>
      </c>
      <c r="KB164" s="118">
        <v>13.1</v>
      </c>
      <c r="KC164" s="118"/>
      <c r="KD164" s="118" t="s">
        <v>62</v>
      </c>
      <c r="KE164" s="118">
        <f>KB164-KA164-KK164</f>
        <v>1.7300000000000004</v>
      </c>
      <c r="KF164" s="119">
        <f>KE164/KA164</f>
        <v>0.15215479331574322</v>
      </c>
      <c r="KG164" s="118">
        <v>13.1</v>
      </c>
      <c r="KH164" s="296">
        <f>KG164-KA164+KL164</f>
        <v>1.7300000000000004</v>
      </c>
      <c r="KI164" s="119">
        <f>KH164/KA164</f>
        <v>0.15215479331574322</v>
      </c>
      <c r="KJ164" s="297" t="s">
        <v>39</v>
      </c>
      <c r="KK164" s="281"/>
      <c r="KL164" s="338"/>
      <c r="KM164" s="122"/>
      <c r="KN164" s="122"/>
      <c r="KO164" s="13"/>
      <c r="KQ164" s="13"/>
      <c r="KR164" s="118">
        <f>11.2+0.17</f>
        <v>11.37</v>
      </c>
      <c r="KS164" s="118">
        <v>13.1</v>
      </c>
      <c r="KT164" s="118"/>
      <c r="KU164" s="319" t="s">
        <v>62</v>
      </c>
      <c r="KV164" s="118">
        <f>KS164-KR164-LB164</f>
        <v>1.7300000000000004</v>
      </c>
      <c r="KW164" s="119">
        <f>KV164/KR164</f>
        <v>0.15215479331574322</v>
      </c>
      <c r="KX164" s="118">
        <v>13.1</v>
      </c>
      <c r="KY164" s="296">
        <f>KX164-KR164+LC164</f>
        <v>1.7300000000000004</v>
      </c>
      <c r="KZ164" s="119">
        <f>KY164/KR164</f>
        <v>0.15215479331574322</v>
      </c>
      <c r="LA164" s="297" t="s">
        <v>39</v>
      </c>
      <c r="LB164" s="281"/>
      <c r="LC164" s="338"/>
      <c r="LD164" s="122"/>
      <c r="LE164" s="122"/>
      <c r="LF164" s="13"/>
      <c r="LI164" s="13"/>
      <c r="LJ164" s="118">
        <f>11.2+0.17</f>
        <v>11.37</v>
      </c>
      <c r="LK164" s="118">
        <v>13.1</v>
      </c>
      <c r="LL164" s="118"/>
      <c r="LM164" s="319" t="s">
        <v>62</v>
      </c>
      <c r="LN164" s="118">
        <f>LK164-LJ164-LT164</f>
        <v>1.7300000000000004</v>
      </c>
      <c r="LO164" s="119">
        <f>LN164/LJ164</f>
        <v>0.15215479331574322</v>
      </c>
      <c r="LP164" s="118">
        <v>13.1</v>
      </c>
      <c r="LQ164" s="296">
        <f>LP164-LJ164+LU164</f>
        <v>1.7300000000000004</v>
      </c>
      <c r="LR164" s="119">
        <f>LQ164/LJ164</f>
        <v>0.15215479331574322</v>
      </c>
      <c r="LS164" s="297" t="s">
        <v>39</v>
      </c>
      <c r="LT164" s="281"/>
      <c r="LU164" s="338"/>
      <c r="LV164" s="122"/>
      <c r="LW164" s="122"/>
      <c r="LX164" s="13"/>
      <c r="LZ164" s="13"/>
      <c r="MA164" s="118">
        <f>11.2+0.17</f>
        <v>11.37</v>
      </c>
      <c r="MB164" s="118">
        <v>13.1</v>
      </c>
      <c r="MC164" s="356">
        <f>1.09*MB164</f>
        <v>14.279</v>
      </c>
      <c r="MD164" s="319" t="s">
        <v>141</v>
      </c>
      <c r="ME164" s="118">
        <f>MB164-MA164-MK164</f>
        <v>1.7300000000000004</v>
      </c>
      <c r="MF164" s="119">
        <f>ME164/MA164</f>
        <v>0.15215479331574322</v>
      </c>
      <c r="MG164" s="118">
        <v>13.1</v>
      </c>
      <c r="MH164" s="296">
        <f>MG164-MA164+ML164</f>
        <v>1.7300000000000004</v>
      </c>
      <c r="MI164" s="119">
        <f>MH164/MA164</f>
        <v>0.15215479331574322</v>
      </c>
      <c r="MJ164" s="297" t="s">
        <v>39</v>
      </c>
      <c r="MK164" s="281"/>
      <c r="ML164" s="338"/>
      <c r="MM164" s="122"/>
      <c r="MN164" s="122"/>
      <c r="MO164" s="13"/>
      <c r="MQ164" s="13"/>
      <c r="MR164" s="118">
        <f>11.2+0.17</f>
        <v>11.37</v>
      </c>
      <c r="MS164" s="118">
        <v>13.1</v>
      </c>
      <c r="MT164" s="356">
        <f>1.09*MS164</f>
        <v>14.279</v>
      </c>
      <c r="MU164" s="319" t="s">
        <v>141</v>
      </c>
      <c r="MV164" s="118">
        <f>MS164-MR164-NB164</f>
        <v>1.7300000000000004</v>
      </c>
      <c r="MW164" s="119">
        <f>MV164/MR164</f>
        <v>0.15215479331574322</v>
      </c>
      <c r="MX164" s="118">
        <v>13.1</v>
      </c>
      <c r="MY164" s="296">
        <f>MX164-MR164+NC164</f>
        <v>1.7300000000000004</v>
      </c>
      <c r="MZ164" s="119">
        <f>MY164/MR164</f>
        <v>0.15215479331574322</v>
      </c>
      <c r="NA164" s="297" t="s">
        <v>39</v>
      </c>
      <c r="NB164" s="281"/>
      <c r="NC164" s="338"/>
      <c r="ND164" s="122"/>
      <c r="NE164" s="122"/>
      <c r="NF164" s="13"/>
      <c r="NI164" s="13"/>
      <c r="NJ164" s="118">
        <f>11.2+0.17</f>
        <v>11.37</v>
      </c>
      <c r="NK164" s="118">
        <v>13.1</v>
      </c>
      <c r="NL164" s="356"/>
      <c r="NM164" s="319" t="s">
        <v>141</v>
      </c>
      <c r="NN164" s="118">
        <f>NK164-NJ164-NT164</f>
        <v>1.7300000000000004</v>
      </c>
      <c r="NO164" s="119">
        <f>NN164/NJ164</f>
        <v>0.15215479331574322</v>
      </c>
      <c r="NP164" s="118">
        <v>13.1</v>
      </c>
      <c r="NQ164" s="296">
        <f>NP164-NJ164+NU164</f>
        <v>1.7300000000000004</v>
      </c>
      <c r="NR164" s="119">
        <f>NQ164/NJ164</f>
        <v>0.15215479331574322</v>
      </c>
      <c r="NS164" s="297" t="s">
        <v>39</v>
      </c>
      <c r="NT164" s="281"/>
      <c r="NU164" s="338"/>
      <c r="NV164" s="122"/>
      <c r="NW164" s="122"/>
      <c r="NX164" s="13"/>
      <c r="OA164" s="13"/>
      <c r="OB164" s="118">
        <f>11.2+0.17</f>
        <v>11.37</v>
      </c>
      <c r="OC164" s="118">
        <v>13.1</v>
      </c>
      <c r="OD164" s="356"/>
      <c r="OE164" s="319" t="s">
        <v>141</v>
      </c>
      <c r="OF164" s="118">
        <f>OC164-OB164-OL164</f>
        <v>1.7300000000000004</v>
      </c>
      <c r="OG164" s="119">
        <f>OF164/OB164</f>
        <v>0.15215479331574322</v>
      </c>
      <c r="OH164" s="118">
        <v>13.1</v>
      </c>
      <c r="OI164" s="296">
        <f>OH164-OB164+OM164</f>
        <v>1.7300000000000004</v>
      </c>
      <c r="OJ164" s="119">
        <f>OI164/OB164</f>
        <v>0.15215479331574322</v>
      </c>
      <c r="OK164" s="297" t="s">
        <v>39</v>
      </c>
      <c r="OL164" s="281"/>
      <c r="OM164" s="338"/>
      <c r="ON164" s="13"/>
      <c r="OQ164" s="13"/>
      <c r="OR164" s="118">
        <f>11.2+0.17</f>
        <v>11.37</v>
      </c>
      <c r="OS164" s="118">
        <v>13.1</v>
      </c>
      <c r="OT164" s="356"/>
      <c r="OU164" s="319" t="s">
        <v>141</v>
      </c>
      <c r="OV164" s="118">
        <f>OS164-OR164-PB164</f>
        <v>1.7300000000000004</v>
      </c>
      <c r="OW164" s="119">
        <f>OV164/OR164</f>
        <v>0.15215479331574322</v>
      </c>
      <c r="OX164" s="118">
        <v>13.1</v>
      </c>
      <c r="OY164" s="296">
        <f>OX164-OR164+PC164</f>
        <v>1.7300000000000004</v>
      </c>
      <c r="OZ164" s="119">
        <f>OY164/OR164</f>
        <v>0.15215479331574322</v>
      </c>
      <c r="PA164" s="297" t="s">
        <v>39</v>
      </c>
      <c r="PB164" s="281"/>
      <c r="PC164" s="338"/>
      <c r="PD164" s="13"/>
      <c r="PG164" s="13"/>
      <c r="PH164" s="118">
        <f>11.2+0.17</f>
        <v>11.37</v>
      </c>
      <c r="PI164" s="118">
        <v>13.1</v>
      </c>
      <c r="PJ164" s="356"/>
      <c r="PK164" s="319" t="s">
        <v>141</v>
      </c>
      <c r="PL164" s="118">
        <f>PI164-PH164-PR164</f>
        <v>1.7300000000000004</v>
      </c>
      <c r="PM164" s="119">
        <f>PL164/PH164</f>
        <v>0.15215479331574322</v>
      </c>
      <c r="PN164" s="118">
        <v>13.1</v>
      </c>
      <c r="PO164" s="296">
        <f>PN164-PH164+PS164</f>
        <v>1.7300000000000004</v>
      </c>
      <c r="PP164" s="119">
        <f>PO164/PH164</f>
        <v>0.15215479331574322</v>
      </c>
      <c r="PQ164" s="297" t="s">
        <v>39</v>
      </c>
      <c r="PR164" s="281"/>
      <c r="PS164" s="338"/>
      <c r="PT164" s="13"/>
      <c r="PV164" s="13"/>
      <c r="PW164" s="118">
        <f>11.2+0.17</f>
        <v>11.37</v>
      </c>
      <c r="PX164" s="118">
        <v>13.1</v>
      </c>
      <c r="PY164" s="356"/>
      <c r="PZ164" s="319" t="s">
        <v>141</v>
      </c>
      <c r="QA164" s="118">
        <f>PX164-PW164-QG164</f>
        <v>1.7300000000000004</v>
      </c>
      <c r="QB164" s="119">
        <f>QA164/PW164</f>
        <v>0.15215479331574322</v>
      </c>
      <c r="QC164" s="118">
        <v>13.1</v>
      </c>
      <c r="QD164" s="296">
        <f>QC164-PW164+QH164</f>
        <v>1.7300000000000004</v>
      </c>
      <c r="QE164" s="119">
        <f>QD164/PW164</f>
        <v>0.15215479331574322</v>
      </c>
      <c r="QF164" s="297" t="s">
        <v>39</v>
      </c>
      <c r="QG164" s="281"/>
      <c r="QH164" s="338"/>
      <c r="QI164" s="13"/>
      <c r="QK164" s="13"/>
      <c r="QL164" s="118">
        <f>11.2+0.17</f>
        <v>11.37</v>
      </c>
      <c r="QM164" s="118">
        <v>13.1</v>
      </c>
      <c r="QN164" s="356"/>
      <c r="QO164" s="319" t="s">
        <v>141</v>
      </c>
      <c r="QP164" s="118">
        <f>QM164-QL164-QV164</f>
        <v>1.7300000000000004</v>
      </c>
      <c r="QQ164" s="119">
        <f>QP164/QL164</f>
        <v>0.15215479331574322</v>
      </c>
      <c r="QR164" s="118">
        <v>13.1</v>
      </c>
      <c r="QS164" s="296">
        <f>QR164-QL164+QW164</f>
        <v>1.7300000000000004</v>
      </c>
      <c r="QT164" s="119">
        <f>QS164/QL164</f>
        <v>0.15215479331574322</v>
      </c>
      <c r="QU164" s="297" t="s">
        <v>39</v>
      </c>
      <c r="QV164" s="281"/>
      <c r="QW164" s="338"/>
      <c r="QX164" s="13"/>
      <c r="QZ164" s="622"/>
      <c r="RA164" s="118">
        <f>11.2+0.17</f>
        <v>11.37</v>
      </c>
      <c r="RB164" s="118">
        <v>13.1</v>
      </c>
      <c r="RC164" s="504"/>
      <c r="RD164" s="319" t="s">
        <v>141</v>
      </c>
      <c r="RE164" s="118">
        <f>RB164-RA164-RK164</f>
        <v>1.7300000000000004</v>
      </c>
      <c r="RF164" s="119">
        <f>RE164/RA164</f>
        <v>0.15215479331574322</v>
      </c>
      <c r="RG164" s="118">
        <v>13.1</v>
      </c>
      <c r="RH164" s="296">
        <f>RG164-RA164+RL164</f>
        <v>1.7300000000000004</v>
      </c>
      <c r="RI164" s="119">
        <f>RH164/RA164</f>
        <v>0.15215479331574322</v>
      </c>
      <c r="RJ164" s="523" t="s">
        <v>39</v>
      </c>
      <c r="RK164" s="281"/>
      <c r="RL164" s="576"/>
      <c r="RM164" s="633"/>
      <c r="RQ164" s="622"/>
      <c r="RR164" s="118">
        <f>11.2+0.17</f>
        <v>11.37</v>
      </c>
      <c r="RS164" s="118">
        <v>13.1</v>
      </c>
      <c r="RT164" s="504"/>
      <c r="RU164" s="319" t="s">
        <v>141</v>
      </c>
      <c r="RV164" s="118">
        <f>RS164-RR164-SB164</f>
        <v>1.7300000000000004</v>
      </c>
      <c r="RW164" s="119">
        <f>RV164/RR164</f>
        <v>0.15215479331574322</v>
      </c>
      <c r="RX164" s="118">
        <v>13.1</v>
      </c>
      <c r="RY164" s="296">
        <f>RX164-RR164+SC164</f>
        <v>1.7300000000000004</v>
      </c>
      <c r="RZ164" s="119">
        <f>RY164/RR164</f>
        <v>0.15215479331574322</v>
      </c>
      <c r="SA164" s="523" t="s">
        <v>39</v>
      </c>
      <c r="SB164" s="281"/>
      <c r="SC164" s="576"/>
      <c r="SD164" s="633"/>
    </row>
    <row r="165" spans="1:498">
      <c r="A165" s="60" t="s">
        <v>509</v>
      </c>
      <c r="B165" s="61">
        <v>120</v>
      </c>
      <c r="C165" s="60" t="s">
        <v>58</v>
      </c>
      <c r="D165" s="780">
        <v>1022</v>
      </c>
      <c r="E165" s="62" t="s">
        <v>501</v>
      </c>
      <c r="F165" s="349" t="s">
        <v>147</v>
      </c>
      <c r="G165" s="602" t="s">
        <v>510</v>
      </c>
      <c r="H165" s="60"/>
      <c r="J165" s="692"/>
      <c r="K165" s="820">
        <f>11.2+0.17</f>
        <v>11.37</v>
      </c>
      <c r="L165" s="820">
        <v>13.02</v>
      </c>
      <c r="M165" s="820"/>
      <c r="N165" s="820">
        <f>L165-K165+S165-R165</f>
        <v>0.9500000000000004</v>
      </c>
      <c r="O165" s="827">
        <f>N165/K165</f>
        <v>8.355321020228676E-2</v>
      </c>
      <c r="P165" s="827"/>
      <c r="Q165" s="830" t="s">
        <v>551</v>
      </c>
      <c r="R165" s="832">
        <v>0.7</v>
      </c>
      <c r="S165" s="833"/>
      <c r="T165" s="797"/>
      <c r="U165" s="797"/>
      <c r="V165" s="692"/>
      <c r="X165" s="692"/>
      <c r="Y165" s="820">
        <f>11.2+0.17</f>
        <v>11.37</v>
      </c>
      <c r="Z165" s="820">
        <v>13.02</v>
      </c>
      <c r="AA165" s="820"/>
      <c r="AB165" s="820">
        <f>Z165-Y165+AG165-AF165</f>
        <v>0.9500000000000004</v>
      </c>
      <c r="AC165" s="827">
        <f>AB165/Y165</f>
        <v>8.355321020228676E-2</v>
      </c>
      <c r="AD165" s="827"/>
      <c r="AE165" s="830" t="s">
        <v>551</v>
      </c>
      <c r="AF165" s="839">
        <v>0.7</v>
      </c>
      <c r="AG165" s="833"/>
      <c r="AH165" s="797"/>
      <c r="AI165" s="797"/>
      <c r="AJ165" s="692"/>
      <c r="AL165" s="692"/>
      <c r="AM165" s="820">
        <f>11.2+0.17</f>
        <v>11.37</v>
      </c>
      <c r="AN165" s="820">
        <v>13.02</v>
      </c>
      <c r="AO165" s="820"/>
      <c r="AP165" s="820">
        <f>AN165-AM165-AT165</f>
        <v>0.9500000000000004</v>
      </c>
      <c r="AQ165" s="827">
        <f>AP165/AM165</f>
        <v>8.355321020228676E-2</v>
      </c>
      <c r="AR165" s="827"/>
      <c r="AS165" s="830" t="s">
        <v>551</v>
      </c>
      <c r="AT165" s="832">
        <v>0.7</v>
      </c>
      <c r="AU165" s="833"/>
      <c r="AV165" s="797"/>
      <c r="AW165" s="797"/>
      <c r="AX165" s="692"/>
      <c r="AZ165" s="692"/>
      <c r="BA165" s="820">
        <f>11.2+0.17</f>
        <v>11.37</v>
      </c>
      <c r="BB165" s="820">
        <v>13.02</v>
      </c>
      <c r="BC165" s="820"/>
      <c r="BD165" s="820">
        <f>BB165-BA165-BH165</f>
        <v>0.9500000000000004</v>
      </c>
      <c r="BE165" s="827">
        <f>BD165/BA165</f>
        <v>8.355321020228676E-2</v>
      </c>
      <c r="BF165" s="827"/>
      <c r="BG165" s="830" t="s">
        <v>551</v>
      </c>
      <c r="BH165" s="832">
        <v>0.7</v>
      </c>
      <c r="BI165" s="833"/>
      <c r="BJ165" s="797"/>
      <c r="BK165" s="797"/>
      <c r="BL165" s="692"/>
      <c r="BN165" s="692"/>
      <c r="BO165" s="820">
        <f>11.2+0.17</f>
        <v>11.37</v>
      </c>
      <c r="BP165" s="820">
        <v>13.02</v>
      </c>
      <c r="BQ165" s="820"/>
      <c r="BR165" s="820">
        <f>BP165-BO165-BV165</f>
        <v>0.9500000000000004</v>
      </c>
      <c r="BS165" s="827">
        <f>BR165/BO165</f>
        <v>8.355321020228676E-2</v>
      </c>
      <c r="BT165" s="827"/>
      <c r="BU165" s="830" t="s">
        <v>551</v>
      </c>
      <c r="BV165" s="839">
        <v>0.7</v>
      </c>
      <c r="BW165" s="833"/>
      <c r="BX165" s="797"/>
      <c r="BY165" s="797"/>
      <c r="BZ165" s="692"/>
      <c r="CB165" s="692"/>
      <c r="CC165" s="820">
        <f>11.2+0.17</f>
        <v>11.37</v>
      </c>
      <c r="CD165" s="820">
        <v>13.02</v>
      </c>
      <c r="CE165" s="820"/>
      <c r="CF165" s="820">
        <f>CD165-CC165-CJ165</f>
        <v>0.9500000000000004</v>
      </c>
      <c r="CG165" s="827">
        <f>CF165/CC165</f>
        <v>8.355321020228676E-2</v>
      </c>
      <c r="CH165" s="827"/>
      <c r="CI165" s="830" t="s">
        <v>551</v>
      </c>
      <c r="CJ165" s="832">
        <v>0.7</v>
      </c>
      <c r="CK165" s="833"/>
      <c r="CL165" s="797"/>
      <c r="CM165" s="797"/>
      <c r="CN165" s="692"/>
      <c r="CP165" s="692"/>
      <c r="CQ165" s="820">
        <f>11.2+0.17</f>
        <v>11.37</v>
      </c>
      <c r="CR165" s="820">
        <v>13.02</v>
      </c>
      <c r="CS165" s="820"/>
      <c r="CT165" s="820">
        <f>CR165-CQ165-CX165</f>
        <v>0.9500000000000004</v>
      </c>
      <c r="CU165" s="827">
        <f>CT165/CQ165</f>
        <v>8.355321020228676E-2</v>
      </c>
      <c r="CV165" s="827"/>
      <c r="CW165" s="830" t="s">
        <v>551</v>
      </c>
      <c r="CX165" s="832">
        <v>0.7</v>
      </c>
      <c r="CY165" s="833"/>
      <c r="CZ165" s="797"/>
      <c r="DA165" s="797"/>
      <c r="DB165" s="692"/>
      <c r="DD165" s="692"/>
      <c r="DE165" s="820">
        <f>11.2+0.17</f>
        <v>11.37</v>
      </c>
      <c r="DF165" s="820">
        <v>13.02</v>
      </c>
      <c r="DG165" s="820"/>
      <c r="DH165" s="820"/>
      <c r="DI165" s="820"/>
      <c r="DJ165" s="820">
        <f>DF165-DE165-DN165</f>
        <v>0.9500000000000004</v>
      </c>
      <c r="DK165" s="827">
        <f>DJ165/DE165</f>
        <v>8.355321020228676E-2</v>
      </c>
      <c r="DL165" s="827"/>
      <c r="DM165" s="830" t="s">
        <v>551</v>
      </c>
      <c r="DN165" s="832">
        <v>0.7</v>
      </c>
      <c r="DO165" s="833"/>
      <c r="DP165" s="797"/>
      <c r="DQ165" s="797"/>
      <c r="DR165" s="692"/>
      <c r="DT165" s="13"/>
      <c r="DU165" s="118">
        <v>13</v>
      </c>
      <c r="DV165" s="118">
        <f>(DU165)+(DU165*0.08)+EB165</f>
        <v>14.739999999999998</v>
      </c>
      <c r="DW165" s="118" t="s">
        <v>62</v>
      </c>
      <c r="DX165" s="118">
        <f>DV165-DU165-EB165</f>
        <v>1.0399999999999985</v>
      </c>
      <c r="DY165" s="119">
        <f>DX165/DU165</f>
        <v>7.9999999999999877E-2</v>
      </c>
      <c r="DZ165" s="119"/>
      <c r="EA165" s="125" t="s">
        <v>551</v>
      </c>
      <c r="EB165" s="120">
        <v>0.7</v>
      </c>
      <c r="EC165" s="121"/>
      <c r="ED165" s="122"/>
      <c r="EE165" s="122"/>
      <c r="EF165" s="692"/>
      <c r="EG165" s="692"/>
      <c r="EH165" s="13"/>
      <c r="EI165" s="118">
        <v>13</v>
      </c>
      <c r="EJ165" s="118">
        <f>(EI165)+(EI165*0.08)+EO165</f>
        <v>14.739999999999998</v>
      </c>
      <c r="EK165" s="118" t="s">
        <v>62</v>
      </c>
      <c r="EL165" s="118">
        <f>EJ165-EI165-EO165</f>
        <v>1.0399999999999985</v>
      </c>
      <c r="EM165" s="119">
        <f>EL165/EI165</f>
        <v>7.9999999999999877E-2</v>
      </c>
      <c r="EN165" s="125" t="s">
        <v>551</v>
      </c>
      <c r="EO165" s="120">
        <v>0.7</v>
      </c>
      <c r="EP165" s="121"/>
      <c r="EQ165" s="122"/>
      <c r="ER165" s="122"/>
      <c r="ES165" s="692"/>
      <c r="EU165" s="13"/>
      <c r="EV165" s="118">
        <v>13</v>
      </c>
      <c r="EW165" s="118">
        <f>(EV165)+(EV165*0.08)+FB165</f>
        <v>14.739999999999998</v>
      </c>
      <c r="EX165" s="118" t="s">
        <v>62</v>
      </c>
      <c r="EY165" s="118">
        <f>EW165-EV165-FB165</f>
        <v>1.0399999999999985</v>
      </c>
      <c r="EZ165" s="119">
        <f>EY165/EV165</f>
        <v>7.9999999999999877E-2</v>
      </c>
      <c r="FA165" s="125" t="s">
        <v>551</v>
      </c>
      <c r="FB165" s="120">
        <v>0.7</v>
      </c>
      <c r="FC165" s="121"/>
      <c r="FD165" s="122"/>
      <c r="FE165" s="122"/>
      <c r="FF165" s="692"/>
      <c r="FH165" s="13"/>
      <c r="FI165" s="118">
        <v>13</v>
      </c>
      <c r="FJ165" s="118">
        <f>(FI165)+(FI165*0.08)+FO165</f>
        <v>14.739999999999998</v>
      </c>
      <c r="FK165" s="118" t="s">
        <v>62</v>
      </c>
      <c r="FL165" s="118">
        <f>FJ165-FI165-FO165</f>
        <v>1.0399999999999985</v>
      </c>
      <c r="FM165" s="119">
        <f>FL165/FI165</f>
        <v>7.9999999999999877E-2</v>
      </c>
      <c r="FN165" s="125" t="s">
        <v>551</v>
      </c>
      <c r="FO165" s="120">
        <v>0.7</v>
      </c>
      <c r="FP165" s="121"/>
      <c r="FQ165" s="122"/>
      <c r="FR165" s="122"/>
      <c r="FS165" s="692"/>
      <c r="FU165" s="13"/>
      <c r="FV165" s="118">
        <v>13</v>
      </c>
      <c r="FW165" s="118">
        <f>(FV165)+(FV165*0.08)+GC165</f>
        <v>14.739999999999998</v>
      </c>
      <c r="FX165" s="118"/>
      <c r="FY165" s="118" t="s">
        <v>62</v>
      </c>
      <c r="FZ165" s="118">
        <f>FW165-FV165-GC165</f>
        <v>1.0399999999999985</v>
      </c>
      <c r="GA165" s="119">
        <f>FZ165/FV165</f>
        <v>7.9999999999999877E-2</v>
      </c>
      <c r="GB165" s="125" t="s">
        <v>551</v>
      </c>
      <c r="GC165" s="120">
        <v>0.7</v>
      </c>
      <c r="GD165" s="121"/>
      <c r="GE165" s="122"/>
      <c r="GF165" s="122"/>
      <c r="GG165" s="692"/>
      <c r="GI165" s="13"/>
      <c r="GJ165" s="118">
        <v>13</v>
      </c>
      <c r="GK165" s="118">
        <f>(GJ165)+(GJ165*0.08)+GQ165</f>
        <v>14.739999999999998</v>
      </c>
      <c r="GL165" s="118"/>
      <c r="GM165" s="118" t="s">
        <v>62</v>
      </c>
      <c r="GN165" s="118">
        <f>GK165-GJ165-GQ165</f>
        <v>1.0399999999999985</v>
      </c>
      <c r="GO165" s="119">
        <f>GN165/GJ165</f>
        <v>7.9999999999999877E-2</v>
      </c>
      <c r="GP165" s="125" t="s">
        <v>551</v>
      </c>
      <c r="GQ165" s="281">
        <v>0.7</v>
      </c>
      <c r="GR165" s="121"/>
      <c r="GS165" s="122"/>
      <c r="GT165" s="122"/>
      <c r="GU165" s="692"/>
      <c r="GW165" s="13"/>
      <c r="GX165" s="118">
        <v>13</v>
      </c>
      <c r="GY165" s="118">
        <f>(GX165)+(GX165*0.08)+HE165</f>
        <v>14.739999999999998</v>
      </c>
      <c r="GZ165" s="118"/>
      <c r="HA165" s="118" t="s">
        <v>62</v>
      </c>
      <c r="HB165" s="118">
        <f>GY165-GX165-HE165</f>
        <v>1.0399999999999985</v>
      </c>
      <c r="HC165" s="119">
        <f>HB165/GX165</f>
        <v>7.9999999999999877E-2</v>
      </c>
      <c r="HD165" s="125" t="s">
        <v>551</v>
      </c>
      <c r="HE165" s="281">
        <v>0.7</v>
      </c>
      <c r="HF165" s="121"/>
      <c r="HG165" s="122"/>
      <c r="HH165" s="122"/>
      <c r="HI165" s="692"/>
      <c r="HJ165" s="692"/>
      <c r="HK165" s="13"/>
      <c r="HL165" s="118">
        <v>13</v>
      </c>
      <c r="HM165" s="118">
        <f>(HL165)+(HL165*0.08)+HS165</f>
        <v>14.739999999999998</v>
      </c>
      <c r="HN165" s="118"/>
      <c r="HO165" s="118" t="s">
        <v>62</v>
      </c>
      <c r="HP165" s="118">
        <f>HM165-HL165-HS165</f>
        <v>1.0399999999999985</v>
      </c>
      <c r="HQ165" s="119">
        <f>HP165/HL165</f>
        <v>7.9999999999999877E-2</v>
      </c>
      <c r="HR165" s="125" t="s">
        <v>551</v>
      </c>
      <c r="HS165" s="281">
        <v>0.7</v>
      </c>
      <c r="HT165" s="121"/>
      <c r="HU165" s="122"/>
      <c r="HV165" s="122"/>
      <c r="HW165" s="692"/>
      <c r="HX165" s="13" t="s">
        <v>552</v>
      </c>
      <c r="HY165" s="118">
        <v>13</v>
      </c>
      <c r="HZ165" s="118">
        <v>14.3</v>
      </c>
      <c r="IA165" s="118"/>
      <c r="IB165" s="118" t="s">
        <v>62</v>
      </c>
      <c r="IC165" s="118">
        <f>HZ165-HY165-II165</f>
        <v>1.3000000000000007</v>
      </c>
      <c r="ID165" s="119">
        <f>IC165/HY165</f>
        <v>0.10000000000000006</v>
      </c>
      <c r="IE165" s="118">
        <v>14.3</v>
      </c>
      <c r="IF165" s="296">
        <f>IE165-HY165+IJ165</f>
        <v>1.3000000000000007</v>
      </c>
      <c r="IG165" s="119">
        <f>IF165/HY165</f>
        <v>0.10000000000000006</v>
      </c>
      <c r="IH165" s="297" t="s">
        <v>39</v>
      </c>
      <c r="II165" s="281"/>
      <c r="IJ165" s="121"/>
      <c r="IK165" s="122"/>
      <c r="IL165" s="122"/>
      <c r="IM165" s="692"/>
      <c r="IO165" s="13"/>
      <c r="IQ165" s="13" t="s">
        <v>552</v>
      </c>
      <c r="IR165" s="118">
        <v>13</v>
      </c>
      <c r="IS165" s="118">
        <v>14.3</v>
      </c>
      <c r="IT165" s="118"/>
      <c r="IU165" s="118" t="s">
        <v>62</v>
      </c>
      <c r="IV165" s="118">
        <f>IS165-IR165-JB165</f>
        <v>1.3000000000000007</v>
      </c>
      <c r="IW165" s="119">
        <f>IV165/IR165</f>
        <v>0.10000000000000006</v>
      </c>
      <c r="IX165" s="118">
        <v>14.3</v>
      </c>
      <c r="IY165" s="296">
        <f>IX165-IR165+JC165</f>
        <v>1.3000000000000007</v>
      </c>
      <c r="IZ165" s="119">
        <f>IY165/IR165</f>
        <v>0.10000000000000006</v>
      </c>
      <c r="JA165" s="297" t="s">
        <v>39</v>
      </c>
      <c r="JB165" s="281"/>
      <c r="JC165" s="121"/>
      <c r="JD165" s="122"/>
      <c r="JE165" s="122"/>
      <c r="JF165" s="692"/>
      <c r="JH165" s="13" t="s">
        <v>552</v>
      </c>
      <c r="JI165" s="118">
        <v>13</v>
      </c>
      <c r="JJ165" s="118">
        <v>14.3</v>
      </c>
      <c r="JK165" s="118"/>
      <c r="JL165" s="118" t="s">
        <v>62</v>
      </c>
      <c r="JM165" s="118">
        <f>JJ165-JI165-JS165</f>
        <v>1.3000000000000007</v>
      </c>
      <c r="JN165" s="119">
        <f>JM165/JI165</f>
        <v>0.10000000000000006</v>
      </c>
      <c r="JO165" s="118">
        <v>14.3</v>
      </c>
      <c r="JP165" s="296">
        <f>JO165-JI165+JT165</f>
        <v>1.3000000000000007</v>
      </c>
      <c r="JQ165" s="119">
        <f>JP165/JI165</f>
        <v>0.10000000000000006</v>
      </c>
      <c r="JR165" s="297" t="s">
        <v>39</v>
      </c>
      <c r="JS165" s="281"/>
      <c r="JT165" s="121"/>
      <c r="JU165" s="122"/>
      <c r="JV165" s="122"/>
      <c r="JW165" s="13"/>
      <c r="JZ165" s="13"/>
      <c r="KA165" s="118">
        <v>13</v>
      </c>
      <c r="KB165" s="118">
        <v>14.3</v>
      </c>
      <c r="KC165" s="118"/>
      <c r="KD165" s="118" t="s">
        <v>62</v>
      </c>
      <c r="KE165" s="118">
        <f>KB165-KA165-KK165</f>
        <v>1.3000000000000007</v>
      </c>
      <c r="KF165" s="119">
        <f>KE165/KA165</f>
        <v>0.10000000000000006</v>
      </c>
      <c r="KG165" s="118">
        <v>14.3</v>
      </c>
      <c r="KH165" s="296">
        <f>KG165-KA165+KL165</f>
        <v>1.3000000000000007</v>
      </c>
      <c r="KI165" s="119">
        <f>KH165/KA165</f>
        <v>0.10000000000000006</v>
      </c>
      <c r="KJ165" s="297" t="s">
        <v>39</v>
      </c>
      <c r="KK165" s="281"/>
      <c r="KL165" s="121"/>
      <c r="KM165" s="122"/>
      <c r="KN165" s="122"/>
      <c r="KO165" s="13"/>
      <c r="KQ165" s="13"/>
      <c r="KR165" s="118">
        <v>13</v>
      </c>
      <c r="KS165" s="118">
        <v>14.3</v>
      </c>
      <c r="KT165" s="118"/>
      <c r="KU165" s="319" t="s">
        <v>62</v>
      </c>
      <c r="KV165" s="118">
        <f>KS165-KR165-LB165</f>
        <v>1.3000000000000007</v>
      </c>
      <c r="KW165" s="119">
        <f>KV165/KR165</f>
        <v>0.10000000000000006</v>
      </c>
      <c r="KX165" s="118">
        <v>14.3</v>
      </c>
      <c r="KY165" s="296">
        <f>KX165-KR165+LC165</f>
        <v>1.3000000000000007</v>
      </c>
      <c r="KZ165" s="119">
        <f>KY165/KR165</f>
        <v>0.10000000000000006</v>
      </c>
      <c r="LA165" s="297" t="s">
        <v>39</v>
      </c>
      <c r="LB165" s="281"/>
      <c r="LC165" s="121"/>
      <c r="LD165" s="122"/>
      <c r="LE165" s="122"/>
      <c r="LF165" s="13"/>
      <c r="LI165" s="13"/>
      <c r="LJ165" s="118">
        <v>13</v>
      </c>
      <c r="LK165" s="118">
        <v>14.3</v>
      </c>
      <c r="LL165" s="118"/>
      <c r="LM165" s="319" t="s">
        <v>62</v>
      </c>
      <c r="LN165" s="118">
        <f>LK165-LJ165-LT165</f>
        <v>1.3000000000000007</v>
      </c>
      <c r="LO165" s="119">
        <f>LN165/LJ165</f>
        <v>0.10000000000000006</v>
      </c>
      <c r="LP165" s="118">
        <v>14.3</v>
      </c>
      <c r="LQ165" s="296">
        <f>LP165-LJ165+LU165</f>
        <v>1.3000000000000007</v>
      </c>
      <c r="LR165" s="119">
        <f>LQ165/LJ165</f>
        <v>0.10000000000000006</v>
      </c>
      <c r="LS165" s="297" t="s">
        <v>39</v>
      </c>
      <c r="LT165" s="281"/>
      <c r="LU165" s="121"/>
      <c r="LV165" s="122"/>
      <c r="LW165" s="122"/>
      <c r="LX165" s="13"/>
      <c r="LZ165" s="13"/>
      <c r="MA165" s="118">
        <v>13</v>
      </c>
      <c r="MB165" s="118">
        <v>14.3</v>
      </c>
      <c r="MC165" s="356">
        <f>1.09*MB165</f>
        <v>15.587000000000002</v>
      </c>
      <c r="MD165" s="319" t="s">
        <v>141</v>
      </c>
      <c r="ME165" s="118">
        <f>MB165-MA165-MK165</f>
        <v>1.3000000000000007</v>
      </c>
      <c r="MF165" s="119">
        <f>ME165/MA165</f>
        <v>0.10000000000000006</v>
      </c>
      <c r="MG165" s="118">
        <v>14.3</v>
      </c>
      <c r="MH165" s="296">
        <f>MG165-MA165+ML165</f>
        <v>1.3000000000000007</v>
      </c>
      <c r="MI165" s="119">
        <f>MH165/MA165</f>
        <v>0.10000000000000006</v>
      </c>
      <c r="MJ165" s="297" t="s">
        <v>39</v>
      </c>
      <c r="MK165" s="281"/>
      <c r="ML165" s="121"/>
      <c r="MM165" s="122"/>
      <c r="MN165" s="122"/>
      <c r="MO165" s="13"/>
      <c r="MQ165" s="13"/>
      <c r="MR165" s="118">
        <v>13</v>
      </c>
      <c r="MS165" s="118">
        <v>14.3</v>
      </c>
      <c r="MT165" s="356">
        <f>1.09*MS165</f>
        <v>15.587000000000002</v>
      </c>
      <c r="MU165" s="319" t="s">
        <v>141</v>
      </c>
      <c r="MV165" s="118">
        <f>MS165-MR165-NB165</f>
        <v>1.3000000000000007</v>
      </c>
      <c r="MW165" s="119">
        <f>MV165/MR165</f>
        <v>0.10000000000000006</v>
      </c>
      <c r="MX165" s="118">
        <v>14.3</v>
      </c>
      <c r="MY165" s="296">
        <f>MX165-MR165+NC165</f>
        <v>1.3000000000000007</v>
      </c>
      <c r="MZ165" s="119">
        <f>MY165/MR165</f>
        <v>0.10000000000000006</v>
      </c>
      <c r="NA165" s="297" t="s">
        <v>39</v>
      </c>
      <c r="NB165" s="281"/>
      <c r="NC165" s="121"/>
      <c r="ND165" s="122"/>
      <c r="NE165" s="122"/>
      <c r="NF165" s="13"/>
      <c r="NI165" s="13"/>
      <c r="NJ165" s="118">
        <v>13</v>
      </c>
      <c r="NK165" s="118">
        <v>14.3</v>
      </c>
      <c r="NL165" s="356"/>
      <c r="NM165" s="319" t="s">
        <v>141</v>
      </c>
      <c r="NN165" s="118">
        <f>NK165-NJ165-NT165</f>
        <v>1.3000000000000007</v>
      </c>
      <c r="NO165" s="119">
        <f>NN165/NJ165</f>
        <v>0.10000000000000006</v>
      </c>
      <c r="NP165" s="118">
        <v>14.3</v>
      </c>
      <c r="NQ165" s="296">
        <f>NP165-NJ165+NU165</f>
        <v>1.3000000000000007</v>
      </c>
      <c r="NR165" s="119">
        <f>NQ165/NJ165</f>
        <v>0.10000000000000006</v>
      </c>
      <c r="NS165" s="297" t="s">
        <v>39</v>
      </c>
      <c r="NT165" s="281"/>
      <c r="NU165" s="121"/>
      <c r="NV165" s="122"/>
      <c r="NW165" s="122"/>
      <c r="NX165" s="13"/>
      <c r="OA165" s="13"/>
      <c r="OB165" s="118">
        <v>13</v>
      </c>
      <c r="OC165" s="118">
        <v>14.3</v>
      </c>
      <c r="OD165" s="356"/>
      <c r="OE165" s="319" t="s">
        <v>141</v>
      </c>
      <c r="OF165" s="118">
        <f>OC165-OB165-OL165</f>
        <v>1.3000000000000007</v>
      </c>
      <c r="OG165" s="119">
        <f>OF165/OB165</f>
        <v>0.10000000000000006</v>
      </c>
      <c r="OH165" s="118">
        <v>14.3</v>
      </c>
      <c r="OI165" s="296">
        <f>OH165-OB165+OM165</f>
        <v>1.3000000000000007</v>
      </c>
      <c r="OJ165" s="119">
        <f>OI165/OB165</f>
        <v>0.10000000000000006</v>
      </c>
      <c r="OK165" s="297" t="s">
        <v>39</v>
      </c>
      <c r="OL165" s="281"/>
      <c r="OM165" s="121"/>
      <c r="ON165" s="13"/>
      <c r="OQ165" s="13"/>
      <c r="OR165" s="118">
        <v>13</v>
      </c>
      <c r="OS165" s="118">
        <v>14.3</v>
      </c>
      <c r="OT165" s="356"/>
      <c r="OU165" s="319" t="s">
        <v>141</v>
      </c>
      <c r="OV165" s="118">
        <f>OS165-OR165-PB165</f>
        <v>1.3000000000000007</v>
      </c>
      <c r="OW165" s="119">
        <f>OV165/OR165</f>
        <v>0.10000000000000006</v>
      </c>
      <c r="OX165" s="118">
        <v>14.3</v>
      </c>
      <c r="OY165" s="296">
        <f>OX165-OR165+PC165</f>
        <v>1.3000000000000007</v>
      </c>
      <c r="OZ165" s="119">
        <f>OY165/OR165</f>
        <v>0.10000000000000006</v>
      </c>
      <c r="PA165" s="297" t="s">
        <v>39</v>
      </c>
      <c r="PB165" s="281"/>
      <c r="PC165" s="121"/>
      <c r="PD165" s="13"/>
      <c r="PG165" s="13"/>
      <c r="PH165" s="118">
        <v>13</v>
      </c>
      <c r="PI165" s="118">
        <v>14.3</v>
      </c>
      <c r="PJ165" s="356"/>
      <c r="PK165" s="319" t="s">
        <v>141</v>
      </c>
      <c r="PL165" s="118">
        <f>PI165-PH165-PR165</f>
        <v>1.3000000000000007</v>
      </c>
      <c r="PM165" s="119">
        <f>PL165/PH165</f>
        <v>0.10000000000000006</v>
      </c>
      <c r="PN165" s="118">
        <v>14.3</v>
      </c>
      <c r="PO165" s="296">
        <f>PN165-PH165+PS165</f>
        <v>1.3000000000000007</v>
      </c>
      <c r="PP165" s="119">
        <f>PO165/PH165</f>
        <v>0.10000000000000006</v>
      </c>
      <c r="PQ165" s="297" t="s">
        <v>39</v>
      </c>
      <c r="PR165" s="281"/>
      <c r="PS165" s="121"/>
      <c r="PT165" s="13"/>
      <c r="PV165" s="13"/>
      <c r="PW165" s="118">
        <v>13</v>
      </c>
      <c r="PX165" s="118">
        <v>14.3</v>
      </c>
      <c r="PY165" s="356"/>
      <c r="PZ165" s="319" t="s">
        <v>141</v>
      </c>
      <c r="QA165" s="118">
        <f>PX165-PW165-QG165</f>
        <v>1.3000000000000007</v>
      </c>
      <c r="QB165" s="119">
        <f>QA165/PW165</f>
        <v>0.10000000000000006</v>
      </c>
      <c r="QC165" s="118">
        <v>14.3</v>
      </c>
      <c r="QD165" s="296">
        <f>QC165-PW165+QH165</f>
        <v>1.3000000000000007</v>
      </c>
      <c r="QE165" s="119">
        <f>QD165/PW165</f>
        <v>0.10000000000000006</v>
      </c>
      <c r="QF165" s="297" t="s">
        <v>39</v>
      </c>
      <c r="QG165" s="281"/>
      <c r="QH165" s="121"/>
      <c r="QI165" s="13"/>
      <c r="QK165" s="13"/>
      <c r="QL165" s="118">
        <v>13</v>
      </c>
      <c r="QM165" s="118">
        <v>14.3</v>
      </c>
      <c r="QN165" s="356"/>
      <c r="QO165" s="319" t="s">
        <v>141</v>
      </c>
      <c r="QP165" s="118">
        <f>QM165-QL165-QV165</f>
        <v>1.3000000000000007</v>
      </c>
      <c r="QQ165" s="119">
        <f>QP165/QL165</f>
        <v>0.10000000000000006</v>
      </c>
      <c r="QR165" s="118">
        <v>14.3</v>
      </c>
      <c r="QS165" s="296">
        <f>QR165-QL165+QW165</f>
        <v>1.3000000000000007</v>
      </c>
      <c r="QT165" s="119">
        <f>QS165/QL165</f>
        <v>0.10000000000000006</v>
      </c>
      <c r="QU165" s="297" t="s">
        <v>39</v>
      </c>
      <c r="QV165" s="281"/>
      <c r="QW165" s="121"/>
      <c r="QX165" s="13"/>
      <c r="QZ165" s="622"/>
      <c r="RA165" s="118">
        <v>13</v>
      </c>
      <c r="RB165" s="118">
        <v>14.3</v>
      </c>
      <c r="RC165" s="504"/>
      <c r="RD165" s="319" t="s">
        <v>141</v>
      </c>
      <c r="RE165" s="118">
        <f>RB165-RA165-RK165</f>
        <v>1.3000000000000007</v>
      </c>
      <c r="RF165" s="119">
        <f>RE165/RA165</f>
        <v>0.10000000000000006</v>
      </c>
      <c r="RG165" s="118">
        <v>14.3</v>
      </c>
      <c r="RH165" s="296">
        <f>RG165-RA165+RL165</f>
        <v>1.3000000000000007</v>
      </c>
      <c r="RI165" s="119">
        <f>RH165/RA165</f>
        <v>0.10000000000000006</v>
      </c>
      <c r="RJ165" s="523" t="s">
        <v>39</v>
      </c>
      <c r="RK165" s="281"/>
      <c r="RL165" s="568"/>
      <c r="RM165" s="633"/>
      <c r="RQ165" s="622"/>
      <c r="RR165" s="118">
        <v>13</v>
      </c>
      <c r="RS165" s="118">
        <v>14.3</v>
      </c>
      <c r="RT165" s="504"/>
      <c r="RU165" s="319" t="s">
        <v>141</v>
      </c>
      <c r="RV165" s="118">
        <f>RS165-RR165-SB165</f>
        <v>1.3000000000000007</v>
      </c>
      <c r="RW165" s="119">
        <f>RV165/RR165</f>
        <v>0.10000000000000006</v>
      </c>
      <c r="RX165" s="118">
        <v>14.3</v>
      </c>
      <c r="RY165" s="296">
        <f>RX165-RR165+SC165</f>
        <v>1.3000000000000007</v>
      </c>
      <c r="RZ165" s="119">
        <f>RY165/RR165</f>
        <v>0.10000000000000006</v>
      </c>
      <c r="SA165" s="523" t="s">
        <v>39</v>
      </c>
      <c r="SB165" s="281"/>
      <c r="SC165" s="568"/>
      <c r="SD165" s="633"/>
    </row>
    <row r="166" spans="1:498">
      <c r="A166" s="60" t="s">
        <v>511</v>
      </c>
      <c r="B166" s="61">
        <v>120</v>
      </c>
      <c r="C166" s="60" t="s">
        <v>58</v>
      </c>
      <c r="D166" s="780">
        <v>1022</v>
      </c>
      <c r="E166" s="62" t="s">
        <v>501</v>
      </c>
      <c r="F166" s="349" t="s">
        <v>147</v>
      </c>
      <c r="G166" s="602" t="s">
        <v>512</v>
      </c>
      <c r="H166" s="60"/>
      <c r="J166" s="692"/>
      <c r="K166" s="820"/>
      <c r="L166" s="820"/>
      <c r="M166" s="820"/>
      <c r="N166" s="820"/>
      <c r="O166" s="827"/>
      <c r="P166" s="827"/>
      <c r="Q166" s="830"/>
      <c r="R166" s="832"/>
      <c r="S166" s="833"/>
      <c r="T166" s="797"/>
      <c r="U166" s="797"/>
      <c r="V166" s="692"/>
      <c r="X166" s="692"/>
      <c r="Y166" s="820">
        <v>18.2</v>
      </c>
      <c r="Z166" s="820">
        <v>19.48</v>
      </c>
      <c r="AA166" s="820" t="s">
        <v>151</v>
      </c>
      <c r="AB166" s="820">
        <f>Z166-Y166</f>
        <v>1.2800000000000011</v>
      </c>
      <c r="AC166" s="827">
        <f>AB166/Y166</f>
        <v>7.0329670329670399E-2</v>
      </c>
      <c r="AD166" s="827"/>
      <c r="AE166" s="830" t="s">
        <v>39</v>
      </c>
      <c r="AF166" s="839"/>
      <c r="AG166" s="833"/>
      <c r="AH166" s="797"/>
      <c r="AI166" s="797"/>
      <c r="AJ166" s="692"/>
      <c r="AL166" s="692"/>
      <c r="AM166" s="820">
        <v>18.2</v>
      </c>
      <c r="AN166" s="820">
        <v>19.48</v>
      </c>
      <c r="AO166" s="820" t="s">
        <v>151</v>
      </c>
      <c r="AP166" s="820">
        <f>AN166-AM166</f>
        <v>1.2800000000000011</v>
      </c>
      <c r="AQ166" s="827">
        <f>AP166/AM166</f>
        <v>7.0329670329670399E-2</v>
      </c>
      <c r="AR166" s="827"/>
      <c r="AS166" s="830" t="s">
        <v>39</v>
      </c>
      <c r="AT166" s="832"/>
      <c r="AU166" s="833"/>
      <c r="AV166" s="797"/>
      <c r="AW166" s="797"/>
      <c r="AX166" s="692"/>
      <c r="AZ166" s="692"/>
      <c r="BA166" s="820">
        <v>18.2</v>
      </c>
      <c r="BB166" s="820">
        <v>19.48</v>
      </c>
      <c r="BC166" s="820" t="s">
        <v>151</v>
      </c>
      <c r="BD166" s="820">
        <f>BB166-BA166</f>
        <v>1.2800000000000011</v>
      </c>
      <c r="BE166" s="827">
        <f>BD166/BA166</f>
        <v>7.0329670329670399E-2</v>
      </c>
      <c r="BF166" s="827"/>
      <c r="BG166" s="830" t="s">
        <v>39</v>
      </c>
      <c r="BH166" s="832"/>
      <c r="BI166" s="833"/>
      <c r="BJ166" s="797"/>
      <c r="BK166" s="797"/>
      <c r="BL166" s="692"/>
      <c r="BN166" s="692"/>
      <c r="BO166" s="820">
        <v>18.2</v>
      </c>
      <c r="BP166" s="820">
        <v>19.48</v>
      </c>
      <c r="BQ166" s="820" t="s">
        <v>151</v>
      </c>
      <c r="BR166" s="820">
        <f>BP166-BO166</f>
        <v>1.2800000000000011</v>
      </c>
      <c r="BS166" s="827">
        <f>BR166/BO166</f>
        <v>7.0329670329670399E-2</v>
      </c>
      <c r="BT166" s="827"/>
      <c r="BU166" s="830" t="s">
        <v>39</v>
      </c>
      <c r="BV166" s="839"/>
      <c r="BW166" s="833"/>
      <c r="BX166" s="797"/>
      <c r="BY166" s="797"/>
      <c r="BZ166" s="692"/>
      <c r="CB166" s="692"/>
      <c r="CC166" s="820">
        <v>18.2</v>
      </c>
      <c r="CD166" s="820">
        <v>19.48</v>
      </c>
      <c r="CE166" s="820" t="s">
        <v>151</v>
      </c>
      <c r="CF166" s="820">
        <f>CD166-CC166</f>
        <v>1.2800000000000011</v>
      </c>
      <c r="CG166" s="827">
        <f>CF166/CC166</f>
        <v>7.0329670329670399E-2</v>
      </c>
      <c r="CH166" s="827"/>
      <c r="CI166" s="830" t="s">
        <v>39</v>
      </c>
      <c r="CJ166" s="832"/>
      <c r="CK166" s="833"/>
      <c r="CL166" s="797"/>
      <c r="CM166" s="797"/>
      <c r="CN166" s="692"/>
      <c r="CP166" s="692"/>
      <c r="CQ166" s="820">
        <v>18.2</v>
      </c>
      <c r="CR166" s="820">
        <v>19.48</v>
      </c>
      <c r="CS166" s="820" t="s">
        <v>151</v>
      </c>
      <c r="CT166" s="820">
        <f>CR166-CQ166</f>
        <v>1.2800000000000011</v>
      </c>
      <c r="CU166" s="827">
        <f>CT166/CQ166</f>
        <v>7.0329670329670399E-2</v>
      </c>
      <c r="CV166" s="827"/>
      <c r="CW166" s="830" t="s">
        <v>39</v>
      </c>
      <c r="CX166" s="832"/>
      <c r="CY166" s="833"/>
      <c r="CZ166" s="797"/>
      <c r="DA166" s="797"/>
      <c r="DB166" s="692"/>
      <c r="DD166" s="692"/>
      <c r="DE166" s="820">
        <v>18.2</v>
      </c>
      <c r="DF166" s="820">
        <v>19.48</v>
      </c>
      <c r="DG166" s="820"/>
      <c r="DH166" s="820"/>
      <c r="DI166" s="820" t="s">
        <v>151</v>
      </c>
      <c r="DJ166" s="820">
        <f>DF166-DE166</f>
        <v>1.2800000000000011</v>
      </c>
      <c r="DK166" s="827">
        <f>DJ166/DE166</f>
        <v>7.0329670329670399E-2</v>
      </c>
      <c r="DL166" s="827"/>
      <c r="DM166" s="830" t="s">
        <v>39</v>
      </c>
      <c r="DN166" s="832"/>
      <c r="DO166" s="833"/>
      <c r="DP166" s="797"/>
      <c r="DQ166" s="797"/>
      <c r="DR166" s="692"/>
      <c r="DT166" s="13"/>
      <c r="DU166" s="118">
        <v>18.2</v>
      </c>
      <c r="DV166" s="118">
        <v>20.399999999999999</v>
      </c>
      <c r="DW166" s="118" t="s">
        <v>62</v>
      </c>
      <c r="DX166" s="118">
        <f>DV166-DU166-EB166</f>
        <v>1.4999999999999993</v>
      </c>
      <c r="DY166" s="119">
        <f>DX166/DU166</f>
        <v>8.2417582417582388E-2</v>
      </c>
      <c r="DZ166" s="119"/>
      <c r="EA166" s="125" t="s">
        <v>551</v>
      </c>
      <c r="EB166" s="120">
        <v>0.7</v>
      </c>
      <c r="EC166" s="729"/>
      <c r="ED166" s="122"/>
      <c r="EE166" s="122"/>
      <c r="EF166" s="692"/>
      <c r="EG166" s="692"/>
      <c r="EH166" s="13"/>
      <c r="EI166" s="118">
        <v>18.2</v>
      </c>
      <c r="EJ166" s="118">
        <v>20.399999999999999</v>
      </c>
      <c r="EK166" s="118" t="s">
        <v>62</v>
      </c>
      <c r="EL166" s="118">
        <f>EJ166-EI166-EO166</f>
        <v>1.4999999999999993</v>
      </c>
      <c r="EM166" s="119">
        <f>EL166/EI166</f>
        <v>8.2417582417582388E-2</v>
      </c>
      <c r="EN166" s="125" t="s">
        <v>551</v>
      </c>
      <c r="EO166" s="120">
        <v>0.7</v>
      </c>
      <c r="EP166" s="729"/>
      <c r="EQ166" s="122"/>
      <c r="ER166" s="122"/>
      <c r="ES166" s="692"/>
      <c r="EU166" s="13"/>
      <c r="EV166" s="118">
        <v>18.2</v>
      </c>
      <c r="EW166" s="118">
        <v>20.399999999999999</v>
      </c>
      <c r="EX166" s="118" t="s">
        <v>62</v>
      </c>
      <c r="EY166" s="118">
        <f>EW166-EV166-FB166</f>
        <v>1.4999999999999993</v>
      </c>
      <c r="EZ166" s="119">
        <f>EY166/EV166</f>
        <v>8.2417582417582388E-2</v>
      </c>
      <c r="FA166" s="125" t="s">
        <v>551</v>
      </c>
      <c r="FB166" s="120">
        <v>0.7</v>
      </c>
      <c r="FC166" s="729"/>
      <c r="FD166" s="122"/>
      <c r="FE166" s="122"/>
      <c r="FF166" s="692"/>
      <c r="FH166" s="13"/>
      <c r="FI166" s="118">
        <v>18.2</v>
      </c>
      <c r="FJ166" s="118">
        <v>20.399999999999999</v>
      </c>
      <c r="FK166" s="118" t="s">
        <v>62</v>
      </c>
      <c r="FL166" s="118">
        <f>FJ166-FI166-FO166</f>
        <v>1.4999999999999993</v>
      </c>
      <c r="FM166" s="119">
        <f>FL166/FI166</f>
        <v>8.2417582417582388E-2</v>
      </c>
      <c r="FN166" s="125" t="s">
        <v>551</v>
      </c>
      <c r="FO166" s="120">
        <v>0.7</v>
      </c>
      <c r="FP166" s="729"/>
      <c r="FQ166" s="122"/>
      <c r="FR166" s="122"/>
      <c r="FS166" s="692"/>
      <c r="FU166" s="13"/>
      <c r="FV166" s="118">
        <v>18.2</v>
      </c>
      <c r="FW166" s="118">
        <v>20.399999999999999</v>
      </c>
      <c r="FX166" s="118"/>
      <c r="FY166" s="118" t="s">
        <v>62</v>
      </c>
      <c r="FZ166" s="118">
        <f>FW166-FV166-GC166</f>
        <v>1.4999999999999993</v>
      </c>
      <c r="GA166" s="119">
        <f>FZ166/FV166</f>
        <v>8.2417582417582388E-2</v>
      </c>
      <c r="GB166" s="125" t="s">
        <v>551</v>
      </c>
      <c r="GC166" s="120">
        <v>0.7</v>
      </c>
      <c r="GD166" s="729"/>
      <c r="GE166" s="122"/>
      <c r="GF166" s="122"/>
      <c r="GG166" s="692"/>
      <c r="GI166" s="13"/>
      <c r="GJ166" s="118">
        <v>18.2</v>
      </c>
      <c r="GK166" s="118">
        <v>20.399999999999999</v>
      </c>
      <c r="GL166" s="118"/>
      <c r="GM166" s="118" t="s">
        <v>62</v>
      </c>
      <c r="GN166" s="118">
        <f>GK166-GJ166-GQ166</f>
        <v>1.4999999999999993</v>
      </c>
      <c r="GO166" s="119">
        <f>GN166/GJ166</f>
        <v>8.2417582417582388E-2</v>
      </c>
      <c r="GP166" s="125" t="s">
        <v>551</v>
      </c>
      <c r="GQ166" s="281">
        <v>0.7</v>
      </c>
      <c r="GR166" s="729"/>
      <c r="GS166" s="122"/>
      <c r="GT166" s="122"/>
      <c r="GU166" s="692"/>
      <c r="GW166" s="13"/>
      <c r="GX166" s="118">
        <v>18.2</v>
      </c>
      <c r="GY166" s="118">
        <v>20.399999999999999</v>
      </c>
      <c r="GZ166" s="118"/>
      <c r="HA166" s="118" t="s">
        <v>62</v>
      </c>
      <c r="HB166" s="118">
        <f>GY166-GX166-HE166</f>
        <v>1.4999999999999993</v>
      </c>
      <c r="HC166" s="119">
        <f>HB166/GX166</f>
        <v>8.2417582417582388E-2</v>
      </c>
      <c r="HD166" s="125" t="s">
        <v>551</v>
      </c>
      <c r="HE166" s="281">
        <v>0.7</v>
      </c>
      <c r="HF166" s="729"/>
      <c r="HG166" s="122"/>
      <c r="HH166" s="122"/>
      <c r="HI166" s="692"/>
      <c r="HJ166" s="692"/>
      <c r="HK166" s="13"/>
      <c r="HL166" s="118">
        <v>18.2</v>
      </c>
      <c r="HM166" s="118">
        <v>20.399999999999999</v>
      </c>
      <c r="HN166" s="118"/>
      <c r="HO166" s="118" t="s">
        <v>62</v>
      </c>
      <c r="HP166" s="118">
        <f>HM166-HL166-HS166</f>
        <v>1.4999999999999993</v>
      </c>
      <c r="HQ166" s="119">
        <f>HP166/HL166</f>
        <v>8.2417582417582388E-2</v>
      </c>
      <c r="HR166" s="125" t="s">
        <v>551</v>
      </c>
      <c r="HS166" s="281">
        <v>0.7</v>
      </c>
      <c r="HT166" s="729"/>
      <c r="HU166" s="122"/>
      <c r="HV166" s="122"/>
      <c r="HW166" s="692"/>
      <c r="HX166" s="13" t="s">
        <v>552</v>
      </c>
      <c r="HY166" s="118">
        <v>18.2</v>
      </c>
      <c r="HZ166" s="118">
        <v>20.5</v>
      </c>
      <c r="IA166" s="118"/>
      <c r="IB166" s="118" t="s">
        <v>62</v>
      </c>
      <c r="IC166" s="118">
        <f>HZ166-HY166-II166</f>
        <v>2.3000000000000007</v>
      </c>
      <c r="ID166" s="119">
        <f>IC166/HY166</f>
        <v>0.12637362637362642</v>
      </c>
      <c r="IE166" s="118">
        <v>20.5</v>
      </c>
      <c r="IF166" s="296">
        <f>IE166-HY166+IJ166</f>
        <v>2.3000000000000007</v>
      </c>
      <c r="IG166" s="119">
        <f>IF166/HY166</f>
        <v>0.12637362637362642</v>
      </c>
      <c r="IH166" s="297" t="s">
        <v>39</v>
      </c>
      <c r="II166" s="281"/>
      <c r="IJ166" s="729"/>
      <c r="IK166" s="122"/>
      <c r="IL166" s="122"/>
      <c r="IM166" s="692"/>
      <c r="IQ166" s="13" t="s">
        <v>552</v>
      </c>
      <c r="IR166" s="118">
        <v>18.2</v>
      </c>
      <c r="IS166" s="118">
        <v>20.5</v>
      </c>
      <c r="IT166" s="118"/>
      <c r="IU166" s="118" t="s">
        <v>62</v>
      </c>
      <c r="IV166" s="118">
        <f>IS166-IR166-JB166</f>
        <v>2.3000000000000007</v>
      </c>
      <c r="IW166" s="119">
        <f>IV166/IR166</f>
        <v>0.12637362637362642</v>
      </c>
      <c r="IX166" s="118">
        <v>20.5</v>
      </c>
      <c r="IY166" s="296">
        <f>IX166-IR166+JC166</f>
        <v>2.3000000000000007</v>
      </c>
      <c r="IZ166" s="119">
        <f>IY166/IR166</f>
        <v>0.12637362637362642</v>
      </c>
      <c r="JA166" s="297" t="s">
        <v>39</v>
      </c>
      <c r="JB166" s="281"/>
      <c r="JC166" s="729"/>
      <c r="JD166" s="122"/>
      <c r="JE166" s="122"/>
      <c r="JF166" s="692"/>
      <c r="JH166" s="13" t="s">
        <v>552</v>
      </c>
      <c r="JI166" s="118">
        <v>18.2</v>
      </c>
      <c r="JJ166" s="118">
        <v>20.5</v>
      </c>
      <c r="JK166" s="118"/>
      <c r="JL166" s="118" t="s">
        <v>62</v>
      </c>
      <c r="JM166" s="118">
        <f>JJ166-JI166-JS166</f>
        <v>2.3000000000000007</v>
      </c>
      <c r="JN166" s="119">
        <f>JM166/JI166</f>
        <v>0.12637362637362642</v>
      </c>
      <c r="JO166" s="118">
        <v>20.5</v>
      </c>
      <c r="JP166" s="296">
        <f>JO166-JI166+JT166</f>
        <v>2.3000000000000007</v>
      </c>
      <c r="JQ166" s="119">
        <f>JP166/JI166</f>
        <v>0.12637362637362642</v>
      </c>
      <c r="JR166" s="297" t="s">
        <v>39</v>
      </c>
      <c r="JS166" s="281"/>
      <c r="JT166" s="729"/>
      <c r="JU166" s="122"/>
      <c r="JV166" s="122"/>
      <c r="JW166" s="13"/>
      <c r="JZ166" s="13"/>
      <c r="KA166" s="118">
        <v>18.2</v>
      </c>
      <c r="KB166" s="118">
        <v>20.5</v>
      </c>
      <c r="KC166" s="118"/>
      <c r="KD166" s="118" t="s">
        <v>62</v>
      </c>
      <c r="KE166" s="118">
        <f>KB166-KA166-KK166</f>
        <v>2.3000000000000007</v>
      </c>
      <c r="KF166" s="119">
        <f>KE166/KA166</f>
        <v>0.12637362637362642</v>
      </c>
      <c r="KG166" s="118">
        <v>20.5</v>
      </c>
      <c r="KH166" s="296">
        <f>KG166-KA166+KL166</f>
        <v>2.3000000000000007</v>
      </c>
      <c r="KI166" s="119">
        <f>KH166/KA166</f>
        <v>0.12637362637362642</v>
      </c>
      <c r="KJ166" s="297" t="s">
        <v>39</v>
      </c>
      <c r="KK166" s="281"/>
      <c r="KL166" s="729"/>
      <c r="KM166" s="122"/>
      <c r="KN166" s="122"/>
      <c r="KO166" s="13"/>
      <c r="KQ166" s="13"/>
      <c r="KR166" s="118">
        <v>18.2</v>
      </c>
      <c r="KS166" s="118">
        <v>20.5</v>
      </c>
      <c r="KT166" s="118"/>
      <c r="KU166" s="319" t="s">
        <v>62</v>
      </c>
      <c r="KV166" s="118">
        <f>KS166-KR166-LB166</f>
        <v>2.3000000000000007</v>
      </c>
      <c r="KW166" s="119">
        <f>KV166/KR166</f>
        <v>0.12637362637362642</v>
      </c>
      <c r="KX166" s="118">
        <v>20.5</v>
      </c>
      <c r="KY166" s="296">
        <f>KX166-KR166+LC166</f>
        <v>2.3000000000000007</v>
      </c>
      <c r="KZ166" s="119">
        <f>KY166/KR166</f>
        <v>0.12637362637362642</v>
      </c>
      <c r="LA166" s="297" t="s">
        <v>39</v>
      </c>
      <c r="LB166" s="281"/>
      <c r="LC166" s="729"/>
      <c r="LD166" s="122"/>
      <c r="LE166" s="122"/>
      <c r="LF166" s="13"/>
      <c r="LI166" s="13"/>
      <c r="LJ166" s="118">
        <v>18.2</v>
      </c>
      <c r="LK166" s="118">
        <v>20.5</v>
      </c>
      <c r="LL166" s="118"/>
      <c r="LM166" s="319" t="s">
        <v>62</v>
      </c>
      <c r="LN166" s="118">
        <f>LK166-LJ166-LT166</f>
        <v>2.3000000000000007</v>
      </c>
      <c r="LO166" s="119">
        <f>LN166/LJ166</f>
        <v>0.12637362637362642</v>
      </c>
      <c r="LP166" s="118">
        <v>20.5</v>
      </c>
      <c r="LQ166" s="296">
        <f>LP166-LJ166+LU166</f>
        <v>2.3000000000000007</v>
      </c>
      <c r="LR166" s="119">
        <f>LQ166/LJ166</f>
        <v>0.12637362637362642</v>
      </c>
      <c r="LS166" s="297" t="s">
        <v>39</v>
      </c>
      <c r="LT166" s="281"/>
      <c r="LU166" s="729"/>
      <c r="LV166" s="122"/>
      <c r="LW166" s="122"/>
      <c r="LX166" s="13"/>
      <c r="LZ166" s="13"/>
      <c r="MA166" s="118">
        <v>18.2</v>
      </c>
      <c r="MB166" s="118">
        <v>20.5</v>
      </c>
      <c r="MC166" s="356">
        <f>1.09*MB166</f>
        <v>22.345000000000002</v>
      </c>
      <c r="MD166" s="319" t="s">
        <v>141</v>
      </c>
      <c r="ME166" s="118">
        <f>MB166-MA166-MK166</f>
        <v>2.3000000000000007</v>
      </c>
      <c r="MF166" s="119">
        <f>ME166/MA166</f>
        <v>0.12637362637362642</v>
      </c>
      <c r="MG166" s="118">
        <v>20.5</v>
      </c>
      <c r="MH166" s="296">
        <f>MG166-MA166+ML166</f>
        <v>2.3000000000000007</v>
      </c>
      <c r="MI166" s="119">
        <f>MH166/MA166</f>
        <v>0.12637362637362642</v>
      </c>
      <c r="MJ166" s="297" t="s">
        <v>39</v>
      </c>
      <c r="MK166" s="281"/>
      <c r="ML166" s="729"/>
      <c r="MM166" s="122"/>
      <c r="MN166" s="122"/>
      <c r="MO166" s="13"/>
      <c r="MQ166" s="13"/>
      <c r="MR166" s="118">
        <v>18.2</v>
      </c>
      <c r="MS166" s="118">
        <v>20.5</v>
      </c>
      <c r="MT166" s="356">
        <f>1.09*MS166</f>
        <v>22.345000000000002</v>
      </c>
      <c r="MU166" s="319" t="s">
        <v>141</v>
      </c>
      <c r="MV166" s="118">
        <f>MS166-MR166-NB166</f>
        <v>2.3000000000000007</v>
      </c>
      <c r="MW166" s="119">
        <f>MV166/MR166</f>
        <v>0.12637362637362642</v>
      </c>
      <c r="MX166" s="118">
        <v>20.5</v>
      </c>
      <c r="MY166" s="296">
        <f>MX166-MR166+NC166</f>
        <v>2.3000000000000007</v>
      </c>
      <c r="MZ166" s="119">
        <f>MY166/MR166</f>
        <v>0.12637362637362642</v>
      </c>
      <c r="NA166" s="297" t="s">
        <v>39</v>
      </c>
      <c r="NB166" s="281"/>
      <c r="NC166" s="729"/>
      <c r="ND166" s="122"/>
      <c r="NE166" s="122"/>
      <c r="NF166" s="13"/>
      <c r="NI166" s="13"/>
      <c r="NJ166" s="118">
        <v>18.2</v>
      </c>
      <c r="NK166" s="118">
        <v>20.5</v>
      </c>
      <c r="NL166" s="356"/>
      <c r="NM166" s="319" t="s">
        <v>141</v>
      </c>
      <c r="NN166" s="118">
        <f>NK166-NJ166-NT166</f>
        <v>2.3000000000000007</v>
      </c>
      <c r="NO166" s="119">
        <f>NN166/NJ166</f>
        <v>0.12637362637362642</v>
      </c>
      <c r="NP166" s="118">
        <v>20.5</v>
      </c>
      <c r="NQ166" s="296">
        <f>NP166-NJ166+NU166</f>
        <v>2.3000000000000007</v>
      </c>
      <c r="NR166" s="119">
        <f>NQ166/NJ166</f>
        <v>0.12637362637362642</v>
      </c>
      <c r="NS166" s="297" t="s">
        <v>39</v>
      </c>
      <c r="NT166" s="281"/>
      <c r="NU166" s="729"/>
      <c r="NV166" s="122"/>
      <c r="NW166" s="122"/>
      <c r="NX166" s="13"/>
      <c r="OA166" s="13"/>
      <c r="OB166" s="118">
        <v>18.2</v>
      </c>
      <c r="OC166" s="118">
        <v>20.5</v>
      </c>
      <c r="OD166" s="356"/>
      <c r="OE166" s="319" t="s">
        <v>141</v>
      </c>
      <c r="OF166" s="118">
        <f>OC166-OB166-OL166</f>
        <v>2.3000000000000007</v>
      </c>
      <c r="OG166" s="119">
        <f>OF166/OB166</f>
        <v>0.12637362637362642</v>
      </c>
      <c r="OH166" s="118">
        <v>20.5</v>
      </c>
      <c r="OI166" s="296">
        <f>OH166-OB166+OM166</f>
        <v>2.3000000000000007</v>
      </c>
      <c r="OJ166" s="119">
        <f>OI166/OB166</f>
        <v>0.12637362637362642</v>
      </c>
      <c r="OK166" s="297" t="s">
        <v>39</v>
      </c>
      <c r="OL166" s="281"/>
      <c r="OM166" s="729"/>
      <c r="ON166" s="13"/>
      <c r="OQ166" s="13"/>
      <c r="OR166" s="118">
        <v>18.2</v>
      </c>
      <c r="OS166" s="118">
        <v>20.5</v>
      </c>
      <c r="OT166" s="356"/>
      <c r="OU166" s="319" t="s">
        <v>141</v>
      </c>
      <c r="OV166" s="118">
        <f>OS166-OR166-PB166</f>
        <v>2.3000000000000007</v>
      </c>
      <c r="OW166" s="119">
        <f>OV166/OR166</f>
        <v>0.12637362637362642</v>
      </c>
      <c r="OX166" s="118">
        <v>20.5</v>
      </c>
      <c r="OY166" s="296">
        <f>OX166-OR166+PC166</f>
        <v>2.3000000000000007</v>
      </c>
      <c r="OZ166" s="119">
        <f>OY166/OR166</f>
        <v>0.12637362637362642</v>
      </c>
      <c r="PA166" s="297" t="s">
        <v>39</v>
      </c>
      <c r="PB166" s="281"/>
      <c r="PC166" s="729"/>
      <c r="PD166" s="13"/>
      <c r="PG166" s="13"/>
      <c r="PH166" s="118">
        <v>18.2</v>
      </c>
      <c r="PI166" s="118">
        <v>20.5</v>
      </c>
      <c r="PJ166" s="356"/>
      <c r="PK166" s="319" t="s">
        <v>141</v>
      </c>
      <c r="PL166" s="118">
        <f>PI166-PH166-PR166</f>
        <v>2.3000000000000007</v>
      </c>
      <c r="PM166" s="119">
        <f>PL166/PH166</f>
        <v>0.12637362637362642</v>
      </c>
      <c r="PN166" s="118">
        <v>20.5</v>
      </c>
      <c r="PO166" s="296">
        <f>PN166-PH166+PS166</f>
        <v>2.3000000000000007</v>
      </c>
      <c r="PP166" s="119">
        <f>PO166/PH166</f>
        <v>0.12637362637362642</v>
      </c>
      <c r="PQ166" s="297" t="s">
        <v>39</v>
      </c>
      <c r="PR166" s="281"/>
      <c r="PS166" s="729"/>
      <c r="PT166" s="13"/>
      <c r="PV166" s="13"/>
      <c r="PW166" s="118">
        <v>18.2</v>
      </c>
      <c r="PX166" s="118">
        <v>20.5</v>
      </c>
      <c r="PY166" s="356"/>
      <c r="PZ166" s="319" t="s">
        <v>141</v>
      </c>
      <c r="QA166" s="118">
        <f>PX166-PW166-QG166</f>
        <v>2.3000000000000007</v>
      </c>
      <c r="QB166" s="119">
        <f>QA166/PW166</f>
        <v>0.12637362637362642</v>
      </c>
      <c r="QC166" s="118">
        <v>20.5</v>
      </c>
      <c r="QD166" s="296">
        <f>QC166-PW166+QH166</f>
        <v>2.3000000000000007</v>
      </c>
      <c r="QE166" s="119">
        <f>QD166/PW166</f>
        <v>0.12637362637362642</v>
      </c>
      <c r="QF166" s="297" t="s">
        <v>39</v>
      </c>
      <c r="QG166" s="281"/>
      <c r="QH166" s="729"/>
      <c r="QI166" s="13"/>
      <c r="QK166" s="13"/>
      <c r="QL166" s="118">
        <v>18.2</v>
      </c>
      <c r="QM166" s="118">
        <v>20.5</v>
      </c>
      <c r="QN166" s="356"/>
      <c r="QO166" s="319" t="s">
        <v>141</v>
      </c>
      <c r="QP166" s="118">
        <f>QM166-QL166-QV166</f>
        <v>2.3000000000000007</v>
      </c>
      <c r="QQ166" s="119">
        <f>QP166/QL166</f>
        <v>0.12637362637362642</v>
      </c>
      <c r="QR166" s="118">
        <v>20.5</v>
      </c>
      <c r="QS166" s="296">
        <f>QR166-QL166+QW166</f>
        <v>2.3000000000000007</v>
      </c>
      <c r="QT166" s="119">
        <f>QS166/QL166</f>
        <v>0.12637362637362642</v>
      </c>
      <c r="QU166" s="297" t="s">
        <v>39</v>
      </c>
      <c r="QV166" s="281"/>
      <c r="QW166" s="729"/>
      <c r="QX166" s="13"/>
      <c r="QZ166" s="622"/>
      <c r="RA166" s="118">
        <v>18.2</v>
      </c>
      <c r="RB166" s="118">
        <v>20.5</v>
      </c>
      <c r="RC166" s="504"/>
      <c r="RD166" s="319" t="s">
        <v>141</v>
      </c>
      <c r="RE166" s="118">
        <f>RB166-RA166-RK166</f>
        <v>2.3000000000000007</v>
      </c>
      <c r="RF166" s="119">
        <f>RE166/RA166</f>
        <v>0.12637362637362642</v>
      </c>
      <c r="RG166" s="118">
        <v>20.5</v>
      </c>
      <c r="RH166" s="296">
        <f>RG166-RA166+RL166</f>
        <v>2.3000000000000007</v>
      </c>
      <c r="RI166" s="119">
        <f>RH166/RA166</f>
        <v>0.12637362637362642</v>
      </c>
      <c r="RJ166" s="523" t="s">
        <v>39</v>
      </c>
      <c r="RK166" s="281"/>
      <c r="RL166" s="568"/>
      <c r="RM166" s="633"/>
      <c r="RQ166" s="622"/>
      <c r="RR166" s="118">
        <v>18.2</v>
      </c>
      <c r="RS166" s="118">
        <v>20.5</v>
      </c>
      <c r="RT166" s="504"/>
      <c r="RU166" s="319" t="s">
        <v>141</v>
      </c>
      <c r="RV166" s="118">
        <f>RS166-RR166-SB166</f>
        <v>2.3000000000000007</v>
      </c>
      <c r="RW166" s="119">
        <f>RV166/RR166</f>
        <v>0.12637362637362642</v>
      </c>
      <c r="RX166" s="118">
        <v>20.5</v>
      </c>
      <c r="RY166" s="296">
        <f>RX166-RR166+SC166</f>
        <v>2.3000000000000007</v>
      </c>
      <c r="RZ166" s="119">
        <f>RY166/RR166</f>
        <v>0.12637362637362642</v>
      </c>
      <c r="SA166" s="523" t="s">
        <v>39</v>
      </c>
      <c r="SB166" s="281"/>
      <c r="SC166" s="568"/>
      <c r="SD166" s="633"/>
    </row>
    <row r="167" spans="1:498">
      <c r="A167" s="60" t="s">
        <v>514</v>
      </c>
      <c r="B167" s="61">
        <v>20</v>
      </c>
      <c r="C167" s="60" t="s">
        <v>95</v>
      </c>
      <c r="D167" s="780">
        <v>1022</v>
      </c>
      <c r="E167" s="62" t="s">
        <v>501</v>
      </c>
      <c r="F167" s="349" t="s">
        <v>147</v>
      </c>
      <c r="G167" s="602" t="s">
        <v>113</v>
      </c>
      <c r="H167" s="60" t="s">
        <v>97</v>
      </c>
      <c r="J167" s="692"/>
      <c r="K167" s="820"/>
      <c r="L167" s="820"/>
      <c r="M167" s="820"/>
      <c r="N167" s="820"/>
      <c r="O167" s="827"/>
      <c r="P167" s="827"/>
      <c r="Q167" s="830"/>
      <c r="R167" s="832"/>
      <c r="S167" s="833"/>
      <c r="T167" s="797"/>
      <c r="U167" s="797"/>
      <c r="V167" s="692"/>
      <c r="X167" s="692"/>
      <c r="Y167" s="820"/>
      <c r="Z167" s="820"/>
      <c r="AA167" s="820"/>
      <c r="AB167" s="820"/>
      <c r="AC167" s="827"/>
      <c r="AD167" s="827"/>
      <c r="AE167" s="830"/>
      <c r="AF167" s="839"/>
      <c r="AG167" s="833"/>
      <c r="AH167" s="797"/>
      <c r="AI167" s="797"/>
      <c r="AJ167" s="692"/>
      <c r="AL167" s="692"/>
      <c r="AM167" s="820"/>
      <c r="AN167" s="820"/>
      <c r="AO167" s="820"/>
      <c r="AP167" s="820"/>
      <c r="AQ167" s="827"/>
      <c r="AR167" s="827"/>
      <c r="AS167" s="830"/>
      <c r="AT167" s="832"/>
      <c r="AU167" s="833"/>
      <c r="AV167" s="797"/>
      <c r="AW167" s="797"/>
      <c r="AX167" s="692"/>
      <c r="AZ167" s="692"/>
      <c r="BA167" s="820"/>
      <c r="BB167" s="820"/>
      <c r="BC167" s="820"/>
      <c r="BD167" s="820"/>
      <c r="BE167" s="827"/>
      <c r="BF167" s="827"/>
      <c r="BG167" s="830"/>
      <c r="BH167" s="832"/>
      <c r="BI167" s="833"/>
      <c r="BJ167" s="797"/>
      <c r="BK167" s="797"/>
      <c r="BL167" s="692"/>
      <c r="BN167" s="692"/>
      <c r="BO167" s="820"/>
      <c r="BP167" s="820"/>
      <c r="BQ167" s="820"/>
      <c r="BR167" s="820"/>
      <c r="BS167" s="827"/>
      <c r="BT167" s="827"/>
      <c r="BU167" s="830"/>
      <c r="BV167" s="839"/>
      <c r="BW167" s="833"/>
      <c r="BX167" s="797"/>
      <c r="BY167" s="797"/>
      <c r="BZ167" s="692"/>
      <c r="CB167" s="692"/>
      <c r="CC167" s="820"/>
      <c r="CD167" s="820"/>
      <c r="CE167" s="820"/>
      <c r="CF167" s="820"/>
      <c r="CG167" s="827"/>
      <c r="CH167" s="827"/>
      <c r="CI167" s="830"/>
      <c r="CJ167" s="832"/>
      <c r="CK167" s="833"/>
      <c r="CL167" s="797"/>
      <c r="CM167" s="797"/>
      <c r="CN167" s="692"/>
      <c r="CP167" s="692"/>
      <c r="CQ167" s="820"/>
      <c r="CR167" s="820"/>
      <c r="CS167" s="820"/>
      <c r="CT167" s="820"/>
      <c r="CU167" s="827"/>
      <c r="CV167" s="827"/>
      <c r="CW167" s="830"/>
      <c r="CX167" s="832"/>
      <c r="CY167" s="833"/>
      <c r="CZ167" s="797"/>
      <c r="DA167" s="797"/>
      <c r="DB167" s="692"/>
      <c r="DD167" s="692"/>
      <c r="DE167" s="820"/>
      <c r="DF167" s="820"/>
      <c r="DG167" s="820"/>
      <c r="DH167" s="820"/>
      <c r="DI167" s="820"/>
      <c r="DJ167" s="820"/>
      <c r="DK167" s="827"/>
      <c r="DL167" s="827"/>
      <c r="DM167" s="830"/>
      <c r="DN167" s="832"/>
      <c r="DO167" s="833"/>
      <c r="DP167" s="797"/>
      <c r="DQ167" s="797"/>
      <c r="DR167" s="692"/>
      <c r="DT167" s="13"/>
      <c r="DU167" s="118">
        <v>15.15</v>
      </c>
      <c r="DV167" s="118">
        <v>17.16</v>
      </c>
      <c r="DW167" s="118" t="s">
        <v>62</v>
      </c>
      <c r="DX167" s="118">
        <f>DV167-DU167-EB167+EC167</f>
        <v>1.71</v>
      </c>
      <c r="DY167" s="119">
        <f>DX167/DU167</f>
        <v>0.11287128712871286</v>
      </c>
      <c r="DZ167" s="119"/>
      <c r="EA167" s="125" t="s">
        <v>551</v>
      </c>
      <c r="EB167" s="120">
        <v>0.7</v>
      </c>
      <c r="EC167" s="121">
        <v>0.4</v>
      </c>
      <c r="ED167" s="122"/>
      <c r="EE167" s="122"/>
      <c r="EF167" s="692"/>
      <c r="EG167" s="692"/>
      <c r="EH167" s="13"/>
      <c r="EI167" s="118">
        <v>15.15</v>
      </c>
      <c r="EJ167" s="118">
        <v>17.16</v>
      </c>
      <c r="EK167" s="118" t="s">
        <v>62</v>
      </c>
      <c r="EL167" s="118">
        <f>EJ167-EI167-EO167+EP167</f>
        <v>1.71</v>
      </c>
      <c r="EM167" s="119">
        <f>EL167/EI167</f>
        <v>0.11287128712871286</v>
      </c>
      <c r="EN167" s="125" t="s">
        <v>551</v>
      </c>
      <c r="EO167" s="120">
        <v>0.7</v>
      </c>
      <c r="EP167" s="121">
        <v>0.4</v>
      </c>
      <c r="EQ167" s="122"/>
      <c r="ER167" s="122"/>
      <c r="ES167" s="692"/>
      <c r="EU167" s="13"/>
      <c r="EV167" s="118">
        <v>15.15</v>
      </c>
      <c r="EW167" s="118">
        <v>17.16</v>
      </c>
      <c r="EX167" s="118" t="s">
        <v>62</v>
      </c>
      <c r="EY167" s="118">
        <f>EW167-EV167-FB167+FC167</f>
        <v>1.71</v>
      </c>
      <c r="EZ167" s="119">
        <f>EY167/EV167</f>
        <v>0.11287128712871286</v>
      </c>
      <c r="FA167" s="125" t="s">
        <v>551</v>
      </c>
      <c r="FB167" s="120">
        <v>0.7</v>
      </c>
      <c r="FC167" s="121">
        <v>0.4</v>
      </c>
      <c r="FD167" s="122"/>
      <c r="FE167" s="122"/>
      <c r="FF167" s="692"/>
      <c r="FH167" s="13"/>
      <c r="FI167" s="118">
        <v>15.15</v>
      </c>
      <c r="FJ167" s="118">
        <v>17.16</v>
      </c>
      <c r="FK167" s="118" t="s">
        <v>62</v>
      </c>
      <c r="FL167" s="118">
        <f>FJ167-FI167-FO167+FP167</f>
        <v>1.71</v>
      </c>
      <c r="FM167" s="119">
        <f>FL167/FI167</f>
        <v>0.11287128712871286</v>
      </c>
      <c r="FN167" s="125" t="s">
        <v>551</v>
      </c>
      <c r="FO167" s="120">
        <v>0.7</v>
      </c>
      <c r="FP167" s="121">
        <v>0.4</v>
      </c>
      <c r="FQ167" s="122"/>
      <c r="FR167" s="122"/>
      <c r="FS167" s="692"/>
      <c r="FU167" s="13"/>
      <c r="FV167" s="118">
        <v>15.15</v>
      </c>
      <c r="FW167" s="118">
        <v>17.16</v>
      </c>
      <c r="FX167" s="118"/>
      <c r="FY167" s="118" t="s">
        <v>62</v>
      </c>
      <c r="FZ167" s="118">
        <f>FW167-FV167-GC167+GD167</f>
        <v>1.71</v>
      </c>
      <c r="GA167" s="119">
        <f>FZ167/FV167</f>
        <v>0.11287128712871286</v>
      </c>
      <c r="GB167" s="125" t="s">
        <v>551</v>
      </c>
      <c r="GC167" s="120">
        <v>0.7</v>
      </c>
      <c r="GD167" s="121">
        <v>0.4</v>
      </c>
      <c r="GE167" s="122"/>
      <c r="GF167" s="122"/>
      <c r="GG167" s="692"/>
      <c r="GI167" s="13"/>
      <c r="GJ167" s="118">
        <v>15.15</v>
      </c>
      <c r="GK167" s="118">
        <v>17.16</v>
      </c>
      <c r="GL167" s="118"/>
      <c r="GM167" s="118" t="s">
        <v>62</v>
      </c>
      <c r="GN167" s="118">
        <f>GK167-GJ167-GQ167+GR167</f>
        <v>1.71</v>
      </c>
      <c r="GO167" s="119">
        <f>GN167/GJ167</f>
        <v>0.11287128712871286</v>
      </c>
      <c r="GP167" s="125" t="s">
        <v>551</v>
      </c>
      <c r="GQ167" s="281">
        <v>0.7</v>
      </c>
      <c r="GR167" s="121">
        <v>0.4</v>
      </c>
      <c r="GS167" s="122"/>
      <c r="GT167" s="122"/>
      <c r="GU167" s="692"/>
      <c r="GW167" s="13"/>
      <c r="GX167" s="118">
        <v>15.15</v>
      </c>
      <c r="GY167" s="118">
        <v>17.16</v>
      </c>
      <c r="GZ167" s="118"/>
      <c r="HA167" s="118" t="s">
        <v>62</v>
      </c>
      <c r="HB167" s="118">
        <f>GY167-GX167-HE167+HF167</f>
        <v>1.71</v>
      </c>
      <c r="HC167" s="119">
        <f>HB167/GX167</f>
        <v>0.11287128712871286</v>
      </c>
      <c r="HD167" s="125" t="s">
        <v>551</v>
      </c>
      <c r="HE167" s="281">
        <v>0.7</v>
      </c>
      <c r="HF167" s="121">
        <v>0.4</v>
      </c>
      <c r="HG167" s="122"/>
      <c r="HH167" s="122"/>
      <c r="HI167" s="692"/>
      <c r="HJ167" s="692"/>
      <c r="HK167" s="13"/>
      <c r="HL167" s="118">
        <v>15.15</v>
      </c>
      <c r="HM167" s="118">
        <v>17.16</v>
      </c>
      <c r="HN167" s="118"/>
      <c r="HO167" s="118" t="s">
        <v>62</v>
      </c>
      <c r="HP167" s="118">
        <f>HM167-HL167-HS167+HT167</f>
        <v>1.71</v>
      </c>
      <c r="HQ167" s="119">
        <f>HP167/HL167</f>
        <v>0.11287128712871286</v>
      </c>
      <c r="HR167" s="125" t="s">
        <v>551</v>
      </c>
      <c r="HS167" s="281">
        <v>0.7</v>
      </c>
      <c r="HT167" s="121">
        <v>0.4</v>
      </c>
      <c r="HU167" s="122"/>
      <c r="HV167" s="122"/>
      <c r="HW167" s="692"/>
      <c r="HX167" s="13" t="s">
        <v>552</v>
      </c>
      <c r="HY167" s="118">
        <v>15.15</v>
      </c>
      <c r="HZ167" s="118">
        <v>17.2</v>
      </c>
      <c r="IA167" s="118"/>
      <c r="IB167" s="118" t="s">
        <v>62</v>
      </c>
      <c r="IC167" s="118">
        <f>HZ167-HY167-II167+IJ167</f>
        <v>2.4499999999999988</v>
      </c>
      <c r="ID167" s="119">
        <f>IC167/HY167</f>
        <v>0.16171617161716165</v>
      </c>
      <c r="IE167" s="118">
        <v>17.2</v>
      </c>
      <c r="IF167" s="296">
        <f>IE167-HY167+IJ167</f>
        <v>2.4499999999999988</v>
      </c>
      <c r="IG167" s="119">
        <f>IF167/HY167</f>
        <v>0.16171617161716165</v>
      </c>
      <c r="IH167" s="297" t="s">
        <v>39</v>
      </c>
      <c r="II167" s="281"/>
      <c r="IJ167" s="121">
        <v>0.4</v>
      </c>
      <c r="IK167" s="122"/>
      <c r="IL167" s="122"/>
      <c r="IM167" s="692"/>
      <c r="IO167" s="13"/>
      <c r="IQ167" s="13" t="s">
        <v>552</v>
      </c>
      <c r="IR167" s="118">
        <v>15.15</v>
      </c>
      <c r="IS167" s="118">
        <v>17.2</v>
      </c>
      <c r="IT167" s="118"/>
      <c r="IU167" s="118" t="s">
        <v>62</v>
      </c>
      <c r="IV167" s="118">
        <f>IS167-IR167-JB167+JC167</f>
        <v>2.4499999999999988</v>
      </c>
      <c r="IW167" s="119">
        <f>IV167/IR167</f>
        <v>0.16171617161716165</v>
      </c>
      <c r="IX167" s="118">
        <v>17.2</v>
      </c>
      <c r="IY167" s="296">
        <f>IX167-IR167+JC167</f>
        <v>2.4499999999999988</v>
      </c>
      <c r="IZ167" s="119">
        <f>IY167/IR167</f>
        <v>0.16171617161716165</v>
      </c>
      <c r="JA167" s="297" t="s">
        <v>39</v>
      </c>
      <c r="JB167" s="281"/>
      <c r="JC167" s="121">
        <v>0.4</v>
      </c>
      <c r="JD167" s="122"/>
      <c r="JE167" s="122"/>
      <c r="JF167" s="692"/>
      <c r="JH167" s="13" t="s">
        <v>552</v>
      </c>
      <c r="JI167" s="118">
        <v>15.15</v>
      </c>
      <c r="JJ167" s="118">
        <v>17.2</v>
      </c>
      <c r="JK167" s="118"/>
      <c r="JL167" s="118" t="s">
        <v>62</v>
      </c>
      <c r="JM167" s="118">
        <f>JJ167-JI167-JS167+JT167</f>
        <v>2.4499999999999988</v>
      </c>
      <c r="JN167" s="119">
        <f>JM167/JI167</f>
        <v>0.16171617161716165</v>
      </c>
      <c r="JO167" s="118">
        <v>17.2</v>
      </c>
      <c r="JP167" s="296">
        <f>JO167-JI167+JT167</f>
        <v>2.4499999999999988</v>
      </c>
      <c r="JQ167" s="119">
        <f>JP167/JI167</f>
        <v>0.16171617161716165</v>
      </c>
      <c r="JR167" s="297" t="s">
        <v>39</v>
      </c>
      <c r="JS167" s="281"/>
      <c r="JT167" s="121">
        <v>0.4</v>
      </c>
      <c r="JU167" s="122"/>
      <c r="JV167" s="122"/>
      <c r="JW167" s="13"/>
      <c r="JZ167" s="13"/>
      <c r="KA167" s="118">
        <v>15.15</v>
      </c>
      <c r="KB167" s="118">
        <v>17.2</v>
      </c>
      <c r="KC167" s="118"/>
      <c r="KD167" s="118" t="s">
        <v>62</v>
      </c>
      <c r="KE167" s="118">
        <f>KB167-KA167-KK167+KL167</f>
        <v>2.4499999999999988</v>
      </c>
      <c r="KF167" s="119">
        <f>KE167/KA167</f>
        <v>0.16171617161716165</v>
      </c>
      <c r="KG167" s="118">
        <v>17.2</v>
      </c>
      <c r="KH167" s="296">
        <f>KG167-KA167+KL167</f>
        <v>2.4499999999999988</v>
      </c>
      <c r="KI167" s="119">
        <f>KH167/KA167</f>
        <v>0.16171617161716165</v>
      </c>
      <c r="KJ167" s="297" t="s">
        <v>39</v>
      </c>
      <c r="KK167" s="281"/>
      <c r="KL167" s="121">
        <v>0.4</v>
      </c>
      <c r="KM167" s="122"/>
      <c r="KN167" s="122"/>
      <c r="KO167" s="13"/>
      <c r="KQ167" s="13"/>
      <c r="KR167" s="118">
        <v>15.15</v>
      </c>
      <c r="KS167" s="118">
        <v>17.2</v>
      </c>
      <c r="KT167" s="118"/>
      <c r="KU167" s="319" t="s">
        <v>62</v>
      </c>
      <c r="KV167" s="118">
        <f>KS167-KR167-LB167+LC167</f>
        <v>2.4499999999999988</v>
      </c>
      <c r="KW167" s="119">
        <f>KV167/KR167</f>
        <v>0.16171617161716165</v>
      </c>
      <c r="KX167" s="118">
        <v>17.2</v>
      </c>
      <c r="KY167" s="296">
        <f>KX167-KR167+LC167</f>
        <v>2.4499999999999988</v>
      </c>
      <c r="KZ167" s="119">
        <f>KY167/KR167</f>
        <v>0.16171617161716165</v>
      </c>
      <c r="LA167" s="297" t="s">
        <v>39</v>
      </c>
      <c r="LB167" s="281"/>
      <c r="LC167" s="121">
        <v>0.4</v>
      </c>
      <c r="LD167" s="122"/>
      <c r="LE167" s="122"/>
      <c r="LF167" s="13"/>
      <c r="LI167" s="13"/>
      <c r="LJ167" s="118">
        <v>15.15</v>
      </c>
      <c r="LK167" s="118">
        <v>17.2</v>
      </c>
      <c r="LL167" s="118"/>
      <c r="LM167" s="319" t="s">
        <v>62</v>
      </c>
      <c r="LN167" s="118">
        <f>LK167-LJ167-LT167+LU167</f>
        <v>2.4499999999999988</v>
      </c>
      <c r="LO167" s="119">
        <f>LN167/LJ167</f>
        <v>0.16171617161716165</v>
      </c>
      <c r="LP167" s="118">
        <v>17.2</v>
      </c>
      <c r="LQ167" s="296">
        <f>LP167-LJ167+LU167</f>
        <v>2.4499999999999988</v>
      </c>
      <c r="LR167" s="119">
        <f>LQ167/LJ167</f>
        <v>0.16171617161716165</v>
      </c>
      <c r="LS167" s="297" t="s">
        <v>39</v>
      </c>
      <c r="LT167" s="281"/>
      <c r="LU167" s="121">
        <v>0.4</v>
      </c>
      <c r="LV167" s="122"/>
      <c r="LW167" s="122"/>
      <c r="LX167" s="13"/>
      <c r="LZ167" s="13"/>
      <c r="MA167" s="118">
        <v>15.15</v>
      </c>
      <c r="MB167" s="118">
        <v>17.2</v>
      </c>
      <c r="MC167" s="356">
        <f>1.09*MB167</f>
        <v>18.748000000000001</v>
      </c>
      <c r="MD167" s="319" t="s">
        <v>141</v>
      </c>
      <c r="ME167" s="118">
        <f>MB167-MA167-MK167+ML167</f>
        <v>2.4499999999999988</v>
      </c>
      <c r="MF167" s="119">
        <f>ME167/MA167</f>
        <v>0.16171617161716165</v>
      </c>
      <c r="MG167" s="118">
        <v>17.2</v>
      </c>
      <c r="MH167" s="296">
        <f>MG167-MA167+ML167</f>
        <v>2.4499999999999988</v>
      </c>
      <c r="MI167" s="119">
        <f>MH167/MA167</f>
        <v>0.16171617161716165</v>
      </c>
      <c r="MJ167" s="297" t="s">
        <v>39</v>
      </c>
      <c r="MK167" s="281"/>
      <c r="ML167" s="121">
        <v>0.4</v>
      </c>
      <c r="MM167" s="122"/>
      <c r="MN167" s="122"/>
      <c r="MO167" s="13"/>
      <c r="MQ167" s="13"/>
      <c r="MR167" s="118">
        <v>15.15</v>
      </c>
      <c r="MS167" s="118">
        <v>17.2</v>
      </c>
      <c r="MT167" s="356">
        <f>1.09*MS167</f>
        <v>18.748000000000001</v>
      </c>
      <c r="MU167" s="319" t="s">
        <v>141</v>
      </c>
      <c r="MV167" s="118">
        <f>MS167-MR167-NB167+NC167</f>
        <v>2.4499999999999988</v>
      </c>
      <c r="MW167" s="119">
        <f>MV167/MR167</f>
        <v>0.16171617161716165</v>
      </c>
      <c r="MX167" s="118">
        <v>17.2</v>
      </c>
      <c r="MY167" s="296">
        <f>MX167-MR167+NC167</f>
        <v>2.4499999999999988</v>
      </c>
      <c r="MZ167" s="119">
        <f>MY167/MR167</f>
        <v>0.16171617161716165</v>
      </c>
      <c r="NA167" s="297" t="s">
        <v>39</v>
      </c>
      <c r="NB167" s="281"/>
      <c r="NC167" s="121">
        <v>0.4</v>
      </c>
      <c r="ND167" s="122"/>
      <c r="NE167" s="122"/>
      <c r="NF167" s="13"/>
      <c r="NI167" s="13"/>
      <c r="NJ167" s="118">
        <v>15.15</v>
      </c>
      <c r="NK167" s="118">
        <v>17.2</v>
      </c>
      <c r="NL167" s="356"/>
      <c r="NM167" s="319" t="s">
        <v>141</v>
      </c>
      <c r="NN167" s="118">
        <f>NK167-NJ167-NT167+NU167</f>
        <v>2.4499999999999988</v>
      </c>
      <c r="NO167" s="119">
        <f>NN167/NJ167</f>
        <v>0.16171617161716165</v>
      </c>
      <c r="NP167" s="118">
        <v>17.2</v>
      </c>
      <c r="NQ167" s="296">
        <f>NP167-NJ167+NU167</f>
        <v>2.4499999999999988</v>
      </c>
      <c r="NR167" s="119">
        <f>NQ167/NJ167</f>
        <v>0.16171617161716165</v>
      </c>
      <c r="NS167" s="297" t="s">
        <v>39</v>
      </c>
      <c r="NT167" s="281"/>
      <c r="NU167" s="121">
        <v>0.4</v>
      </c>
      <c r="NV167" s="122"/>
      <c r="NW167" s="122"/>
      <c r="NX167" s="13"/>
      <c r="OA167" s="13"/>
      <c r="OB167" s="118">
        <v>15.15</v>
      </c>
      <c r="OC167" s="118">
        <v>17.2</v>
      </c>
      <c r="OD167" s="356"/>
      <c r="OE167" s="319" t="s">
        <v>141</v>
      </c>
      <c r="OF167" s="118">
        <f>OC167-OB167-OL167+OM167</f>
        <v>2.4499999999999988</v>
      </c>
      <c r="OG167" s="119">
        <f>OF167/OB167</f>
        <v>0.16171617161716165</v>
      </c>
      <c r="OH167" s="118">
        <v>17.2</v>
      </c>
      <c r="OI167" s="296">
        <f>OH167-OB167+OM167</f>
        <v>2.4499999999999988</v>
      </c>
      <c r="OJ167" s="119">
        <f>OI167/OB167</f>
        <v>0.16171617161716165</v>
      </c>
      <c r="OK167" s="297" t="s">
        <v>39</v>
      </c>
      <c r="OL167" s="281"/>
      <c r="OM167" s="121">
        <v>0.4</v>
      </c>
      <c r="ON167" s="13"/>
      <c r="OQ167" s="13"/>
      <c r="OR167" s="118">
        <v>15.15</v>
      </c>
      <c r="OS167" s="118">
        <v>17.2</v>
      </c>
      <c r="OT167" s="356"/>
      <c r="OU167" s="319" t="s">
        <v>141</v>
      </c>
      <c r="OV167" s="118">
        <f>OS167-OR167-PB167+PC167</f>
        <v>2.4499999999999988</v>
      </c>
      <c r="OW167" s="119">
        <f>OV167/OR167</f>
        <v>0.16171617161716165</v>
      </c>
      <c r="OX167" s="118">
        <v>17.2</v>
      </c>
      <c r="OY167" s="296">
        <f>OX167-OR167+PC167</f>
        <v>2.4499999999999988</v>
      </c>
      <c r="OZ167" s="119">
        <f>OY167/OR167</f>
        <v>0.16171617161716165</v>
      </c>
      <c r="PA167" s="297" t="s">
        <v>39</v>
      </c>
      <c r="PB167" s="281"/>
      <c r="PC167" s="121">
        <v>0.4</v>
      </c>
      <c r="PD167" s="13"/>
      <c r="PG167" s="13"/>
      <c r="PH167" s="118">
        <v>15.15</v>
      </c>
      <c r="PI167" s="118">
        <v>17.2</v>
      </c>
      <c r="PJ167" s="356"/>
      <c r="PK167" s="319" t="s">
        <v>141</v>
      </c>
      <c r="PL167" s="118">
        <f>PI167-PH167-PR167+PS167</f>
        <v>2.4499999999999988</v>
      </c>
      <c r="PM167" s="119">
        <f>PL167/PH167</f>
        <v>0.16171617161716165</v>
      </c>
      <c r="PN167" s="118">
        <v>17.2</v>
      </c>
      <c r="PO167" s="296">
        <f>PN167-PH167+PS167</f>
        <v>2.4499999999999988</v>
      </c>
      <c r="PP167" s="119">
        <f>PO167/PH167</f>
        <v>0.16171617161716165</v>
      </c>
      <c r="PQ167" s="297" t="s">
        <v>39</v>
      </c>
      <c r="PR167" s="281"/>
      <c r="PS167" s="121">
        <v>0.4</v>
      </c>
      <c r="PT167" s="13"/>
      <c r="PV167" s="13"/>
      <c r="PW167" s="118">
        <v>15.15</v>
      </c>
      <c r="PX167" s="118">
        <v>17.2</v>
      </c>
      <c r="PY167" s="356"/>
      <c r="PZ167" s="319" t="s">
        <v>141</v>
      </c>
      <c r="QA167" s="118">
        <f>PX167-PW167-QG167+QH167</f>
        <v>2.4499999999999988</v>
      </c>
      <c r="QB167" s="119">
        <f>QA167/PW167</f>
        <v>0.16171617161716165</v>
      </c>
      <c r="QC167" s="118">
        <v>17.2</v>
      </c>
      <c r="QD167" s="296">
        <f>QC167-PW167+QH167</f>
        <v>2.4499999999999988</v>
      </c>
      <c r="QE167" s="119">
        <f>QD167/PW167</f>
        <v>0.16171617161716165</v>
      </c>
      <c r="QF167" s="297" t="s">
        <v>39</v>
      </c>
      <c r="QG167" s="281"/>
      <c r="QH167" s="121">
        <v>0.4</v>
      </c>
      <c r="QI167" s="13"/>
      <c r="QK167" s="13"/>
      <c r="QL167" s="118">
        <v>15.15</v>
      </c>
      <c r="QM167" s="118">
        <v>17.2</v>
      </c>
      <c r="QN167" s="356"/>
      <c r="QO167" s="319" t="s">
        <v>141</v>
      </c>
      <c r="QP167" s="118">
        <f>QM167-QL167-QV167+QW167</f>
        <v>2.4499999999999988</v>
      </c>
      <c r="QQ167" s="119">
        <f>QP167/QL167</f>
        <v>0.16171617161716165</v>
      </c>
      <c r="QR167" s="118">
        <v>17.2</v>
      </c>
      <c r="QS167" s="296">
        <f>QR167-QL167+QW167</f>
        <v>2.4499999999999988</v>
      </c>
      <c r="QT167" s="119">
        <f>QS167/QL167</f>
        <v>0.16171617161716165</v>
      </c>
      <c r="QU167" s="297" t="s">
        <v>39</v>
      </c>
      <c r="QV167" s="281"/>
      <c r="QW167" s="121">
        <v>0.4</v>
      </c>
      <c r="QX167" s="13"/>
      <c r="QZ167" s="622"/>
      <c r="RA167" s="118">
        <v>15.15</v>
      </c>
      <c r="RB167" s="118">
        <v>17.2</v>
      </c>
      <c r="RC167" s="504"/>
      <c r="RD167" s="319" t="s">
        <v>141</v>
      </c>
      <c r="RE167" s="118">
        <f>RB167-RA167-RK167+RL167</f>
        <v>2.4499999999999988</v>
      </c>
      <c r="RF167" s="119">
        <f>RE167/RA167</f>
        <v>0.16171617161716165</v>
      </c>
      <c r="RG167" s="118">
        <v>17.2</v>
      </c>
      <c r="RH167" s="296">
        <f>RG167-RA167+RL167</f>
        <v>2.4499999999999988</v>
      </c>
      <c r="RI167" s="119">
        <f>RH167/RA167</f>
        <v>0.16171617161716165</v>
      </c>
      <c r="RJ167" s="523" t="s">
        <v>39</v>
      </c>
      <c r="RK167" s="281"/>
      <c r="RL167" s="568">
        <v>0.4</v>
      </c>
      <c r="RM167" s="633"/>
      <c r="RQ167" s="622"/>
      <c r="RR167" s="118">
        <v>15.15</v>
      </c>
      <c r="RS167" s="118">
        <v>17.2</v>
      </c>
      <c r="RT167" s="504"/>
      <c r="RU167" s="319" t="s">
        <v>141</v>
      </c>
      <c r="RV167" s="118">
        <f>RS167-RR167-SB167+SC167</f>
        <v>2.4499999999999988</v>
      </c>
      <c r="RW167" s="119">
        <f>RV167/RR167</f>
        <v>0.16171617161716165</v>
      </c>
      <c r="RX167" s="118">
        <v>17.2</v>
      </c>
      <c r="RY167" s="296">
        <f>RX167-RR167+SC167</f>
        <v>2.4499999999999988</v>
      </c>
      <c r="RZ167" s="119">
        <f>RY167/RR167</f>
        <v>0.16171617161716165</v>
      </c>
      <c r="SA167" s="523" t="s">
        <v>39</v>
      </c>
      <c r="SB167" s="281"/>
      <c r="SC167" s="568">
        <v>0.4</v>
      </c>
      <c r="SD167" s="633"/>
    </row>
    <row r="168" spans="1:498">
      <c r="A168" s="60" t="s">
        <v>515</v>
      </c>
      <c r="B168" s="61">
        <v>180</v>
      </c>
      <c r="C168" s="60" t="s">
        <v>368</v>
      </c>
      <c r="D168" s="780">
        <v>1022</v>
      </c>
      <c r="E168" s="62" t="s">
        <v>501</v>
      </c>
      <c r="F168" s="349" t="s">
        <v>147</v>
      </c>
      <c r="G168" s="602" t="s">
        <v>399</v>
      </c>
      <c r="H168" s="60"/>
      <c r="J168" s="13"/>
      <c r="K168" s="118"/>
      <c r="L168" s="118"/>
      <c r="M168" s="118"/>
      <c r="N168" s="118"/>
      <c r="O168" s="119"/>
      <c r="P168" s="119"/>
      <c r="Q168" s="125"/>
      <c r="R168" s="120"/>
      <c r="S168" s="121"/>
      <c r="T168" s="122"/>
      <c r="U168" s="122"/>
      <c r="V168" s="13"/>
      <c r="X168" s="13"/>
      <c r="Y168" s="118"/>
      <c r="Z168" s="118"/>
      <c r="AA168" s="118"/>
      <c r="AB168" s="118"/>
      <c r="AC168" s="119"/>
      <c r="AD168" s="119"/>
      <c r="AE168" s="125"/>
      <c r="AF168" s="149"/>
      <c r="AG168" s="121"/>
      <c r="AH168" s="122"/>
      <c r="AI168" s="122"/>
      <c r="AJ168" s="692"/>
      <c r="AL168" s="13"/>
      <c r="AM168" s="118"/>
      <c r="AN168" s="118"/>
      <c r="AO168" s="118"/>
      <c r="AP168" s="118"/>
      <c r="AQ168" s="119"/>
      <c r="AR168" s="119"/>
      <c r="AS168" s="125"/>
      <c r="AT168" s="120"/>
      <c r="AU168" s="121"/>
      <c r="AV168" s="122"/>
      <c r="AW168" s="122"/>
      <c r="AX168" s="13"/>
      <c r="AZ168" s="13"/>
      <c r="BA168" s="118"/>
      <c r="BB168" s="118"/>
      <c r="BC168" s="118"/>
      <c r="BD168" s="118"/>
      <c r="BE168" s="119"/>
      <c r="BF168" s="119"/>
      <c r="BG168" s="125"/>
      <c r="BH168" s="120"/>
      <c r="BI168" s="121"/>
      <c r="BJ168" s="122"/>
      <c r="BK168" s="122"/>
      <c r="BL168" s="13"/>
      <c r="BN168" s="13"/>
      <c r="BO168" s="118"/>
      <c r="BP168" s="118"/>
      <c r="BQ168" s="118"/>
      <c r="BR168" s="118"/>
      <c r="BS168" s="119"/>
      <c r="BT168" s="119"/>
      <c r="BU168" s="125"/>
      <c r="BV168" s="149"/>
      <c r="BW168" s="121"/>
      <c r="BX168" s="122"/>
      <c r="BY168" s="122"/>
      <c r="BZ168" s="13"/>
      <c r="CB168" s="13"/>
      <c r="CC168" s="118"/>
      <c r="CD168" s="118"/>
      <c r="CE168" s="118"/>
      <c r="CF168" s="118"/>
      <c r="CG168" s="119"/>
      <c r="CH168" s="119"/>
      <c r="CI168" s="125"/>
      <c r="CJ168" s="120"/>
      <c r="CK168" s="121"/>
      <c r="CL168" s="122"/>
      <c r="CM168" s="122"/>
      <c r="CN168" s="13"/>
      <c r="CP168" s="13"/>
      <c r="CQ168" s="118"/>
      <c r="CR168" s="118"/>
      <c r="CS168" s="118"/>
      <c r="CT168" s="118"/>
      <c r="CU168" s="119"/>
      <c r="CV168" s="119"/>
      <c r="CW168" s="125"/>
      <c r="CX168" s="120"/>
      <c r="CY168" s="121"/>
      <c r="CZ168" s="122"/>
      <c r="DA168" s="122"/>
      <c r="DB168" s="13"/>
      <c r="DD168" s="13"/>
      <c r="DE168" s="118"/>
      <c r="DF168" s="118"/>
      <c r="DG168" s="118"/>
      <c r="DH168" s="118"/>
      <c r="DI168" s="118"/>
      <c r="DJ168" s="118"/>
      <c r="DK168" s="119"/>
      <c r="DL168" s="119"/>
      <c r="DM168" s="125"/>
      <c r="DN168" s="120"/>
      <c r="DO168" s="121"/>
      <c r="DP168" s="122"/>
      <c r="DQ168" s="122"/>
      <c r="DR168" s="13"/>
      <c r="DT168" s="13"/>
      <c r="DU168" s="118">
        <v>9.3000000000000007</v>
      </c>
      <c r="DV168" s="118">
        <v>10.93</v>
      </c>
      <c r="DW168" s="118" t="s">
        <v>62</v>
      </c>
      <c r="DX168" s="118">
        <f>DV168-DU168-EB168</f>
        <v>0.92999999999999905</v>
      </c>
      <c r="DY168" s="119">
        <f>DX168/DU168</f>
        <v>9.9999999999999895E-2</v>
      </c>
      <c r="DZ168" s="119"/>
      <c r="EA168" s="125" t="s">
        <v>551</v>
      </c>
      <c r="EB168" s="120">
        <v>0.7</v>
      </c>
      <c r="EC168" s="121"/>
      <c r="ED168" s="122"/>
      <c r="EE168" s="122"/>
      <c r="EF168" s="13"/>
      <c r="EG168" s="13"/>
      <c r="EH168" s="13"/>
      <c r="EI168" s="118">
        <v>9.3000000000000007</v>
      </c>
      <c r="EJ168" s="118">
        <v>10.93</v>
      </c>
      <c r="EK168" s="118" t="s">
        <v>62</v>
      </c>
      <c r="EL168" s="118">
        <f>EJ168-EI168-EO168</f>
        <v>0.92999999999999905</v>
      </c>
      <c r="EM168" s="119">
        <f>EL168/EI168</f>
        <v>9.9999999999999895E-2</v>
      </c>
      <c r="EN168" s="125" t="s">
        <v>551</v>
      </c>
      <c r="EO168" s="120">
        <v>0.7</v>
      </c>
      <c r="EP168" s="121"/>
      <c r="EQ168" s="122"/>
      <c r="ER168" s="122"/>
      <c r="ES168" s="13"/>
      <c r="EU168" s="13"/>
      <c r="EV168" s="118">
        <v>9.3000000000000007</v>
      </c>
      <c r="EW168" s="118">
        <v>10.93</v>
      </c>
      <c r="EX168" s="118" t="s">
        <v>62</v>
      </c>
      <c r="EY168" s="118">
        <f>EW168-EV168-FB168</f>
        <v>0.92999999999999905</v>
      </c>
      <c r="EZ168" s="119">
        <f>EY168/EV168</f>
        <v>9.9999999999999895E-2</v>
      </c>
      <c r="FA168" s="125" t="s">
        <v>551</v>
      </c>
      <c r="FB168" s="120">
        <v>0.7</v>
      </c>
      <c r="FC168" s="121"/>
      <c r="FD168" s="122"/>
      <c r="FE168" s="122"/>
      <c r="FF168" s="13"/>
      <c r="FH168" s="13"/>
      <c r="FI168" s="118">
        <v>9.3000000000000007</v>
      </c>
      <c r="FJ168" s="118">
        <v>10.93</v>
      </c>
      <c r="FK168" s="118" t="s">
        <v>62</v>
      </c>
      <c r="FL168" s="118">
        <f>FJ168-FI168-FO168</f>
        <v>0.92999999999999905</v>
      </c>
      <c r="FM168" s="119">
        <f>FL168/FI168</f>
        <v>9.9999999999999895E-2</v>
      </c>
      <c r="FN168" s="125" t="s">
        <v>551</v>
      </c>
      <c r="FO168" s="120">
        <v>0.7</v>
      </c>
      <c r="FP168" s="121"/>
      <c r="FQ168" s="122"/>
      <c r="FR168" s="122"/>
      <c r="FS168" s="13"/>
      <c r="FU168" s="13"/>
      <c r="FV168" s="118">
        <v>9.3000000000000007</v>
      </c>
      <c r="FW168" s="118">
        <v>10.93</v>
      </c>
      <c r="FX168" s="118"/>
      <c r="FY168" s="118" t="s">
        <v>62</v>
      </c>
      <c r="FZ168" s="118">
        <f>FW168-FV168-GC168</f>
        <v>0.92999999999999905</v>
      </c>
      <c r="GA168" s="119">
        <f>FZ168/FV168</f>
        <v>9.9999999999999895E-2</v>
      </c>
      <c r="GB168" s="125" t="s">
        <v>551</v>
      </c>
      <c r="GC168" s="120">
        <v>0.7</v>
      </c>
      <c r="GD168" s="121"/>
      <c r="GE168" s="122"/>
      <c r="GF168" s="122"/>
      <c r="GG168" s="13"/>
      <c r="GI168" s="13"/>
      <c r="GJ168" s="118">
        <v>9.3000000000000007</v>
      </c>
      <c r="GK168" s="118">
        <v>10.93</v>
      </c>
      <c r="GL168" s="118"/>
      <c r="GM168" s="118" t="s">
        <v>62</v>
      </c>
      <c r="GN168" s="118">
        <f>GK168-GJ168-GQ168</f>
        <v>0.92999999999999905</v>
      </c>
      <c r="GO168" s="119">
        <f>GN168/GJ168</f>
        <v>9.9999999999999895E-2</v>
      </c>
      <c r="GP168" s="125" t="s">
        <v>551</v>
      </c>
      <c r="GQ168" s="281">
        <v>0.7</v>
      </c>
      <c r="GR168" s="121"/>
      <c r="GS168" s="122"/>
      <c r="GT168" s="122"/>
      <c r="GU168" s="13"/>
      <c r="GW168" s="13"/>
      <c r="GX168" s="118">
        <v>9.3000000000000007</v>
      </c>
      <c r="GY168" s="118">
        <v>10.93</v>
      </c>
      <c r="GZ168" s="118"/>
      <c r="HA168" s="118" t="s">
        <v>62</v>
      </c>
      <c r="HB168" s="118">
        <f>GY168-GX168-HE168</f>
        <v>0.92999999999999905</v>
      </c>
      <c r="HC168" s="119">
        <f>HB168/GX168</f>
        <v>9.9999999999999895E-2</v>
      </c>
      <c r="HD168" s="125" t="s">
        <v>551</v>
      </c>
      <c r="HE168" s="281">
        <v>0.7</v>
      </c>
      <c r="HF168" s="121"/>
      <c r="HG168" s="122"/>
      <c r="HH168" s="122"/>
      <c r="HI168" s="13"/>
      <c r="HJ168" s="13"/>
      <c r="HK168" s="13"/>
      <c r="HL168" s="118">
        <v>9.3000000000000007</v>
      </c>
      <c r="HM168" s="118">
        <v>10.93</v>
      </c>
      <c r="HN168" s="118"/>
      <c r="HO168" s="118" t="s">
        <v>62</v>
      </c>
      <c r="HP168" s="118">
        <f>HM168-HL168-HS168</f>
        <v>0.92999999999999905</v>
      </c>
      <c r="HQ168" s="119">
        <f>HP168/HL168</f>
        <v>9.9999999999999895E-2</v>
      </c>
      <c r="HR168" s="125" t="s">
        <v>551</v>
      </c>
      <c r="HS168" s="281">
        <v>0.7</v>
      </c>
      <c r="HT168" s="121"/>
      <c r="HU168" s="122"/>
      <c r="HV168" s="122"/>
      <c r="HW168" s="13"/>
      <c r="HX168" s="13" t="s">
        <v>552</v>
      </c>
      <c r="HY168" s="118">
        <v>9.3000000000000007</v>
      </c>
      <c r="HZ168" s="118">
        <v>10.93</v>
      </c>
      <c r="IA168" s="118"/>
      <c r="IB168" s="118" t="s">
        <v>62</v>
      </c>
      <c r="IC168" s="118">
        <f>HZ168-HY168-II168</f>
        <v>1.629999999999999</v>
      </c>
      <c r="ID168" s="119">
        <f>IC168/HY168</f>
        <v>0.17526881720430096</v>
      </c>
      <c r="IE168" s="118">
        <v>10.93</v>
      </c>
      <c r="IF168" s="296">
        <f>IE168-HY168+IJ168</f>
        <v>1.629999999999999</v>
      </c>
      <c r="IG168" s="119">
        <f>IF168/HY168</f>
        <v>0.17526881720430096</v>
      </c>
      <c r="IH168" s="297" t="s">
        <v>39</v>
      </c>
      <c r="II168" s="281"/>
      <c r="IJ168" s="121"/>
      <c r="IK168" s="122"/>
      <c r="IL168" s="122"/>
      <c r="IM168" s="13"/>
      <c r="IQ168" s="13" t="s">
        <v>552</v>
      </c>
      <c r="IR168" s="118">
        <v>9.3000000000000007</v>
      </c>
      <c r="IS168" s="118">
        <v>10.93</v>
      </c>
      <c r="IT168" s="118"/>
      <c r="IU168" s="118" t="s">
        <v>62</v>
      </c>
      <c r="IV168" s="118">
        <f>IS168-IR168-JB168</f>
        <v>1.629999999999999</v>
      </c>
      <c r="IW168" s="119">
        <f>IV168/IR168</f>
        <v>0.17526881720430096</v>
      </c>
      <c r="IX168" s="118">
        <v>10.93</v>
      </c>
      <c r="IY168" s="296">
        <f>IX168-IR168+JC168</f>
        <v>1.629999999999999</v>
      </c>
      <c r="IZ168" s="119">
        <f>IY168/IR168</f>
        <v>0.17526881720430096</v>
      </c>
      <c r="JA168" s="297" t="s">
        <v>39</v>
      </c>
      <c r="JB168" s="281"/>
      <c r="JC168" s="121"/>
      <c r="JD168" s="122"/>
      <c r="JE168" s="122"/>
      <c r="JF168" s="13"/>
      <c r="JH168" s="13" t="s">
        <v>552</v>
      </c>
      <c r="JI168" s="118">
        <v>9.3000000000000007</v>
      </c>
      <c r="JJ168" s="118">
        <v>10.93</v>
      </c>
      <c r="JK168" s="118"/>
      <c r="JL168" s="118" t="s">
        <v>62</v>
      </c>
      <c r="JM168" s="118">
        <f>JJ168-JI168-JS168</f>
        <v>1.629999999999999</v>
      </c>
      <c r="JN168" s="119">
        <f>JM168/JI168</f>
        <v>0.17526881720430096</v>
      </c>
      <c r="JO168" s="118">
        <v>10.93</v>
      </c>
      <c r="JP168" s="296">
        <f>JO168-JI168+JT168</f>
        <v>1.629999999999999</v>
      </c>
      <c r="JQ168" s="119">
        <f>JP168/JI168</f>
        <v>0.17526881720430096</v>
      </c>
      <c r="JR168" s="297" t="s">
        <v>39</v>
      </c>
      <c r="JS168" s="281"/>
      <c r="JT168" s="121"/>
      <c r="JU168" s="122"/>
      <c r="JV168" s="122"/>
      <c r="JW168" s="13"/>
      <c r="JZ168" s="13"/>
      <c r="KA168" s="118">
        <v>9.3000000000000007</v>
      </c>
      <c r="KB168" s="118">
        <v>10.93</v>
      </c>
      <c r="KC168" s="118"/>
      <c r="KD168" s="118" t="s">
        <v>62</v>
      </c>
      <c r="KE168" s="118">
        <f>KB168-KA168-KK168</f>
        <v>1.629999999999999</v>
      </c>
      <c r="KF168" s="119">
        <f>KE168/KA168</f>
        <v>0.17526881720430096</v>
      </c>
      <c r="KG168" s="118">
        <v>10.93</v>
      </c>
      <c r="KH168" s="296">
        <f>KG168-KA168+KL168</f>
        <v>1.629999999999999</v>
      </c>
      <c r="KI168" s="119">
        <f>KH168/KA168</f>
        <v>0.17526881720430096</v>
      </c>
      <c r="KJ168" s="297" t="s">
        <v>39</v>
      </c>
      <c r="KK168" s="281"/>
      <c r="KL168" s="121"/>
      <c r="KM168" s="122"/>
      <c r="KN168" s="122"/>
      <c r="KO168" s="13"/>
      <c r="KQ168" s="13"/>
      <c r="KR168" s="118">
        <v>9.3000000000000007</v>
      </c>
      <c r="KS168" s="118">
        <v>10.93</v>
      </c>
      <c r="KT168" s="118"/>
      <c r="KU168" s="319" t="s">
        <v>62</v>
      </c>
      <c r="KV168" s="118">
        <f>KS168-KR168-LB168</f>
        <v>1.629999999999999</v>
      </c>
      <c r="KW168" s="119">
        <f>KV168/KR168</f>
        <v>0.17526881720430096</v>
      </c>
      <c r="KX168" s="118">
        <v>10.93</v>
      </c>
      <c r="KY168" s="296">
        <f>KX168-KR168+LC168</f>
        <v>1.629999999999999</v>
      </c>
      <c r="KZ168" s="119">
        <f>KY168/KR168</f>
        <v>0.17526881720430096</v>
      </c>
      <c r="LA168" s="297" t="s">
        <v>39</v>
      </c>
      <c r="LB168" s="281"/>
      <c r="LC168" s="121"/>
      <c r="LD168" s="122"/>
      <c r="LE168" s="122"/>
      <c r="LF168" s="13"/>
      <c r="LI168" s="13"/>
      <c r="LJ168" s="118">
        <v>9.3000000000000007</v>
      </c>
      <c r="LK168" s="118">
        <v>10.93</v>
      </c>
      <c r="LL168" s="118"/>
      <c r="LM168" s="319" t="s">
        <v>62</v>
      </c>
      <c r="LN168" s="118">
        <f>LK168-LJ168-LT168</f>
        <v>1.629999999999999</v>
      </c>
      <c r="LO168" s="119">
        <f>LN168/LJ168</f>
        <v>0.17526881720430096</v>
      </c>
      <c r="LP168" s="118">
        <v>10.93</v>
      </c>
      <c r="LQ168" s="296">
        <f>LP168-LJ168+LU168</f>
        <v>1.629999999999999</v>
      </c>
      <c r="LR168" s="119">
        <f>LQ168/LJ168</f>
        <v>0.17526881720430096</v>
      </c>
      <c r="LS168" s="297" t="s">
        <v>39</v>
      </c>
      <c r="LT168" s="281"/>
      <c r="LU168" s="121"/>
      <c r="LV168" s="122"/>
      <c r="LW168" s="122"/>
      <c r="LX168" s="13"/>
      <c r="LZ168" s="13"/>
      <c r="MA168" s="118">
        <v>9.3000000000000007</v>
      </c>
      <c r="MB168" s="118">
        <v>10.93</v>
      </c>
      <c r="MC168" s="356">
        <f>1.09*MB168</f>
        <v>11.9137</v>
      </c>
      <c r="MD168" s="319" t="s">
        <v>141</v>
      </c>
      <c r="ME168" s="118">
        <f>MB168-MA168-MK168</f>
        <v>1.629999999999999</v>
      </c>
      <c r="MF168" s="119">
        <f>ME168/MA168</f>
        <v>0.17526881720430096</v>
      </c>
      <c r="MG168" s="118">
        <v>10.93</v>
      </c>
      <c r="MH168" s="296">
        <f>MG168-MA168+ML168</f>
        <v>1.629999999999999</v>
      </c>
      <c r="MI168" s="119">
        <f>MH168/MA168</f>
        <v>0.17526881720430096</v>
      </c>
      <c r="MJ168" s="297" t="s">
        <v>39</v>
      </c>
      <c r="MK168" s="281"/>
      <c r="ML168" s="121"/>
      <c r="MM168" s="122"/>
      <c r="MN168" s="122"/>
      <c r="MO168" s="13"/>
      <c r="MQ168" s="13"/>
      <c r="MR168" s="118">
        <v>9.3000000000000007</v>
      </c>
      <c r="MS168" s="118">
        <v>10.93</v>
      </c>
      <c r="MT168" s="356">
        <f>1.09*MS168</f>
        <v>11.9137</v>
      </c>
      <c r="MU168" s="319" t="s">
        <v>141</v>
      </c>
      <c r="MV168" s="118">
        <f>MS168-MR168-NB168</f>
        <v>1.629999999999999</v>
      </c>
      <c r="MW168" s="119">
        <f>MV168/MR168</f>
        <v>0.17526881720430096</v>
      </c>
      <c r="MX168" s="118">
        <v>10.93</v>
      </c>
      <c r="MY168" s="296">
        <f>MX168-MR168+NC168</f>
        <v>1.629999999999999</v>
      </c>
      <c r="MZ168" s="119">
        <f>MY168/MR168</f>
        <v>0.17526881720430096</v>
      </c>
      <c r="NA168" s="297" t="s">
        <v>39</v>
      </c>
      <c r="NB168" s="281"/>
      <c r="NC168" s="121"/>
      <c r="ND168" s="122"/>
      <c r="NE168" s="122"/>
      <c r="NF168" s="13"/>
      <c r="NI168" s="13"/>
      <c r="NJ168" s="118">
        <v>9.3000000000000007</v>
      </c>
      <c r="NK168" s="118">
        <v>10.93</v>
      </c>
      <c r="NL168" s="356"/>
      <c r="NM168" s="319" t="s">
        <v>141</v>
      </c>
      <c r="NN168" s="118">
        <f>NK168-NJ168-NT168</f>
        <v>1.629999999999999</v>
      </c>
      <c r="NO168" s="119">
        <f>NN168/NJ168</f>
        <v>0.17526881720430096</v>
      </c>
      <c r="NP168" s="118">
        <v>10.93</v>
      </c>
      <c r="NQ168" s="296">
        <f>NP168-NJ168+NU168</f>
        <v>1.629999999999999</v>
      </c>
      <c r="NR168" s="119">
        <f>NQ168/NJ168</f>
        <v>0.17526881720430096</v>
      </c>
      <c r="NS168" s="297" t="s">
        <v>39</v>
      </c>
      <c r="NT168" s="281"/>
      <c r="NU168" s="121"/>
      <c r="NV168" s="122"/>
      <c r="NW168" s="122"/>
      <c r="NX168" s="13"/>
      <c r="OA168" s="13"/>
      <c r="OB168" s="118">
        <v>9.3000000000000007</v>
      </c>
      <c r="OC168" s="118">
        <v>10.93</v>
      </c>
      <c r="OD168" s="356"/>
      <c r="OE168" s="319" t="s">
        <v>141</v>
      </c>
      <c r="OF168" s="118">
        <f>OC168-OB168-OL168</f>
        <v>1.629999999999999</v>
      </c>
      <c r="OG168" s="119">
        <f>OF168/OB168</f>
        <v>0.17526881720430096</v>
      </c>
      <c r="OH168" s="118">
        <v>10.93</v>
      </c>
      <c r="OI168" s="296">
        <f>OH168-OB168+OM168</f>
        <v>1.629999999999999</v>
      </c>
      <c r="OJ168" s="119">
        <f>OI168/OB168</f>
        <v>0.17526881720430096</v>
      </c>
      <c r="OK168" s="297" t="s">
        <v>39</v>
      </c>
      <c r="OL168" s="281"/>
      <c r="OM168" s="121"/>
      <c r="ON168" s="13"/>
      <c r="OQ168" s="13"/>
      <c r="OR168" s="118">
        <v>9.3000000000000007</v>
      </c>
      <c r="OS168" s="118">
        <v>10.93</v>
      </c>
      <c r="OT168" s="356"/>
      <c r="OU168" s="319" t="s">
        <v>141</v>
      </c>
      <c r="OV168" s="118">
        <f>OS168-OR168-PB168</f>
        <v>1.629999999999999</v>
      </c>
      <c r="OW168" s="119">
        <f>OV168/OR168</f>
        <v>0.17526881720430096</v>
      </c>
      <c r="OX168" s="118">
        <v>10.93</v>
      </c>
      <c r="OY168" s="296">
        <f>OX168-OR168+PC168</f>
        <v>1.629999999999999</v>
      </c>
      <c r="OZ168" s="119">
        <f>OY168/OR168</f>
        <v>0.17526881720430096</v>
      </c>
      <c r="PA168" s="297" t="s">
        <v>39</v>
      </c>
      <c r="PB168" s="281"/>
      <c r="PC168" s="121"/>
      <c r="PD168" s="13"/>
      <c r="PG168" s="13"/>
      <c r="PH168" s="118">
        <v>9.3000000000000007</v>
      </c>
      <c r="PI168" s="118">
        <v>10.93</v>
      </c>
      <c r="PJ168" s="356"/>
      <c r="PK168" s="319" t="s">
        <v>141</v>
      </c>
      <c r="PL168" s="118">
        <f>PI168-PH168-PR168</f>
        <v>1.629999999999999</v>
      </c>
      <c r="PM168" s="119">
        <f>PL168/PH168</f>
        <v>0.17526881720430096</v>
      </c>
      <c r="PN168" s="118">
        <v>10.93</v>
      </c>
      <c r="PO168" s="296">
        <f>PN168-PH168+PS168</f>
        <v>1.629999999999999</v>
      </c>
      <c r="PP168" s="119">
        <f>PO168/PH168</f>
        <v>0.17526881720430096</v>
      </c>
      <c r="PQ168" s="297" t="s">
        <v>39</v>
      </c>
      <c r="PR168" s="281"/>
      <c r="PS168" s="121"/>
      <c r="PT168" s="13"/>
      <c r="PV168" s="13"/>
      <c r="PW168" s="118">
        <v>9.3000000000000007</v>
      </c>
      <c r="PX168" s="118">
        <v>10.93</v>
      </c>
      <c r="PY168" s="356"/>
      <c r="PZ168" s="319" t="s">
        <v>141</v>
      </c>
      <c r="QA168" s="118">
        <f>PX168-PW168-QG168</f>
        <v>1.629999999999999</v>
      </c>
      <c r="QB168" s="119">
        <f>QA168/PW168</f>
        <v>0.17526881720430096</v>
      </c>
      <c r="QC168" s="118">
        <v>10.93</v>
      </c>
      <c r="QD168" s="296">
        <f>QC168-PW168+QH168</f>
        <v>1.629999999999999</v>
      </c>
      <c r="QE168" s="119">
        <f>QD168/PW168</f>
        <v>0.17526881720430096</v>
      </c>
      <c r="QF168" s="297" t="s">
        <v>39</v>
      </c>
      <c r="QG168" s="281"/>
      <c r="QH168" s="121"/>
      <c r="QI168" s="13"/>
      <c r="QK168" s="13"/>
      <c r="QL168" s="118">
        <v>9.3000000000000007</v>
      </c>
      <c r="QM168" s="118">
        <v>10.93</v>
      </c>
      <c r="QN168" s="356"/>
      <c r="QO168" s="319" t="s">
        <v>141</v>
      </c>
      <c r="QP168" s="118">
        <f>QM168-QL168-QV168</f>
        <v>1.629999999999999</v>
      </c>
      <c r="QQ168" s="119">
        <f>QP168/QL168</f>
        <v>0.17526881720430096</v>
      </c>
      <c r="QR168" s="118">
        <v>10.93</v>
      </c>
      <c r="QS168" s="296">
        <f>QR168-QL168+QW168</f>
        <v>1.629999999999999</v>
      </c>
      <c r="QT168" s="119">
        <f>QS168/QL168</f>
        <v>0.17526881720430096</v>
      </c>
      <c r="QU168" s="297" t="s">
        <v>39</v>
      </c>
      <c r="QV168" s="281"/>
      <c r="QW168" s="121"/>
      <c r="QX168" s="13"/>
      <c r="QZ168" s="622"/>
      <c r="RA168" s="118">
        <v>9.3000000000000007</v>
      </c>
      <c r="RB168" s="118">
        <v>10.93</v>
      </c>
      <c r="RC168" s="504"/>
      <c r="RD168" s="319" t="s">
        <v>141</v>
      </c>
      <c r="RE168" s="118">
        <f>RB168-RA168-RK168</f>
        <v>1.629999999999999</v>
      </c>
      <c r="RF168" s="119">
        <f>RE168/RA168</f>
        <v>0.17526881720430096</v>
      </c>
      <c r="RG168" s="118">
        <v>10.93</v>
      </c>
      <c r="RH168" s="296">
        <f>RG168-RA168+RL168</f>
        <v>1.629999999999999</v>
      </c>
      <c r="RI168" s="119">
        <f>RH168/RA168</f>
        <v>0.17526881720430096</v>
      </c>
      <c r="RJ168" s="523" t="s">
        <v>39</v>
      </c>
      <c r="RK168" s="281"/>
      <c r="RL168" s="568"/>
      <c r="RM168" s="633"/>
      <c r="RQ168" s="622"/>
      <c r="RR168" s="118">
        <v>9.3000000000000007</v>
      </c>
      <c r="RS168" s="118">
        <v>10.93</v>
      </c>
      <c r="RT168" s="504"/>
      <c r="RU168" s="319" t="s">
        <v>141</v>
      </c>
      <c r="RV168" s="118">
        <f>RS168-RR168-SB168</f>
        <v>1.629999999999999</v>
      </c>
      <c r="RW168" s="119">
        <f>RV168/RR168</f>
        <v>0.17526881720430096</v>
      </c>
      <c r="RX168" s="118">
        <v>10.93</v>
      </c>
      <c r="RY168" s="296">
        <f>RX168-RR168+SC168</f>
        <v>1.629999999999999</v>
      </c>
      <c r="RZ168" s="119">
        <f>RY168/RR168</f>
        <v>0.17526881720430096</v>
      </c>
      <c r="SA168" s="523" t="s">
        <v>39</v>
      </c>
      <c r="SB168" s="281"/>
      <c r="SC168" s="568"/>
      <c r="SD168" s="633"/>
    </row>
    <row r="169" spans="1:498">
      <c r="A169" s="60" t="s">
        <v>516</v>
      </c>
      <c r="B169" s="61">
        <v>20</v>
      </c>
      <c r="C169" s="60" t="s">
        <v>95</v>
      </c>
      <c r="D169" s="780">
        <v>1022</v>
      </c>
      <c r="E169" s="62" t="s">
        <v>501</v>
      </c>
      <c r="F169" s="349" t="s">
        <v>147</v>
      </c>
      <c r="G169" s="602" t="s">
        <v>517</v>
      </c>
      <c r="H169" s="60" t="s">
        <v>97</v>
      </c>
      <c r="J169" s="13"/>
      <c r="K169" s="118">
        <v>13</v>
      </c>
      <c r="L169" s="118">
        <v>14.48</v>
      </c>
      <c r="M169" s="122"/>
      <c r="N169" s="118">
        <f>L169-K169+S169-R169</f>
        <v>0.78000000000000047</v>
      </c>
      <c r="O169" s="119">
        <f>N169/K169</f>
        <v>6.0000000000000039E-2</v>
      </c>
      <c r="P169" s="122"/>
      <c r="Q169" s="125" t="s">
        <v>551</v>
      </c>
      <c r="R169" s="120">
        <v>0.7</v>
      </c>
      <c r="S169" s="338"/>
      <c r="T169" s="122"/>
      <c r="U169" s="122"/>
      <c r="V169" s="13"/>
      <c r="X169" s="13"/>
      <c r="Y169" s="118">
        <v>13</v>
      </c>
      <c r="Z169" s="118">
        <v>14.48</v>
      </c>
      <c r="AA169" s="122"/>
      <c r="AB169" s="118">
        <f>Z169-Y169+AG169-AF169</f>
        <v>0.78000000000000047</v>
      </c>
      <c r="AC169" s="119">
        <f>AB169/Y169</f>
        <v>6.0000000000000039E-2</v>
      </c>
      <c r="AD169" s="122"/>
      <c r="AE169" s="125" t="s">
        <v>551</v>
      </c>
      <c r="AF169" s="149">
        <v>0.7</v>
      </c>
      <c r="AG169" s="338"/>
      <c r="AH169" s="122"/>
      <c r="AI169" s="122"/>
      <c r="AJ169" s="692"/>
      <c r="AL169" s="13"/>
      <c r="AM169" s="118">
        <v>13.65</v>
      </c>
      <c r="AN169" s="118">
        <v>14.48</v>
      </c>
      <c r="AO169" s="118"/>
      <c r="AP169" s="118">
        <f>AN169-AM169-AT169</f>
        <v>0.13000000000000012</v>
      </c>
      <c r="AQ169" s="119">
        <f>AP169/AM169</f>
        <v>9.5238095238095316E-3</v>
      </c>
      <c r="AR169" s="122"/>
      <c r="AS169" s="125" t="s">
        <v>551</v>
      </c>
      <c r="AT169" s="120">
        <v>0.7</v>
      </c>
      <c r="AU169" s="338"/>
      <c r="AV169" s="122"/>
      <c r="AW169" s="122"/>
      <c r="AX169" s="13"/>
      <c r="AZ169" s="13"/>
      <c r="BA169" s="118">
        <v>13.65</v>
      </c>
      <c r="BB169" s="118">
        <v>15.21</v>
      </c>
      <c r="BC169" s="118"/>
      <c r="BD169" s="118">
        <f>BB169-BA169-BH169</f>
        <v>0.86000000000000054</v>
      </c>
      <c r="BE169" s="119">
        <f>BD169/BA169</f>
        <v>6.3003663003663044E-2</v>
      </c>
      <c r="BF169" s="122"/>
      <c r="BG169" s="125" t="s">
        <v>551</v>
      </c>
      <c r="BH169" s="120">
        <v>0.7</v>
      </c>
      <c r="BI169" s="338"/>
      <c r="BJ169" s="122"/>
      <c r="BK169" s="122"/>
      <c r="BL169" s="13"/>
      <c r="BN169" s="13"/>
      <c r="BO169" s="118">
        <v>13.65</v>
      </c>
      <c r="BP169" s="118">
        <v>15.21</v>
      </c>
      <c r="BQ169" s="118"/>
      <c r="BR169" s="118">
        <f>BP169-BO169-BV169</f>
        <v>0.86000000000000054</v>
      </c>
      <c r="BS169" s="119">
        <f>BR169/BO169</f>
        <v>6.3003663003663044E-2</v>
      </c>
      <c r="BT169" s="122"/>
      <c r="BU169" s="125" t="s">
        <v>551</v>
      </c>
      <c r="BV169" s="149">
        <v>0.7</v>
      </c>
      <c r="BW169" s="338"/>
      <c r="BX169" s="122"/>
      <c r="BY169" s="122"/>
      <c r="BZ169" s="13"/>
      <c r="CB169" s="13"/>
      <c r="CC169" s="118">
        <v>13.65</v>
      </c>
      <c r="CD169" s="118">
        <v>15.21</v>
      </c>
      <c r="CE169" s="118"/>
      <c r="CF169" s="118">
        <f>CD169-CC169-CJ169</f>
        <v>0.86000000000000054</v>
      </c>
      <c r="CG169" s="119">
        <f>CF169/CC169</f>
        <v>6.3003663003663044E-2</v>
      </c>
      <c r="CH169" s="122"/>
      <c r="CI169" s="125" t="s">
        <v>551</v>
      </c>
      <c r="CJ169" s="120">
        <v>0.7</v>
      </c>
      <c r="CK169" s="338"/>
      <c r="CL169" s="122"/>
      <c r="CM169" s="122"/>
      <c r="CN169" s="13"/>
      <c r="CP169" s="13"/>
      <c r="CQ169" s="118">
        <v>13.65</v>
      </c>
      <c r="CR169" s="118">
        <v>15.21</v>
      </c>
      <c r="CS169" s="118"/>
      <c r="CT169" s="118">
        <f>CR169-CQ169-CX169</f>
        <v>0.86000000000000054</v>
      </c>
      <c r="CU169" s="119">
        <f>CT169/CQ169</f>
        <v>6.3003663003663044E-2</v>
      </c>
      <c r="CV169" s="122"/>
      <c r="CW169" s="125" t="s">
        <v>551</v>
      </c>
      <c r="CX169" s="120">
        <v>0.7</v>
      </c>
      <c r="CY169" s="338"/>
      <c r="CZ169" s="122"/>
      <c r="DA169" s="122"/>
      <c r="DB169" s="13"/>
      <c r="DD169" s="13"/>
      <c r="DE169" s="118">
        <v>13.65</v>
      </c>
      <c r="DF169" s="118">
        <v>15.21</v>
      </c>
      <c r="DG169" s="118"/>
      <c r="DH169" s="118"/>
      <c r="DI169" s="118"/>
      <c r="DJ169" s="118">
        <f>DF169-DE169-DN169</f>
        <v>0.86000000000000054</v>
      </c>
      <c r="DK169" s="119">
        <f>DJ169/DE169</f>
        <v>6.3003663003663044E-2</v>
      </c>
      <c r="DL169" s="122"/>
      <c r="DM169" s="125" t="s">
        <v>551</v>
      </c>
      <c r="DN169" s="120">
        <v>0.7</v>
      </c>
      <c r="DO169" s="338"/>
      <c r="DP169" s="122"/>
      <c r="DQ169" s="122"/>
      <c r="DR169" s="13"/>
      <c r="DT169" s="13"/>
      <c r="DU169" s="118">
        <v>13.65</v>
      </c>
      <c r="DV169" s="118">
        <v>15.21</v>
      </c>
      <c r="DW169" s="118" t="s">
        <v>62</v>
      </c>
      <c r="DX169" s="118">
        <f>DV169-DU169-EB169</f>
        <v>0.86000000000000054</v>
      </c>
      <c r="DY169" s="119">
        <f>DX169/DU169</f>
        <v>6.3003663003663044E-2</v>
      </c>
      <c r="DZ169" s="122"/>
      <c r="EA169" s="125" t="s">
        <v>551</v>
      </c>
      <c r="EB169" s="120">
        <v>0.7</v>
      </c>
      <c r="EC169" s="338"/>
      <c r="ED169" s="122"/>
      <c r="EE169" s="122"/>
      <c r="EF169" s="13"/>
      <c r="EG169" s="13"/>
      <c r="EH169" s="13"/>
      <c r="EI169" s="118">
        <v>13.65</v>
      </c>
      <c r="EJ169" s="118">
        <v>15.21</v>
      </c>
      <c r="EK169" s="118" t="s">
        <v>62</v>
      </c>
      <c r="EL169" s="118">
        <f>EJ169-EI169-EO169</f>
        <v>0.86000000000000054</v>
      </c>
      <c r="EM169" s="119">
        <f>EL169/EI169</f>
        <v>6.3003663003663044E-2</v>
      </c>
      <c r="EN169" s="125" t="s">
        <v>551</v>
      </c>
      <c r="EO169" s="120">
        <v>0.7</v>
      </c>
      <c r="EP169" s="338"/>
      <c r="EQ169" s="122"/>
      <c r="ER169" s="122"/>
      <c r="ES169" s="13"/>
      <c r="EU169" s="13"/>
      <c r="EV169" s="118">
        <v>13.65</v>
      </c>
      <c r="EW169" s="118">
        <v>15.21</v>
      </c>
      <c r="EX169" s="118" t="s">
        <v>62</v>
      </c>
      <c r="EY169" s="118">
        <f>EW169-EV169-FB169</f>
        <v>0.86000000000000054</v>
      </c>
      <c r="EZ169" s="119">
        <f>EY169/EV169</f>
        <v>6.3003663003663044E-2</v>
      </c>
      <c r="FA169" s="125" t="s">
        <v>551</v>
      </c>
      <c r="FB169" s="120">
        <v>0.7</v>
      </c>
      <c r="FC169" s="338"/>
      <c r="FD169" s="122"/>
      <c r="FE169" s="122"/>
      <c r="FF169" s="13"/>
      <c r="FH169" s="13"/>
      <c r="FI169" s="118">
        <v>13.65</v>
      </c>
      <c r="FJ169" s="118">
        <v>15.21</v>
      </c>
      <c r="FK169" s="118" t="s">
        <v>62</v>
      </c>
      <c r="FL169" s="118">
        <f>FJ169-FI169-FO169</f>
        <v>0.86000000000000054</v>
      </c>
      <c r="FM169" s="119">
        <f>FL169/FI169</f>
        <v>6.3003663003663044E-2</v>
      </c>
      <c r="FN169" s="125" t="s">
        <v>551</v>
      </c>
      <c r="FO169" s="120">
        <v>0.7</v>
      </c>
      <c r="FP169" s="338"/>
      <c r="FQ169" s="122"/>
      <c r="FR169" s="122"/>
      <c r="FS169" s="13"/>
      <c r="FU169" s="13"/>
      <c r="FV169" s="118">
        <v>13.65</v>
      </c>
      <c r="FW169" s="118">
        <v>15.21</v>
      </c>
      <c r="FX169" s="118"/>
      <c r="FY169" s="118" t="s">
        <v>62</v>
      </c>
      <c r="FZ169" s="118">
        <f>FW169-FV169-GC169</f>
        <v>0.86000000000000054</v>
      </c>
      <c r="GA169" s="119">
        <f>FZ169/FV169</f>
        <v>6.3003663003663044E-2</v>
      </c>
      <c r="GB169" s="125" t="s">
        <v>551</v>
      </c>
      <c r="GC169" s="120">
        <v>0.7</v>
      </c>
      <c r="GD169" s="338"/>
      <c r="GE169" s="122"/>
      <c r="GF169" s="122"/>
      <c r="GG169" s="13"/>
      <c r="GI169" s="13"/>
      <c r="GJ169" s="118">
        <v>13.65</v>
      </c>
      <c r="GK169" s="118">
        <v>15.21</v>
      </c>
      <c r="GL169" s="118"/>
      <c r="GM169" s="118" t="s">
        <v>62</v>
      </c>
      <c r="GN169" s="118">
        <f>GK169-GJ169-GQ169</f>
        <v>0.86000000000000054</v>
      </c>
      <c r="GO169" s="119">
        <f>GN169/GJ169</f>
        <v>6.3003663003663044E-2</v>
      </c>
      <c r="GP169" s="125" t="s">
        <v>551</v>
      </c>
      <c r="GQ169" s="281">
        <v>0.7</v>
      </c>
      <c r="GR169" s="338"/>
      <c r="GS169" s="122"/>
      <c r="GT169" s="122"/>
      <c r="GU169" s="13"/>
      <c r="GW169" s="13"/>
      <c r="GX169" s="118">
        <v>13.65</v>
      </c>
      <c r="GY169" s="118">
        <v>15.21</v>
      </c>
      <c r="GZ169" s="118"/>
      <c r="HA169" s="118" t="s">
        <v>62</v>
      </c>
      <c r="HB169" s="118">
        <f>GY169-GX169-HE169</f>
        <v>0.86000000000000054</v>
      </c>
      <c r="HC169" s="119">
        <f>HB169/GX169</f>
        <v>6.3003663003663044E-2</v>
      </c>
      <c r="HD169" s="125" t="s">
        <v>551</v>
      </c>
      <c r="HE169" s="281">
        <v>0.7</v>
      </c>
      <c r="HF169" s="338"/>
      <c r="HG169" s="122"/>
      <c r="HH169" s="122"/>
      <c r="HI169" s="13"/>
      <c r="HJ169" s="13"/>
      <c r="HK169" s="13"/>
      <c r="HL169" s="118">
        <v>13.65</v>
      </c>
      <c r="HM169" s="118">
        <v>15.21</v>
      </c>
      <c r="HN169" s="118"/>
      <c r="HO169" s="118" t="s">
        <v>62</v>
      </c>
      <c r="HP169" s="118">
        <f>HM169-HL169-HS169</f>
        <v>0.86000000000000054</v>
      </c>
      <c r="HQ169" s="119">
        <f>HP169/HL169</f>
        <v>6.3003663003663044E-2</v>
      </c>
      <c r="HR169" s="125" t="s">
        <v>551</v>
      </c>
      <c r="HS169" s="281">
        <v>0.7</v>
      </c>
      <c r="HT169" s="338"/>
      <c r="HU169" s="122"/>
      <c r="HV169" s="122"/>
      <c r="HW169" s="13"/>
      <c r="HX169" s="13" t="s">
        <v>552</v>
      </c>
      <c r="HY169" s="118">
        <v>13.65</v>
      </c>
      <c r="HZ169" s="118">
        <v>15.4</v>
      </c>
      <c r="IA169" s="118"/>
      <c r="IB169" s="118" t="s">
        <v>62</v>
      </c>
      <c r="IC169" s="118">
        <f>HZ169-HY169-II169</f>
        <v>1.75</v>
      </c>
      <c r="ID169" s="119">
        <f>IC169/HY169</f>
        <v>0.12820512820512819</v>
      </c>
      <c r="IE169" s="118">
        <v>15.4</v>
      </c>
      <c r="IF169" s="296">
        <f>IE169-HY169+IJ169</f>
        <v>1.75</v>
      </c>
      <c r="IG169" s="119">
        <f>IF169/HY169</f>
        <v>0.12820512820512819</v>
      </c>
      <c r="IH169" s="297" t="s">
        <v>39</v>
      </c>
      <c r="II169" s="281"/>
      <c r="IJ169" s="338"/>
      <c r="IK169" s="122"/>
      <c r="IL169" s="122"/>
      <c r="IM169" s="13"/>
      <c r="IQ169" s="13" t="s">
        <v>552</v>
      </c>
      <c r="IR169" s="118">
        <v>13.65</v>
      </c>
      <c r="IS169" s="118">
        <v>15.4</v>
      </c>
      <c r="IT169" s="118"/>
      <c r="IU169" s="118" t="s">
        <v>62</v>
      </c>
      <c r="IV169" s="118">
        <f>IS169-IR169-JB169</f>
        <v>1.75</v>
      </c>
      <c r="IW169" s="119">
        <f>IV169/IR169</f>
        <v>0.12820512820512819</v>
      </c>
      <c r="IX169" s="118">
        <v>15.4</v>
      </c>
      <c r="IY169" s="296">
        <f>IX169-IR169+JC169</f>
        <v>1.75</v>
      </c>
      <c r="IZ169" s="119">
        <f>IY169/IR169</f>
        <v>0.12820512820512819</v>
      </c>
      <c r="JA169" s="297" t="s">
        <v>39</v>
      </c>
      <c r="JB169" s="281"/>
      <c r="JC169" s="338"/>
      <c r="JD169" s="122"/>
      <c r="JE169" s="122"/>
      <c r="JF169" s="13"/>
      <c r="JH169" s="13" t="s">
        <v>552</v>
      </c>
      <c r="JI169" s="118">
        <v>13.65</v>
      </c>
      <c r="JJ169" s="118">
        <v>15.4</v>
      </c>
      <c r="JK169" s="118"/>
      <c r="JL169" s="118" t="s">
        <v>62</v>
      </c>
      <c r="JM169" s="118">
        <f>JJ169-JI169-JS169</f>
        <v>1.75</v>
      </c>
      <c r="JN169" s="119">
        <f>JM169/JI169</f>
        <v>0.12820512820512819</v>
      </c>
      <c r="JO169" s="118">
        <v>15.4</v>
      </c>
      <c r="JP169" s="296">
        <f>JO169-JI169+JT169</f>
        <v>1.75</v>
      </c>
      <c r="JQ169" s="119">
        <f>JP169/JI169</f>
        <v>0.12820512820512819</v>
      </c>
      <c r="JR169" s="297" t="s">
        <v>39</v>
      </c>
      <c r="JS169" s="281"/>
      <c r="JT169" s="338"/>
      <c r="JU169" s="122"/>
      <c r="JV169" s="122"/>
      <c r="JW169" s="13"/>
      <c r="JZ169" s="13"/>
      <c r="KA169" s="118">
        <v>13.65</v>
      </c>
      <c r="KB169" s="118">
        <v>15.4</v>
      </c>
      <c r="KC169" s="118"/>
      <c r="KD169" s="118" t="s">
        <v>62</v>
      </c>
      <c r="KE169" s="118">
        <f>KB169-KA169-KK169</f>
        <v>1.75</v>
      </c>
      <c r="KF169" s="119">
        <f>KE169/KA169</f>
        <v>0.12820512820512819</v>
      </c>
      <c r="KG169" s="118">
        <v>15.4</v>
      </c>
      <c r="KH169" s="296">
        <f>KG169-KA169+KL169</f>
        <v>1.75</v>
      </c>
      <c r="KI169" s="119">
        <f>KH169/KA169</f>
        <v>0.12820512820512819</v>
      </c>
      <c r="KJ169" s="297" t="s">
        <v>39</v>
      </c>
      <c r="KK169" s="281"/>
      <c r="KL169" s="338"/>
      <c r="KM169" s="122"/>
      <c r="KN169" s="122"/>
      <c r="KO169" s="13"/>
      <c r="KQ169" s="13"/>
      <c r="KR169" s="118">
        <v>13.65</v>
      </c>
      <c r="KS169" s="118">
        <v>15.4</v>
      </c>
      <c r="KT169" s="118"/>
      <c r="KU169" s="319" t="s">
        <v>62</v>
      </c>
      <c r="KV169" s="118">
        <f>KS169-KR169-LB169</f>
        <v>1.75</v>
      </c>
      <c r="KW169" s="119">
        <f>KV169/KR169</f>
        <v>0.12820512820512819</v>
      </c>
      <c r="KX169" s="118">
        <v>15.4</v>
      </c>
      <c r="KY169" s="296">
        <f>KX169-KR169+LC169</f>
        <v>1.75</v>
      </c>
      <c r="KZ169" s="119">
        <f>KY169/KR169</f>
        <v>0.12820512820512819</v>
      </c>
      <c r="LA169" s="297" t="s">
        <v>39</v>
      </c>
      <c r="LB169" s="281"/>
      <c r="LC169" s="338"/>
      <c r="LD169" s="122"/>
      <c r="LE169" s="122"/>
      <c r="LF169" s="13"/>
      <c r="LI169" s="13"/>
      <c r="LJ169" s="118">
        <v>13.65</v>
      </c>
      <c r="LK169" s="118">
        <v>15.4</v>
      </c>
      <c r="LL169" s="118"/>
      <c r="LM169" s="319" t="s">
        <v>62</v>
      </c>
      <c r="LN169" s="118">
        <f>LK169-LJ169-LT169</f>
        <v>1.75</v>
      </c>
      <c r="LO169" s="119">
        <f>LN169/LJ169</f>
        <v>0.12820512820512819</v>
      </c>
      <c r="LP169" s="118">
        <v>15.4</v>
      </c>
      <c r="LQ169" s="296">
        <f>LP169-LJ169+LU169</f>
        <v>1.75</v>
      </c>
      <c r="LR169" s="119">
        <f>LQ169/LJ169</f>
        <v>0.12820512820512819</v>
      </c>
      <c r="LS169" s="297" t="s">
        <v>39</v>
      </c>
      <c r="LT169" s="281"/>
      <c r="LU169" s="338"/>
      <c r="LV169" s="122"/>
      <c r="LW169" s="122"/>
      <c r="LX169" s="13"/>
      <c r="LZ169" s="13"/>
      <c r="MA169" s="118">
        <v>13.65</v>
      </c>
      <c r="MB169" s="118">
        <v>15.4</v>
      </c>
      <c r="MC169" s="356">
        <f>1.09*MB169</f>
        <v>16.786000000000001</v>
      </c>
      <c r="MD169" s="319" t="s">
        <v>141</v>
      </c>
      <c r="ME169" s="118">
        <f>MB169-MA169-MK169</f>
        <v>1.75</v>
      </c>
      <c r="MF169" s="119">
        <f>ME169/MA169</f>
        <v>0.12820512820512819</v>
      </c>
      <c r="MG169" s="118">
        <v>15.4</v>
      </c>
      <c r="MH169" s="296">
        <f>MG169-MA169+ML169</f>
        <v>1.75</v>
      </c>
      <c r="MI169" s="119">
        <f>MH169/MA169</f>
        <v>0.12820512820512819</v>
      </c>
      <c r="MJ169" s="297" t="s">
        <v>39</v>
      </c>
      <c r="MK169" s="281"/>
      <c r="ML169" s="338"/>
      <c r="MM169" s="122"/>
      <c r="MN169" s="122"/>
      <c r="MO169" s="13"/>
      <c r="MQ169" s="13"/>
      <c r="MR169" s="118">
        <v>13.65</v>
      </c>
      <c r="MS169" s="118">
        <v>15.4</v>
      </c>
      <c r="MT169" s="356">
        <f>1.09*MS169</f>
        <v>16.786000000000001</v>
      </c>
      <c r="MU169" s="319" t="s">
        <v>141</v>
      </c>
      <c r="MV169" s="118">
        <f>MS169-MR169-NB169</f>
        <v>1.75</v>
      </c>
      <c r="MW169" s="119">
        <f>MV169/MR169</f>
        <v>0.12820512820512819</v>
      </c>
      <c r="MX169" s="118">
        <v>15.4</v>
      </c>
      <c r="MY169" s="296">
        <f>MX169-MR169+NC169</f>
        <v>1.75</v>
      </c>
      <c r="MZ169" s="119">
        <f>MY169/MR169</f>
        <v>0.12820512820512819</v>
      </c>
      <c r="NA169" s="297" t="s">
        <v>39</v>
      </c>
      <c r="NB169" s="281"/>
      <c r="NC169" s="338"/>
      <c r="ND169" s="122"/>
      <c r="NE169" s="122"/>
      <c r="NF169" s="13"/>
      <c r="NI169" s="13"/>
      <c r="NJ169" s="118">
        <v>13.65</v>
      </c>
      <c r="NK169" s="118">
        <v>15.4</v>
      </c>
      <c r="NL169" s="356"/>
      <c r="NM169" s="319" t="s">
        <v>141</v>
      </c>
      <c r="NN169" s="118">
        <f>NK169-NJ169-NT169</f>
        <v>1.75</v>
      </c>
      <c r="NO169" s="119">
        <f>NN169/NJ169</f>
        <v>0.12820512820512819</v>
      </c>
      <c r="NP169" s="118">
        <v>15.4</v>
      </c>
      <c r="NQ169" s="296">
        <f>NP169-NJ169+NU169</f>
        <v>1.75</v>
      </c>
      <c r="NR169" s="119">
        <f>NQ169/NJ169</f>
        <v>0.12820512820512819</v>
      </c>
      <c r="NS169" s="297" t="s">
        <v>39</v>
      </c>
      <c r="NT169" s="281"/>
      <c r="NU169" s="338"/>
      <c r="NV169" s="122"/>
      <c r="NW169" s="122"/>
      <c r="NX169" s="13"/>
      <c r="OA169" s="13"/>
      <c r="OB169" s="118">
        <v>13.65</v>
      </c>
      <c r="OC169" s="118">
        <v>15.4</v>
      </c>
      <c r="OD169" s="356"/>
      <c r="OE169" s="319" t="s">
        <v>141</v>
      </c>
      <c r="OF169" s="118">
        <f>OC169-OB169-OL169</f>
        <v>1.75</v>
      </c>
      <c r="OG169" s="119">
        <f>OF169/OB169</f>
        <v>0.12820512820512819</v>
      </c>
      <c r="OH169" s="118">
        <v>15.4</v>
      </c>
      <c r="OI169" s="296">
        <f>OH169-OB169+OM169</f>
        <v>1.75</v>
      </c>
      <c r="OJ169" s="119">
        <f>OI169/OB169</f>
        <v>0.12820512820512819</v>
      </c>
      <c r="OK169" s="297" t="s">
        <v>39</v>
      </c>
      <c r="OL169" s="281"/>
      <c r="OM169" s="338"/>
      <c r="ON169" s="13"/>
      <c r="OQ169" s="13"/>
      <c r="OR169" s="118">
        <v>13.65</v>
      </c>
      <c r="OS169" s="118">
        <v>15.4</v>
      </c>
      <c r="OT169" s="356"/>
      <c r="OU169" s="319" t="s">
        <v>141</v>
      </c>
      <c r="OV169" s="118">
        <f>OS169-OR169-PB169</f>
        <v>1.75</v>
      </c>
      <c r="OW169" s="119">
        <f>OV169/OR169</f>
        <v>0.12820512820512819</v>
      </c>
      <c r="OX169" s="118">
        <v>15.4</v>
      </c>
      <c r="OY169" s="296">
        <f>OX169-OR169+PC169</f>
        <v>1.75</v>
      </c>
      <c r="OZ169" s="119">
        <f>OY169/OR169</f>
        <v>0.12820512820512819</v>
      </c>
      <c r="PA169" s="297" t="s">
        <v>39</v>
      </c>
      <c r="PB169" s="281"/>
      <c r="PC169" s="338"/>
      <c r="PD169" s="13"/>
      <c r="PG169" s="13"/>
      <c r="PH169" s="118">
        <v>13.65</v>
      </c>
      <c r="PI169" s="118">
        <v>15.4</v>
      </c>
      <c r="PJ169" s="356"/>
      <c r="PK169" s="319" t="s">
        <v>141</v>
      </c>
      <c r="PL169" s="118">
        <f>PI169-PH169-PR169</f>
        <v>1.75</v>
      </c>
      <c r="PM169" s="119">
        <f>PL169/PH169</f>
        <v>0.12820512820512819</v>
      </c>
      <c r="PN169" s="118">
        <v>15.4</v>
      </c>
      <c r="PO169" s="296">
        <f>PN169-PH169+PS169</f>
        <v>1.75</v>
      </c>
      <c r="PP169" s="119">
        <f>PO169/PH169</f>
        <v>0.12820512820512819</v>
      </c>
      <c r="PQ169" s="297" t="s">
        <v>39</v>
      </c>
      <c r="PR169" s="281"/>
      <c r="PS169" s="338"/>
      <c r="PT169" s="13"/>
      <c r="PV169" s="13"/>
      <c r="PW169" s="118">
        <v>13.65</v>
      </c>
      <c r="PX169" s="118">
        <v>15.4</v>
      </c>
      <c r="PY169" s="356"/>
      <c r="PZ169" s="319" t="s">
        <v>141</v>
      </c>
      <c r="QA169" s="118">
        <f>PX169-PW169-QG169</f>
        <v>1.75</v>
      </c>
      <c r="QB169" s="119">
        <f>QA169/PW169</f>
        <v>0.12820512820512819</v>
      </c>
      <c r="QC169" s="118">
        <v>15.4</v>
      </c>
      <c r="QD169" s="296">
        <f>QC169-PW169+QH169</f>
        <v>1.75</v>
      </c>
      <c r="QE169" s="119">
        <f>QD169/PW169</f>
        <v>0.12820512820512819</v>
      </c>
      <c r="QF169" s="297" t="s">
        <v>39</v>
      </c>
      <c r="QG169" s="281"/>
      <c r="QH169" s="338"/>
      <c r="QI169" s="13"/>
      <c r="QK169" s="13"/>
      <c r="QL169" s="118">
        <v>13.65</v>
      </c>
      <c r="QM169" s="118">
        <v>15.4</v>
      </c>
      <c r="QN169" s="356"/>
      <c r="QO169" s="319" t="s">
        <v>141</v>
      </c>
      <c r="QP169" s="118">
        <f>QM169-QL169-QV169</f>
        <v>1.75</v>
      </c>
      <c r="QQ169" s="119">
        <f>QP169/QL169</f>
        <v>0.12820512820512819</v>
      </c>
      <c r="QR169" s="118">
        <v>15.4</v>
      </c>
      <c r="QS169" s="296">
        <f>QR169-QL169+QW169</f>
        <v>1.75</v>
      </c>
      <c r="QT169" s="119">
        <f>QS169/QL169</f>
        <v>0.12820512820512819</v>
      </c>
      <c r="QU169" s="297" t="s">
        <v>39</v>
      </c>
      <c r="QV169" s="281"/>
      <c r="QW169" s="338"/>
      <c r="QX169" s="13"/>
      <c r="QZ169" s="622"/>
      <c r="RA169" s="118">
        <v>13.65</v>
      </c>
      <c r="RB169" s="118">
        <v>15.4</v>
      </c>
      <c r="RC169" s="504"/>
      <c r="RD169" s="319" t="s">
        <v>141</v>
      </c>
      <c r="RE169" s="118">
        <f>RB169-RA169-RK169</f>
        <v>1.75</v>
      </c>
      <c r="RF169" s="119">
        <f>RE169/RA169</f>
        <v>0.12820512820512819</v>
      </c>
      <c r="RG169" s="118">
        <v>15.4</v>
      </c>
      <c r="RH169" s="296">
        <f>RG169-RA169+RL169</f>
        <v>1.75</v>
      </c>
      <c r="RI169" s="119">
        <f>RH169/RA169</f>
        <v>0.12820512820512819</v>
      </c>
      <c r="RJ169" s="523" t="s">
        <v>39</v>
      </c>
      <c r="RK169" s="281"/>
      <c r="RL169" s="576"/>
      <c r="RM169" s="633"/>
      <c r="RQ169" s="622"/>
      <c r="RR169" s="118">
        <v>13.65</v>
      </c>
      <c r="RS169" s="118">
        <v>15.4</v>
      </c>
      <c r="RT169" s="504"/>
      <c r="RU169" s="319" t="s">
        <v>141</v>
      </c>
      <c r="RV169" s="118">
        <f>RS169-RR169-SB169</f>
        <v>1.75</v>
      </c>
      <c r="RW169" s="119">
        <f>RV169/RR169</f>
        <v>0.12820512820512819</v>
      </c>
      <c r="RX169" s="118">
        <v>15.4</v>
      </c>
      <c r="RY169" s="296">
        <f>RX169-RR169+SC169</f>
        <v>1.75</v>
      </c>
      <c r="RZ169" s="119">
        <f>RY169/RR169</f>
        <v>0.12820512820512819</v>
      </c>
      <c r="SA169" s="523" t="s">
        <v>39</v>
      </c>
      <c r="SB169" s="281"/>
      <c r="SC169" s="576"/>
      <c r="SD169" s="633"/>
    </row>
    <row r="170" spans="1:498" ht="15" customHeight="1">
      <c r="A170" s="60" t="s">
        <v>518</v>
      </c>
      <c r="B170" s="61">
        <v>60</v>
      </c>
      <c r="C170" s="60" t="s">
        <v>410</v>
      </c>
      <c r="D170" s="780">
        <v>1022</v>
      </c>
      <c r="E170" s="62" t="s">
        <v>501</v>
      </c>
      <c r="F170" s="349" t="s">
        <v>147</v>
      </c>
      <c r="G170" s="602" t="s">
        <v>519</v>
      </c>
      <c r="H170" s="60"/>
      <c r="J170" s="13"/>
      <c r="K170" s="118">
        <v>11.85</v>
      </c>
      <c r="L170" s="118">
        <v>13.26</v>
      </c>
      <c r="M170" s="122"/>
      <c r="N170" s="118">
        <f>L170-K170+S170-R170</f>
        <v>0.71000000000000019</v>
      </c>
      <c r="O170" s="119">
        <f>N170/K170</f>
        <v>5.9915611814346008E-2</v>
      </c>
      <c r="P170" s="122"/>
      <c r="Q170" s="125" t="s">
        <v>551</v>
      </c>
      <c r="R170" s="120">
        <v>0.7</v>
      </c>
      <c r="S170" s="338"/>
      <c r="T170" s="122"/>
      <c r="U170" s="122"/>
      <c r="V170" s="13"/>
      <c r="X170" s="13"/>
      <c r="Y170" s="118">
        <v>11.85</v>
      </c>
      <c r="Z170" s="118">
        <v>13.26</v>
      </c>
      <c r="AA170" s="122"/>
      <c r="AB170" s="118">
        <f>Z170-Y170+AG170-AF170</f>
        <v>0.71000000000000019</v>
      </c>
      <c r="AC170" s="119">
        <f>AB170/Y170</f>
        <v>5.9915611814346008E-2</v>
      </c>
      <c r="AD170" s="122"/>
      <c r="AE170" s="125" t="s">
        <v>551</v>
      </c>
      <c r="AF170" s="149">
        <v>0.7</v>
      </c>
      <c r="AG170" s="338"/>
      <c r="AH170" s="122"/>
      <c r="AI170" s="122"/>
      <c r="AJ170" s="692"/>
      <c r="AL170" s="13"/>
      <c r="AM170" s="118">
        <v>12.4</v>
      </c>
      <c r="AN170" s="118">
        <v>13.26</v>
      </c>
      <c r="AO170" s="118"/>
      <c r="AP170" s="118">
        <f>AN170-AM170-AT170</f>
        <v>0.15999999999999948</v>
      </c>
      <c r="AQ170" s="119">
        <f>AP170/AM170</f>
        <v>1.290322580645157E-2</v>
      </c>
      <c r="AR170" s="122"/>
      <c r="AS170" s="125" t="s">
        <v>551</v>
      </c>
      <c r="AT170" s="120">
        <v>0.7</v>
      </c>
      <c r="AU170" s="338"/>
      <c r="AV170" s="122"/>
      <c r="AW170" s="122"/>
      <c r="AX170" s="13"/>
      <c r="AZ170" s="13"/>
      <c r="BA170" s="118">
        <v>12.4</v>
      </c>
      <c r="BB170" s="118">
        <v>13.89</v>
      </c>
      <c r="BC170" s="118"/>
      <c r="BD170" s="118">
        <f>BB170-BA170-BH170</f>
        <v>0.79000000000000026</v>
      </c>
      <c r="BE170" s="119">
        <f>BD170/BA170</f>
        <v>6.3709677419354863E-2</v>
      </c>
      <c r="BF170" s="122"/>
      <c r="BG170" s="125" t="s">
        <v>551</v>
      </c>
      <c r="BH170" s="120">
        <v>0.7</v>
      </c>
      <c r="BI170" s="338"/>
      <c r="BJ170" s="122"/>
      <c r="BK170" s="122"/>
      <c r="BL170" s="13"/>
      <c r="BN170" s="13"/>
      <c r="BO170" s="118">
        <v>12.4</v>
      </c>
      <c r="BP170" s="118">
        <v>13.89</v>
      </c>
      <c r="BQ170" s="118"/>
      <c r="BR170" s="118">
        <f>BP170-BO170-BV170</f>
        <v>0.79000000000000026</v>
      </c>
      <c r="BS170" s="119">
        <f>BR170/BO170</f>
        <v>6.3709677419354863E-2</v>
      </c>
      <c r="BT170" s="122"/>
      <c r="BU170" s="125" t="s">
        <v>551</v>
      </c>
      <c r="BV170" s="149">
        <v>0.7</v>
      </c>
      <c r="BW170" s="338"/>
      <c r="BX170" s="122"/>
      <c r="BY170" s="122"/>
      <c r="BZ170" s="13"/>
      <c r="CB170" s="13"/>
      <c r="CC170" s="118">
        <v>12.4</v>
      </c>
      <c r="CD170" s="118">
        <v>13.89</v>
      </c>
      <c r="CE170" s="118"/>
      <c r="CF170" s="118">
        <f>CD170-CC170-CJ170</f>
        <v>0.79000000000000026</v>
      </c>
      <c r="CG170" s="119">
        <f>CF170/CC170</f>
        <v>6.3709677419354863E-2</v>
      </c>
      <c r="CH170" s="122"/>
      <c r="CI170" s="125" t="s">
        <v>551</v>
      </c>
      <c r="CJ170" s="120">
        <v>0.7</v>
      </c>
      <c r="CK170" s="338"/>
      <c r="CL170" s="122"/>
      <c r="CM170" s="122"/>
      <c r="CN170" s="13"/>
      <c r="CP170" s="13"/>
      <c r="CQ170" s="118">
        <v>12.4</v>
      </c>
      <c r="CR170" s="118">
        <v>13.89</v>
      </c>
      <c r="CS170" s="118"/>
      <c r="CT170" s="118">
        <f>CR170-CQ170-CX170</f>
        <v>0.79000000000000026</v>
      </c>
      <c r="CU170" s="119">
        <f>CT170/CQ170</f>
        <v>6.3709677419354863E-2</v>
      </c>
      <c r="CV170" s="122"/>
      <c r="CW170" s="125" t="s">
        <v>551</v>
      </c>
      <c r="CX170" s="120">
        <v>0.7</v>
      </c>
      <c r="CY170" s="338"/>
      <c r="CZ170" s="122"/>
      <c r="DA170" s="122"/>
      <c r="DB170" s="13"/>
      <c r="DD170" s="13"/>
      <c r="DE170" s="118">
        <v>12.4</v>
      </c>
      <c r="DF170" s="118">
        <v>13.89</v>
      </c>
      <c r="DG170" s="118"/>
      <c r="DH170" s="118"/>
      <c r="DI170" s="118"/>
      <c r="DJ170" s="118">
        <f>DF170-DE170-DN170</f>
        <v>0.79000000000000026</v>
      </c>
      <c r="DK170" s="119">
        <f>DJ170/DE170</f>
        <v>6.3709677419354863E-2</v>
      </c>
      <c r="DL170" s="122"/>
      <c r="DM170" s="125" t="s">
        <v>551</v>
      </c>
      <c r="DN170" s="120">
        <v>0.7</v>
      </c>
      <c r="DO170" s="338"/>
      <c r="DP170" s="122"/>
      <c r="DQ170" s="122"/>
      <c r="DR170" s="13"/>
      <c r="DT170" s="13"/>
      <c r="DU170" s="118">
        <v>12.4</v>
      </c>
      <c r="DV170" s="118">
        <v>13.89</v>
      </c>
      <c r="DW170" s="118" t="s">
        <v>62</v>
      </c>
      <c r="DX170" s="118">
        <f>DV170-DU170-EB170</f>
        <v>0.79000000000000026</v>
      </c>
      <c r="DY170" s="119">
        <f>DX170/DU170</f>
        <v>6.3709677419354863E-2</v>
      </c>
      <c r="DZ170" s="122"/>
      <c r="EA170" s="125" t="s">
        <v>551</v>
      </c>
      <c r="EB170" s="120">
        <v>0.7</v>
      </c>
      <c r="EC170" s="338"/>
      <c r="ED170" s="122"/>
      <c r="EE170" s="122"/>
      <c r="EF170" s="13"/>
      <c r="EG170" s="13"/>
      <c r="EH170" s="13"/>
      <c r="EI170" s="118">
        <v>12.4</v>
      </c>
      <c r="EJ170" s="118">
        <v>13.89</v>
      </c>
      <c r="EK170" s="118" t="s">
        <v>62</v>
      </c>
      <c r="EL170" s="118">
        <f>EJ170-EI170-EO170</f>
        <v>0.79000000000000026</v>
      </c>
      <c r="EM170" s="119">
        <f>EL170/EI170</f>
        <v>6.3709677419354863E-2</v>
      </c>
      <c r="EN170" s="125" t="s">
        <v>551</v>
      </c>
      <c r="EO170" s="120">
        <v>0.7</v>
      </c>
      <c r="EP170" s="338"/>
      <c r="EQ170" s="122"/>
      <c r="ER170" s="122"/>
      <c r="ES170" s="13"/>
      <c r="EU170" s="13"/>
      <c r="EV170" s="118">
        <v>12.4</v>
      </c>
      <c r="EW170" s="118">
        <v>13.89</v>
      </c>
      <c r="EX170" s="118" t="s">
        <v>62</v>
      </c>
      <c r="EY170" s="118">
        <f>EW170-EV170-FB170</f>
        <v>0.79000000000000026</v>
      </c>
      <c r="EZ170" s="119">
        <f>EY170/EV170</f>
        <v>6.3709677419354863E-2</v>
      </c>
      <c r="FA170" s="125" t="s">
        <v>551</v>
      </c>
      <c r="FB170" s="120">
        <v>0.7</v>
      </c>
      <c r="FC170" s="338"/>
      <c r="FD170" s="122"/>
      <c r="FE170" s="122"/>
      <c r="FF170" s="13"/>
      <c r="FH170" s="13"/>
      <c r="FI170" s="118">
        <v>12.4</v>
      </c>
      <c r="FJ170" s="118">
        <v>13.89</v>
      </c>
      <c r="FK170" s="118" t="s">
        <v>62</v>
      </c>
      <c r="FL170" s="118">
        <f>FJ170-FI170-FO170</f>
        <v>0.79000000000000026</v>
      </c>
      <c r="FM170" s="119">
        <f>FL170/FI170</f>
        <v>6.3709677419354863E-2</v>
      </c>
      <c r="FN170" s="125" t="s">
        <v>551</v>
      </c>
      <c r="FO170" s="120">
        <v>0.7</v>
      </c>
      <c r="FP170" s="338"/>
      <c r="FQ170" s="122"/>
      <c r="FR170" s="122"/>
      <c r="FS170" s="13"/>
      <c r="FU170" s="13"/>
      <c r="FV170" s="118">
        <v>12.4</v>
      </c>
      <c r="FW170" s="118">
        <v>13.89</v>
      </c>
      <c r="FX170" s="118"/>
      <c r="FY170" s="118" t="s">
        <v>62</v>
      </c>
      <c r="FZ170" s="118">
        <f>FW170-FV170-GC170</f>
        <v>0.79000000000000026</v>
      </c>
      <c r="GA170" s="119">
        <f>FZ170/FV170</f>
        <v>6.3709677419354863E-2</v>
      </c>
      <c r="GB170" s="125" t="s">
        <v>551</v>
      </c>
      <c r="GC170" s="120">
        <v>0.7</v>
      </c>
      <c r="GD170" s="338"/>
      <c r="GE170" s="122"/>
      <c r="GF170" s="122"/>
      <c r="GG170" s="13"/>
      <c r="GI170" s="13"/>
      <c r="GJ170" s="118">
        <v>12.4</v>
      </c>
      <c r="GK170" s="118">
        <v>13.89</v>
      </c>
      <c r="GL170" s="118"/>
      <c r="GM170" s="118" t="s">
        <v>62</v>
      </c>
      <c r="GN170" s="118">
        <f>GK170-GJ170-GQ170</f>
        <v>0.79000000000000026</v>
      </c>
      <c r="GO170" s="119">
        <f>GN170/GJ170</f>
        <v>6.3709677419354863E-2</v>
      </c>
      <c r="GP170" s="125" t="s">
        <v>551</v>
      </c>
      <c r="GQ170" s="281">
        <v>0.7</v>
      </c>
      <c r="GR170" s="338"/>
      <c r="GS170" s="122"/>
      <c r="GT170" s="122"/>
      <c r="GU170" s="13"/>
      <c r="GW170" s="13"/>
      <c r="GX170" s="118">
        <v>12.4</v>
      </c>
      <c r="GY170" s="118">
        <v>13.89</v>
      </c>
      <c r="GZ170" s="118"/>
      <c r="HA170" s="118" t="s">
        <v>62</v>
      </c>
      <c r="HB170" s="118">
        <f>GY170-GX170-HE170</f>
        <v>0.79000000000000026</v>
      </c>
      <c r="HC170" s="119">
        <f>HB170/GX170</f>
        <v>6.3709677419354863E-2</v>
      </c>
      <c r="HD170" s="125" t="s">
        <v>551</v>
      </c>
      <c r="HE170" s="281">
        <v>0.7</v>
      </c>
      <c r="HF170" s="338"/>
      <c r="HG170" s="122"/>
      <c r="HH170" s="122"/>
      <c r="HI170" s="13"/>
      <c r="HJ170" s="13"/>
      <c r="HK170" s="13"/>
      <c r="HL170" s="118">
        <v>12.4</v>
      </c>
      <c r="HM170" s="118">
        <v>13.89</v>
      </c>
      <c r="HN170" s="118"/>
      <c r="HO170" s="118" t="s">
        <v>62</v>
      </c>
      <c r="HP170" s="118">
        <f>HM170-HL170-HS170</f>
        <v>0.79000000000000026</v>
      </c>
      <c r="HQ170" s="119">
        <f>HP170/HL170</f>
        <v>6.3709677419354863E-2</v>
      </c>
      <c r="HR170" s="125" t="s">
        <v>551</v>
      </c>
      <c r="HS170" s="281">
        <v>0.7</v>
      </c>
      <c r="HT170" s="338"/>
      <c r="HU170" s="122"/>
      <c r="HV170" s="122"/>
      <c r="HW170" s="13"/>
      <c r="HX170" s="13" t="s">
        <v>552</v>
      </c>
      <c r="HY170" s="118">
        <v>12.4</v>
      </c>
      <c r="HZ170" s="118">
        <v>13.95</v>
      </c>
      <c r="IA170" s="118"/>
      <c r="IB170" s="118" t="s">
        <v>62</v>
      </c>
      <c r="IC170" s="118">
        <f>HZ170-HY170-II170</f>
        <v>1.5499999999999989</v>
      </c>
      <c r="ID170" s="119">
        <f>IC170/HY170</f>
        <v>0.12499999999999992</v>
      </c>
      <c r="IE170" s="118">
        <v>13.95</v>
      </c>
      <c r="IF170" s="296">
        <f>IE170-HY170+IJ170</f>
        <v>1.5499999999999989</v>
      </c>
      <c r="IG170" s="119">
        <f>IF170/HY170</f>
        <v>0.12499999999999992</v>
      </c>
      <c r="IH170" s="297" t="s">
        <v>39</v>
      </c>
      <c r="II170" s="281"/>
      <c r="IJ170" s="338"/>
      <c r="IK170" s="122"/>
      <c r="IL170" s="122"/>
      <c r="IM170" s="13"/>
      <c r="IQ170" s="13" t="s">
        <v>552</v>
      </c>
      <c r="IR170" s="118">
        <v>12.4</v>
      </c>
      <c r="IS170" s="118">
        <v>13.95</v>
      </c>
      <c r="IT170" s="118"/>
      <c r="IU170" s="118" t="s">
        <v>62</v>
      </c>
      <c r="IV170" s="118">
        <f>IS170-IR170-JB170</f>
        <v>1.5499999999999989</v>
      </c>
      <c r="IW170" s="119">
        <f>IV170/IR170</f>
        <v>0.12499999999999992</v>
      </c>
      <c r="IX170" s="118">
        <v>13.95</v>
      </c>
      <c r="IY170" s="296">
        <f>IX170-IR170+JC170</f>
        <v>1.5499999999999989</v>
      </c>
      <c r="IZ170" s="119">
        <f>IY170/IR170</f>
        <v>0.12499999999999992</v>
      </c>
      <c r="JA170" s="297" t="s">
        <v>39</v>
      </c>
      <c r="JB170" s="281"/>
      <c r="JC170" s="338"/>
      <c r="JD170" s="122"/>
      <c r="JE170" s="122"/>
      <c r="JF170" s="13"/>
      <c r="JH170" s="13" t="s">
        <v>552</v>
      </c>
      <c r="JI170" s="118">
        <v>12.4</v>
      </c>
      <c r="JJ170" s="118">
        <v>13.95</v>
      </c>
      <c r="JK170" s="118"/>
      <c r="JL170" s="118" t="s">
        <v>62</v>
      </c>
      <c r="JM170" s="118">
        <f>JJ170-JI170-JS170</f>
        <v>1.5499999999999989</v>
      </c>
      <c r="JN170" s="119">
        <f>JM170/JI170</f>
        <v>0.12499999999999992</v>
      </c>
      <c r="JO170" s="118">
        <v>13.95</v>
      </c>
      <c r="JP170" s="296">
        <f>JO170-JI170+JT170</f>
        <v>1.5499999999999989</v>
      </c>
      <c r="JQ170" s="119">
        <f>JP170/JI170</f>
        <v>0.12499999999999992</v>
      </c>
      <c r="JR170" s="297" t="s">
        <v>39</v>
      </c>
      <c r="JS170" s="281"/>
      <c r="JT170" s="338"/>
      <c r="JU170" s="122"/>
      <c r="JV170" s="122"/>
      <c r="JW170" s="13"/>
      <c r="JZ170" s="13"/>
      <c r="KA170" s="118">
        <v>12.4</v>
      </c>
      <c r="KB170" s="118">
        <v>13.95</v>
      </c>
      <c r="KC170" s="118"/>
      <c r="KD170" s="118" t="s">
        <v>62</v>
      </c>
      <c r="KE170" s="118">
        <f>KB170-KA170-KK170</f>
        <v>1.5499999999999989</v>
      </c>
      <c r="KF170" s="119">
        <f>KE170/KA170</f>
        <v>0.12499999999999992</v>
      </c>
      <c r="KG170" s="118">
        <v>13.95</v>
      </c>
      <c r="KH170" s="296">
        <f>KG170-KA170+KL170</f>
        <v>1.5499999999999989</v>
      </c>
      <c r="KI170" s="119">
        <f>KH170/KA170</f>
        <v>0.12499999999999992</v>
      </c>
      <c r="KJ170" s="297" t="s">
        <v>39</v>
      </c>
      <c r="KK170" s="281"/>
      <c r="KL170" s="338"/>
      <c r="KM170" s="122"/>
      <c r="KN170" s="122"/>
      <c r="KO170" s="13"/>
      <c r="KQ170" s="13"/>
      <c r="KR170" s="118">
        <v>12.4</v>
      </c>
      <c r="KS170" s="118">
        <v>13.95</v>
      </c>
      <c r="KT170" s="118"/>
      <c r="KU170" s="319" t="s">
        <v>62</v>
      </c>
      <c r="KV170" s="118">
        <f>KS170-KR170-LB170</f>
        <v>1.5499999999999989</v>
      </c>
      <c r="KW170" s="119">
        <f>KV170/KR170</f>
        <v>0.12499999999999992</v>
      </c>
      <c r="KX170" s="118">
        <v>13.95</v>
      </c>
      <c r="KY170" s="296">
        <f>KX170-KR170+LC170</f>
        <v>1.5499999999999989</v>
      </c>
      <c r="KZ170" s="119">
        <f>KY170/KR170</f>
        <v>0.12499999999999992</v>
      </c>
      <c r="LA170" s="297" t="s">
        <v>39</v>
      </c>
      <c r="LB170" s="281"/>
      <c r="LC170" s="338"/>
      <c r="LD170" s="122"/>
      <c r="LE170" s="122"/>
      <c r="LF170" s="13"/>
      <c r="LI170" s="13"/>
      <c r="LJ170" s="118">
        <v>12.4</v>
      </c>
      <c r="LK170" s="118">
        <v>13.95</v>
      </c>
      <c r="LL170" s="118"/>
      <c r="LM170" s="319" t="s">
        <v>62</v>
      </c>
      <c r="LN170" s="118">
        <f>LK170-LJ170-LT170</f>
        <v>1.5499999999999989</v>
      </c>
      <c r="LO170" s="119">
        <f>LN170/LJ170</f>
        <v>0.12499999999999992</v>
      </c>
      <c r="LP170" s="118">
        <v>13.95</v>
      </c>
      <c r="LQ170" s="296">
        <f>LP170-LJ170+LU170</f>
        <v>1.5499999999999989</v>
      </c>
      <c r="LR170" s="119">
        <f>LQ170/LJ170</f>
        <v>0.12499999999999992</v>
      </c>
      <c r="LS170" s="297" t="s">
        <v>39</v>
      </c>
      <c r="LT170" s="281"/>
      <c r="LU170" s="338"/>
      <c r="LV170" s="122"/>
      <c r="LW170" s="122"/>
      <c r="LX170" s="13"/>
      <c r="LZ170" s="13"/>
      <c r="MA170" s="118">
        <v>12.4</v>
      </c>
      <c r="MB170" s="118">
        <v>13.95</v>
      </c>
      <c r="MC170" s="356">
        <f>1.09*MB170</f>
        <v>15.205500000000001</v>
      </c>
      <c r="MD170" s="319" t="s">
        <v>141</v>
      </c>
      <c r="ME170" s="118">
        <f>MB170-MA170-MK170</f>
        <v>1.5499999999999989</v>
      </c>
      <c r="MF170" s="119">
        <f>ME170/MA170</f>
        <v>0.12499999999999992</v>
      </c>
      <c r="MG170" s="118">
        <v>13.95</v>
      </c>
      <c r="MH170" s="296">
        <f>MG170-MA170+ML170</f>
        <v>1.5499999999999989</v>
      </c>
      <c r="MI170" s="119">
        <f>MH170/MA170</f>
        <v>0.12499999999999992</v>
      </c>
      <c r="MJ170" s="297" t="s">
        <v>39</v>
      </c>
      <c r="MK170" s="281"/>
      <c r="ML170" s="338"/>
      <c r="MM170" s="122"/>
      <c r="MN170" s="122"/>
      <c r="MO170" s="13"/>
      <c r="MQ170" s="13"/>
      <c r="MR170" s="118">
        <v>12.4</v>
      </c>
      <c r="MS170" s="118">
        <v>13.95</v>
      </c>
      <c r="MT170" s="356">
        <f>1.09*MS170</f>
        <v>15.205500000000001</v>
      </c>
      <c r="MU170" s="319" t="s">
        <v>141</v>
      </c>
      <c r="MV170" s="118">
        <f>MS170-MR170-NB170</f>
        <v>1.5499999999999989</v>
      </c>
      <c r="MW170" s="119">
        <f>MV170/MR170</f>
        <v>0.12499999999999992</v>
      </c>
      <c r="MX170" s="118">
        <v>13.95</v>
      </c>
      <c r="MY170" s="296">
        <f>MX170-MR170+NC170</f>
        <v>1.5499999999999989</v>
      </c>
      <c r="MZ170" s="119">
        <f>MY170/MR170</f>
        <v>0.12499999999999992</v>
      </c>
      <c r="NA170" s="297" t="s">
        <v>39</v>
      </c>
      <c r="NB170" s="281"/>
      <c r="NC170" s="338"/>
      <c r="ND170" s="122"/>
      <c r="NE170" s="122"/>
      <c r="NF170" s="13"/>
      <c r="NI170" s="13"/>
      <c r="NJ170" s="118">
        <v>12.4</v>
      </c>
      <c r="NK170" s="118">
        <v>13.95</v>
      </c>
      <c r="NL170" s="356"/>
      <c r="NM170" s="319" t="s">
        <v>141</v>
      </c>
      <c r="NN170" s="118">
        <f>NK170-NJ170-NT170</f>
        <v>1.5499999999999989</v>
      </c>
      <c r="NO170" s="119">
        <f>NN170/NJ170</f>
        <v>0.12499999999999992</v>
      </c>
      <c r="NP170" s="118">
        <v>13.95</v>
      </c>
      <c r="NQ170" s="296">
        <f>NP170-NJ170+NU170</f>
        <v>1.5499999999999989</v>
      </c>
      <c r="NR170" s="119">
        <f>NQ170/NJ170</f>
        <v>0.12499999999999992</v>
      </c>
      <c r="NS170" s="297" t="s">
        <v>39</v>
      </c>
      <c r="NT170" s="281"/>
      <c r="NU170" s="338"/>
      <c r="NV170" s="122"/>
      <c r="NW170" s="122"/>
      <c r="NX170" s="13"/>
      <c r="OA170" s="13"/>
      <c r="OB170" s="118">
        <v>12.4</v>
      </c>
      <c r="OC170" s="118">
        <v>13.95</v>
      </c>
      <c r="OD170" s="356"/>
      <c r="OE170" s="319" t="s">
        <v>141</v>
      </c>
      <c r="OF170" s="118">
        <f>OC170-OB170-OL170</f>
        <v>1.5499999999999989</v>
      </c>
      <c r="OG170" s="119">
        <f>OF170/OB170</f>
        <v>0.12499999999999992</v>
      </c>
      <c r="OH170" s="118">
        <v>13.95</v>
      </c>
      <c r="OI170" s="296">
        <f>OH170-OB170+OM170</f>
        <v>1.5499999999999989</v>
      </c>
      <c r="OJ170" s="119">
        <f>OI170/OB170</f>
        <v>0.12499999999999992</v>
      </c>
      <c r="OK170" s="297" t="s">
        <v>39</v>
      </c>
      <c r="OL170" s="281"/>
      <c r="OM170" s="338"/>
      <c r="ON170" s="13"/>
      <c r="OQ170" s="13"/>
      <c r="OR170" s="118">
        <v>12.4</v>
      </c>
      <c r="OS170" s="118">
        <v>13.95</v>
      </c>
      <c r="OT170" s="356"/>
      <c r="OU170" s="319" t="s">
        <v>141</v>
      </c>
      <c r="OV170" s="118">
        <f>OS170-OR170-PB170</f>
        <v>1.5499999999999989</v>
      </c>
      <c r="OW170" s="119">
        <f>OV170/OR170</f>
        <v>0.12499999999999992</v>
      </c>
      <c r="OX170" s="118">
        <v>13.95</v>
      </c>
      <c r="OY170" s="296">
        <f>OX170-OR170+PC170</f>
        <v>1.5499999999999989</v>
      </c>
      <c r="OZ170" s="119">
        <f>OY170/OR170</f>
        <v>0.12499999999999992</v>
      </c>
      <c r="PA170" s="297" t="s">
        <v>39</v>
      </c>
      <c r="PB170" s="281"/>
      <c r="PC170" s="338"/>
      <c r="PD170" s="13"/>
      <c r="PG170" s="13"/>
      <c r="PH170" s="118">
        <v>12.4</v>
      </c>
      <c r="PI170" s="118">
        <v>13.95</v>
      </c>
      <c r="PJ170" s="356"/>
      <c r="PK170" s="319" t="s">
        <v>141</v>
      </c>
      <c r="PL170" s="118">
        <f>PI170-PH170-PR170</f>
        <v>1.5499999999999989</v>
      </c>
      <c r="PM170" s="119">
        <f>PL170/PH170</f>
        <v>0.12499999999999992</v>
      </c>
      <c r="PN170" s="118">
        <v>13.95</v>
      </c>
      <c r="PO170" s="296">
        <f>PN170-PH170+PS170</f>
        <v>1.5499999999999989</v>
      </c>
      <c r="PP170" s="119">
        <f>PO170/PH170</f>
        <v>0.12499999999999992</v>
      </c>
      <c r="PQ170" s="297" t="s">
        <v>39</v>
      </c>
      <c r="PR170" s="281"/>
      <c r="PS170" s="338"/>
      <c r="PT170" s="13"/>
      <c r="PV170" s="13"/>
      <c r="PW170" s="118">
        <v>12.4</v>
      </c>
      <c r="PX170" s="118">
        <v>13.95</v>
      </c>
      <c r="PY170" s="356"/>
      <c r="PZ170" s="319" t="s">
        <v>141</v>
      </c>
      <c r="QA170" s="118">
        <f>PX170-PW170-QG170</f>
        <v>1.5499999999999989</v>
      </c>
      <c r="QB170" s="119">
        <f>QA170/PW170</f>
        <v>0.12499999999999992</v>
      </c>
      <c r="QC170" s="118">
        <v>13.95</v>
      </c>
      <c r="QD170" s="296">
        <f>QC170-PW170+QH170</f>
        <v>1.5499999999999989</v>
      </c>
      <c r="QE170" s="119">
        <f>QD170/PW170</f>
        <v>0.12499999999999992</v>
      </c>
      <c r="QF170" s="297" t="s">
        <v>39</v>
      </c>
      <c r="QG170" s="281"/>
      <c r="QH170" s="338"/>
      <c r="QI170" s="13"/>
      <c r="QK170" s="13"/>
      <c r="QL170" s="118">
        <v>12.4</v>
      </c>
      <c r="QM170" s="118">
        <v>13.95</v>
      </c>
      <c r="QN170" s="356"/>
      <c r="QO170" s="319" t="s">
        <v>141</v>
      </c>
      <c r="QP170" s="118">
        <f>QM170-QL170-QV170</f>
        <v>1.5499999999999989</v>
      </c>
      <c r="QQ170" s="119">
        <f>QP170/QL170</f>
        <v>0.12499999999999992</v>
      </c>
      <c r="QR170" s="118">
        <v>13.95</v>
      </c>
      <c r="QS170" s="296">
        <f>QR170-QL170+QW170</f>
        <v>1.5499999999999989</v>
      </c>
      <c r="QT170" s="119">
        <f>QS170/QL170</f>
        <v>0.12499999999999992</v>
      </c>
      <c r="QU170" s="297" t="s">
        <v>39</v>
      </c>
      <c r="QV170" s="281"/>
      <c r="QW170" s="338"/>
      <c r="QX170" s="13"/>
      <c r="QZ170" s="622"/>
      <c r="RA170" s="118">
        <v>12.4</v>
      </c>
      <c r="RB170" s="118">
        <v>13.95</v>
      </c>
      <c r="RC170" s="504"/>
      <c r="RD170" s="319" t="s">
        <v>141</v>
      </c>
      <c r="RE170" s="118">
        <f>RB170-RA170-RK170</f>
        <v>1.5499999999999989</v>
      </c>
      <c r="RF170" s="119">
        <f>RE170/RA170</f>
        <v>0.12499999999999992</v>
      </c>
      <c r="RG170" s="118">
        <v>13.95</v>
      </c>
      <c r="RH170" s="296">
        <f>RG170-RA170+RL170</f>
        <v>1.5499999999999989</v>
      </c>
      <c r="RI170" s="119">
        <f>RH170/RA170</f>
        <v>0.12499999999999992</v>
      </c>
      <c r="RJ170" s="523" t="s">
        <v>39</v>
      </c>
      <c r="RK170" s="281"/>
      <c r="RL170" s="576"/>
      <c r="RM170" s="633"/>
      <c r="RQ170" s="622"/>
      <c r="RR170" s="118">
        <v>12.4</v>
      </c>
      <c r="RS170" s="118">
        <v>13.95</v>
      </c>
      <c r="RT170" s="504"/>
      <c r="RU170" s="319" t="s">
        <v>141</v>
      </c>
      <c r="RV170" s="118">
        <f>RS170-RR170-SB170</f>
        <v>1.5499999999999989</v>
      </c>
      <c r="RW170" s="119">
        <f>RV170/RR170</f>
        <v>0.12499999999999992</v>
      </c>
      <c r="RX170" s="118">
        <v>13.95</v>
      </c>
      <c r="RY170" s="296">
        <f>RX170-RR170+SC170</f>
        <v>1.5499999999999989</v>
      </c>
      <c r="RZ170" s="119">
        <f>RY170/RR170</f>
        <v>0.12499999999999992</v>
      </c>
      <c r="SA170" s="523" t="s">
        <v>39</v>
      </c>
      <c r="SB170" s="281"/>
      <c r="SC170" s="576"/>
      <c r="SD170" s="633"/>
    </row>
    <row r="171" spans="1:498">
      <c r="A171" s="60" t="s">
        <v>520</v>
      </c>
      <c r="B171" s="61">
        <v>20</v>
      </c>
      <c r="C171" s="60" t="s">
        <v>95</v>
      </c>
      <c r="D171" s="780">
        <v>1022</v>
      </c>
      <c r="E171" s="62" t="s">
        <v>501</v>
      </c>
      <c r="F171" s="349" t="s">
        <v>147</v>
      </c>
      <c r="G171" s="602" t="s">
        <v>521</v>
      </c>
      <c r="H171" s="60" t="s">
        <v>522</v>
      </c>
      <c r="J171" s="13"/>
      <c r="K171" s="118"/>
      <c r="L171" s="118"/>
      <c r="M171" s="122"/>
      <c r="N171" s="118"/>
      <c r="O171" s="119"/>
      <c r="P171" s="122"/>
      <c r="Q171" s="125"/>
      <c r="R171" s="120"/>
      <c r="S171" s="338"/>
      <c r="T171" s="122"/>
      <c r="U171" s="122"/>
      <c r="V171" s="13"/>
      <c r="X171" s="13"/>
      <c r="Y171" s="118"/>
      <c r="Z171" s="118"/>
      <c r="AA171" s="122"/>
      <c r="AB171" s="118"/>
      <c r="AC171" s="119"/>
      <c r="AD171" s="122"/>
      <c r="AE171" s="125"/>
      <c r="AF171" s="149"/>
      <c r="AG171" s="338"/>
      <c r="AH171" s="122"/>
      <c r="AI171" s="122"/>
      <c r="AJ171" s="692"/>
      <c r="AL171" s="13"/>
      <c r="AM171" s="118"/>
      <c r="AN171" s="118"/>
      <c r="AO171" s="118"/>
      <c r="AP171" s="118"/>
      <c r="AQ171" s="119"/>
      <c r="AR171" s="122"/>
      <c r="AS171" s="125"/>
      <c r="AT171" s="120"/>
      <c r="AU171" s="338"/>
      <c r="AV171" s="122"/>
      <c r="AW171" s="122"/>
      <c r="AX171" s="13"/>
      <c r="AZ171" s="13"/>
      <c r="BA171" s="118"/>
      <c r="BB171" s="118"/>
      <c r="BC171" s="118"/>
      <c r="BD171" s="118"/>
      <c r="BE171" s="119"/>
      <c r="BF171" s="122"/>
      <c r="BG171" s="125"/>
      <c r="BH171" s="120"/>
      <c r="BI171" s="338"/>
      <c r="BJ171" s="122"/>
      <c r="BK171" s="122"/>
      <c r="BL171" s="13"/>
      <c r="BN171" s="13"/>
      <c r="BO171" s="118"/>
      <c r="BP171" s="118"/>
      <c r="BQ171" s="118"/>
      <c r="BR171" s="118"/>
      <c r="BS171" s="119"/>
      <c r="BT171" s="122"/>
      <c r="BU171" s="125"/>
      <c r="BV171" s="149"/>
      <c r="BW171" s="338"/>
      <c r="BX171" s="122"/>
      <c r="BY171" s="122"/>
      <c r="BZ171" s="13"/>
      <c r="CB171" s="13"/>
      <c r="CC171" s="118"/>
      <c r="CD171" s="118"/>
      <c r="CE171" s="118"/>
      <c r="CF171" s="118"/>
      <c r="CG171" s="119"/>
      <c r="CH171" s="122"/>
      <c r="CI171" s="125"/>
      <c r="CJ171" s="120"/>
      <c r="CK171" s="338"/>
      <c r="CL171" s="122"/>
      <c r="CM171" s="122"/>
      <c r="CN171" s="13"/>
      <c r="CP171" s="13"/>
      <c r="CQ171" s="118"/>
      <c r="CR171" s="118"/>
      <c r="CS171" s="118"/>
      <c r="CT171" s="118"/>
      <c r="CU171" s="119"/>
      <c r="CV171" s="122"/>
      <c r="CW171" s="125"/>
      <c r="CX171" s="120"/>
      <c r="CY171" s="338"/>
      <c r="CZ171" s="122"/>
      <c r="DA171" s="122"/>
      <c r="DB171" s="13"/>
      <c r="DD171" s="13"/>
      <c r="DE171" s="118"/>
      <c r="DF171" s="118"/>
      <c r="DG171" s="118"/>
      <c r="DH171" s="118"/>
      <c r="DI171" s="118"/>
      <c r="DJ171" s="118"/>
      <c r="DK171" s="119"/>
      <c r="DL171" s="122"/>
      <c r="DM171" s="125"/>
      <c r="DN171" s="120"/>
      <c r="DO171" s="338"/>
      <c r="DP171" s="122"/>
      <c r="DQ171" s="122"/>
      <c r="DR171" s="13"/>
      <c r="DT171" s="13"/>
      <c r="DU171" s="118"/>
      <c r="DV171" s="118"/>
      <c r="DW171" s="118"/>
      <c r="DX171" s="118"/>
      <c r="DY171" s="119"/>
      <c r="DZ171" s="122"/>
      <c r="EA171" s="125"/>
      <c r="EB171" s="120"/>
      <c r="EC171" s="338"/>
      <c r="ED171" s="122"/>
      <c r="EE171" s="122"/>
      <c r="EF171" s="13"/>
      <c r="EG171" s="13"/>
      <c r="EH171" s="13"/>
      <c r="EI171" s="118"/>
      <c r="EJ171" s="118"/>
      <c r="EK171" s="118"/>
      <c r="EL171" s="118"/>
      <c r="EM171" s="119"/>
      <c r="EN171" s="125"/>
      <c r="EO171" s="120"/>
      <c r="EP171" s="338"/>
      <c r="EQ171" s="122"/>
      <c r="ER171" s="122"/>
      <c r="ES171" s="13"/>
      <c r="ET171" s="692"/>
      <c r="EU171" s="13"/>
      <c r="EV171" s="118"/>
      <c r="EW171" s="118"/>
      <c r="EX171" s="118"/>
      <c r="EY171" s="118"/>
      <c r="EZ171" s="119"/>
      <c r="FA171" s="125"/>
      <c r="FB171" s="120"/>
      <c r="FC171" s="338"/>
      <c r="FD171" s="122"/>
      <c r="FE171" s="122"/>
      <c r="FF171" s="13"/>
      <c r="FH171" s="13"/>
      <c r="FI171" s="118"/>
      <c r="FJ171" s="118"/>
      <c r="FK171" s="118"/>
      <c r="FL171" s="118"/>
      <c r="FM171" s="119"/>
      <c r="FN171" s="125"/>
      <c r="FO171" s="120"/>
      <c r="FP171" s="338"/>
      <c r="FQ171" s="122"/>
      <c r="FR171" s="122"/>
      <c r="FS171" s="13"/>
      <c r="FU171" s="13"/>
      <c r="FV171" s="118"/>
      <c r="FW171" s="118"/>
      <c r="FX171" s="118"/>
      <c r="FY171" s="118"/>
      <c r="FZ171" s="118"/>
      <c r="GA171" s="119"/>
      <c r="GB171" s="125"/>
      <c r="GC171" s="120"/>
      <c r="GD171" s="338"/>
      <c r="GE171" s="122"/>
      <c r="GF171" s="122"/>
      <c r="GG171" s="13"/>
      <c r="GI171" s="13"/>
      <c r="GJ171" s="118"/>
      <c r="GK171" s="118"/>
      <c r="GL171" s="118"/>
      <c r="GM171" s="118"/>
      <c r="GN171" s="118"/>
      <c r="GO171" s="119"/>
      <c r="GP171" s="125"/>
      <c r="GQ171" s="281"/>
      <c r="GR171" s="338"/>
      <c r="GS171" s="122"/>
      <c r="GT171" s="122"/>
      <c r="GU171" s="13"/>
      <c r="GW171" s="13"/>
      <c r="GX171" s="118"/>
      <c r="GY171" s="118"/>
      <c r="GZ171" s="118"/>
      <c r="HA171" s="118"/>
      <c r="HB171" s="118"/>
      <c r="HC171" s="119"/>
      <c r="HD171" s="125"/>
      <c r="HE171" s="281"/>
      <c r="HF171" s="338"/>
      <c r="HG171" s="122"/>
      <c r="HH171" s="122"/>
      <c r="HI171" s="13"/>
      <c r="HJ171" s="13"/>
      <c r="HK171" s="13"/>
      <c r="HL171" s="118"/>
      <c r="HM171" s="118"/>
      <c r="HN171" s="118"/>
      <c r="HO171" s="118"/>
      <c r="HP171" s="118"/>
      <c r="HQ171" s="119"/>
      <c r="HR171" s="125"/>
      <c r="HS171" s="281"/>
      <c r="HT171" s="338"/>
      <c r="HU171" s="122"/>
      <c r="HV171" s="122"/>
      <c r="HW171" s="13"/>
      <c r="HX171" s="13"/>
      <c r="HY171" s="118"/>
      <c r="HZ171" s="118"/>
      <c r="IA171" s="118"/>
      <c r="IB171" s="118"/>
      <c r="IC171" s="118"/>
      <c r="ID171" s="119"/>
      <c r="IE171" s="118"/>
      <c r="IF171" s="296"/>
      <c r="IG171" s="119"/>
      <c r="IH171" s="297"/>
      <c r="II171" s="281"/>
      <c r="IJ171" s="338"/>
      <c r="IK171" s="122"/>
      <c r="IL171" s="122"/>
      <c r="IM171" s="13"/>
      <c r="IQ171" s="13"/>
      <c r="IR171" s="118"/>
      <c r="IS171" s="118"/>
      <c r="IT171" s="118"/>
      <c r="IU171" s="118"/>
      <c r="IV171" s="118"/>
      <c r="IW171" s="119"/>
      <c r="IX171" s="118"/>
      <c r="IY171" s="296"/>
      <c r="IZ171" s="119"/>
      <c r="JA171" s="297"/>
      <c r="JB171" s="281"/>
      <c r="JC171" s="338"/>
      <c r="JD171" s="122"/>
      <c r="JE171" s="122"/>
      <c r="JF171" s="13"/>
      <c r="JH171" s="13"/>
      <c r="JI171" s="118"/>
      <c r="JJ171" s="118"/>
      <c r="JK171" s="118"/>
      <c r="JL171" s="118"/>
      <c r="JM171" s="118"/>
      <c r="JN171" s="119"/>
      <c r="JO171" s="118"/>
      <c r="JP171" s="296"/>
      <c r="JQ171" s="119"/>
      <c r="JR171" s="297"/>
      <c r="JS171" s="281"/>
      <c r="JT171" s="338"/>
      <c r="JU171" s="122"/>
      <c r="JV171" s="122"/>
      <c r="JW171" s="13"/>
      <c r="JZ171" s="13"/>
      <c r="KA171" s="118"/>
      <c r="KB171" s="118"/>
      <c r="KC171" s="118"/>
      <c r="KD171" s="118"/>
      <c r="KE171" s="118"/>
      <c r="KF171" s="119"/>
      <c r="KG171" s="118"/>
      <c r="KH171" s="296"/>
      <c r="KI171" s="119"/>
      <c r="KJ171" s="297"/>
      <c r="KK171" s="281"/>
      <c r="KL171" s="338"/>
      <c r="KM171" s="122"/>
      <c r="KN171" s="122"/>
      <c r="KO171" s="13"/>
      <c r="KQ171" s="13"/>
      <c r="KR171" s="118"/>
      <c r="KS171" s="118"/>
      <c r="KT171" s="118"/>
      <c r="KU171" s="319"/>
      <c r="KV171" s="118"/>
      <c r="KW171" s="119"/>
      <c r="KX171" s="118"/>
      <c r="KY171" s="296"/>
      <c r="KZ171" s="119"/>
      <c r="LA171" s="297"/>
      <c r="LB171" s="281"/>
      <c r="LC171" s="338"/>
      <c r="LD171" s="122"/>
      <c r="LE171" s="122"/>
      <c r="LF171" s="13"/>
      <c r="LI171" s="13"/>
      <c r="LJ171" s="118"/>
      <c r="LK171" s="118"/>
      <c r="LL171" s="118"/>
      <c r="LM171" s="319"/>
      <c r="LN171" s="118"/>
      <c r="LO171" s="119"/>
      <c r="LP171" s="118"/>
      <c r="LQ171" s="296"/>
      <c r="LR171" s="119"/>
      <c r="LS171" s="297"/>
      <c r="LT171" s="281"/>
      <c r="LU171" s="338"/>
      <c r="LV171" s="122"/>
      <c r="LW171" s="122"/>
      <c r="LX171" s="13"/>
      <c r="LZ171" s="13"/>
      <c r="MA171" s="118">
        <v>22.5</v>
      </c>
      <c r="MB171" s="118">
        <v>23.63</v>
      </c>
      <c r="MC171" s="356">
        <f>1.09*MB171</f>
        <v>25.756700000000002</v>
      </c>
      <c r="MD171" s="319" t="s">
        <v>141</v>
      </c>
      <c r="ME171" s="118">
        <f>MB171-MA171-MK171</f>
        <v>1.129999999999999</v>
      </c>
      <c r="MF171" s="119">
        <f>ME171/MA171</f>
        <v>5.0222222222222175E-2</v>
      </c>
      <c r="MG171" s="118"/>
      <c r="MH171" s="296"/>
      <c r="MI171" s="119"/>
      <c r="MJ171" s="297"/>
      <c r="MK171" s="281"/>
      <c r="ML171" s="338"/>
      <c r="MM171" s="122"/>
      <c r="MN171" s="122"/>
      <c r="MO171" s="13"/>
      <c r="MQ171" s="13"/>
      <c r="MR171" s="118">
        <v>22.5</v>
      </c>
      <c r="MS171" s="118">
        <v>23.63</v>
      </c>
      <c r="MT171" s="356">
        <f>1.09*MS171</f>
        <v>25.756700000000002</v>
      </c>
      <c r="MU171" s="319" t="s">
        <v>141</v>
      </c>
      <c r="MV171" s="118">
        <f>MS171-MR171-NB171</f>
        <v>1.129999999999999</v>
      </c>
      <c r="MW171" s="119">
        <f>MV171/MR171</f>
        <v>5.0222222222222175E-2</v>
      </c>
      <c r="MX171" s="118"/>
      <c r="MY171" s="296"/>
      <c r="MZ171" s="119"/>
      <c r="NA171" s="297"/>
      <c r="NB171" s="281"/>
      <c r="NC171" s="338"/>
      <c r="ND171" s="122"/>
      <c r="NE171" s="122"/>
      <c r="NF171" s="13"/>
      <c r="NI171" s="13"/>
      <c r="NJ171" s="118">
        <v>22.5</v>
      </c>
      <c r="NK171" s="118">
        <v>23.63</v>
      </c>
      <c r="NL171" s="356"/>
      <c r="NM171" s="319" t="s">
        <v>141</v>
      </c>
      <c r="NN171" s="118">
        <f>NK171-NJ171-NT171</f>
        <v>1.129999999999999</v>
      </c>
      <c r="NO171" s="119">
        <f>NN171/NJ171</f>
        <v>5.0222222222222175E-2</v>
      </c>
      <c r="NP171" s="118"/>
      <c r="NQ171" s="296"/>
      <c r="NR171" s="119"/>
      <c r="NS171" s="297"/>
      <c r="NT171" s="281"/>
      <c r="NU171" s="338"/>
      <c r="NV171" s="122"/>
      <c r="NW171" s="122"/>
      <c r="NX171" s="13"/>
      <c r="OA171" s="13"/>
      <c r="OB171" s="118">
        <v>22.5</v>
      </c>
      <c r="OC171" s="118">
        <v>23.63</v>
      </c>
      <c r="OD171" s="356"/>
      <c r="OE171" s="319" t="s">
        <v>141</v>
      </c>
      <c r="OF171" s="118">
        <f>OC171-OB171-OL171</f>
        <v>1.129999999999999</v>
      </c>
      <c r="OG171" s="119">
        <f>OF171/OB171</f>
        <v>5.0222222222222175E-2</v>
      </c>
      <c r="OH171" s="118"/>
      <c r="OI171" s="296"/>
      <c r="OJ171" s="119"/>
      <c r="OK171" s="297"/>
      <c r="OL171" s="281"/>
      <c r="OM171" s="338"/>
      <c r="ON171" s="13"/>
      <c r="OQ171" s="13"/>
      <c r="OR171" s="118">
        <v>22.5</v>
      </c>
      <c r="OS171" s="118">
        <v>23.63</v>
      </c>
      <c r="OT171" s="356"/>
      <c r="OU171" s="319" t="s">
        <v>141</v>
      </c>
      <c r="OV171" s="118">
        <f>OS171-OR171-PB171</f>
        <v>1.129999999999999</v>
      </c>
      <c r="OW171" s="119">
        <f>OV171/OR171</f>
        <v>5.0222222222222175E-2</v>
      </c>
      <c r="OX171" s="118"/>
      <c r="OY171" s="296"/>
      <c r="OZ171" s="119"/>
      <c r="PA171" s="297"/>
      <c r="PB171" s="281"/>
      <c r="PC171" s="338"/>
      <c r="PD171" s="13"/>
      <c r="PG171" s="13"/>
      <c r="PH171" s="118">
        <v>22.5</v>
      </c>
      <c r="PI171" s="118">
        <v>23.63</v>
      </c>
      <c r="PJ171" s="356"/>
      <c r="PK171" s="319" t="s">
        <v>141</v>
      </c>
      <c r="PL171" s="118">
        <f>PI171-PH171-PR171</f>
        <v>1.129999999999999</v>
      </c>
      <c r="PM171" s="119">
        <f>PL171/PH171</f>
        <v>5.0222222222222175E-2</v>
      </c>
      <c r="PN171" s="118"/>
      <c r="PO171" s="296"/>
      <c r="PP171" s="119"/>
      <c r="PQ171" s="297"/>
      <c r="PR171" s="281"/>
      <c r="PS171" s="338"/>
      <c r="PT171" s="13"/>
      <c r="PV171" s="13"/>
      <c r="PW171" s="118">
        <v>22.5</v>
      </c>
      <c r="PX171" s="118">
        <v>23.63</v>
      </c>
      <c r="PY171" s="356"/>
      <c r="PZ171" s="319" t="s">
        <v>141</v>
      </c>
      <c r="QA171" s="118">
        <f>PX171-PW171-QG171</f>
        <v>1.129999999999999</v>
      </c>
      <c r="QB171" s="119">
        <f>QA171/PW171</f>
        <v>5.0222222222222175E-2</v>
      </c>
      <c r="QC171" s="118"/>
      <c r="QD171" s="296"/>
      <c r="QE171" s="119"/>
      <c r="QF171" s="297"/>
      <c r="QG171" s="281"/>
      <c r="QH171" s="338"/>
      <c r="QI171" s="13"/>
      <c r="QK171" s="13"/>
      <c r="QL171" s="118">
        <v>22.5</v>
      </c>
      <c r="QM171" s="118">
        <v>23.63</v>
      </c>
      <c r="QN171" s="356"/>
      <c r="QO171" s="319" t="s">
        <v>141</v>
      </c>
      <c r="QP171" s="118">
        <f>QM171-QL171-QV171</f>
        <v>1.129999999999999</v>
      </c>
      <c r="QQ171" s="119">
        <f>QP171/QL171</f>
        <v>5.0222222222222175E-2</v>
      </c>
      <c r="QR171" s="118"/>
      <c r="QS171" s="296"/>
      <c r="QT171" s="119"/>
      <c r="QU171" s="297"/>
      <c r="QV171" s="281"/>
      <c r="QW171" s="338"/>
      <c r="QX171" s="13"/>
      <c r="QZ171" s="622"/>
      <c r="RA171" s="118">
        <v>22.5</v>
      </c>
      <c r="RB171" s="118">
        <v>23.63</v>
      </c>
      <c r="RC171" s="504"/>
      <c r="RD171" s="319" t="s">
        <v>141</v>
      </c>
      <c r="RE171" s="118">
        <f>RB171-RA171-RK171</f>
        <v>1.129999999999999</v>
      </c>
      <c r="RF171" s="119">
        <f>RE171/RA171</f>
        <v>5.0222222222222175E-2</v>
      </c>
      <c r="RG171" s="118"/>
      <c r="RH171" s="296"/>
      <c r="RI171" s="119"/>
      <c r="RJ171" s="523"/>
      <c r="RK171" s="281"/>
      <c r="RL171" s="576"/>
      <c r="RM171" s="633"/>
      <c r="RQ171" s="622"/>
      <c r="RR171" s="118">
        <v>22.5</v>
      </c>
      <c r="RS171" s="118">
        <v>23.63</v>
      </c>
      <c r="RT171" s="504"/>
      <c r="RU171" s="319" t="s">
        <v>141</v>
      </c>
      <c r="RV171" s="118">
        <f>RS171-RR171-SB171</f>
        <v>1.129999999999999</v>
      </c>
      <c r="RW171" s="119">
        <f>RV171/RR171</f>
        <v>5.0222222222222175E-2</v>
      </c>
      <c r="RX171" s="118"/>
      <c r="RY171" s="296"/>
      <c r="RZ171" s="119"/>
      <c r="SA171" s="523"/>
      <c r="SB171" s="281"/>
      <c r="SC171" s="576"/>
      <c r="SD171" s="633"/>
    </row>
    <row r="172" spans="1:498" ht="15" customHeight="1">
      <c r="A172" s="60" t="s">
        <v>523</v>
      </c>
      <c r="B172" s="61">
        <v>20</v>
      </c>
      <c r="C172" s="60" t="s">
        <v>95</v>
      </c>
      <c r="D172" s="780">
        <v>1022</v>
      </c>
      <c r="E172" s="62" t="s">
        <v>501</v>
      </c>
      <c r="F172" s="349" t="s">
        <v>147</v>
      </c>
      <c r="G172" s="602" t="s">
        <v>524</v>
      </c>
      <c r="H172" s="60" t="s">
        <v>522</v>
      </c>
      <c r="J172" s="13"/>
      <c r="K172" s="143">
        <v>3.05</v>
      </c>
      <c r="L172" s="143">
        <v>3.28</v>
      </c>
      <c r="M172" s="140" t="s">
        <v>298</v>
      </c>
      <c r="N172" s="143">
        <f>L172-K172+S172</f>
        <v>0.24999999999999997</v>
      </c>
      <c r="O172" s="144">
        <f>N172/K172</f>
        <v>8.1967213114754092E-2</v>
      </c>
      <c r="P172" s="140"/>
      <c r="Q172" s="147" t="s">
        <v>582</v>
      </c>
      <c r="R172" s="145"/>
      <c r="S172" s="146">
        <v>0.02</v>
      </c>
      <c r="T172" s="140"/>
      <c r="U172" s="140"/>
      <c r="V172" s="13"/>
      <c r="X172" s="13"/>
      <c r="Y172" s="143">
        <v>3.05</v>
      </c>
      <c r="Z172" s="143">
        <v>3.28</v>
      </c>
      <c r="AA172" s="140" t="s">
        <v>298</v>
      </c>
      <c r="AB172" s="143">
        <f>Z172-Y172+AG172</f>
        <v>0.24999999999999997</v>
      </c>
      <c r="AC172" s="144">
        <f>AB172/Y172</f>
        <v>8.1967213114754092E-2</v>
      </c>
      <c r="AD172" s="140"/>
      <c r="AE172" s="147" t="s">
        <v>582</v>
      </c>
      <c r="AF172" s="145"/>
      <c r="AG172" s="146">
        <v>0.02</v>
      </c>
      <c r="AH172" s="140"/>
      <c r="AI172" s="140"/>
      <c r="AJ172" s="692"/>
      <c r="AL172" s="13"/>
      <c r="AM172" s="143">
        <v>3.05</v>
      </c>
      <c r="AN172" s="143">
        <v>3.28</v>
      </c>
      <c r="AO172" s="140" t="s">
        <v>298</v>
      </c>
      <c r="AP172" s="143">
        <f>AN172-AM172+AU172</f>
        <v>0.24999999999999997</v>
      </c>
      <c r="AQ172" s="144">
        <f>AP172/AM172</f>
        <v>8.1967213114754092E-2</v>
      </c>
      <c r="AR172" s="140"/>
      <c r="AS172" s="147" t="s">
        <v>582</v>
      </c>
      <c r="AT172" s="145"/>
      <c r="AU172" s="146">
        <v>0.02</v>
      </c>
      <c r="AV172" s="140"/>
      <c r="AW172" s="140"/>
      <c r="AX172" s="13"/>
      <c r="AZ172" s="13"/>
      <c r="BA172" s="143">
        <v>3.05</v>
      </c>
      <c r="BB172" s="143">
        <v>3.28</v>
      </c>
      <c r="BC172" s="140" t="s">
        <v>298</v>
      </c>
      <c r="BD172" s="143">
        <f>BB172-BA172+BI172</f>
        <v>0.24999999999999997</v>
      </c>
      <c r="BE172" s="144">
        <f>BD172/BA172</f>
        <v>8.1967213114754092E-2</v>
      </c>
      <c r="BF172" s="140"/>
      <c r="BG172" s="147" t="s">
        <v>582</v>
      </c>
      <c r="BH172" s="145"/>
      <c r="BI172" s="146">
        <v>0.02</v>
      </c>
      <c r="BJ172" s="140"/>
      <c r="BK172" s="140"/>
      <c r="BL172" s="13"/>
      <c r="BN172" s="13"/>
      <c r="BO172" s="143">
        <v>3.05</v>
      </c>
      <c r="BP172" s="143">
        <v>3.28</v>
      </c>
      <c r="BQ172" s="140" t="s">
        <v>298</v>
      </c>
      <c r="BR172" s="143">
        <f>BP172-BO172+BW172</f>
        <v>0.24999999999999997</v>
      </c>
      <c r="BS172" s="144">
        <f>BR172/BO172</f>
        <v>8.1967213114754092E-2</v>
      </c>
      <c r="BT172" s="140"/>
      <c r="BU172" s="147" t="s">
        <v>582</v>
      </c>
      <c r="BV172" s="145"/>
      <c r="BW172" s="146">
        <v>0.02</v>
      </c>
      <c r="BX172" s="140"/>
      <c r="BY172" s="140"/>
      <c r="BZ172" s="13"/>
      <c r="CB172" s="13"/>
      <c r="CC172" s="143">
        <v>3.05</v>
      </c>
      <c r="CD172" s="143">
        <v>3.28</v>
      </c>
      <c r="CE172" s="140" t="s">
        <v>298</v>
      </c>
      <c r="CF172" s="143">
        <f>CD172-CC172+CK172</f>
        <v>0.24999999999999997</v>
      </c>
      <c r="CG172" s="144">
        <f>CF172/CC172</f>
        <v>8.1967213114754092E-2</v>
      </c>
      <c r="CH172" s="140"/>
      <c r="CI172" s="147" t="s">
        <v>582</v>
      </c>
      <c r="CJ172" s="145"/>
      <c r="CK172" s="146">
        <v>0.02</v>
      </c>
      <c r="CL172" s="140"/>
      <c r="CM172" s="140"/>
      <c r="CN172" s="13"/>
      <c r="CP172" s="13"/>
      <c r="CQ172" s="143">
        <v>3.05</v>
      </c>
      <c r="CR172" s="143">
        <v>3.28</v>
      </c>
      <c r="CS172" s="140" t="s">
        <v>298</v>
      </c>
      <c r="CT172" s="143">
        <f>CR172-CQ172+CY172</f>
        <v>0.24999999999999997</v>
      </c>
      <c r="CU172" s="144">
        <f>CT172/CQ172</f>
        <v>8.1967213114754092E-2</v>
      </c>
      <c r="CV172" s="140"/>
      <c r="CW172" s="147" t="s">
        <v>582</v>
      </c>
      <c r="CX172" s="145"/>
      <c r="CY172" s="146">
        <v>0.02</v>
      </c>
      <c r="CZ172" s="140"/>
      <c r="DA172" s="140"/>
      <c r="DB172" s="13"/>
      <c r="DD172" s="13"/>
      <c r="DE172" s="143">
        <v>3.05</v>
      </c>
      <c r="DF172" s="143">
        <v>3.28</v>
      </c>
      <c r="DG172" s="143"/>
      <c r="DH172" s="143"/>
      <c r="DI172" s="140" t="s">
        <v>298</v>
      </c>
      <c r="DJ172" s="143">
        <f>DF172-DE172+DO172</f>
        <v>0.24999999999999997</v>
      </c>
      <c r="DK172" s="144">
        <f>DJ172/DE172</f>
        <v>8.1967213114754092E-2</v>
      </c>
      <c r="DL172" s="140"/>
      <c r="DM172" s="147" t="s">
        <v>582</v>
      </c>
      <c r="DN172" s="145"/>
      <c r="DO172" s="146">
        <v>0.02</v>
      </c>
      <c r="DP172" s="140"/>
      <c r="DQ172" s="140"/>
      <c r="DR172" s="13"/>
      <c r="DT172" s="13"/>
      <c r="DU172" s="143">
        <v>3.05</v>
      </c>
      <c r="DV172" s="143">
        <v>3.28</v>
      </c>
      <c r="DW172" s="140" t="s">
        <v>298</v>
      </c>
      <c r="DX172" s="143">
        <f>DV172-DU172+EC172</f>
        <v>0.24999999999999997</v>
      </c>
      <c r="DY172" s="144">
        <f>DX172/DU172</f>
        <v>8.1967213114754092E-2</v>
      </c>
      <c r="DZ172" s="140"/>
      <c r="EA172" s="147" t="s">
        <v>582</v>
      </c>
      <c r="EB172" s="145"/>
      <c r="EC172" s="146">
        <v>0.02</v>
      </c>
      <c r="ED172" s="140"/>
      <c r="EE172" s="140"/>
      <c r="EF172" s="13"/>
      <c r="EG172" s="13"/>
      <c r="EH172" s="13"/>
      <c r="EI172" s="143">
        <v>3.05</v>
      </c>
      <c r="EJ172" s="143">
        <v>3.28</v>
      </c>
      <c r="EK172" s="140" t="s">
        <v>298</v>
      </c>
      <c r="EL172" s="143">
        <f>EJ172-EI172+EP172</f>
        <v>0.24999999999999997</v>
      </c>
      <c r="EM172" s="144">
        <f>EL172/EI172</f>
        <v>8.1967213114754092E-2</v>
      </c>
      <c r="EN172" s="147" t="s">
        <v>582</v>
      </c>
      <c r="EO172" s="145"/>
      <c r="EP172" s="146">
        <v>0.02</v>
      </c>
      <c r="EQ172" s="140"/>
      <c r="ER172" s="140"/>
      <c r="ES172" s="13"/>
      <c r="EU172" s="13"/>
      <c r="EV172" s="143">
        <v>3.05</v>
      </c>
      <c r="EW172" s="143">
        <v>3.28</v>
      </c>
      <c r="EX172" s="140" t="s">
        <v>298</v>
      </c>
      <c r="EY172" s="143">
        <f>EW172-EV172+FC172</f>
        <v>0.24999999999999997</v>
      </c>
      <c r="EZ172" s="144">
        <f>EY172/EV172</f>
        <v>8.1967213114754092E-2</v>
      </c>
      <c r="FA172" s="147" t="s">
        <v>582</v>
      </c>
      <c r="FB172" s="145"/>
      <c r="FC172" s="146">
        <v>0.02</v>
      </c>
      <c r="FD172" s="140"/>
      <c r="FE172" s="140"/>
      <c r="FF172" s="13"/>
      <c r="FH172" s="13"/>
      <c r="FI172" s="143">
        <v>3.05</v>
      </c>
      <c r="FJ172" s="143">
        <v>3.28</v>
      </c>
      <c r="FK172" s="140" t="s">
        <v>298</v>
      </c>
      <c r="FL172" s="143">
        <f>FJ172-FI172+FP172</f>
        <v>0.24999999999999997</v>
      </c>
      <c r="FM172" s="144">
        <f>FL172/FI172</f>
        <v>8.1967213114754092E-2</v>
      </c>
      <c r="FN172" s="147" t="s">
        <v>582</v>
      </c>
      <c r="FO172" s="145"/>
      <c r="FP172" s="146">
        <v>0.02</v>
      </c>
      <c r="FQ172" s="140"/>
      <c r="FR172" s="140"/>
      <c r="FS172" s="13"/>
      <c r="FU172" s="13"/>
      <c r="FV172" s="143">
        <v>3.05</v>
      </c>
      <c r="FW172" s="143">
        <v>3.28</v>
      </c>
      <c r="FX172" s="143"/>
      <c r="FY172" s="140" t="s">
        <v>298</v>
      </c>
      <c r="FZ172" s="143">
        <f>FW172-FV172+GD172</f>
        <v>0.24999999999999997</v>
      </c>
      <c r="GA172" s="144">
        <f>FZ172/FV172</f>
        <v>8.1967213114754092E-2</v>
      </c>
      <c r="GB172" s="147" t="s">
        <v>582</v>
      </c>
      <c r="GC172" s="145"/>
      <c r="GD172" s="146">
        <v>0.02</v>
      </c>
      <c r="GE172" s="140"/>
      <c r="GF172" s="140"/>
      <c r="GG172" s="13"/>
      <c r="GI172" s="13" t="s">
        <v>583</v>
      </c>
      <c r="GJ172" s="143">
        <v>3.05</v>
      </c>
      <c r="GK172" s="143">
        <v>3.28</v>
      </c>
      <c r="GL172" s="143"/>
      <c r="GM172" s="140" t="s">
        <v>298</v>
      </c>
      <c r="GN172" s="143">
        <f>GK172-GJ172+GR172</f>
        <v>0.24999999999999997</v>
      </c>
      <c r="GO172" s="144">
        <f>GN172/GJ172</f>
        <v>8.1967213114754092E-2</v>
      </c>
      <c r="GP172" s="147" t="s">
        <v>582</v>
      </c>
      <c r="GQ172" s="282"/>
      <c r="GR172" s="146">
        <v>0.02</v>
      </c>
      <c r="GS172" s="140"/>
      <c r="GT172" s="140"/>
      <c r="GU172" s="13"/>
      <c r="GW172" s="13" t="s">
        <v>583</v>
      </c>
      <c r="GX172" s="143">
        <v>3.05</v>
      </c>
      <c r="GY172" s="143">
        <v>3.28</v>
      </c>
      <c r="GZ172" s="143"/>
      <c r="HA172" s="140" t="s">
        <v>298</v>
      </c>
      <c r="HB172" s="143">
        <f>GY172-GX172+HF172</f>
        <v>0.24999999999999997</v>
      </c>
      <c r="HC172" s="144">
        <f>HB172/GX172</f>
        <v>8.1967213114754092E-2</v>
      </c>
      <c r="HD172" s="147" t="s">
        <v>582</v>
      </c>
      <c r="HE172" s="282"/>
      <c r="HF172" s="146">
        <v>0.02</v>
      </c>
      <c r="HG172" s="140"/>
      <c r="HH172" s="140"/>
      <c r="HI172" s="13"/>
      <c r="HJ172" s="13"/>
      <c r="HK172" s="13" t="s">
        <v>583</v>
      </c>
      <c r="HL172" s="143">
        <v>3.05</v>
      </c>
      <c r="HM172" s="143">
        <v>3.28</v>
      </c>
      <c r="HN172" s="143"/>
      <c r="HO172" s="140" t="s">
        <v>298</v>
      </c>
      <c r="HP172" s="143">
        <f>HM172-HL172+HT172</f>
        <v>0.24999999999999997</v>
      </c>
      <c r="HQ172" s="144">
        <f>HP172/HL172</f>
        <v>8.1967213114754092E-2</v>
      </c>
      <c r="HR172" s="147" t="s">
        <v>582</v>
      </c>
      <c r="HS172" s="282"/>
      <c r="HT172" s="146">
        <v>0.02</v>
      </c>
      <c r="HU172" s="140"/>
      <c r="HV172" s="140"/>
      <c r="HW172" s="13"/>
      <c r="HX172" s="13" t="s">
        <v>583</v>
      </c>
      <c r="HY172" s="143">
        <v>3.05</v>
      </c>
      <c r="HZ172" s="143">
        <v>3.28</v>
      </c>
      <c r="IA172" s="143"/>
      <c r="IB172" s="140" t="s">
        <v>298</v>
      </c>
      <c r="IC172" s="143">
        <f>HZ172-HY172+IJ172</f>
        <v>0.24999999999999997</v>
      </c>
      <c r="ID172" s="144">
        <f>IC172/HY172</f>
        <v>8.1967213114754092E-2</v>
      </c>
      <c r="IE172" s="144"/>
      <c r="IF172" s="144"/>
      <c r="IG172" s="144"/>
      <c r="IH172" s="147" t="s">
        <v>582</v>
      </c>
      <c r="II172" s="282"/>
      <c r="IJ172" s="146">
        <v>0.02</v>
      </c>
      <c r="IK172" s="140"/>
      <c r="IL172" s="140"/>
      <c r="IM172" s="13"/>
      <c r="IQ172" s="13" t="s">
        <v>583</v>
      </c>
      <c r="IR172" s="143">
        <v>3.05</v>
      </c>
      <c r="IS172" s="143">
        <v>3.28</v>
      </c>
      <c r="IT172" s="143"/>
      <c r="IU172" s="140" t="s">
        <v>298</v>
      </c>
      <c r="IV172" s="143">
        <f>IS172-IR172+JC172</f>
        <v>0.24999999999999997</v>
      </c>
      <c r="IW172" s="144">
        <f>IV172/IR172</f>
        <v>8.1967213114754092E-2</v>
      </c>
      <c r="IX172" s="144"/>
      <c r="IY172" s="144"/>
      <c r="IZ172" s="144"/>
      <c r="JA172" s="147" t="s">
        <v>582</v>
      </c>
      <c r="JB172" s="282"/>
      <c r="JC172" s="146">
        <v>0.02</v>
      </c>
      <c r="JD172" s="140"/>
      <c r="JE172" s="140"/>
      <c r="JF172" s="13"/>
      <c r="JH172" s="13" t="s">
        <v>583</v>
      </c>
      <c r="JI172" s="143">
        <v>3.05</v>
      </c>
      <c r="JJ172" s="143">
        <v>3.28</v>
      </c>
      <c r="JK172" s="143"/>
      <c r="JL172" s="140" t="s">
        <v>298</v>
      </c>
      <c r="JM172" s="143">
        <f>JJ172-JI172+JT172</f>
        <v>0.24999999999999997</v>
      </c>
      <c r="JN172" s="144">
        <f>JM172/JI172</f>
        <v>8.1967213114754092E-2</v>
      </c>
      <c r="JO172" s="144"/>
      <c r="JP172" s="144"/>
      <c r="JQ172" s="144"/>
      <c r="JR172" s="147" t="s">
        <v>582</v>
      </c>
      <c r="JS172" s="282"/>
      <c r="JT172" s="146">
        <v>0.02</v>
      </c>
      <c r="JU172" s="140"/>
      <c r="JV172" s="140"/>
      <c r="JW172" s="13"/>
      <c r="JZ172" s="13" t="s">
        <v>583</v>
      </c>
      <c r="KA172" s="143">
        <v>3.05</v>
      </c>
      <c r="KB172" s="143">
        <v>3.28</v>
      </c>
      <c r="KC172" s="143"/>
      <c r="KD172" s="140" t="s">
        <v>298</v>
      </c>
      <c r="KE172" s="143">
        <f>KB172-KA172+KL172</f>
        <v>0.24999999999999997</v>
      </c>
      <c r="KF172" s="144">
        <f>KE172/KA172</f>
        <v>8.1967213114754092E-2</v>
      </c>
      <c r="KG172" s="144"/>
      <c r="KH172" s="144"/>
      <c r="KI172" s="144"/>
      <c r="KJ172" s="147" t="s">
        <v>582</v>
      </c>
      <c r="KK172" s="282"/>
      <c r="KL172" s="146">
        <v>0.02</v>
      </c>
      <c r="KM172" s="140"/>
      <c r="KN172" s="140"/>
      <c r="KO172" s="13"/>
      <c r="KQ172" s="13" t="s">
        <v>583</v>
      </c>
      <c r="KR172" s="143">
        <v>3.05</v>
      </c>
      <c r="KS172" s="143">
        <v>3.28</v>
      </c>
      <c r="KT172" s="323">
        <f>1.06*KS172</f>
        <v>3.4767999999999999</v>
      </c>
      <c r="KU172" s="141" t="s">
        <v>298</v>
      </c>
      <c r="KV172" s="143">
        <f>KS172-KR172+LC172</f>
        <v>0.24999999999999997</v>
      </c>
      <c r="KW172" s="144">
        <f>KV172/KR172</f>
        <v>8.1967213114754092E-2</v>
      </c>
      <c r="KX172" s="144"/>
      <c r="KY172" s="144"/>
      <c r="KZ172" s="144"/>
      <c r="LA172" s="147" t="s">
        <v>582</v>
      </c>
      <c r="LB172" s="282"/>
      <c r="LC172" s="146">
        <v>0.02</v>
      </c>
      <c r="LD172" s="140"/>
      <c r="LE172" s="140"/>
      <c r="LF172" s="13"/>
      <c r="LI172" s="291" t="s">
        <v>584</v>
      </c>
      <c r="LJ172" s="143">
        <v>3.05</v>
      </c>
      <c r="LK172" s="324">
        <v>3.42</v>
      </c>
      <c r="LL172" s="323"/>
      <c r="LM172" s="141" t="s">
        <v>298</v>
      </c>
      <c r="LN172" s="143">
        <f>LK172-LJ172+LU172</f>
        <v>0.39000000000000012</v>
      </c>
      <c r="LO172" s="144">
        <f>LN172/LJ172</f>
        <v>0.12786885245901644</v>
      </c>
      <c r="LP172" s="144"/>
      <c r="LQ172" s="144"/>
      <c r="LR172" s="144"/>
      <c r="LS172" s="147" t="s">
        <v>582</v>
      </c>
      <c r="LT172" s="282"/>
      <c r="LU172" s="146">
        <v>0.02</v>
      </c>
      <c r="LV172" s="140"/>
      <c r="LW172" s="140"/>
      <c r="LX172" s="13"/>
      <c r="LZ172" s="291" t="s">
        <v>585</v>
      </c>
      <c r="MA172" s="143">
        <v>3.05</v>
      </c>
      <c r="MB172" s="324">
        <v>3.42</v>
      </c>
      <c r="MC172" s="323"/>
      <c r="MD172" s="141" t="s">
        <v>298</v>
      </c>
      <c r="ME172" s="143">
        <f>MB172-MA172+ML172</f>
        <v>0.39000000000000012</v>
      </c>
      <c r="MF172" s="144">
        <f>ME172/MA172</f>
        <v>0.12786885245901644</v>
      </c>
      <c r="MG172" s="144"/>
      <c r="MH172" s="144"/>
      <c r="MI172" s="144"/>
      <c r="MJ172" s="147" t="s">
        <v>582</v>
      </c>
      <c r="MK172" s="282"/>
      <c r="ML172" s="146">
        <v>0.02</v>
      </c>
      <c r="MM172" s="140"/>
      <c r="MN172" s="140"/>
      <c r="MO172" s="13"/>
      <c r="MQ172" s="291" t="s">
        <v>585</v>
      </c>
      <c r="MR172" s="143">
        <v>3.05</v>
      </c>
      <c r="MS172" s="358">
        <v>3.42</v>
      </c>
      <c r="MT172" s="323"/>
      <c r="MU172" s="141" t="s">
        <v>298</v>
      </c>
      <c r="MV172" s="143">
        <f>MS172-MR172+NC172</f>
        <v>0.39000000000000012</v>
      </c>
      <c r="MW172" s="144">
        <f>MV172/MR172</f>
        <v>0.12786885245901644</v>
      </c>
      <c r="MX172" s="144"/>
      <c r="MY172" s="144"/>
      <c r="MZ172" s="144"/>
      <c r="NA172" s="147" t="s">
        <v>582</v>
      </c>
      <c r="NB172" s="282"/>
      <c r="NC172" s="146">
        <v>0.02</v>
      </c>
      <c r="ND172" s="140"/>
      <c r="NE172" s="140"/>
      <c r="NF172" s="13"/>
      <c r="NI172" s="291" t="s">
        <v>585</v>
      </c>
      <c r="NJ172" s="143">
        <v>3.05</v>
      </c>
      <c r="NK172" s="358">
        <v>3.42</v>
      </c>
      <c r="NL172" s="323"/>
      <c r="NM172" s="141" t="s">
        <v>298</v>
      </c>
      <c r="NN172" s="143">
        <f>NK172-NJ172+NU172</f>
        <v>0.39000000000000012</v>
      </c>
      <c r="NO172" s="144">
        <f>NN172/NJ172</f>
        <v>0.12786885245901644</v>
      </c>
      <c r="NP172" s="144"/>
      <c r="NQ172" s="144"/>
      <c r="NR172" s="144"/>
      <c r="NS172" s="147" t="s">
        <v>582</v>
      </c>
      <c r="NT172" s="282"/>
      <c r="NU172" s="146">
        <v>0.02</v>
      </c>
      <c r="NV172" s="140"/>
      <c r="NW172" s="140"/>
      <c r="NX172" s="13"/>
      <c r="OA172" s="291" t="s">
        <v>585</v>
      </c>
      <c r="OB172" s="143">
        <v>3.05</v>
      </c>
      <c r="OC172" s="358">
        <v>3.42</v>
      </c>
      <c r="OD172" s="323"/>
      <c r="OE172" s="141" t="s">
        <v>298</v>
      </c>
      <c r="OF172" s="143">
        <f>OC172-OB172+OM172</f>
        <v>0.39000000000000012</v>
      </c>
      <c r="OG172" s="144">
        <f>OF172/OB172</f>
        <v>0.12786885245901644</v>
      </c>
      <c r="OH172" s="144"/>
      <c r="OI172" s="144"/>
      <c r="OJ172" s="144"/>
      <c r="OK172" s="147" t="s">
        <v>582</v>
      </c>
      <c r="OL172" s="282"/>
      <c r="OM172" s="146">
        <v>0.02</v>
      </c>
      <c r="ON172" s="13"/>
      <c r="OQ172" s="291" t="s">
        <v>585</v>
      </c>
      <c r="OR172" s="143">
        <v>3.05</v>
      </c>
      <c r="OS172" s="358">
        <v>3.42</v>
      </c>
      <c r="OT172" s="323"/>
      <c r="OU172" s="141" t="s">
        <v>298</v>
      </c>
      <c r="OV172" s="143">
        <f>OS172-OR172+PC172</f>
        <v>0.39000000000000012</v>
      </c>
      <c r="OW172" s="144">
        <f>OV172/OR172</f>
        <v>0.12786885245901644</v>
      </c>
      <c r="OX172" s="144"/>
      <c r="OY172" s="144"/>
      <c r="OZ172" s="144"/>
      <c r="PA172" s="147" t="s">
        <v>582</v>
      </c>
      <c r="PB172" s="282"/>
      <c r="PC172" s="146">
        <v>0.02</v>
      </c>
      <c r="PD172" s="13"/>
      <c r="PG172" s="291" t="s">
        <v>585</v>
      </c>
      <c r="PH172" s="143">
        <v>3.05</v>
      </c>
      <c r="PI172" s="358">
        <v>3.42</v>
      </c>
      <c r="PJ172" s="323"/>
      <c r="PK172" s="141" t="s">
        <v>298</v>
      </c>
      <c r="PL172" s="143">
        <f>PI172-PH172+PS172</f>
        <v>0.39000000000000012</v>
      </c>
      <c r="PM172" s="144">
        <f>PL172/PH172</f>
        <v>0.12786885245901644</v>
      </c>
      <c r="PN172" s="144"/>
      <c r="PO172" s="144"/>
      <c r="PP172" s="144"/>
      <c r="PQ172" s="147" t="s">
        <v>582</v>
      </c>
      <c r="PR172" s="282"/>
      <c r="PS172" s="146">
        <v>0.02</v>
      </c>
      <c r="PT172" s="13"/>
      <c r="PV172" s="291" t="s">
        <v>586</v>
      </c>
      <c r="PW172" s="143">
        <v>3.05</v>
      </c>
      <c r="PX172" s="419">
        <v>3.35</v>
      </c>
      <c r="PY172" s="323"/>
      <c r="PZ172" s="141" t="s">
        <v>298</v>
      </c>
      <c r="QA172" s="143">
        <f>PX172-PW172+QH172</f>
        <v>0.32000000000000028</v>
      </c>
      <c r="QB172" s="144">
        <f>QA172/PW172</f>
        <v>0.10491803278688534</v>
      </c>
      <c r="QC172" s="144"/>
      <c r="QD172" s="144"/>
      <c r="QE172" s="144"/>
      <c r="QF172" s="147" t="s">
        <v>582</v>
      </c>
      <c r="QG172" s="282"/>
      <c r="QH172" s="146">
        <v>0.02</v>
      </c>
      <c r="QI172" s="13"/>
      <c r="QK172" s="291" t="s">
        <v>586</v>
      </c>
      <c r="QL172" s="143">
        <v>15.25</v>
      </c>
      <c r="QM172" s="419">
        <v>16.75</v>
      </c>
      <c r="QN172" s="323"/>
      <c r="QO172" s="141" t="s">
        <v>298</v>
      </c>
      <c r="QP172" s="143">
        <f>QM172-QL172+QW172</f>
        <v>1.52</v>
      </c>
      <c r="QQ172" s="144">
        <f>QP172/QL172</f>
        <v>9.967213114754099E-2</v>
      </c>
      <c r="QR172" s="144"/>
      <c r="QS172" s="144"/>
      <c r="QT172" s="144"/>
      <c r="QU172" s="147" t="s">
        <v>582</v>
      </c>
      <c r="QV172" s="282"/>
      <c r="QW172" s="146">
        <v>0.02</v>
      </c>
      <c r="QX172" s="13"/>
      <c r="QZ172" s="627" t="s">
        <v>587</v>
      </c>
      <c r="RA172" s="143">
        <f>15.25+1</f>
        <v>16.25</v>
      </c>
      <c r="RB172" s="419">
        <v>16.75</v>
      </c>
      <c r="RC172" s="505"/>
      <c r="RD172" s="141" t="s">
        <v>298</v>
      </c>
      <c r="RE172" s="143">
        <f>RB172-RA172+RL172</f>
        <v>0.52</v>
      </c>
      <c r="RF172" s="144">
        <f>RE172/RA172</f>
        <v>3.2000000000000001E-2</v>
      </c>
      <c r="RG172" s="144"/>
      <c r="RH172" s="144"/>
      <c r="RI172" s="144"/>
      <c r="RJ172" s="524" t="s">
        <v>582</v>
      </c>
      <c r="RK172" s="282"/>
      <c r="RL172" s="569">
        <v>0.02</v>
      </c>
      <c r="RM172" s="633"/>
      <c r="RQ172" s="627" t="s">
        <v>587</v>
      </c>
      <c r="RR172" s="143">
        <f>15.25+1</f>
        <v>16.25</v>
      </c>
      <c r="RS172" s="419">
        <v>16.75</v>
      </c>
      <c r="RT172" s="505"/>
      <c r="RU172" s="141" t="s">
        <v>141</v>
      </c>
      <c r="RV172" s="143">
        <f>RS172-RR172+SC172</f>
        <v>0.52</v>
      </c>
      <c r="RW172" s="144">
        <f>RV172/RR172</f>
        <v>3.2000000000000001E-2</v>
      </c>
      <c r="RX172" s="144"/>
      <c r="RY172" s="144"/>
      <c r="RZ172" s="144"/>
      <c r="SA172" s="524" t="s">
        <v>582</v>
      </c>
      <c r="SB172" s="282"/>
      <c r="SC172" s="569">
        <v>0.02</v>
      </c>
      <c r="SD172" s="633"/>
    </row>
    <row r="173" spans="1:498">
      <c r="A173" s="60" t="s">
        <v>525</v>
      </c>
      <c r="B173" s="61">
        <v>20</v>
      </c>
      <c r="C173" s="60" t="s">
        <v>95</v>
      </c>
      <c r="D173" s="780">
        <v>1022</v>
      </c>
      <c r="E173" s="62" t="s">
        <v>501</v>
      </c>
      <c r="F173" s="349" t="s">
        <v>147</v>
      </c>
      <c r="G173" s="602" t="s">
        <v>526</v>
      </c>
      <c r="H173" s="60" t="s">
        <v>122</v>
      </c>
      <c r="J173" s="13"/>
      <c r="K173" s="143">
        <v>3.37</v>
      </c>
      <c r="L173" s="143">
        <v>3.59</v>
      </c>
      <c r="M173" s="140" t="s">
        <v>298</v>
      </c>
      <c r="N173" s="143">
        <f>L173-K173+S173</f>
        <v>0.23999999999999974</v>
      </c>
      <c r="O173" s="144">
        <f>N173/K173</f>
        <v>7.1216617210682412E-2</v>
      </c>
      <c r="P173" s="140"/>
      <c r="Q173" s="147" t="s">
        <v>582</v>
      </c>
      <c r="R173" s="145"/>
      <c r="S173" s="146">
        <v>0.02</v>
      </c>
      <c r="T173" s="140"/>
      <c r="U173" s="140"/>
      <c r="V173" s="13"/>
      <c r="X173" s="13"/>
      <c r="Y173" s="143">
        <v>3.37</v>
      </c>
      <c r="Z173" s="143">
        <v>3.59</v>
      </c>
      <c r="AA173" s="140" t="s">
        <v>298</v>
      </c>
      <c r="AB173" s="143">
        <f>Z173-Y173+AG173</f>
        <v>0.23999999999999974</v>
      </c>
      <c r="AC173" s="144">
        <f>AB173/Y173</f>
        <v>7.1216617210682412E-2</v>
      </c>
      <c r="AD173" s="140"/>
      <c r="AE173" s="147" t="s">
        <v>582</v>
      </c>
      <c r="AF173" s="145"/>
      <c r="AG173" s="146">
        <v>0.02</v>
      </c>
      <c r="AH173" s="140"/>
      <c r="AI173" s="140"/>
      <c r="AJ173" s="692"/>
      <c r="AL173" s="13"/>
      <c r="AM173" s="143">
        <v>3.37</v>
      </c>
      <c r="AN173" s="143">
        <v>3.59</v>
      </c>
      <c r="AO173" s="140" t="s">
        <v>298</v>
      </c>
      <c r="AP173" s="143">
        <f>AN173-AM173+AU173</f>
        <v>0.23999999999999974</v>
      </c>
      <c r="AQ173" s="144">
        <f>AP173/AM173</f>
        <v>7.1216617210682412E-2</v>
      </c>
      <c r="AR173" s="140"/>
      <c r="AS173" s="147" t="s">
        <v>582</v>
      </c>
      <c r="AT173" s="145"/>
      <c r="AU173" s="146">
        <v>0.02</v>
      </c>
      <c r="AV173" s="140"/>
      <c r="AW173" s="140"/>
      <c r="AX173" s="13"/>
      <c r="AZ173" s="13"/>
      <c r="BA173" s="143">
        <v>3.37</v>
      </c>
      <c r="BB173" s="143">
        <v>3.59</v>
      </c>
      <c r="BC173" s="140" t="s">
        <v>298</v>
      </c>
      <c r="BD173" s="143">
        <f>BB173-BA173+BI173</f>
        <v>0.23999999999999974</v>
      </c>
      <c r="BE173" s="144">
        <f>BD173/BA173</f>
        <v>7.1216617210682412E-2</v>
      </c>
      <c r="BF173" s="140"/>
      <c r="BG173" s="147" t="s">
        <v>582</v>
      </c>
      <c r="BH173" s="145"/>
      <c r="BI173" s="146">
        <v>0.02</v>
      </c>
      <c r="BJ173" s="140"/>
      <c r="BK173" s="140"/>
      <c r="BL173" s="13"/>
      <c r="BN173" s="13"/>
      <c r="BO173" s="143">
        <v>3.37</v>
      </c>
      <c r="BP173" s="143">
        <v>3.59</v>
      </c>
      <c r="BQ173" s="140" t="s">
        <v>298</v>
      </c>
      <c r="BR173" s="143">
        <f>BP173-BO173+BW173</f>
        <v>0.23999999999999974</v>
      </c>
      <c r="BS173" s="144">
        <f>BR173/BO173</f>
        <v>7.1216617210682412E-2</v>
      </c>
      <c r="BT173" s="140"/>
      <c r="BU173" s="147" t="s">
        <v>582</v>
      </c>
      <c r="BV173" s="145"/>
      <c r="BW173" s="146">
        <v>0.02</v>
      </c>
      <c r="BX173" s="140"/>
      <c r="BY173" s="140"/>
      <c r="BZ173" s="13"/>
      <c r="CB173" s="13"/>
      <c r="CC173" s="143">
        <v>3.37</v>
      </c>
      <c r="CD173" s="143">
        <v>3.59</v>
      </c>
      <c r="CE173" s="140" t="s">
        <v>298</v>
      </c>
      <c r="CF173" s="143">
        <f>CD173-CC173+CK173</f>
        <v>0.23999999999999974</v>
      </c>
      <c r="CG173" s="144">
        <f>CF173/CC173</f>
        <v>7.1216617210682412E-2</v>
      </c>
      <c r="CH173" s="140"/>
      <c r="CI173" s="147" t="s">
        <v>582</v>
      </c>
      <c r="CJ173" s="145"/>
      <c r="CK173" s="146">
        <v>0.02</v>
      </c>
      <c r="CL173" s="140"/>
      <c r="CM173" s="140"/>
      <c r="CN173" s="13"/>
      <c r="CP173" s="13"/>
      <c r="CQ173" s="143">
        <v>3.37</v>
      </c>
      <c r="CR173" s="143">
        <v>3.59</v>
      </c>
      <c r="CS173" s="140" t="s">
        <v>298</v>
      </c>
      <c r="CT173" s="143">
        <f>CR173-CQ173+CY173</f>
        <v>0.23999999999999974</v>
      </c>
      <c r="CU173" s="144">
        <f>CT173/CQ173</f>
        <v>7.1216617210682412E-2</v>
      </c>
      <c r="CV173" s="140"/>
      <c r="CW173" s="147" t="s">
        <v>582</v>
      </c>
      <c r="CX173" s="145"/>
      <c r="CY173" s="146">
        <v>0.02</v>
      </c>
      <c r="CZ173" s="140"/>
      <c r="DA173" s="140"/>
      <c r="DB173" s="13"/>
      <c r="DD173" s="13"/>
      <c r="DE173" s="143">
        <v>3.37</v>
      </c>
      <c r="DF173" s="143">
        <v>3.59</v>
      </c>
      <c r="DG173" s="143"/>
      <c r="DH173" s="143"/>
      <c r="DI173" s="140" t="s">
        <v>298</v>
      </c>
      <c r="DJ173" s="143">
        <f>DF173-DE173+DO173</f>
        <v>0.23999999999999974</v>
      </c>
      <c r="DK173" s="144">
        <f>DJ173/DE173</f>
        <v>7.1216617210682412E-2</v>
      </c>
      <c r="DL173" s="140"/>
      <c r="DM173" s="147" t="s">
        <v>582</v>
      </c>
      <c r="DN173" s="145"/>
      <c r="DO173" s="146">
        <v>0.02</v>
      </c>
      <c r="DP173" s="140"/>
      <c r="DQ173" s="140"/>
      <c r="DR173" s="13"/>
      <c r="DT173" s="13"/>
      <c r="DU173" s="143">
        <v>3.37</v>
      </c>
      <c r="DV173" s="143">
        <v>3.59</v>
      </c>
      <c r="DW173" s="140" t="s">
        <v>298</v>
      </c>
      <c r="DX173" s="143">
        <f>DV173-DU173+EC173</f>
        <v>0.23999999999999974</v>
      </c>
      <c r="DY173" s="144">
        <f>DX173/DU173</f>
        <v>7.1216617210682412E-2</v>
      </c>
      <c r="DZ173" s="140"/>
      <c r="EA173" s="147" t="s">
        <v>582</v>
      </c>
      <c r="EB173" s="145"/>
      <c r="EC173" s="146">
        <v>0.02</v>
      </c>
      <c r="ED173" s="140"/>
      <c r="EE173" s="140"/>
      <c r="EF173" s="13"/>
      <c r="EG173" s="13"/>
      <c r="EH173" s="13"/>
      <c r="EI173" s="143">
        <v>3.37</v>
      </c>
      <c r="EJ173" s="143">
        <v>3.59</v>
      </c>
      <c r="EK173" s="140" t="s">
        <v>298</v>
      </c>
      <c r="EL173" s="143">
        <f>EJ173-EI173+EP173</f>
        <v>0.23999999999999974</v>
      </c>
      <c r="EM173" s="144">
        <f>EL173/EI173</f>
        <v>7.1216617210682412E-2</v>
      </c>
      <c r="EN173" s="147" t="s">
        <v>582</v>
      </c>
      <c r="EO173" s="145"/>
      <c r="EP173" s="146">
        <v>0.02</v>
      </c>
      <c r="EQ173" s="140"/>
      <c r="ER173" s="140"/>
      <c r="ES173" s="13"/>
      <c r="EU173" s="13"/>
      <c r="EV173" s="143">
        <v>3.37</v>
      </c>
      <c r="EW173" s="143">
        <v>3.59</v>
      </c>
      <c r="EX173" s="140" t="s">
        <v>298</v>
      </c>
      <c r="EY173" s="143">
        <f>EW173-EV173+FC173</f>
        <v>0.23999999999999974</v>
      </c>
      <c r="EZ173" s="144">
        <f>EY173/EV173</f>
        <v>7.1216617210682412E-2</v>
      </c>
      <c r="FA173" s="147" t="s">
        <v>582</v>
      </c>
      <c r="FB173" s="145"/>
      <c r="FC173" s="146">
        <v>0.02</v>
      </c>
      <c r="FD173" s="140"/>
      <c r="FE173" s="140"/>
      <c r="FF173" s="13"/>
      <c r="FH173" s="13"/>
      <c r="FI173" s="143">
        <v>3.37</v>
      </c>
      <c r="FJ173" s="143">
        <v>3.59</v>
      </c>
      <c r="FK173" s="140" t="s">
        <v>298</v>
      </c>
      <c r="FL173" s="143">
        <f>FJ173-FI173+FP173</f>
        <v>0.23999999999999974</v>
      </c>
      <c r="FM173" s="144">
        <f>FL173/FI173</f>
        <v>7.1216617210682412E-2</v>
      </c>
      <c r="FN173" s="147" t="s">
        <v>582</v>
      </c>
      <c r="FO173" s="145"/>
      <c r="FP173" s="146">
        <v>0.02</v>
      </c>
      <c r="FQ173" s="140"/>
      <c r="FR173" s="140"/>
      <c r="FS173" s="13"/>
      <c r="FU173" s="13"/>
      <c r="FV173" s="143">
        <v>3.37</v>
      </c>
      <c r="FW173" s="143">
        <v>3.59</v>
      </c>
      <c r="FX173" s="143"/>
      <c r="FY173" s="140" t="s">
        <v>298</v>
      </c>
      <c r="FZ173" s="143">
        <f>FW173-FV173+GD173</f>
        <v>0.23999999999999974</v>
      </c>
      <c r="GA173" s="144">
        <f>FZ173/FV173</f>
        <v>7.1216617210682412E-2</v>
      </c>
      <c r="GB173" s="147" t="s">
        <v>582</v>
      </c>
      <c r="GC173" s="145"/>
      <c r="GD173" s="146">
        <v>0.02</v>
      </c>
      <c r="GE173" s="140"/>
      <c r="GF173" s="140"/>
      <c r="GG173" s="13"/>
      <c r="GI173" s="13" t="s">
        <v>583</v>
      </c>
      <c r="GJ173" s="143">
        <v>3.37</v>
      </c>
      <c r="GK173" s="143">
        <v>3.59</v>
      </c>
      <c r="GL173" s="143"/>
      <c r="GM173" s="140" t="s">
        <v>298</v>
      </c>
      <c r="GN173" s="143">
        <f>GK173-GJ173+GR173</f>
        <v>0.23999999999999974</v>
      </c>
      <c r="GO173" s="144">
        <f>GN173/GJ173</f>
        <v>7.1216617210682412E-2</v>
      </c>
      <c r="GP173" s="147" t="s">
        <v>582</v>
      </c>
      <c r="GQ173" s="282"/>
      <c r="GR173" s="146">
        <v>0.02</v>
      </c>
      <c r="GS173" s="140"/>
      <c r="GT173" s="140"/>
      <c r="GU173" s="13"/>
      <c r="GW173" s="13" t="s">
        <v>583</v>
      </c>
      <c r="GX173" s="143">
        <v>3.37</v>
      </c>
      <c r="GY173" s="143">
        <v>3.59</v>
      </c>
      <c r="GZ173" s="143"/>
      <c r="HA173" s="140" t="s">
        <v>298</v>
      </c>
      <c r="HB173" s="143">
        <f>GY173-GX173+HF173</f>
        <v>0.23999999999999974</v>
      </c>
      <c r="HC173" s="144">
        <f>HB173/GX173</f>
        <v>7.1216617210682412E-2</v>
      </c>
      <c r="HD173" s="147" t="s">
        <v>582</v>
      </c>
      <c r="HE173" s="282"/>
      <c r="HF173" s="146">
        <v>0.02</v>
      </c>
      <c r="HG173" s="140"/>
      <c r="HH173" s="140"/>
      <c r="HI173" s="13"/>
      <c r="HJ173" s="13"/>
      <c r="HK173" s="13" t="s">
        <v>583</v>
      </c>
      <c r="HL173" s="143">
        <v>3.37</v>
      </c>
      <c r="HM173" s="143">
        <v>3.59</v>
      </c>
      <c r="HN173" s="143"/>
      <c r="HO173" s="140" t="s">
        <v>298</v>
      </c>
      <c r="HP173" s="143">
        <f>HM173-HL173+HT173</f>
        <v>0.23999999999999974</v>
      </c>
      <c r="HQ173" s="144">
        <f>HP173/HL173</f>
        <v>7.1216617210682412E-2</v>
      </c>
      <c r="HR173" s="147" t="s">
        <v>582</v>
      </c>
      <c r="HS173" s="282"/>
      <c r="HT173" s="146">
        <v>0.02</v>
      </c>
      <c r="HU173" s="140"/>
      <c r="HV173" s="140"/>
      <c r="HW173" s="13"/>
      <c r="HX173" s="13" t="s">
        <v>583</v>
      </c>
      <c r="HY173" s="143">
        <v>3.37</v>
      </c>
      <c r="HZ173" s="143">
        <v>3.59</v>
      </c>
      <c r="IA173" s="143"/>
      <c r="IB173" s="140" t="s">
        <v>298</v>
      </c>
      <c r="IC173" s="143">
        <f>HZ173-HY173+IJ173</f>
        <v>0.23999999999999974</v>
      </c>
      <c r="ID173" s="144">
        <f>IC173/HY173</f>
        <v>7.1216617210682412E-2</v>
      </c>
      <c r="IE173" s="144"/>
      <c r="IF173" s="144"/>
      <c r="IG173" s="144"/>
      <c r="IH173" s="147" t="s">
        <v>582</v>
      </c>
      <c r="II173" s="282"/>
      <c r="IJ173" s="146">
        <v>0.02</v>
      </c>
      <c r="IK173" s="140"/>
      <c r="IL173" s="140"/>
      <c r="IM173" s="13"/>
      <c r="IQ173" s="13" t="s">
        <v>583</v>
      </c>
      <c r="IR173" s="143">
        <v>3.37</v>
      </c>
      <c r="IS173" s="143">
        <v>3.59</v>
      </c>
      <c r="IT173" s="143"/>
      <c r="IU173" s="140" t="s">
        <v>298</v>
      </c>
      <c r="IV173" s="143">
        <f>IS173-IR173+JC173</f>
        <v>0.23999999999999974</v>
      </c>
      <c r="IW173" s="144">
        <f>IV173/IR173</f>
        <v>7.1216617210682412E-2</v>
      </c>
      <c r="IX173" s="144"/>
      <c r="IY173" s="144"/>
      <c r="IZ173" s="144"/>
      <c r="JA173" s="147" t="s">
        <v>582</v>
      </c>
      <c r="JB173" s="282"/>
      <c r="JC173" s="146">
        <v>0.02</v>
      </c>
      <c r="JD173" s="140"/>
      <c r="JE173" s="140"/>
      <c r="JF173" s="13"/>
      <c r="JH173" s="13" t="s">
        <v>583</v>
      </c>
      <c r="JI173" s="143">
        <v>3.37</v>
      </c>
      <c r="JJ173" s="143">
        <v>3.59</v>
      </c>
      <c r="JK173" s="143"/>
      <c r="JL173" s="140" t="s">
        <v>298</v>
      </c>
      <c r="JM173" s="143">
        <f>JJ173-JI173+JT173</f>
        <v>0.23999999999999974</v>
      </c>
      <c r="JN173" s="144">
        <f>JM173/JI173</f>
        <v>7.1216617210682412E-2</v>
      </c>
      <c r="JO173" s="144"/>
      <c r="JP173" s="144"/>
      <c r="JQ173" s="144"/>
      <c r="JR173" s="147" t="s">
        <v>582</v>
      </c>
      <c r="JS173" s="282"/>
      <c r="JT173" s="146">
        <v>0.02</v>
      </c>
      <c r="JU173" s="140"/>
      <c r="JV173" s="140"/>
      <c r="JW173" s="13"/>
      <c r="JZ173" s="13" t="s">
        <v>583</v>
      </c>
      <c r="KA173" s="143">
        <v>3.37</v>
      </c>
      <c r="KB173" s="143">
        <v>3.59</v>
      </c>
      <c r="KC173" s="143"/>
      <c r="KD173" s="140" t="s">
        <v>298</v>
      </c>
      <c r="KE173" s="143">
        <f>KB173-KA173+KL173</f>
        <v>0.23999999999999974</v>
      </c>
      <c r="KF173" s="144">
        <f>KE173/KA173</f>
        <v>7.1216617210682412E-2</v>
      </c>
      <c r="KG173" s="144"/>
      <c r="KH173" s="144"/>
      <c r="KI173" s="144"/>
      <c r="KJ173" s="147" t="s">
        <v>582</v>
      </c>
      <c r="KK173" s="282"/>
      <c r="KL173" s="146">
        <v>0.02</v>
      </c>
      <c r="KM173" s="140"/>
      <c r="KN173" s="140"/>
      <c r="KO173" s="13"/>
      <c r="KQ173" s="13" t="s">
        <v>583</v>
      </c>
      <c r="KR173" s="143">
        <v>3.37</v>
      </c>
      <c r="KS173" s="143">
        <v>3.59</v>
      </c>
      <c r="KT173" s="323">
        <f>1.06*KS173</f>
        <v>3.8054000000000001</v>
      </c>
      <c r="KU173" s="141" t="s">
        <v>298</v>
      </c>
      <c r="KV173" s="143">
        <f>KS173-KR173+LC173</f>
        <v>0.23999999999999974</v>
      </c>
      <c r="KW173" s="144">
        <f>KV173/KR173</f>
        <v>7.1216617210682412E-2</v>
      </c>
      <c r="KX173" s="144"/>
      <c r="KY173" s="144"/>
      <c r="KZ173" s="144"/>
      <c r="LA173" s="147" t="s">
        <v>582</v>
      </c>
      <c r="LB173" s="282"/>
      <c r="LC173" s="146">
        <v>0.02</v>
      </c>
      <c r="LD173" s="140"/>
      <c r="LE173" s="140"/>
      <c r="LF173" s="13"/>
      <c r="LI173" s="291" t="s">
        <v>584</v>
      </c>
      <c r="LJ173" s="143">
        <v>3.37</v>
      </c>
      <c r="LK173" s="324">
        <v>3.77</v>
      </c>
      <c r="LL173" s="323"/>
      <c r="LM173" s="141" t="s">
        <v>298</v>
      </c>
      <c r="LN173" s="143">
        <f>LK173-LJ173+LU173</f>
        <v>0.41999999999999993</v>
      </c>
      <c r="LO173" s="144">
        <f>LN173/LJ173</f>
        <v>0.12462908011869434</v>
      </c>
      <c r="LP173" s="144"/>
      <c r="LQ173" s="144"/>
      <c r="LR173" s="144"/>
      <c r="LS173" s="147" t="s">
        <v>582</v>
      </c>
      <c r="LT173" s="282"/>
      <c r="LU173" s="146">
        <v>0.02</v>
      </c>
      <c r="LV173" s="140"/>
      <c r="LW173" s="140"/>
      <c r="LX173" s="13"/>
      <c r="LZ173" s="291" t="s">
        <v>585</v>
      </c>
      <c r="MA173" s="143">
        <v>3.37</v>
      </c>
      <c r="MB173" s="324">
        <v>3.77</v>
      </c>
      <c r="MC173" s="323"/>
      <c r="MD173" s="141" t="s">
        <v>298</v>
      </c>
      <c r="ME173" s="143">
        <f>MB173-MA173+ML173</f>
        <v>0.41999999999999993</v>
      </c>
      <c r="MF173" s="144">
        <f>ME173/MA173</f>
        <v>0.12462908011869434</v>
      </c>
      <c r="MG173" s="144"/>
      <c r="MH173" s="144"/>
      <c r="MI173" s="144"/>
      <c r="MJ173" s="147" t="s">
        <v>582</v>
      </c>
      <c r="MK173" s="282"/>
      <c r="ML173" s="146">
        <v>0.02</v>
      </c>
      <c r="MM173" s="140"/>
      <c r="MN173" s="140"/>
      <c r="MO173" s="13"/>
      <c r="MQ173" s="291" t="s">
        <v>585</v>
      </c>
      <c r="MR173" s="143">
        <v>3.37</v>
      </c>
      <c r="MS173" s="358">
        <v>3.77</v>
      </c>
      <c r="MT173" s="323"/>
      <c r="MU173" s="141" t="s">
        <v>298</v>
      </c>
      <c r="MV173" s="143">
        <f>MS173-MR173+NC173</f>
        <v>0.41999999999999993</v>
      </c>
      <c r="MW173" s="144">
        <f>MV173/MR173</f>
        <v>0.12462908011869434</v>
      </c>
      <c r="MX173" s="144"/>
      <c r="MY173" s="144"/>
      <c r="MZ173" s="144"/>
      <c r="NA173" s="147" t="s">
        <v>582</v>
      </c>
      <c r="NB173" s="282"/>
      <c r="NC173" s="146">
        <v>0.02</v>
      </c>
      <c r="ND173" s="140"/>
      <c r="NE173" s="140"/>
      <c r="NF173" s="13"/>
      <c r="NI173" s="291" t="s">
        <v>585</v>
      </c>
      <c r="NJ173" s="143">
        <v>3.37</v>
      </c>
      <c r="NK173" s="358">
        <v>3.77</v>
      </c>
      <c r="NL173" s="323"/>
      <c r="NM173" s="141" t="s">
        <v>298</v>
      </c>
      <c r="NN173" s="143">
        <f>NK173-NJ173+NU173</f>
        <v>0.41999999999999993</v>
      </c>
      <c r="NO173" s="144">
        <f>NN173/NJ173</f>
        <v>0.12462908011869434</v>
      </c>
      <c r="NP173" s="144"/>
      <c r="NQ173" s="144"/>
      <c r="NR173" s="144"/>
      <c r="NS173" s="147" t="s">
        <v>582</v>
      </c>
      <c r="NT173" s="282"/>
      <c r="NU173" s="146">
        <v>0.02</v>
      </c>
      <c r="NV173" s="140"/>
      <c r="NW173" s="140"/>
      <c r="NX173" s="13"/>
      <c r="OA173" s="291" t="s">
        <v>585</v>
      </c>
      <c r="OB173" s="143">
        <v>3.37</v>
      </c>
      <c r="OC173" s="358">
        <v>3.77</v>
      </c>
      <c r="OD173" s="323"/>
      <c r="OE173" s="141" t="s">
        <v>298</v>
      </c>
      <c r="OF173" s="143">
        <f>OC173-OB173+OM173</f>
        <v>0.41999999999999993</v>
      </c>
      <c r="OG173" s="144">
        <f>OF173/OB173</f>
        <v>0.12462908011869434</v>
      </c>
      <c r="OH173" s="144"/>
      <c r="OI173" s="144"/>
      <c r="OJ173" s="144"/>
      <c r="OK173" s="147" t="s">
        <v>582</v>
      </c>
      <c r="OL173" s="282"/>
      <c r="OM173" s="146">
        <v>0.02</v>
      </c>
      <c r="ON173" s="13"/>
      <c r="OQ173" s="291" t="s">
        <v>585</v>
      </c>
      <c r="OR173" s="143">
        <v>3.37</v>
      </c>
      <c r="OS173" s="358">
        <v>3.77</v>
      </c>
      <c r="OT173" s="323"/>
      <c r="OU173" s="141" t="s">
        <v>298</v>
      </c>
      <c r="OV173" s="143">
        <f>OS173-OR173+PC173</f>
        <v>0.41999999999999993</v>
      </c>
      <c r="OW173" s="144">
        <f>OV173/OR173</f>
        <v>0.12462908011869434</v>
      </c>
      <c r="OX173" s="144"/>
      <c r="OY173" s="144"/>
      <c r="OZ173" s="144"/>
      <c r="PA173" s="147" t="s">
        <v>582</v>
      </c>
      <c r="PB173" s="282"/>
      <c r="PC173" s="146">
        <v>0.02</v>
      </c>
      <c r="PD173" s="13"/>
      <c r="PG173" s="291" t="s">
        <v>585</v>
      </c>
      <c r="PH173" s="143">
        <v>3.37</v>
      </c>
      <c r="PI173" s="358">
        <v>3.77</v>
      </c>
      <c r="PJ173" s="323"/>
      <c r="PK173" s="141" t="s">
        <v>298</v>
      </c>
      <c r="PL173" s="143">
        <f>PI173-PH173+PS173</f>
        <v>0.41999999999999993</v>
      </c>
      <c r="PM173" s="144">
        <f>PL173/PH173</f>
        <v>0.12462908011869434</v>
      </c>
      <c r="PN173" s="144"/>
      <c r="PO173" s="144"/>
      <c r="PP173" s="144"/>
      <c r="PQ173" s="147" t="s">
        <v>582</v>
      </c>
      <c r="PR173" s="282"/>
      <c r="PS173" s="146">
        <v>0.02</v>
      </c>
      <c r="PT173" s="13"/>
      <c r="PV173" s="291" t="s">
        <v>586</v>
      </c>
      <c r="PW173" s="143">
        <v>3.37</v>
      </c>
      <c r="PX173" s="419">
        <v>3.7</v>
      </c>
      <c r="PY173" s="323"/>
      <c r="PZ173" s="141" t="s">
        <v>298</v>
      </c>
      <c r="QA173" s="143">
        <f>PX173-PW173+QH173</f>
        <v>0.35000000000000009</v>
      </c>
      <c r="QB173" s="144">
        <f>QA173/PW173</f>
        <v>0.10385756676557865</v>
      </c>
      <c r="QC173" s="144"/>
      <c r="QD173" s="144"/>
      <c r="QE173" s="144"/>
      <c r="QF173" s="147" t="s">
        <v>582</v>
      </c>
      <c r="QG173" s="282"/>
      <c r="QH173" s="146">
        <v>0.02</v>
      </c>
      <c r="QI173" s="13"/>
      <c r="QK173" s="291" t="s">
        <v>586</v>
      </c>
      <c r="QL173" s="143">
        <f>16.85+0.2</f>
        <v>17.05</v>
      </c>
      <c r="QM173" s="419">
        <v>18.5</v>
      </c>
      <c r="QN173" s="323"/>
      <c r="QO173" s="141" t="s">
        <v>298</v>
      </c>
      <c r="QP173" s="143">
        <f>QM173-QL173+QW173</f>
        <v>1.4699999999999993</v>
      </c>
      <c r="QQ173" s="144">
        <f>QP173/QL173</f>
        <v>8.6217008797653913E-2</v>
      </c>
      <c r="QR173" s="144"/>
      <c r="QS173" s="144"/>
      <c r="QT173" s="144"/>
      <c r="QU173" s="147" t="s">
        <v>582</v>
      </c>
      <c r="QV173" s="282"/>
      <c r="QW173" s="146">
        <v>0.02</v>
      </c>
      <c r="QX173" s="13"/>
      <c r="QZ173" s="627" t="s">
        <v>587</v>
      </c>
      <c r="RA173" s="143">
        <f>16.85+1+0.2</f>
        <v>18.05</v>
      </c>
      <c r="RB173" s="419">
        <v>18.5</v>
      </c>
      <c r="RC173" s="505"/>
      <c r="RD173" s="141" t="s">
        <v>298</v>
      </c>
      <c r="RE173" s="143">
        <f>RB173-RA173+RL173</f>
        <v>0.46999999999999931</v>
      </c>
      <c r="RF173" s="144">
        <f>RE173/RA173</f>
        <v>2.6038781163434863E-2</v>
      </c>
      <c r="RG173" s="144"/>
      <c r="RH173" s="144"/>
      <c r="RI173" s="144"/>
      <c r="RJ173" s="524" t="s">
        <v>582</v>
      </c>
      <c r="RK173" s="282"/>
      <c r="RL173" s="569">
        <v>0.02</v>
      </c>
      <c r="RM173" s="633"/>
      <c r="RQ173" s="627" t="s">
        <v>587</v>
      </c>
      <c r="RR173" s="143">
        <f>16.85+1+0.2</f>
        <v>18.05</v>
      </c>
      <c r="RS173" s="419">
        <v>18.5</v>
      </c>
      <c r="RT173" s="505"/>
      <c r="RU173" s="141" t="s">
        <v>141</v>
      </c>
      <c r="RV173" s="143">
        <f>RS173-RR173+SC173</f>
        <v>0.46999999999999931</v>
      </c>
      <c r="RW173" s="144">
        <f>RV173/RR173</f>
        <v>2.6038781163434863E-2</v>
      </c>
      <c r="RX173" s="144"/>
      <c r="RY173" s="144"/>
      <c r="RZ173" s="144"/>
      <c r="SA173" s="524" t="s">
        <v>582</v>
      </c>
      <c r="SB173" s="282"/>
      <c r="SC173" s="569">
        <v>0.02</v>
      </c>
      <c r="SD173" s="633"/>
    </row>
    <row r="174" spans="1:498">
      <c r="A174" s="60" t="s">
        <v>527</v>
      </c>
      <c r="B174" s="61">
        <v>20</v>
      </c>
      <c r="C174" s="60" t="s">
        <v>95</v>
      </c>
      <c r="D174" s="780">
        <v>1022</v>
      </c>
      <c r="E174" s="62" t="s">
        <v>501</v>
      </c>
      <c r="F174" s="349" t="s">
        <v>147</v>
      </c>
      <c r="G174" s="602" t="s">
        <v>528</v>
      </c>
      <c r="H174" s="60" t="s">
        <v>97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243"/>
      <c r="T174" s="13"/>
      <c r="U174" s="13"/>
      <c r="V174" s="13"/>
      <c r="X174" s="13"/>
      <c r="Y174" s="135">
        <v>13</v>
      </c>
      <c r="Z174" s="135">
        <v>14.741763134461264</v>
      </c>
      <c r="AA174" s="135" t="s">
        <v>151</v>
      </c>
      <c r="AB174" s="136">
        <f>Z174-Y174</f>
        <v>1.7417631344612641</v>
      </c>
      <c r="AC174" s="137">
        <f>AB174/Y174</f>
        <v>0.13398177957394339</v>
      </c>
      <c r="AD174" s="137"/>
      <c r="AE174" s="150" t="s">
        <v>39</v>
      </c>
      <c r="AF174" s="138"/>
      <c r="AG174" s="139"/>
      <c r="AH174" s="132"/>
      <c r="AI174" s="132"/>
      <c r="AJ174" s="692"/>
      <c r="AL174" s="13"/>
      <c r="AM174" s="135">
        <v>13.65</v>
      </c>
      <c r="AN174" s="135">
        <v>14.741763134461264</v>
      </c>
      <c r="AO174" s="135" t="s">
        <v>151</v>
      </c>
      <c r="AP174" s="136">
        <f>AN174-AM174</f>
        <v>1.0917631344612637</v>
      </c>
      <c r="AQ174" s="137">
        <f>AP174/AM174</f>
        <v>7.9982647213279398E-2</v>
      </c>
      <c r="AR174" s="137"/>
      <c r="AS174" s="150" t="s">
        <v>39</v>
      </c>
      <c r="AT174" s="138"/>
      <c r="AU174" s="139"/>
      <c r="AV174" s="132"/>
      <c r="AW174" s="132"/>
      <c r="AX174" s="13"/>
      <c r="AZ174" s="13"/>
      <c r="BA174" s="135">
        <v>13</v>
      </c>
      <c r="BB174" s="135">
        <v>14.741763134461264</v>
      </c>
      <c r="BC174" s="135" t="s">
        <v>151</v>
      </c>
      <c r="BD174" s="136">
        <f>BB174-BA174</f>
        <v>1.7417631344612641</v>
      </c>
      <c r="BE174" s="137">
        <f>BD174/BA174</f>
        <v>0.13398177957394339</v>
      </c>
      <c r="BF174" s="137"/>
      <c r="BG174" s="150" t="s">
        <v>39</v>
      </c>
      <c r="BH174" s="138"/>
      <c r="BI174" s="139"/>
      <c r="BJ174" s="132"/>
      <c r="BK174" s="132"/>
      <c r="BL174" s="13"/>
      <c r="BN174" s="154"/>
      <c r="BO174" s="135">
        <v>13</v>
      </c>
      <c r="BP174" s="135">
        <v>14.741763134461264</v>
      </c>
      <c r="BQ174" s="135" t="s">
        <v>151</v>
      </c>
      <c r="BR174" s="136">
        <f>BP174-BO174</f>
        <v>1.7417631344612641</v>
      </c>
      <c r="BS174" s="137">
        <f>BR174/BO174</f>
        <v>0.13398177957394339</v>
      </c>
      <c r="BT174" s="137"/>
      <c r="BU174" s="150" t="s">
        <v>39</v>
      </c>
      <c r="BV174" s="138"/>
      <c r="BW174" s="139"/>
      <c r="BX174" s="132"/>
      <c r="BY174" s="132"/>
      <c r="BZ174" s="13"/>
      <c r="CB174" s="13"/>
      <c r="CC174" s="135">
        <v>13</v>
      </c>
      <c r="CD174" s="135">
        <v>14.741763134461264</v>
      </c>
      <c r="CE174" s="135" t="s">
        <v>151</v>
      </c>
      <c r="CF174" s="136">
        <f>CD174-CC174</f>
        <v>1.7417631344612641</v>
      </c>
      <c r="CG174" s="137">
        <f>CF174/CC174</f>
        <v>0.13398177957394339</v>
      </c>
      <c r="CH174" s="137"/>
      <c r="CI174" s="150" t="s">
        <v>39</v>
      </c>
      <c r="CJ174" s="138"/>
      <c r="CK174" s="139"/>
      <c r="CL174" s="132"/>
      <c r="CM174" s="132"/>
      <c r="CN174" s="13"/>
      <c r="CP174" s="13"/>
      <c r="CQ174" s="135">
        <v>13</v>
      </c>
      <c r="CR174" s="135">
        <v>14.741763134461264</v>
      </c>
      <c r="CS174" s="135" t="s">
        <v>151</v>
      </c>
      <c r="CT174" s="136">
        <f>CR174-CQ174</f>
        <v>1.7417631344612641</v>
      </c>
      <c r="CU174" s="137">
        <f>CT174/CQ174</f>
        <v>0.13398177957394339</v>
      </c>
      <c r="CV174" s="137"/>
      <c r="CW174" s="150" t="s">
        <v>39</v>
      </c>
      <c r="CX174" s="138"/>
      <c r="CY174" s="139"/>
      <c r="CZ174" s="132"/>
      <c r="DA174" s="132"/>
      <c r="DB174" s="13"/>
      <c r="DD174" s="13"/>
      <c r="DE174" s="135">
        <v>13</v>
      </c>
      <c r="DF174" s="135">
        <v>14.741763134461264</v>
      </c>
      <c r="DG174" s="135"/>
      <c r="DH174" s="135"/>
      <c r="DI174" s="135" t="s">
        <v>151</v>
      </c>
      <c r="DJ174" s="136">
        <f>DF174-DE174</f>
        <v>1.7417631344612641</v>
      </c>
      <c r="DK174" s="137">
        <f>DJ174/DE174</f>
        <v>0.13398177957394339</v>
      </c>
      <c r="DL174" s="137"/>
      <c r="DM174" s="150" t="s">
        <v>39</v>
      </c>
      <c r="DN174" s="138"/>
      <c r="DO174" s="139"/>
      <c r="DP174" s="132"/>
      <c r="DQ174" s="132"/>
      <c r="DR174" s="13"/>
      <c r="DT174" s="154"/>
      <c r="DU174" s="135">
        <v>13</v>
      </c>
      <c r="DV174" s="135">
        <v>14.741763134461264</v>
      </c>
      <c r="DW174" s="135" t="s">
        <v>151</v>
      </c>
      <c r="DX174" s="136">
        <f>DV174-DU174</f>
        <v>1.7417631344612641</v>
      </c>
      <c r="DY174" s="137">
        <f>DX174/DU174</f>
        <v>0.13398177957394339</v>
      </c>
      <c r="DZ174" s="137"/>
      <c r="EA174" s="150" t="s">
        <v>39</v>
      </c>
      <c r="EB174" s="138"/>
      <c r="EC174" s="139"/>
      <c r="ED174" s="132"/>
      <c r="EE174" s="132"/>
      <c r="EF174" s="13"/>
      <c r="EG174" s="13"/>
      <c r="EH174" s="154"/>
      <c r="EI174" s="135">
        <v>13</v>
      </c>
      <c r="EJ174" s="135">
        <v>14.741763134461264</v>
      </c>
      <c r="EK174" s="135" t="s">
        <v>151</v>
      </c>
      <c r="EL174" s="136">
        <f>EJ174-EI174</f>
        <v>1.7417631344612641</v>
      </c>
      <c r="EM174" s="137">
        <f>EL174/EI174</f>
        <v>0.13398177957394339</v>
      </c>
      <c r="EN174" s="150" t="s">
        <v>39</v>
      </c>
      <c r="EO174" s="138"/>
      <c r="EP174" s="139"/>
      <c r="EQ174" s="132"/>
      <c r="ER174" s="132"/>
      <c r="ES174" s="13"/>
      <c r="EU174" s="154"/>
      <c r="EV174" s="135">
        <v>13.65</v>
      </c>
      <c r="EW174" s="135">
        <v>14.741763134461264</v>
      </c>
      <c r="EX174" s="135" t="s">
        <v>151</v>
      </c>
      <c r="EY174" s="136">
        <f>EW174-EV174</f>
        <v>1.0917631344612637</v>
      </c>
      <c r="EZ174" s="137">
        <f>EY174/EV174</f>
        <v>7.9982647213279398E-2</v>
      </c>
      <c r="FA174" s="150" t="s">
        <v>39</v>
      </c>
      <c r="FB174" s="138"/>
      <c r="FC174" s="139"/>
      <c r="FD174" s="132"/>
      <c r="FE174" s="132"/>
      <c r="FF174" s="13"/>
      <c r="FH174" s="154"/>
      <c r="FI174" s="135">
        <v>13.65</v>
      </c>
      <c r="FJ174" s="135">
        <v>14.741763134461264</v>
      </c>
      <c r="FK174" s="135" t="s">
        <v>151</v>
      </c>
      <c r="FL174" s="136">
        <f>FJ174-FI174</f>
        <v>1.0917631344612637</v>
      </c>
      <c r="FM174" s="137">
        <f>FL174/FI174</f>
        <v>7.9982647213279398E-2</v>
      </c>
      <c r="FN174" s="150" t="s">
        <v>39</v>
      </c>
      <c r="FO174" s="138"/>
      <c r="FP174" s="139"/>
      <c r="FQ174" s="132"/>
      <c r="FR174" s="132"/>
      <c r="FS174" s="13"/>
      <c r="FU174" s="154"/>
      <c r="FV174" s="135">
        <v>13.65</v>
      </c>
      <c r="FW174" s="135">
        <v>14.741763134461264</v>
      </c>
      <c r="FX174" s="135"/>
      <c r="FY174" s="135" t="s">
        <v>151</v>
      </c>
      <c r="FZ174" s="136">
        <f>FW174-FV174</f>
        <v>1.0917631344612637</v>
      </c>
      <c r="GA174" s="137">
        <f>FZ174/FV174</f>
        <v>7.9982647213279398E-2</v>
      </c>
      <c r="GB174" s="150" t="s">
        <v>39</v>
      </c>
      <c r="GC174" s="138"/>
      <c r="GD174" s="139"/>
      <c r="GE174" s="132"/>
      <c r="GF174" s="132"/>
      <c r="GG174" s="13"/>
      <c r="GI174" s="154"/>
      <c r="GJ174" s="135">
        <v>13.65</v>
      </c>
      <c r="GK174" s="135">
        <v>14.741763134461264</v>
      </c>
      <c r="GL174" s="135">
        <f>12.1*GK174</f>
        <v>178.37533392698128</v>
      </c>
      <c r="GM174" s="135" t="s">
        <v>151</v>
      </c>
      <c r="GN174" s="136">
        <f>GK174-GJ174</f>
        <v>1.0917631344612637</v>
      </c>
      <c r="GO174" s="137">
        <f>GN174/GJ174</f>
        <v>7.9982647213279398E-2</v>
      </c>
      <c r="GP174" s="150" t="s">
        <v>39</v>
      </c>
      <c r="GQ174" s="283"/>
      <c r="GR174" s="139"/>
      <c r="GS174" s="132"/>
      <c r="GT174" s="132"/>
      <c r="GU174" s="13"/>
      <c r="GW174" s="154"/>
      <c r="GX174" s="135">
        <v>13.65</v>
      </c>
      <c r="GY174" s="135">
        <v>14.741763134461264</v>
      </c>
      <c r="GZ174" s="135">
        <f>12.1*GY174</f>
        <v>178.37533392698128</v>
      </c>
      <c r="HA174" s="135" t="s">
        <v>151</v>
      </c>
      <c r="HB174" s="136">
        <f>GY174-GX174</f>
        <v>1.0917631344612637</v>
      </c>
      <c r="HC174" s="137">
        <f>HB174/GX174</f>
        <v>7.9982647213279398E-2</v>
      </c>
      <c r="HD174" s="150" t="s">
        <v>39</v>
      </c>
      <c r="HE174" s="283"/>
      <c r="HF174" s="139"/>
      <c r="HG174" s="132"/>
      <c r="HH174" s="132"/>
      <c r="HI174" s="13"/>
      <c r="HJ174" s="13"/>
      <c r="HK174" s="154"/>
      <c r="HL174" s="135">
        <v>13.65</v>
      </c>
      <c r="HM174" s="135">
        <v>14.741763134461264</v>
      </c>
      <c r="HN174" s="135">
        <f>12.1*HM174</f>
        <v>178.37533392698128</v>
      </c>
      <c r="HO174" s="135" t="s">
        <v>151</v>
      </c>
      <c r="HP174" s="136">
        <f>HM174-HL174</f>
        <v>1.0917631344612637</v>
      </c>
      <c r="HQ174" s="137">
        <f>HP174/HL174</f>
        <v>7.9982647213279398E-2</v>
      </c>
      <c r="HR174" s="150" t="s">
        <v>39</v>
      </c>
      <c r="HS174" s="283"/>
      <c r="HT174" s="139"/>
      <c r="HU174" s="132"/>
      <c r="HV174" s="132"/>
      <c r="HW174" s="13"/>
      <c r="HX174" s="154"/>
      <c r="HY174" s="135">
        <v>13.65</v>
      </c>
      <c r="HZ174" s="135">
        <v>14.741763134461264</v>
      </c>
      <c r="IA174" s="135">
        <f>HZ174*11.83</f>
        <v>174.39505788067675</v>
      </c>
      <c r="IB174" s="135" t="s">
        <v>151</v>
      </c>
      <c r="IC174" s="136">
        <f>HZ174-HY174</f>
        <v>1.0917631344612637</v>
      </c>
      <c r="ID174" s="137">
        <f>IC174/HY174</f>
        <v>7.9982647213279398E-2</v>
      </c>
      <c r="IE174" s="137"/>
      <c r="IF174" s="137"/>
      <c r="IG174" s="137"/>
      <c r="IH174" s="150" t="s">
        <v>39</v>
      </c>
      <c r="II174" s="283"/>
      <c r="IJ174" s="139"/>
      <c r="IK174" s="132"/>
      <c r="IL174" s="132"/>
      <c r="IM174" s="13"/>
      <c r="IO174" s="692"/>
      <c r="IQ174" s="154"/>
      <c r="IR174" s="135">
        <v>13.65</v>
      </c>
      <c r="IS174" s="135">
        <v>14.741763134461264</v>
      </c>
      <c r="IT174" s="135">
        <f>12.06*IS174</f>
        <v>177.78566340160285</v>
      </c>
      <c r="IU174" s="135" t="s">
        <v>151</v>
      </c>
      <c r="IV174" s="136">
        <f>IS174-IR174</f>
        <v>1.0917631344612637</v>
      </c>
      <c r="IW174" s="137">
        <f>IV174/IR174</f>
        <v>7.9982647213279398E-2</v>
      </c>
      <c r="IX174" s="137"/>
      <c r="IY174" s="137"/>
      <c r="IZ174" s="137"/>
      <c r="JA174" s="150" t="s">
        <v>39</v>
      </c>
      <c r="JB174" s="283"/>
      <c r="JC174" s="139"/>
      <c r="JD174" s="132"/>
      <c r="JE174" s="132"/>
      <c r="JF174" s="13"/>
      <c r="JH174" s="154"/>
      <c r="JI174" s="135">
        <v>13.65</v>
      </c>
      <c r="JJ174" s="135">
        <v>14.741763134461264</v>
      </c>
      <c r="JK174" s="135">
        <f>12.06*JJ174</f>
        <v>177.78566340160285</v>
      </c>
      <c r="JL174" s="135" t="s">
        <v>151</v>
      </c>
      <c r="JM174" s="136">
        <f>JJ174-JI174</f>
        <v>1.0917631344612637</v>
      </c>
      <c r="JN174" s="137">
        <f>JM174/JI174</f>
        <v>7.9982647213279398E-2</v>
      </c>
      <c r="JO174" s="137"/>
      <c r="JP174" s="137"/>
      <c r="JQ174" s="137"/>
      <c r="JR174" s="150" t="s">
        <v>39</v>
      </c>
      <c r="JS174" s="283"/>
      <c r="JT174" s="139"/>
      <c r="JU174" s="132"/>
      <c r="JV174" s="132"/>
      <c r="JW174" s="13"/>
      <c r="JZ174" s="154"/>
      <c r="KA174" s="135">
        <v>13.65</v>
      </c>
      <c r="KB174" s="135">
        <v>14.741763134461264</v>
      </c>
      <c r="KC174" s="135"/>
      <c r="KD174" s="135" t="s">
        <v>151</v>
      </c>
      <c r="KE174" s="136">
        <f>KB174-KA174</f>
        <v>1.0917631344612637</v>
      </c>
      <c r="KF174" s="137">
        <f>KE174/KA174</f>
        <v>7.9982647213279398E-2</v>
      </c>
      <c r="KG174" s="137"/>
      <c r="KH174" s="137"/>
      <c r="KI174" s="137"/>
      <c r="KJ174" s="150" t="s">
        <v>39</v>
      </c>
      <c r="KK174" s="283"/>
      <c r="KL174" s="139"/>
      <c r="KM174" s="132"/>
      <c r="KN174" s="132"/>
      <c r="KO174" s="13"/>
      <c r="KQ174" s="154"/>
      <c r="KR174" s="135">
        <v>13.65</v>
      </c>
      <c r="KS174" s="135">
        <v>14.741763134461264</v>
      </c>
      <c r="KT174" s="135"/>
      <c r="KU174" s="320" t="s">
        <v>151</v>
      </c>
      <c r="KV174" s="136">
        <f>KS174-KR174</f>
        <v>1.0917631344612637</v>
      </c>
      <c r="KW174" s="137">
        <f>KV174/KR174</f>
        <v>7.9982647213279398E-2</v>
      </c>
      <c r="KX174" s="137"/>
      <c r="KY174" s="137"/>
      <c r="KZ174" s="137"/>
      <c r="LA174" s="150" t="s">
        <v>39</v>
      </c>
      <c r="LB174" s="283"/>
      <c r="LC174" s="139"/>
      <c r="LD174" s="132"/>
      <c r="LE174" s="132"/>
      <c r="LF174" s="13"/>
      <c r="LI174" s="154"/>
      <c r="LJ174" s="135">
        <v>13.65</v>
      </c>
      <c r="LK174" s="135">
        <v>14.741763134461264</v>
      </c>
      <c r="LL174" s="135">
        <f>12.5*LK174</f>
        <v>184.2720391807658</v>
      </c>
      <c r="LM174" s="320" t="s">
        <v>151</v>
      </c>
      <c r="LN174" s="136">
        <f>LK174-LJ174</f>
        <v>1.0917631344612637</v>
      </c>
      <c r="LO174" s="137">
        <f>LN174/LJ174</f>
        <v>7.9982647213279398E-2</v>
      </c>
      <c r="LP174" s="137"/>
      <c r="LQ174" s="137"/>
      <c r="LR174" s="137"/>
      <c r="LS174" s="150" t="s">
        <v>39</v>
      </c>
      <c r="LT174" s="283"/>
      <c r="LU174" s="139"/>
      <c r="LV174" s="132"/>
      <c r="LW174" s="132"/>
      <c r="LX174" s="13"/>
      <c r="LZ174" s="154"/>
      <c r="MA174" s="135">
        <v>13.65</v>
      </c>
      <c r="MB174" s="135">
        <v>14.741763134461264</v>
      </c>
      <c r="MC174" s="135">
        <f>12.5*MB174</f>
        <v>184.2720391807658</v>
      </c>
      <c r="MD174" s="320" t="s">
        <v>151</v>
      </c>
      <c r="ME174" s="136">
        <f>MB174-MA174</f>
        <v>1.0917631344612637</v>
      </c>
      <c r="MF174" s="137">
        <f>ME174/MA174</f>
        <v>7.9982647213279398E-2</v>
      </c>
      <c r="MG174" s="137"/>
      <c r="MH174" s="137"/>
      <c r="MI174" s="137"/>
      <c r="MJ174" s="150" t="s">
        <v>39</v>
      </c>
      <c r="MK174" s="283"/>
      <c r="ML174" s="139"/>
      <c r="MM174" s="132"/>
      <c r="MN174" s="132"/>
      <c r="MO174" s="13"/>
      <c r="MQ174" s="154"/>
      <c r="MR174" s="135">
        <v>13.65</v>
      </c>
      <c r="MS174" s="135">
        <v>14.741763134461264</v>
      </c>
      <c r="MT174" s="135">
        <f>12.5*MS174</f>
        <v>184.2720391807658</v>
      </c>
      <c r="MU174" s="320" t="s">
        <v>151</v>
      </c>
      <c r="MV174" s="136">
        <f>MS174-MR174</f>
        <v>1.0917631344612637</v>
      </c>
      <c r="MW174" s="137">
        <f>MV174/MR174</f>
        <v>7.9982647213279398E-2</v>
      </c>
      <c r="MX174" s="137"/>
      <c r="MY174" s="137"/>
      <c r="MZ174" s="137"/>
      <c r="NA174" s="150" t="s">
        <v>39</v>
      </c>
      <c r="NB174" s="283"/>
      <c r="NC174" s="139"/>
      <c r="ND174" s="132"/>
      <c r="NE174" s="132"/>
      <c r="NF174" s="13"/>
      <c r="NI174" s="154"/>
      <c r="NJ174" s="135">
        <v>13.65</v>
      </c>
      <c r="NK174" s="135">
        <v>14.741763134461264</v>
      </c>
      <c r="NL174" s="362">
        <f>NK174*12.36</f>
        <v>182.20819234194121</v>
      </c>
      <c r="NM174" s="320" t="s">
        <v>151</v>
      </c>
      <c r="NN174" s="136">
        <f>NK174-NJ174</f>
        <v>1.0917631344612637</v>
      </c>
      <c r="NO174" s="137">
        <f>NN174/NJ174</f>
        <v>7.9982647213279398E-2</v>
      </c>
      <c r="NP174" s="137"/>
      <c r="NQ174" s="137"/>
      <c r="NR174" s="137"/>
      <c r="NS174" s="150" t="s">
        <v>39</v>
      </c>
      <c r="NT174" s="283"/>
      <c r="NU174" s="139"/>
      <c r="NV174" s="132"/>
      <c r="NW174" s="132"/>
      <c r="NX174" s="13"/>
      <c r="OA174" s="154"/>
      <c r="OB174" s="135">
        <v>13.65</v>
      </c>
      <c r="OC174" s="135">
        <v>14.741763134461264</v>
      </c>
      <c r="OD174" s="362"/>
      <c r="OE174" s="320" t="s">
        <v>151</v>
      </c>
      <c r="OF174" s="136">
        <f>OC174-OB174</f>
        <v>1.0917631344612637</v>
      </c>
      <c r="OG174" s="137">
        <f>OF174/OB174</f>
        <v>7.9982647213279398E-2</v>
      </c>
      <c r="OH174" s="137"/>
      <c r="OI174" s="137"/>
      <c r="OJ174" s="137"/>
      <c r="OK174" s="150" t="s">
        <v>39</v>
      </c>
      <c r="OL174" s="283"/>
      <c r="OM174" s="139"/>
      <c r="ON174" s="13"/>
      <c r="OQ174" s="154"/>
      <c r="OR174" s="135">
        <v>13.65</v>
      </c>
      <c r="OS174" s="135">
        <v>14.741763134461264</v>
      </c>
      <c r="OT174" s="362"/>
      <c r="OU174" s="320" t="s">
        <v>151</v>
      </c>
      <c r="OV174" s="136">
        <f>OS174-OR174</f>
        <v>1.0917631344612637</v>
      </c>
      <c r="OW174" s="137">
        <f>OV174/OR174</f>
        <v>7.9982647213279398E-2</v>
      </c>
      <c r="OX174" s="137"/>
      <c r="OY174" s="137"/>
      <c r="OZ174" s="137"/>
      <c r="PA174" s="150" t="s">
        <v>39</v>
      </c>
      <c r="PB174" s="283"/>
      <c r="PC174" s="139"/>
      <c r="PD174" s="13"/>
      <c r="PG174" s="154"/>
      <c r="PH174" s="135">
        <v>13.65</v>
      </c>
      <c r="PI174" s="135">
        <v>14.741763134461264</v>
      </c>
      <c r="PJ174" s="362"/>
      <c r="PK174" s="320" t="s">
        <v>151</v>
      </c>
      <c r="PL174" s="136">
        <f>PI174-PH174</f>
        <v>1.0917631344612637</v>
      </c>
      <c r="PM174" s="137">
        <f>PL174/PH174</f>
        <v>7.9982647213279398E-2</v>
      </c>
      <c r="PN174" s="137"/>
      <c r="PO174" s="137"/>
      <c r="PP174" s="137"/>
      <c r="PQ174" s="150" t="s">
        <v>39</v>
      </c>
      <c r="PR174" s="283"/>
      <c r="PS174" s="139"/>
      <c r="PT174" s="13"/>
      <c r="PV174" s="154"/>
      <c r="PW174" s="135">
        <v>13.65</v>
      </c>
      <c r="PX174" s="135">
        <v>14.741763134461264</v>
      </c>
      <c r="PY174" s="362"/>
      <c r="PZ174" s="320" t="s">
        <v>151</v>
      </c>
      <c r="QA174" s="136">
        <f>PX174-PW174</f>
        <v>1.0917631344612637</v>
      </c>
      <c r="QB174" s="137">
        <f>QA174/PW174</f>
        <v>7.9982647213279398E-2</v>
      </c>
      <c r="QC174" s="137"/>
      <c r="QD174" s="137"/>
      <c r="QE174" s="137"/>
      <c r="QF174" s="150" t="s">
        <v>39</v>
      </c>
      <c r="QG174" s="283"/>
      <c r="QH174" s="139"/>
      <c r="QI174" s="13"/>
      <c r="QK174" s="154"/>
      <c r="QL174" s="135">
        <v>13.65</v>
      </c>
      <c r="QM174" s="135">
        <v>14.741763134461264</v>
      </c>
      <c r="QN174" s="362"/>
      <c r="QO174" s="320" t="s">
        <v>151</v>
      </c>
      <c r="QP174" s="136">
        <f>QM174-QL174</f>
        <v>1.0917631344612637</v>
      </c>
      <c r="QQ174" s="137">
        <f>QP174/QL174</f>
        <v>7.9982647213279398E-2</v>
      </c>
      <c r="QR174" s="137"/>
      <c r="QS174" s="137"/>
      <c r="QT174" s="137"/>
      <c r="QU174" s="150" t="s">
        <v>39</v>
      </c>
      <c r="QV174" s="283"/>
      <c r="QW174" s="139"/>
      <c r="QX174" s="13"/>
      <c r="QZ174" s="628"/>
      <c r="RA174" s="135">
        <v>13.65</v>
      </c>
      <c r="RB174" s="135">
        <v>14.741763134461264</v>
      </c>
      <c r="RC174" s="506">
        <f>12.13*RB174</f>
        <v>178.81758682101514</v>
      </c>
      <c r="RD174" s="320" t="s">
        <v>151</v>
      </c>
      <c r="RE174" s="136">
        <f>RB174-RA174</f>
        <v>1.0917631344612637</v>
      </c>
      <c r="RF174" s="137">
        <f>RE174/RA174</f>
        <v>7.9982647213279398E-2</v>
      </c>
      <c r="RG174" s="137"/>
      <c r="RH174" s="137"/>
      <c r="RI174" s="137"/>
      <c r="RJ174" s="525" t="s">
        <v>39</v>
      </c>
      <c r="RK174" s="283"/>
      <c r="RL174" s="570"/>
      <c r="RM174" s="633"/>
      <c r="RQ174" s="628"/>
      <c r="RR174" s="135">
        <v>13.65</v>
      </c>
      <c r="RS174" s="135">
        <v>14.741763134461264</v>
      </c>
      <c r="RT174" s="506">
        <f>12.13*RS174</f>
        <v>178.81758682101514</v>
      </c>
      <c r="RU174" s="320" t="s">
        <v>1012</v>
      </c>
      <c r="RV174" s="136">
        <f>RS174-RR174</f>
        <v>1.0917631344612637</v>
      </c>
      <c r="RW174" s="137">
        <f>RV174/RR174</f>
        <v>7.9982647213279398E-2</v>
      </c>
      <c r="RX174" s="137"/>
      <c r="RY174" s="137"/>
      <c r="RZ174" s="137"/>
      <c r="SA174" s="525" t="s">
        <v>39</v>
      </c>
      <c r="SB174" s="283"/>
      <c r="SC174" s="570"/>
      <c r="SD174" s="633"/>
    </row>
    <row r="175" spans="1:498">
      <c r="A175" s="60" t="s">
        <v>529</v>
      </c>
      <c r="B175" s="61">
        <v>20</v>
      </c>
      <c r="C175" s="60" t="s">
        <v>95</v>
      </c>
      <c r="D175" s="780">
        <v>1022</v>
      </c>
      <c r="E175" s="62" t="s">
        <v>501</v>
      </c>
      <c r="F175" s="349" t="s">
        <v>147</v>
      </c>
      <c r="G175" s="602" t="s">
        <v>202</v>
      </c>
      <c r="H175" s="60" t="s">
        <v>122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243"/>
      <c r="T175" s="13"/>
      <c r="U175" s="13"/>
      <c r="V175" s="13"/>
      <c r="X175" s="13"/>
      <c r="Y175" s="135">
        <v>11.85</v>
      </c>
      <c r="Z175" s="135">
        <v>13.4</v>
      </c>
      <c r="AA175" s="135" t="s">
        <v>151</v>
      </c>
      <c r="AB175" s="136">
        <f>Z175-Y175</f>
        <v>1.5500000000000007</v>
      </c>
      <c r="AC175" s="137">
        <f>AB175/Y175</f>
        <v>0.13080168776371315</v>
      </c>
      <c r="AD175" s="137"/>
      <c r="AE175" s="150" t="s">
        <v>39</v>
      </c>
      <c r="AF175" s="138"/>
      <c r="AG175" s="139"/>
      <c r="AH175" s="132"/>
      <c r="AI175" s="132"/>
      <c r="AL175" s="13"/>
      <c r="AM175" s="135">
        <v>12.4</v>
      </c>
      <c r="AN175" s="135">
        <v>13.39180765805877</v>
      </c>
      <c r="AO175" s="135" t="s">
        <v>151</v>
      </c>
      <c r="AP175" s="136">
        <f>AN175-AM175</f>
        <v>0.9918076580587698</v>
      </c>
      <c r="AQ175" s="137">
        <f>AP175/AM175</f>
        <v>7.9984488553126593E-2</v>
      </c>
      <c r="AR175" s="137"/>
      <c r="AS175" s="150" t="s">
        <v>39</v>
      </c>
      <c r="AT175" s="138"/>
      <c r="AU175" s="139"/>
      <c r="AV175" s="132"/>
      <c r="AW175" s="132"/>
      <c r="AX175" s="13"/>
      <c r="AZ175" s="13"/>
      <c r="BA175" s="135">
        <v>11.85</v>
      </c>
      <c r="BB175" s="135">
        <v>13.4</v>
      </c>
      <c r="BC175" s="135" t="s">
        <v>151</v>
      </c>
      <c r="BD175" s="136">
        <f>BB175-BA175</f>
        <v>1.5500000000000007</v>
      </c>
      <c r="BE175" s="137">
        <f>BD175/BA175</f>
        <v>0.13080168776371315</v>
      </c>
      <c r="BF175" s="137"/>
      <c r="BG175" s="150" t="s">
        <v>39</v>
      </c>
      <c r="BH175" s="138"/>
      <c r="BI175" s="139"/>
      <c r="BJ175" s="132"/>
      <c r="BK175" s="132"/>
      <c r="BL175" s="13"/>
      <c r="BN175" s="154"/>
      <c r="BO175" s="135">
        <v>11.85</v>
      </c>
      <c r="BP175" s="135">
        <v>13.4</v>
      </c>
      <c r="BQ175" s="135" t="s">
        <v>151</v>
      </c>
      <c r="BR175" s="136">
        <f>BP175-BO175</f>
        <v>1.5500000000000007</v>
      </c>
      <c r="BS175" s="137">
        <f>BR175/BO175</f>
        <v>0.13080168776371315</v>
      </c>
      <c r="BT175" s="137"/>
      <c r="BU175" s="150" t="s">
        <v>39</v>
      </c>
      <c r="BV175" s="138"/>
      <c r="BW175" s="139"/>
      <c r="BX175" s="132"/>
      <c r="BY175" s="132"/>
      <c r="BZ175" s="13"/>
      <c r="CB175" s="13"/>
      <c r="CC175" s="135">
        <v>11.85</v>
      </c>
      <c r="CD175" s="135">
        <v>13.4</v>
      </c>
      <c r="CE175" s="135" t="s">
        <v>151</v>
      </c>
      <c r="CF175" s="136">
        <f>CD175-CC175</f>
        <v>1.5500000000000007</v>
      </c>
      <c r="CG175" s="137">
        <f>CF175/CC175</f>
        <v>0.13080168776371315</v>
      </c>
      <c r="CH175" s="137"/>
      <c r="CI175" s="150" t="s">
        <v>39</v>
      </c>
      <c r="CJ175" s="138"/>
      <c r="CK175" s="139"/>
      <c r="CL175" s="132"/>
      <c r="CM175" s="132"/>
      <c r="CN175" s="13"/>
      <c r="CP175" s="13"/>
      <c r="CQ175" s="135">
        <v>11.85</v>
      </c>
      <c r="CR175" s="135">
        <v>13.4</v>
      </c>
      <c r="CS175" s="135" t="s">
        <v>151</v>
      </c>
      <c r="CT175" s="136">
        <f>CR175-CQ175</f>
        <v>1.5500000000000007</v>
      </c>
      <c r="CU175" s="137">
        <f>CT175/CQ175</f>
        <v>0.13080168776371315</v>
      </c>
      <c r="CV175" s="137"/>
      <c r="CW175" s="150" t="s">
        <v>39</v>
      </c>
      <c r="CX175" s="138"/>
      <c r="CY175" s="139"/>
      <c r="CZ175" s="132"/>
      <c r="DA175" s="132"/>
      <c r="DB175" s="13"/>
      <c r="DD175" s="13"/>
      <c r="DE175" s="135">
        <v>11.85</v>
      </c>
      <c r="DF175" s="135">
        <v>13.4</v>
      </c>
      <c r="DG175" s="135"/>
      <c r="DH175" s="135"/>
      <c r="DI175" s="135" t="s">
        <v>151</v>
      </c>
      <c r="DJ175" s="136">
        <f>DF175-DE175</f>
        <v>1.5500000000000007</v>
      </c>
      <c r="DK175" s="137">
        <f>DJ175/DE175</f>
        <v>0.13080168776371315</v>
      </c>
      <c r="DL175" s="137"/>
      <c r="DM175" s="150" t="s">
        <v>39</v>
      </c>
      <c r="DN175" s="138"/>
      <c r="DO175" s="139"/>
      <c r="DP175" s="132"/>
      <c r="DQ175" s="132"/>
      <c r="DR175" s="13"/>
      <c r="DT175" s="154"/>
      <c r="DU175" s="135">
        <v>11.85</v>
      </c>
      <c r="DV175" s="135">
        <v>13.4</v>
      </c>
      <c r="DW175" s="135" t="s">
        <v>151</v>
      </c>
      <c r="DX175" s="136">
        <f>DV175-DU175</f>
        <v>1.5500000000000007</v>
      </c>
      <c r="DY175" s="137">
        <f>DX175/DU175</f>
        <v>0.13080168776371315</v>
      </c>
      <c r="DZ175" s="137"/>
      <c r="EA175" s="150" t="s">
        <v>39</v>
      </c>
      <c r="EB175" s="138"/>
      <c r="EC175" s="139"/>
      <c r="ED175" s="132"/>
      <c r="EE175" s="132"/>
      <c r="EF175" s="13"/>
      <c r="EG175" s="13"/>
      <c r="EH175" s="154"/>
      <c r="EI175" s="135">
        <v>11.85</v>
      </c>
      <c r="EJ175" s="135">
        <v>13.4</v>
      </c>
      <c r="EK175" s="135" t="s">
        <v>151</v>
      </c>
      <c r="EL175" s="136">
        <f>EJ175-EI175</f>
        <v>1.5500000000000007</v>
      </c>
      <c r="EM175" s="137">
        <f>EL175/EI175</f>
        <v>0.13080168776371315</v>
      </c>
      <c r="EN175" s="150" t="s">
        <v>39</v>
      </c>
      <c r="EO175" s="138"/>
      <c r="EP175" s="139"/>
      <c r="EQ175" s="132"/>
      <c r="ER175" s="132"/>
      <c r="ES175" s="13"/>
      <c r="EU175" s="154"/>
      <c r="EV175" s="135">
        <v>11.85</v>
      </c>
      <c r="EW175" s="135">
        <v>13.4</v>
      </c>
      <c r="EX175" s="135" t="s">
        <v>151</v>
      </c>
      <c r="EY175" s="136">
        <f>EW175-EV175</f>
        <v>1.5500000000000007</v>
      </c>
      <c r="EZ175" s="137">
        <f>EY175/EV175</f>
        <v>0.13080168776371315</v>
      </c>
      <c r="FA175" s="150" t="s">
        <v>39</v>
      </c>
      <c r="FB175" s="138"/>
      <c r="FC175" s="139"/>
      <c r="FD175" s="132"/>
      <c r="FE175" s="132"/>
      <c r="FF175" s="13"/>
      <c r="FH175" s="154"/>
      <c r="FI175" s="135">
        <v>11.85</v>
      </c>
      <c r="FJ175" s="135">
        <v>13.4</v>
      </c>
      <c r="FK175" s="135" t="s">
        <v>151</v>
      </c>
      <c r="FL175" s="136">
        <f>FJ175-FI175</f>
        <v>1.5500000000000007</v>
      </c>
      <c r="FM175" s="137">
        <f>FL175/FI175</f>
        <v>0.13080168776371315</v>
      </c>
      <c r="FN175" s="150" t="s">
        <v>39</v>
      </c>
      <c r="FO175" s="138"/>
      <c r="FP175" s="139"/>
      <c r="FQ175" s="132"/>
      <c r="FR175" s="132"/>
      <c r="FS175" s="13"/>
      <c r="FU175" s="154"/>
      <c r="FV175" s="135">
        <v>11.85</v>
      </c>
      <c r="FW175" s="135">
        <v>13.4</v>
      </c>
      <c r="FX175" s="135"/>
      <c r="FY175" s="135" t="s">
        <v>151</v>
      </c>
      <c r="FZ175" s="136">
        <f>FW175-FV175</f>
        <v>1.5500000000000007</v>
      </c>
      <c r="GA175" s="137">
        <f>FZ175/FV175</f>
        <v>0.13080168776371315</v>
      </c>
      <c r="GB175" s="150" t="s">
        <v>39</v>
      </c>
      <c r="GC175" s="138"/>
      <c r="GD175" s="139"/>
      <c r="GE175" s="132"/>
      <c r="GF175" s="132"/>
      <c r="GG175" s="13"/>
      <c r="GI175" s="154"/>
      <c r="GJ175" s="135">
        <v>11.85</v>
      </c>
      <c r="GK175" s="135">
        <v>13.4</v>
      </c>
      <c r="GL175" s="135">
        <f>12.1*GK175</f>
        <v>162.13999999999999</v>
      </c>
      <c r="GM175" s="135" t="s">
        <v>151</v>
      </c>
      <c r="GN175" s="136">
        <f>GK175-GJ175</f>
        <v>1.5500000000000007</v>
      </c>
      <c r="GO175" s="137">
        <f>GN175/GJ175</f>
        <v>0.13080168776371315</v>
      </c>
      <c r="GP175" s="150" t="s">
        <v>39</v>
      </c>
      <c r="GQ175" s="283"/>
      <c r="GR175" s="139"/>
      <c r="GS175" s="132"/>
      <c r="GT175" s="132"/>
      <c r="GU175" s="13"/>
      <c r="GW175" s="154"/>
      <c r="GX175" s="135">
        <v>11.85</v>
      </c>
      <c r="GY175" s="135">
        <v>13.4</v>
      </c>
      <c r="GZ175" s="135">
        <f>12.1*GY175</f>
        <v>162.13999999999999</v>
      </c>
      <c r="HA175" s="135" t="s">
        <v>151</v>
      </c>
      <c r="HB175" s="136">
        <f>GY175-GX175</f>
        <v>1.5500000000000007</v>
      </c>
      <c r="HC175" s="137">
        <f>HB175/GX175</f>
        <v>0.13080168776371315</v>
      </c>
      <c r="HD175" s="150" t="s">
        <v>39</v>
      </c>
      <c r="HE175" s="283"/>
      <c r="HF175" s="139"/>
      <c r="HG175" s="132"/>
      <c r="HH175" s="132"/>
      <c r="HI175" s="13"/>
      <c r="HJ175" s="13"/>
      <c r="HK175" s="154"/>
      <c r="HL175" s="135">
        <v>11.85</v>
      </c>
      <c r="HM175" s="135">
        <v>13.4</v>
      </c>
      <c r="HN175" s="135">
        <f>12.1*HM175</f>
        <v>162.13999999999999</v>
      </c>
      <c r="HO175" s="135" t="s">
        <v>151</v>
      </c>
      <c r="HP175" s="136">
        <f>HM175-HL175</f>
        <v>1.5500000000000007</v>
      </c>
      <c r="HQ175" s="137">
        <f>HP175/HL175</f>
        <v>0.13080168776371315</v>
      </c>
      <c r="HR175" s="150" t="s">
        <v>39</v>
      </c>
      <c r="HS175" s="283"/>
      <c r="HT175" s="139"/>
      <c r="HU175" s="132"/>
      <c r="HV175" s="132"/>
      <c r="HW175" s="13"/>
      <c r="HX175" s="154"/>
      <c r="HY175" s="135">
        <v>11.85</v>
      </c>
      <c r="HZ175" s="135">
        <v>13.4</v>
      </c>
      <c r="IA175" s="135">
        <f>HZ175*11.83</f>
        <v>158.52199999999999</v>
      </c>
      <c r="IB175" s="135" t="s">
        <v>151</v>
      </c>
      <c r="IC175" s="136">
        <f>HZ175-HY175</f>
        <v>1.5500000000000007</v>
      </c>
      <c r="ID175" s="137">
        <f>IC175/HY175</f>
        <v>0.13080168776371315</v>
      </c>
      <c r="IE175" s="137"/>
      <c r="IF175" s="137"/>
      <c r="IG175" s="137"/>
      <c r="IH175" s="150" t="s">
        <v>39</v>
      </c>
      <c r="II175" s="283"/>
      <c r="IJ175" s="139"/>
      <c r="IK175" s="132"/>
      <c r="IL175" s="132"/>
      <c r="IM175" s="13"/>
      <c r="IQ175" s="154"/>
      <c r="IR175" s="135">
        <v>11.85</v>
      </c>
      <c r="IS175" s="135">
        <v>13.4</v>
      </c>
      <c r="IT175" s="135">
        <f>12.06*IS175</f>
        <v>161.60400000000001</v>
      </c>
      <c r="IU175" s="135" t="s">
        <v>151</v>
      </c>
      <c r="IV175" s="136">
        <f>IS175-IR175</f>
        <v>1.5500000000000007</v>
      </c>
      <c r="IW175" s="137">
        <f>IV175/IR175</f>
        <v>0.13080168776371315</v>
      </c>
      <c r="IX175" s="137"/>
      <c r="IY175" s="137"/>
      <c r="IZ175" s="137"/>
      <c r="JA175" s="150" t="s">
        <v>39</v>
      </c>
      <c r="JB175" s="283"/>
      <c r="JC175" s="139"/>
      <c r="JD175" s="132"/>
      <c r="JE175" s="132"/>
      <c r="JF175" s="13"/>
      <c r="JH175" s="154"/>
      <c r="JI175" s="135">
        <v>11.85</v>
      </c>
      <c r="JJ175" s="135">
        <v>13.4</v>
      </c>
      <c r="JK175" s="135">
        <f>12.06*JJ175</f>
        <v>161.60400000000001</v>
      </c>
      <c r="JL175" s="135" t="s">
        <v>151</v>
      </c>
      <c r="JM175" s="136">
        <f>JJ175-JI175</f>
        <v>1.5500000000000007</v>
      </c>
      <c r="JN175" s="137">
        <f>JM175/JI175</f>
        <v>0.13080168776371315</v>
      </c>
      <c r="JO175" s="137"/>
      <c r="JP175" s="137"/>
      <c r="JQ175" s="137"/>
      <c r="JR175" s="150" t="s">
        <v>39</v>
      </c>
      <c r="JS175" s="283"/>
      <c r="JT175" s="139"/>
      <c r="JU175" s="132"/>
      <c r="JV175" s="132"/>
      <c r="JW175" s="13"/>
      <c r="JZ175" s="154"/>
      <c r="KA175" s="135">
        <v>11.85</v>
      </c>
      <c r="KB175" s="135">
        <v>13.4</v>
      </c>
      <c r="KC175" s="135"/>
      <c r="KD175" s="135" t="s">
        <v>151</v>
      </c>
      <c r="KE175" s="136">
        <f>KB175-KA175</f>
        <v>1.5500000000000007</v>
      </c>
      <c r="KF175" s="137">
        <f>KE175/KA175</f>
        <v>0.13080168776371315</v>
      </c>
      <c r="KG175" s="137"/>
      <c r="KH175" s="137"/>
      <c r="KI175" s="137"/>
      <c r="KJ175" s="150" t="s">
        <v>39</v>
      </c>
      <c r="KK175" s="283"/>
      <c r="KL175" s="139"/>
      <c r="KM175" s="132"/>
      <c r="KN175" s="132"/>
      <c r="KO175" s="13"/>
      <c r="KQ175" s="154"/>
      <c r="KR175" s="135">
        <v>11.85</v>
      </c>
      <c r="KS175" s="135">
        <v>13.4</v>
      </c>
      <c r="KT175" s="135"/>
      <c r="KU175" s="320" t="s">
        <v>151</v>
      </c>
      <c r="KV175" s="136">
        <f>KS175-KR175</f>
        <v>1.5500000000000007</v>
      </c>
      <c r="KW175" s="137">
        <f>KV175/KR175</f>
        <v>0.13080168776371315</v>
      </c>
      <c r="KX175" s="137"/>
      <c r="KY175" s="137"/>
      <c r="KZ175" s="137"/>
      <c r="LA175" s="150" t="s">
        <v>39</v>
      </c>
      <c r="LB175" s="283"/>
      <c r="LC175" s="139"/>
      <c r="LD175" s="132"/>
      <c r="LE175" s="132"/>
      <c r="LF175" s="13"/>
      <c r="LI175" s="154"/>
      <c r="LJ175" s="135">
        <v>11.85</v>
      </c>
      <c r="LK175" s="135">
        <v>13.4</v>
      </c>
      <c r="LL175" s="135">
        <f>12.5*LK175</f>
        <v>167.5</v>
      </c>
      <c r="LM175" s="320" t="s">
        <v>151</v>
      </c>
      <c r="LN175" s="136">
        <f>LK175-LJ175</f>
        <v>1.5500000000000007</v>
      </c>
      <c r="LO175" s="137">
        <f>LN175/LJ175</f>
        <v>0.13080168776371315</v>
      </c>
      <c r="LP175" s="137"/>
      <c r="LQ175" s="137"/>
      <c r="LR175" s="137"/>
      <c r="LS175" s="150" t="s">
        <v>39</v>
      </c>
      <c r="LT175" s="283"/>
      <c r="LU175" s="139"/>
      <c r="LV175" s="132"/>
      <c r="LW175" s="132"/>
      <c r="LX175" s="13"/>
      <c r="LZ175" s="154"/>
      <c r="MA175" s="135">
        <v>12.4</v>
      </c>
      <c r="MB175" s="135">
        <v>13.4</v>
      </c>
      <c r="MC175" s="135">
        <f>12.5*MB175</f>
        <v>167.5</v>
      </c>
      <c r="MD175" s="320" t="s">
        <v>151</v>
      </c>
      <c r="ME175" s="136">
        <f>MB175-MA175</f>
        <v>1</v>
      </c>
      <c r="MF175" s="137">
        <f>ME175/MA175</f>
        <v>8.0645161290322578E-2</v>
      </c>
      <c r="MG175" s="137"/>
      <c r="MH175" s="137"/>
      <c r="MI175" s="137"/>
      <c r="MJ175" s="150" t="s">
        <v>39</v>
      </c>
      <c r="MK175" s="283"/>
      <c r="ML175" s="139"/>
      <c r="MM175" s="132"/>
      <c r="MN175" s="132"/>
      <c r="MO175" s="13"/>
      <c r="MQ175" s="154"/>
      <c r="MR175" s="135">
        <v>12.4</v>
      </c>
      <c r="MS175" s="135">
        <v>13.4</v>
      </c>
      <c r="MT175" s="135">
        <f>12.5*MS175</f>
        <v>167.5</v>
      </c>
      <c r="MU175" s="320" t="s">
        <v>151</v>
      </c>
      <c r="MV175" s="136">
        <f>MS175-MR175</f>
        <v>1</v>
      </c>
      <c r="MW175" s="137">
        <f>MV175/MR175</f>
        <v>8.0645161290322578E-2</v>
      </c>
      <c r="MX175" s="137"/>
      <c r="MY175" s="137"/>
      <c r="MZ175" s="137"/>
      <c r="NA175" s="150" t="s">
        <v>39</v>
      </c>
      <c r="NB175" s="283"/>
      <c r="NC175" s="139"/>
      <c r="ND175" s="132"/>
      <c r="NE175" s="132"/>
      <c r="NF175" s="13"/>
      <c r="NI175" s="154"/>
      <c r="NJ175" s="135">
        <v>12.4</v>
      </c>
      <c r="NK175" s="135">
        <v>13.4</v>
      </c>
      <c r="NL175" s="362">
        <f>NK175*12.36</f>
        <v>165.624</v>
      </c>
      <c r="NM175" s="320" t="s">
        <v>151</v>
      </c>
      <c r="NN175" s="136">
        <f>NK175-NJ175</f>
        <v>1</v>
      </c>
      <c r="NO175" s="137">
        <f>NN175/NJ175</f>
        <v>8.0645161290322578E-2</v>
      </c>
      <c r="NP175" s="137"/>
      <c r="NQ175" s="137"/>
      <c r="NR175" s="137"/>
      <c r="NS175" s="150" t="s">
        <v>39</v>
      </c>
      <c r="NT175" s="283"/>
      <c r="NU175" s="139"/>
      <c r="NV175" s="132"/>
      <c r="NW175" s="132"/>
      <c r="NX175" s="13"/>
      <c r="OA175" s="154"/>
      <c r="OB175" s="135">
        <v>12.4</v>
      </c>
      <c r="OC175" s="135">
        <v>13.4</v>
      </c>
      <c r="OD175" s="362"/>
      <c r="OE175" s="320" t="s">
        <v>151</v>
      </c>
      <c r="OF175" s="136">
        <f>OC175-OB175</f>
        <v>1</v>
      </c>
      <c r="OG175" s="137">
        <f>OF175/OB175</f>
        <v>8.0645161290322578E-2</v>
      </c>
      <c r="OH175" s="137"/>
      <c r="OI175" s="137"/>
      <c r="OJ175" s="137"/>
      <c r="OK175" s="150" t="s">
        <v>39</v>
      </c>
      <c r="OL175" s="283"/>
      <c r="OM175" s="139"/>
      <c r="ON175" s="13"/>
      <c r="OQ175" s="154"/>
      <c r="OR175" s="135">
        <v>12.4</v>
      </c>
      <c r="OS175" s="135">
        <v>13.4</v>
      </c>
      <c r="OT175" s="362"/>
      <c r="OU175" s="320" t="s">
        <v>151</v>
      </c>
      <c r="OV175" s="136">
        <f>OS175-OR175</f>
        <v>1</v>
      </c>
      <c r="OW175" s="137">
        <f>OV175/OR175</f>
        <v>8.0645161290322578E-2</v>
      </c>
      <c r="OX175" s="137"/>
      <c r="OY175" s="137"/>
      <c r="OZ175" s="137"/>
      <c r="PA175" s="150" t="s">
        <v>39</v>
      </c>
      <c r="PB175" s="283"/>
      <c r="PC175" s="139"/>
      <c r="PD175" s="13"/>
      <c r="PG175" s="154"/>
      <c r="PH175" s="135">
        <v>12.4</v>
      </c>
      <c r="PI175" s="135">
        <v>13.4</v>
      </c>
      <c r="PJ175" s="362"/>
      <c r="PK175" s="320" t="s">
        <v>151</v>
      </c>
      <c r="PL175" s="136">
        <f>PI175-PH175</f>
        <v>1</v>
      </c>
      <c r="PM175" s="137">
        <f>PL175/PH175</f>
        <v>8.0645161290322578E-2</v>
      </c>
      <c r="PN175" s="137"/>
      <c r="PO175" s="137"/>
      <c r="PP175" s="137"/>
      <c r="PQ175" s="150" t="s">
        <v>39</v>
      </c>
      <c r="PR175" s="283"/>
      <c r="PS175" s="139"/>
      <c r="PT175" s="13"/>
      <c r="PV175" s="154"/>
      <c r="PW175" s="135">
        <v>12.4</v>
      </c>
      <c r="PX175" s="135">
        <v>13.4</v>
      </c>
      <c r="PY175" s="362"/>
      <c r="PZ175" s="320" t="s">
        <v>151</v>
      </c>
      <c r="QA175" s="136">
        <f>PX175-PW175</f>
        <v>1</v>
      </c>
      <c r="QB175" s="137">
        <f>QA175/PW175</f>
        <v>8.0645161290322578E-2</v>
      </c>
      <c r="QC175" s="137"/>
      <c r="QD175" s="137"/>
      <c r="QE175" s="137"/>
      <c r="QF175" s="150" t="s">
        <v>39</v>
      </c>
      <c r="QG175" s="283"/>
      <c r="QH175" s="139"/>
      <c r="QI175" s="13"/>
      <c r="QK175" s="154"/>
      <c r="QL175" s="135">
        <v>12.4</v>
      </c>
      <c r="QM175" s="135">
        <v>13.4</v>
      </c>
      <c r="QN175" s="362"/>
      <c r="QO175" s="320" t="s">
        <v>151</v>
      </c>
      <c r="QP175" s="136">
        <f>QM175-QL175</f>
        <v>1</v>
      </c>
      <c r="QQ175" s="137">
        <f>QP175/QL175</f>
        <v>8.0645161290322578E-2</v>
      </c>
      <c r="QR175" s="137"/>
      <c r="QS175" s="137"/>
      <c r="QT175" s="137"/>
      <c r="QU175" s="150" t="s">
        <v>39</v>
      </c>
      <c r="QV175" s="283"/>
      <c r="QW175" s="139"/>
      <c r="QX175" s="13"/>
      <c r="QZ175" s="628"/>
      <c r="RA175" s="135">
        <v>12.4</v>
      </c>
      <c r="RB175" s="135">
        <v>13.4</v>
      </c>
      <c r="RC175" s="506">
        <f>12.13*RB175</f>
        <v>162.542</v>
      </c>
      <c r="RD175" s="320" t="s">
        <v>151</v>
      </c>
      <c r="RE175" s="136">
        <f>RB175-RA175</f>
        <v>1</v>
      </c>
      <c r="RF175" s="137">
        <f>RE175/RA175</f>
        <v>8.0645161290322578E-2</v>
      </c>
      <c r="RG175" s="137"/>
      <c r="RH175" s="137"/>
      <c r="RI175" s="137"/>
      <c r="RJ175" s="525" t="s">
        <v>39</v>
      </c>
      <c r="RK175" s="283"/>
      <c r="RL175" s="570"/>
      <c r="RM175" s="633"/>
      <c r="RQ175" s="628"/>
      <c r="RR175" s="135">
        <v>12.4</v>
      </c>
      <c r="RS175" s="135">
        <v>13.4</v>
      </c>
      <c r="RT175" s="506">
        <f>12.13*RS175</f>
        <v>162.542</v>
      </c>
      <c r="RU175" s="320" t="s">
        <v>1012</v>
      </c>
      <c r="RV175" s="136">
        <f>RS175-RR175</f>
        <v>1</v>
      </c>
      <c r="RW175" s="137">
        <f>RV175/RR175</f>
        <v>8.0645161290322578E-2</v>
      </c>
      <c r="RX175" s="137"/>
      <c r="RY175" s="137"/>
      <c r="RZ175" s="137"/>
      <c r="SA175" s="525" t="s">
        <v>39</v>
      </c>
      <c r="SB175" s="283"/>
      <c r="SC175" s="570"/>
      <c r="SD175" s="633"/>
    </row>
    <row r="176" spans="1:498">
      <c r="A176" s="110" t="s">
        <v>530</v>
      </c>
      <c r="B176" s="111">
        <v>80</v>
      </c>
      <c r="C176" s="110" t="s">
        <v>47</v>
      </c>
      <c r="D176" s="781">
        <v>1023</v>
      </c>
      <c r="E176" s="112" t="s">
        <v>531</v>
      </c>
      <c r="F176" s="350" t="s">
        <v>471</v>
      </c>
      <c r="G176" s="603" t="s">
        <v>532</v>
      </c>
      <c r="H176" s="110" t="s">
        <v>533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243"/>
      <c r="T176" s="13"/>
      <c r="U176" s="13"/>
      <c r="V176" s="692"/>
      <c r="X176" s="13"/>
      <c r="Y176" s="135">
        <v>13.3</v>
      </c>
      <c r="Z176" s="135">
        <v>15.07</v>
      </c>
      <c r="AA176" s="135" t="s">
        <v>151</v>
      </c>
      <c r="AB176" s="136">
        <f>Z176-Y176</f>
        <v>1.7699999999999996</v>
      </c>
      <c r="AC176" s="137">
        <f>AB176/Y176</f>
        <v>0.13308270676691725</v>
      </c>
      <c r="AD176" s="137"/>
      <c r="AE176" s="150" t="s">
        <v>39</v>
      </c>
      <c r="AF176" s="138"/>
      <c r="AG176" s="139"/>
      <c r="AH176" s="132"/>
      <c r="AI176" s="132"/>
      <c r="AL176" s="13"/>
      <c r="AM176" s="135">
        <v>13.95</v>
      </c>
      <c r="AN176" s="135">
        <f>169.19/11.23</f>
        <v>15.065894924309884</v>
      </c>
      <c r="AO176" s="135" t="s">
        <v>151</v>
      </c>
      <c r="AP176" s="136">
        <f>AN176-AM176</f>
        <v>1.1158949243098846</v>
      </c>
      <c r="AQ176" s="137">
        <f>AP176/AM176</f>
        <v>7.9992467692464847E-2</v>
      </c>
      <c r="AR176" s="137"/>
      <c r="AS176" s="150" t="s">
        <v>39</v>
      </c>
      <c r="AT176" s="138"/>
      <c r="AU176" s="139"/>
      <c r="AV176" s="132"/>
      <c r="AW176" s="132"/>
      <c r="AX176" s="692"/>
      <c r="AZ176" s="13"/>
      <c r="BA176" s="135">
        <v>13.3</v>
      </c>
      <c r="BB176" s="135">
        <v>15.07</v>
      </c>
      <c r="BC176" s="135" t="s">
        <v>151</v>
      </c>
      <c r="BD176" s="136">
        <f>BB176-BA176</f>
        <v>1.7699999999999996</v>
      </c>
      <c r="BE176" s="137">
        <f>BD176/BA176</f>
        <v>0.13308270676691725</v>
      </c>
      <c r="BF176" s="137"/>
      <c r="BG176" s="150" t="s">
        <v>39</v>
      </c>
      <c r="BH176" s="138"/>
      <c r="BI176" s="139"/>
      <c r="BJ176" s="132"/>
      <c r="BK176" s="132"/>
      <c r="BL176" s="13"/>
      <c r="BN176" s="154"/>
      <c r="BO176" s="135">
        <v>13.3</v>
      </c>
      <c r="BP176" s="135">
        <v>15.07</v>
      </c>
      <c r="BQ176" s="135" t="s">
        <v>151</v>
      </c>
      <c r="BR176" s="136">
        <f>BP176-BO176</f>
        <v>1.7699999999999996</v>
      </c>
      <c r="BS176" s="137">
        <f>BR176/BO176</f>
        <v>0.13308270676691725</v>
      </c>
      <c r="BT176" s="137"/>
      <c r="BU176" s="150" t="s">
        <v>39</v>
      </c>
      <c r="BV176" s="138"/>
      <c r="BW176" s="139"/>
      <c r="BX176" s="132"/>
      <c r="BY176" s="132"/>
      <c r="BZ176" s="692"/>
      <c r="CB176" s="13"/>
      <c r="CC176" s="135">
        <v>13.3</v>
      </c>
      <c r="CD176" s="135">
        <v>15.07</v>
      </c>
      <c r="CE176" s="135" t="s">
        <v>151</v>
      </c>
      <c r="CF176" s="136">
        <f>CD176-CC176</f>
        <v>1.7699999999999996</v>
      </c>
      <c r="CG176" s="137">
        <f>CF176/CC176</f>
        <v>0.13308270676691725</v>
      </c>
      <c r="CH176" s="137"/>
      <c r="CI176" s="150" t="s">
        <v>39</v>
      </c>
      <c r="CJ176" s="138"/>
      <c r="CK176" s="139"/>
      <c r="CL176" s="132"/>
      <c r="CM176" s="132"/>
      <c r="CN176" s="692"/>
      <c r="CP176" s="13"/>
      <c r="CQ176" s="135">
        <v>13.4</v>
      </c>
      <c r="CR176" s="135">
        <v>15.07</v>
      </c>
      <c r="CS176" s="135" t="s">
        <v>151</v>
      </c>
      <c r="CT176" s="136">
        <f>CR176-CQ176</f>
        <v>1.67</v>
      </c>
      <c r="CU176" s="137">
        <f>CT176/CQ176</f>
        <v>0.12462686567164179</v>
      </c>
      <c r="CV176" s="137"/>
      <c r="CW176" s="150" t="s">
        <v>39</v>
      </c>
      <c r="CX176" s="138"/>
      <c r="CY176" s="139"/>
      <c r="CZ176" s="132"/>
      <c r="DA176" s="132"/>
      <c r="DB176" s="692"/>
      <c r="DD176" s="13"/>
      <c r="DE176" s="135">
        <v>13.3</v>
      </c>
      <c r="DF176" s="135">
        <v>15.07</v>
      </c>
      <c r="DG176" s="135"/>
      <c r="DH176" s="135"/>
      <c r="DI176" s="135" t="s">
        <v>151</v>
      </c>
      <c r="DJ176" s="136">
        <f>DF176-DE176</f>
        <v>1.7699999999999996</v>
      </c>
      <c r="DK176" s="137">
        <f>DJ176/DE176</f>
        <v>0.13308270676691725</v>
      </c>
      <c r="DL176" s="137"/>
      <c r="DM176" s="150" t="s">
        <v>39</v>
      </c>
      <c r="DN176" s="138"/>
      <c r="DO176" s="139"/>
      <c r="DP176" s="132"/>
      <c r="DQ176" s="132"/>
      <c r="DR176" s="692"/>
      <c r="DT176" s="154"/>
      <c r="DU176" s="135">
        <v>13.55</v>
      </c>
      <c r="DV176" s="135">
        <v>15.07</v>
      </c>
      <c r="DW176" s="135" t="s">
        <v>151</v>
      </c>
      <c r="DX176" s="136">
        <f>DV176-DU176</f>
        <v>1.5199999999999996</v>
      </c>
      <c r="DY176" s="137">
        <f>DX176/DU176</f>
        <v>0.11217712177121768</v>
      </c>
      <c r="DZ176" s="137"/>
      <c r="EA176" s="150" t="s">
        <v>39</v>
      </c>
      <c r="EB176" s="138"/>
      <c r="EC176" s="139"/>
      <c r="ED176" s="132"/>
      <c r="EE176" s="247">
        <v>0.05</v>
      </c>
      <c r="EF176" s="692"/>
      <c r="EG176" s="692"/>
      <c r="EH176" s="154"/>
      <c r="EI176" s="135">
        <v>13.55</v>
      </c>
      <c r="EJ176" s="135">
        <v>15.07</v>
      </c>
      <c r="EK176" s="135" t="s">
        <v>151</v>
      </c>
      <c r="EL176" s="136">
        <f>EJ176-EI176</f>
        <v>1.5199999999999996</v>
      </c>
      <c r="EM176" s="137">
        <f>EL176/EI176</f>
        <v>0.11217712177121768</v>
      </c>
      <c r="EN176" s="150" t="s">
        <v>39</v>
      </c>
      <c r="EO176" s="138"/>
      <c r="EP176" s="139"/>
      <c r="EQ176" s="132"/>
      <c r="ER176" s="247">
        <v>0.05</v>
      </c>
      <c r="ES176" s="692"/>
      <c r="EU176" s="154"/>
      <c r="EV176" s="135">
        <v>13.55</v>
      </c>
      <c r="EW176" s="135">
        <v>15.07</v>
      </c>
      <c r="EX176" s="135" t="s">
        <v>151</v>
      </c>
      <c r="EY176" s="136">
        <f>EW176-EV176</f>
        <v>1.5199999999999996</v>
      </c>
      <c r="EZ176" s="137">
        <f>EY176/EV176</f>
        <v>0.11217712177121768</v>
      </c>
      <c r="FA176" s="150" t="s">
        <v>39</v>
      </c>
      <c r="FB176" s="138"/>
      <c r="FC176" s="139"/>
      <c r="FD176" s="132"/>
      <c r="FE176" s="247">
        <v>0.05</v>
      </c>
      <c r="FF176" s="692"/>
      <c r="FH176" s="154"/>
      <c r="FI176" s="135">
        <v>13.55</v>
      </c>
      <c r="FJ176" s="135">
        <v>15.07</v>
      </c>
      <c r="FK176" s="135" t="s">
        <v>151</v>
      </c>
      <c r="FL176" s="136">
        <f>FJ176-FI176</f>
        <v>1.5199999999999996</v>
      </c>
      <c r="FM176" s="137">
        <f>FL176/FI176</f>
        <v>0.11217712177121768</v>
      </c>
      <c r="FN176" s="150" t="s">
        <v>39</v>
      </c>
      <c r="FO176" s="138"/>
      <c r="FP176" s="139"/>
      <c r="FQ176" s="132"/>
      <c r="FR176" s="247">
        <v>0.05</v>
      </c>
      <c r="FS176" s="692"/>
      <c r="FU176" s="154"/>
      <c r="FV176" s="135">
        <v>13.55</v>
      </c>
      <c r="FW176" s="135">
        <v>15.07</v>
      </c>
      <c r="FX176" s="135"/>
      <c r="FY176" s="135" t="s">
        <v>151</v>
      </c>
      <c r="FZ176" s="136">
        <f>FW176-FV176</f>
        <v>1.5199999999999996</v>
      </c>
      <c r="GA176" s="137">
        <f>FZ176/FV176</f>
        <v>0.11217712177121768</v>
      </c>
      <c r="GB176" s="150" t="s">
        <v>39</v>
      </c>
      <c r="GC176" s="138"/>
      <c r="GD176" s="139"/>
      <c r="GE176" s="132"/>
      <c r="GF176" s="247">
        <v>0.05</v>
      </c>
      <c r="GG176" s="692"/>
      <c r="GI176" s="154"/>
      <c r="GJ176" s="135">
        <v>13.55</v>
      </c>
      <c r="GK176" s="135">
        <v>15.07</v>
      </c>
      <c r="GL176" s="135">
        <f>12.1*GK176</f>
        <v>182.34700000000001</v>
      </c>
      <c r="GM176" s="135" t="s">
        <v>151</v>
      </c>
      <c r="GN176" s="136">
        <f>GK176-GJ176</f>
        <v>1.5199999999999996</v>
      </c>
      <c r="GO176" s="137">
        <f>GN176/GJ176</f>
        <v>0.11217712177121768</v>
      </c>
      <c r="GP176" s="150" t="s">
        <v>39</v>
      </c>
      <c r="GQ176" s="283"/>
      <c r="GR176" s="139"/>
      <c r="GS176" s="132"/>
      <c r="GT176" s="247"/>
      <c r="GU176" s="692"/>
      <c r="GW176" s="154"/>
      <c r="GX176" s="135">
        <v>13.55</v>
      </c>
      <c r="GY176" s="135">
        <v>15.07</v>
      </c>
      <c r="GZ176" s="135">
        <f>12.1*GY176</f>
        <v>182.34700000000001</v>
      </c>
      <c r="HA176" s="135" t="s">
        <v>151</v>
      </c>
      <c r="HB176" s="136">
        <f>GY176-GX176</f>
        <v>1.5199999999999996</v>
      </c>
      <c r="HC176" s="137">
        <f>HB176/GX176</f>
        <v>0.11217712177121768</v>
      </c>
      <c r="HD176" s="150" t="s">
        <v>39</v>
      </c>
      <c r="HE176" s="283"/>
      <c r="HF176" s="139"/>
      <c r="HG176" s="132"/>
      <c r="HH176" s="247"/>
      <c r="HI176" s="692"/>
      <c r="HJ176" s="692"/>
      <c r="HK176" s="154"/>
      <c r="HL176" s="135">
        <v>13.55</v>
      </c>
      <c r="HM176" s="135">
        <v>15.07</v>
      </c>
      <c r="HN176" s="135">
        <f>12.1*HM176</f>
        <v>182.34700000000001</v>
      </c>
      <c r="HO176" s="135" t="s">
        <v>151</v>
      </c>
      <c r="HP176" s="136">
        <f>HM176-HL176</f>
        <v>1.5199999999999996</v>
      </c>
      <c r="HQ176" s="137">
        <f>HP176/HL176</f>
        <v>0.11217712177121768</v>
      </c>
      <c r="HR176" s="150" t="s">
        <v>39</v>
      </c>
      <c r="HS176" s="283"/>
      <c r="HT176" s="139"/>
      <c r="HU176" s="132"/>
      <c r="HV176" s="247"/>
      <c r="HW176" s="692"/>
      <c r="HX176" s="154"/>
      <c r="HY176" s="135">
        <v>13.55</v>
      </c>
      <c r="HZ176" s="135">
        <v>15.07</v>
      </c>
      <c r="IA176" s="135">
        <f>HZ176*11.83</f>
        <v>178.27809999999999</v>
      </c>
      <c r="IB176" s="135" t="s">
        <v>151</v>
      </c>
      <c r="IC176" s="136">
        <f>HZ176-HY176</f>
        <v>1.5199999999999996</v>
      </c>
      <c r="ID176" s="137">
        <f>IC176/HY176</f>
        <v>0.11217712177121768</v>
      </c>
      <c r="IE176" s="137"/>
      <c r="IF176" s="137"/>
      <c r="IG176" s="137"/>
      <c r="IH176" s="150" t="s">
        <v>39</v>
      </c>
      <c r="II176" s="283"/>
      <c r="IJ176" s="139"/>
      <c r="IK176" s="132"/>
      <c r="IL176" s="247"/>
      <c r="IM176" s="692"/>
      <c r="IQ176" s="154"/>
      <c r="IR176" s="135">
        <v>13.55</v>
      </c>
      <c r="IS176" s="135">
        <v>15.07</v>
      </c>
      <c r="IT176" s="135">
        <f>12.06*IS176</f>
        <v>181.74420000000001</v>
      </c>
      <c r="IU176" s="135" t="s">
        <v>151</v>
      </c>
      <c r="IV176" s="136">
        <f>IS176-IR176</f>
        <v>1.5199999999999996</v>
      </c>
      <c r="IW176" s="137">
        <f>IV176/IR176</f>
        <v>0.11217712177121768</v>
      </c>
      <c r="IX176" s="137"/>
      <c r="IY176" s="137"/>
      <c r="IZ176" s="137"/>
      <c r="JA176" s="150" t="s">
        <v>39</v>
      </c>
      <c r="JB176" s="283"/>
      <c r="JC176" s="139"/>
      <c r="JD176" s="132"/>
      <c r="JE176" s="247"/>
      <c r="JF176" s="692"/>
      <c r="JH176" s="154"/>
      <c r="JI176" s="135">
        <v>13.55</v>
      </c>
      <c r="JJ176" s="135">
        <v>15.07</v>
      </c>
      <c r="JK176" s="135">
        <f>12.06*JJ176</f>
        <v>181.74420000000001</v>
      </c>
      <c r="JL176" s="135" t="s">
        <v>151</v>
      </c>
      <c r="JM176" s="136">
        <f>JJ176-JI176</f>
        <v>1.5199999999999996</v>
      </c>
      <c r="JN176" s="137">
        <f>JM176/JI176</f>
        <v>0.11217712177121768</v>
      </c>
      <c r="JO176" s="137"/>
      <c r="JP176" s="137"/>
      <c r="JQ176" s="137"/>
      <c r="JR176" s="150" t="s">
        <v>39</v>
      </c>
      <c r="JS176" s="283"/>
      <c r="JT176" s="139"/>
      <c r="JU176" s="132"/>
      <c r="JV176" s="247"/>
      <c r="JW176" s="13"/>
      <c r="JZ176" s="154"/>
      <c r="KA176" s="135">
        <v>13.55</v>
      </c>
      <c r="KB176" s="135">
        <v>15.07</v>
      </c>
      <c r="KC176" s="135"/>
      <c r="KD176" s="135" t="s">
        <v>151</v>
      </c>
      <c r="KE176" s="136">
        <f>KB176-KA176</f>
        <v>1.5199999999999996</v>
      </c>
      <c r="KF176" s="137">
        <f>KE176/KA176</f>
        <v>0.11217712177121768</v>
      </c>
      <c r="KG176" s="137"/>
      <c r="KH176" s="137"/>
      <c r="KI176" s="137"/>
      <c r="KJ176" s="150" t="s">
        <v>39</v>
      </c>
      <c r="KK176" s="283"/>
      <c r="KL176" s="139"/>
      <c r="KM176" s="132"/>
      <c r="KN176" s="247"/>
      <c r="KO176" s="13"/>
      <c r="KQ176" s="154"/>
      <c r="KR176" s="135">
        <v>13.55</v>
      </c>
      <c r="KS176" s="135">
        <v>15.07</v>
      </c>
      <c r="KT176" s="135"/>
      <c r="KU176" s="320" t="s">
        <v>151</v>
      </c>
      <c r="KV176" s="136">
        <f>KS176-KR176</f>
        <v>1.5199999999999996</v>
      </c>
      <c r="KW176" s="137">
        <f>KV176/KR176</f>
        <v>0.11217712177121768</v>
      </c>
      <c r="KX176" s="137"/>
      <c r="KY176" s="137"/>
      <c r="KZ176" s="137"/>
      <c r="LA176" s="150" t="s">
        <v>39</v>
      </c>
      <c r="LB176" s="283"/>
      <c r="LC176" s="139"/>
      <c r="LD176" s="132"/>
      <c r="LE176" s="247"/>
      <c r="LF176" s="13"/>
      <c r="LI176" s="154"/>
      <c r="LJ176" s="135">
        <v>13.55</v>
      </c>
      <c r="LK176" s="135">
        <v>15.07</v>
      </c>
      <c r="LL176" s="135">
        <f>12.5*LK176</f>
        <v>188.375</v>
      </c>
      <c r="LM176" s="320" t="s">
        <v>151</v>
      </c>
      <c r="LN176" s="136">
        <f>LK176-LJ176</f>
        <v>1.5199999999999996</v>
      </c>
      <c r="LO176" s="137">
        <f>LN176/LJ176</f>
        <v>0.11217712177121768</v>
      </c>
      <c r="LP176" s="137"/>
      <c r="LQ176" s="137"/>
      <c r="LR176" s="137"/>
      <c r="LS176" s="150" t="s">
        <v>39</v>
      </c>
      <c r="LT176" s="283"/>
      <c r="LU176" s="139"/>
      <c r="LV176" s="132"/>
      <c r="LW176" s="247"/>
      <c r="LX176" s="13"/>
      <c r="LZ176" s="154"/>
      <c r="MA176" s="135">
        <v>13.55</v>
      </c>
      <c r="MB176" s="135">
        <v>15.07</v>
      </c>
      <c r="MC176" s="135">
        <f>12.5*MB176</f>
        <v>188.375</v>
      </c>
      <c r="MD176" s="320" t="s">
        <v>151</v>
      </c>
      <c r="ME176" s="136">
        <f>MB176-MA176</f>
        <v>1.5199999999999996</v>
      </c>
      <c r="MF176" s="137">
        <f>ME176/MA176</f>
        <v>0.11217712177121768</v>
      </c>
      <c r="MG176" s="137"/>
      <c r="MH176" s="137"/>
      <c r="MI176" s="137"/>
      <c r="MJ176" s="150" t="s">
        <v>39</v>
      </c>
      <c r="MK176" s="283"/>
      <c r="ML176" s="139"/>
      <c r="MM176" s="132"/>
      <c r="MN176" s="247"/>
      <c r="MO176" s="13"/>
      <c r="MQ176" s="154"/>
      <c r="MR176" s="135">
        <v>13.55</v>
      </c>
      <c r="MS176" s="135">
        <v>15.07</v>
      </c>
      <c r="MT176" s="135">
        <f>12.5*MS176</f>
        <v>188.375</v>
      </c>
      <c r="MU176" s="320" t="s">
        <v>151</v>
      </c>
      <c r="MV176" s="136">
        <f>MS176-MR176</f>
        <v>1.5199999999999996</v>
      </c>
      <c r="MW176" s="137">
        <f>MV176/MR176</f>
        <v>0.11217712177121768</v>
      </c>
      <c r="MX176" s="137"/>
      <c r="MY176" s="137"/>
      <c r="MZ176" s="137"/>
      <c r="NA176" s="150" t="s">
        <v>39</v>
      </c>
      <c r="NB176" s="283"/>
      <c r="NC176" s="139"/>
      <c r="ND176" s="132"/>
      <c r="NE176" s="247"/>
      <c r="NF176" s="13"/>
      <c r="NI176" s="154"/>
      <c r="NJ176" s="135">
        <v>13.55</v>
      </c>
      <c r="NK176" s="135">
        <v>15.07</v>
      </c>
      <c r="NL176" s="362">
        <f>NK176*12.36</f>
        <v>186.26519999999999</v>
      </c>
      <c r="NM176" s="320" t="s">
        <v>151</v>
      </c>
      <c r="NN176" s="136">
        <f>NK176-NJ176</f>
        <v>1.5199999999999996</v>
      </c>
      <c r="NO176" s="137">
        <f>NN176/NJ176</f>
        <v>0.11217712177121768</v>
      </c>
      <c r="NP176" s="137"/>
      <c r="NQ176" s="137"/>
      <c r="NR176" s="137"/>
      <c r="NS176" s="150" t="s">
        <v>39</v>
      </c>
      <c r="NT176" s="283"/>
      <c r="NU176" s="139"/>
      <c r="NV176" s="132"/>
      <c r="NW176" s="247"/>
      <c r="NX176" s="13"/>
      <c r="OA176" s="154"/>
      <c r="OB176" s="135">
        <v>13.55</v>
      </c>
      <c r="OC176" s="135">
        <v>15.07</v>
      </c>
      <c r="OD176" s="362"/>
      <c r="OE176" s="320" t="s">
        <v>151</v>
      </c>
      <c r="OF176" s="136">
        <f>OC176-OB176</f>
        <v>1.5199999999999996</v>
      </c>
      <c r="OG176" s="137">
        <f>OF176/OB176</f>
        <v>0.11217712177121768</v>
      </c>
      <c r="OH176" s="137"/>
      <c r="OI176" s="137"/>
      <c r="OJ176" s="137"/>
      <c r="OK176" s="150" t="s">
        <v>39</v>
      </c>
      <c r="OL176" s="283"/>
      <c r="OM176" s="139"/>
      <c r="ON176" s="13"/>
      <c r="OQ176" s="154"/>
      <c r="OR176" s="135">
        <v>13.55</v>
      </c>
      <c r="OS176" s="135">
        <v>15.07</v>
      </c>
      <c r="OT176" s="362"/>
      <c r="OU176" s="320" t="s">
        <v>151</v>
      </c>
      <c r="OV176" s="136">
        <f>OS176-OR176</f>
        <v>1.5199999999999996</v>
      </c>
      <c r="OW176" s="137">
        <f>OV176/OR176</f>
        <v>0.11217712177121768</v>
      </c>
      <c r="OX176" s="137"/>
      <c r="OY176" s="137"/>
      <c r="OZ176" s="137"/>
      <c r="PA176" s="150" t="s">
        <v>39</v>
      </c>
      <c r="PB176" s="283"/>
      <c r="PC176" s="139"/>
      <c r="PD176" s="13"/>
      <c r="PG176" s="154"/>
      <c r="PH176" s="135">
        <v>13.55</v>
      </c>
      <c r="PI176" s="135">
        <v>15.07</v>
      </c>
      <c r="PJ176" s="362"/>
      <c r="PK176" s="320" t="s">
        <v>151</v>
      </c>
      <c r="PL176" s="136">
        <f>PI176-PH176</f>
        <v>1.5199999999999996</v>
      </c>
      <c r="PM176" s="137">
        <f>PL176/PH176</f>
        <v>0.11217712177121768</v>
      </c>
      <c r="PN176" s="137"/>
      <c r="PO176" s="137"/>
      <c r="PP176" s="137"/>
      <c r="PQ176" s="150" t="s">
        <v>39</v>
      </c>
      <c r="PR176" s="283"/>
      <c r="PS176" s="139"/>
      <c r="PT176" s="13"/>
      <c r="PV176" s="154"/>
      <c r="PW176" s="135">
        <v>13.55</v>
      </c>
      <c r="PX176" s="135">
        <v>15.07</v>
      </c>
      <c r="PY176" s="362"/>
      <c r="PZ176" s="320" t="s">
        <v>151</v>
      </c>
      <c r="QA176" s="136">
        <f>PX176-PW176</f>
        <v>1.5199999999999996</v>
      </c>
      <c r="QB176" s="137">
        <f>QA176/PW176</f>
        <v>0.11217712177121768</v>
      </c>
      <c r="QC176" s="137"/>
      <c r="QD176" s="137"/>
      <c r="QE176" s="137"/>
      <c r="QF176" s="150" t="s">
        <v>39</v>
      </c>
      <c r="QG176" s="283"/>
      <c r="QH176" s="139"/>
      <c r="QI176" s="13"/>
      <c r="QK176" s="154"/>
      <c r="QL176" s="135">
        <v>13.55</v>
      </c>
      <c r="QM176" s="135">
        <v>15.07</v>
      </c>
      <c r="QN176" s="362"/>
      <c r="QO176" s="320" t="s">
        <v>151</v>
      </c>
      <c r="QP176" s="136">
        <f>QM176-QL176</f>
        <v>1.5199999999999996</v>
      </c>
      <c r="QQ176" s="137">
        <f>QP176/QL176</f>
        <v>0.11217712177121768</v>
      </c>
      <c r="QR176" s="137"/>
      <c r="QS176" s="137"/>
      <c r="QT176" s="137"/>
      <c r="QU176" s="150" t="s">
        <v>39</v>
      </c>
      <c r="QV176" s="283"/>
      <c r="QW176" s="139"/>
      <c r="QX176" s="13"/>
      <c r="QZ176" s="628"/>
      <c r="RA176" s="135">
        <v>13.55</v>
      </c>
      <c r="RB176" s="135">
        <v>15.07</v>
      </c>
      <c r="RC176" s="506">
        <f>12.13*RB176</f>
        <v>182.79910000000001</v>
      </c>
      <c r="RD176" s="320" t="s">
        <v>151</v>
      </c>
      <c r="RE176" s="136">
        <f>RB176-RA176</f>
        <v>1.5199999999999996</v>
      </c>
      <c r="RF176" s="137">
        <f>RE176/RA176</f>
        <v>0.11217712177121768</v>
      </c>
      <c r="RG176" s="137"/>
      <c r="RH176" s="137"/>
      <c r="RI176" s="137"/>
      <c r="RJ176" s="525" t="s">
        <v>39</v>
      </c>
      <c r="RK176" s="283"/>
      <c r="RL176" s="570"/>
      <c r="RM176" s="633"/>
      <c r="RQ176" s="628"/>
      <c r="RR176" s="135">
        <v>13.55</v>
      </c>
      <c r="RS176" s="135">
        <v>15.07</v>
      </c>
      <c r="RT176" s="506">
        <f>12.13*RS176</f>
        <v>182.79910000000001</v>
      </c>
      <c r="RU176" s="320" t="s">
        <v>1012</v>
      </c>
      <c r="RV176" s="136">
        <f>RS176-RR176</f>
        <v>1.5199999999999996</v>
      </c>
      <c r="RW176" s="137">
        <f>RV176/RR176</f>
        <v>0.11217712177121768</v>
      </c>
      <c r="RX176" s="137"/>
      <c r="RY176" s="137"/>
      <c r="RZ176" s="137"/>
      <c r="SA176" s="525" t="s">
        <v>39</v>
      </c>
      <c r="SB176" s="283"/>
      <c r="SC176" s="570"/>
      <c r="SD176" s="633"/>
    </row>
    <row r="177" spans="1:498">
      <c r="A177" s="110" t="s">
        <v>536</v>
      </c>
      <c r="B177" s="111">
        <v>50</v>
      </c>
      <c r="C177" s="110" t="s">
        <v>32</v>
      </c>
      <c r="D177" s="781">
        <v>1023</v>
      </c>
      <c r="E177" s="112" t="s">
        <v>531</v>
      </c>
      <c r="F177" s="350" t="s">
        <v>471</v>
      </c>
      <c r="G177" s="603" t="s">
        <v>537</v>
      </c>
      <c r="H177" s="110" t="s">
        <v>538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243"/>
      <c r="T177" s="13"/>
      <c r="U177" s="13"/>
      <c r="V177" s="692"/>
      <c r="X177" s="13"/>
      <c r="Y177" s="135">
        <v>13.5</v>
      </c>
      <c r="Z177" s="135">
        <f>171.62/11.23</f>
        <v>15.282279608192342</v>
      </c>
      <c r="AA177" s="135" t="s">
        <v>151</v>
      </c>
      <c r="AB177" s="136">
        <f>Z177-Y177</f>
        <v>1.7822796081923418</v>
      </c>
      <c r="AC177" s="137">
        <f>AB177/Y177</f>
        <v>0.13202071171795124</v>
      </c>
      <c r="AD177" s="137"/>
      <c r="AE177" s="150" t="s">
        <v>39</v>
      </c>
      <c r="AF177" s="138"/>
      <c r="AG177" s="139"/>
      <c r="AH177" s="132"/>
      <c r="AI177" s="132"/>
      <c r="AJ177" s="692"/>
      <c r="AL177" s="13"/>
      <c r="AM177" s="135">
        <v>14.15</v>
      </c>
      <c r="AN177" s="135">
        <f>171.62/11.23</f>
        <v>15.282279608192342</v>
      </c>
      <c r="AO177" s="135" t="s">
        <v>151</v>
      </c>
      <c r="AP177" s="136">
        <f>AN177-AM177</f>
        <v>1.1322796081923414</v>
      </c>
      <c r="AQ177" s="137">
        <f>AP177/AM177</f>
        <v>8.0019760296278539E-2</v>
      </c>
      <c r="AR177" s="137"/>
      <c r="AS177" s="150" t="s">
        <v>39</v>
      </c>
      <c r="AT177" s="138"/>
      <c r="AU177" s="139"/>
      <c r="AV177" s="132"/>
      <c r="AW177" s="132"/>
      <c r="AX177" s="692"/>
      <c r="AZ177" s="13"/>
      <c r="BA177" s="135">
        <v>13.5</v>
      </c>
      <c r="BB177" s="135">
        <f>171.62/11.23</f>
        <v>15.282279608192342</v>
      </c>
      <c r="BC177" s="135" t="s">
        <v>151</v>
      </c>
      <c r="BD177" s="136">
        <f>BB177-BA177</f>
        <v>1.7822796081923418</v>
      </c>
      <c r="BE177" s="137">
        <f>BD177/BA177</f>
        <v>0.13202071171795124</v>
      </c>
      <c r="BF177" s="137"/>
      <c r="BG177" s="150" t="s">
        <v>39</v>
      </c>
      <c r="BH177" s="138"/>
      <c r="BI177" s="139"/>
      <c r="BJ177" s="132"/>
      <c r="BK177" s="132"/>
      <c r="BL177" s="13"/>
      <c r="BN177" s="154"/>
      <c r="BO177" s="135">
        <v>13.5</v>
      </c>
      <c r="BP177" s="135">
        <f>171.62/11.23</f>
        <v>15.282279608192342</v>
      </c>
      <c r="BQ177" s="135" t="s">
        <v>151</v>
      </c>
      <c r="BR177" s="136">
        <f>BP177-BO177</f>
        <v>1.7822796081923418</v>
      </c>
      <c r="BS177" s="137">
        <f>BR177/BO177</f>
        <v>0.13202071171795124</v>
      </c>
      <c r="BT177" s="137"/>
      <c r="BU177" s="150" t="s">
        <v>39</v>
      </c>
      <c r="BV177" s="138"/>
      <c r="BW177" s="139"/>
      <c r="BX177" s="132"/>
      <c r="BY177" s="132"/>
      <c r="BZ177" s="692"/>
      <c r="CB177" s="13"/>
      <c r="CC177" s="135">
        <v>13.5</v>
      </c>
      <c r="CD177" s="135">
        <f>171.62/11.23</f>
        <v>15.282279608192342</v>
      </c>
      <c r="CE177" s="135" t="s">
        <v>151</v>
      </c>
      <c r="CF177" s="136">
        <f>CD177-CC177</f>
        <v>1.7822796081923418</v>
      </c>
      <c r="CG177" s="137">
        <f>CF177/CC177</f>
        <v>0.13202071171795124</v>
      </c>
      <c r="CH177" s="137"/>
      <c r="CI177" s="150" t="s">
        <v>39</v>
      </c>
      <c r="CJ177" s="138"/>
      <c r="CK177" s="139"/>
      <c r="CL177" s="132"/>
      <c r="CM177" s="132"/>
      <c r="CN177" s="692"/>
      <c r="CP177" s="13"/>
      <c r="CQ177" s="135">
        <v>13.5</v>
      </c>
      <c r="CR177" s="135">
        <f>171.62/11.23</f>
        <v>15.282279608192342</v>
      </c>
      <c r="CS177" s="135" t="s">
        <v>151</v>
      </c>
      <c r="CT177" s="136">
        <f>CR177-CQ177</f>
        <v>1.7822796081923418</v>
      </c>
      <c r="CU177" s="137">
        <f>CT177/CQ177</f>
        <v>0.13202071171795124</v>
      </c>
      <c r="CV177" s="137"/>
      <c r="CW177" s="150" t="s">
        <v>39</v>
      </c>
      <c r="CX177" s="138"/>
      <c r="CY177" s="139"/>
      <c r="CZ177" s="132"/>
      <c r="DA177" s="132"/>
      <c r="DB177" s="692"/>
      <c r="DD177" s="13"/>
      <c r="DE177" s="135">
        <v>13.5</v>
      </c>
      <c r="DF177" s="135">
        <f>171.62/11.23</f>
        <v>15.282279608192342</v>
      </c>
      <c r="DG177" s="135"/>
      <c r="DH177" s="135"/>
      <c r="DI177" s="135" t="s">
        <v>151</v>
      </c>
      <c r="DJ177" s="136">
        <f>DF177-DE177</f>
        <v>1.7822796081923418</v>
      </c>
      <c r="DK177" s="137">
        <f>DJ177/DE177</f>
        <v>0.13202071171795124</v>
      </c>
      <c r="DL177" s="137"/>
      <c r="DM177" s="150" t="s">
        <v>39</v>
      </c>
      <c r="DN177" s="138"/>
      <c r="DO177" s="139"/>
      <c r="DP177" s="132"/>
      <c r="DQ177" s="132"/>
      <c r="DR177" s="692"/>
      <c r="DT177" s="154"/>
      <c r="DU177" s="135">
        <v>13.5</v>
      </c>
      <c r="DV177" s="135">
        <f>171.62/11.23</f>
        <v>15.282279608192342</v>
      </c>
      <c r="DW177" s="135" t="s">
        <v>151</v>
      </c>
      <c r="DX177" s="136">
        <f>DV177-DU177</f>
        <v>1.7822796081923418</v>
      </c>
      <c r="DY177" s="137">
        <f>DX177/DU177</f>
        <v>0.13202071171795124</v>
      </c>
      <c r="DZ177" s="137"/>
      <c r="EA177" s="150" t="s">
        <v>39</v>
      </c>
      <c r="EB177" s="138"/>
      <c r="EC177" s="139"/>
      <c r="ED177" s="132"/>
      <c r="EE177" s="132"/>
      <c r="EF177" s="692"/>
      <c r="EG177" s="692"/>
      <c r="EH177" s="154"/>
      <c r="EI177" s="135">
        <v>13.5</v>
      </c>
      <c r="EJ177" s="135">
        <f>171.62/11.23</f>
        <v>15.282279608192342</v>
      </c>
      <c r="EK177" s="135" t="s">
        <v>151</v>
      </c>
      <c r="EL177" s="136">
        <f>EJ177-EI177</f>
        <v>1.7822796081923418</v>
      </c>
      <c r="EM177" s="137">
        <f>EL177/EI177</f>
        <v>0.13202071171795124</v>
      </c>
      <c r="EN177" s="150" t="s">
        <v>39</v>
      </c>
      <c r="EO177" s="138"/>
      <c r="EP177" s="139"/>
      <c r="EQ177" s="132"/>
      <c r="ER177" s="132"/>
      <c r="ES177" s="692"/>
      <c r="EU177" s="154"/>
      <c r="EV177" s="135">
        <v>14.15</v>
      </c>
      <c r="EW177" s="135">
        <f>171.62/11.23</f>
        <v>15.282279608192342</v>
      </c>
      <c r="EX177" s="135" t="s">
        <v>151</v>
      </c>
      <c r="EY177" s="136">
        <f>EW177-EV177</f>
        <v>1.1322796081923414</v>
      </c>
      <c r="EZ177" s="137">
        <f>EY177/EV177</f>
        <v>8.0019760296278539E-2</v>
      </c>
      <c r="FA177" s="150" t="s">
        <v>39</v>
      </c>
      <c r="FB177" s="138"/>
      <c r="FC177" s="139"/>
      <c r="FD177" s="132"/>
      <c r="FE177" s="132"/>
      <c r="FF177" s="692"/>
      <c r="FH177" s="154"/>
      <c r="FI177" s="135">
        <v>14.15</v>
      </c>
      <c r="FJ177" s="135">
        <f>171.62/11.23</f>
        <v>15.282279608192342</v>
      </c>
      <c r="FK177" s="135" t="s">
        <v>151</v>
      </c>
      <c r="FL177" s="136">
        <f>FJ177-FI177</f>
        <v>1.1322796081923414</v>
      </c>
      <c r="FM177" s="137">
        <f>FL177/FI177</f>
        <v>8.0019760296278539E-2</v>
      </c>
      <c r="FN177" s="150" t="s">
        <v>39</v>
      </c>
      <c r="FO177" s="138"/>
      <c r="FP177" s="139"/>
      <c r="FQ177" s="132"/>
      <c r="FR177" s="132"/>
      <c r="FS177" s="692"/>
      <c r="FU177" s="154"/>
      <c r="FV177" s="135">
        <v>14.15</v>
      </c>
      <c r="FW177" s="135">
        <f>171.62/11.23</f>
        <v>15.282279608192342</v>
      </c>
      <c r="FX177" s="135"/>
      <c r="FY177" s="135" t="s">
        <v>151</v>
      </c>
      <c r="FZ177" s="136">
        <f>FW177-FV177</f>
        <v>1.1322796081923414</v>
      </c>
      <c r="GA177" s="137">
        <f>FZ177/FV177</f>
        <v>8.0019760296278539E-2</v>
      </c>
      <c r="GB177" s="150" t="s">
        <v>39</v>
      </c>
      <c r="GC177" s="138"/>
      <c r="GD177" s="139"/>
      <c r="GE177" s="132"/>
      <c r="GF177" s="132"/>
      <c r="GG177" s="692"/>
      <c r="GI177" s="154"/>
      <c r="GJ177" s="135">
        <v>14.15</v>
      </c>
      <c r="GK177" s="135">
        <f>171.62/11.23</f>
        <v>15.282279608192342</v>
      </c>
      <c r="GL177" s="135">
        <f>12.1*GK177</f>
        <v>184.91558325912732</v>
      </c>
      <c r="GM177" s="135" t="s">
        <v>151</v>
      </c>
      <c r="GN177" s="136">
        <f>GK177-GJ177</f>
        <v>1.1322796081923414</v>
      </c>
      <c r="GO177" s="137">
        <f>GN177/GJ177</f>
        <v>8.0019760296278539E-2</v>
      </c>
      <c r="GP177" s="150" t="s">
        <v>39</v>
      </c>
      <c r="GQ177" s="283"/>
      <c r="GR177" s="139"/>
      <c r="GS177" s="132"/>
      <c r="GT177" s="132"/>
      <c r="GU177" s="692"/>
      <c r="GW177" s="154"/>
      <c r="GX177" s="135">
        <v>14.15</v>
      </c>
      <c r="GY177" s="135">
        <f>171.62/11.23</f>
        <v>15.282279608192342</v>
      </c>
      <c r="GZ177" s="135">
        <f>12.1*GY177</f>
        <v>184.91558325912732</v>
      </c>
      <c r="HA177" s="135" t="s">
        <v>151</v>
      </c>
      <c r="HB177" s="136">
        <f>GY177-GX177</f>
        <v>1.1322796081923414</v>
      </c>
      <c r="HC177" s="137">
        <f>HB177/GX177</f>
        <v>8.0019760296278539E-2</v>
      </c>
      <c r="HD177" s="150" t="s">
        <v>39</v>
      </c>
      <c r="HE177" s="283"/>
      <c r="HF177" s="139"/>
      <c r="HG177" s="132"/>
      <c r="HH177" s="132"/>
      <c r="HI177" s="692"/>
      <c r="HJ177" s="692"/>
      <c r="HK177" s="154"/>
      <c r="HL177" s="135">
        <v>14.15</v>
      </c>
      <c r="HM177" s="135">
        <f>171.62/11.23</f>
        <v>15.282279608192342</v>
      </c>
      <c r="HN177" s="135">
        <f>12.1*HM177</f>
        <v>184.91558325912732</v>
      </c>
      <c r="HO177" s="135" t="s">
        <v>151</v>
      </c>
      <c r="HP177" s="136">
        <f>HM177-HL177</f>
        <v>1.1322796081923414</v>
      </c>
      <c r="HQ177" s="137">
        <f>HP177/HL177</f>
        <v>8.0019760296278539E-2</v>
      </c>
      <c r="HR177" s="150" t="s">
        <v>39</v>
      </c>
      <c r="HS177" s="283"/>
      <c r="HT177" s="139"/>
      <c r="HU177" s="132"/>
      <c r="HV177" s="132"/>
      <c r="HW177" s="692"/>
      <c r="HX177" s="154"/>
      <c r="HY177" s="135">
        <v>14.15</v>
      </c>
      <c r="HZ177" s="135">
        <f>171.62/11.23</f>
        <v>15.282279608192342</v>
      </c>
      <c r="IA177" s="135">
        <v>125</v>
      </c>
      <c r="IB177" s="135" t="s">
        <v>151</v>
      </c>
      <c r="IC177" s="136">
        <f>HZ177-HY177</f>
        <v>1.1322796081923414</v>
      </c>
      <c r="ID177" s="137">
        <f>IC177/HY177</f>
        <v>8.0019760296278539E-2</v>
      </c>
      <c r="IE177" s="137"/>
      <c r="IF177" s="137"/>
      <c r="IG177" s="137"/>
      <c r="IH177" s="150" t="s">
        <v>39</v>
      </c>
      <c r="II177" s="283"/>
      <c r="IJ177" s="139"/>
      <c r="IK177" s="132"/>
      <c r="IL177" s="132"/>
      <c r="IM177" s="692"/>
      <c r="IQ177" s="154"/>
      <c r="IR177" s="135">
        <v>14.15</v>
      </c>
      <c r="IS177" s="135">
        <f>171.62/11.23</f>
        <v>15.282279608192342</v>
      </c>
      <c r="IT177" s="135">
        <f>12.06*IS177</f>
        <v>184.30429207479966</v>
      </c>
      <c r="IU177" s="135" t="s">
        <v>151</v>
      </c>
      <c r="IV177" s="136">
        <f>IS177-IR177</f>
        <v>1.1322796081923414</v>
      </c>
      <c r="IW177" s="137">
        <f>IV177/IR177</f>
        <v>8.0019760296278539E-2</v>
      </c>
      <c r="IX177" s="137"/>
      <c r="IY177" s="137"/>
      <c r="IZ177" s="137"/>
      <c r="JA177" s="150" t="s">
        <v>39</v>
      </c>
      <c r="JB177" s="283"/>
      <c r="JC177" s="139"/>
      <c r="JD177" s="132"/>
      <c r="JE177" s="132"/>
      <c r="JF177" s="692"/>
      <c r="JH177" s="154"/>
      <c r="JI177" s="135">
        <v>14.15</v>
      </c>
      <c r="JJ177" s="135">
        <f>171.62/11.23</f>
        <v>15.282279608192342</v>
      </c>
      <c r="JK177" s="135">
        <f>12.06*JJ177</f>
        <v>184.30429207479966</v>
      </c>
      <c r="JL177" s="135" t="s">
        <v>151</v>
      </c>
      <c r="JM177" s="136">
        <f>JJ177-JI177</f>
        <v>1.1322796081923414</v>
      </c>
      <c r="JN177" s="137">
        <f>JM177/JI177</f>
        <v>8.0019760296278539E-2</v>
      </c>
      <c r="JO177" s="137"/>
      <c r="JP177" s="137"/>
      <c r="JQ177" s="137"/>
      <c r="JR177" s="150" t="s">
        <v>39</v>
      </c>
      <c r="JS177" s="283"/>
      <c r="JT177" s="139"/>
      <c r="JU177" s="132"/>
      <c r="JV177" s="132"/>
      <c r="JW177" s="13"/>
      <c r="JZ177" s="154"/>
      <c r="KA177" s="135">
        <v>14.15</v>
      </c>
      <c r="KB177" s="135">
        <f>171.62/11.23</f>
        <v>15.282279608192342</v>
      </c>
      <c r="KC177" s="135"/>
      <c r="KD177" s="135" t="s">
        <v>151</v>
      </c>
      <c r="KE177" s="136">
        <f>KB177-KA177</f>
        <v>1.1322796081923414</v>
      </c>
      <c r="KF177" s="137">
        <f>KE177/KA177</f>
        <v>8.0019760296278539E-2</v>
      </c>
      <c r="KG177" s="137"/>
      <c r="KH177" s="137"/>
      <c r="KI177" s="137"/>
      <c r="KJ177" s="150" t="s">
        <v>39</v>
      </c>
      <c r="KK177" s="283"/>
      <c r="KL177" s="139"/>
      <c r="KM177" s="132"/>
      <c r="KN177" s="132"/>
      <c r="KO177" s="13"/>
      <c r="KQ177" s="154"/>
      <c r="KR177" s="135">
        <v>14.15</v>
      </c>
      <c r="KS177" s="135">
        <f>171.62/11.23</f>
        <v>15.282279608192342</v>
      </c>
      <c r="KT177" s="135"/>
      <c r="KU177" s="320" t="s">
        <v>151</v>
      </c>
      <c r="KV177" s="136">
        <f>KS177-KR177</f>
        <v>1.1322796081923414</v>
      </c>
      <c r="KW177" s="137">
        <f>KV177/KR177</f>
        <v>8.0019760296278539E-2</v>
      </c>
      <c r="KX177" s="137"/>
      <c r="KY177" s="137"/>
      <c r="KZ177" s="137"/>
      <c r="LA177" s="150" t="s">
        <v>39</v>
      </c>
      <c r="LB177" s="283"/>
      <c r="LC177" s="139"/>
      <c r="LD177" s="132"/>
      <c r="LE177" s="132"/>
      <c r="LF177" s="13"/>
      <c r="LI177" s="154"/>
      <c r="LJ177" s="135">
        <v>14.15</v>
      </c>
      <c r="LK177" s="135">
        <f>171.62/11.23</f>
        <v>15.282279608192342</v>
      </c>
      <c r="LL177" s="135">
        <f>12.5*LK177</f>
        <v>191.02849510240426</v>
      </c>
      <c r="LM177" s="320" t="s">
        <v>151</v>
      </c>
      <c r="LN177" s="136">
        <f>LK177-LJ177</f>
        <v>1.1322796081923414</v>
      </c>
      <c r="LO177" s="137">
        <f>LN177/LJ177</f>
        <v>8.0019760296278539E-2</v>
      </c>
      <c r="LP177" s="137"/>
      <c r="LQ177" s="137"/>
      <c r="LR177" s="137"/>
      <c r="LS177" s="150" t="s">
        <v>39</v>
      </c>
      <c r="LT177" s="283"/>
      <c r="LU177" s="139"/>
      <c r="LV177" s="132"/>
      <c r="LW177" s="132"/>
      <c r="LX177" s="13"/>
      <c r="LZ177" s="154"/>
      <c r="MA177" s="135">
        <v>14.15</v>
      </c>
      <c r="MB177" s="135">
        <f>171.62/11.23</f>
        <v>15.282279608192342</v>
      </c>
      <c r="MC177" s="135">
        <f>12.5*MB177</f>
        <v>191.02849510240426</v>
      </c>
      <c r="MD177" s="320" t="s">
        <v>151</v>
      </c>
      <c r="ME177" s="136">
        <f>MB177-MA177</f>
        <v>1.1322796081923414</v>
      </c>
      <c r="MF177" s="137">
        <f>ME177/MA177</f>
        <v>8.0019760296278539E-2</v>
      </c>
      <c r="MG177" s="137"/>
      <c r="MH177" s="137"/>
      <c r="MI177" s="137"/>
      <c r="MJ177" s="150" t="s">
        <v>39</v>
      </c>
      <c r="MK177" s="283"/>
      <c r="ML177" s="139"/>
      <c r="MM177" s="132"/>
      <c r="MN177" s="132"/>
      <c r="MO177" s="13"/>
      <c r="MQ177" s="154"/>
      <c r="MR177" s="135">
        <v>14.15</v>
      </c>
      <c r="MS177" s="135">
        <f>171.62/11.23</f>
        <v>15.282279608192342</v>
      </c>
      <c r="MT177" s="135">
        <f>12.5*MS177</f>
        <v>191.02849510240426</v>
      </c>
      <c r="MU177" s="320" t="s">
        <v>151</v>
      </c>
      <c r="MV177" s="136">
        <f>MS177-MR177</f>
        <v>1.1322796081923414</v>
      </c>
      <c r="MW177" s="137">
        <f>MV177/MR177</f>
        <v>8.0019760296278539E-2</v>
      </c>
      <c r="MX177" s="137"/>
      <c r="MY177" s="137"/>
      <c r="MZ177" s="137"/>
      <c r="NA177" s="150" t="s">
        <v>39</v>
      </c>
      <c r="NB177" s="283"/>
      <c r="NC177" s="139"/>
      <c r="ND177" s="132"/>
      <c r="NE177" s="132"/>
      <c r="NF177" s="13"/>
      <c r="NI177" s="154"/>
      <c r="NJ177" s="135">
        <v>14.15</v>
      </c>
      <c r="NK177" s="135">
        <f>171.62/11.23</f>
        <v>15.282279608192342</v>
      </c>
      <c r="NL177" s="362">
        <f>NK177*12.36</f>
        <v>188.88897595725734</v>
      </c>
      <c r="NM177" s="320" t="s">
        <v>151</v>
      </c>
      <c r="NN177" s="136">
        <f>NK177-NJ177</f>
        <v>1.1322796081923414</v>
      </c>
      <c r="NO177" s="137">
        <f>NN177/NJ177</f>
        <v>8.0019760296278539E-2</v>
      </c>
      <c r="NP177" s="137"/>
      <c r="NQ177" s="137"/>
      <c r="NR177" s="137"/>
      <c r="NS177" s="150" t="s">
        <v>39</v>
      </c>
      <c r="NT177" s="283"/>
      <c r="NU177" s="139"/>
      <c r="NV177" s="132"/>
      <c r="NW177" s="132"/>
      <c r="NX177" s="13"/>
      <c r="OA177" s="154"/>
      <c r="OB177" s="135">
        <v>14.15</v>
      </c>
      <c r="OC177" s="135">
        <f>171.62/11.23</f>
        <v>15.282279608192342</v>
      </c>
      <c r="OD177" s="362"/>
      <c r="OE177" s="320" t="s">
        <v>151</v>
      </c>
      <c r="OF177" s="136">
        <f>OC177-OB177</f>
        <v>1.1322796081923414</v>
      </c>
      <c r="OG177" s="137">
        <f>OF177/OB177</f>
        <v>8.0019760296278539E-2</v>
      </c>
      <c r="OH177" s="137"/>
      <c r="OI177" s="137"/>
      <c r="OJ177" s="137"/>
      <c r="OK177" s="150" t="s">
        <v>39</v>
      </c>
      <c r="OL177" s="283"/>
      <c r="OM177" s="139"/>
      <c r="ON177" s="13"/>
      <c r="OQ177" s="154"/>
      <c r="OR177" s="135">
        <v>14.15</v>
      </c>
      <c r="OS177" s="135">
        <f>171.62/11.23</f>
        <v>15.282279608192342</v>
      </c>
      <c r="OT177" s="362"/>
      <c r="OU177" s="320" t="s">
        <v>151</v>
      </c>
      <c r="OV177" s="136">
        <f>OS177-OR177</f>
        <v>1.1322796081923414</v>
      </c>
      <c r="OW177" s="137">
        <f>OV177/OR177</f>
        <v>8.0019760296278539E-2</v>
      </c>
      <c r="OX177" s="137"/>
      <c r="OY177" s="137"/>
      <c r="OZ177" s="137"/>
      <c r="PA177" s="150" t="s">
        <v>39</v>
      </c>
      <c r="PB177" s="283"/>
      <c r="PC177" s="139"/>
      <c r="PD177" s="13"/>
      <c r="PG177" s="154"/>
      <c r="PH177" s="135">
        <v>14.15</v>
      </c>
      <c r="PI177" s="135">
        <f>171.62/11.23</f>
        <v>15.282279608192342</v>
      </c>
      <c r="PJ177" s="362"/>
      <c r="PK177" s="320" t="s">
        <v>151</v>
      </c>
      <c r="PL177" s="136">
        <f>PI177-PH177</f>
        <v>1.1322796081923414</v>
      </c>
      <c r="PM177" s="137">
        <f>PL177/PH177</f>
        <v>8.0019760296278539E-2</v>
      </c>
      <c r="PN177" s="137"/>
      <c r="PO177" s="137"/>
      <c r="PP177" s="137"/>
      <c r="PQ177" s="150" t="s">
        <v>39</v>
      </c>
      <c r="PR177" s="283"/>
      <c r="PS177" s="139"/>
      <c r="PT177" s="13"/>
      <c r="PV177" s="154"/>
      <c r="PW177" s="135">
        <v>14.15</v>
      </c>
      <c r="PX177" s="135">
        <f>171.62/11.23</f>
        <v>15.282279608192342</v>
      </c>
      <c r="PY177" s="362"/>
      <c r="PZ177" s="320" t="s">
        <v>151</v>
      </c>
      <c r="QA177" s="136">
        <f>PX177-PW177</f>
        <v>1.1322796081923414</v>
      </c>
      <c r="QB177" s="137">
        <f>QA177/PW177</f>
        <v>8.0019760296278539E-2</v>
      </c>
      <c r="QC177" s="137"/>
      <c r="QD177" s="137"/>
      <c r="QE177" s="137"/>
      <c r="QF177" s="150" t="s">
        <v>39</v>
      </c>
      <c r="QG177" s="283"/>
      <c r="QH177" s="139"/>
      <c r="QI177" s="13"/>
      <c r="QK177" s="154"/>
      <c r="QL177" s="135">
        <v>14.15</v>
      </c>
      <c r="QM177" s="135">
        <f>171.62/11.23</f>
        <v>15.282279608192342</v>
      </c>
      <c r="QN177" s="362"/>
      <c r="QO177" s="320" t="s">
        <v>151</v>
      </c>
      <c r="QP177" s="136">
        <f>QM177-QL177</f>
        <v>1.1322796081923414</v>
      </c>
      <c r="QQ177" s="137">
        <f>QP177/QL177</f>
        <v>8.0019760296278539E-2</v>
      </c>
      <c r="QR177" s="137"/>
      <c r="QS177" s="137"/>
      <c r="QT177" s="137"/>
      <c r="QU177" s="150" t="s">
        <v>39</v>
      </c>
      <c r="QV177" s="283"/>
      <c r="QW177" s="139"/>
      <c r="QX177" s="13"/>
      <c r="QZ177" s="628"/>
      <c r="RA177" s="135">
        <v>14.15</v>
      </c>
      <c r="RB177" s="135">
        <f>171.62/11.23</f>
        <v>15.282279608192342</v>
      </c>
      <c r="RC177" s="506">
        <f>12.13*RB177</f>
        <v>185.37405164737311</v>
      </c>
      <c r="RD177" s="320" t="s">
        <v>151</v>
      </c>
      <c r="RE177" s="136">
        <f>RB177-RA177</f>
        <v>1.1322796081923414</v>
      </c>
      <c r="RF177" s="137">
        <f>RE177/RA177</f>
        <v>8.0019760296278539E-2</v>
      </c>
      <c r="RG177" s="137"/>
      <c r="RH177" s="137"/>
      <c r="RI177" s="137"/>
      <c r="RJ177" s="525" t="s">
        <v>39</v>
      </c>
      <c r="RK177" s="283"/>
      <c r="RL177" s="570"/>
      <c r="RM177" s="633"/>
      <c r="RQ177" s="628"/>
      <c r="RR177" s="135">
        <v>14.15</v>
      </c>
      <c r="RS177" s="135">
        <f>171.62/11.23</f>
        <v>15.282279608192342</v>
      </c>
      <c r="RT177" s="506">
        <f>12.13*RS177</f>
        <v>185.37405164737311</v>
      </c>
      <c r="RU177" s="320" t="s">
        <v>1012</v>
      </c>
      <c r="RV177" s="136">
        <f>RS177-RR177</f>
        <v>1.1322796081923414</v>
      </c>
      <c r="RW177" s="137">
        <f>RV177/RR177</f>
        <v>8.0019760296278539E-2</v>
      </c>
      <c r="RX177" s="137"/>
      <c r="RY177" s="137"/>
      <c r="RZ177" s="137"/>
      <c r="SA177" s="525" t="s">
        <v>39</v>
      </c>
      <c r="SB177" s="283"/>
      <c r="SC177" s="570"/>
      <c r="SD177" s="633"/>
    </row>
    <row r="178" spans="1:498">
      <c r="A178" s="110" t="s">
        <v>542</v>
      </c>
      <c r="B178" s="111">
        <v>50</v>
      </c>
      <c r="C178" s="110" t="s">
        <v>32</v>
      </c>
      <c r="D178" s="781">
        <v>1023</v>
      </c>
      <c r="E178" s="112" t="s">
        <v>531</v>
      </c>
      <c r="F178" s="350" t="s">
        <v>471</v>
      </c>
      <c r="G178" s="603" t="s">
        <v>543</v>
      </c>
      <c r="H178" s="110" t="s">
        <v>538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243"/>
      <c r="T178" s="13"/>
      <c r="U178" s="13"/>
      <c r="V178" s="692"/>
      <c r="X178" s="13"/>
      <c r="Y178" s="135">
        <v>14.7</v>
      </c>
      <c r="Z178" s="135">
        <f>180.41/11.23</f>
        <v>16.065004452359751</v>
      </c>
      <c r="AA178" s="135" t="s">
        <v>151</v>
      </c>
      <c r="AB178" s="136">
        <f>Z178-Y178</f>
        <v>1.3650044523597522</v>
      </c>
      <c r="AC178" s="137">
        <f>AB178/Y178</f>
        <v>9.2857445738758662E-2</v>
      </c>
      <c r="AD178" s="137"/>
      <c r="AE178" s="150" t="s">
        <v>39</v>
      </c>
      <c r="AF178" s="138"/>
      <c r="AG178" s="139"/>
      <c r="AH178" s="132"/>
      <c r="AI178" s="132"/>
      <c r="AJ178" s="692"/>
      <c r="AL178" s="13"/>
      <c r="AM178" s="135">
        <v>15.3</v>
      </c>
      <c r="AN178" s="135">
        <f>180.41/11.23</f>
        <v>16.065004452359751</v>
      </c>
      <c r="AO178" s="135" t="s">
        <v>151</v>
      </c>
      <c r="AP178" s="136">
        <f>AN178-AM178</f>
        <v>0.76500445235975079</v>
      </c>
      <c r="AQ178" s="137">
        <f>AP178/AM178</f>
        <v>5.0000291003905281E-2</v>
      </c>
      <c r="AR178" s="137"/>
      <c r="AS178" s="150" t="s">
        <v>39</v>
      </c>
      <c r="AT178" s="138"/>
      <c r="AU178" s="139"/>
      <c r="AV178" s="132"/>
      <c r="AW178" s="132"/>
      <c r="AX178" s="692"/>
      <c r="AZ178" s="13"/>
      <c r="BA178" s="135">
        <v>14.7</v>
      </c>
      <c r="BB178" s="135">
        <f>180.41/11.23</f>
        <v>16.065004452359751</v>
      </c>
      <c r="BC178" s="135" t="s">
        <v>151</v>
      </c>
      <c r="BD178" s="136">
        <f>BB178-BA178</f>
        <v>1.3650044523597522</v>
      </c>
      <c r="BE178" s="137">
        <f>BD178/BA178</f>
        <v>9.2857445738758662E-2</v>
      </c>
      <c r="BF178" s="137"/>
      <c r="BG178" s="150" t="s">
        <v>39</v>
      </c>
      <c r="BH178" s="138"/>
      <c r="BI178" s="139"/>
      <c r="BJ178" s="132"/>
      <c r="BK178" s="132"/>
      <c r="BL178" s="13"/>
      <c r="BN178" s="154"/>
      <c r="BO178" s="135">
        <v>14.7</v>
      </c>
      <c r="BP178" s="135">
        <f>180.41/11.23</f>
        <v>16.065004452359751</v>
      </c>
      <c r="BQ178" s="135" t="s">
        <v>151</v>
      </c>
      <c r="BR178" s="136">
        <f>BP178-BO178</f>
        <v>1.3650044523597522</v>
      </c>
      <c r="BS178" s="137">
        <f>BR178/BO178</f>
        <v>9.2857445738758662E-2</v>
      </c>
      <c r="BT178" s="137"/>
      <c r="BU178" s="150" t="s">
        <v>39</v>
      </c>
      <c r="BV178" s="138"/>
      <c r="BW178" s="139"/>
      <c r="BX178" s="132"/>
      <c r="BY178" s="132"/>
      <c r="BZ178" s="692"/>
      <c r="CB178" s="13"/>
      <c r="CC178" s="135">
        <v>15.15</v>
      </c>
      <c r="CD178" s="135">
        <f>180.41/11.23</f>
        <v>16.065004452359751</v>
      </c>
      <c r="CE178" s="135" t="s">
        <v>151</v>
      </c>
      <c r="CF178" s="136">
        <f>CD178-CC178</f>
        <v>0.91500445235975114</v>
      </c>
      <c r="CG178" s="137">
        <f>CF178/CC178</f>
        <v>6.0396333489092485E-2</v>
      </c>
      <c r="CH178" s="137"/>
      <c r="CI178" s="150" t="s">
        <v>39</v>
      </c>
      <c r="CJ178" s="138"/>
      <c r="CK178" s="139"/>
      <c r="CL178" s="132"/>
      <c r="CM178" s="132"/>
      <c r="CN178" s="692"/>
      <c r="CP178" s="13"/>
      <c r="CQ178" s="135">
        <v>15.15</v>
      </c>
      <c r="CR178" s="135">
        <f>180.41/11.23</f>
        <v>16.065004452359751</v>
      </c>
      <c r="CS178" s="135" t="s">
        <v>151</v>
      </c>
      <c r="CT178" s="136">
        <f>CR178-CQ178</f>
        <v>0.91500445235975114</v>
      </c>
      <c r="CU178" s="137">
        <f>CT178/CQ178</f>
        <v>6.0396333489092485E-2</v>
      </c>
      <c r="CV178" s="137"/>
      <c r="CW178" s="150" t="s">
        <v>39</v>
      </c>
      <c r="CX178" s="138"/>
      <c r="CY178" s="139"/>
      <c r="CZ178" s="132"/>
      <c r="DA178" s="132"/>
      <c r="DB178" s="692"/>
      <c r="DD178" s="13"/>
      <c r="DE178" s="135">
        <v>15.15</v>
      </c>
      <c r="DF178" s="135">
        <f>180.41/11.23</f>
        <v>16.065004452359751</v>
      </c>
      <c r="DG178" s="135"/>
      <c r="DH178" s="135"/>
      <c r="DI178" s="135" t="s">
        <v>151</v>
      </c>
      <c r="DJ178" s="136">
        <f>DF178-DE178</f>
        <v>0.91500445235975114</v>
      </c>
      <c r="DK178" s="137">
        <f>DJ178/DE178</f>
        <v>6.0396333489092485E-2</v>
      </c>
      <c r="DL178" s="137"/>
      <c r="DM178" s="150" t="s">
        <v>39</v>
      </c>
      <c r="DN178" s="138"/>
      <c r="DO178" s="139"/>
      <c r="DP178" s="132"/>
      <c r="DQ178" s="132"/>
      <c r="DR178" s="692"/>
      <c r="DT178" s="154"/>
      <c r="DU178" s="135">
        <v>15.15</v>
      </c>
      <c r="DV178" s="135">
        <f>180.41/11.23</f>
        <v>16.065004452359751</v>
      </c>
      <c r="DW178" s="135" t="s">
        <v>151</v>
      </c>
      <c r="DX178" s="136">
        <f>DV178-DU178</f>
        <v>0.91500445235975114</v>
      </c>
      <c r="DY178" s="137">
        <f>DX178/DU178</f>
        <v>6.0396333489092485E-2</v>
      </c>
      <c r="DZ178" s="137"/>
      <c r="EA178" s="150" t="s">
        <v>39</v>
      </c>
      <c r="EB178" s="138"/>
      <c r="EC178" s="139"/>
      <c r="ED178" s="132"/>
      <c r="EE178" s="132"/>
      <c r="EF178" s="692"/>
      <c r="EG178" s="692"/>
      <c r="EH178" s="154"/>
      <c r="EI178" s="135">
        <v>15.15</v>
      </c>
      <c r="EJ178" s="135">
        <f>180.41/11.23</f>
        <v>16.065004452359751</v>
      </c>
      <c r="EK178" s="135" t="s">
        <v>151</v>
      </c>
      <c r="EL178" s="136">
        <f>EJ178-EI178</f>
        <v>0.91500445235975114</v>
      </c>
      <c r="EM178" s="137">
        <f>EL178/EI178</f>
        <v>6.0396333489092485E-2</v>
      </c>
      <c r="EN178" s="150" t="s">
        <v>39</v>
      </c>
      <c r="EO178" s="138"/>
      <c r="EP178" s="139"/>
      <c r="EQ178" s="132"/>
      <c r="ER178" s="132"/>
      <c r="ES178" s="692"/>
      <c r="EU178" s="154"/>
      <c r="EV178" s="135">
        <v>15.15</v>
      </c>
      <c r="EW178" s="135">
        <f>180.41/11.23</f>
        <v>16.065004452359751</v>
      </c>
      <c r="EX178" s="135" t="s">
        <v>151</v>
      </c>
      <c r="EY178" s="136">
        <f>EW178-EV178</f>
        <v>0.91500445235975114</v>
      </c>
      <c r="EZ178" s="137">
        <f>EY178/EV178</f>
        <v>6.0396333489092485E-2</v>
      </c>
      <c r="FA178" s="150" t="s">
        <v>39</v>
      </c>
      <c r="FB178" s="138"/>
      <c r="FC178" s="139"/>
      <c r="FD178" s="132"/>
      <c r="FE178" s="132"/>
      <c r="FF178" s="692"/>
      <c r="FH178" s="154"/>
      <c r="FI178" s="135">
        <v>15.15</v>
      </c>
      <c r="FJ178" s="135">
        <f>180.41/11.23</f>
        <v>16.065004452359751</v>
      </c>
      <c r="FK178" s="135" t="s">
        <v>151</v>
      </c>
      <c r="FL178" s="136">
        <f>FJ178-FI178</f>
        <v>0.91500445235975114</v>
      </c>
      <c r="FM178" s="137">
        <f>FL178/FI178</f>
        <v>6.0396333489092485E-2</v>
      </c>
      <c r="FN178" s="150" t="s">
        <v>39</v>
      </c>
      <c r="FO178" s="138"/>
      <c r="FP178" s="139"/>
      <c r="FQ178" s="132"/>
      <c r="FR178" s="132"/>
      <c r="FS178" s="692"/>
      <c r="FU178" s="154"/>
      <c r="FV178" s="135">
        <v>15.15</v>
      </c>
      <c r="FW178" s="135">
        <f>180.41/11.23</f>
        <v>16.065004452359751</v>
      </c>
      <c r="FX178" s="135"/>
      <c r="FY178" s="135" t="s">
        <v>151</v>
      </c>
      <c r="FZ178" s="136">
        <f>FW178-FV178</f>
        <v>0.91500445235975114</v>
      </c>
      <c r="GA178" s="137">
        <f>FZ178/FV178</f>
        <v>6.0396333489092485E-2</v>
      </c>
      <c r="GB178" s="150" t="s">
        <v>39</v>
      </c>
      <c r="GC178" s="138"/>
      <c r="GD178" s="139"/>
      <c r="GE178" s="132"/>
      <c r="GF178" s="132"/>
      <c r="GG178" s="692"/>
      <c r="GI178" s="154"/>
      <c r="GJ178" s="135">
        <v>15.15</v>
      </c>
      <c r="GK178" s="135">
        <f>180.41/11.23</f>
        <v>16.065004452359751</v>
      </c>
      <c r="GL178" s="135">
        <f>12.1*GK178</f>
        <v>194.386553873553</v>
      </c>
      <c r="GM178" s="135" t="s">
        <v>151</v>
      </c>
      <c r="GN178" s="136">
        <f>GK178-GJ178</f>
        <v>0.91500445235975114</v>
      </c>
      <c r="GO178" s="137">
        <f>GN178/GJ178</f>
        <v>6.0396333489092485E-2</v>
      </c>
      <c r="GP178" s="150" t="s">
        <v>39</v>
      </c>
      <c r="GQ178" s="283"/>
      <c r="GR178" s="139"/>
      <c r="GS178" s="132"/>
      <c r="GT178" s="132"/>
      <c r="GU178" s="692"/>
      <c r="GW178" s="154"/>
      <c r="GX178" s="135">
        <v>15.15</v>
      </c>
      <c r="GY178" s="135">
        <f>180.41/11.23</f>
        <v>16.065004452359751</v>
      </c>
      <c r="GZ178" s="135">
        <f>12.1*GY178</f>
        <v>194.386553873553</v>
      </c>
      <c r="HA178" s="135" t="s">
        <v>151</v>
      </c>
      <c r="HB178" s="136">
        <f>GY178-GX178</f>
        <v>0.91500445235975114</v>
      </c>
      <c r="HC178" s="137">
        <f>HB178/GX178</f>
        <v>6.0396333489092485E-2</v>
      </c>
      <c r="HD178" s="150" t="s">
        <v>39</v>
      </c>
      <c r="HE178" s="283"/>
      <c r="HF178" s="139"/>
      <c r="HG178" s="132"/>
      <c r="HH178" s="132"/>
      <c r="HI178" s="692"/>
      <c r="HJ178" s="692"/>
      <c r="HK178" s="154"/>
      <c r="HL178" s="135">
        <v>15.15</v>
      </c>
      <c r="HM178" s="135">
        <f>180.41/11.23</f>
        <v>16.065004452359751</v>
      </c>
      <c r="HN178" s="135">
        <f>12.1*HM178</f>
        <v>194.386553873553</v>
      </c>
      <c r="HO178" s="135" t="s">
        <v>151</v>
      </c>
      <c r="HP178" s="136">
        <f>HM178-HL178</f>
        <v>0.91500445235975114</v>
      </c>
      <c r="HQ178" s="137">
        <f>HP178/HL178</f>
        <v>6.0396333489092485E-2</v>
      </c>
      <c r="HR178" s="150" t="s">
        <v>39</v>
      </c>
      <c r="HS178" s="283"/>
      <c r="HT178" s="139"/>
      <c r="HU178" s="132"/>
      <c r="HV178" s="132"/>
      <c r="HW178" s="692"/>
      <c r="HX178" s="154"/>
      <c r="HY178" s="135">
        <v>15.15</v>
      </c>
      <c r="HZ178" s="135">
        <f>180.41/11.23</f>
        <v>16.065004452359751</v>
      </c>
      <c r="IA178" s="135">
        <f>HZ178*11.83</f>
        <v>190.04900267141585</v>
      </c>
      <c r="IB178" s="135" t="s">
        <v>151</v>
      </c>
      <c r="IC178" s="136">
        <f>HZ178-HY178</f>
        <v>0.91500445235975114</v>
      </c>
      <c r="ID178" s="137">
        <f>IC178/HY178</f>
        <v>6.0396333489092485E-2</v>
      </c>
      <c r="IE178" s="137"/>
      <c r="IF178" s="137"/>
      <c r="IG178" s="137"/>
      <c r="IH178" s="150" t="s">
        <v>39</v>
      </c>
      <c r="II178" s="283"/>
      <c r="IJ178" s="139"/>
      <c r="IK178" s="132"/>
      <c r="IL178" s="132"/>
      <c r="IM178" s="692"/>
      <c r="IQ178" s="154"/>
      <c r="IR178" s="135">
        <v>15.15</v>
      </c>
      <c r="IS178" s="135">
        <f>180.41/11.23</f>
        <v>16.065004452359751</v>
      </c>
      <c r="IT178" s="135">
        <f>12.06*IS178</f>
        <v>193.7439536954586</v>
      </c>
      <c r="IU178" s="135" t="s">
        <v>151</v>
      </c>
      <c r="IV178" s="136">
        <f>IS178-IR178</f>
        <v>0.91500445235975114</v>
      </c>
      <c r="IW178" s="137">
        <f>IV178/IR178</f>
        <v>6.0396333489092485E-2</v>
      </c>
      <c r="IX178" s="137"/>
      <c r="IY178" s="137"/>
      <c r="IZ178" s="137"/>
      <c r="JA178" s="150" t="s">
        <v>39</v>
      </c>
      <c r="JB178" s="283"/>
      <c r="JC178" s="139"/>
      <c r="JD178" s="132"/>
      <c r="JE178" s="132"/>
      <c r="JF178" s="692"/>
      <c r="JH178" s="154"/>
      <c r="JI178" s="135">
        <v>15.15</v>
      </c>
      <c r="JJ178" s="135">
        <f>180.41/11.23</f>
        <v>16.065004452359751</v>
      </c>
      <c r="JK178" s="135">
        <f>12.06*JJ178</f>
        <v>193.7439536954586</v>
      </c>
      <c r="JL178" s="135" t="s">
        <v>151</v>
      </c>
      <c r="JM178" s="136">
        <f>JJ178-JI178</f>
        <v>0.91500445235975114</v>
      </c>
      <c r="JN178" s="137">
        <f>JM178/JI178</f>
        <v>6.0396333489092485E-2</v>
      </c>
      <c r="JO178" s="137"/>
      <c r="JP178" s="137"/>
      <c r="JQ178" s="137"/>
      <c r="JR178" s="150" t="s">
        <v>39</v>
      </c>
      <c r="JS178" s="283"/>
      <c r="JT178" s="139"/>
      <c r="JU178" s="132"/>
      <c r="JV178" s="132"/>
      <c r="JW178" s="13"/>
      <c r="JZ178" s="154"/>
      <c r="KA178" s="135">
        <v>15.15</v>
      </c>
      <c r="KB178" s="135">
        <f>180.41/11.23</f>
        <v>16.065004452359751</v>
      </c>
      <c r="KC178" s="135"/>
      <c r="KD178" s="135" t="s">
        <v>151</v>
      </c>
      <c r="KE178" s="136">
        <f>KB178-KA178</f>
        <v>0.91500445235975114</v>
      </c>
      <c r="KF178" s="137">
        <f>KE178/KA178</f>
        <v>6.0396333489092485E-2</v>
      </c>
      <c r="KG178" s="137"/>
      <c r="KH178" s="137"/>
      <c r="KI178" s="137"/>
      <c r="KJ178" s="150" t="s">
        <v>39</v>
      </c>
      <c r="KK178" s="283"/>
      <c r="KL178" s="139"/>
      <c r="KM178" s="132"/>
      <c r="KN178" s="132"/>
      <c r="KO178" s="13"/>
      <c r="KQ178" s="154"/>
      <c r="KR178" s="135">
        <v>15.15</v>
      </c>
      <c r="KS178" s="135">
        <f>180.41/11.23</f>
        <v>16.065004452359751</v>
      </c>
      <c r="KT178" s="135"/>
      <c r="KU178" s="320" t="s">
        <v>151</v>
      </c>
      <c r="KV178" s="136">
        <f>KS178-KR178</f>
        <v>0.91500445235975114</v>
      </c>
      <c r="KW178" s="137">
        <f>KV178/KR178</f>
        <v>6.0396333489092485E-2</v>
      </c>
      <c r="KX178" s="137"/>
      <c r="KY178" s="137"/>
      <c r="KZ178" s="137"/>
      <c r="LA178" s="150" t="s">
        <v>39</v>
      </c>
      <c r="LB178" s="283"/>
      <c r="LC178" s="139"/>
      <c r="LD178" s="132"/>
      <c r="LE178" s="132"/>
      <c r="LF178" s="13"/>
      <c r="LI178" s="154"/>
      <c r="LJ178" s="135">
        <v>15.15</v>
      </c>
      <c r="LK178" s="135">
        <f>180.41/11.23</f>
        <v>16.065004452359751</v>
      </c>
      <c r="LL178" s="135">
        <f>12.5*LK178</f>
        <v>200.81255565449689</v>
      </c>
      <c r="LM178" s="320" t="s">
        <v>151</v>
      </c>
      <c r="LN178" s="136">
        <f>LK178-LJ178</f>
        <v>0.91500445235975114</v>
      </c>
      <c r="LO178" s="137">
        <f>LN178/LJ178</f>
        <v>6.0396333489092485E-2</v>
      </c>
      <c r="LP178" s="137"/>
      <c r="LQ178" s="137"/>
      <c r="LR178" s="137"/>
      <c r="LS178" s="150" t="s">
        <v>39</v>
      </c>
      <c r="LT178" s="283"/>
      <c r="LU178" s="139"/>
      <c r="LV178" s="132"/>
      <c r="LW178" s="132"/>
      <c r="LX178" s="13"/>
      <c r="LZ178" s="154"/>
      <c r="MA178" s="135">
        <v>15.15</v>
      </c>
      <c r="MB178" s="135">
        <f>180.41/11.23</f>
        <v>16.065004452359751</v>
      </c>
      <c r="MC178" s="135">
        <f>12.5*MB178</f>
        <v>200.81255565449689</v>
      </c>
      <c r="MD178" s="320" t="s">
        <v>151</v>
      </c>
      <c r="ME178" s="136">
        <f>MB178-MA178</f>
        <v>0.91500445235975114</v>
      </c>
      <c r="MF178" s="137">
        <f>ME178/MA178</f>
        <v>6.0396333489092485E-2</v>
      </c>
      <c r="MG178" s="137"/>
      <c r="MH178" s="137"/>
      <c r="MI178" s="137"/>
      <c r="MJ178" s="150" t="s">
        <v>39</v>
      </c>
      <c r="MK178" s="283"/>
      <c r="ML178" s="139"/>
      <c r="MM178" s="132"/>
      <c r="MN178" s="132"/>
      <c r="MO178" s="13"/>
      <c r="MQ178" s="154"/>
      <c r="MR178" s="135">
        <v>15.15</v>
      </c>
      <c r="MS178" s="135">
        <f>180.41/11.23</f>
        <v>16.065004452359751</v>
      </c>
      <c r="MT178" s="135">
        <f>12.5*MS178</f>
        <v>200.81255565449689</v>
      </c>
      <c r="MU178" s="320" t="s">
        <v>151</v>
      </c>
      <c r="MV178" s="136">
        <f>MS178-MR178</f>
        <v>0.91500445235975114</v>
      </c>
      <c r="MW178" s="137">
        <f>MV178/MR178</f>
        <v>6.0396333489092485E-2</v>
      </c>
      <c r="MX178" s="137"/>
      <c r="MY178" s="137"/>
      <c r="MZ178" s="137"/>
      <c r="NA178" s="150" t="s">
        <v>39</v>
      </c>
      <c r="NB178" s="283"/>
      <c r="NC178" s="139"/>
      <c r="ND178" s="132"/>
      <c r="NE178" s="132"/>
      <c r="NF178" s="13"/>
      <c r="NI178" s="154"/>
      <c r="NJ178" s="135">
        <v>15.15</v>
      </c>
      <c r="NK178" s="135">
        <f>180.41/11.23</f>
        <v>16.065004452359751</v>
      </c>
      <c r="NL178" s="362">
        <f>NK178*12.36</f>
        <v>198.56345503116651</v>
      </c>
      <c r="NM178" s="320" t="s">
        <v>151</v>
      </c>
      <c r="NN178" s="136">
        <f>NK178-NJ178</f>
        <v>0.91500445235975114</v>
      </c>
      <c r="NO178" s="137">
        <f>NN178/NJ178</f>
        <v>6.0396333489092485E-2</v>
      </c>
      <c r="NP178" s="137"/>
      <c r="NQ178" s="137"/>
      <c r="NR178" s="137"/>
      <c r="NS178" s="150" t="s">
        <v>39</v>
      </c>
      <c r="NT178" s="283"/>
      <c r="NU178" s="139"/>
      <c r="NV178" s="132"/>
      <c r="NW178" s="132"/>
      <c r="NX178" s="13"/>
      <c r="OA178" s="154"/>
      <c r="OB178" s="135">
        <v>15.15</v>
      </c>
      <c r="OC178" s="135">
        <f>180.41/11.23</f>
        <v>16.065004452359751</v>
      </c>
      <c r="OD178" s="362"/>
      <c r="OE178" s="320" t="s">
        <v>151</v>
      </c>
      <c r="OF178" s="136">
        <f>OC178-OB178</f>
        <v>0.91500445235975114</v>
      </c>
      <c r="OG178" s="137">
        <f>OF178/OB178</f>
        <v>6.0396333489092485E-2</v>
      </c>
      <c r="OH178" s="137"/>
      <c r="OI178" s="137"/>
      <c r="OJ178" s="137"/>
      <c r="OK178" s="150" t="s">
        <v>39</v>
      </c>
      <c r="OL178" s="283"/>
      <c r="OM178" s="139"/>
      <c r="ON178" s="13"/>
      <c r="OQ178" s="154"/>
      <c r="OR178" s="135">
        <v>15.15</v>
      </c>
      <c r="OS178" s="135">
        <f>180.41/11.23</f>
        <v>16.065004452359751</v>
      </c>
      <c r="OT178" s="362"/>
      <c r="OU178" s="320" t="s">
        <v>151</v>
      </c>
      <c r="OV178" s="136">
        <f>OS178-OR178</f>
        <v>0.91500445235975114</v>
      </c>
      <c r="OW178" s="137">
        <f>OV178/OR178</f>
        <v>6.0396333489092485E-2</v>
      </c>
      <c r="OX178" s="137"/>
      <c r="OY178" s="137"/>
      <c r="OZ178" s="137"/>
      <c r="PA178" s="150" t="s">
        <v>39</v>
      </c>
      <c r="PB178" s="283"/>
      <c r="PC178" s="139"/>
      <c r="PD178" s="13"/>
      <c r="PG178" s="154"/>
      <c r="PH178" s="135">
        <v>15.15</v>
      </c>
      <c r="PI178" s="135">
        <f>180.41/11.23</f>
        <v>16.065004452359751</v>
      </c>
      <c r="PJ178" s="362"/>
      <c r="PK178" s="320" t="s">
        <v>151</v>
      </c>
      <c r="PL178" s="136">
        <f>PI178-PH178</f>
        <v>0.91500445235975114</v>
      </c>
      <c r="PM178" s="137">
        <f>PL178/PH178</f>
        <v>6.0396333489092485E-2</v>
      </c>
      <c r="PN178" s="137"/>
      <c r="PO178" s="137"/>
      <c r="PP178" s="137"/>
      <c r="PQ178" s="150" t="s">
        <v>39</v>
      </c>
      <c r="PR178" s="283"/>
      <c r="PS178" s="139"/>
      <c r="PT178" s="13"/>
      <c r="PV178" s="154"/>
      <c r="PW178" s="135">
        <v>15.15</v>
      </c>
      <c r="PX178" s="135">
        <f>180.41/11.23</f>
        <v>16.065004452359751</v>
      </c>
      <c r="PY178" s="362"/>
      <c r="PZ178" s="320" t="s">
        <v>151</v>
      </c>
      <c r="QA178" s="136">
        <f>PX178-PW178</f>
        <v>0.91500445235975114</v>
      </c>
      <c r="QB178" s="137">
        <f>QA178/PW178</f>
        <v>6.0396333489092485E-2</v>
      </c>
      <c r="QC178" s="137"/>
      <c r="QD178" s="137"/>
      <c r="QE178" s="137"/>
      <c r="QF178" s="150" t="s">
        <v>39</v>
      </c>
      <c r="QG178" s="283"/>
      <c r="QH178" s="139"/>
      <c r="QI178" s="13"/>
      <c r="QK178" s="154"/>
      <c r="QL178" s="135">
        <v>15.15</v>
      </c>
      <c r="QM178" s="135">
        <f>180.41/11.23</f>
        <v>16.065004452359751</v>
      </c>
      <c r="QN178" s="362"/>
      <c r="QO178" s="320" t="s">
        <v>151</v>
      </c>
      <c r="QP178" s="136">
        <f>QM178-QL178</f>
        <v>0.91500445235975114</v>
      </c>
      <c r="QQ178" s="137">
        <f>QP178/QL178</f>
        <v>6.0396333489092485E-2</v>
      </c>
      <c r="QR178" s="137"/>
      <c r="QS178" s="137"/>
      <c r="QT178" s="137"/>
      <c r="QU178" s="150" t="s">
        <v>39</v>
      </c>
      <c r="QV178" s="283"/>
      <c r="QW178" s="139"/>
      <c r="QX178" s="13"/>
      <c r="QZ178" s="628"/>
      <c r="RA178" s="135">
        <v>15.15</v>
      </c>
      <c r="RB178" s="135">
        <f>180.41/11.23</f>
        <v>16.065004452359751</v>
      </c>
      <c r="RC178" s="506">
        <f>12.13*RB178</f>
        <v>194.86850400712379</v>
      </c>
      <c r="RD178" s="320" t="s">
        <v>151</v>
      </c>
      <c r="RE178" s="136">
        <f>RB178-RA178</f>
        <v>0.91500445235975114</v>
      </c>
      <c r="RF178" s="137">
        <f>RE178/RA178</f>
        <v>6.0396333489092485E-2</v>
      </c>
      <c r="RG178" s="137"/>
      <c r="RH178" s="137"/>
      <c r="RI178" s="137"/>
      <c r="RJ178" s="525" t="s">
        <v>39</v>
      </c>
      <c r="RK178" s="283"/>
      <c r="RL178" s="570"/>
      <c r="RM178" s="633"/>
      <c r="RQ178" s="628"/>
      <c r="RR178" s="135">
        <v>15.15</v>
      </c>
      <c r="RS178" s="135">
        <f>180.41/11.23</f>
        <v>16.065004452359751</v>
      </c>
      <c r="RT178" s="506">
        <f>12.13*RS178</f>
        <v>194.86850400712379</v>
      </c>
      <c r="RU178" s="320" t="s">
        <v>1012</v>
      </c>
      <c r="RV178" s="136">
        <f>RS178-RR178</f>
        <v>0.91500445235975114</v>
      </c>
      <c r="RW178" s="137">
        <f>RV178/RR178</f>
        <v>6.0396333489092485E-2</v>
      </c>
      <c r="RX178" s="137"/>
      <c r="RY178" s="137"/>
      <c r="RZ178" s="137"/>
      <c r="SA178" s="525" t="s">
        <v>39</v>
      </c>
      <c r="SB178" s="283"/>
      <c r="SC178" s="570"/>
      <c r="SD178" s="633"/>
    </row>
    <row r="179" spans="1:498">
      <c r="A179" s="110" t="s">
        <v>544</v>
      </c>
      <c r="B179" s="111">
        <v>50</v>
      </c>
      <c r="C179" s="110" t="s">
        <v>32</v>
      </c>
      <c r="D179" s="781">
        <v>1023</v>
      </c>
      <c r="E179" s="112" t="s">
        <v>531</v>
      </c>
      <c r="F179" s="350" t="s">
        <v>471</v>
      </c>
      <c r="G179" s="603" t="s">
        <v>545</v>
      </c>
      <c r="H179" s="110" t="s">
        <v>538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243"/>
      <c r="T179" s="13"/>
      <c r="U179" s="13"/>
      <c r="V179" s="692"/>
      <c r="X179" s="13"/>
      <c r="Y179" s="135">
        <v>11</v>
      </c>
      <c r="Z179" s="135">
        <f>133.41/11.23</f>
        <v>11.879786286731967</v>
      </c>
      <c r="AA179" s="135" t="s">
        <v>151</v>
      </c>
      <c r="AB179" s="136">
        <f>Z179-Y179</f>
        <v>0.87978628673196724</v>
      </c>
      <c r="AC179" s="137">
        <f>AB179/Y179</f>
        <v>7.9980571521087937E-2</v>
      </c>
      <c r="AD179" s="137"/>
      <c r="AE179" s="150" t="s">
        <v>39</v>
      </c>
      <c r="AF179" s="138"/>
      <c r="AG179" s="139"/>
      <c r="AH179" s="132"/>
      <c r="AI179" s="132"/>
      <c r="AJ179" s="692"/>
      <c r="AL179" s="13"/>
      <c r="AM179" s="135">
        <v>11</v>
      </c>
      <c r="AN179" s="135">
        <f>133.41/11.23</f>
        <v>11.879786286731967</v>
      </c>
      <c r="AO179" s="135" t="s">
        <v>151</v>
      </c>
      <c r="AP179" s="136">
        <f>AN179-AM179</f>
        <v>0.87978628673196724</v>
      </c>
      <c r="AQ179" s="137">
        <f>AP179/AM179</f>
        <v>7.9980571521087937E-2</v>
      </c>
      <c r="AR179" s="137"/>
      <c r="AS179" s="150" t="s">
        <v>39</v>
      </c>
      <c r="AT179" s="138"/>
      <c r="AU179" s="139"/>
      <c r="AV179" s="132"/>
      <c r="AW179" s="132"/>
      <c r="AX179" s="692"/>
      <c r="AZ179" s="13"/>
      <c r="BA179" s="135">
        <v>11</v>
      </c>
      <c r="BB179" s="135">
        <f>133.41/11.23</f>
        <v>11.879786286731967</v>
      </c>
      <c r="BC179" s="135" t="s">
        <v>151</v>
      </c>
      <c r="BD179" s="136">
        <f>BB179-BA179</f>
        <v>0.87978628673196724</v>
      </c>
      <c r="BE179" s="137">
        <f>BD179/BA179</f>
        <v>7.9980571521087937E-2</v>
      </c>
      <c r="BF179" s="137"/>
      <c r="BG179" s="150" t="s">
        <v>39</v>
      </c>
      <c r="BH179" s="138"/>
      <c r="BI179" s="139"/>
      <c r="BJ179" s="132"/>
      <c r="BK179" s="132"/>
      <c r="BL179" s="13"/>
      <c r="BN179" s="154"/>
      <c r="BO179" s="135">
        <v>11</v>
      </c>
      <c r="BP179" s="135">
        <f>133.41/11.23</f>
        <v>11.879786286731967</v>
      </c>
      <c r="BQ179" s="135" t="s">
        <v>151</v>
      </c>
      <c r="BR179" s="136">
        <f>BP179-BO179</f>
        <v>0.87978628673196724</v>
      </c>
      <c r="BS179" s="137">
        <f>BR179/BO179</f>
        <v>7.9980571521087937E-2</v>
      </c>
      <c r="BT179" s="137"/>
      <c r="BU179" s="150" t="s">
        <v>39</v>
      </c>
      <c r="BV179" s="138"/>
      <c r="BW179" s="139"/>
      <c r="BX179" s="132"/>
      <c r="BY179" s="132"/>
      <c r="BZ179" s="692"/>
      <c r="CB179" s="13"/>
      <c r="CC179" s="135">
        <v>11</v>
      </c>
      <c r="CD179" s="135">
        <f>133.41/11.23</f>
        <v>11.879786286731967</v>
      </c>
      <c r="CE179" s="135" t="s">
        <v>151</v>
      </c>
      <c r="CF179" s="136">
        <f>CD179-CC179</f>
        <v>0.87978628673196724</v>
      </c>
      <c r="CG179" s="137">
        <f>CF179/CC179</f>
        <v>7.9980571521087937E-2</v>
      </c>
      <c r="CH179" s="137"/>
      <c r="CI179" s="150" t="s">
        <v>39</v>
      </c>
      <c r="CJ179" s="138"/>
      <c r="CK179" s="139"/>
      <c r="CL179" s="132"/>
      <c r="CM179" s="132"/>
      <c r="CN179" s="692"/>
      <c r="CP179" s="13"/>
      <c r="CQ179" s="135">
        <v>11</v>
      </c>
      <c r="CR179" s="135">
        <f>133.41/11.23</f>
        <v>11.879786286731967</v>
      </c>
      <c r="CS179" s="135" t="s">
        <v>151</v>
      </c>
      <c r="CT179" s="136">
        <f>CR179-CQ179</f>
        <v>0.87978628673196724</v>
      </c>
      <c r="CU179" s="137">
        <f>CT179/CQ179</f>
        <v>7.9980571521087937E-2</v>
      </c>
      <c r="CV179" s="137"/>
      <c r="CW179" s="150" t="s">
        <v>39</v>
      </c>
      <c r="CX179" s="138"/>
      <c r="CY179" s="139"/>
      <c r="CZ179" s="132"/>
      <c r="DA179" s="132"/>
      <c r="DB179" s="692"/>
      <c r="DD179" s="13"/>
      <c r="DE179" s="135">
        <v>11</v>
      </c>
      <c r="DF179" s="135">
        <f>133.41/11.23</f>
        <v>11.879786286731967</v>
      </c>
      <c r="DG179" s="135"/>
      <c r="DH179" s="135"/>
      <c r="DI179" s="135" t="s">
        <v>151</v>
      </c>
      <c r="DJ179" s="136">
        <f>DF179-DE179</f>
        <v>0.87978628673196724</v>
      </c>
      <c r="DK179" s="137">
        <f>DJ179/DE179</f>
        <v>7.9980571521087937E-2</v>
      </c>
      <c r="DL179" s="137"/>
      <c r="DM179" s="150" t="s">
        <v>39</v>
      </c>
      <c r="DN179" s="138"/>
      <c r="DO179" s="139"/>
      <c r="DP179" s="132"/>
      <c r="DQ179" s="132"/>
      <c r="DR179" s="692"/>
      <c r="DT179" s="154"/>
      <c r="DU179" s="135">
        <v>11</v>
      </c>
      <c r="DV179" s="135">
        <f>133.41/11.23</f>
        <v>11.879786286731967</v>
      </c>
      <c r="DW179" s="135" t="s">
        <v>151</v>
      </c>
      <c r="DX179" s="136">
        <f>DV179-DU179</f>
        <v>0.87978628673196724</v>
      </c>
      <c r="DY179" s="137">
        <f>DX179/DU179</f>
        <v>7.9980571521087937E-2</v>
      </c>
      <c r="DZ179" s="137"/>
      <c r="EA179" s="150" t="s">
        <v>39</v>
      </c>
      <c r="EB179" s="138"/>
      <c r="EC179" s="139"/>
      <c r="ED179" s="132"/>
      <c r="EE179" s="132"/>
      <c r="EF179" s="692"/>
      <c r="EG179" s="692"/>
      <c r="EH179" s="154"/>
      <c r="EI179" s="135">
        <v>11</v>
      </c>
      <c r="EJ179" s="135">
        <f>133.41/11.23</f>
        <v>11.879786286731967</v>
      </c>
      <c r="EK179" s="135" t="s">
        <v>151</v>
      </c>
      <c r="EL179" s="136">
        <f>EJ179-EI179</f>
        <v>0.87978628673196724</v>
      </c>
      <c r="EM179" s="137">
        <f>EL179/EI179</f>
        <v>7.9980571521087937E-2</v>
      </c>
      <c r="EN179" s="150" t="s">
        <v>39</v>
      </c>
      <c r="EO179" s="138"/>
      <c r="EP179" s="139"/>
      <c r="EQ179" s="132"/>
      <c r="ER179" s="132"/>
      <c r="ES179" s="692"/>
      <c r="EU179" s="154"/>
      <c r="EV179" s="135">
        <v>11</v>
      </c>
      <c r="EW179" s="135">
        <f>133.41/11.23</f>
        <v>11.879786286731967</v>
      </c>
      <c r="EX179" s="135" t="s">
        <v>151</v>
      </c>
      <c r="EY179" s="136">
        <f>EW179-EV179</f>
        <v>0.87978628673196724</v>
      </c>
      <c r="EZ179" s="137">
        <f>EY179/EV179</f>
        <v>7.9980571521087937E-2</v>
      </c>
      <c r="FA179" s="150" t="s">
        <v>39</v>
      </c>
      <c r="FB179" s="138"/>
      <c r="FC179" s="139"/>
      <c r="FD179" s="132"/>
      <c r="FE179" s="132"/>
      <c r="FF179" s="692"/>
      <c r="FH179" s="154"/>
      <c r="FI179" s="135">
        <v>11</v>
      </c>
      <c r="FJ179" s="135">
        <f>133.41/11.23</f>
        <v>11.879786286731967</v>
      </c>
      <c r="FK179" s="135" t="s">
        <v>151</v>
      </c>
      <c r="FL179" s="136">
        <f>FJ179-FI179</f>
        <v>0.87978628673196724</v>
      </c>
      <c r="FM179" s="137">
        <f>FL179/FI179</f>
        <v>7.9980571521087937E-2</v>
      </c>
      <c r="FN179" s="150" t="s">
        <v>39</v>
      </c>
      <c r="FO179" s="138"/>
      <c r="FP179" s="139"/>
      <c r="FQ179" s="132"/>
      <c r="FR179" s="132"/>
      <c r="FS179" s="692"/>
      <c r="FU179" s="154"/>
      <c r="FV179" s="135">
        <v>11</v>
      </c>
      <c r="FW179" s="135">
        <f>133.41/11.23</f>
        <v>11.879786286731967</v>
      </c>
      <c r="FX179" s="135"/>
      <c r="FY179" s="135" t="s">
        <v>151</v>
      </c>
      <c r="FZ179" s="136">
        <f>FW179-FV179</f>
        <v>0.87978628673196724</v>
      </c>
      <c r="GA179" s="137">
        <f>FZ179/FV179</f>
        <v>7.9980571521087937E-2</v>
      </c>
      <c r="GB179" s="150" t="s">
        <v>39</v>
      </c>
      <c r="GC179" s="138"/>
      <c r="GD179" s="139"/>
      <c r="GE179" s="132"/>
      <c r="GF179" s="132"/>
      <c r="GG179" s="692"/>
      <c r="GI179" s="154"/>
      <c r="GJ179" s="135">
        <v>11</v>
      </c>
      <c r="GK179" s="135">
        <f>133.41/11.23</f>
        <v>11.879786286731967</v>
      </c>
      <c r="GL179" s="135">
        <f>12.1*GK179</f>
        <v>143.74541406945679</v>
      </c>
      <c r="GM179" s="135" t="s">
        <v>151</v>
      </c>
      <c r="GN179" s="136">
        <f>GK179-GJ179</f>
        <v>0.87978628673196724</v>
      </c>
      <c r="GO179" s="137">
        <f>GN179/GJ179</f>
        <v>7.9980571521087937E-2</v>
      </c>
      <c r="GP179" s="150" t="s">
        <v>39</v>
      </c>
      <c r="GQ179" s="283"/>
      <c r="GR179" s="139"/>
      <c r="GS179" s="132"/>
      <c r="GT179" s="132"/>
      <c r="GU179" s="692"/>
      <c r="GW179" s="154"/>
      <c r="GX179" s="135">
        <v>11</v>
      </c>
      <c r="GY179" s="135">
        <f>133.41/11.23</f>
        <v>11.879786286731967</v>
      </c>
      <c r="GZ179" s="135">
        <f>12.1*GY179</f>
        <v>143.74541406945679</v>
      </c>
      <c r="HA179" s="135" t="s">
        <v>151</v>
      </c>
      <c r="HB179" s="136">
        <f>GY179-GX179</f>
        <v>0.87978628673196724</v>
      </c>
      <c r="HC179" s="137">
        <f>HB179/GX179</f>
        <v>7.9980571521087937E-2</v>
      </c>
      <c r="HD179" s="150" t="s">
        <v>39</v>
      </c>
      <c r="HE179" s="283"/>
      <c r="HF179" s="139"/>
      <c r="HG179" s="132"/>
      <c r="HH179" s="132"/>
      <c r="HI179" s="692"/>
      <c r="HJ179" s="692"/>
      <c r="HK179" s="154"/>
      <c r="HL179" s="135">
        <v>11</v>
      </c>
      <c r="HM179" s="135">
        <f>133.41/11.23</f>
        <v>11.879786286731967</v>
      </c>
      <c r="HN179" s="135">
        <f>12.1*HM179</f>
        <v>143.74541406945679</v>
      </c>
      <c r="HO179" s="135" t="s">
        <v>151</v>
      </c>
      <c r="HP179" s="136">
        <f>HM179-HL179</f>
        <v>0.87978628673196724</v>
      </c>
      <c r="HQ179" s="137">
        <f>HP179/HL179</f>
        <v>7.9980571521087937E-2</v>
      </c>
      <c r="HR179" s="150" t="s">
        <v>39</v>
      </c>
      <c r="HS179" s="283"/>
      <c r="HT179" s="139"/>
      <c r="HU179" s="132"/>
      <c r="HV179" s="132"/>
      <c r="HW179" s="692"/>
      <c r="HX179" s="154"/>
      <c r="HY179" s="135">
        <v>11</v>
      </c>
      <c r="HZ179" s="135">
        <f>133.41/11.23</f>
        <v>11.879786286731967</v>
      </c>
      <c r="IA179" s="135">
        <f>HZ179*11.83</f>
        <v>140.53787177203918</v>
      </c>
      <c r="IB179" s="135" t="s">
        <v>151</v>
      </c>
      <c r="IC179" s="136">
        <f>HZ179-HY179</f>
        <v>0.87978628673196724</v>
      </c>
      <c r="ID179" s="137">
        <f>IC179/HY179</f>
        <v>7.9980571521087937E-2</v>
      </c>
      <c r="IE179" s="137"/>
      <c r="IF179" s="137"/>
      <c r="IG179" s="137"/>
      <c r="IH179" s="150" t="s">
        <v>39</v>
      </c>
      <c r="II179" s="283"/>
      <c r="IJ179" s="139"/>
      <c r="IK179" s="132"/>
      <c r="IL179" s="132"/>
      <c r="IM179" s="692"/>
      <c r="IQ179" s="154"/>
      <c r="IR179" s="135">
        <v>11</v>
      </c>
      <c r="IS179" s="135">
        <f>133.41/11.23</f>
        <v>11.879786286731967</v>
      </c>
      <c r="IT179" s="135">
        <f>12.06*IS179</f>
        <v>143.27022261798754</v>
      </c>
      <c r="IU179" s="135" t="s">
        <v>151</v>
      </c>
      <c r="IV179" s="136">
        <f>IS179-IR179</f>
        <v>0.87978628673196724</v>
      </c>
      <c r="IW179" s="137">
        <f>IV179/IR179</f>
        <v>7.9980571521087937E-2</v>
      </c>
      <c r="IX179" s="137"/>
      <c r="IY179" s="137"/>
      <c r="IZ179" s="137"/>
      <c r="JA179" s="150" t="s">
        <v>39</v>
      </c>
      <c r="JB179" s="283"/>
      <c r="JC179" s="139"/>
      <c r="JD179" s="132"/>
      <c r="JE179" s="132"/>
      <c r="JF179" s="692"/>
      <c r="JH179" s="154"/>
      <c r="JI179" s="135">
        <v>11</v>
      </c>
      <c r="JJ179" s="135">
        <f>133.41/11.23</f>
        <v>11.879786286731967</v>
      </c>
      <c r="JK179" s="135">
        <f>12.06*JJ179</f>
        <v>143.27022261798754</v>
      </c>
      <c r="JL179" s="135" t="s">
        <v>151</v>
      </c>
      <c r="JM179" s="136">
        <f>JJ179-JI179</f>
        <v>0.87978628673196724</v>
      </c>
      <c r="JN179" s="137">
        <f>JM179/JI179</f>
        <v>7.9980571521087937E-2</v>
      </c>
      <c r="JO179" s="137"/>
      <c r="JP179" s="137"/>
      <c r="JQ179" s="137"/>
      <c r="JR179" s="150" t="s">
        <v>39</v>
      </c>
      <c r="JS179" s="283"/>
      <c r="JT179" s="139"/>
      <c r="JU179" s="132"/>
      <c r="JV179" s="132"/>
      <c r="JW179" s="13"/>
      <c r="JZ179" s="154"/>
      <c r="KA179" s="135">
        <v>11</v>
      </c>
      <c r="KB179" s="135">
        <f>133.41/11.23</f>
        <v>11.879786286731967</v>
      </c>
      <c r="KC179" s="135"/>
      <c r="KD179" s="135" t="s">
        <v>151</v>
      </c>
      <c r="KE179" s="136">
        <f>KB179-KA179</f>
        <v>0.87978628673196724</v>
      </c>
      <c r="KF179" s="137">
        <f>KE179/KA179</f>
        <v>7.9980571521087937E-2</v>
      </c>
      <c r="KG179" s="137"/>
      <c r="KH179" s="137"/>
      <c r="KI179" s="137"/>
      <c r="KJ179" s="150" t="s">
        <v>39</v>
      </c>
      <c r="KK179" s="283"/>
      <c r="KL179" s="139"/>
      <c r="KM179" s="132"/>
      <c r="KN179" s="132"/>
      <c r="KO179" s="13"/>
      <c r="KQ179" s="154"/>
      <c r="KR179" s="135">
        <v>11</v>
      </c>
      <c r="KS179" s="135">
        <f>133.41/11.23</f>
        <v>11.879786286731967</v>
      </c>
      <c r="KT179" s="135"/>
      <c r="KU179" s="320" t="s">
        <v>151</v>
      </c>
      <c r="KV179" s="136">
        <f>KS179-KR179</f>
        <v>0.87978628673196724</v>
      </c>
      <c r="KW179" s="137">
        <f>KV179/KR179</f>
        <v>7.9980571521087937E-2</v>
      </c>
      <c r="KX179" s="137"/>
      <c r="KY179" s="137"/>
      <c r="KZ179" s="137"/>
      <c r="LA179" s="150" t="s">
        <v>39</v>
      </c>
      <c r="LB179" s="283"/>
      <c r="LC179" s="139"/>
      <c r="LD179" s="132"/>
      <c r="LE179" s="132"/>
      <c r="LF179" s="13"/>
      <c r="LI179" s="154"/>
      <c r="LJ179" s="135">
        <v>11</v>
      </c>
      <c r="LK179" s="135">
        <f>133.41/11.23</f>
        <v>11.879786286731967</v>
      </c>
      <c r="LL179" s="135">
        <f>12.5*LK179</f>
        <v>148.49732858414959</v>
      </c>
      <c r="LM179" s="320" t="s">
        <v>151</v>
      </c>
      <c r="LN179" s="136">
        <f>LK179-LJ179</f>
        <v>0.87978628673196724</v>
      </c>
      <c r="LO179" s="137">
        <f>LN179/LJ179</f>
        <v>7.9980571521087937E-2</v>
      </c>
      <c r="LP179" s="137"/>
      <c r="LQ179" s="137"/>
      <c r="LR179" s="137"/>
      <c r="LS179" s="150" t="s">
        <v>39</v>
      </c>
      <c r="LT179" s="283"/>
      <c r="LU179" s="139"/>
      <c r="LV179" s="132"/>
      <c r="LW179" s="132"/>
      <c r="LX179" s="13"/>
      <c r="LZ179" s="154"/>
      <c r="MA179" s="135">
        <v>11</v>
      </c>
      <c r="MB179" s="135">
        <f>133.41/11.23</f>
        <v>11.879786286731967</v>
      </c>
      <c r="MC179" s="135">
        <f>12.5*MB179</f>
        <v>148.49732858414959</v>
      </c>
      <c r="MD179" s="320" t="s">
        <v>151</v>
      </c>
      <c r="ME179" s="136">
        <f>MB179-MA179</f>
        <v>0.87978628673196724</v>
      </c>
      <c r="MF179" s="137">
        <f>ME179/MA179</f>
        <v>7.9980571521087937E-2</v>
      </c>
      <c r="MG179" s="137"/>
      <c r="MH179" s="137"/>
      <c r="MI179" s="137"/>
      <c r="MJ179" s="150" t="s">
        <v>39</v>
      </c>
      <c r="MK179" s="283"/>
      <c r="ML179" s="139"/>
      <c r="MM179" s="132"/>
      <c r="MN179" s="132"/>
      <c r="MO179" s="13"/>
      <c r="MQ179" s="154"/>
      <c r="MR179" s="135">
        <v>11</v>
      </c>
      <c r="MS179" s="135">
        <f>133.41/11.23</f>
        <v>11.879786286731967</v>
      </c>
      <c r="MT179" s="135">
        <f>12.5*MS179</f>
        <v>148.49732858414959</v>
      </c>
      <c r="MU179" s="320" t="s">
        <v>151</v>
      </c>
      <c r="MV179" s="136">
        <f>MS179-MR179</f>
        <v>0.87978628673196724</v>
      </c>
      <c r="MW179" s="137">
        <f>MV179/MR179</f>
        <v>7.9980571521087937E-2</v>
      </c>
      <c r="MX179" s="137"/>
      <c r="MY179" s="137"/>
      <c r="MZ179" s="137"/>
      <c r="NA179" s="150" t="s">
        <v>39</v>
      </c>
      <c r="NB179" s="283"/>
      <c r="NC179" s="139"/>
      <c r="ND179" s="132"/>
      <c r="NE179" s="132"/>
      <c r="NF179" s="13"/>
      <c r="NI179" s="154"/>
      <c r="NJ179" s="135">
        <v>11</v>
      </c>
      <c r="NK179" s="135">
        <f>133.41/11.23</f>
        <v>11.879786286731967</v>
      </c>
      <c r="NL179" s="362">
        <f>NK179*12.36</f>
        <v>146.83415850400712</v>
      </c>
      <c r="NM179" s="320" t="s">
        <v>151</v>
      </c>
      <c r="NN179" s="136">
        <f>NK179-NJ179</f>
        <v>0.87978628673196724</v>
      </c>
      <c r="NO179" s="137">
        <f>NN179/NJ179</f>
        <v>7.9980571521087937E-2</v>
      </c>
      <c r="NP179" s="137"/>
      <c r="NQ179" s="137"/>
      <c r="NR179" s="137"/>
      <c r="NS179" s="150" t="s">
        <v>39</v>
      </c>
      <c r="NT179" s="283"/>
      <c r="NU179" s="139"/>
      <c r="NV179" s="132"/>
      <c r="NW179" s="132"/>
      <c r="NX179" s="13"/>
      <c r="OA179" s="154"/>
      <c r="OB179" s="135">
        <v>11</v>
      </c>
      <c r="OC179" s="135">
        <f>133.41/11.23</f>
        <v>11.879786286731967</v>
      </c>
      <c r="OD179" s="362"/>
      <c r="OE179" s="320" t="s">
        <v>151</v>
      </c>
      <c r="OF179" s="136">
        <f>OC179-OB179</f>
        <v>0.87978628673196724</v>
      </c>
      <c r="OG179" s="137">
        <f>OF179/OB179</f>
        <v>7.9980571521087937E-2</v>
      </c>
      <c r="OH179" s="137"/>
      <c r="OI179" s="137"/>
      <c r="OJ179" s="137"/>
      <c r="OK179" s="150" t="s">
        <v>39</v>
      </c>
      <c r="OL179" s="283"/>
      <c r="OM179" s="139"/>
      <c r="ON179" s="13"/>
      <c r="OQ179" s="154"/>
      <c r="OR179" s="135">
        <v>11</v>
      </c>
      <c r="OS179" s="135">
        <f>133.41/11.23</f>
        <v>11.879786286731967</v>
      </c>
      <c r="OT179" s="362"/>
      <c r="OU179" s="320" t="s">
        <v>151</v>
      </c>
      <c r="OV179" s="136">
        <f>OS179-OR179</f>
        <v>0.87978628673196724</v>
      </c>
      <c r="OW179" s="137">
        <f>OV179/OR179</f>
        <v>7.9980571521087937E-2</v>
      </c>
      <c r="OX179" s="137"/>
      <c r="OY179" s="137"/>
      <c r="OZ179" s="137"/>
      <c r="PA179" s="150" t="s">
        <v>39</v>
      </c>
      <c r="PB179" s="283"/>
      <c r="PC179" s="139"/>
      <c r="PD179" s="13"/>
      <c r="PG179" s="154"/>
      <c r="PH179" s="135">
        <v>11</v>
      </c>
      <c r="PI179" s="135">
        <f>133.41/11.23</f>
        <v>11.879786286731967</v>
      </c>
      <c r="PJ179" s="362"/>
      <c r="PK179" s="320" t="s">
        <v>151</v>
      </c>
      <c r="PL179" s="136">
        <f>PI179-PH179</f>
        <v>0.87978628673196724</v>
      </c>
      <c r="PM179" s="137">
        <f>PL179/PH179</f>
        <v>7.9980571521087937E-2</v>
      </c>
      <c r="PN179" s="137"/>
      <c r="PO179" s="137"/>
      <c r="PP179" s="137"/>
      <c r="PQ179" s="150" t="s">
        <v>39</v>
      </c>
      <c r="PR179" s="283"/>
      <c r="PS179" s="139"/>
      <c r="PT179" s="13"/>
      <c r="PV179" s="154"/>
      <c r="PW179" s="135">
        <v>11</v>
      </c>
      <c r="PX179" s="135">
        <f>133.41/11.23</f>
        <v>11.879786286731967</v>
      </c>
      <c r="PY179" s="362"/>
      <c r="PZ179" s="320" t="s">
        <v>151</v>
      </c>
      <c r="QA179" s="136">
        <f>PX179-PW179</f>
        <v>0.87978628673196724</v>
      </c>
      <c r="QB179" s="137">
        <f>QA179/PW179</f>
        <v>7.9980571521087937E-2</v>
      </c>
      <c r="QC179" s="137"/>
      <c r="QD179" s="137"/>
      <c r="QE179" s="137"/>
      <c r="QF179" s="150" t="s">
        <v>39</v>
      </c>
      <c r="QG179" s="283"/>
      <c r="QH179" s="139"/>
      <c r="QI179" s="13"/>
      <c r="QK179" s="154"/>
      <c r="QL179" s="135">
        <v>11</v>
      </c>
      <c r="QM179" s="135">
        <f>133.41/11.23</f>
        <v>11.879786286731967</v>
      </c>
      <c r="QN179" s="362"/>
      <c r="QO179" s="320" t="s">
        <v>151</v>
      </c>
      <c r="QP179" s="136">
        <f>QM179-QL179</f>
        <v>0.87978628673196724</v>
      </c>
      <c r="QQ179" s="137">
        <f>QP179/QL179</f>
        <v>7.9980571521087937E-2</v>
      </c>
      <c r="QR179" s="137"/>
      <c r="QS179" s="137"/>
      <c r="QT179" s="137"/>
      <c r="QU179" s="150" t="s">
        <v>39</v>
      </c>
      <c r="QV179" s="283"/>
      <c r="QW179" s="139"/>
      <c r="QX179" s="13"/>
      <c r="QZ179" s="628"/>
      <c r="RA179" s="135">
        <v>11</v>
      </c>
      <c r="RB179" s="135">
        <f>133.41/11.23</f>
        <v>11.879786286731967</v>
      </c>
      <c r="RC179" s="506">
        <f>12.13*RB179</f>
        <v>144.10180765805876</v>
      </c>
      <c r="RD179" s="320" t="s">
        <v>151</v>
      </c>
      <c r="RE179" s="136">
        <f>RB179-RA179</f>
        <v>0.87978628673196724</v>
      </c>
      <c r="RF179" s="137">
        <f>RE179/RA179</f>
        <v>7.9980571521087937E-2</v>
      </c>
      <c r="RG179" s="137"/>
      <c r="RH179" s="137"/>
      <c r="RI179" s="137"/>
      <c r="RJ179" s="525" t="s">
        <v>39</v>
      </c>
      <c r="RK179" s="283"/>
      <c r="RL179" s="570"/>
      <c r="RM179" s="633"/>
      <c r="RQ179" s="628"/>
      <c r="RR179" s="135">
        <v>11</v>
      </c>
      <c r="RS179" s="135">
        <f>133.41/11.23</f>
        <v>11.879786286731967</v>
      </c>
      <c r="RT179" s="506">
        <f>12.13*RS179</f>
        <v>144.10180765805876</v>
      </c>
      <c r="RU179" s="320" t="s">
        <v>1012</v>
      </c>
      <c r="RV179" s="136">
        <f>RS179-RR179</f>
        <v>0.87978628673196724</v>
      </c>
      <c r="RW179" s="137">
        <f>RV179/RR179</f>
        <v>7.9980571521087937E-2</v>
      </c>
      <c r="RX179" s="137"/>
      <c r="RY179" s="137"/>
      <c r="RZ179" s="137"/>
      <c r="SA179" s="525" t="s">
        <v>39</v>
      </c>
      <c r="SB179" s="283"/>
      <c r="SC179" s="570"/>
      <c r="SD179" s="633"/>
    </row>
    <row r="180" spans="1:498">
      <c r="A180" s="110" t="s">
        <v>546</v>
      </c>
      <c r="B180" s="111">
        <v>50</v>
      </c>
      <c r="C180" s="110" t="s">
        <v>32</v>
      </c>
      <c r="D180" s="781">
        <v>1023</v>
      </c>
      <c r="E180" s="112" t="s">
        <v>531</v>
      </c>
      <c r="F180" s="350" t="s">
        <v>471</v>
      </c>
      <c r="G180" s="603" t="s">
        <v>344</v>
      </c>
      <c r="H180" s="110" t="s">
        <v>547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243"/>
      <c r="T180" s="13"/>
      <c r="U180" s="13"/>
      <c r="V180" s="692"/>
      <c r="X180" s="692"/>
      <c r="Y180" s="135"/>
      <c r="Z180" s="135"/>
      <c r="AA180" s="135"/>
      <c r="AB180" s="136"/>
      <c r="AC180" s="137"/>
      <c r="AD180" s="137"/>
      <c r="AE180" s="150"/>
      <c r="AF180" s="138"/>
      <c r="AG180" s="139"/>
      <c r="AH180" s="132"/>
      <c r="AI180" s="132"/>
      <c r="AJ180" s="692"/>
      <c r="AL180" s="13"/>
      <c r="AM180" s="135"/>
      <c r="AN180" s="135"/>
      <c r="AO180" s="135"/>
      <c r="AP180" s="136"/>
      <c r="AQ180" s="137"/>
      <c r="AR180" s="137"/>
      <c r="AS180" s="150"/>
      <c r="AT180" s="138"/>
      <c r="AU180" s="139"/>
      <c r="AV180" s="132"/>
      <c r="AW180" s="132"/>
      <c r="AX180" s="692"/>
      <c r="AZ180" s="13"/>
      <c r="BA180" s="135"/>
      <c r="BB180" s="135"/>
      <c r="BC180" s="135"/>
      <c r="BD180" s="136"/>
      <c r="BE180" s="137"/>
      <c r="BF180" s="137"/>
      <c r="BG180" s="150"/>
      <c r="BH180" s="138"/>
      <c r="BI180" s="139"/>
      <c r="BJ180" s="132"/>
      <c r="BK180" s="132"/>
      <c r="BL180" s="13"/>
      <c r="BN180" s="154"/>
      <c r="BO180" s="135"/>
      <c r="BP180" s="135"/>
      <c r="BQ180" s="135"/>
      <c r="BR180" s="136"/>
      <c r="BS180" s="137"/>
      <c r="BT180" s="137"/>
      <c r="BU180" s="150"/>
      <c r="BV180" s="138"/>
      <c r="BW180" s="139"/>
      <c r="BX180" s="132"/>
      <c r="BY180" s="132"/>
      <c r="BZ180" s="692"/>
      <c r="CB180" s="13"/>
      <c r="CC180" s="135"/>
      <c r="CD180" s="135"/>
      <c r="CE180" s="135"/>
      <c r="CF180" s="136"/>
      <c r="CG180" s="137"/>
      <c r="CH180" s="137"/>
      <c r="CI180" s="150"/>
      <c r="CJ180" s="138"/>
      <c r="CK180" s="139"/>
      <c r="CL180" s="132"/>
      <c r="CM180" s="132"/>
      <c r="CN180" s="692"/>
      <c r="CP180" s="13"/>
      <c r="CQ180" s="135"/>
      <c r="CR180" s="135"/>
      <c r="CS180" s="135"/>
      <c r="CT180" s="136"/>
      <c r="CU180" s="137"/>
      <c r="CV180" s="137"/>
      <c r="CW180" s="150"/>
      <c r="CX180" s="138"/>
      <c r="CY180" s="139"/>
      <c r="CZ180" s="132"/>
      <c r="DA180" s="132"/>
      <c r="DB180" s="692"/>
      <c r="DD180" s="13"/>
      <c r="DE180" s="135"/>
      <c r="DF180" s="135"/>
      <c r="DG180" s="135"/>
      <c r="DH180" s="135"/>
      <c r="DI180" s="135"/>
      <c r="DJ180" s="136"/>
      <c r="DK180" s="137"/>
      <c r="DL180" s="137"/>
      <c r="DM180" s="150"/>
      <c r="DN180" s="138"/>
      <c r="DO180" s="139"/>
      <c r="DP180" s="132"/>
      <c r="DQ180" s="132"/>
      <c r="DR180" s="692"/>
      <c r="DT180" s="154"/>
      <c r="DU180" s="135"/>
      <c r="DV180" s="135"/>
      <c r="DW180" s="135"/>
      <c r="DX180" s="136"/>
      <c r="DY180" s="137"/>
      <c r="DZ180" s="137"/>
      <c r="EA180" s="150"/>
      <c r="EB180" s="138"/>
      <c r="EC180" s="139"/>
      <c r="ED180" s="132"/>
      <c r="EE180" s="132"/>
      <c r="EF180" s="692"/>
      <c r="EG180" s="692"/>
      <c r="EH180" s="748"/>
      <c r="EI180" s="135"/>
      <c r="EJ180" s="135"/>
      <c r="EK180" s="135"/>
      <c r="EL180" s="136"/>
      <c r="EM180" s="137"/>
      <c r="EN180" s="150"/>
      <c r="EO180" s="138"/>
      <c r="EP180" s="139"/>
      <c r="EQ180" s="132"/>
      <c r="ER180" s="132"/>
      <c r="ES180" s="692"/>
      <c r="EU180" s="154"/>
      <c r="EV180" s="135">
        <v>10.9</v>
      </c>
      <c r="EW180" s="135">
        <v>12.6</v>
      </c>
      <c r="EX180" s="135" t="s">
        <v>151</v>
      </c>
      <c r="EY180" s="136">
        <f>EW180-EV180</f>
        <v>1.6999999999999993</v>
      </c>
      <c r="EZ180" s="137">
        <f>EY180/EV180</f>
        <v>0.1559633027522935</v>
      </c>
      <c r="FA180" s="150" t="s">
        <v>39</v>
      </c>
      <c r="FB180" s="138"/>
      <c r="FC180" s="139"/>
      <c r="FD180" s="132"/>
      <c r="FE180" s="132"/>
      <c r="FF180" s="692"/>
      <c r="FH180" s="154"/>
      <c r="FI180" s="135">
        <v>10.9</v>
      </c>
      <c r="FJ180" s="135">
        <v>12.6</v>
      </c>
      <c r="FK180" s="135" t="s">
        <v>151</v>
      </c>
      <c r="FL180" s="136">
        <f>FJ180-FI180</f>
        <v>1.6999999999999993</v>
      </c>
      <c r="FM180" s="137">
        <f>FL180/FI180</f>
        <v>0.1559633027522935</v>
      </c>
      <c r="FN180" s="150" t="s">
        <v>39</v>
      </c>
      <c r="FO180" s="138"/>
      <c r="FP180" s="139"/>
      <c r="FQ180" s="132"/>
      <c r="FR180" s="132"/>
      <c r="FS180" s="692"/>
      <c r="FU180" s="154"/>
      <c r="FV180" s="135">
        <v>10.9</v>
      </c>
      <c r="FW180" s="135">
        <v>12.6</v>
      </c>
      <c r="FX180" s="135"/>
      <c r="FY180" s="135" t="s">
        <v>151</v>
      </c>
      <c r="FZ180" s="136">
        <f>FW180-FV180</f>
        <v>1.6999999999999993</v>
      </c>
      <c r="GA180" s="137">
        <f>FZ180/FV180</f>
        <v>0.1559633027522935</v>
      </c>
      <c r="GB180" s="150" t="s">
        <v>39</v>
      </c>
      <c r="GC180" s="138"/>
      <c r="GD180" s="139"/>
      <c r="GE180" s="132"/>
      <c r="GF180" s="132"/>
      <c r="GG180" s="692"/>
      <c r="GI180" s="154"/>
      <c r="GJ180" s="135">
        <v>10.9</v>
      </c>
      <c r="GK180" s="135">
        <v>12.6</v>
      </c>
      <c r="GL180" s="135">
        <f>12.1*GK180</f>
        <v>152.45999999999998</v>
      </c>
      <c r="GM180" s="135" t="s">
        <v>151</v>
      </c>
      <c r="GN180" s="136">
        <f>GK180-GJ180</f>
        <v>1.6999999999999993</v>
      </c>
      <c r="GO180" s="137">
        <f>GN180/GJ180</f>
        <v>0.1559633027522935</v>
      </c>
      <c r="GP180" s="150" t="s">
        <v>39</v>
      </c>
      <c r="GQ180" s="283"/>
      <c r="GR180" s="139"/>
      <c r="GS180" s="132"/>
      <c r="GT180" s="132"/>
      <c r="GU180" s="692"/>
      <c r="GW180" s="154"/>
      <c r="GX180" s="135">
        <v>10.9</v>
      </c>
      <c r="GY180" s="135">
        <v>12.6</v>
      </c>
      <c r="GZ180" s="135">
        <f>12.1*GY180</f>
        <v>152.45999999999998</v>
      </c>
      <c r="HA180" s="135" t="s">
        <v>151</v>
      </c>
      <c r="HB180" s="136">
        <f>GY180-GX180</f>
        <v>1.6999999999999993</v>
      </c>
      <c r="HC180" s="137">
        <f>HB180/GX180</f>
        <v>0.1559633027522935</v>
      </c>
      <c r="HD180" s="150" t="s">
        <v>39</v>
      </c>
      <c r="HE180" s="283"/>
      <c r="HF180" s="139"/>
      <c r="HG180" s="132"/>
      <c r="HH180" s="132"/>
      <c r="HI180" s="692"/>
      <c r="HJ180" s="692"/>
      <c r="HK180" s="154"/>
      <c r="HL180" s="135">
        <v>10.9</v>
      </c>
      <c r="HM180" s="135">
        <v>12.6</v>
      </c>
      <c r="HN180" s="135">
        <f>12.1*HM180</f>
        <v>152.45999999999998</v>
      </c>
      <c r="HO180" s="135" t="s">
        <v>151</v>
      </c>
      <c r="HP180" s="136">
        <f>HM180-HL180</f>
        <v>1.6999999999999993</v>
      </c>
      <c r="HQ180" s="137">
        <f>HP180/HL180</f>
        <v>0.1559633027522935</v>
      </c>
      <c r="HR180" s="150" t="s">
        <v>39</v>
      </c>
      <c r="HS180" s="283"/>
      <c r="HT180" s="139"/>
      <c r="HU180" s="132"/>
      <c r="HV180" s="132"/>
      <c r="HW180" s="692"/>
      <c r="HX180" s="154"/>
      <c r="HY180" s="135">
        <v>10.9</v>
      </c>
      <c r="HZ180" s="135">
        <v>12.6</v>
      </c>
      <c r="IA180" s="135">
        <f>HZ180*11.83</f>
        <v>149.05799999999999</v>
      </c>
      <c r="IB180" s="135" t="s">
        <v>151</v>
      </c>
      <c r="IC180" s="136">
        <f>HZ180-HY180</f>
        <v>1.6999999999999993</v>
      </c>
      <c r="ID180" s="137">
        <f>IC180/HY180</f>
        <v>0.1559633027522935</v>
      </c>
      <c r="IE180" s="137"/>
      <c r="IF180" s="137"/>
      <c r="IG180" s="137"/>
      <c r="IH180" s="150" t="s">
        <v>39</v>
      </c>
      <c r="II180" s="283"/>
      <c r="IJ180" s="139"/>
      <c r="IK180" s="132"/>
      <c r="IL180" s="132"/>
      <c r="IM180" s="692"/>
      <c r="IQ180" s="154"/>
      <c r="IR180" s="135">
        <v>10.9</v>
      </c>
      <c r="IS180" s="135">
        <v>12.6</v>
      </c>
      <c r="IT180" s="135">
        <f>12.06*IS180</f>
        <v>151.95599999999999</v>
      </c>
      <c r="IU180" s="135" t="s">
        <v>151</v>
      </c>
      <c r="IV180" s="136">
        <f>IS180-IR180</f>
        <v>1.6999999999999993</v>
      </c>
      <c r="IW180" s="137">
        <f>IV180/IR180</f>
        <v>0.1559633027522935</v>
      </c>
      <c r="IX180" s="137"/>
      <c r="IY180" s="137"/>
      <c r="IZ180" s="137"/>
      <c r="JA180" s="150" t="s">
        <v>39</v>
      </c>
      <c r="JB180" s="283"/>
      <c r="JC180" s="139"/>
      <c r="JD180" s="132"/>
      <c r="JE180" s="132"/>
      <c r="JF180" s="692"/>
      <c r="JH180" s="154"/>
      <c r="JI180" s="135">
        <v>10.9</v>
      </c>
      <c r="JJ180" s="135">
        <v>12.6</v>
      </c>
      <c r="JK180" s="135">
        <f>12.06*JJ180</f>
        <v>151.95599999999999</v>
      </c>
      <c r="JL180" s="135" t="s">
        <v>151</v>
      </c>
      <c r="JM180" s="136">
        <f>JJ180-JI180</f>
        <v>1.6999999999999993</v>
      </c>
      <c r="JN180" s="137">
        <f>JM180/JI180</f>
        <v>0.1559633027522935</v>
      </c>
      <c r="JO180" s="137"/>
      <c r="JP180" s="137"/>
      <c r="JQ180" s="137"/>
      <c r="JR180" s="150" t="s">
        <v>39</v>
      </c>
      <c r="JS180" s="283"/>
      <c r="JT180" s="139"/>
      <c r="JU180" s="132"/>
      <c r="JV180" s="132"/>
      <c r="JW180" s="13"/>
      <c r="JZ180" s="154"/>
      <c r="KA180" s="135">
        <v>10.9</v>
      </c>
      <c r="KB180" s="135">
        <v>12.6</v>
      </c>
      <c r="KC180" s="135"/>
      <c r="KD180" s="135" t="s">
        <v>151</v>
      </c>
      <c r="KE180" s="136">
        <f>KB180-KA180</f>
        <v>1.6999999999999993</v>
      </c>
      <c r="KF180" s="137">
        <f>KE180/KA180</f>
        <v>0.1559633027522935</v>
      </c>
      <c r="KG180" s="137"/>
      <c r="KH180" s="137"/>
      <c r="KI180" s="137"/>
      <c r="KJ180" s="150" t="s">
        <v>39</v>
      </c>
      <c r="KK180" s="283"/>
      <c r="KL180" s="139"/>
      <c r="KM180" s="132"/>
      <c r="KN180" s="132"/>
      <c r="KO180" s="13"/>
      <c r="KQ180" s="154"/>
      <c r="KR180" s="135">
        <v>10.9</v>
      </c>
      <c r="KS180" s="135">
        <v>12.6</v>
      </c>
      <c r="KT180" s="135"/>
      <c r="KU180" s="320" t="s">
        <v>151</v>
      </c>
      <c r="KV180" s="136">
        <f>KS180-KR180</f>
        <v>1.6999999999999993</v>
      </c>
      <c r="KW180" s="137">
        <f>KV180/KR180</f>
        <v>0.1559633027522935</v>
      </c>
      <c r="KX180" s="137"/>
      <c r="KY180" s="137"/>
      <c r="KZ180" s="137"/>
      <c r="LA180" s="150" t="s">
        <v>39</v>
      </c>
      <c r="LB180" s="283"/>
      <c r="LC180" s="139"/>
      <c r="LD180" s="132"/>
      <c r="LE180" s="132"/>
      <c r="LF180" s="13"/>
      <c r="LI180" s="154"/>
      <c r="LJ180" s="325">
        <v>10.9</v>
      </c>
      <c r="LK180" s="135">
        <v>12.6</v>
      </c>
      <c r="LL180" s="135">
        <f>12.5*LK180</f>
        <v>157.5</v>
      </c>
      <c r="LM180" s="320" t="s">
        <v>151</v>
      </c>
      <c r="LN180" s="136">
        <f>LK180-LJ180</f>
        <v>1.6999999999999993</v>
      </c>
      <c r="LO180" s="137">
        <f>LN180/LJ180</f>
        <v>0.1559633027522935</v>
      </c>
      <c r="LP180" s="137"/>
      <c r="LQ180" s="137"/>
      <c r="LR180" s="137"/>
      <c r="LS180" s="150" t="s">
        <v>39</v>
      </c>
      <c r="LT180" s="283"/>
      <c r="LU180" s="139"/>
      <c r="LV180" s="132"/>
      <c r="LW180" s="132"/>
      <c r="LX180" s="13"/>
      <c r="LZ180" s="154"/>
      <c r="MA180" s="335">
        <v>10.199999999999999</v>
      </c>
      <c r="MB180" s="135">
        <v>12.6</v>
      </c>
      <c r="MC180" s="135">
        <f>12.5*MB180</f>
        <v>157.5</v>
      </c>
      <c r="MD180" s="320" t="s">
        <v>151</v>
      </c>
      <c r="ME180" s="136">
        <f>MB180-MA180</f>
        <v>2.4000000000000004</v>
      </c>
      <c r="MF180" s="137">
        <f>ME180/MA180</f>
        <v>0.23529411764705888</v>
      </c>
      <c r="MG180" s="137"/>
      <c r="MH180" s="137"/>
      <c r="MI180" s="137"/>
      <c r="MJ180" s="150" t="s">
        <v>39</v>
      </c>
      <c r="MK180" s="283"/>
      <c r="ML180" s="139"/>
      <c r="MM180" s="132"/>
      <c r="MN180" s="132"/>
      <c r="MO180" s="13"/>
      <c r="MQ180" s="154"/>
      <c r="MR180" s="335">
        <v>10.199999999999999</v>
      </c>
      <c r="MS180" s="135">
        <v>12.6</v>
      </c>
      <c r="MT180" s="135">
        <f>12.5*MS180</f>
        <v>157.5</v>
      </c>
      <c r="MU180" s="320" t="s">
        <v>151</v>
      </c>
      <c r="MV180" s="136">
        <f>MS180-MR180</f>
        <v>2.4000000000000004</v>
      </c>
      <c r="MW180" s="137">
        <f>MV180/MR180</f>
        <v>0.23529411764705888</v>
      </c>
      <c r="MX180" s="137"/>
      <c r="MY180" s="137"/>
      <c r="MZ180" s="137"/>
      <c r="NA180" s="150" t="s">
        <v>39</v>
      </c>
      <c r="NB180" s="283"/>
      <c r="NC180" s="139"/>
      <c r="ND180" s="132"/>
      <c r="NE180" s="132"/>
      <c r="NF180" s="13"/>
      <c r="NI180" s="154"/>
      <c r="NJ180" s="335">
        <v>10.199999999999999</v>
      </c>
      <c r="NK180" s="135">
        <v>12.6</v>
      </c>
      <c r="NL180" s="362">
        <f>NK180*12.36</f>
        <v>155.73599999999999</v>
      </c>
      <c r="NM180" s="320" t="s">
        <v>151</v>
      </c>
      <c r="NN180" s="136">
        <f>NK180-NJ180</f>
        <v>2.4000000000000004</v>
      </c>
      <c r="NO180" s="137">
        <f>NN180/NJ180</f>
        <v>0.23529411764705888</v>
      </c>
      <c r="NP180" s="137"/>
      <c r="NQ180" s="137"/>
      <c r="NR180" s="137"/>
      <c r="NS180" s="150" t="s">
        <v>39</v>
      </c>
      <c r="NT180" s="283"/>
      <c r="NU180" s="139"/>
      <c r="NV180" s="132"/>
      <c r="NW180" s="132"/>
      <c r="NX180" s="13"/>
      <c r="OA180" s="154"/>
      <c r="OB180" s="335">
        <v>10.199999999999999</v>
      </c>
      <c r="OC180" s="135">
        <v>12.6</v>
      </c>
      <c r="OD180" s="362"/>
      <c r="OE180" s="320" t="s">
        <v>151</v>
      </c>
      <c r="OF180" s="136">
        <f>OC180-OB180</f>
        <v>2.4000000000000004</v>
      </c>
      <c r="OG180" s="137">
        <f>OF180/OB180</f>
        <v>0.23529411764705888</v>
      </c>
      <c r="OH180" s="137"/>
      <c r="OI180" s="137"/>
      <c r="OJ180" s="137"/>
      <c r="OK180" s="150" t="s">
        <v>39</v>
      </c>
      <c r="OL180" s="283"/>
      <c r="OM180" s="139"/>
      <c r="ON180" s="13"/>
      <c r="OQ180" s="154"/>
      <c r="OR180" s="335">
        <v>10.199999999999999</v>
      </c>
      <c r="OS180" s="135">
        <v>12.6</v>
      </c>
      <c r="OT180" s="362"/>
      <c r="OU180" s="320" t="s">
        <v>151</v>
      </c>
      <c r="OV180" s="136">
        <f>OS180-OR180</f>
        <v>2.4000000000000004</v>
      </c>
      <c r="OW180" s="137">
        <f>OV180/OR180</f>
        <v>0.23529411764705888</v>
      </c>
      <c r="OX180" s="137"/>
      <c r="OY180" s="137"/>
      <c r="OZ180" s="137"/>
      <c r="PA180" s="150" t="s">
        <v>39</v>
      </c>
      <c r="PB180" s="283"/>
      <c r="PC180" s="139"/>
      <c r="PD180" s="13"/>
      <c r="PG180" s="154"/>
      <c r="PH180" s="335">
        <v>10.199999999999999</v>
      </c>
      <c r="PI180" s="135">
        <v>12.6</v>
      </c>
      <c r="PJ180" s="362"/>
      <c r="PK180" s="320" t="s">
        <v>151</v>
      </c>
      <c r="PL180" s="136">
        <f>PI180-PH180</f>
        <v>2.4000000000000004</v>
      </c>
      <c r="PM180" s="137">
        <f>PL180/PH180</f>
        <v>0.23529411764705888</v>
      </c>
      <c r="PN180" s="137"/>
      <c r="PO180" s="137"/>
      <c r="PP180" s="137"/>
      <c r="PQ180" s="150" t="s">
        <v>39</v>
      </c>
      <c r="PR180" s="283"/>
      <c r="PS180" s="139"/>
      <c r="PT180" s="13"/>
      <c r="PV180" s="154"/>
      <c r="PW180" s="335">
        <v>10.199999999999999</v>
      </c>
      <c r="PX180" s="135">
        <v>12.6</v>
      </c>
      <c r="PY180" s="362"/>
      <c r="PZ180" s="320" t="s">
        <v>151</v>
      </c>
      <c r="QA180" s="136">
        <f>PX180-PW180</f>
        <v>2.4000000000000004</v>
      </c>
      <c r="QB180" s="137">
        <f>QA180/PW180</f>
        <v>0.23529411764705888</v>
      </c>
      <c r="QC180" s="137"/>
      <c r="QD180" s="137"/>
      <c r="QE180" s="137"/>
      <c r="QF180" s="150" t="s">
        <v>39</v>
      </c>
      <c r="QG180" s="283"/>
      <c r="QH180" s="139"/>
      <c r="QI180" s="13"/>
      <c r="QK180" s="154"/>
      <c r="QL180" s="335">
        <v>10.199999999999999</v>
      </c>
      <c r="QM180" s="135">
        <v>12.6</v>
      </c>
      <c r="QN180" s="362"/>
      <c r="QO180" s="320" t="s">
        <v>151</v>
      </c>
      <c r="QP180" s="136">
        <f>QM180-QL180</f>
        <v>2.4000000000000004</v>
      </c>
      <c r="QQ180" s="137">
        <f>QP180/QL180</f>
        <v>0.23529411764705888</v>
      </c>
      <c r="QR180" s="137"/>
      <c r="QS180" s="137"/>
      <c r="QT180" s="137"/>
      <c r="QU180" s="150" t="s">
        <v>39</v>
      </c>
      <c r="QV180" s="283"/>
      <c r="QW180" s="139"/>
      <c r="QX180" s="13"/>
      <c r="QZ180" s="628"/>
      <c r="RA180" s="335">
        <v>10.199999999999999</v>
      </c>
      <c r="RB180" s="135">
        <v>12.6</v>
      </c>
      <c r="RC180" s="506">
        <f>12.13*RB180</f>
        <v>152.83799999999999</v>
      </c>
      <c r="RD180" s="320" t="s">
        <v>151</v>
      </c>
      <c r="RE180" s="136">
        <f>RB180-RA180</f>
        <v>2.4000000000000004</v>
      </c>
      <c r="RF180" s="137">
        <f>RE180/RA180</f>
        <v>0.23529411764705888</v>
      </c>
      <c r="RG180" s="137"/>
      <c r="RH180" s="137"/>
      <c r="RI180" s="137"/>
      <c r="RJ180" s="525" t="s">
        <v>39</v>
      </c>
      <c r="RK180" s="283"/>
      <c r="RL180" s="570"/>
      <c r="RM180" s="633"/>
      <c r="RQ180" s="628"/>
      <c r="RR180" s="335">
        <v>10.199999999999999</v>
      </c>
      <c r="RS180" s="135">
        <v>12.6</v>
      </c>
      <c r="RT180" s="506">
        <f>12.13*RS180</f>
        <v>152.83799999999999</v>
      </c>
      <c r="RU180" s="320" t="s">
        <v>1012</v>
      </c>
      <c r="RV180" s="136">
        <f>RS180-RR180</f>
        <v>2.4000000000000004</v>
      </c>
      <c r="RW180" s="137">
        <f>RV180/RR180</f>
        <v>0.23529411764705888</v>
      </c>
      <c r="RX180" s="137"/>
      <c r="RY180" s="137"/>
      <c r="RZ180" s="137"/>
      <c r="SA180" s="525" t="s">
        <v>39</v>
      </c>
      <c r="SB180" s="283"/>
      <c r="SC180" s="570"/>
      <c r="SD180" s="633"/>
    </row>
    <row r="181" spans="1:498" ht="16.5" customHeight="1">
      <c r="A181" s="122" t="s">
        <v>548</v>
      </c>
      <c r="B181" s="123">
        <v>30</v>
      </c>
      <c r="C181" s="122" t="s">
        <v>266</v>
      </c>
      <c r="D181" s="782">
        <v>1024</v>
      </c>
      <c r="E181" s="124" t="s">
        <v>549</v>
      </c>
      <c r="F181" s="351" t="s">
        <v>550</v>
      </c>
      <c r="G181" s="338" t="s">
        <v>335</v>
      </c>
      <c r="H181" s="122"/>
      <c r="J181" s="13"/>
      <c r="K181" s="13"/>
      <c r="L181" s="13"/>
      <c r="M181" s="13"/>
      <c r="N181" s="13"/>
      <c r="O181" s="13"/>
      <c r="P181" s="13"/>
      <c r="Q181" s="13"/>
      <c r="R181" s="13"/>
      <c r="S181" s="243"/>
      <c r="T181" s="13"/>
      <c r="U181" s="13"/>
      <c r="V181" s="13"/>
      <c r="X181" s="692"/>
      <c r="Y181" s="135"/>
      <c r="Z181" s="135"/>
      <c r="AA181" s="135"/>
      <c r="AB181" s="136"/>
      <c r="AC181" s="137"/>
      <c r="AD181" s="137"/>
      <c r="AE181" s="150"/>
      <c r="AF181" s="138"/>
      <c r="AG181" s="139"/>
      <c r="AH181" s="132"/>
      <c r="AI181" s="132"/>
      <c r="AJ181" s="692"/>
      <c r="AL181" s="13"/>
      <c r="AM181" s="135"/>
      <c r="AN181" s="135"/>
      <c r="AO181" s="135"/>
      <c r="AP181" s="136"/>
      <c r="AQ181" s="137"/>
      <c r="AR181" s="137"/>
      <c r="AS181" s="150"/>
      <c r="AT181" s="138"/>
      <c r="AU181" s="139"/>
      <c r="AV181" s="132"/>
      <c r="AW181" s="132"/>
      <c r="AX181" s="13"/>
      <c r="AZ181" s="13"/>
      <c r="BA181" s="135"/>
      <c r="BB181" s="135"/>
      <c r="BC181" s="135"/>
      <c r="BD181" s="136"/>
      <c r="BE181" s="137"/>
      <c r="BF181" s="137"/>
      <c r="BG181" s="150"/>
      <c r="BH181" s="138"/>
      <c r="BI181" s="139"/>
      <c r="BJ181" s="132"/>
      <c r="BK181" s="132"/>
      <c r="BL181" s="13"/>
      <c r="BN181" s="154"/>
      <c r="BO181" s="135">
        <v>8.9</v>
      </c>
      <c r="BP181" s="135">
        <v>9.1999999999999993</v>
      </c>
      <c r="BQ181" s="135" t="s">
        <v>62</v>
      </c>
      <c r="BR181" s="136">
        <v>0.29999999999999893</v>
      </c>
      <c r="BS181" s="137">
        <v>3.3707865168539207E-2</v>
      </c>
      <c r="BT181" s="137"/>
      <c r="BU181" s="150" t="s">
        <v>39</v>
      </c>
      <c r="BV181" s="138"/>
      <c r="BW181" s="139"/>
      <c r="BX181" s="132"/>
      <c r="BY181" s="132"/>
      <c r="BZ181" s="13"/>
      <c r="CB181" s="13" t="s">
        <v>602</v>
      </c>
      <c r="CC181" s="135">
        <v>8.9</v>
      </c>
      <c r="CD181" s="135">
        <v>9.1999999999999993</v>
      </c>
      <c r="CE181" s="135" t="s">
        <v>62</v>
      </c>
      <c r="CF181" s="136">
        <v>0.29999999999999893</v>
      </c>
      <c r="CG181" s="137">
        <v>3.3707865168539207E-2</v>
      </c>
      <c r="CH181" s="137"/>
      <c r="CI181" s="150" t="s">
        <v>39</v>
      </c>
      <c r="CJ181" s="138"/>
      <c r="CK181" s="139"/>
      <c r="CL181" s="132"/>
      <c r="CM181" s="132"/>
      <c r="CN181" s="13"/>
      <c r="CP181" s="13"/>
      <c r="CQ181" s="135">
        <v>8.9</v>
      </c>
      <c r="CR181" s="135">
        <v>9.1999999999999993</v>
      </c>
      <c r="CS181" s="135" t="s">
        <v>62</v>
      </c>
      <c r="CT181" s="136">
        <v>0.29999999999999893</v>
      </c>
      <c r="CU181" s="137">
        <v>3.3707865168539207E-2</v>
      </c>
      <c r="CV181" s="137"/>
      <c r="CW181" s="150" t="s">
        <v>39</v>
      </c>
      <c r="CX181" s="138"/>
      <c r="CY181" s="139"/>
      <c r="CZ181" s="132"/>
      <c r="DA181" s="132"/>
      <c r="DB181" s="13"/>
      <c r="DD181" s="13"/>
      <c r="DE181" s="135">
        <v>8.9</v>
      </c>
      <c r="DF181" s="135">
        <v>9.1999999999999993</v>
      </c>
      <c r="DG181" s="135"/>
      <c r="DH181" s="135"/>
      <c r="DI181" s="135" t="s">
        <v>62</v>
      </c>
      <c r="DJ181" s="136">
        <v>0.29999999999999893</v>
      </c>
      <c r="DK181" s="137">
        <v>3.3707865168539207E-2</v>
      </c>
      <c r="DL181" s="137"/>
      <c r="DM181" s="150" t="s">
        <v>39</v>
      </c>
      <c r="DN181" s="138"/>
      <c r="DO181" s="139"/>
      <c r="DP181" s="132"/>
      <c r="DQ181" s="132"/>
      <c r="DR181" s="13"/>
      <c r="DT181" s="154"/>
      <c r="DU181" s="135">
        <v>8.9</v>
      </c>
      <c r="DV181" s="135">
        <v>9.1999999999999993</v>
      </c>
      <c r="DW181" s="135" t="s">
        <v>62</v>
      </c>
      <c r="DX181" s="136">
        <v>0.29999999999999893</v>
      </c>
      <c r="DY181" s="137">
        <v>3.3707865168539207E-2</v>
      </c>
      <c r="DZ181" s="137"/>
      <c r="EA181" s="150" t="s">
        <v>39</v>
      </c>
      <c r="EB181" s="138"/>
      <c r="EC181" s="139"/>
      <c r="ED181" s="132"/>
      <c r="EE181" s="132"/>
      <c r="EF181" s="243"/>
      <c r="EG181" s="692"/>
      <c r="EH181" s="748"/>
      <c r="EI181" s="135">
        <v>8.9</v>
      </c>
      <c r="EJ181" s="135">
        <v>9.1999999999999993</v>
      </c>
      <c r="EK181" s="135" t="s">
        <v>62</v>
      </c>
      <c r="EL181" s="136">
        <v>0.29999999999999893</v>
      </c>
      <c r="EM181" s="137">
        <v>3.3707865168539207E-2</v>
      </c>
      <c r="EN181" s="150" t="s">
        <v>39</v>
      </c>
      <c r="EO181" s="138"/>
      <c r="EP181" s="139"/>
      <c r="EQ181" s="132"/>
      <c r="ER181" s="132"/>
      <c r="ES181" s="13"/>
      <c r="EU181" s="154"/>
      <c r="EV181" s="135">
        <v>8.9</v>
      </c>
      <c r="EW181" s="135">
        <v>9.1999999999999993</v>
      </c>
      <c r="EX181" s="135" t="s">
        <v>62</v>
      </c>
      <c r="EY181" s="136">
        <v>0.29999999999999893</v>
      </c>
      <c r="EZ181" s="137">
        <v>3.3707865168539207E-2</v>
      </c>
      <c r="FA181" s="150" t="s">
        <v>39</v>
      </c>
      <c r="FB181" s="138"/>
      <c r="FC181" s="139"/>
      <c r="FD181" s="132"/>
      <c r="FE181" s="132"/>
      <c r="FF181" s="13"/>
      <c r="FH181" s="154"/>
      <c r="FI181" s="135">
        <v>8.9</v>
      </c>
      <c r="FJ181" s="135">
        <v>9.1999999999999993</v>
      </c>
      <c r="FK181" s="135" t="s">
        <v>62</v>
      </c>
      <c r="FL181" s="136">
        <v>0.29999999999999893</v>
      </c>
      <c r="FM181" s="137">
        <v>3.3707865168539207E-2</v>
      </c>
      <c r="FN181" s="150" t="s">
        <v>39</v>
      </c>
      <c r="FO181" s="138"/>
      <c r="FP181" s="139"/>
      <c r="FQ181" s="132"/>
      <c r="FR181" s="132"/>
      <c r="FS181" s="13"/>
      <c r="FU181" s="154"/>
      <c r="FV181" s="135">
        <v>8.9</v>
      </c>
      <c r="FW181" s="135">
        <v>9.1999999999999993</v>
      </c>
      <c r="FX181" s="135"/>
      <c r="FY181" s="135" t="s">
        <v>62</v>
      </c>
      <c r="FZ181" s="136">
        <v>0.29999999999999893</v>
      </c>
      <c r="GA181" s="137">
        <v>3.3707865168539207E-2</v>
      </c>
      <c r="GB181" s="150" t="s">
        <v>39</v>
      </c>
      <c r="GC181" s="138"/>
      <c r="GD181" s="139"/>
      <c r="GE181" s="132"/>
      <c r="GF181" s="132"/>
      <c r="GG181" s="13"/>
      <c r="GI181" s="154"/>
      <c r="GJ181" s="135">
        <v>8.9</v>
      </c>
      <c r="GK181" s="135">
        <v>9.7899999999999991</v>
      </c>
      <c r="GL181" s="135">
        <f>12.1*GK181</f>
        <v>118.45899999999999</v>
      </c>
      <c r="GM181" s="135" t="s">
        <v>151</v>
      </c>
      <c r="GN181" s="136">
        <v>0.89</v>
      </c>
      <c r="GO181" s="137">
        <f>GN181/GJ181</f>
        <v>9.9999999999999992E-2</v>
      </c>
      <c r="GP181" s="150" t="s">
        <v>39</v>
      </c>
      <c r="GQ181" s="283"/>
      <c r="GR181" s="139"/>
      <c r="GS181" s="132"/>
      <c r="GT181" s="132"/>
      <c r="GU181" s="13"/>
      <c r="GW181" s="154"/>
      <c r="GX181" s="135">
        <v>8.9</v>
      </c>
      <c r="GY181" s="135">
        <v>9.7899999999999991</v>
      </c>
      <c r="GZ181" s="135">
        <f>12.1*GY181</f>
        <v>118.45899999999999</v>
      </c>
      <c r="HA181" s="135" t="s">
        <v>151</v>
      </c>
      <c r="HB181" s="136">
        <v>0.89</v>
      </c>
      <c r="HC181" s="137">
        <f>HB181/GX181</f>
        <v>9.9999999999999992E-2</v>
      </c>
      <c r="HD181" s="150" t="s">
        <v>39</v>
      </c>
      <c r="HE181" s="283"/>
      <c r="HF181" s="139"/>
      <c r="HG181" s="132"/>
      <c r="HH181" s="132"/>
      <c r="HI181" s="13"/>
      <c r="HJ181" s="13"/>
      <c r="HK181" s="154"/>
      <c r="HL181" s="135">
        <v>8.9</v>
      </c>
      <c r="HM181" s="135">
        <v>9.7899999999999991</v>
      </c>
      <c r="HN181" s="135">
        <f>12.1*HM181</f>
        <v>118.45899999999999</v>
      </c>
      <c r="HO181" s="135" t="s">
        <v>151</v>
      </c>
      <c r="HP181" s="136">
        <v>0.89</v>
      </c>
      <c r="HQ181" s="137">
        <f>HP181/HL181</f>
        <v>9.9999999999999992E-2</v>
      </c>
      <c r="HR181" s="150" t="s">
        <v>39</v>
      </c>
      <c r="HS181" s="283"/>
      <c r="HT181" s="139"/>
      <c r="HU181" s="132"/>
      <c r="HV181" s="132"/>
      <c r="HW181" s="13"/>
      <c r="HX181" s="154"/>
      <c r="HY181" s="135">
        <v>8.9</v>
      </c>
      <c r="HZ181" s="135">
        <v>9.7899999999999991</v>
      </c>
      <c r="IA181" s="135">
        <f>HZ181*11.83</f>
        <v>115.81569999999999</v>
      </c>
      <c r="IB181" s="135" t="s">
        <v>151</v>
      </c>
      <c r="IC181" s="136">
        <v>0.89</v>
      </c>
      <c r="ID181" s="137">
        <f>IC181/HY181</f>
        <v>9.9999999999999992E-2</v>
      </c>
      <c r="IE181" s="137"/>
      <c r="IF181" s="137"/>
      <c r="IG181" s="137"/>
      <c r="IH181" s="150" t="s">
        <v>39</v>
      </c>
      <c r="II181" s="283"/>
      <c r="IJ181" s="139"/>
      <c r="IK181" s="132"/>
      <c r="IL181" s="132"/>
      <c r="IM181" s="13"/>
      <c r="IQ181" s="154"/>
      <c r="IR181" s="135">
        <v>8.9</v>
      </c>
      <c r="IS181" s="135">
        <v>9.7899999999999991</v>
      </c>
      <c r="IT181" s="135">
        <f>12.06*IS181</f>
        <v>118.06739999999999</v>
      </c>
      <c r="IU181" s="135" t="s">
        <v>151</v>
      </c>
      <c r="IV181" s="136">
        <v>0.89</v>
      </c>
      <c r="IW181" s="137">
        <f>IV181/IR181</f>
        <v>9.9999999999999992E-2</v>
      </c>
      <c r="IX181" s="137"/>
      <c r="IY181" s="137"/>
      <c r="IZ181" s="137"/>
      <c r="JA181" s="150" t="s">
        <v>39</v>
      </c>
      <c r="JB181" s="283"/>
      <c r="JC181" s="139"/>
      <c r="JD181" s="132"/>
      <c r="JE181" s="132"/>
      <c r="JF181" s="13"/>
      <c r="JH181" s="154"/>
      <c r="JI181" s="135">
        <v>8.9</v>
      </c>
      <c r="JJ181" s="135">
        <v>9.7899999999999991</v>
      </c>
      <c r="JK181" s="135">
        <f>12.06*JJ181</f>
        <v>118.06739999999999</v>
      </c>
      <c r="JL181" s="135" t="s">
        <v>151</v>
      </c>
      <c r="JM181" s="136">
        <v>0.89</v>
      </c>
      <c r="JN181" s="137">
        <f>JM181/JI181</f>
        <v>9.9999999999999992E-2</v>
      </c>
      <c r="JO181" s="137"/>
      <c r="JP181" s="137"/>
      <c r="JQ181" s="137"/>
      <c r="JR181" s="150" t="s">
        <v>39</v>
      </c>
      <c r="JS181" s="283"/>
      <c r="JT181" s="139"/>
      <c r="JU181" s="132"/>
      <c r="JV181" s="132"/>
      <c r="JW181" s="13"/>
      <c r="JZ181" s="154"/>
      <c r="KA181" s="135">
        <v>8.9</v>
      </c>
      <c r="KB181" s="135">
        <v>9.7899999999999991</v>
      </c>
      <c r="KC181" s="135"/>
      <c r="KD181" s="135" t="s">
        <v>151</v>
      </c>
      <c r="KE181" s="136">
        <v>0.89</v>
      </c>
      <c r="KF181" s="137">
        <f>KE181/KA181</f>
        <v>9.9999999999999992E-2</v>
      </c>
      <c r="KG181" s="137"/>
      <c r="KH181" s="137"/>
      <c r="KI181" s="137"/>
      <c r="KJ181" s="150" t="s">
        <v>39</v>
      </c>
      <c r="KK181" s="283"/>
      <c r="KL181" s="139"/>
      <c r="KM181" s="132"/>
      <c r="KN181" s="132"/>
      <c r="KO181" s="13"/>
      <c r="KQ181" s="154"/>
      <c r="KR181" s="135">
        <v>8.9</v>
      </c>
      <c r="KS181" s="135">
        <v>9.7899999999999991</v>
      </c>
      <c r="KT181" s="135"/>
      <c r="KU181" s="320" t="s">
        <v>151</v>
      </c>
      <c r="KV181" s="136">
        <v>0.89</v>
      </c>
      <c r="KW181" s="137">
        <f>KV181/KR181</f>
        <v>9.9999999999999992E-2</v>
      </c>
      <c r="KX181" s="137"/>
      <c r="KY181" s="137"/>
      <c r="KZ181" s="137"/>
      <c r="LA181" s="150" t="s">
        <v>39</v>
      </c>
      <c r="LB181" s="283"/>
      <c r="LC181" s="139"/>
      <c r="LD181" s="132"/>
      <c r="LE181" s="132"/>
      <c r="LF181" s="13"/>
      <c r="LI181" s="154"/>
      <c r="LJ181" s="135">
        <v>8.9</v>
      </c>
      <c r="LK181" s="135">
        <v>9.7899999999999991</v>
      </c>
      <c r="LL181" s="135">
        <f>12.5*LK181</f>
        <v>122.37499999999999</v>
      </c>
      <c r="LM181" s="320" t="s">
        <v>151</v>
      </c>
      <c r="LN181" s="136">
        <v>0.89</v>
      </c>
      <c r="LO181" s="137">
        <f>LN181/LJ181</f>
        <v>9.9999999999999992E-2</v>
      </c>
      <c r="LP181" s="137"/>
      <c r="LQ181" s="137"/>
      <c r="LR181" s="137"/>
      <c r="LS181" s="150" t="s">
        <v>39</v>
      </c>
      <c r="LT181" s="283"/>
      <c r="LU181" s="139"/>
      <c r="LV181" s="132"/>
      <c r="LW181" s="132"/>
      <c r="LX181" s="13"/>
      <c r="LZ181" s="154"/>
      <c r="MA181" s="135">
        <v>8.9</v>
      </c>
      <c r="MB181" s="135">
        <v>9.7899999999999991</v>
      </c>
      <c r="MC181" s="135">
        <f>12.5*MB181</f>
        <v>122.37499999999999</v>
      </c>
      <c r="MD181" s="320" t="s">
        <v>151</v>
      </c>
      <c r="ME181" s="136">
        <v>0.89</v>
      </c>
      <c r="MF181" s="137">
        <f>ME181/MA181</f>
        <v>9.9999999999999992E-2</v>
      </c>
      <c r="MG181" s="137"/>
      <c r="MH181" s="137"/>
      <c r="MI181" s="137"/>
      <c r="MJ181" s="150" t="s">
        <v>39</v>
      </c>
      <c r="MK181" s="283"/>
      <c r="ML181" s="139"/>
      <c r="MM181" s="132"/>
      <c r="MN181" s="132"/>
      <c r="MO181" s="13"/>
      <c r="MQ181" s="154"/>
      <c r="MR181" s="135">
        <v>8.9</v>
      </c>
      <c r="MS181" s="135">
        <v>9.7899999999999991</v>
      </c>
      <c r="MT181" s="135">
        <f>12.5*MS181</f>
        <v>122.37499999999999</v>
      </c>
      <c r="MU181" s="320" t="s">
        <v>151</v>
      </c>
      <c r="MV181" s="136">
        <v>0.89</v>
      </c>
      <c r="MW181" s="137">
        <f>MV181/MR181</f>
        <v>9.9999999999999992E-2</v>
      </c>
      <c r="MX181" s="137"/>
      <c r="MY181" s="137"/>
      <c r="MZ181" s="137"/>
      <c r="NA181" s="150" t="s">
        <v>39</v>
      </c>
      <c r="NB181" s="283"/>
      <c r="NC181" s="139"/>
      <c r="ND181" s="132"/>
      <c r="NE181" s="132"/>
      <c r="NF181" s="13"/>
      <c r="NI181" s="154"/>
      <c r="NJ181" s="135">
        <v>8.9</v>
      </c>
      <c r="NK181" s="135">
        <v>9.7899999999999991</v>
      </c>
      <c r="NL181" s="362">
        <f>NK181*12.36</f>
        <v>121.00439999999999</v>
      </c>
      <c r="NM181" s="320" t="s">
        <v>151</v>
      </c>
      <c r="NN181" s="136">
        <v>0.89</v>
      </c>
      <c r="NO181" s="137">
        <f>NN181/NJ181</f>
        <v>9.9999999999999992E-2</v>
      </c>
      <c r="NP181" s="137"/>
      <c r="NQ181" s="137"/>
      <c r="NR181" s="137"/>
      <c r="NS181" s="150" t="s">
        <v>39</v>
      </c>
      <c r="NT181" s="283"/>
      <c r="NU181" s="139"/>
      <c r="NV181" s="132"/>
      <c r="NW181" s="132"/>
      <c r="NX181" s="13"/>
      <c r="OA181" s="154"/>
      <c r="OB181" s="135">
        <v>8.9</v>
      </c>
      <c r="OC181" s="135">
        <v>9.7899999999999991</v>
      </c>
      <c r="OD181" s="362"/>
      <c r="OE181" s="320" t="s">
        <v>151</v>
      </c>
      <c r="OF181" s="136">
        <v>0.89</v>
      </c>
      <c r="OG181" s="137">
        <f>OF181/OB181</f>
        <v>9.9999999999999992E-2</v>
      </c>
      <c r="OH181" s="137"/>
      <c r="OI181" s="137"/>
      <c r="OJ181" s="137"/>
      <c r="OK181" s="150" t="s">
        <v>39</v>
      </c>
      <c r="OL181" s="283"/>
      <c r="OM181" s="139"/>
      <c r="ON181" s="13"/>
      <c r="OQ181" s="154"/>
      <c r="OR181" s="135">
        <v>8.9</v>
      </c>
      <c r="OS181" s="135">
        <v>9.7899999999999991</v>
      </c>
      <c r="OT181" s="362"/>
      <c r="OU181" s="320" t="s">
        <v>151</v>
      </c>
      <c r="OV181" s="136">
        <v>0.89</v>
      </c>
      <c r="OW181" s="137">
        <f>OV181/OR181</f>
        <v>9.9999999999999992E-2</v>
      </c>
      <c r="OX181" s="137"/>
      <c r="OY181" s="137"/>
      <c r="OZ181" s="137"/>
      <c r="PA181" s="150" t="s">
        <v>39</v>
      </c>
      <c r="PB181" s="283"/>
      <c r="PC181" s="139"/>
      <c r="PD181" s="13"/>
      <c r="PG181" s="154"/>
      <c r="PH181" s="135">
        <v>8.9</v>
      </c>
      <c r="PI181" s="135">
        <v>9.7899999999999991</v>
      </c>
      <c r="PJ181" s="362"/>
      <c r="PK181" s="320" t="s">
        <v>151</v>
      </c>
      <c r="PL181" s="136">
        <v>0.89</v>
      </c>
      <c r="PM181" s="137">
        <f>PL181/PH181</f>
        <v>9.9999999999999992E-2</v>
      </c>
      <c r="PN181" s="137"/>
      <c r="PO181" s="137"/>
      <c r="PP181" s="137"/>
      <c r="PQ181" s="150" t="s">
        <v>39</v>
      </c>
      <c r="PR181" s="283"/>
      <c r="PS181" s="139"/>
      <c r="PT181" s="13"/>
      <c r="PV181" s="154"/>
      <c r="PW181" s="135">
        <v>8.9</v>
      </c>
      <c r="PX181" s="135">
        <v>9.7899999999999991</v>
      </c>
      <c r="PY181" s="362"/>
      <c r="PZ181" s="320" t="s">
        <v>151</v>
      </c>
      <c r="QA181" s="136">
        <v>0.89</v>
      </c>
      <c r="QB181" s="137">
        <f>QA181/PW181</f>
        <v>9.9999999999999992E-2</v>
      </c>
      <c r="QC181" s="137"/>
      <c r="QD181" s="137"/>
      <c r="QE181" s="137"/>
      <c r="QF181" s="150" t="s">
        <v>39</v>
      </c>
      <c r="QG181" s="283"/>
      <c r="QH181" s="139"/>
      <c r="QI181" s="13"/>
      <c r="QK181" s="154"/>
      <c r="QL181" s="135">
        <v>8.9</v>
      </c>
      <c r="QM181" s="135">
        <v>9.7899999999999991</v>
      </c>
      <c r="QN181" s="362"/>
      <c r="QO181" s="320" t="s">
        <v>151</v>
      </c>
      <c r="QP181" s="136">
        <v>0.89</v>
      </c>
      <c r="QQ181" s="137">
        <f>QP181/QL181</f>
        <v>9.9999999999999992E-2</v>
      </c>
      <c r="QR181" s="137"/>
      <c r="QS181" s="137"/>
      <c r="QT181" s="137"/>
      <c r="QU181" s="150" t="s">
        <v>39</v>
      </c>
      <c r="QV181" s="283"/>
      <c r="QW181" s="139"/>
      <c r="QX181" s="13"/>
      <c r="QZ181" s="628"/>
      <c r="RA181" s="135">
        <v>8.9</v>
      </c>
      <c r="RB181" s="135">
        <v>9.7899999999999991</v>
      </c>
      <c r="RC181" s="506">
        <f>12.13*RB181</f>
        <v>118.7527</v>
      </c>
      <c r="RD181" s="320" t="s">
        <v>151</v>
      </c>
      <c r="RE181" s="136">
        <v>0.89</v>
      </c>
      <c r="RF181" s="137">
        <f>RE181/RA181</f>
        <v>9.9999999999999992E-2</v>
      </c>
      <c r="RG181" s="137"/>
      <c r="RH181" s="137"/>
      <c r="RI181" s="137"/>
      <c r="RJ181" s="525" t="s">
        <v>39</v>
      </c>
      <c r="RK181" s="283"/>
      <c r="RL181" s="570"/>
      <c r="RM181" s="633"/>
      <c r="RQ181" s="628"/>
      <c r="RR181" s="135">
        <v>8.9</v>
      </c>
      <c r="RS181" s="135">
        <v>9.7899999999999991</v>
      </c>
      <c r="RT181" s="506">
        <f>12.13*RS181</f>
        <v>118.7527</v>
      </c>
      <c r="RU181" s="320" t="s">
        <v>1012</v>
      </c>
      <c r="RV181" s="136">
        <v>0.89</v>
      </c>
      <c r="RW181" s="137">
        <f>RV181/RR181</f>
        <v>9.9999999999999992E-2</v>
      </c>
      <c r="RX181" s="137"/>
      <c r="RY181" s="137"/>
      <c r="RZ181" s="137"/>
      <c r="SA181" s="525" t="s">
        <v>39</v>
      </c>
      <c r="SB181" s="283"/>
      <c r="SC181" s="570"/>
      <c r="SD181" s="633"/>
    </row>
    <row r="182" spans="1:498" ht="16.5" customHeight="1">
      <c r="A182" s="122" t="s">
        <v>555</v>
      </c>
      <c r="B182" s="123">
        <v>30</v>
      </c>
      <c r="C182" s="122" t="s">
        <v>266</v>
      </c>
      <c r="D182" s="782">
        <v>1024</v>
      </c>
      <c r="E182" s="124" t="s">
        <v>549</v>
      </c>
      <c r="F182" s="351" t="s">
        <v>550</v>
      </c>
      <c r="G182" s="338" t="s">
        <v>556</v>
      </c>
      <c r="H182" s="122"/>
      <c r="J182" s="13"/>
      <c r="K182" s="13"/>
      <c r="L182" s="13"/>
      <c r="M182" s="13"/>
      <c r="N182" s="13"/>
      <c r="O182" s="13"/>
      <c r="P182" s="13"/>
      <c r="Q182" s="13"/>
      <c r="R182" s="13"/>
      <c r="S182" s="243"/>
      <c r="T182" s="13"/>
      <c r="U182" s="13"/>
      <c r="V182" s="13"/>
      <c r="X182" s="692"/>
      <c r="Y182" s="135"/>
      <c r="Z182" s="135"/>
      <c r="AA182" s="135"/>
      <c r="AB182" s="136"/>
      <c r="AC182" s="137"/>
      <c r="AD182" s="137"/>
      <c r="AE182" s="150"/>
      <c r="AF182" s="138"/>
      <c r="AG182" s="139"/>
      <c r="AH182" s="132"/>
      <c r="AI182" s="132"/>
      <c r="AJ182" s="692"/>
      <c r="AL182" s="13"/>
      <c r="AM182" s="135"/>
      <c r="AN182" s="135"/>
      <c r="AO182" s="135"/>
      <c r="AP182" s="136"/>
      <c r="AQ182" s="137"/>
      <c r="AR182" s="137"/>
      <c r="AS182" s="150"/>
      <c r="AT182" s="138"/>
      <c r="AU182" s="139"/>
      <c r="AV182" s="132"/>
      <c r="AW182" s="132"/>
      <c r="AX182" s="13"/>
      <c r="AZ182" s="13"/>
      <c r="BA182" s="135"/>
      <c r="BB182" s="135"/>
      <c r="BC182" s="135"/>
      <c r="BD182" s="136"/>
      <c r="BE182" s="137"/>
      <c r="BF182" s="137"/>
      <c r="BG182" s="150"/>
      <c r="BH182" s="138"/>
      <c r="BI182" s="139"/>
      <c r="BJ182" s="132"/>
      <c r="BK182" s="132"/>
      <c r="BL182" s="13"/>
      <c r="BN182" s="154"/>
      <c r="BO182" s="135"/>
      <c r="BP182" s="135"/>
      <c r="BQ182" s="135"/>
      <c r="BR182" s="136"/>
      <c r="BS182" s="137"/>
      <c r="BT182" s="137"/>
      <c r="BU182" s="150"/>
      <c r="BV182" s="138"/>
      <c r="BW182" s="139"/>
      <c r="BX182" s="132"/>
      <c r="BY182" s="132"/>
      <c r="BZ182" s="13"/>
      <c r="CB182" s="13"/>
      <c r="CC182" s="135"/>
      <c r="CD182" s="135"/>
      <c r="CE182" s="135"/>
      <c r="CF182" s="136"/>
      <c r="CG182" s="137"/>
      <c r="CH182" s="137"/>
      <c r="CI182" s="150"/>
      <c r="CJ182" s="138"/>
      <c r="CK182" s="139"/>
      <c r="CL182" s="132"/>
      <c r="CM182" s="132"/>
      <c r="CN182" s="13"/>
      <c r="CP182" s="13"/>
      <c r="CQ182" s="135"/>
      <c r="CR182" s="135"/>
      <c r="CS182" s="135"/>
      <c r="CT182" s="136"/>
      <c r="CU182" s="137"/>
      <c r="CV182" s="137"/>
      <c r="CW182" s="150"/>
      <c r="CX182" s="138"/>
      <c r="CY182" s="139"/>
      <c r="CZ182" s="132"/>
      <c r="DA182" s="132"/>
      <c r="DB182" s="13"/>
      <c r="DD182" s="13"/>
      <c r="DE182" s="135"/>
      <c r="DF182" s="135"/>
      <c r="DG182" s="135"/>
      <c r="DH182" s="135"/>
      <c r="DI182" s="135"/>
      <c r="DJ182" s="136"/>
      <c r="DK182" s="137"/>
      <c r="DL182" s="137"/>
      <c r="DM182" s="150"/>
      <c r="DN182" s="138"/>
      <c r="DO182" s="139"/>
      <c r="DP182" s="132"/>
      <c r="DQ182" s="132"/>
      <c r="DR182" s="13"/>
      <c r="DT182" s="154"/>
      <c r="DU182" s="135"/>
      <c r="DV182" s="135"/>
      <c r="DW182" s="135"/>
      <c r="DX182" s="136"/>
      <c r="DY182" s="137"/>
      <c r="DZ182" s="137"/>
      <c r="EA182" s="150"/>
      <c r="EB182" s="138"/>
      <c r="EC182" s="139"/>
      <c r="ED182" s="132"/>
      <c r="EE182" s="132"/>
      <c r="EF182" s="243"/>
      <c r="EG182" s="692"/>
      <c r="EH182" s="748"/>
      <c r="EI182" s="135"/>
      <c r="EJ182" s="135"/>
      <c r="EK182" s="135"/>
      <c r="EL182" s="136"/>
      <c r="EM182" s="137"/>
      <c r="EN182" s="150"/>
      <c r="EO182" s="138"/>
      <c r="EP182" s="139"/>
      <c r="EQ182" s="132"/>
      <c r="ER182" s="132"/>
      <c r="ES182" s="13"/>
      <c r="EU182" s="154"/>
      <c r="EV182" s="135">
        <v>16.25</v>
      </c>
      <c r="EW182" s="135">
        <v>17.04</v>
      </c>
      <c r="EX182" s="135" t="s">
        <v>62</v>
      </c>
      <c r="EY182" s="136">
        <v>0.78999999999999915</v>
      </c>
      <c r="EZ182" s="137">
        <v>4.861538461538456E-2</v>
      </c>
      <c r="FA182" s="150" t="s">
        <v>39</v>
      </c>
      <c r="FB182" s="138"/>
      <c r="FC182" s="139"/>
      <c r="FD182" s="132"/>
      <c r="FE182" s="132"/>
      <c r="FF182" s="13"/>
      <c r="FH182" s="154"/>
      <c r="FI182" s="135">
        <v>16.25</v>
      </c>
      <c r="FJ182" s="135">
        <v>17.04</v>
      </c>
      <c r="FK182" s="135" t="s">
        <v>62</v>
      </c>
      <c r="FL182" s="136">
        <v>0.78999999999999915</v>
      </c>
      <c r="FM182" s="137">
        <v>4.861538461538456E-2</v>
      </c>
      <c r="FN182" s="150" t="s">
        <v>39</v>
      </c>
      <c r="FO182" s="138"/>
      <c r="FP182" s="139"/>
      <c r="FQ182" s="132"/>
      <c r="FR182" s="132"/>
      <c r="FS182" s="13"/>
      <c r="FU182" s="154"/>
      <c r="FV182" s="135">
        <v>16.25</v>
      </c>
      <c r="FW182" s="135">
        <v>17.04</v>
      </c>
      <c r="FX182" s="135"/>
      <c r="FY182" s="135" t="s">
        <v>62</v>
      </c>
      <c r="FZ182" s="136">
        <v>0.78999999999999915</v>
      </c>
      <c r="GA182" s="137">
        <v>4.861538461538456E-2</v>
      </c>
      <c r="GB182" s="150" t="s">
        <v>39</v>
      </c>
      <c r="GC182" s="138"/>
      <c r="GD182" s="139"/>
      <c r="GE182" s="132"/>
      <c r="GF182" s="132"/>
      <c r="GG182" s="13"/>
      <c r="GI182" s="154"/>
      <c r="GJ182" s="135">
        <v>16.25</v>
      </c>
      <c r="GK182" s="135">
        <v>17.88</v>
      </c>
      <c r="GL182" s="135">
        <f>12.1*GK182</f>
        <v>216.34799999999998</v>
      </c>
      <c r="GM182" s="135" t="s">
        <v>151</v>
      </c>
      <c r="GN182" s="136">
        <v>1.63</v>
      </c>
      <c r="GO182" s="137">
        <f>GN182/GJ182</f>
        <v>0.10030769230769231</v>
      </c>
      <c r="GP182" s="150" t="s">
        <v>39</v>
      </c>
      <c r="GQ182" s="283"/>
      <c r="GR182" s="139"/>
      <c r="GS182" s="132"/>
      <c r="GT182" s="132"/>
      <c r="GU182" s="13"/>
      <c r="GW182" s="154"/>
      <c r="GX182" s="135">
        <v>16.25</v>
      </c>
      <c r="GY182" s="135">
        <v>17.88</v>
      </c>
      <c r="GZ182" s="135">
        <f>12.1*GY182</f>
        <v>216.34799999999998</v>
      </c>
      <c r="HA182" s="135" t="s">
        <v>151</v>
      </c>
      <c r="HB182" s="136">
        <v>1.63</v>
      </c>
      <c r="HC182" s="137">
        <f>HB182/GX182</f>
        <v>0.10030769230769231</v>
      </c>
      <c r="HD182" s="150" t="s">
        <v>39</v>
      </c>
      <c r="HE182" s="283"/>
      <c r="HF182" s="139"/>
      <c r="HG182" s="132"/>
      <c r="HH182" s="132"/>
      <c r="HI182" s="13"/>
      <c r="HJ182" s="13"/>
      <c r="HK182" s="154"/>
      <c r="HL182" s="135">
        <v>16.25</v>
      </c>
      <c r="HM182" s="135">
        <v>17.88</v>
      </c>
      <c r="HN182" s="135">
        <f>12.1*HM182</f>
        <v>216.34799999999998</v>
      </c>
      <c r="HO182" s="135" t="s">
        <v>151</v>
      </c>
      <c r="HP182" s="136">
        <v>1.63</v>
      </c>
      <c r="HQ182" s="137">
        <f>HP182/HL182</f>
        <v>0.10030769230769231</v>
      </c>
      <c r="HR182" s="150" t="s">
        <v>39</v>
      </c>
      <c r="HS182" s="283"/>
      <c r="HT182" s="139"/>
      <c r="HU182" s="132"/>
      <c r="HV182" s="132"/>
      <c r="HW182" s="13"/>
      <c r="HX182" s="154"/>
      <c r="HY182" s="135">
        <v>16.25</v>
      </c>
      <c r="HZ182" s="135">
        <v>17.88</v>
      </c>
      <c r="IA182" s="135">
        <f>HZ182*11.83</f>
        <v>211.5204</v>
      </c>
      <c r="IB182" s="135" t="s">
        <v>151</v>
      </c>
      <c r="IC182" s="136">
        <v>1.63</v>
      </c>
      <c r="ID182" s="137">
        <f>IC182/HY182</f>
        <v>0.10030769230769231</v>
      </c>
      <c r="IE182" s="137"/>
      <c r="IF182" s="137"/>
      <c r="IG182" s="137"/>
      <c r="IH182" s="150" t="s">
        <v>39</v>
      </c>
      <c r="II182" s="283"/>
      <c r="IJ182" s="139"/>
      <c r="IK182" s="132"/>
      <c r="IL182" s="132"/>
      <c r="IM182" s="13"/>
      <c r="IO182" s="13"/>
      <c r="IQ182" s="154"/>
      <c r="IR182" s="135">
        <v>16.25</v>
      </c>
      <c r="IS182" s="135">
        <v>17.88</v>
      </c>
      <c r="IT182" s="135">
        <f>12.06*IS182</f>
        <v>215.6328</v>
      </c>
      <c r="IU182" s="135" t="s">
        <v>151</v>
      </c>
      <c r="IV182" s="136">
        <v>1.63</v>
      </c>
      <c r="IW182" s="137">
        <f>IV182/IR182</f>
        <v>0.10030769230769231</v>
      </c>
      <c r="IX182" s="137"/>
      <c r="IY182" s="137"/>
      <c r="IZ182" s="137"/>
      <c r="JA182" s="150" t="s">
        <v>39</v>
      </c>
      <c r="JB182" s="283"/>
      <c r="JC182" s="139"/>
      <c r="JD182" s="132"/>
      <c r="JE182" s="132"/>
      <c r="JF182" s="13"/>
      <c r="JH182" s="154"/>
      <c r="JI182" s="135">
        <v>16.25</v>
      </c>
      <c r="JJ182" s="135">
        <v>17.88</v>
      </c>
      <c r="JK182" s="135">
        <f>12.06*JJ182</f>
        <v>215.6328</v>
      </c>
      <c r="JL182" s="135" t="s">
        <v>151</v>
      </c>
      <c r="JM182" s="136">
        <v>1.63</v>
      </c>
      <c r="JN182" s="137">
        <f>JM182/JI182</f>
        <v>0.10030769230769231</v>
      </c>
      <c r="JO182" s="137"/>
      <c r="JP182" s="137"/>
      <c r="JQ182" s="137"/>
      <c r="JR182" s="150" t="s">
        <v>39</v>
      </c>
      <c r="JS182" s="283"/>
      <c r="JT182" s="139"/>
      <c r="JU182" s="132"/>
      <c r="JV182" s="132"/>
      <c r="JW182" s="13"/>
      <c r="JZ182" s="154"/>
      <c r="KA182" s="135">
        <v>16.25</v>
      </c>
      <c r="KB182" s="135">
        <v>17.88</v>
      </c>
      <c r="KC182" s="135"/>
      <c r="KD182" s="135" t="s">
        <v>151</v>
      </c>
      <c r="KE182" s="136">
        <v>1.63</v>
      </c>
      <c r="KF182" s="137">
        <f>KE182/KA182</f>
        <v>0.10030769230769231</v>
      </c>
      <c r="KG182" s="137"/>
      <c r="KH182" s="137"/>
      <c r="KI182" s="137"/>
      <c r="KJ182" s="150" t="s">
        <v>39</v>
      </c>
      <c r="KK182" s="283"/>
      <c r="KL182" s="139"/>
      <c r="KM182" s="132"/>
      <c r="KN182" s="132"/>
      <c r="KO182" s="13"/>
      <c r="KQ182" s="154"/>
      <c r="KR182" s="135">
        <v>16.25</v>
      </c>
      <c r="KS182" s="135">
        <v>17.88</v>
      </c>
      <c r="KT182" s="135"/>
      <c r="KU182" s="320" t="s">
        <v>151</v>
      </c>
      <c r="KV182" s="136">
        <v>1.63</v>
      </c>
      <c r="KW182" s="137">
        <f>KV182/KR182</f>
        <v>0.10030769230769231</v>
      </c>
      <c r="KX182" s="137"/>
      <c r="KY182" s="137"/>
      <c r="KZ182" s="137"/>
      <c r="LA182" s="150" t="s">
        <v>39</v>
      </c>
      <c r="LB182" s="283"/>
      <c r="LC182" s="139"/>
      <c r="LD182" s="132"/>
      <c r="LE182" s="132"/>
      <c r="LF182" s="13"/>
      <c r="LI182" s="154"/>
      <c r="LJ182" s="135">
        <v>16.25</v>
      </c>
      <c r="LK182" s="135">
        <v>17.88</v>
      </c>
      <c r="LL182" s="135">
        <f>12.5*LK182</f>
        <v>223.5</v>
      </c>
      <c r="LM182" s="320" t="s">
        <v>151</v>
      </c>
      <c r="LN182" s="136">
        <v>1.63</v>
      </c>
      <c r="LO182" s="137">
        <f>LN182/LJ182</f>
        <v>0.10030769230769231</v>
      </c>
      <c r="LP182" s="137"/>
      <c r="LQ182" s="137"/>
      <c r="LR182" s="137"/>
      <c r="LS182" s="150" t="s">
        <v>39</v>
      </c>
      <c r="LT182" s="283"/>
      <c r="LU182" s="139"/>
      <c r="LV182" s="132"/>
      <c r="LW182" s="132"/>
      <c r="LX182" s="13"/>
      <c r="LZ182" s="154"/>
      <c r="MA182" s="135">
        <v>16.25</v>
      </c>
      <c r="MB182" s="135">
        <v>17.88</v>
      </c>
      <c r="MC182" s="135">
        <f>12.5*MB182</f>
        <v>223.5</v>
      </c>
      <c r="MD182" s="320" t="s">
        <v>151</v>
      </c>
      <c r="ME182" s="136">
        <v>1.63</v>
      </c>
      <c r="MF182" s="137">
        <f>ME182/MA182</f>
        <v>0.10030769230769231</v>
      </c>
      <c r="MG182" s="137"/>
      <c r="MH182" s="137"/>
      <c r="MI182" s="137"/>
      <c r="MJ182" s="150" t="s">
        <v>39</v>
      </c>
      <c r="MK182" s="283"/>
      <c r="ML182" s="139"/>
      <c r="MM182" s="132"/>
      <c r="MN182" s="132"/>
      <c r="MO182" s="13"/>
      <c r="MQ182" s="154"/>
      <c r="MR182" s="135">
        <v>16.25</v>
      </c>
      <c r="MS182" s="135">
        <v>17.88</v>
      </c>
      <c r="MT182" s="135">
        <f>12.5*MS182</f>
        <v>223.5</v>
      </c>
      <c r="MU182" s="320" t="s">
        <v>151</v>
      </c>
      <c r="MV182" s="136">
        <v>1.63</v>
      </c>
      <c r="MW182" s="137">
        <f>MV182/MR182</f>
        <v>0.10030769230769231</v>
      </c>
      <c r="MX182" s="137"/>
      <c r="MY182" s="137"/>
      <c r="MZ182" s="137"/>
      <c r="NA182" s="150" t="s">
        <v>39</v>
      </c>
      <c r="NB182" s="283"/>
      <c r="NC182" s="139"/>
      <c r="ND182" s="132"/>
      <c r="NE182" s="132"/>
      <c r="NF182" s="13"/>
      <c r="NI182" s="154"/>
      <c r="NJ182" s="135">
        <v>16.25</v>
      </c>
      <c r="NK182" s="135">
        <v>17.88</v>
      </c>
      <c r="NL182" s="362">
        <f>NK182*12.36</f>
        <v>220.99679999999998</v>
      </c>
      <c r="NM182" s="320" t="s">
        <v>151</v>
      </c>
      <c r="NN182" s="136">
        <v>1.63</v>
      </c>
      <c r="NO182" s="137">
        <f>NN182/NJ182</f>
        <v>0.10030769230769231</v>
      </c>
      <c r="NP182" s="137"/>
      <c r="NQ182" s="137"/>
      <c r="NR182" s="137"/>
      <c r="NS182" s="150" t="s">
        <v>39</v>
      </c>
      <c r="NT182" s="283"/>
      <c r="NU182" s="139"/>
      <c r="NV182" s="132"/>
      <c r="NW182" s="132"/>
      <c r="NX182" s="13"/>
      <c r="OA182" s="154"/>
      <c r="OB182" s="135">
        <v>16.25</v>
      </c>
      <c r="OC182" s="135">
        <v>17.88</v>
      </c>
      <c r="OD182" s="362"/>
      <c r="OE182" s="320" t="s">
        <v>151</v>
      </c>
      <c r="OF182" s="136">
        <v>1.63</v>
      </c>
      <c r="OG182" s="137">
        <f>OF182/OB182</f>
        <v>0.10030769230769231</v>
      </c>
      <c r="OH182" s="137"/>
      <c r="OI182" s="137"/>
      <c r="OJ182" s="137"/>
      <c r="OK182" s="150" t="s">
        <v>39</v>
      </c>
      <c r="OL182" s="283"/>
      <c r="OM182" s="139"/>
      <c r="ON182" s="13"/>
      <c r="OQ182" s="154"/>
      <c r="OR182" s="135">
        <v>16.25</v>
      </c>
      <c r="OS182" s="135">
        <v>17.88</v>
      </c>
      <c r="OT182" s="362"/>
      <c r="OU182" s="320" t="s">
        <v>151</v>
      </c>
      <c r="OV182" s="136">
        <v>1.63</v>
      </c>
      <c r="OW182" s="137">
        <f>OV182/OR182</f>
        <v>0.10030769230769231</v>
      </c>
      <c r="OX182" s="137"/>
      <c r="OY182" s="137"/>
      <c r="OZ182" s="137"/>
      <c r="PA182" s="150" t="s">
        <v>39</v>
      </c>
      <c r="PB182" s="283"/>
      <c r="PC182" s="139"/>
      <c r="PD182" s="13"/>
      <c r="PG182" s="154"/>
      <c r="PH182" s="135">
        <v>16.25</v>
      </c>
      <c r="PI182" s="135">
        <v>17.88</v>
      </c>
      <c r="PJ182" s="362"/>
      <c r="PK182" s="320" t="s">
        <v>151</v>
      </c>
      <c r="PL182" s="136">
        <v>1.63</v>
      </c>
      <c r="PM182" s="137">
        <f>PL182/PH182</f>
        <v>0.10030769230769231</v>
      </c>
      <c r="PN182" s="137"/>
      <c r="PO182" s="137"/>
      <c r="PP182" s="137"/>
      <c r="PQ182" s="150" t="s">
        <v>39</v>
      </c>
      <c r="PR182" s="283"/>
      <c r="PS182" s="139"/>
      <c r="PT182" s="13"/>
      <c r="PV182" s="154"/>
      <c r="PW182" s="135">
        <v>16.25</v>
      </c>
      <c r="PX182" s="135">
        <v>17.88</v>
      </c>
      <c r="PY182" s="362"/>
      <c r="PZ182" s="320" t="s">
        <v>151</v>
      </c>
      <c r="QA182" s="136">
        <v>1.63</v>
      </c>
      <c r="QB182" s="137">
        <f>QA182/PW182</f>
        <v>0.10030769230769231</v>
      </c>
      <c r="QC182" s="137"/>
      <c r="QD182" s="137"/>
      <c r="QE182" s="137"/>
      <c r="QF182" s="150" t="s">
        <v>39</v>
      </c>
      <c r="QG182" s="283"/>
      <c r="QH182" s="139"/>
      <c r="QI182" s="13"/>
      <c r="QK182" s="154"/>
      <c r="QL182" s="135">
        <v>16.25</v>
      </c>
      <c r="QM182" s="135">
        <v>17.88</v>
      </c>
      <c r="QN182" s="362"/>
      <c r="QO182" s="320" t="s">
        <v>151</v>
      </c>
      <c r="QP182" s="136">
        <v>1.63</v>
      </c>
      <c r="QQ182" s="137">
        <f>QP182/QL182</f>
        <v>0.10030769230769231</v>
      </c>
      <c r="QR182" s="137"/>
      <c r="QS182" s="137"/>
      <c r="QT182" s="137"/>
      <c r="QU182" s="150" t="s">
        <v>39</v>
      </c>
      <c r="QV182" s="283"/>
      <c r="QW182" s="139"/>
      <c r="QX182" s="13"/>
      <c r="QZ182" s="628"/>
      <c r="RA182" s="135">
        <v>16.25</v>
      </c>
      <c r="RB182" s="135">
        <v>17.88</v>
      </c>
      <c r="RC182" s="506">
        <f>12.13*RB182</f>
        <v>216.8844</v>
      </c>
      <c r="RD182" s="320" t="s">
        <v>151</v>
      </c>
      <c r="RE182" s="136">
        <v>1.63</v>
      </c>
      <c r="RF182" s="137">
        <f>RE182/RA182</f>
        <v>0.10030769230769231</v>
      </c>
      <c r="RG182" s="137"/>
      <c r="RH182" s="137"/>
      <c r="RI182" s="137"/>
      <c r="RJ182" s="525" t="s">
        <v>39</v>
      </c>
      <c r="RK182" s="283"/>
      <c r="RL182" s="570"/>
      <c r="RM182" s="633"/>
      <c r="RQ182" s="628"/>
      <c r="RR182" s="135">
        <v>16.25</v>
      </c>
      <c r="RS182" s="135">
        <v>17.88</v>
      </c>
      <c r="RT182" s="506">
        <f>12.13*RS182</f>
        <v>216.8844</v>
      </c>
      <c r="RU182" s="320" t="s">
        <v>1012</v>
      </c>
      <c r="RV182" s="136">
        <v>1.63</v>
      </c>
      <c r="RW182" s="137">
        <f>RV182/RR182</f>
        <v>0.10030769230769231</v>
      </c>
      <c r="RX182" s="137"/>
      <c r="RY182" s="137"/>
      <c r="RZ182" s="137"/>
      <c r="SA182" s="525" t="s">
        <v>39</v>
      </c>
      <c r="SB182" s="283"/>
      <c r="SC182" s="570"/>
      <c r="SD182" s="633"/>
    </row>
    <row r="183" spans="1:498" ht="16.5" customHeight="1">
      <c r="A183" s="122" t="s">
        <v>559</v>
      </c>
      <c r="B183" s="123">
        <v>30</v>
      </c>
      <c r="C183" s="122" t="s">
        <v>266</v>
      </c>
      <c r="D183" s="782">
        <v>1024</v>
      </c>
      <c r="E183" s="124" t="s">
        <v>549</v>
      </c>
      <c r="F183" s="351" t="s">
        <v>550</v>
      </c>
      <c r="G183" s="338" t="s">
        <v>560</v>
      </c>
      <c r="H183" s="122"/>
      <c r="J183" s="13"/>
      <c r="K183" s="13"/>
      <c r="L183" s="13"/>
      <c r="M183" s="13"/>
      <c r="N183" s="13"/>
      <c r="O183" s="13"/>
      <c r="P183" s="13"/>
      <c r="Q183" s="13"/>
      <c r="R183" s="13"/>
      <c r="S183" s="243"/>
      <c r="T183" s="13"/>
      <c r="U183" s="13"/>
      <c r="V183" s="13"/>
      <c r="X183" s="692"/>
      <c r="Y183" s="135">
        <v>15.7</v>
      </c>
      <c r="Z183" s="135">
        <v>16.440000000000001</v>
      </c>
      <c r="AA183" s="135" t="s">
        <v>151</v>
      </c>
      <c r="AB183" s="136">
        <f>Z183-Y183</f>
        <v>0.74000000000000199</v>
      </c>
      <c r="AC183" s="137">
        <f>AB183/Y183</f>
        <v>4.7133757961783568E-2</v>
      </c>
      <c r="AD183" s="137"/>
      <c r="AE183" s="150" t="s">
        <v>39</v>
      </c>
      <c r="AF183" s="138"/>
      <c r="AG183" s="139"/>
      <c r="AH183" s="132"/>
      <c r="AI183" s="132"/>
      <c r="AJ183" s="692"/>
      <c r="AL183" s="13"/>
      <c r="AM183" s="135">
        <v>15.7</v>
      </c>
      <c r="AN183" s="135">
        <v>16.440000000000001</v>
      </c>
      <c r="AO183" s="135" t="s">
        <v>151</v>
      </c>
      <c r="AP183" s="136">
        <f>AN183-AM183</f>
        <v>0.74000000000000199</v>
      </c>
      <c r="AQ183" s="137">
        <f>AP183/AM183</f>
        <v>4.7133757961783568E-2</v>
      </c>
      <c r="AR183" s="137"/>
      <c r="AS183" s="150" t="s">
        <v>39</v>
      </c>
      <c r="AT183" s="138"/>
      <c r="AU183" s="139"/>
      <c r="AV183" s="132"/>
      <c r="AW183" s="132"/>
      <c r="AX183" s="13"/>
      <c r="AZ183" s="13"/>
      <c r="BA183" s="135">
        <v>15.7</v>
      </c>
      <c r="BB183" s="135">
        <v>16.440000000000001</v>
      </c>
      <c r="BC183" s="135" t="s">
        <v>151</v>
      </c>
      <c r="BD183" s="136">
        <f>BB183-BA183</f>
        <v>0.74000000000000199</v>
      </c>
      <c r="BE183" s="137">
        <f>BD183/BA183</f>
        <v>4.7133757961783568E-2</v>
      </c>
      <c r="BF183" s="137"/>
      <c r="BG183" s="150" t="s">
        <v>39</v>
      </c>
      <c r="BH183" s="138"/>
      <c r="BI183" s="139"/>
      <c r="BJ183" s="132"/>
      <c r="BK183" s="132"/>
      <c r="BL183" s="13"/>
      <c r="BN183" s="154"/>
      <c r="BO183" s="135">
        <v>15.7</v>
      </c>
      <c r="BP183" s="135">
        <v>16.440000000000001</v>
      </c>
      <c r="BQ183" s="135" t="s">
        <v>151</v>
      </c>
      <c r="BR183" s="136">
        <f>BP183-BO183</f>
        <v>0.74000000000000199</v>
      </c>
      <c r="BS183" s="137">
        <f>BR183/BO183</f>
        <v>4.7133757961783568E-2</v>
      </c>
      <c r="BT183" s="137"/>
      <c r="BU183" s="150" t="s">
        <v>39</v>
      </c>
      <c r="BV183" s="138"/>
      <c r="BW183" s="139"/>
      <c r="BX183" s="132"/>
      <c r="BY183" s="132"/>
      <c r="BZ183" s="13"/>
      <c r="CB183" s="13"/>
      <c r="CC183" s="135">
        <v>15.7</v>
      </c>
      <c r="CD183" s="135">
        <v>16.440000000000001</v>
      </c>
      <c r="CE183" s="135" t="s">
        <v>151</v>
      </c>
      <c r="CF183" s="136">
        <f>CD183-CC183</f>
        <v>0.74000000000000199</v>
      </c>
      <c r="CG183" s="137">
        <f>CF183/CC183</f>
        <v>4.7133757961783568E-2</v>
      </c>
      <c r="CH183" s="137"/>
      <c r="CI183" s="150" t="s">
        <v>39</v>
      </c>
      <c r="CJ183" s="138"/>
      <c r="CK183" s="139"/>
      <c r="CL183" s="132"/>
      <c r="CM183" s="132"/>
      <c r="CN183" s="13"/>
      <c r="CP183" s="13"/>
      <c r="CQ183" s="135">
        <v>15.7</v>
      </c>
      <c r="CR183" s="135">
        <v>16.440000000000001</v>
      </c>
      <c r="CS183" s="135" t="s">
        <v>151</v>
      </c>
      <c r="CT183" s="136">
        <f>CR183-CQ183</f>
        <v>0.74000000000000199</v>
      </c>
      <c r="CU183" s="137">
        <f>CT183/CQ183</f>
        <v>4.7133757961783568E-2</v>
      </c>
      <c r="CV183" s="137"/>
      <c r="CW183" s="150" t="s">
        <v>39</v>
      </c>
      <c r="CX183" s="138"/>
      <c r="CY183" s="139"/>
      <c r="CZ183" s="132"/>
      <c r="DA183" s="132"/>
      <c r="DB183" s="13"/>
      <c r="DD183" s="13"/>
      <c r="DE183" s="135">
        <v>15.7</v>
      </c>
      <c r="DF183" s="135">
        <v>16.440000000000001</v>
      </c>
      <c r="DG183" s="135"/>
      <c r="DH183" s="135"/>
      <c r="DI183" s="135" t="s">
        <v>151</v>
      </c>
      <c r="DJ183" s="136">
        <f>DF183-DE183</f>
        <v>0.74000000000000199</v>
      </c>
      <c r="DK183" s="137">
        <f>DJ183/DE183</f>
        <v>4.7133757961783568E-2</v>
      </c>
      <c r="DL183" s="137"/>
      <c r="DM183" s="150" t="s">
        <v>39</v>
      </c>
      <c r="DN183" s="138"/>
      <c r="DO183" s="139"/>
      <c r="DP183" s="132"/>
      <c r="DQ183" s="132"/>
      <c r="DR183" s="13"/>
      <c r="DT183" s="154"/>
      <c r="DU183" s="135">
        <v>15.7</v>
      </c>
      <c r="DV183" s="135">
        <v>16.440000000000001</v>
      </c>
      <c r="DW183" s="135" t="s">
        <v>151</v>
      </c>
      <c r="DX183" s="136">
        <f>DV183-DU183</f>
        <v>0.74000000000000199</v>
      </c>
      <c r="DY183" s="137">
        <f>DX183/DU183</f>
        <v>4.7133757961783568E-2</v>
      </c>
      <c r="DZ183" s="137"/>
      <c r="EA183" s="150" t="s">
        <v>39</v>
      </c>
      <c r="EB183" s="138"/>
      <c r="EC183" s="139"/>
      <c r="ED183" s="132"/>
      <c r="EE183" s="132"/>
      <c r="EF183" s="243"/>
      <c r="EG183" s="692"/>
      <c r="EH183" s="748"/>
      <c r="EI183" s="135">
        <v>15.7</v>
      </c>
      <c r="EJ183" s="135">
        <v>16.440000000000001</v>
      </c>
      <c r="EK183" s="135" t="s">
        <v>151</v>
      </c>
      <c r="EL183" s="136">
        <f>EJ183-EI183</f>
        <v>0.74000000000000199</v>
      </c>
      <c r="EM183" s="137">
        <f>EL183/EI183</f>
        <v>4.7133757961783568E-2</v>
      </c>
      <c r="EN183" s="150" t="s">
        <v>39</v>
      </c>
      <c r="EO183" s="138"/>
      <c r="EP183" s="139"/>
      <c r="EQ183" s="132"/>
      <c r="ER183" s="132"/>
      <c r="ES183" s="13"/>
      <c r="EU183" s="154"/>
      <c r="EV183" s="135">
        <v>15.7</v>
      </c>
      <c r="EW183" s="135">
        <v>16.440000000000001</v>
      </c>
      <c r="EX183" s="135" t="s">
        <v>151</v>
      </c>
      <c r="EY183" s="136">
        <f>EW183-EV183</f>
        <v>0.74000000000000199</v>
      </c>
      <c r="EZ183" s="137">
        <f>EY183/EV183</f>
        <v>4.7133757961783568E-2</v>
      </c>
      <c r="FA183" s="150" t="s">
        <v>39</v>
      </c>
      <c r="FB183" s="138"/>
      <c r="FC183" s="139"/>
      <c r="FD183" s="132"/>
      <c r="FE183" s="132"/>
      <c r="FF183" s="13"/>
      <c r="FH183" s="154"/>
      <c r="FI183" s="135">
        <v>15.7</v>
      </c>
      <c r="FJ183" s="135">
        <v>16.440000000000001</v>
      </c>
      <c r="FK183" s="135" t="s">
        <v>151</v>
      </c>
      <c r="FL183" s="136">
        <f>FJ183-FI183</f>
        <v>0.74000000000000199</v>
      </c>
      <c r="FM183" s="137">
        <f>FL183/FI183</f>
        <v>4.7133757961783568E-2</v>
      </c>
      <c r="FN183" s="150" t="s">
        <v>39</v>
      </c>
      <c r="FO183" s="138"/>
      <c r="FP183" s="139"/>
      <c r="FQ183" s="132"/>
      <c r="FR183" s="132"/>
      <c r="FS183" s="13"/>
      <c r="FU183" s="154"/>
      <c r="FV183" s="135">
        <v>15.7</v>
      </c>
      <c r="FW183" s="135">
        <v>16.440000000000001</v>
      </c>
      <c r="FX183" s="135"/>
      <c r="FY183" s="135" t="s">
        <v>151</v>
      </c>
      <c r="FZ183" s="136">
        <f>FW183-FV183</f>
        <v>0.74000000000000199</v>
      </c>
      <c r="GA183" s="137">
        <f>FZ183/FV183</f>
        <v>4.7133757961783568E-2</v>
      </c>
      <c r="GB183" s="150" t="s">
        <v>39</v>
      </c>
      <c r="GC183" s="138"/>
      <c r="GD183" s="139"/>
      <c r="GE183" s="132"/>
      <c r="GF183" s="132"/>
      <c r="GG183" s="13"/>
      <c r="GI183" s="154"/>
      <c r="GJ183" s="135">
        <v>15.7</v>
      </c>
      <c r="GK183" s="135">
        <v>16.440000000000001</v>
      </c>
      <c r="GL183" s="135">
        <f>12.1*GK183</f>
        <v>198.92400000000001</v>
      </c>
      <c r="GM183" s="135" t="s">
        <v>151</v>
      </c>
      <c r="GN183" s="136">
        <f>GK183-GJ183</f>
        <v>0.74000000000000199</v>
      </c>
      <c r="GO183" s="137">
        <f>GN183/GJ183</f>
        <v>4.7133757961783568E-2</v>
      </c>
      <c r="GP183" s="150" t="s">
        <v>39</v>
      </c>
      <c r="GQ183" s="283"/>
      <c r="GR183" s="139"/>
      <c r="GS183" s="132"/>
      <c r="GT183" s="132"/>
      <c r="GU183" s="13"/>
      <c r="GW183" s="154"/>
      <c r="GX183" s="135">
        <v>15.7</v>
      </c>
      <c r="GY183" s="135">
        <v>16.440000000000001</v>
      </c>
      <c r="GZ183" s="135">
        <f>12.1*GY183</f>
        <v>198.92400000000001</v>
      </c>
      <c r="HA183" s="135" t="s">
        <v>151</v>
      </c>
      <c r="HB183" s="136">
        <f>GY183-GX183</f>
        <v>0.74000000000000199</v>
      </c>
      <c r="HC183" s="137">
        <f>HB183/GX183</f>
        <v>4.7133757961783568E-2</v>
      </c>
      <c r="HD183" s="150" t="s">
        <v>39</v>
      </c>
      <c r="HE183" s="283"/>
      <c r="HF183" s="139"/>
      <c r="HG183" s="132"/>
      <c r="HH183" s="132"/>
      <c r="HI183" s="13"/>
      <c r="HJ183" s="13"/>
      <c r="HK183" s="154"/>
      <c r="HL183" s="135">
        <v>15.7</v>
      </c>
      <c r="HM183" s="135">
        <v>16.440000000000001</v>
      </c>
      <c r="HN183" s="135">
        <f>12.1*HM183</f>
        <v>198.92400000000001</v>
      </c>
      <c r="HO183" s="135" t="s">
        <v>151</v>
      </c>
      <c r="HP183" s="136">
        <f>HM183-HL183</f>
        <v>0.74000000000000199</v>
      </c>
      <c r="HQ183" s="137">
        <f>HP183/HL183</f>
        <v>4.7133757961783568E-2</v>
      </c>
      <c r="HR183" s="150" t="s">
        <v>39</v>
      </c>
      <c r="HS183" s="283"/>
      <c r="HT183" s="139"/>
      <c r="HU183" s="132"/>
      <c r="HV183" s="132"/>
      <c r="HW183" s="13"/>
      <c r="HX183" s="154"/>
      <c r="HY183" s="135">
        <v>15.7</v>
      </c>
      <c r="HZ183" s="135">
        <v>16.440000000000001</v>
      </c>
      <c r="IA183" s="135">
        <f>HZ183*11.83</f>
        <v>194.48520000000002</v>
      </c>
      <c r="IB183" s="135" t="s">
        <v>151</v>
      </c>
      <c r="IC183" s="136">
        <f>HZ183-HY183</f>
        <v>0.74000000000000199</v>
      </c>
      <c r="ID183" s="137">
        <f>IC183/HY183</f>
        <v>4.7133757961783568E-2</v>
      </c>
      <c r="IE183" s="137"/>
      <c r="IF183" s="137"/>
      <c r="IG183" s="137"/>
      <c r="IH183" s="150" t="s">
        <v>39</v>
      </c>
      <c r="II183" s="283"/>
      <c r="IJ183" s="139"/>
      <c r="IK183" s="132"/>
      <c r="IL183" s="132"/>
      <c r="IM183" s="13"/>
      <c r="IO183" s="13"/>
      <c r="IQ183" s="154"/>
      <c r="IR183" s="135">
        <v>15.7</v>
      </c>
      <c r="IS183" s="135">
        <v>16.440000000000001</v>
      </c>
      <c r="IT183" s="135">
        <f>12.06*IS183</f>
        <v>198.26640000000003</v>
      </c>
      <c r="IU183" s="135" t="s">
        <v>151</v>
      </c>
      <c r="IV183" s="136">
        <f>IS183-IR183</f>
        <v>0.74000000000000199</v>
      </c>
      <c r="IW183" s="137">
        <f>IV183/IR183</f>
        <v>4.7133757961783568E-2</v>
      </c>
      <c r="IX183" s="137"/>
      <c r="IY183" s="137"/>
      <c r="IZ183" s="137"/>
      <c r="JA183" s="150" t="s">
        <v>39</v>
      </c>
      <c r="JB183" s="283"/>
      <c r="JC183" s="139"/>
      <c r="JD183" s="132"/>
      <c r="JE183" s="132"/>
      <c r="JF183" s="13"/>
      <c r="JH183" s="154"/>
      <c r="JI183" s="135">
        <v>15.7</v>
      </c>
      <c r="JJ183" s="135">
        <v>16.440000000000001</v>
      </c>
      <c r="JK183" s="135">
        <f>12.06*JJ183</f>
        <v>198.26640000000003</v>
      </c>
      <c r="JL183" s="135" t="s">
        <v>151</v>
      </c>
      <c r="JM183" s="136">
        <f>JJ183-JI183</f>
        <v>0.74000000000000199</v>
      </c>
      <c r="JN183" s="137">
        <f>JM183/JI183</f>
        <v>4.7133757961783568E-2</v>
      </c>
      <c r="JO183" s="137"/>
      <c r="JP183" s="137"/>
      <c r="JQ183" s="137"/>
      <c r="JR183" s="150" t="s">
        <v>39</v>
      </c>
      <c r="JS183" s="283"/>
      <c r="JT183" s="139"/>
      <c r="JU183" s="132"/>
      <c r="JV183" s="132"/>
      <c r="JW183" s="13"/>
      <c r="JZ183" s="154"/>
      <c r="KA183" s="135">
        <v>15.7</v>
      </c>
      <c r="KB183" s="135">
        <v>16.440000000000001</v>
      </c>
      <c r="KC183" s="135"/>
      <c r="KD183" s="135" t="s">
        <v>151</v>
      </c>
      <c r="KE183" s="136">
        <f>KB183-KA183</f>
        <v>0.74000000000000199</v>
      </c>
      <c r="KF183" s="137">
        <f>KE183/KA183</f>
        <v>4.7133757961783568E-2</v>
      </c>
      <c r="KG183" s="137"/>
      <c r="KH183" s="137"/>
      <c r="KI183" s="137"/>
      <c r="KJ183" s="150" t="s">
        <v>39</v>
      </c>
      <c r="KK183" s="283"/>
      <c r="KL183" s="139"/>
      <c r="KM183" s="132"/>
      <c r="KN183" s="132"/>
      <c r="KO183" s="13"/>
      <c r="KQ183" s="154"/>
      <c r="KR183" s="135">
        <v>15.7</v>
      </c>
      <c r="KS183" s="135">
        <v>16.440000000000001</v>
      </c>
      <c r="KT183" s="135"/>
      <c r="KU183" s="320" t="s">
        <v>151</v>
      </c>
      <c r="KV183" s="136">
        <f>KS183-KR183</f>
        <v>0.74000000000000199</v>
      </c>
      <c r="KW183" s="137">
        <f>KV183/KR183</f>
        <v>4.7133757961783568E-2</v>
      </c>
      <c r="KX183" s="137"/>
      <c r="KY183" s="137"/>
      <c r="KZ183" s="137"/>
      <c r="LA183" s="150" t="s">
        <v>39</v>
      </c>
      <c r="LB183" s="283"/>
      <c r="LC183" s="139"/>
      <c r="LD183" s="132"/>
      <c r="LE183" s="132"/>
      <c r="LF183" s="13"/>
      <c r="LI183" s="154"/>
      <c r="LJ183" s="135">
        <v>15.7</v>
      </c>
      <c r="LK183" s="135">
        <v>16.440000000000001</v>
      </c>
      <c r="LL183" s="135">
        <f>12.5*LK183</f>
        <v>205.50000000000003</v>
      </c>
      <c r="LM183" s="320" t="s">
        <v>151</v>
      </c>
      <c r="LN183" s="136">
        <f>LK183-LJ183</f>
        <v>0.74000000000000199</v>
      </c>
      <c r="LO183" s="137">
        <f>LN183/LJ183</f>
        <v>4.7133757961783568E-2</v>
      </c>
      <c r="LP183" s="137"/>
      <c r="LQ183" s="137"/>
      <c r="LR183" s="137"/>
      <c r="LS183" s="150" t="s">
        <v>39</v>
      </c>
      <c r="LT183" s="283"/>
      <c r="LU183" s="139"/>
      <c r="LV183" s="132"/>
      <c r="LW183" s="132"/>
      <c r="LX183" s="13"/>
      <c r="LZ183" s="154"/>
      <c r="MA183" s="135">
        <v>15.7</v>
      </c>
      <c r="MB183" s="135">
        <v>16.440000000000001</v>
      </c>
      <c r="MC183" s="135">
        <f>12.5*MB183</f>
        <v>205.50000000000003</v>
      </c>
      <c r="MD183" s="320" t="s">
        <v>151</v>
      </c>
      <c r="ME183" s="136">
        <f>MB183-MA183</f>
        <v>0.74000000000000199</v>
      </c>
      <c r="MF183" s="137">
        <f>ME183/MA183</f>
        <v>4.7133757961783568E-2</v>
      </c>
      <c r="MG183" s="137"/>
      <c r="MH183" s="137"/>
      <c r="MI183" s="137"/>
      <c r="MJ183" s="150" t="s">
        <v>39</v>
      </c>
      <c r="MK183" s="283"/>
      <c r="ML183" s="139"/>
      <c r="MM183" s="132"/>
      <c r="MN183" s="132"/>
      <c r="MO183" s="13"/>
      <c r="MQ183" s="154"/>
      <c r="MR183" s="135">
        <v>15.7</v>
      </c>
      <c r="MS183" s="135">
        <v>16.440000000000001</v>
      </c>
      <c r="MT183" s="135">
        <f>12.5*MS183</f>
        <v>205.50000000000003</v>
      </c>
      <c r="MU183" s="320" t="s">
        <v>151</v>
      </c>
      <c r="MV183" s="136">
        <f>MS183-MR183</f>
        <v>0.74000000000000199</v>
      </c>
      <c r="MW183" s="137">
        <f>MV183/MR183</f>
        <v>4.7133757961783568E-2</v>
      </c>
      <c r="MX183" s="137"/>
      <c r="MY183" s="137"/>
      <c r="MZ183" s="137"/>
      <c r="NA183" s="150" t="s">
        <v>39</v>
      </c>
      <c r="NB183" s="283"/>
      <c r="NC183" s="139"/>
      <c r="ND183" s="132"/>
      <c r="NE183" s="132"/>
      <c r="NF183" s="13"/>
      <c r="NI183" s="154"/>
      <c r="NJ183" s="135">
        <v>15.7</v>
      </c>
      <c r="NK183" s="135">
        <v>16.440000000000001</v>
      </c>
      <c r="NL183" s="362">
        <f>NK183*12.36</f>
        <v>203.19839999999999</v>
      </c>
      <c r="NM183" s="320" t="s">
        <v>151</v>
      </c>
      <c r="NN183" s="136">
        <f>NK183-NJ183</f>
        <v>0.74000000000000199</v>
      </c>
      <c r="NO183" s="137">
        <f>NN183/NJ183</f>
        <v>4.7133757961783568E-2</v>
      </c>
      <c r="NP183" s="137"/>
      <c r="NQ183" s="137"/>
      <c r="NR183" s="137"/>
      <c r="NS183" s="150" t="s">
        <v>39</v>
      </c>
      <c r="NT183" s="283"/>
      <c r="NU183" s="139"/>
      <c r="NV183" s="132"/>
      <c r="NW183" s="132"/>
      <c r="NX183" s="13"/>
      <c r="OA183" s="154"/>
      <c r="OB183" s="135">
        <v>15.7</v>
      </c>
      <c r="OC183" s="135">
        <v>16.440000000000001</v>
      </c>
      <c r="OD183" s="362"/>
      <c r="OE183" s="320" t="s">
        <v>151</v>
      </c>
      <c r="OF183" s="136">
        <f>OC183-OB183</f>
        <v>0.74000000000000199</v>
      </c>
      <c r="OG183" s="137">
        <f>OF183/OB183</f>
        <v>4.7133757961783568E-2</v>
      </c>
      <c r="OH183" s="137"/>
      <c r="OI183" s="137"/>
      <c r="OJ183" s="137"/>
      <c r="OK183" s="150" t="s">
        <v>39</v>
      </c>
      <c r="OL183" s="283"/>
      <c r="OM183" s="139"/>
      <c r="ON183" s="13"/>
      <c r="OQ183" s="154"/>
      <c r="OR183" s="135">
        <v>15.7</v>
      </c>
      <c r="OS183" s="135">
        <v>16.440000000000001</v>
      </c>
      <c r="OT183" s="362"/>
      <c r="OU183" s="320" t="s">
        <v>151</v>
      </c>
      <c r="OV183" s="136">
        <f>OS183-OR183</f>
        <v>0.74000000000000199</v>
      </c>
      <c r="OW183" s="137">
        <f>OV183/OR183</f>
        <v>4.7133757961783568E-2</v>
      </c>
      <c r="OX183" s="137"/>
      <c r="OY183" s="137"/>
      <c r="OZ183" s="137"/>
      <c r="PA183" s="150" t="s">
        <v>39</v>
      </c>
      <c r="PB183" s="283"/>
      <c r="PC183" s="139"/>
      <c r="PD183" s="13"/>
      <c r="PG183" s="154"/>
      <c r="PH183" s="135">
        <v>15.7</v>
      </c>
      <c r="PI183" s="135">
        <v>16.440000000000001</v>
      </c>
      <c r="PJ183" s="362"/>
      <c r="PK183" s="320" t="s">
        <v>151</v>
      </c>
      <c r="PL183" s="136">
        <f>PI183-PH183</f>
        <v>0.74000000000000199</v>
      </c>
      <c r="PM183" s="137">
        <f>PL183/PH183</f>
        <v>4.7133757961783568E-2</v>
      </c>
      <c r="PN183" s="137"/>
      <c r="PO183" s="137"/>
      <c r="PP183" s="137"/>
      <c r="PQ183" s="150" t="s">
        <v>39</v>
      </c>
      <c r="PR183" s="283"/>
      <c r="PS183" s="139"/>
      <c r="PT183" s="13"/>
      <c r="PV183" s="154"/>
      <c r="PW183" s="135">
        <v>15.7</v>
      </c>
      <c r="PX183" s="135">
        <v>16.440000000000001</v>
      </c>
      <c r="PY183" s="362"/>
      <c r="PZ183" s="320" t="s">
        <v>151</v>
      </c>
      <c r="QA183" s="136">
        <f>PX183-PW183</f>
        <v>0.74000000000000199</v>
      </c>
      <c r="QB183" s="137">
        <f>QA183/PW183</f>
        <v>4.7133757961783568E-2</v>
      </c>
      <c r="QC183" s="137"/>
      <c r="QD183" s="137"/>
      <c r="QE183" s="137"/>
      <c r="QF183" s="150" t="s">
        <v>39</v>
      </c>
      <c r="QG183" s="283"/>
      <c r="QH183" s="139"/>
      <c r="QI183" s="13"/>
      <c r="QK183" s="154"/>
      <c r="QL183" s="135">
        <v>15.7</v>
      </c>
      <c r="QM183" s="135">
        <v>16.440000000000001</v>
      </c>
      <c r="QN183" s="362"/>
      <c r="QO183" s="320" t="s">
        <v>151</v>
      </c>
      <c r="QP183" s="136">
        <f>QM183-QL183</f>
        <v>0.74000000000000199</v>
      </c>
      <c r="QQ183" s="137">
        <f>QP183/QL183</f>
        <v>4.7133757961783568E-2</v>
      </c>
      <c r="QR183" s="137"/>
      <c r="QS183" s="137"/>
      <c r="QT183" s="137"/>
      <c r="QU183" s="150" t="s">
        <v>39</v>
      </c>
      <c r="QV183" s="283"/>
      <c r="QW183" s="139"/>
      <c r="QX183" s="13"/>
      <c r="QZ183" s="628"/>
      <c r="RA183" s="135">
        <v>15.7</v>
      </c>
      <c r="RB183" s="135">
        <v>16.440000000000001</v>
      </c>
      <c r="RC183" s="506">
        <f>12.13*RB183</f>
        <v>199.41720000000004</v>
      </c>
      <c r="RD183" s="320" t="s">
        <v>151</v>
      </c>
      <c r="RE183" s="136">
        <f>RB183-RA183</f>
        <v>0.74000000000000199</v>
      </c>
      <c r="RF183" s="137">
        <f>RE183/RA183</f>
        <v>4.7133757961783568E-2</v>
      </c>
      <c r="RG183" s="137"/>
      <c r="RH183" s="137"/>
      <c r="RI183" s="137"/>
      <c r="RJ183" s="525" t="s">
        <v>39</v>
      </c>
      <c r="RK183" s="283"/>
      <c r="RL183" s="570"/>
      <c r="RM183" s="633"/>
      <c r="RQ183" s="628"/>
      <c r="RR183" s="135">
        <v>15.7</v>
      </c>
      <c r="RS183" s="135">
        <v>16.440000000000001</v>
      </c>
      <c r="RT183" s="506">
        <f>12.13*RS183</f>
        <v>199.41720000000004</v>
      </c>
      <c r="RU183" s="320" t="s">
        <v>1012</v>
      </c>
      <c r="RV183" s="136">
        <f>RS183-RR183</f>
        <v>0.74000000000000199</v>
      </c>
      <c r="RW183" s="137">
        <f>RV183/RR183</f>
        <v>4.7133757961783568E-2</v>
      </c>
      <c r="RX183" s="137"/>
      <c r="RY183" s="137"/>
      <c r="RZ183" s="137"/>
      <c r="SA183" s="525" t="s">
        <v>39</v>
      </c>
      <c r="SB183" s="283"/>
      <c r="SC183" s="570"/>
      <c r="SD183" s="633"/>
    </row>
    <row r="184" spans="1:498" ht="16.5" customHeight="1">
      <c r="A184" s="122" t="s">
        <v>562</v>
      </c>
      <c r="B184" s="123">
        <v>30</v>
      </c>
      <c r="C184" s="122" t="s">
        <v>266</v>
      </c>
      <c r="D184" s="782">
        <v>1024</v>
      </c>
      <c r="E184" s="124" t="s">
        <v>549</v>
      </c>
      <c r="F184" s="351" t="s">
        <v>550</v>
      </c>
      <c r="G184" s="338" t="s">
        <v>563</v>
      </c>
      <c r="H184" s="122"/>
      <c r="J184" s="13"/>
      <c r="K184" s="13"/>
      <c r="L184" s="13"/>
      <c r="M184" s="13"/>
      <c r="N184" s="13"/>
      <c r="O184" s="13"/>
      <c r="P184" s="13"/>
      <c r="Q184" s="13"/>
      <c r="R184" s="13"/>
      <c r="S184" s="243"/>
      <c r="T184" s="13"/>
      <c r="U184" s="13"/>
      <c r="V184" s="13"/>
      <c r="X184" s="692"/>
      <c r="Y184" s="135">
        <v>16.3</v>
      </c>
      <c r="Z184" s="135">
        <v>17.28</v>
      </c>
      <c r="AA184" s="135" t="s">
        <v>151</v>
      </c>
      <c r="AB184" s="136">
        <f>Z184-Y184</f>
        <v>0.98000000000000043</v>
      </c>
      <c r="AC184" s="137">
        <f>AB184/Y184</f>
        <v>6.0122699386503088E-2</v>
      </c>
      <c r="AD184" s="137"/>
      <c r="AE184" s="150" t="s">
        <v>39</v>
      </c>
      <c r="AF184" s="138"/>
      <c r="AG184" s="139"/>
      <c r="AH184" s="132"/>
      <c r="AI184" s="132"/>
      <c r="AL184" s="13"/>
      <c r="AM184" s="135">
        <v>16.3</v>
      </c>
      <c r="AN184" s="135">
        <v>17.28</v>
      </c>
      <c r="AO184" s="135" t="s">
        <v>151</v>
      </c>
      <c r="AP184" s="136">
        <f>AN184-AM184</f>
        <v>0.98000000000000043</v>
      </c>
      <c r="AQ184" s="137">
        <f>AP184/AM184</f>
        <v>6.0122699386503088E-2</v>
      </c>
      <c r="AR184" s="137"/>
      <c r="AS184" s="150" t="s">
        <v>39</v>
      </c>
      <c r="AT184" s="138"/>
      <c r="AU184" s="139"/>
      <c r="AV184" s="132"/>
      <c r="AW184" s="132"/>
      <c r="AX184" s="13"/>
      <c r="AZ184" s="13"/>
      <c r="BA184" s="135">
        <v>16.3</v>
      </c>
      <c r="BB184" s="135">
        <v>17.28</v>
      </c>
      <c r="BC184" s="135" t="s">
        <v>151</v>
      </c>
      <c r="BD184" s="136">
        <f>BB184-BA184</f>
        <v>0.98000000000000043</v>
      </c>
      <c r="BE184" s="137">
        <f>BD184/BA184</f>
        <v>6.0122699386503088E-2</v>
      </c>
      <c r="BF184" s="137"/>
      <c r="BG184" s="150" t="s">
        <v>39</v>
      </c>
      <c r="BH184" s="138"/>
      <c r="BI184" s="139"/>
      <c r="BJ184" s="132"/>
      <c r="BK184" s="132"/>
      <c r="BL184" s="13"/>
      <c r="BN184" s="154"/>
      <c r="BO184" s="135">
        <v>16.3</v>
      </c>
      <c r="BP184" s="135">
        <v>17.28</v>
      </c>
      <c r="BQ184" s="135" t="s">
        <v>151</v>
      </c>
      <c r="BR184" s="136">
        <f>BP184-BO184</f>
        <v>0.98000000000000043</v>
      </c>
      <c r="BS184" s="137">
        <f>BR184/BO184</f>
        <v>6.0122699386503088E-2</v>
      </c>
      <c r="BT184" s="137"/>
      <c r="BU184" s="150" t="s">
        <v>39</v>
      </c>
      <c r="BV184" s="138"/>
      <c r="BW184" s="139"/>
      <c r="BX184" s="132"/>
      <c r="BY184" s="132"/>
      <c r="BZ184" s="13"/>
      <c r="CB184" s="13"/>
      <c r="CC184" s="135">
        <v>16.3</v>
      </c>
      <c r="CD184" s="135">
        <v>17.28</v>
      </c>
      <c r="CE184" s="135" t="s">
        <v>151</v>
      </c>
      <c r="CF184" s="136">
        <f>CD184-CC184</f>
        <v>0.98000000000000043</v>
      </c>
      <c r="CG184" s="137">
        <f>CF184/CC184</f>
        <v>6.0122699386503088E-2</v>
      </c>
      <c r="CH184" s="137"/>
      <c r="CI184" s="150" t="s">
        <v>39</v>
      </c>
      <c r="CJ184" s="138"/>
      <c r="CK184" s="139"/>
      <c r="CL184" s="132"/>
      <c r="CM184" s="132"/>
      <c r="CN184" s="13"/>
      <c r="CP184" s="13"/>
      <c r="CQ184" s="135">
        <v>16.3</v>
      </c>
      <c r="CR184" s="135">
        <v>17.28</v>
      </c>
      <c r="CS184" s="135" t="s">
        <v>151</v>
      </c>
      <c r="CT184" s="136">
        <f>CR184-CQ184</f>
        <v>0.98000000000000043</v>
      </c>
      <c r="CU184" s="137">
        <f>CT184/CQ184</f>
        <v>6.0122699386503088E-2</v>
      </c>
      <c r="CV184" s="137"/>
      <c r="CW184" s="150" t="s">
        <v>39</v>
      </c>
      <c r="CX184" s="138"/>
      <c r="CY184" s="139"/>
      <c r="CZ184" s="132"/>
      <c r="DA184" s="132"/>
      <c r="DB184" s="13"/>
      <c r="DD184" s="13"/>
      <c r="DE184" s="135">
        <v>16.3</v>
      </c>
      <c r="DF184" s="135">
        <v>17.28</v>
      </c>
      <c r="DG184" s="135"/>
      <c r="DH184" s="135"/>
      <c r="DI184" s="135" t="s">
        <v>151</v>
      </c>
      <c r="DJ184" s="136">
        <f>DF184-DE184</f>
        <v>0.98000000000000043</v>
      </c>
      <c r="DK184" s="137">
        <f>DJ184/DE184</f>
        <v>6.0122699386503088E-2</v>
      </c>
      <c r="DL184" s="137"/>
      <c r="DM184" s="150" t="s">
        <v>39</v>
      </c>
      <c r="DN184" s="138"/>
      <c r="DO184" s="139"/>
      <c r="DP184" s="132"/>
      <c r="DQ184" s="132"/>
      <c r="DR184" s="13"/>
      <c r="DT184" s="154"/>
      <c r="DU184" s="135">
        <v>16.3</v>
      </c>
      <c r="DV184" s="135">
        <v>17.28</v>
      </c>
      <c r="DW184" s="135" t="s">
        <v>151</v>
      </c>
      <c r="DX184" s="136">
        <f>DV184-DU184</f>
        <v>0.98000000000000043</v>
      </c>
      <c r="DY184" s="137">
        <f>DX184/DU184</f>
        <v>6.0122699386503088E-2</v>
      </c>
      <c r="DZ184" s="137"/>
      <c r="EA184" s="150" t="s">
        <v>39</v>
      </c>
      <c r="EB184" s="138"/>
      <c r="EC184" s="139"/>
      <c r="ED184" s="132"/>
      <c r="EE184" s="132"/>
      <c r="EF184" s="243"/>
      <c r="EH184" s="748"/>
      <c r="EI184" s="135">
        <v>16.3</v>
      </c>
      <c r="EJ184" s="135">
        <v>17.28</v>
      </c>
      <c r="EK184" s="135" t="s">
        <v>151</v>
      </c>
      <c r="EL184" s="136">
        <f>EJ184-EI184</f>
        <v>0.98000000000000043</v>
      </c>
      <c r="EM184" s="137">
        <f>EL184/EI184</f>
        <v>6.0122699386503088E-2</v>
      </c>
      <c r="EN184" s="150" t="s">
        <v>39</v>
      </c>
      <c r="EO184" s="138"/>
      <c r="EP184" s="139"/>
      <c r="EQ184" s="132"/>
      <c r="ER184" s="132"/>
      <c r="ES184" s="13"/>
      <c r="EU184" s="154"/>
      <c r="EV184" s="135">
        <v>16.3</v>
      </c>
      <c r="EW184" s="135">
        <v>17.28</v>
      </c>
      <c r="EX184" s="135" t="s">
        <v>151</v>
      </c>
      <c r="EY184" s="136">
        <f>EW184-EV184</f>
        <v>0.98000000000000043</v>
      </c>
      <c r="EZ184" s="137">
        <f>EY184/EV184</f>
        <v>6.0122699386503088E-2</v>
      </c>
      <c r="FA184" s="150" t="s">
        <v>39</v>
      </c>
      <c r="FB184" s="138"/>
      <c r="FC184" s="139"/>
      <c r="FD184" s="132"/>
      <c r="FE184" s="132"/>
      <c r="FF184" s="13"/>
      <c r="FH184" s="154"/>
      <c r="FI184" s="135">
        <v>16.3</v>
      </c>
      <c r="FJ184" s="135">
        <v>17.28</v>
      </c>
      <c r="FK184" s="135" t="s">
        <v>151</v>
      </c>
      <c r="FL184" s="136">
        <f>FJ184-FI184</f>
        <v>0.98000000000000043</v>
      </c>
      <c r="FM184" s="137">
        <f>FL184/FI184</f>
        <v>6.0122699386503088E-2</v>
      </c>
      <c r="FN184" s="150" t="s">
        <v>39</v>
      </c>
      <c r="FO184" s="138"/>
      <c r="FP184" s="139"/>
      <c r="FQ184" s="132"/>
      <c r="FR184" s="132"/>
      <c r="FS184" s="13"/>
      <c r="FU184" s="154"/>
      <c r="FV184" s="135">
        <v>16.3</v>
      </c>
      <c r="FW184" s="135">
        <v>17.28</v>
      </c>
      <c r="FX184" s="135"/>
      <c r="FY184" s="135" t="s">
        <v>151</v>
      </c>
      <c r="FZ184" s="136">
        <f>FW184-FV184</f>
        <v>0.98000000000000043</v>
      </c>
      <c r="GA184" s="137">
        <f>FZ184/FV184</f>
        <v>6.0122699386503088E-2</v>
      </c>
      <c r="GB184" s="150" t="s">
        <v>39</v>
      </c>
      <c r="GC184" s="138"/>
      <c r="GD184" s="139"/>
      <c r="GE184" s="132"/>
      <c r="GF184" s="132"/>
      <c r="GG184" s="13"/>
      <c r="GI184" s="154"/>
      <c r="GJ184" s="135">
        <v>16.3</v>
      </c>
      <c r="GK184" s="135">
        <v>17.28</v>
      </c>
      <c r="GL184" s="135">
        <f>12.1*GK184</f>
        <v>209.08799999999999</v>
      </c>
      <c r="GM184" s="135" t="s">
        <v>151</v>
      </c>
      <c r="GN184" s="136">
        <f>GK184-GJ184</f>
        <v>0.98000000000000043</v>
      </c>
      <c r="GO184" s="137">
        <f>GN184/GJ184</f>
        <v>6.0122699386503088E-2</v>
      </c>
      <c r="GP184" s="150" t="s">
        <v>39</v>
      </c>
      <c r="GQ184" s="283"/>
      <c r="GR184" s="139"/>
      <c r="GS184" s="132"/>
      <c r="GT184" s="132"/>
      <c r="GU184" s="13"/>
      <c r="GW184" s="154"/>
      <c r="GX184" s="135">
        <v>16.3</v>
      </c>
      <c r="GY184" s="135">
        <v>17.28</v>
      </c>
      <c r="GZ184" s="135">
        <f>12.1*GY184</f>
        <v>209.08799999999999</v>
      </c>
      <c r="HA184" s="135" t="s">
        <v>151</v>
      </c>
      <c r="HB184" s="136">
        <f>GY184-GX184</f>
        <v>0.98000000000000043</v>
      </c>
      <c r="HC184" s="137">
        <f>HB184/GX184</f>
        <v>6.0122699386503088E-2</v>
      </c>
      <c r="HD184" s="150" t="s">
        <v>39</v>
      </c>
      <c r="HE184" s="283"/>
      <c r="HF184" s="139"/>
      <c r="HG184" s="132"/>
      <c r="HH184" s="132"/>
      <c r="HI184" s="13"/>
      <c r="HJ184" s="13"/>
      <c r="HK184" s="154"/>
      <c r="HL184" s="135">
        <v>16.3</v>
      </c>
      <c r="HM184" s="135">
        <v>17.28</v>
      </c>
      <c r="HN184" s="135">
        <f>12.1*HM184</f>
        <v>209.08799999999999</v>
      </c>
      <c r="HO184" s="135" t="s">
        <v>151</v>
      </c>
      <c r="HP184" s="136">
        <f>HM184-HL184</f>
        <v>0.98000000000000043</v>
      </c>
      <c r="HQ184" s="137">
        <f>HP184/HL184</f>
        <v>6.0122699386503088E-2</v>
      </c>
      <c r="HR184" s="150" t="s">
        <v>39</v>
      </c>
      <c r="HS184" s="283"/>
      <c r="HT184" s="139"/>
      <c r="HU184" s="132"/>
      <c r="HV184" s="132"/>
      <c r="HW184" s="13"/>
      <c r="HX184" s="154"/>
      <c r="HY184" s="135">
        <v>16.3</v>
      </c>
      <c r="HZ184" s="135">
        <v>17.28</v>
      </c>
      <c r="IA184" s="135">
        <f>HZ184*11.83</f>
        <v>204.42240000000001</v>
      </c>
      <c r="IB184" s="135" t="s">
        <v>151</v>
      </c>
      <c r="IC184" s="136">
        <f>HZ184-HY184</f>
        <v>0.98000000000000043</v>
      </c>
      <c r="ID184" s="137">
        <f>IC184/HY184</f>
        <v>6.0122699386503088E-2</v>
      </c>
      <c r="IE184" s="137"/>
      <c r="IF184" s="137"/>
      <c r="IG184" s="137"/>
      <c r="IH184" s="150" t="s">
        <v>39</v>
      </c>
      <c r="II184" s="283"/>
      <c r="IJ184" s="139"/>
      <c r="IK184" s="132"/>
      <c r="IL184" s="132"/>
      <c r="IM184" s="13"/>
      <c r="IO184" s="13"/>
      <c r="IQ184" s="154"/>
      <c r="IR184" s="135">
        <v>16.3</v>
      </c>
      <c r="IS184" s="135">
        <v>17.28</v>
      </c>
      <c r="IT184" s="135">
        <f>12.06*IS184</f>
        <v>208.39680000000001</v>
      </c>
      <c r="IU184" s="135" t="s">
        <v>151</v>
      </c>
      <c r="IV184" s="136">
        <f>IS184-IR184</f>
        <v>0.98000000000000043</v>
      </c>
      <c r="IW184" s="137">
        <f>IV184/IR184</f>
        <v>6.0122699386503088E-2</v>
      </c>
      <c r="IX184" s="137"/>
      <c r="IY184" s="137"/>
      <c r="IZ184" s="137"/>
      <c r="JA184" s="150" t="s">
        <v>39</v>
      </c>
      <c r="JB184" s="283"/>
      <c r="JC184" s="139"/>
      <c r="JD184" s="132"/>
      <c r="JE184" s="132"/>
      <c r="JF184" s="13"/>
      <c r="JH184" s="154"/>
      <c r="JI184" s="135">
        <v>16.3</v>
      </c>
      <c r="JJ184" s="135">
        <v>17.28</v>
      </c>
      <c r="JK184" s="135">
        <f>12.06*JJ184</f>
        <v>208.39680000000001</v>
      </c>
      <c r="JL184" s="135" t="s">
        <v>151</v>
      </c>
      <c r="JM184" s="136">
        <f>JJ184-JI184</f>
        <v>0.98000000000000043</v>
      </c>
      <c r="JN184" s="137">
        <f>JM184/JI184</f>
        <v>6.0122699386503088E-2</v>
      </c>
      <c r="JO184" s="137"/>
      <c r="JP184" s="137"/>
      <c r="JQ184" s="137"/>
      <c r="JR184" s="150" t="s">
        <v>39</v>
      </c>
      <c r="JS184" s="283"/>
      <c r="JT184" s="139"/>
      <c r="JU184" s="132"/>
      <c r="JV184" s="132"/>
      <c r="JW184" s="13"/>
      <c r="JZ184" s="154"/>
      <c r="KA184" s="135">
        <v>16.3</v>
      </c>
      <c r="KB184" s="135">
        <v>17.28</v>
      </c>
      <c r="KC184" s="135"/>
      <c r="KD184" s="135" t="s">
        <v>151</v>
      </c>
      <c r="KE184" s="136">
        <f>KB184-KA184</f>
        <v>0.98000000000000043</v>
      </c>
      <c r="KF184" s="137">
        <f>KE184/KA184</f>
        <v>6.0122699386503088E-2</v>
      </c>
      <c r="KG184" s="137"/>
      <c r="KH184" s="137"/>
      <c r="KI184" s="137"/>
      <c r="KJ184" s="150" t="s">
        <v>39</v>
      </c>
      <c r="KK184" s="283"/>
      <c r="KL184" s="139"/>
      <c r="KM184" s="132"/>
      <c r="KN184" s="132"/>
      <c r="KO184" s="13"/>
      <c r="KQ184" s="154"/>
      <c r="KR184" s="135">
        <v>16.3</v>
      </c>
      <c r="KS184" s="135">
        <v>17.28</v>
      </c>
      <c r="KT184" s="135"/>
      <c r="KU184" s="320" t="s">
        <v>151</v>
      </c>
      <c r="KV184" s="136">
        <f>KS184-KR184</f>
        <v>0.98000000000000043</v>
      </c>
      <c r="KW184" s="137">
        <f>KV184/KR184</f>
        <v>6.0122699386503088E-2</v>
      </c>
      <c r="KX184" s="137"/>
      <c r="KY184" s="137"/>
      <c r="KZ184" s="137"/>
      <c r="LA184" s="150" t="s">
        <v>39</v>
      </c>
      <c r="LB184" s="283"/>
      <c r="LC184" s="139"/>
      <c r="LD184" s="132"/>
      <c r="LE184" s="132"/>
      <c r="LF184" s="13"/>
      <c r="LI184" s="154"/>
      <c r="LJ184" s="135">
        <v>16.3</v>
      </c>
      <c r="LK184" s="135">
        <v>17.28</v>
      </c>
      <c r="LL184" s="135">
        <f>12.5*LK184</f>
        <v>216</v>
      </c>
      <c r="LM184" s="320" t="s">
        <v>151</v>
      </c>
      <c r="LN184" s="136">
        <f>LK184-LJ184</f>
        <v>0.98000000000000043</v>
      </c>
      <c r="LO184" s="137">
        <f>LN184/LJ184</f>
        <v>6.0122699386503088E-2</v>
      </c>
      <c r="LP184" s="137"/>
      <c r="LQ184" s="137"/>
      <c r="LR184" s="137"/>
      <c r="LS184" s="150" t="s">
        <v>39</v>
      </c>
      <c r="LT184" s="283"/>
      <c r="LU184" s="139"/>
      <c r="LV184" s="132"/>
      <c r="LW184" s="132"/>
      <c r="LX184" s="13"/>
      <c r="LZ184" s="154"/>
      <c r="MA184" s="135">
        <v>16.3</v>
      </c>
      <c r="MB184" s="135">
        <v>17.28</v>
      </c>
      <c r="MC184" s="135">
        <f>12.5*MB184</f>
        <v>216</v>
      </c>
      <c r="MD184" s="320" t="s">
        <v>151</v>
      </c>
      <c r="ME184" s="136">
        <f>MB184-MA184</f>
        <v>0.98000000000000043</v>
      </c>
      <c r="MF184" s="137">
        <f>ME184/MA184</f>
        <v>6.0122699386503088E-2</v>
      </c>
      <c r="MG184" s="137"/>
      <c r="MH184" s="137"/>
      <c r="MI184" s="137"/>
      <c r="MJ184" s="150" t="s">
        <v>39</v>
      </c>
      <c r="MK184" s="283"/>
      <c r="ML184" s="139"/>
      <c r="MM184" s="132"/>
      <c r="MN184" s="132"/>
      <c r="MO184" s="13"/>
      <c r="MQ184" s="154"/>
      <c r="MR184" s="135">
        <v>16.3</v>
      </c>
      <c r="MS184" s="135">
        <v>17.28</v>
      </c>
      <c r="MT184" s="135">
        <f>12.5*MS184</f>
        <v>216</v>
      </c>
      <c r="MU184" s="320" t="s">
        <v>151</v>
      </c>
      <c r="MV184" s="136">
        <f>MS184-MR184</f>
        <v>0.98000000000000043</v>
      </c>
      <c r="MW184" s="137">
        <f>MV184/MR184</f>
        <v>6.0122699386503088E-2</v>
      </c>
      <c r="MX184" s="137"/>
      <c r="MY184" s="137"/>
      <c r="MZ184" s="137"/>
      <c r="NA184" s="150" t="s">
        <v>39</v>
      </c>
      <c r="NB184" s="283"/>
      <c r="NC184" s="139"/>
      <c r="ND184" s="132"/>
      <c r="NE184" s="132"/>
      <c r="NF184" s="13"/>
      <c r="NI184" s="154"/>
      <c r="NJ184" s="135">
        <v>16.3</v>
      </c>
      <c r="NK184" s="135">
        <v>17.28</v>
      </c>
      <c r="NL184" s="362">
        <f>NK184*12.36</f>
        <v>213.58080000000001</v>
      </c>
      <c r="NM184" s="320" t="s">
        <v>151</v>
      </c>
      <c r="NN184" s="136">
        <f>NK184-NJ184</f>
        <v>0.98000000000000043</v>
      </c>
      <c r="NO184" s="137">
        <f>NN184/NJ184</f>
        <v>6.0122699386503088E-2</v>
      </c>
      <c r="NP184" s="137"/>
      <c r="NQ184" s="137"/>
      <c r="NR184" s="137"/>
      <c r="NS184" s="150" t="s">
        <v>39</v>
      </c>
      <c r="NT184" s="283"/>
      <c r="NU184" s="139"/>
      <c r="NV184" s="132"/>
      <c r="NW184" s="132"/>
      <c r="NX184" s="13"/>
      <c r="OA184" s="154"/>
      <c r="OB184" s="135">
        <v>16.3</v>
      </c>
      <c r="OC184" s="135">
        <v>17.28</v>
      </c>
      <c r="OD184" s="362"/>
      <c r="OE184" s="320" t="s">
        <v>151</v>
      </c>
      <c r="OF184" s="136">
        <f>OC184-OB184</f>
        <v>0.98000000000000043</v>
      </c>
      <c r="OG184" s="137">
        <f>OF184/OB184</f>
        <v>6.0122699386503088E-2</v>
      </c>
      <c r="OH184" s="137"/>
      <c r="OI184" s="137"/>
      <c r="OJ184" s="137"/>
      <c r="OK184" s="150" t="s">
        <v>39</v>
      </c>
      <c r="OL184" s="283"/>
      <c r="OM184" s="139"/>
      <c r="ON184" s="13"/>
      <c r="OQ184" s="154"/>
      <c r="OR184" s="135">
        <v>16.3</v>
      </c>
      <c r="OS184" s="135">
        <v>17.28</v>
      </c>
      <c r="OT184" s="362"/>
      <c r="OU184" s="320" t="s">
        <v>151</v>
      </c>
      <c r="OV184" s="136">
        <f>OS184-OR184</f>
        <v>0.98000000000000043</v>
      </c>
      <c r="OW184" s="137">
        <f>OV184/OR184</f>
        <v>6.0122699386503088E-2</v>
      </c>
      <c r="OX184" s="137"/>
      <c r="OY184" s="137"/>
      <c r="OZ184" s="137"/>
      <c r="PA184" s="150" t="s">
        <v>39</v>
      </c>
      <c r="PB184" s="283"/>
      <c r="PC184" s="139"/>
      <c r="PD184" s="13"/>
      <c r="PG184" s="154"/>
      <c r="PH184" s="135">
        <v>16.3</v>
      </c>
      <c r="PI184" s="135">
        <v>17.28</v>
      </c>
      <c r="PJ184" s="362"/>
      <c r="PK184" s="320" t="s">
        <v>151</v>
      </c>
      <c r="PL184" s="136">
        <f>PI184-PH184</f>
        <v>0.98000000000000043</v>
      </c>
      <c r="PM184" s="137">
        <f>PL184/PH184</f>
        <v>6.0122699386503088E-2</v>
      </c>
      <c r="PN184" s="137"/>
      <c r="PO184" s="137"/>
      <c r="PP184" s="137"/>
      <c r="PQ184" s="150" t="s">
        <v>39</v>
      </c>
      <c r="PR184" s="283"/>
      <c r="PS184" s="139"/>
      <c r="PT184" s="13"/>
      <c r="PV184" s="154"/>
      <c r="PW184" s="135">
        <v>16.3</v>
      </c>
      <c r="PX184" s="135">
        <v>17.28</v>
      </c>
      <c r="PY184" s="362"/>
      <c r="PZ184" s="320" t="s">
        <v>151</v>
      </c>
      <c r="QA184" s="136">
        <f>PX184-PW184</f>
        <v>0.98000000000000043</v>
      </c>
      <c r="QB184" s="137">
        <f>QA184/PW184</f>
        <v>6.0122699386503088E-2</v>
      </c>
      <c r="QC184" s="137"/>
      <c r="QD184" s="137"/>
      <c r="QE184" s="137"/>
      <c r="QF184" s="150" t="s">
        <v>39</v>
      </c>
      <c r="QG184" s="283"/>
      <c r="QH184" s="139"/>
      <c r="QI184" s="13"/>
      <c r="QK184" s="154"/>
      <c r="QL184" s="135">
        <v>16.3</v>
      </c>
      <c r="QM184" s="135">
        <v>17.28</v>
      </c>
      <c r="QN184" s="362"/>
      <c r="QO184" s="320" t="s">
        <v>151</v>
      </c>
      <c r="QP184" s="136">
        <f>QM184-QL184</f>
        <v>0.98000000000000043</v>
      </c>
      <c r="QQ184" s="137">
        <f>QP184/QL184</f>
        <v>6.0122699386503088E-2</v>
      </c>
      <c r="QR184" s="137"/>
      <c r="QS184" s="137"/>
      <c r="QT184" s="137"/>
      <c r="QU184" s="150" t="s">
        <v>39</v>
      </c>
      <c r="QV184" s="283"/>
      <c r="QW184" s="139"/>
      <c r="QX184" s="13"/>
      <c r="QZ184" s="628"/>
      <c r="RA184" s="135">
        <v>16.3</v>
      </c>
      <c r="RB184" s="135">
        <v>17.28</v>
      </c>
      <c r="RC184" s="506">
        <f>12.13*RB184</f>
        <v>209.60640000000004</v>
      </c>
      <c r="RD184" s="320" t="s">
        <v>151</v>
      </c>
      <c r="RE184" s="136">
        <f>RB184-RA184</f>
        <v>0.98000000000000043</v>
      </c>
      <c r="RF184" s="137">
        <f>RE184/RA184</f>
        <v>6.0122699386503088E-2</v>
      </c>
      <c r="RG184" s="137"/>
      <c r="RH184" s="137"/>
      <c r="RI184" s="137"/>
      <c r="RJ184" s="525" t="s">
        <v>39</v>
      </c>
      <c r="RK184" s="283"/>
      <c r="RL184" s="570"/>
      <c r="RM184" s="633"/>
      <c r="RQ184" s="628"/>
      <c r="RR184" s="135">
        <v>16.3</v>
      </c>
      <c r="RS184" s="135">
        <v>17.28</v>
      </c>
      <c r="RT184" s="506">
        <f>12.13*RS184</f>
        <v>209.60640000000004</v>
      </c>
      <c r="RU184" s="320" t="s">
        <v>1012</v>
      </c>
      <c r="RV184" s="136">
        <f>RS184-RR184</f>
        <v>0.98000000000000043</v>
      </c>
      <c r="RW184" s="137">
        <f>RV184/RR184</f>
        <v>6.0122699386503088E-2</v>
      </c>
      <c r="RX184" s="137"/>
      <c r="RY184" s="137"/>
      <c r="RZ184" s="137"/>
      <c r="SA184" s="525" t="s">
        <v>39</v>
      </c>
      <c r="SB184" s="283"/>
      <c r="SC184" s="570"/>
      <c r="SD184" s="633"/>
    </row>
    <row r="185" spans="1:498" ht="16.5" customHeight="1">
      <c r="A185" s="122" t="s">
        <v>564</v>
      </c>
      <c r="B185" s="123">
        <v>30</v>
      </c>
      <c r="C185" s="122" t="s">
        <v>266</v>
      </c>
      <c r="D185" s="782">
        <v>1024</v>
      </c>
      <c r="E185" s="124" t="s">
        <v>549</v>
      </c>
      <c r="F185" s="351" t="s">
        <v>550</v>
      </c>
      <c r="G185" s="338" t="s">
        <v>565</v>
      </c>
      <c r="H185" s="122"/>
      <c r="J185" s="13"/>
      <c r="K185" s="13"/>
      <c r="L185" s="13"/>
      <c r="M185" s="13"/>
      <c r="N185" s="13"/>
      <c r="O185" s="13"/>
      <c r="P185" s="13"/>
      <c r="Q185" s="13"/>
      <c r="R185" s="13"/>
      <c r="S185" s="243"/>
      <c r="T185" s="13"/>
      <c r="U185" s="13"/>
      <c r="V185" s="13"/>
      <c r="X185" s="692"/>
      <c r="Y185" s="135">
        <v>16.7</v>
      </c>
      <c r="Z185" s="135">
        <v>18.03</v>
      </c>
      <c r="AA185" s="135" t="s">
        <v>151</v>
      </c>
      <c r="AB185" s="136">
        <f>Z185-Y185</f>
        <v>1.3300000000000018</v>
      </c>
      <c r="AC185" s="137">
        <f>AB185/Y185</f>
        <v>7.9640718562874371E-2</v>
      </c>
      <c r="AD185" s="137"/>
      <c r="AE185" s="150" t="s">
        <v>39</v>
      </c>
      <c r="AF185" s="138"/>
      <c r="AG185" s="139"/>
      <c r="AH185" s="132"/>
      <c r="AI185" s="132"/>
      <c r="AL185" s="13"/>
      <c r="AM185" s="135">
        <v>16.7</v>
      </c>
      <c r="AN185" s="135">
        <v>18.03</v>
      </c>
      <c r="AO185" s="135" t="s">
        <v>151</v>
      </c>
      <c r="AP185" s="136">
        <f>AN185-AM185</f>
        <v>1.3300000000000018</v>
      </c>
      <c r="AQ185" s="137">
        <f>AP185/AM185</f>
        <v>7.9640718562874371E-2</v>
      </c>
      <c r="AR185" s="137"/>
      <c r="AS185" s="150" t="s">
        <v>39</v>
      </c>
      <c r="AT185" s="138"/>
      <c r="AU185" s="139"/>
      <c r="AV185" s="132"/>
      <c r="AW185" s="132"/>
      <c r="AX185" s="13"/>
      <c r="AZ185" s="13"/>
      <c r="BA185" s="135">
        <v>16.7</v>
      </c>
      <c r="BB185" s="135">
        <v>18.03</v>
      </c>
      <c r="BC185" s="135" t="s">
        <v>151</v>
      </c>
      <c r="BD185" s="136">
        <f>BB185-BA185</f>
        <v>1.3300000000000018</v>
      </c>
      <c r="BE185" s="137">
        <f>BD185/BA185</f>
        <v>7.9640718562874371E-2</v>
      </c>
      <c r="BF185" s="137"/>
      <c r="BG185" s="150" t="s">
        <v>39</v>
      </c>
      <c r="BH185" s="138"/>
      <c r="BI185" s="139"/>
      <c r="BJ185" s="132"/>
      <c r="BK185" s="132"/>
      <c r="BL185" s="13"/>
      <c r="BN185" s="154"/>
      <c r="BO185" s="135">
        <v>16.7</v>
      </c>
      <c r="BP185" s="135">
        <v>18.03</v>
      </c>
      <c r="BQ185" s="135" t="s">
        <v>151</v>
      </c>
      <c r="BR185" s="136">
        <f>BP185-BO185</f>
        <v>1.3300000000000018</v>
      </c>
      <c r="BS185" s="137">
        <f>BR185/BO185</f>
        <v>7.9640718562874371E-2</v>
      </c>
      <c r="BT185" s="137"/>
      <c r="BU185" s="150" t="s">
        <v>39</v>
      </c>
      <c r="BV185" s="138"/>
      <c r="BW185" s="139"/>
      <c r="BX185" s="132"/>
      <c r="BY185" s="132"/>
      <c r="BZ185" s="13"/>
      <c r="CB185" s="13"/>
      <c r="CC185" s="135">
        <v>16.7</v>
      </c>
      <c r="CD185" s="135">
        <v>18.03</v>
      </c>
      <c r="CE185" s="135" t="s">
        <v>151</v>
      </c>
      <c r="CF185" s="136">
        <f>CD185-CC185</f>
        <v>1.3300000000000018</v>
      </c>
      <c r="CG185" s="137">
        <f>CF185/CC185</f>
        <v>7.9640718562874371E-2</v>
      </c>
      <c r="CH185" s="137"/>
      <c r="CI185" s="150" t="s">
        <v>39</v>
      </c>
      <c r="CJ185" s="138"/>
      <c r="CK185" s="139"/>
      <c r="CL185" s="132"/>
      <c r="CM185" s="132"/>
      <c r="CN185" s="13"/>
      <c r="CP185" s="13"/>
      <c r="CQ185" s="135">
        <v>16.7</v>
      </c>
      <c r="CR185" s="135">
        <v>18.03</v>
      </c>
      <c r="CS185" s="135" t="s">
        <v>151</v>
      </c>
      <c r="CT185" s="136">
        <f>CR185-CQ185</f>
        <v>1.3300000000000018</v>
      </c>
      <c r="CU185" s="137">
        <f>CT185/CQ185</f>
        <v>7.9640718562874371E-2</v>
      </c>
      <c r="CV185" s="137"/>
      <c r="CW185" s="150" t="s">
        <v>39</v>
      </c>
      <c r="CX185" s="138"/>
      <c r="CY185" s="139"/>
      <c r="CZ185" s="132"/>
      <c r="DA185" s="132"/>
      <c r="DB185" s="13"/>
      <c r="DD185" s="13"/>
      <c r="DE185" s="135">
        <v>16.7</v>
      </c>
      <c r="DF185" s="135">
        <v>18.03</v>
      </c>
      <c r="DG185" s="135"/>
      <c r="DH185" s="135"/>
      <c r="DI185" s="135" t="s">
        <v>151</v>
      </c>
      <c r="DJ185" s="136">
        <f>DF185-DE185</f>
        <v>1.3300000000000018</v>
      </c>
      <c r="DK185" s="137">
        <f>DJ185/DE185</f>
        <v>7.9640718562874371E-2</v>
      </c>
      <c r="DL185" s="137"/>
      <c r="DM185" s="150" t="s">
        <v>39</v>
      </c>
      <c r="DN185" s="138"/>
      <c r="DO185" s="139"/>
      <c r="DP185" s="132"/>
      <c r="DQ185" s="132"/>
      <c r="DR185" s="13"/>
      <c r="DT185" s="154"/>
      <c r="DU185" s="135">
        <v>16.7</v>
      </c>
      <c r="DV185" s="135">
        <v>18.03</v>
      </c>
      <c r="DW185" s="135" t="s">
        <v>151</v>
      </c>
      <c r="DX185" s="136">
        <f>DV185-DU185</f>
        <v>1.3300000000000018</v>
      </c>
      <c r="DY185" s="137">
        <f>DX185/DU185</f>
        <v>7.9640718562874371E-2</v>
      </c>
      <c r="DZ185" s="137"/>
      <c r="EA185" s="150" t="s">
        <v>39</v>
      </c>
      <c r="EB185" s="138"/>
      <c r="EC185" s="139"/>
      <c r="ED185" s="132"/>
      <c r="EE185" s="132"/>
      <c r="EF185" s="243"/>
      <c r="EH185" s="748"/>
      <c r="EI185" s="135">
        <v>16.7</v>
      </c>
      <c r="EJ185" s="135">
        <v>18.03</v>
      </c>
      <c r="EK185" s="135" t="s">
        <v>151</v>
      </c>
      <c r="EL185" s="136">
        <f>EJ185-EI185</f>
        <v>1.3300000000000018</v>
      </c>
      <c r="EM185" s="137">
        <f>EL185/EI185</f>
        <v>7.9640718562874371E-2</v>
      </c>
      <c r="EN185" s="150" t="s">
        <v>39</v>
      </c>
      <c r="EO185" s="138"/>
      <c r="EP185" s="139"/>
      <c r="EQ185" s="132"/>
      <c r="ER185" s="132"/>
      <c r="ES185" s="13"/>
      <c r="EU185" s="154"/>
      <c r="EV185" s="135">
        <v>16.7</v>
      </c>
      <c r="EW185" s="135">
        <v>18.03</v>
      </c>
      <c r="EX185" s="135" t="s">
        <v>151</v>
      </c>
      <c r="EY185" s="136">
        <f>EW185-EV185</f>
        <v>1.3300000000000018</v>
      </c>
      <c r="EZ185" s="137">
        <f>EY185/EV185</f>
        <v>7.9640718562874371E-2</v>
      </c>
      <c r="FA185" s="150" t="s">
        <v>39</v>
      </c>
      <c r="FB185" s="138"/>
      <c r="FC185" s="139"/>
      <c r="FD185" s="132"/>
      <c r="FE185" s="132"/>
      <c r="FF185" s="13"/>
      <c r="FH185" s="154"/>
      <c r="FI185" s="135">
        <v>16.7</v>
      </c>
      <c r="FJ185" s="135">
        <v>18.03</v>
      </c>
      <c r="FK185" s="135" t="s">
        <v>151</v>
      </c>
      <c r="FL185" s="136">
        <f>FJ185-FI185</f>
        <v>1.3300000000000018</v>
      </c>
      <c r="FM185" s="137">
        <f>FL185/FI185</f>
        <v>7.9640718562874371E-2</v>
      </c>
      <c r="FN185" s="150" t="s">
        <v>39</v>
      </c>
      <c r="FO185" s="138"/>
      <c r="FP185" s="139"/>
      <c r="FQ185" s="132"/>
      <c r="FR185" s="132"/>
      <c r="FS185" s="13"/>
      <c r="FU185" s="154"/>
      <c r="FV185" s="135">
        <v>16.7</v>
      </c>
      <c r="FW185" s="135">
        <v>18.03</v>
      </c>
      <c r="FX185" s="135"/>
      <c r="FY185" s="135" t="s">
        <v>151</v>
      </c>
      <c r="FZ185" s="136">
        <f>FW185-FV185</f>
        <v>1.3300000000000018</v>
      </c>
      <c r="GA185" s="137">
        <f>FZ185/FV185</f>
        <v>7.9640718562874371E-2</v>
      </c>
      <c r="GB185" s="150" t="s">
        <v>39</v>
      </c>
      <c r="GC185" s="138"/>
      <c r="GD185" s="139"/>
      <c r="GE185" s="132"/>
      <c r="GF185" s="132"/>
      <c r="GG185" s="13"/>
      <c r="GI185" s="154"/>
      <c r="GJ185" s="135">
        <v>16.7</v>
      </c>
      <c r="GK185" s="135">
        <v>18.03</v>
      </c>
      <c r="GL185" s="135">
        <f>12.1*GK185</f>
        <v>218.16300000000001</v>
      </c>
      <c r="GM185" s="135" t="s">
        <v>151</v>
      </c>
      <c r="GN185" s="136">
        <f>GK185-GJ185</f>
        <v>1.3300000000000018</v>
      </c>
      <c r="GO185" s="137">
        <f>GN185/GJ185</f>
        <v>7.9640718562874371E-2</v>
      </c>
      <c r="GP185" s="150" t="s">
        <v>39</v>
      </c>
      <c r="GQ185" s="283"/>
      <c r="GR185" s="139"/>
      <c r="GS185" s="132"/>
      <c r="GT185" s="132"/>
      <c r="GU185" s="13"/>
      <c r="GW185" s="154"/>
      <c r="GX185" s="135">
        <v>16.7</v>
      </c>
      <c r="GY185" s="135">
        <v>18.03</v>
      </c>
      <c r="GZ185" s="135">
        <f>12.1*GY185</f>
        <v>218.16300000000001</v>
      </c>
      <c r="HA185" s="135" t="s">
        <v>151</v>
      </c>
      <c r="HB185" s="136">
        <f>GY185-GX185</f>
        <v>1.3300000000000018</v>
      </c>
      <c r="HC185" s="137">
        <f>HB185/GX185</f>
        <v>7.9640718562874371E-2</v>
      </c>
      <c r="HD185" s="150" t="s">
        <v>39</v>
      </c>
      <c r="HE185" s="283"/>
      <c r="HF185" s="139"/>
      <c r="HG185" s="132"/>
      <c r="HH185" s="132"/>
      <c r="HI185" s="13"/>
      <c r="HJ185" s="13"/>
      <c r="HK185" s="154"/>
      <c r="HL185" s="135">
        <v>16.7</v>
      </c>
      <c r="HM185" s="135">
        <v>18.03</v>
      </c>
      <c r="HN185" s="135">
        <f>12.1*HM185</f>
        <v>218.16300000000001</v>
      </c>
      <c r="HO185" s="135" t="s">
        <v>151</v>
      </c>
      <c r="HP185" s="136">
        <f>HM185-HL185</f>
        <v>1.3300000000000018</v>
      </c>
      <c r="HQ185" s="137">
        <f>HP185/HL185</f>
        <v>7.9640718562874371E-2</v>
      </c>
      <c r="HR185" s="150" t="s">
        <v>39</v>
      </c>
      <c r="HS185" s="283"/>
      <c r="HT185" s="139"/>
      <c r="HU185" s="132"/>
      <c r="HV185" s="132"/>
      <c r="HW185" s="13"/>
      <c r="HX185" s="154"/>
      <c r="HY185" s="135">
        <v>16.7</v>
      </c>
      <c r="HZ185" s="135">
        <v>18.03</v>
      </c>
      <c r="IA185" s="135">
        <f>HZ185*11.83</f>
        <v>213.29490000000001</v>
      </c>
      <c r="IB185" s="135" t="s">
        <v>151</v>
      </c>
      <c r="IC185" s="136">
        <f>HZ185-HY185</f>
        <v>1.3300000000000018</v>
      </c>
      <c r="ID185" s="137">
        <f>IC185/HY185</f>
        <v>7.9640718562874371E-2</v>
      </c>
      <c r="IE185" s="137"/>
      <c r="IF185" s="137"/>
      <c r="IG185" s="137"/>
      <c r="IH185" s="150" t="s">
        <v>39</v>
      </c>
      <c r="II185" s="283"/>
      <c r="IJ185" s="139"/>
      <c r="IK185" s="132"/>
      <c r="IL185" s="132"/>
      <c r="IM185" s="13"/>
      <c r="IQ185" s="154"/>
      <c r="IR185" s="135">
        <v>16.7</v>
      </c>
      <c r="IS185" s="135">
        <v>18.03</v>
      </c>
      <c r="IT185" s="135">
        <f>12.06*IS185</f>
        <v>217.44180000000003</v>
      </c>
      <c r="IU185" s="135" t="s">
        <v>151</v>
      </c>
      <c r="IV185" s="136">
        <f>IS185-IR185</f>
        <v>1.3300000000000018</v>
      </c>
      <c r="IW185" s="137">
        <f>IV185/IR185</f>
        <v>7.9640718562874371E-2</v>
      </c>
      <c r="IX185" s="137"/>
      <c r="IY185" s="137"/>
      <c r="IZ185" s="137"/>
      <c r="JA185" s="150" t="s">
        <v>39</v>
      </c>
      <c r="JB185" s="283"/>
      <c r="JC185" s="139"/>
      <c r="JD185" s="132"/>
      <c r="JE185" s="132"/>
      <c r="JF185" s="13"/>
      <c r="JH185" s="154"/>
      <c r="JI185" s="135">
        <v>16.7</v>
      </c>
      <c r="JJ185" s="135">
        <v>18.03</v>
      </c>
      <c r="JK185" s="135">
        <f>12.06*JJ185</f>
        <v>217.44180000000003</v>
      </c>
      <c r="JL185" s="135" t="s">
        <v>151</v>
      </c>
      <c r="JM185" s="136">
        <f>JJ185-JI185</f>
        <v>1.3300000000000018</v>
      </c>
      <c r="JN185" s="137">
        <f>JM185/JI185</f>
        <v>7.9640718562874371E-2</v>
      </c>
      <c r="JO185" s="137"/>
      <c r="JP185" s="137"/>
      <c r="JQ185" s="137"/>
      <c r="JR185" s="150" t="s">
        <v>39</v>
      </c>
      <c r="JS185" s="283"/>
      <c r="JT185" s="139"/>
      <c r="JU185" s="132"/>
      <c r="JV185" s="132"/>
      <c r="JW185" s="13"/>
      <c r="JZ185" s="154"/>
      <c r="KA185" s="135">
        <v>16.7</v>
      </c>
      <c r="KB185" s="135">
        <v>18.03</v>
      </c>
      <c r="KC185" s="135"/>
      <c r="KD185" s="135" t="s">
        <v>151</v>
      </c>
      <c r="KE185" s="136">
        <f>KB185-KA185</f>
        <v>1.3300000000000018</v>
      </c>
      <c r="KF185" s="137">
        <f>KE185/KA185</f>
        <v>7.9640718562874371E-2</v>
      </c>
      <c r="KG185" s="137"/>
      <c r="KH185" s="137"/>
      <c r="KI185" s="137"/>
      <c r="KJ185" s="150" t="s">
        <v>39</v>
      </c>
      <c r="KK185" s="283"/>
      <c r="KL185" s="139"/>
      <c r="KM185" s="132"/>
      <c r="KN185" s="132"/>
      <c r="KO185" s="13"/>
      <c r="KQ185" s="154"/>
      <c r="KR185" s="135">
        <v>16.7</v>
      </c>
      <c r="KS185" s="135">
        <v>18.03</v>
      </c>
      <c r="KT185" s="135"/>
      <c r="KU185" s="320" t="s">
        <v>151</v>
      </c>
      <c r="KV185" s="136">
        <f>KS185-KR185</f>
        <v>1.3300000000000018</v>
      </c>
      <c r="KW185" s="137">
        <f>KV185/KR185</f>
        <v>7.9640718562874371E-2</v>
      </c>
      <c r="KX185" s="137"/>
      <c r="KY185" s="137"/>
      <c r="KZ185" s="137"/>
      <c r="LA185" s="150" t="s">
        <v>39</v>
      </c>
      <c r="LB185" s="283"/>
      <c r="LC185" s="139"/>
      <c r="LD185" s="132"/>
      <c r="LE185" s="132"/>
      <c r="LF185" s="13"/>
      <c r="LI185" s="154"/>
      <c r="LJ185" s="135">
        <v>16.7</v>
      </c>
      <c r="LK185" s="135">
        <v>18.03</v>
      </c>
      <c r="LL185" s="135">
        <f>12.5*LK185</f>
        <v>225.375</v>
      </c>
      <c r="LM185" s="320" t="s">
        <v>151</v>
      </c>
      <c r="LN185" s="136">
        <f>LK185-LJ185</f>
        <v>1.3300000000000018</v>
      </c>
      <c r="LO185" s="137">
        <f>LN185/LJ185</f>
        <v>7.9640718562874371E-2</v>
      </c>
      <c r="LP185" s="137"/>
      <c r="LQ185" s="137"/>
      <c r="LR185" s="137"/>
      <c r="LS185" s="150" t="s">
        <v>39</v>
      </c>
      <c r="LT185" s="283"/>
      <c r="LU185" s="139"/>
      <c r="LV185" s="132"/>
      <c r="LW185" s="132"/>
      <c r="LX185" s="13"/>
      <c r="LZ185" s="154"/>
      <c r="MA185" s="135">
        <v>16.7</v>
      </c>
      <c r="MB185" s="135">
        <v>18.03</v>
      </c>
      <c r="MC185" s="135">
        <f>12.5*MB185</f>
        <v>225.375</v>
      </c>
      <c r="MD185" s="320" t="s">
        <v>151</v>
      </c>
      <c r="ME185" s="136">
        <f>MB185-MA185</f>
        <v>1.3300000000000018</v>
      </c>
      <c r="MF185" s="137">
        <f>ME185/MA185</f>
        <v>7.9640718562874371E-2</v>
      </c>
      <c r="MG185" s="137"/>
      <c r="MH185" s="137"/>
      <c r="MI185" s="137"/>
      <c r="MJ185" s="150" t="s">
        <v>39</v>
      </c>
      <c r="MK185" s="283"/>
      <c r="ML185" s="139"/>
      <c r="MM185" s="132"/>
      <c r="MN185" s="132"/>
      <c r="MO185" s="13"/>
      <c r="MQ185" s="154"/>
      <c r="MR185" s="135">
        <v>16.7</v>
      </c>
      <c r="MS185" s="135">
        <v>18.03</v>
      </c>
      <c r="MT185" s="135">
        <f>12.5*MS185</f>
        <v>225.375</v>
      </c>
      <c r="MU185" s="320" t="s">
        <v>151</v>
      </c>
      <c r="MV185" s="136">
        <f>MS185-MR185</f>
        <v>1.3300000000000018</v>
      </c>
      <c r="MW185" s="137">
        <f>MV185/MR185</f>
        <v>7.9640718562874371E-2</v>
      </c>
      <c r="MX185" s="137"/>
      <c r="MY185" s="137"/>
      <c r="MZ185" s="137"/>
      <c r="NA185" s="150" t="s">
        <v>39</v>
      </c>
      <c r="NB185" s="283"/>
      <c r="NC185" s="139"/>
      <c r="ND185" s="132"/>
      <c r="NE185" s="132"/>
      <c r="NF185" s="13"/>
      <c r="NI185" s="154"/>
      <c r="NJ185" s="135">
        <v>16.7</v>
      </c>
      <c r="NK185" s="135">
        <v>18.03</v>
      </c>
      <c r="NL185" s="362">
        <f>NK185*12.36</f>
        <v>222.85079999999999</v>
      </c>
      <c r="NM185" s="320" t="s">
        <v>151</v>
      </c>
      <c r="NN185" s="136">
        <f>NK185-NJ185</f>
        <v>1.3300000000000018</v>
      </c>
      <c r="NO185" s="137">
        <f>NN185/NJ185</f>
        <v>7.9640718562874371E-2</v>
      </c>
      <c r="NP185" s="137"/>
      <c r="NQ185" s="137"/>
      <c r="NR185" s="137"/>
      <c r="NS185" s="150" t="s">
        <v>39</v>
      </c>
      <c r="NT185" s="283"/>
      <c r="NU185" s="139"/>
      <c r="NV185" s="132"/>
      <c r="NW185" s="132"/>
      <c r="NX185" s="13"/>
      <c r="OA185" s="154"/>
      <c r="OB185" s="135">
        <v>16.7</v>
      </c>
      <c r="OC185" s="135">
        <v>18.03</v>
      </c>
      <c r="OD185" s="362"/>
      <c r="OE185" s="320" t="s">
        <v>151</v>
      </c>
      <c r="OF185" s="136">
        <f>OC185-OB185</f>
        <v>1.3300000000000018</v>
      </c>
      <c r="OG185" s="137">
        <f>OF185/OB185</f>
        <v>7.9640718562874371E-2</v>
      </c>
      <c r="OH185" s="137"/>
      <c r="OI185" s="137"/>
      <c r="OJ185" s="137"/>
      <c r="OK185" s="150" t="s">
        <v>39</v>
      </c>
      <c r="OL185" s="283"/>
      <c r="OM185" s="139"/>
      <c r="ON185" s="13"/>
      <c r="OQ185" s="154"/>
      <c r="OR185" s="135">
        <v>16.7</v>
      </c>
      <c r="OS185" s="135">
        <v>18.03</v>
      </c>
      <c r="OT185" s="362"/>
      <c r="OU185" s="320" t="s">
        <v>151</v>
      </c>
      <c r="OV185" s="136">
        <f>OS185-OR185</f>
        <v>1.3300000000000018</v>
      </c>
      <c r="OW185" s="137">
        <f>OV185/OR185</f>
        <v>7.9640718562874371E-2</v>
      </c>
      <c r="OX185" s="137"/>
      <c r="OY185" s="137"/>
      <c r="OZ185" s="137"/>
      <c r="PA185" s="150" t="s">
        <v>39</v>
      </c>
      <c r="PB185" s="283"/>
      <c r="PC185" s="139"/>
      <c r="PD185" s="13"/>
      <c r="PG185" s="154"/>
      <c r="PH185" s="135">
        <v>16.7</v>
      </c>
      <c r="PI185" s="135">
        <v>18.03</v>
      </c>
      <c r="PJ185" s="362"/>
      <c r="PK185" s="320" t="s">
        <v>151</v>
      </c>
      <c r="PL185" s="136">
        <f>PI185-PH185</f>
        <v>1.3300000000000018</v>
      </c>
      <c r="PM185" s="137">
        <f>PL185/PH185</f>
        <v>7.9640718562874371E-2</v>
      </c>
      <c r="PN185" s="137"/>
      <c r="PO185" s="137"/>
      <c r="PP185" s="137"/>
      <c r="PQ185" s="150" t="s">
        <v>39</v>
      </c>
      <c r="PR185" s="283"/>
      <c r="PS185" s="139"/>
      <c r="PT185" s="13"/>
      <c r="PV185" s="154"/>
      <c r="PW185" s="135">
        <v>16.7</v>
      </c>
      <c r="PX185" s="135">
        <v>18.03</v>
      </c>
      <c r="PY185" s="362"/>
      <c r="PZ185" s="320" t="s">
        <v>151</v>
      </c>
      <c r="QA185" s="136">
        <f>PX185-PW185</f>
        <v>1.3300000000000018</v>
      </c>
      <c r="QB185" s="137">
        <f>QA185/PW185</f>
        <v>7.9640718562874371E-2</v>
      </c>
      <c r="QC185" s="137"/>
      <c r="QD185" s="137"/>
      <c r="QE185" s="137"/>
      <c r="QF185" s="150" t="s">
        <v>39</v>
      </c>
      <c r="QG185" s="283"/>
      <c r="QH185" s="139"/>
      <c r="QI185" s="13"/>
      <c r="QK185" s="154"/>
      <c r="QL185" s="135">
        <v>16.7</v>
      </c>
      <c r="QM185" s="135">
        <v>18.03</v>
      </c>
      <c r="QN185" s="362"/>
      <c r="QO185" s="320" t="s">
        <v>151</v>
      </c>
      <c r="QP185" s="136">
        <f>QM185-QL185</f>
        <v>1.3300000000000018</v>
      </c>
      <c r="QQ185" s="137">
        <f>QP185/QL185</f>
        <v>7.9640718562874371E-2</v>
      </c>
      <c r="QR185" s="137"/>
      <c r="QS185" s="137"/>
      <c r="QT185" s="137"/>
      <c r="QU185" s="150" t="s">
        <v>39</v>
      </c>
      <c r="QV185" s="283"/>
      <c r="QW185" s="139"/>
      <c r="QX185" s="13"/>
      <c r="QZ185" s="628"/>
      <c r="RA185" s="135">
        <v>16.7</v>
      </c>
      <c r="RB185" s="135">
        <v>18.03</v>
      </c>
      <c r="RC185" s="506">
        <f>12.13*RB185</f>
        <v>218.70390000000003</v>
      </c>
      <c r="RD185" s="320" t="s">
        <v>151</v>
      </c>
      <c r="RE185" s="136">
        <f>RB185-RA185</f>
        <v>1.3300000000000018</v>
      </c>
      <c r="RF185" s="137">
        <f>RE185/RA185</f>
        <v>7.9640718562874371E-2</v>
      </c>
      <c r="RG185" s="137"/>
      <c r="RH185" s="137"/>
      <c r="RI185" s="137"/>
      <c r="RJ185" s="525" t="s">
        <v>39</v>
      </c>
      <c r="RK185" s="283"/>
      <c r="RL185" s="570"/>
      <c r="RM185" s="633"/>
      <c r="RQ185" s="628"/>
      <c r="RR185" s="135">
        <v>16.7</v>
      </c>
      <c r="RS185" s="135">
        <v>18.03</v>
      </c>
      <c r="RT185" s="506">
        <f>12.13*RS185</f>
        <v>218.70390000000003</v>
      </c>
      <c r="RU185" s="320" t="s">
        <v>1012</v>
      </c>
      <c r="RV185" s="136">
        <f>RS185-RR185</f>
        <v>1.3300000000000018</v>
      </c>
      <c r="RW185" s="137">
        <f>RV185/RR185</f>
        <v>7.9640718562874371E-2</v>
      </c>
      <c r="RX185" s="137"/>
      <c r="RY185" s="137"/>
      <c r="RZ185" s="137"/>
      <c r="SA185" s="525" t="s">
        <v>39</v>
      </c>
      <c r="SB185" s="283"/>
      <c r="SC185" s="570"/>
      <c r="SD185" s="633"/>
    </row>
    <row r="186" spans="1:498" ht="15" customHeight="1">
      <c r="A186" s="122" t="s">
        <v>566</v>
      </c>
      <c r="B186" s="123">
        <v>30</v>
      </c>
      <c r="C186" s="122" t="s">
        <v>266</v>
      </c>
      <c r="D186" s="782">
        <v>1024</v>
      </c>
      <c r="E186" s="124" t="s">
        <v>549</v>
      </c>
      <c r="F186" s="351" t="s">
        <v>550</v>
      </c>
      <c r="G186" s="338" t="s">
        <v>567</v>
      </c>
      <c r="H186" s="122"/>
      <c r="J186" s="13"/>
      <c r="K186" s="13"/>
      <c r="L186" s="13"/>
      <c r="M186" s="13"/>
      <c r="N186" s="13"/>
      <c r="O186" s="13"/>
      <c r="P186" s="13"/>
      <c r="Q186" s="13"/>
      <c r="R186" s="13"/>
      <c r="S186" s="243"/>
      <c r="T186" s="13"/>
      <c r="U186" s="13"/>
      <c r="V186" s="13"/>
      <c r="X186" s="13"/>
      <c r="Y186" s="135">
        <v>18.2</v>
      </c>
      <c r="Z186" s="135">
        <v>19.48</v>
      </c>
      <c r="AA186" s="135" t="s">
        <v>151</v>
      </c>
      <c r="AB186" s="136">
        <f>Z186-Y186</f>
        <v>1.2800000000000011</v>
      </c>
      <c r="AC186" s="137">
        <f>AB186/Y186</f>
        <v>7.0329670329670399E-2</v>
      </c>
      <c r="AD186" s="137"/>
      <c r="AE186" s="150" t="s">
        <v>39</v>
      </c>
      <c r="AF186" s="138"/>
      <c r="AG186" s="139"/>
      <c r="AH186" s="132"/>
      <c r="AI186" s="132"/>
      <c r="AL186" s="13"/>
      <c r="AM186" s="135">
        <v>18.2</v>
      </c>
      <c r="AN186" s="135">
        <v>19.48</v>
      </c>
      <c r="AO186" s="135" t="s">
        <v>151</v>
      </c>
      <c r="AP186" s="136">
        <f>AN186-AM186</f>
        <v>1.2800000000000011</v>
      </c>
      <c r="AQ186" s="137">
        <f>AP186/AM186</f>
        <v>7.0329670329670399E-2</v>
      </c>
      <c r="AR186" s="137"/>
      <c r="AS186" s="150" t="s">
        <v>39</v>
      </c>
      <c r="AT186" s="138"/>
      <c r="AU186" s="139"/>
      <c r="AV186" s="132"/>
      <c r="AW186" s="132"/>
      <c r="AX186" s="13"/>
      <c r="AZ186" s="13"/>
      <c r="BA186" s="135">
        <v>18.2</v>
      </c>
      <c r="BB186" s="135">
        <v>19.48</v>
      </c>
      <c r="BC186" s="135" t="s">
        <v>151</v>
      </c>
      <c r="BD186" s="136">
        <f>BB186-BA186</f>
        <v>1.2800000000000011</v>
      </c>
      <c r="BE186" s="137">
        <f>BD186/BA186</f>
        <v>7.0329670329670399E-2</v>
      </c>
      <c r="BF186" s="137"/>
      <c r="BG186" s="150" t="s">
        <v>39</v>
      </c>
      <c r="BH186" s="138"/>
      <c r="BI186" s="139"/>
      <c r="BJ186" s="132"/>
      <c r="BK186" s="132"/>
      <c r="BL186" s="13"/>
      <c r="BN186" s="154"/>
      <c r="BO186" s="135">
        <v>18.2</v>
      </c>
      <c r="BP186" s="135">
        <v>19.48</v>
      </c>
      <c r="BQ186" s="135" t="s">
        <v>151</v>
      </c>
      <c r="BR186" s="136">
        <f>BP186-BO186</f>
        <v>1.2800000000000011</v>
      </c>
      <c r="BS186" s="137">
        <f>BR186/BO186</f>
        <v>7.0329670329670399E-2</v>
      </c>
      <c r="BT186" s="137"/>
      <c r="BU186" s="150" t="s">
        <v>39</v>
      </c>
      <c r="BV186" s="138"/>
      <c r="BW186" s="139"/>
      <c r="BX186" s="132"/>
      <c r="BY186" s="132"/>
      <c r="BZ186" s="13"/>
      <c r="CB186" s="13"/>
      <c r="CC186" s="135">
        <v>18.2</v>
      </c>
      <c r="CD186" s="135">
        <v>19.48</v>
      </c>
      <c r="CE186" s="135" t="s">
        <v>151</v>
      </c>
      <c r="CF186" s="136">
        <f>CD186-CC186</f>
        <v>1.2800000000000011</v>
      </c>
      <c r="CG186" s="137">
        <f>CF186/CC186</f>
        <v>7.0329670329670399E-2</v>
      </c>
      <c r="CH186" s="137"/>
      <c r="CI186" s="150" t="s">
        <v>39</v>
      </c>
      <c r="CJ186" s="138"/>
      <c r="CK186" s="139"/>
      <c r="CL186" s="132"/>
      <c r="CM186" s="132"/>
      <c r="CN186" s="13"/>
      <c r="CP186" s="13"/>
      <c r="CQ186" s="135">
        <v>18.2</v>
      </c>
      <c r="CR186" s="135">
        <v>19.48</v>
      </c>
      <c r="CS186" s="135" t="s">
        <v>151</v>
      </c>
      <c r="CT186" s="136">
        <f>CR186-CQ186</f>
        <v>1.2800000000000011</v>
      </c>
      <c r="CU186" s="137">
        <f>CT186/CQ186</f>
        <v>7.0329670329670399E-2</v>
      </c>
      <c r="CV186" s="137"/>
      <c r="CW186" s="150" t="s">
        <v>39</v>
      </c>
      <c r="CX186" s="138"/>
      <c r="CY186" s="139"/>
      <c r="CZ186" s="132"/>
      <c r="DA186" s="132"/>
      <c r="DB186" s="13"/>
      <c r="DD186" s="13"/>
      <c r="DE186" s="135">
        <v>18.2</v>
      </c>
      <c r="DF186" s="135">
        <v>19.48</v>
      </c>
      <c r="DG186" s="135"/>
      <c r="DH186" s="135"/>
      <c r="DI186" s="135" t="s">
        <v>151</v>
      </c>
      <c r="DJ186" s="136">
        <f>DF186-DE186</f>
        <v>1.2800000000000011</v>
      </c>
      <c r="DK186" s="137">
        <f>DJ186/DE186</f>
        <v>7.0329670329670399E-2</v>
      </c>
      <c r="DL186" s="137"/>
      <c r="DM186" s="150" t="s">
        <v>39</v>
      </c>
      <c r="DN186" s="138"/>
      <c r="DO186" s="139"/>
      <c r="DP186" s="132"/>
      <c r="DQ186" s="132"/>
      <c r="DR186" s="13"/>
      <c r="DT186" s="154"/>
      <c r="DU186" s="135">
        <v>18.2</v>
      </c>
      <c r="DV186" s="135">
        <v>19.48</v>
      </c>
      <c r="DW186" s="135" t="s">
        <v>151</v>
      </c>
      <c r="DX186" s="136">
        <f>DV186-DU186</f>
        <v>1.2800000000000011</v>
      </c>
      <c r="DY186" s="137">
        <f>DX186/DU186</f>
        <v>7.0329670329670399E-2</v>
      </c>
      <c r="DZ186" s="137"/>
      <c r="EA186" s="150" t="s">
        <v>39</v>
      </c>
      <c r="EB186" s="138"/>
      <c r="EC186" s="139"/>
      <c r="ED186" s="132"/>
      <c r="EE186" s="132"/>
      <c r="EF186" s="243"/>
      <c r="EH186" s="748"/>
      <c r="EI186" s="135">
        <v>18.2</v>
      </c>
      <c r="EJ186" s="135">
        <v>19.48</v>
      </c>
      <c r="EK186" s="135" t="s">
        <v>151</v>
      </c>
      <c r="EL186" s="136">
        <f>EJ186-EI186</f>
        <v>1.2800000000000011</v>
      </c>
      <c r="EM186" s="137">
        <f>EL186/EI186</f>
        <v>7.0329670329670399E-2</v>
      </c>
      <c r="EN186" s="150" t="s">
        <v>39</v>
      </c>
      <c r="EO186" s="138"/>
      <c r="EP186" s="139"/>
      <c r="EQ186" s="132"/>
      <c r="ER186" s="132"/>
      <c r="ES186" s="13"/>
      <c r="EU186" s="154"/>
      <c r="EV186" s="135">
        <v>18.149999999999999</v>
      </c>
      <c r="EW186" s="135">
        <v>19.48</v>
      </c>
      <c r="EX186" s="135" t="s">
        <v>151</v>
      </c>
      <c r="EY186" s="136">
        <f>EW186-EV186</f>
        <v>1.3300000000000018</v>
      </c>
      <c r="EZ186" s="137">
        <f>EY186/EV186</f>
        <v>7.3278236914600656E-2</v>
      </c>
      <c r="FA186" s="150" t="s">
        <v>39</v>
      </c>
      <c r="FB186" s="138"/>
      <c r="FC186" s="139"/>
      <c r="FD186" s="132"/>
      <c r="FE186" s="132"/>
      <c r="FF186" s="13"/>
      <c r="FH186" s="154"/>
      <c r="FI186" s="135">
        <v>18.149999999999999</v>
      </c>
      <c r="FJ186" s="135">
        <v>19.48</v>
      </c>
      <c r="FK186" s="135" t="s">
        <v>151</v>
      </c>
      <c r="FL186" s="136">
        <f>FJ186-FI186</f>
        <v>1.3300000000000018</v>
      </c>
      <c r="FM186" s="137">
        <f>FL186/FI186</f>
        <v>7.3278236914600656E-2</v>
      </c>
      <c r="FN186" s="150" t="s">
        <v>39</v>
      </c>
      <c r="FO186" s="138"/>
      <c r="FP186" s="139"/>
      <c r="FQ186" s="132"/>
      <c r="FR186" s="132"/>
      <c r="FS186" s="13"/>
      <c r="FU186" s="154"/>
      <c r="FV186" s="135">
        <v>18.149999999999999</v>
      </c>
      <c r="FW186" s="135">
        <v>19.48</v>
      </c>
      <c r="FX186" s="135"/>
      <c r="FY186" s="135" t="s">
        <v>151</v>
      </c>
      <c r="FZ186" s="136">
        <f>FW186-FV186</f>
        <v>1.3300000000000018</v>
      </c>
      <c r="GA186" s="137">
        <f>FZ186/FV186</f>
        <v>7.3278236914600656E-2</v>
      </c>
      <c r="GB186" s="150" t="s">
        <v>39</v>
      </c>
      <c r="GC186" s="138"/>
      <c r="GD186" s="139"/>
      <c r="GE186" s="132"/>
      <c r="GF186" s="132"/>
      <c r="GG186" s="13"/>
      <c r="GI186" s="154"/>
      <c r="GJ186" s="135">
        <v>18.149999999999999</v>
      </c>
      <c r="GK186" s="135">
        <v>19.48</v>
      </c>
      <c r="GL186" s="135">
        <f>12.1*GK186</f>
        <v>235.708</v>
      </c>
      <c r="GM186" s="135" t="s">
        <v>151</v>
      </c>
      <c r="GN186" s="136">
        <f>GK186-GJ186</f>
        <v>1.3300000000000018</v>
      </c>
      <c r="GO186" s="137">
        <f>GN186/GJ186</f>
        <v>7.3278236914600656E-2</v>
      </c>
      <c r="GP186" s="150" t="s">
        <v>39</v>
      </c>
      <c r="GQ186" s="283"/>
      <c r="GR186" s="139"/>
      <c r="GS186" s="132"/>
      <c r="GT186" s="132"/>
      <c r="GU186" s="13"/>
      <c r="GW186" s="154"/>
      <c r="GX186" s="135">
        <v>18.149999999999999</v>
      </c>
      <c r="GY186" s="135">
        <v>19.48</v>
      </c>
      <c r="GZ186" s="135">
        <f>12.1*GY186</f>
        <v>235.708</v>
      </c>
      <c r="HA186" s="135" t="s">
        <v>151</v>
      </c>
      <c r="HB186" s="136">
        <f>GY186-GX186</f>
        <v>1.3300000000000018</v>
      </c>
      <c r="HC186" s="137">
        <f>HB186/GX186</f>
        <v>7.3278236914600656E-2</v>
      </c>
      <c r="HD186" s="150" t="s">
        <v>39</v>
      </c>
      <c r="HE186" s="283"/>
      <c r="HF186" s="139"/>
      <c r="HG186" s="132"/>
      <c r="HH186" s="132"/>
      <c r="HI186" s="13"/>
      <c r="HJ186" s="13"/>
      <c r="HK186" s="154"/>
      <c r="HL186" s="135">
        <v>18.149999999999999</v>
      </c>
      <c r="HM186" s="135">
        <v>19.48</v>
      </c>
      <c r="HN186" s="135">
        <f>12.1*HM186</f>
        <v>235.708</v>
      </c>
      <c r="HO186" s="135" t="s">
        <v>151</v>
      </c>
      <c r="HP186" s="136">
        <f>HM186-HL186</f>
        <v>1.3300000000000018</v>
      </c>
      <c r="HQ186" s="137">
        <f>HP186/HL186</f>
        <v>7.3278236914600656E-2</v>
      </c>
      <c r="HR186" s="150" t="s">
        <v>39</v>
      </c>
      <c r="HS186" s="283"/>
      <c r="HT186" s="139"/>
      <c r="HU186" s="132"/>
      <c r="HV186" s="132"/>
      <c r="HW186" s="13"/>
      <c r="HX186" s="154"/>
      <c r="HY186" s="135">
        <v>18.149999999999999</v>
      </c>
      <c r="HZ186" s="135">
        <v>19.48</v>
      </c>
      <c r="IA186" s="135">
        <f>HZ186*11.83</f>
        <v>230.44839999999999</v>
      </c>
      <c r="IB186" s="135" t="s">
        <v>151</v>
      </c>
      <c r="IC186" s="136">
        <f>HZ186-HY186</f>
        <v>1.3300000000000018</v>
      </c>
      <c r="ID186" s="137">
        <f>IC186/HY186</f>
        <v>7.3278236914600656E-2</v>
      </c>
      <c r="IE186" s="137"/>
      <c r="IF186" s="137"/>
      <c r="IG186" s="137"/>
      <c r="IH186" s="150" t="s">
        <v>39</v>
      </c>
      <c r="II186" s="283"/>
      <c r="IJ186" s="139"/>
      <c r="IK186" s="132"/>
      <c r="IL186" s="132"/>
      <c r="IM186" s="13"/>
      <c r="IQ186" s="154"/>
      <c r="IR186" s="135">
        <v>18.149999999999999</v>
      </c>
      <c r="IS186" s="135">
        <v>19.48</v>
      </c>
      <c r="IT186" s="135">
        <f>12.06*IS186</f>
        <v>234.92880000000002</v>
      </c>
      <c r="IU186" s="135" t="s">
        <v>151</v>
      </c>
      <c r="IV186" s="136">
        <f>IS186-IR186</f>
        <v>1.3300000000000018</v>
      </c>
      <c r="IW186" s="137">
        <f>IV186/IR186</f>
        <v>7.3278236914600656E-2</v>
      </c>
      <c r="IX186" s="137"/>
      <c r="IY186" s="137"/>
      <c r="IZ186" s="137"/>
      <c r="JA186" s="150" t="s">
        <v>39</v>
      </c>
      <c r="JB186" s="283"/>
      <c r="JC186" s="139"/>
      <c r="JD186" s="132"/>
      <c r="JE186" s="132"/>
      <c r="JF186" s="13"/>
      <c r="JH186" s="154"/>
      <c r="JI186" s="135">
        <v>18.149999999999999</v>
      </c>
      <c r="JJ186" s="135">
        <v>19.48</v>
      </c>
      <c r="JK186" s="135">
        <f>12.06*JJ186</f>
        <v>234.92880000000002</v>
      </c>
      <c r="JL186" s="135" t="s">
        <v>151</v>
      </c>
      <c r="JM186" s="136">
        <f>JJ186-JI186</f>
        <v>1.3300000000000018</v>
      </c>
      <c r="JN186" s="137">
        <f>JM186/JI186</f>
        <v>7.3278236914600656E-2</v>
      </c>
      <c r="JO186" s="137"/>
      <c r="JP186" s="137"/>
      <c r="JQ186" s="137"/>
      <c r="JR186" s="150" t="s">
        <v>39</v>
      </c>
      <c r="JS186" s="283"/>
      <c r="JT186" s="139"/>
      <c r="JU186" s="132"/>
      <c r="JV186" s="132"/>
      <c r="JW186" s="13"/>
      <c r="JZ186" s="154"/>
      <c r="KA186" s="135">
        <v>18.149999999999999</v>
      </c>
      <c r="KB186" s="135">
        <v>19.48</v>
      </c>
      <c r="KC186" s="135"/>
      <c r="KD186" s="135" t="s">
        <v>151</v>
      </c>
      <c r="KE186" s="136">
        <f>KB186-KA186</f>
        <v>1.3300000000000018</v>
      </c>
      <c r="KF186" s="137">
        <f>KE186/KA186</f>
        <v>7.3278236914600656E-2</v>
      </c>
      <c r="KG186" s="137"/>
      <c r="KH186" s="137"/>
      <c r="KI186" s="137"/>
      <c r="KJ186" s="150" t="s">
        <v>39</v>
      </c>
      <c r="KK186" s="283"/>
      <c r="KL186" s="139"/>
      <c r="KM186" s="132"/>
      <c r="KN186" s="132"/>
      <c r="KO186" s="13"/>
      <c r="KQ186" s="154"/>
      <c r="KR186" s="135">
        <v>18.149999999999999</v>
      </c>
      <c r="KS186" s="135">
        <v>19.48</v>
      </c>
      <c r="KT186" s="135"/>
      <c r="KU186" s="320" t="s">
        <v>151</v>
      </c>
      <c r="KV186" s="136">
        <f>KS186-KR186</f>
        <v>1.3300000000000018</v>
      </c>
      <c r="KW186" s="137">
        <f>KV186/KR186</f>
        <v>7.3278236914600656E-2</v>
      </c>
      <c r="KX186" s="137"/>
      <c r="KY186" s="137"/>
      <c r="KZ186" s="137"/>
      <c r="LA186" s="150" t="s">
        <v>39</v>
      </c>
      <c r="LB186" s="283"/>
      <c r="LC186" s="139"/>
      <c r="LD186" s="132"/>
      <c r="LE186" s="132"/>
      <c r="LF186" s="13"/>
      <c r="LI186" s="154"/>
      <c r="LJ186" s="135">
        <v>18.149999999999999</v>
      </c>
      <c r="LK186" s="135">
        <v>19.48</v>
      </c>
      <c r="LL186" s="135">
        <f>12.5*LK186</f>
        <v>243.5</v>
      </c>
      <c r="LM186" s="320" t="s">
        <v>151</v>
      </c>
      <c r="LN186" s="136">
        <f>LK186-LJ186</f>
        <v>1.3300000000000018</v>
      </c>
      <c r="LO186" s="137">
        <f>LN186/LJ186</f>
        <v>7.3278236914600656E-2</v>
      </c>
      <c r="LP186" s="137"/>
      <c r="LQ186" s="137"/>
      <c r="LR186" s="137"/>
      <c r="LS186" s="150" t="s">
        <v>39</v>
      </c>
      <c r="LT186" s="283"/>
      <c r="LU186" s="139"/>
      <c r="LV186" s="132"/>
      <c r="LW186" s="132"/>
      <c r="LX186" s="13"/>
      <c r="LZ186" s="154"/>
      <c r="MA186" s="135">
        <v>18.149999999999999</v>
      </c>
      <c r="MB186" s="135">
        <v>19.48</v>
      </c>
      <c r="MC186" s="135">
        <f>12.5*MB186</f>
        <v>243.5</v>
      </c>
      <c r="MD186" s="320" t="s">
        <v>151</v>
      </c>
      <c r="ME186" s="136">
        <f>MB186-MA186</f>
        <v>1.3300000000000018</v>
      </c>
      <c r="MF186" s="137">
        <f>ME186/MA186</f>
        <v>7.3278236914600656E-2</v>
      </c>
      <c r="MG186" s="137"/>
      <c r="MH186" s="137"/>
      <c r="MI186" s="137"/>
      <c r="MJ186" s="150" t="s">
        <v>39</v>
      </c>
      <c r="MK186" s="283"/>
      <c r="ML186" s="139"/>
      <c r="MM186" s="132"/>
      <c r="MN186" s="132"/>
      <c r="MO186" s="13"/>
      <c r="MQ186" s="154"/>
      <c r="MR186" s="135">
        <v>18.149999999999999</v>
      </c>
      <c r="MS186" s="135">
        <v>19.48</v>
      </c>
      <c r="MT186" s="135">
        <f>12.5*MS186</f>
        <v>243.5</v>
      </c>
      <c r="MU186" s="320" t="s">
        <v>151</v>
      </c>
      <c r="MV186" s="136">
        <f>MS186-MR186</f>
        <v>1.3300000000000018</v>
      </c>
      <c r="MW186" s="137">
        <f>MV186/MR186</f>
        <v>7.3278236914600656E-2</v>
      </c>
      <c r="MX186" s="137"/>
      <c r="MY186" s="137"/>
      <c r="MZ186" s="137"/>
      <c r="NA186" s="150" t="s">
        <v>39</v>
      </c>
      <c r="NB186" s="283"/>
      <c r="NC186" s="139"/>
      <c r="ND186" s="132"/>
      <c r="NE186" s="132"/>
      <c r="NF186" s="13"/>
      <c r="NI186" s="154"/>
      <c r="NJ186" s="135">
        <v>18.149999999999999</v>
      </c>
      <c r="NK186" s="135">
        <v>19.48</v>
      </c>
      <c r="NL186" s="362">
        <f>NK186*12.36</f>
        <v>240.77279999999999</v>
      </c>
      <c r="NM186" s="320" t="s">
        <v>151</v>
      </c>
      <c r="NN186" s="136">
        <f>NK186-NJ186</f>
        <v>1.3300000000000018</v>
      </c>
      <c r="NO186" s="137">
        <f>NN186/NJ186</f>
        <v>7.3278236914600656E-2</v>
      </c>
      <c r="NP186" s="137"/>
      <c r="NQ186" s="137"/>
      <c r="NR186" s="137"/>
      <c r="NS186" s="150" t="s">
        <v>39</v>
      </c>
      <c r="NT186" s="283"/>
      <c r="NU186" s="139"/>
      <c r="NV186" s="132"/>
      <c r="NW186" s="132"/>
      <c r="NX186" s="13"/>
      <c r="OA186" s="154"/>
      <c r="OB186" s="135">
        <v>18.149999999999999</v>
      </c>
      <c r="OC186" s="135">
        <v>19.48</v>
      </c>
      <c r="OD186" s="362"/>
      <c r="OE186" s="320" t="s">
        <v>151</v>
      </c>
      <c r="OF186" s="136">
        <f>OC186-OB186</f>
        <v>1.3300000000000018</v>
      </c>
      <c r="OG186" s="137">
        <f>OF186/OB186</f>
        <v>7.3278236914600656E-2</v>
      </c>
      <c r="OH186" s="137"/>
      <c r="OI186" s="137"/>
      <c r="OJ186" s="137"/>
      <c r="OK186" s="150" t="s">
        <v>39</v>
      </c>
      <c r="OL186" s="283"/>
      <c r="OM186" s="139"/>
      <c r="ON186" s="13"/>
      <c r="OQ186" s="154"/>
      <c r="OR186" s="135">
        <v>18.149999999999999</v>
      </c>
      <c r="OS186" s="135">
        <v>19.48</v>
      </c>
      <c r="OT186" s="362"/>
      <c r="OU186" s="320" t="s">
        <v>151</v>
      </c>
      <c r="OV186" s="136">
        <f>OS186-OR186</f>
        <v>1.3300000000000018</v>
      </c>
      <c r="OW186" s="137">
        <f>OV186/OR186</f>
        <v>7.3278236914600656E-2</v>
      </c>
      <c r="OX186" s="137"/>
      <c r="OY186" s="137"/>
      <c r="OZ186" s="137"/>
      <c r="PA186" s="150" t="s">
        <v>39</v>
      </c>
      <c r="PB186" s="283"/>
      <c r="PC186" s="139"/>
      <c r="PD186" s="13"/>
      <c r="PG186" s="154"/>
      <c r="PH186" s="135">
        <v>18.149999999999999</v>
      </c>
      <c r="PI186" s="135">
        <v>19.48</v>
      </c>
      <c r="PJ186" s="362"/>
      <c r="PK186" s="320" t="s">
        <v>151</v>
      </c>
      <c r="PL186" s="136">
        <f>PI186-PH186</f>
        <v>1.3300000000000018</v>
      </c>
      <c r="PM186" s="137">
        <f>PL186/PH186</f>
        <v>7.3278236914600656E-2</v>
      </c>
      <c r="PN186" s="137"/>
      <c r="PO186" s="137"/>
      <c r="PP186" s="137"/>
      <c r="PQ186" s="150" t="s">
        <v>39</v>
      </c>
      <c r="PR186" s="283"/>
      <c r="PS186" s="139"/>
      <c r="PT186" s="13"/>
      <c r="PV186" s="154"/>
      <c r="PW186" s="135">
        <v>18.149999999999999</v>
      </c>
      <c r="PX186" s="135">
        <v>19.48</v>
      </c>
      <c r="PY186" s="362"/>
      <c r="PZ186" s="320" t="s">
        <v>151</v>
      </c>
      <c r="QA186" s="136">
        <f>PX186-PW186</f>
        <v>1.3300000000000018</v>
      </c>
      <c r="QB186" s="137">
        <f>QA186/PW186</f>
        <v>7.3278236914600656E-2</v>
      </c>
      <c r="QC186" s="137"/>
      <c r="QD186" s="137"/>
      <c r="QE186" s="137"/>
      <c r="QF186" s="150" t="s">
        <v>39</v>
      </c>
      <c r="QG186" s="283"/>
      <c r="QH186" s="139"/>
      <c r="QI186" s="13"/>
      <c r="QK186" s="154"/>
      <c r="QL186" s="135">
        <v>18.149999999999999</v>
      </c>
      <c r="QM186" s="135">
        <v>19.48</v>
      </c>
      <c r="QN186" s="362"/>
      <c r="QO186" s="320" t="s">
        <v>151</v>
      </c>
      <c r="QP186" s="136">
        <f>QM186-QL186</f>
        <v>1.3300000000000018</v>
      </c>
      <c r="QQ186" s="137">
        <f>QP186/QL186</f>
        <v>7.3278236914600656E-2</v>
      </c>
      <c r="QR186" s="137"/>
      <c r="QS186" s="137"/>
      <c r="QT186" s="137"/>
      <c r="QU186" s="150" t="s">
        <v>39</v>
      </c>
      <c r="QV186" s="283"/>
      <c r="QW186" s="139"/>
      <c r="QX186" s="13"/>
      <c r="QZ186" s="628"/>
      <c r="RA186" s="135">
        <v>18.149999999999999</v>
      </c>
      <c r="RB186" s="135">
        <v>19.48</v>
      </c>
      <c r="RC186" s="506">
        <f>12.13*RB186</f>
        <v>236.29240000000001</v>
      </c>
      <c r="RD186" s="320" t="s">
        <v>151</v>
      </c>
      <c r="RE186" s="136">
        <f>RB186-RA186</f>
        <v>1.3300000000000018</v>
      </c>
      <c r="RF186" s="137">
        <f>RE186/RA186</f>
        <v>7.3278236914600656E-2</v>
      </c>
      <c r="RG186" s="137"/>
      <c r="RH186" s="137"/>
      <c r="RI186" s="137"/>
      <c r="RJ186" s="525" t="s">
        <v>39</v>
      </c>
      <c r="RK186" s="283"/>
      <c r="RL186" s="570"/>
      <c r="RM186" s="633"/>
      <c r="RQ186" s="628"/>
      <c r="RR186" s="135">
        <v>18.149999999999999</v>
      </c>
      <c r="RS186" s="135">
        <v>19.48</v>
      </c>
      <c r="RT186" s="506">
        <f>12.13*RS186</f>
        <v>236.29240000000001</v>
      </c>
      <c r="RU186" s="320" t="s">
        <v>1012</v>
      </c>
      <c r="RV186" s="136">
        <f>RS186-RR186</f>
        <v>1.3300000000000018</v>
      </c>
      <c r="RW186" s="137">
        <f>RV186/RR186</f>
        <v>7.3278236914600656E-2</v>
      </c>
      <c r="RX186" s="137"/>
      <c r="RY186" s="137"/>
      <c r="RZ186" s="137"/>
      <c r="SA186" s="525" t="s">
        <v>39</v>
      </c>
      <c r="SB186" s="283"/>
      <c r="SC186" s="570"/>
      <c r="SD186" s="633"/>
    </row>
    <row r="187" spans="1:498" ht="15" customHeight="1">
      <c r="A187" s="122" t="s">
        <v>568</v>
      </c>
      <c r="B187" s="123">
        <v>20</v>
      </c>
      <c r="C187" s="122" t="s">
        <v>95</v>
      </c>
      <c r="D187" s="782">
        <v>1024</v>
      </c>
      <c r="E187" s="124" t="s">
        <v>549</v>
      </c>
      <c r="F187" s="351" t="s">
        <v>550</v>
      </c>
      <c r="G187" s="338" t="s">
        <v>153</v>
      </c>
      <c r="H187" s="122" t="s">
        <v>122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243"/>
      <c r="T187" s="13"/>
      <c r="U187" s="13"/>
      <c r="V187" s="692"/>
      <c r="X187" s="13"/>
      <c r="Y187" s="135">
        <v>18.2</v>
      </c>
      <c r="Z187" s="135">
        <v>19.48</v>
      </c>
      <c r="AA187" s="135" t="s">
        <v>151</v>
      </c>
      <c r="AB187" s="136">
        <f>Z187-Y187</f>
        <v>1.2800000000000011</v>
      </c>
      <c r="AC187" s="137">
        <f>AB187/Y187</f>
        <v>7.0329670329670399E-2</v>
      </c>
      <c r="AD187" s="137"/>
      <c r="AE187" s="150" t="s">
        <v>39</v>
      </c>
      <c r="AF187" s="138"/>
      <c r="AG187" s="139"/>
      <c r="AH187" s="132"/>
      <c r="AI187" s="132"/>
      <c r="AL187" s="13"/>
      <c r="AM187" s="135">
        <v>18.2</v>
      </c>
      <c r="AN187" s="135">
        <v>19.48</v>
      </c>
      <c r="AO187" s="135" t="s">
        <v>151</v>
      </c>
      <c r="AP187" s="136">
        <f>AN187-AM187</f>
        <v>1.2800000000000011</v>
      </c>
      <c r="AQ187" s="137">
        <f>AP187/AM187</f>
        <v>7.0329670329670399E-2</v>
      </c>
      <c r="AR187" s="137"/>
      <c r="AS187" s="150" t="s">
        <v>39</v>
      </c>
      <c r="AT187" s="138"/>
      <c r="AU187" s="139"/>
      <c r="AV187" s="132"/>
      <c r="AW187" s="132"/>
      <c r="AZ187" s="13"/>
      <c r="BA187" s="135">
        <v>18.2</v>
      </c>
      <c r="BB187" s="135">
        <v>19.48</v>
      </c>
      <c r="BC187" s="135" t="s">
        <v>151</v>
      </c>
      <c r="BD187" s="136">
        <f>BB187-BA187</f>
        <v>1.2800000000000011</v>
      </c>
      <c r="BE187" s="137">
        <f>BD187/BA187</f>
        <v>7.0329670329670399E-2</v>
      </c>
      <c r="BF187" s="137"/>
      <c r="BG187" s="150" t="s">
        <v>39</v>
      </c>
      <c r="BH187" s="138"/>
      <c r="BI187" s="139"/>
      <c r="BJ187" s="132"/>
      <c r="BK187" s="132"/>
      <c r="BL187" s="13"/>
      <c r="BN187" s="154" t="s">
        <v>614</v>
      </c>
      <c r="BO187" s="135">
        <v>17.8</v>
      </c>
      <c r="BP187" s="135">
        <v>18.739999999999998</v>
      </c>
      <c r="BQ187" s="135" t="s">
        <v>151</v>
      </c>
      <c r="BR187" s="136">
        <f>BP187-BO187</f>
        <v>0.93999999999999773</v>
      </c>
      <c r="BS187" s="137">
        <f>BR187/BO187</f>
        <v>5.2808988764044815E-2</v>
      </c>
      <c r="BT187" s="137"/>
      <c r="BU187" s="150" t="s">
        <v>39</v>
      </c>
      <c r="BV187" s="138"/>
      <c r="BW187" s="139"/>
      <c r="BX187" s="132"/>
      <c r="BY187" s="132"/>
      <c r="CB187" s="13"/>
      <c r="CC187" s="135">
        <v>18.2</v>
      </c>
      <c r="CD187" s="135">
        <v>19.48</v>
      </c>
      <c r="CE187" s="135" t="s">
        <v>151</v>
      </c>
      <c r="CF187" s="136">
        <f>CD187-CC187</f>
        <v>1.2800000000000011</v>
      </c>
      <c r="CG187" s="137">
        <f>CF187/CC187</f>
        <v>7.0329670329670399E-2</v>
      </c>
      <c r="CH187" s="137"/>
      <c r="CI187" s="150" t="s">
        <v>39</v>
      </c>
      <c r="CJ187" s="138"/>
      <c r="CK187" s="139"/>
      <c r="CL187" s="132"/>
      <c r="CM187" s="132"/>
      <c r="CP187" s="13"/>
      <c r="CQ187" s="135">
        <v>18.2</v>
      </c>
      <c r="CR187" s="135">
        <v>19.48</v>
      </c>
      <c r="CS187" s="135" t="s">
        <v>151</v>
      </c>
      <c r="CT187" s="136">
        <f>CR187-CQ187</f>
        <v>1.2800000000000011</v>
      </c>
      <c r="CU187" s="137">
        <f>CT187/CQ187</f>
        <v>7.0329670329670399E-2</v>
      </c>
      <c r="CV187" s="137"/>
      <c r="CW187" s="150" t="s">
        <v>39</v>
      </c>
      <c r="CX187" s="138"/>
      <c r="CY187" s="139"/>
      <c r="CZ187" s="132"/>
      <c r="DA187" s="132"/>
      <c r="DD187" s="13"/>
      <c r="DE187" s="135">
        <v>18.2</v>
      </c>
      <c r="DF187" s="135">
        <v>19.48</v>
      </c>
      <c r="DG187" s="135"/>
      <c r="DH187" s="135"/>
      <c r="DI187" s="135" t="s">
        <v>151</v>
      </c>
      <c r="DJ187" s="136">
        <f>DF187-DE187</f>
        <v>1.2800000000000011</v>
      </c>
      <c r="DK187" s="137">
        <f>DJ187/DE187</f>
        <v>7.0329670329670399E-2</v>
      </c>
      <c r="DL187" s="137"/>
      <c r="DM187" s="150" t="s">
        <v>39</v>
      </c>
      <c r="DN187" s="138"/>
      <c r="DO187" s="139"/>
      <c r="DP187" s="132"/>
      <c r="DQ187" s="132"/>
      <c r="DT187" s="154"/>
      <c r="DU187" s="135">
        <v>18.2</v>
      </c>
      <c r="DV187" s="135">
        <v>19.48</v>
      </c>
      <c r="DW187" s="135" t="s">
        <v>151</v>
      </c>
      <c r="DX187" s="136">
        <f>DV187-DU187</f>
        <v>1.2800000000000011</v>
      </c>
      <c r="DY187" s="137">
        <f>DX187/DU187</f>
        <v>7.0329670329670399E-2</v>
      </c>
      <c r="DZ187" s="137"/>
      <c r="EA187" s="150" t="s">
        <v>39</v>
      </c>
      <c r="EB187" s="138"/>
      <c r="EC187" s="139"/>
      <c r="ED187" s="132"/>
      <c r="EE187" s="132"/>
      <c r="EH187" s="154"/>
      <c r="EI187" s="135">
        <v>18.2</v>
      </c>
      <c r="EJ187" s="135">
        <v>19.48</v>
      </c>
      <c r="EK187" s="135" t="s">
        <v>151</v>
      </c>
      <c r="EL187" s="136">
        <f>EJ187-EI187</f>
        <v>1.2800000000000011</v>
      </c>
      <c r="EM187" s="137">
        <f>EL187/EI187</f>
        <v>7.0329670329670399E-2</v>
      </c>
      <c r="EN187" s="150" t="s">
        <v>39</v>
      </c>
      <c r="EO187" s="138"/>
      <c r="EP187" s="139"/>
      <c r="EQ187" s="132"/>
      <c r="ER187" s="132"/>
      <c r="EU187" s="154"/>
      <c r="EV187" s="135">
        <v>17.8</v>
      </c>
      <c r="EW187" s="135">
        <v>18.739999999999998</v>
      </c>
      <c r="EX187" s="135" t="s">
        <v>151</v>
      </c>
      <c r="EY187" s="136">
        <f>EW187-EV187</f>
        <v>0.93999999999999773</v>
      </c>
      <c r="EZ187" s="137">
        <f>EY187/EV187</f>
        <v>5.2808988764044815E-2</v>
      </c>
      <c r="FA187" s="150" t="s">
        <v>39</v>
      </c>
      <c r="FB187" s="138"/>
      <c r="FC187" s="139"/>
      <c r="FD187" s="132"/>
      <c r="FE187" s="132"/>
      <c r="FH187" s="154"/>
      <c r="FI187" s="135">
        <v>17.8</v>
      </c>
      <c r="FJ187" s="135">
        <v>18.739999999999998</v>
      </c>
      <c r="FK187" s="135" t="s">
        <v>151</v>
      </c>
      <c r="FL187" s="136">
        <f>FJ187-FI187</f>
        <v>0.93999999999999773</v>
      </c>
      <c r="FM187" s="137">
        <f>FL187/FI187</f>
        <v>5.2808988764044815E-2</v>
      </c>
      <c r="FN187" s="150" t="s">
        <v>39</v>
      </c>
      <c r="FO187" s="138"/>
      <c r="FP187" s="139"/>
      <c r="FQ187" s="132"/>
      <c r="FR187" s="132"/>
      <c r="FU187" s="154"/>
      <c r="FV187" s="135">
        <v>17.8</v>
      </c>
      <c r="FW187" s="135">
        <v>18.739999999999998</v>
      </c>
      <c r="FX187" s="135"/>
      <c r="FY187" s="135" t="s">
        <v>151</v>
      </c>
      <c r="FZ187" s="136">
        <f>FW187-FV187</f>
        <v>0.93999999999999773</v>
      </c>
      <c r="GA187" s="137">
        <f>FZ187/FV187</f>
        <v>5.2808988764044815E-2</v>
      </c>
      <c r="GB187" s="150" t="s">
        <v>39</v>
      </c>
      <c r="GC187" s="138"/>
      <c r="GD187" s="139"/>
      <c r="GE187" s="132"/>
      <c r="GF187" s="132"/>
      <c r="GI187" s="154"/>
      <c r="GJ187" s="135">
        <v>18.100000000000001</v>
      </c>
      <c r="GK187" s="135">
        <v>18.739999999999998</v>
      </c>
      <c r="GL187" s="135">
        <f>12.1*GK187</f>
        <v>226.75399999999996</v>
      </c>
      <c r="GM187" s="135" t="s">
        <v>151</v>
      </c>
      <c r="GN187" s="136">
        <f>GK187-GJ187</f>
        <v>0.63999999999999702</v>
      </c>
      <c r="GO187" s="137">
        <f>GN187/GJ187</f>
        <v>3.5359116022099277E-2</v>
      </c>
      <c r="GP187" s="150" t="s">
        <v>39</v>
      </c>
      <c r="GQ187" s="283"/>
      <c r="GR187" s="139"/>
      <c r="GS187" s="132"/>
      <c r="GT187" s="132"/>
      <c r="GW187" s="154"/>
      <c r="GX187" s="135">
        <v>18.100000000000001</v>
      </c>
      <c r="GY187" s="135">
        <v>18.739999999999998</v>
      </c>
      <c r="GZ187" s="135">
        <f>12.1*GY187</f>
        <v>226.75399999999996</v>
      </c>
      <c r="HA187" s="135" t="s">
        <v>151</v>
      </c>
      <c r="HB187" s="136">
        <f>GY187-GX187</f>
        <v>0.63999999999999702</v>
      </c>
      <c r="HC187" s="137">
        <f>HB187/GX187</f>
        <v>3.5359116022099277E-2</v>
      </c>
      <c r="HD187" s="150" t="s">
        <v>39</v>
      </c>
      <c r="HE187" s="283"/>
      <c r="HF187" s="139"/>
      <c r="HG187" s="132"/>
      <c r="HH187" s="132"/>
      <c r="HK187" s="154"/>
      <c r="HL187" s="135">
        <v>18.100000000000001</v>
      </c>
      <c r="HM187" s="135">
        <v>18.739999999999998</v>
      </c>
      <c r="HN187" s="135">
        <f>12.1*HM187</f>
        <v>226.75399999999996</v>
      </c>
      <c r="HO187" s="135" t="s">
        <v>151</v>
      </c>
      <c r="HP187" s="136">
        <f>HM187-HL187</f>
        <v>0.63999999999999702</v>
      </c>
      <c r="HQ187" s="137">
        <f>HP187/HL187</f>
        <v>3.5359116022099277E-2</v>
      </c>
      <c r="HR187" s="150" t="s">
        <v>39</v>
      </c>
      <c r="HS187" s="283"/>
      <c r="HT187" s="139"/>
      <c r="HU187" s="132"/>
      <c r="HV187" s="132"/>
      <c r="HX187" s="154"/>
      <c r="HY187" s="135">
        <v>18.100000000000001</v>
      </c>
      <c r="HZ187" s="135">
        <v>18.739999999999998</v>
      </c>
      <c r="IA187" s="135">
        <f>HZ187*11.83</f>
        <v>221.6942</v>
      </c>
      <c r="IB187" s="135" t="s">
        <v>151</v>
      </c>
      <c r="IC187" s="136">
        <f>HZ187-HY187</f>
        <v>0.63999999999999702</v>
      </c>
      <c r="ID187" s="137">
        <f>IC187/HY187</f>
        <v>3.5359116022099277E-2</v>
      </c>
      <c r="IE187" s="137"/>
      <c r="IF187" s="137"/>
      <c r="IG187" s="137"/>
      <c r="IH187" s="150" t="s">
        <v>39</v>
      </c>
      <c r="II187" s="283"/>
      <c r="IJ187" s="139"/>
      <c r="IK187" s="132"/>
      <c r="IL187" s="132"/>
      <c r="IQ187" s="154"/>
      <c r="IR187" s="135">
        <v>18.100000000000001</v>
      </c>
      <c r="IS187" s="135">
        <v>18.739999999999998</v>
      </c>
      <c r="IT187" s="135">
        <f>12.06*IS187</f>
        <v>226.0044</v>
      </c>
      <c r="IU187" s="135" t="s">
        <v>151</v>
      </c>
      <c r="IV187" s="136">
        <f>IS187-IR187</f>
        <v>0.63999999999999702</v>
      </c>
      <c r="IW187" s="137">
        <f>IV187/IR187</f>
        <v>3.5359116022099277E-2</v>
      </c>
      <c r="IX187" s="137"/>
      <c r="IY187" s="137"/>
      <c r="IZ187" s="137"/>
      <c r="JA187" s="150" t="s">
        <v>39</v>
      </c>
      <c r="JB187" s="283"/>
      <c r="JC187" s="139"/>
      <c r="JD187" s="132"/>
      <c r="JE187" s="132"/>
      <c r="JH187" s="154"/>
      <c r="JI187" s="135">
        <v>18.100000000000001</v>
      </c>
      <c r="JJ187" s="135">
        <v>18.739999999999998</v>
      </c>
      <c r="JK187" s="135">
        <f>12.06*JJ187</f>
        <v>226.0044</v>
      </c>
      <c r="JL187" s="135" t="s">
        <v>151</v>
      </c>
      <c r="JM187" s="136">
        <f>JJ187-JI187</f>
        <v>0.63999999999999702</v>
      </c>
      <c r="JN187" s="137">
        <f>JM187/JI187</f>
        <v>3.5359116022099277E-2</v>
      </c>
      <c r="JO187" s="137"/>
      <c r="JP187" s="137"/>
      <c r="JQ187" s="137"/>
      <c r="JR187" s="150" t="s">
        <v>39</v>
      </c>
      <c r="JS187" s="283"/>
      <c r="JT187" s="139"/>
      <c r="JU187" s="132"/>
      <c r="JV187" s="132"/>
      <c r="JW187" s="13"/>
      <c r="JZ187" s="154"/>
      <c r="KA187" s="135">
        <v>18.100000000000001</v>
      </c>
      <c r="KB187" s="135">
        <v>18.739999999999998</v>
      </c>
      <c r="KC187" s="135"/>
      <c r="KD187" s="135" t="s">
        <v>151</v>
      </c>
      <c r="KE187" s="136">
        <f>KB187-KA187</f>
        <v>0.63999999999999702</v>
      </c>
      <c r="KF187" s="137">
        <f>KE187/KA187</f>
        <v>3.5359116022099277E-2</v>
      </c>
      <c r="KG187" s="137"/>
      <c r="KH187" s="137"/>
      <c r="KI187" s="137"/>
      <c r="KJ187" s="150" t="s">
        <v>39</v>
      </c>
      <c r="KK187" s="283"/>
      <c r="KL187" s="139"/>
      <c r="KM187" s="132"/>
      <c r="KN187" s="132"/>
      <c r="KO187" s="13"/>
      <c r="KQ187" s="154"/>
      <c r="KR187" s="135">
        <v>18.100000000000001</v>
      </c>
      <c r="KS187" s="135">
        <v>18.739999999999998</v>
      </c>
      <c r="KT187" s="135"/>
      <c r="KU187" s="320" t="s">
        <v>151</v>
      </c>
      <c r="KV187" s="136">
        <f>KS187-KR187</f>
        <v>0.63999999999999702</v>
      </c>
      <c r="KW187" s="137">
        <f>KV187/KR187</f>
        <v>3.5359116022099277E-2</v>
      </c>
      <c r="KX187" s="137"/>
      <c r="KY187" s="137"/>
      <c r="KZ187" s="137"/>
      <c r="LA187" s="150" t="s">
        <v>39</v>
      </c>
      <c r="LB187" s="283"/>
      <c r="LC187" s="139"/>
      <c r="LD187" s="132"/>
      <c r="LE187" s="132"/>
      <c r="LF187" s="13"/>
      <c r="LI187" s="154"/>
      <c r="LJ187" s="135">
        <v>18.100000000000001</v>
      </c>
      <c r="LK187" s="135">
        <v>18.739999999999998</v>
      </c>
      <c r="LL187" s="135">
        <f>12.5*LK187</f>
        <v>234.24999999999997</v>
      </c>
      <c r="LM187" s="320" t="s">
        <v>151</v>
      </c>
      <c r="LN187" s="136">
        <f>LK187-LJ187</f>
        <v>0.63999999999999702</v>
      </c>
      <c r="LO187" s="137">
        <f>LN187/LJ187</f>
        <v>3.5359116022099277E-2</v>
      </c>
      <c r="LP187" s="137"/>
      <c r="LQ187" s="137"/>
      <c r="LR187" s="137"/>
      <c r="LS187" s="150" t="s">
        <v>39</v>
      </c>
      <c r="LT187" s="283"/>
      <c r="LU187" s="139"/>
      <c r="LV187" s="132"/>
      <c r="LW187" s="132"/>
      <c r="LX187" s="13"/>
      <c r="LZ187" s="154"/>
      <c r="MA187" s="135">
        <v>18.100000000000001</v>
      </c>
      <c r="MB187" s="135">
        <v>18.739999999999998</v>
      </c>
      <c r="MC187" s="135">
        <f>12.5*MB187</f>
        <v>234.24999999999997</v>
      </c>
      <c r="MD187" s="320" t="s">
        <v>151</v>
      </c>
      <c r="ME187" s="136">
        <f>MB187-MA187</f>
        <v>0.63999999999999702</v>
      </c>
      <c r="MF187" s="137">
        <f>ME187/MA187</f>
        <v>3.5359116022099277E-2</v>
      </c>
      <c r="MG187" s="137"/>
      <c r="MH187" s="137"/>
      <c r="MI187" s="137"/>
      <c r="MJ187" s="150" t="s">
        <v>39</v>
      </c>
      <c r="MK187" s="283"/>
      <c r="ML187" s="139"/>
      <c r="MM187" s="132"/>
      <c r="MN187" s="132"/>
      <c r="MO187" s="13"/>
      <c r="MQ187" s="154"/>
      <c r="MR187" s="135">
        <v>18.100000000000001</v>
      </c>
      <c r="MS187" s="135">
        <v>18.739999999999998</v>
      </c>
      <c r="MT187" s="135">
        <f>12.5*MS187</f>
        <v>234.24999999999997</v>
      </c>
      <c r="MU187" s="320" t="s">
        <v>151</v>
      </c>
      <c r="MV187" s="136">
        <f>MS187-MR187</f>
        <v>0.63999999999999702</v>
      </c>
      <c r="MW187" s="137">
        <f>MV187/MR187</f>
        <v>3.5359116022099277E-2</v>
      </c>
      <c r="MX187" s="137"/>
      <c r="MY187" s="137"/>
      <c r="MZ187" s="137"/>
      <c r="NA187" s="150" t="s">
        <v>39</v>
      </c>
      <c r="NB187" s="283"/>
      <c r="NC187" s="139"/>
      <c r="ND187" s="132"/>
      <c r="NE187" s="132"/>
      <c r="NF187" s="13"/>
      <c r="NI187" s="154"/>
      <c r="NJ187" s="135">
        <v>18.100000000000001</v>
      </c>
      <c r="NK187" s="135">
        <v>18.739999999999998</v>
      </c>
      <c r="NL187" s="362">
        <f>NK187*12.36</f>
        <v>231.62639999999996</v>
      </c>
      <c r="NM187" s="320" t="s">
        <v>151</v>
      </c>
      <c r="NN187" s="136">
        <f>NK187-NJ187</f>
        <v>0.63999999999999702</v>
      </c>
      <c r="NO187" s="137">
        <f>NN187/NJ187</f>
        <v>3.5359116022099277E-2</v>
      </c>
      <c r="NP187" s="137"/>
      <c r="NQ187" s="137"/>
      <c r="NR187" s="137"/>
      <c r="NS187" s="150" t="s">
        <v>39</v>
      </c>
      <c r="NT187" s="283"/>
      <c r="NU187" s="139"/>
      <c r="NV187" s="132"/>
      <c r="NW187" s="132"/>
      <c r="NX187" s="13"/>
      <c r="OA187" s="154"/>
      <c r="OB187" s="135">
        <v>18.100000000000001</v>
      </c>
      <c r="OC187" s="135">
        <v>18.739999999999998</v>
      </c>
      <c r="OD187" s="362"/>
      <c r="OE187" s="320" t="s">
        <v>151</v>
      </c>
      <c r="OF187" s="136">
        <f>OC187-OB187</f>
        <v>0.63999999999999702</v>
      </c>
      <c r="OG187" s="137">
        <f>OF187/OB187</f>
        <v>3.5359116022099277E-2</v>
      </c>
      <c r="OH187" s="137"/>
      <c r="OI187" s="137"/>
      <c r="OJ187" s="137"/>
      <c r="OK187" s="150" t="s">
        <v>39</v>
      </c>
      <c r="OL187" s="283"/>
      <c r="OM187" s="139"/>
      <c r="ON187" s="13"/>
      <c r="OQ187" s="154"/>
      <c r="OR187" s="135">
        <v>18.100000000000001</v>
      </c>
      <c r="OS187" s="135">
        <v>18.739999999999998</v>
      </c>
      <c r="OT187" s="362"/>
      <c r="OU187" s="320" t="s">
        <v>151</v>
      </c>
      <c r="OV187" s="136">
        <f>OS187-OR187</f>
        <v>0.63999999999999702</v>
      </c>
      <c r="OW187" s="137">
        <f>OV187/OR187</f>
        <v>3.5359116022099277E-2</v>
      </c>
      <c r="OX187" s="137"/>
      <c r="OY187" s="137"/>
      <c r="OZ187" s="137"/>
      <c r="PA187" s="150" t="s">
        <v>39</v>
      </c>
      <c r="PB187" s="283"/>
      <c r="PC187" s="139"/>
      <c r="PD187" s="13"/>
      <c r="PG187" s="154"/>
      <c r="PH187" s="135">
        <v>18.100000000000001</v>
      </c>
      <c r="PI187" s="135">
        <v>18.739999999999998</v>
      </c>
      <c r="PJ187" s="362"/>
      <c r="PK187" s="320" t="s">
        <v>151</v>
      </c>
      <c r="PL187" s="136">
        <f>PI187-PH187</f>
        <v>0.63999999999999702</v>
      </c>
      <c r="PM187" s="137">
        <f>PL187/PH187</f>
        <v>3.5359116022099277E-2</v>
      </c>
      <c r="PN187" s="137"/>
      <c r="PO187" s="137"/>
      <c r="PP187" s="137"/>
      <c r="PQ187" s="150" t="s">
        <v>39</v>
      </c>
      <c r="PR187" s="283"/>
      <c r="PS187" s="139"/>
      <c r="PT187" s="13"/>
      <c r="PV187" s="154"/>
      <c r="PW187" s="135">
        <v>18.100000000000001</v>
      </c>
      <c r="PX187" s="135">
        <v>18.739999999999998</v>
      </c>
      <c r="PY187" s="362"/>
      <c r="PZ187" s="320" t="s">
        <v>151</v>
      </c>
      <c r="QA187" s="136">
        <f>PX187-PW187</f>
        <v>0.63999999999999702</v>
      </c>
      <c r="QB187" s="137">
        <f>QA187/PW187</f>
        <v>3.5359116022099277E-2</v>
      </c>
      <c r="QC187" s="137"/>
      <c r="QD187" s="137"/>
      <c r="QE187" s="137"/>
      <c r="QF187" s="150" t="s">
        <v>39</v>
      </c>
      <c r="QG187" s="283"/>
      <c r="QH187" s="139"/>
      <c r="QI187" s="13"/>
      <c r="QK187" s="154"/>
      <c r="QL187" s="135">
        <v>18.100000000000001</v>
      </c>
      <c r="QM187" s="135">
        <v>18.739999999999998</v>
      </c>
      <c r="QN187" s="362"/>
      <c r="QO187" s="320" t="s">
        <v>151</v>
      </c>
      <c r="QP187" s="136">
        <f>QM187-QL187</f>
        <v>0.63999999999999702</v>
      </c>
      <c r="QQ187" s="137">
        <f>QP187/QL187</f>
        <v>3.5359116022099277E-2</v>
      </c>
      <c r="QR187" s="137"/>
      <c r="QS187" s="137"/>
      <c r="QT187" s="137"/>
      <c r="QU187" s="150" t="s">
        <v>39</v>
      </c>
      <c r="QV187" s="283"/>
      <c r="QW187" s="139"/>
      <c r="QX187" s="13"/>
      <c r="QZ187" s="628"/>
      <c r="RA187" s="135">
        <v>18.100000000000001</v>
      </c>
      <c r="RB187" s="135">
        <v>18.739999999999998</v>
      </c>
      <c r="RC187" s="506">
        <f>12.13*RB187</f>
        <v>227.31620000000001</v>
      </c>
      <c r="RD187" s="320" t="s">
        <v>151</v>
      </c>
      <c r="RE187" s="136">
        <f>RB187-RA187</f>
        <v>0.63999999999999702</v>
      </c>
      <c r="RF187" s="137">
        <f>RE187/RA187</f>
        <v>3.5359116022099277E-2</v>
      </c>
      <c r="RG187" s="137"/>
      <c r="RH187" s="137"/>
      <c r="RI187" s="137"/>
      <c r="RJ187" s="525" t="s">
        <v>39</v>
      </c>
      <c r="RK187" s="283"/>
      <c r="RL187" s="570"/>
      <c r="RM187" s="633"/>
      <c r="RQ187" s="628"/>
      <c r="RR187" s="135">
        <v>18.100000000000001</v>
      </c>
      <c r="RS187" s="135">
        <v>18.739999999999998</v>
      </c>
      <c r="RT187" s="506">
        <f>12.13*RS187</f>
        <v>227.31620000000001</v>
      </c>
      <c r="RU187" s="320" t="s">
        <v>1012</v>
      </c>
      <c r="RV187" s="136">
        <f>RS187-RR187</f>
        <v>0.63999999999999702</v>
      </c>
      <c r="RW187" s="137">
        <f>RV187/RR187</f>
        <v>3.5359116022099277E-2</v>
      </c>
      <c r="RX187" s="137"/>
      <c r="RY187" s="137"/>
      <c r="RZ187" s="137"/>
      <c r="SA187" s="525" t="s">
        <v>39</v>
      </c>
      <c r="SB187" s="283"/>
      <c r="SC187" s="570"/>
      <c r="SD187" s="633"/>
    </row>
    <row r="188" spans="1:498" ht="15" customHeight="1">
      <c r="A188" s="122" t="s">
        <v>569</v>
      </c>
      <c r="B188" s="123">
        <v>20</v>
      </c>
      <c r="C188" s="122" t="s">
        <v>95</v>
      </c>
      <c r="D188" s="782">
        <v>1024</v>
      </c>
      <c r="E188" s="124" t="s">
        <v>549</v>
      </c>
      <c r="F188" s="351" t="s">
        <v>550</v>
      </c>
      <c r="G188" s="338" t="s">
        <v>570</v>
      </c>
      <c r="H188" s="122" t="s">
        <v>571</v>
      </c>
      <c r="J188" s="128"/>
      <c r="K188" s="13"/>
      <c r="L188" s="13"/>
      <c r="M188" s="128"/>
      <c r="N188" s="13"/>
      <c r="O188" s="13"/>
      <c r="P188" s="128"/>
      <c r="Q188" s="128"/>
      <c r="R188" s="13"/>
      <c r="S188" s="245"/>
      <c r="T188" s="128"/>
      <c r="U188" s="128"/>
      <c r="V188" s="692"/>
      <c r="X188" s="13"/>
      <c r="Y188" s="135">
        <v>18.149999999999999</v>
      </c>
      <c r="Z188" s="135">
        <v>19.420000000000002</v>
      </c>
      <c r="AA188" s="836" t="s">
        <v>151</v>
      </c>
      <c r="AB188" s="136">
        <f>Z188-Y188</f>
        <v>1.2700000000000031</v>
      </c>
      <c r="AC188" s="137">
        <f>AB188/Y188</f>
        <v>6.9972451790633786E-2</v>
      </c>
      <c r="AD188" s="837"/>
      <c r="AE188" s="838" t="s">
        <v>39</v>
      </c>
      <c r="AF188" s="138"/>
      <c r="AG188" s="840"/>
      <c r="AH188" s="841"/>
      <c r="AI188" s="841"/>
      <c r="AL188" s="13"/>
      <c r="AM188" s="135">
        <v>18.149999999999999</v>
      </c>
      <c r="AN188" s="135">
        <v>19.420000000000002</v>
      </c>
      <c r="AO188" s="836" t="s">
        <v>151</v>
      </c>
      <c r="AP188" s="136">
        <f>AN188-AM188</f>
        <v>1.2700000000000031</v>
      </c>
      <c r="AQ188" s="137">
        <f>AP188/AM188</f>
        <v>6.9972451790633786E-2</v>
      </c>
      <c r="AR188" s="837"/>
      <c r="AS188" s="838" t="s">
        <v>39</v>
      </c>
      <c r="AT188" s="138"/>
      <c r="AU188" s="840"/>
      <c r="AV188" s="841"/>
      <c r="AW188" s="841"/>
      <c r="AX188" s="692"/>
      <c r="AZ188" s="13"/>
      <c r="BA188" s="135">
        <v>18.149999999999999</v>
      </c>
      <c r="BB188" s="135">
        <v>19.420000000000002</v>
      </c>
      <c r="BC188" s="836" t="s">
        <v>151</v>
      </c>
      <c r="BD188" s="136">
        <f>BB188-BA188</f>
        <v>1.2700000000000031</v>
      </c>
      <c r="BE188" s="137">
        <f>BD188/BA188</f>
        <v>6.9972451790633786E-2</v>
      </c>
      <c r="BF188" s="837"/>
      <c r="BG188" s="838" t="s">
        <v>39</v>
      </c>
      <c r="BH188" s="138"/>
      <c r="BI188" s="840"/>
      <c r="BJ188" s="841"/>
      <c r="BK188" s="841"/>
      <c r="BL188" s="13"/>
      <c r="BN188" s="154"/>
      <c r="BO188" s="135">
        <v>18.149999999999999</v>
      </c>
      <c r="BP188" s="135">
        <v>19.420000000000002</v>
      </c>
      <c r="BQ188" s="836" t="s">
        <v>151</v>
      </c>
      <c r="BR188" s="136">
        <f>BP188-BO188</f>
        <v>1.2700000000000031</v>
      </c>
      <c r="BS188" s="137">
        <f>BR188/BO188</f>
        <v>6.9972451790633786E-2</v>
      </c>
      <c r="BT188" s="837"/>
      <c r="BU188" s="838" t="s">
        <v>39</v>
      </c>
      <c r="BV188" s="138"/>
      <c r="BW188" s="840"/>
      <c r="BX188" s="841"/>
      <c r="BY188" s="841"/>
      <c r="BZ188" s="692"/>
      <c r="CB188" s="13"/>
      <c r="CC188" s="135">
        <v>18.149999999999999</v>
      </c>
      <c r="CD188" s="135">
        <v>19.420000000000002</v>
      </c>
      <c r="CE188" s="836" t="s">
        <v>151</v>
      </c>
      <c r="CF188" s="136">
        <f>CD188-CC188</f>
        <v>1.2700000000000031</v>
      </c>
      <c r="CG188" s="137">
        <f>CF188/CC188</f>
        <v>6.9972451790633786E-2</v>
      </c>
      <c r="CH188" s="837"/>
      <c r="CI188" s="838" t="s">
        <v>39</v>
      </c>
      <c r="CJ188" s="138"/>
      <c r="CK188" s="840"/>
      <c r="CL188" s="841"/>
      <c r="CM188" s="841"/>
      <c r="CN188" s="692"/>
      <c r="CP188" s="13"/>
      <c r="CQ188" s="135">
        <v>18.149999999999999</v>
      </c>
      <c r="CR188" s="135">
        <v>19.420000000000002</v>
      </c>
      <c r="CS188" s="836" t="s">
        <v>151</v>
      </c>
      <c r="CT188" s="136">
        <f>CR188-CQ188</f>
        <v>1.2700000000000031</v>
      </c>
      <c r="CU188" s="137">
        <f>CT188/CQ188</f>
        <v>6.9972451790633786E-2</v>
      </c>
      <c r="CV188" s="837"/>
      <c r="CW188" s="838" t="s">
        <v>39</v>
      </c>
      <c r="CX188" s="138"/>
      <c r="CY188" s="840"/>
      <c r="CZ188" s="841"/>
      <c r="DA188" s="841"/>
      <c r="DB188" s="692"/>
      <c r="DD188" s="13"/>
      <c r="DE188" s="135">
        <v>18.149999999999999</v>
      </c>
      <c r="DF188" s="135">
        <v>19.420000000000002</v>
      </c>
      <c r="DG188" s="836"/>
      <c r="DH188" s="836"/>
      <c r="DI188" s="836" t="s">
        <v>151</v>
      </c>
      <c r="DJ188" s="136">
        <f>DF188-DE188</f>
        <v>1.2700000000000031</v>
      </c>
      <c r="DK188" s="137">
        <f>DJ188/DE188</f>
        <v>6.9972451790633786E-2</v>
      </c>
      <c r="DL188" s="837"/>
      <c r="DM188" s="838" t="s">
        <v>39</v>
      </c>
      <c r="DN188" s="138"/>
      <c r="DO188" s="840"/>
      <c r="DP188" s="841"/>
      <c r="DQ188" s="841"/>
      <c r="DR188" s="692"/>
      <c r="DT188" s="154"/>
      <c r="DU188" s="135">
        <v>18.149999999999999</v>
      </c>
      <c r="DV188" s="135">
        <v>19.420000000000002</v>
      </c>
      <c r="DW188" s="135" t="s">
        <v>151</v>
      </c>
      <c r="DX188" s="136">
        <f>DV188-DU188</f>
        <v>1.2700000000000031</v>
      </c>
      <c r="DY188" s="137">
        <f>DX188/DU188</f>
        <v>6.9972451790633786E-2</v>
      </c>
      <c r="DZ188" s="837"/>
      <c r="EA188" s="838" t="s">
        <v>39</v>
      </c>
      <c r="EB188" s="138"/>
      <c r="EC188" s="840"/>
      <c r="ED188" s="841"/>
      <c r="EE188" s="841"/>
      <c r="EF188" s="692"/>
      <c r="EH188" s="154"/>
      <c r="EI188" s="135">
        <v>18.149999999999999</v>
      </c>
      <c r="EJ188" s="135">
        <v>19.420000000000002</v>
      </c>
      <c r="EK188" s="135" t="s">
        <v>151</v>
      </c>
      <c r="EL188" s="136">
        <f>EJ188-EI188</f>
        <v>1.2700000000000031</v>
      </c>
      <c r="EM188" s="137">
        <f>EL188/EI188</f>
        <v>6.9972451790633786E-2</v>
      </c>
      <c r="EN188" s="838" t="s">
        <v>39</v>
      </c>
      <c r="EO188" s="138"/>
      <c r="EP188" s="840"/>
      <c r="EQ188" s="841"/>
      <c r="ER188" s="841"/>
      <c r="ES188" s="692"/>
      <c r="EU188" s="154"/>
      <c r="EV188" s="135">
        <v>13.9</v>
      </c>
      <c r="EW188" s="135">
        <v>19.420000000000002</v>
      </c>
      <c r="EX188" s="135" t="s">
        <v>151</v>
      </c>
      <c r="EY188" s="136">
        <f>EW188-EV188</f>
        <v>5.5200000000000014</v>
      </c>
      <c r="EZ188" s="137">
        <f>EY188/EV188</f>
        <v>0.39712230215827349</v>
      </c>
      <c r="FA188" s="838" t="s">
        <v>39</v>
      </c>
      <c r="FB188" s="138"/>
      <c r="FC188" s="840"/>
      <c r="FD188" s="841"/>
      <c r="FE188" s="841"/>
      <c r="FF188" s="692"/>
      <c r="FH188" s="154"/>
      <c r="FI188" s="135">
        <v>13.9</v>
      </c>
      <c r="FJ188" s="135">
        <v>19.420000000000002</v>
      </c>
      <c r="FK188" s="135" t="s">
        <v>151</v>
      </c>
      <c r="FL188" s="136">
        <f>FJ188-FI188</f>
        <v>5.5200000000000014</v>
      </c>
      <c r="FM188" s="137">
        <f>FL188/FI188</f>
        <v>0.39712230215827349</v>
      </c>
      <c r="FN188" s="838" t="s">
        <v>39</v>
      </c>
      <c r="FO188" s="138"/>
      <c r="FP188" s="840"/>
      <c r="FQ188" s="841"/>
      <c r="FR188" s="841"/>
      <c r="FS188" s="692"/>
      <c r="FU188" s="154"/>
      <c r="FV188" s="135">
        <v>13.9</v>
      </c>
      <c r="FW188" s="135">
        <v>19.420000000000002</v>
      </c>
      <c r="FX188" s="135"/>
      <c r="FY188" s="135" t="s">
        <v>151</v>
      </c>
      <c r="FZ188" s="136">
        <f>FW188-FV188</f>
        <v>5.5200000000000014</v>
      </c>
      <c r="GA188" s="137">
        <f>FZ188/FV188</f>
        <v>0.39712230215827349</v>
      </c>
      <c r="GB188" s="838" t="s">
        <v>39</v>
      </c>
      <c r="GC188" s="138"/>
      <c r="GD188" s="840"/>
      <c r="GE188" s="841"/>
      <c r="GF188" s="841"/>
      <c r="GG188" s="692"/>
      <c r="GI188" s="154"/>
      <c r="GJ188" s="135">
        <v>13.85</v>
      </c>
      <c r="GK188" s="135">
        <v>19.420000000000002</v>
      </c>
      <c r="GL188" s="135">
        <f>12.1*GK188</f>
        <v>234.98200000000003</v>
      </c>
      <c r="GM188" s="135" t="s">
        <v>151</v>
      </c>
      <c r="GN188" s="136">
        <f>GK188-GJ188</f>
        <v>5.5700000000000021</v>
      </c>
      <c r="GO188" s="137">
        <f>GN188/GJ188</f>
        <v>0.40216606498194962</v>
      </c>
      <c r="GP188" s="838" t="s">
        <v>39</v>
      </c>
      <c r="GQ188" s="283"/>
      <c r="GR188" s="840"/>
      <c r="GS188" s="841"/>
      <c r="GT188" s="841"/>
      <c r="GU188" s="692"/>
      <c r="GW188" s="154"/>
      <c r="GX188" s="135">
        <v>13.85</v>
      </c>
      <c r="GY188" s="135">
        <v>19.420000000000002</v>
      </c>
      <c r="GZ188" s="135">
        <f>12.1*GY188</f>
        <v>234.98200000000003</v>
      </c>
      <c r="HA188" s="135" t="s">
        <v>151</v>
      </c>
      <c r="HB188" s="136">
        <f>GY188-GX188</f>
        <v>5.5700000000000021</v>
      </c>
      <c r="HC188" s="137">
        <f>HB188/GX188</f>
        <v>0.40216606498194962</v>
      </c>
      <c r="HD188" s="838" t="s">
        <v>39</v>
      </c>
      <c r="HE188" s="283"/>
      <c r="HF188" s="840"/>
      <c r="HG188" s="841"/>
      <c r="HH188" s="841"/>
      <c r="HI188" s="692"/>
      <c r="HJ188" s="692"/>
      <c r="HK188" s="154"/>
      <c r="HL188" s="135">
        <v>13.85</v>
      </c>
      <c r="HM188" s="135">
        <v>19.420000000000002</v>
      </c>
      <c r="HN188" s="135">
        <f>12.1*HM188</f>
        <v>234.98200000000003</v>
      </c>
      <c r="HO188" s="135" t="s">
        <v>151</v>
      </c>
      <c r="HP188" s="136">
        <f>HM188-HL188</f>
        <v>5.5700000000000021</v>
      </c>
      <c r="HQ188" s="137">
        <f>HP188/HL188</f>
        <v>0.40216606498194962</v>
      </c>
      <c r="HR188" s="838" t="s">
        <v>39</v>
      </c>
      <c r="HS188" s="283"/>
      <c r="HT188" s="840"/>
      <c r="HU188" s="841"/>
      <c r="HV188" s="841"/>
      <c r="HW188" s="692"/>
      <c r="HX188" s="154"/>
      <c r="HY188" s="135">
        <v>13.85</v>
      </c>
      <c r="HZ188" s="135">
        <v>19.420000000000002</v>
      </c>
      <c r="IA188" s="135">
        <f>HZ188*11.83</f>
        <v>229.73860000000002</v>
      </c>
      <c r="IB188" s="135" t="s">
        <v>151</v>
      </c>
      <c r="IC188" s="136">
        <f>HZ188-HY188</f>
        <v>5.5700000000000021</v>
      </c>
      <c r="ID188" s="137">
        <f>IC188/HY188</f>
        <v>0.40216606498194962</v>
      </c>
      <c r="IE188" s="137"/>
      <c r="IF188" s="137"/>
      <c r="IG188" s="137"/>
      <c r="IH188" s="150" t="s">
        <v>39</v>
      </c>
      <c r="II188" s="283"/>
      <c r="IJ188" s="840"/>
      <c r="IK188" s="841"/>
      <c r="IL188" s="841"/>
      <c r="IM188" s="692"/>
      <c r="IQ188" s="154"/>
      <c r="IR188" s="135">
        <v>18.100000000000001</v>
      </c>
      <c r="IS188" s="135">
        <v>19.420000000000002</v>
      </c>
      <c r="IT188" s="135">
        <f>12.06*IS188</f>
        <v>234.20520000000002</v>
      </c>
      <c r="IU188" s="135" t="s">
        <v>151</v>
      </c>
      <c r="IV188" s="136">
        <f>IS188-IR188</f>
        <v>1.3200000000000003</v>
      </c>
      <c r="IW188" s="137">
        <f>IV188/IR188</f>
        <v>7.2928176795580127E-2</v>
      </c>
      <c r="IX188" s="137"/>
      <c r="IY188" s="137"/>
      <c r="IZ188" s="137"/>
      <c r="JA188" s="150" t="s">
        <v>39</v>
      </c>
      <c r="JB188" s="283"/>
      <c r="JC188" s="840"/>
      <c r="JD188" s="841"/>
      <c r="JE188" s="841"/>
      <c r="JF188" s="692"/>
      <c r="JH188" s="154"/>
      <c r="JI188" s="135">
        <v>18.100000000000001</v>
      </c>
      <c r="JJ188" s="135">
        <v>19.420000000000002</v>
      </c>
      <c r="JK188" s="135">
        <f>12.06*JJ188</f>
        <v>234.20520000000002</v>
      </c>
      <c r="JL188" s="135" t="s">
        <v>151</v>
      </c>
      <c r="JM188" s="136">
        <f>JJ188-JI188</f>
        <v>1.3200000000000003</v>
      </c>
      <c r="JN188" s="137">
        <f>JM188/JI188</f>
        <v>7.2928176795580127E-2</v>
      </c>
      <c r="JO188" s="137"/>
      <c r="JP188" s="137"/>
      <c r="JQ188" s="137"/>
      <c r="JR188" s="150" t="s">
        <v>39</v>
      </c>
      <c r="JS188" s="283"/>
      <c r="JT188" s="840"/>
      <c r="JU188" s="841"/>
      <c r="JV188" s="841"/>
      <c r="JW188" s="13"/>
      <c r="JZ188" s="154"/>
      <c r="KA188" s="135">
        <v>18.100000000000001</v>
      </c>
      <c r="KB188" s="135">
        <v>19.420000000000002</v>
      </c>
      <c r="KC188" s="135"/>
      <c r="KD188" s="135" t="s">
        <v>151</v>
      </c>
      <c r="KE188" s="136">
        <f>KB188-KA188</f>
        <v>1.3200000000000003</v>
      </c>
      <c r="KF188" s="137">
        <f>KE188/KA188</f>
        <v>7.2928176795580127E-2</v>
      </c>
      <c r="KG188" s="137"/>
      <c r="KH188" s="137"/>
      <c r="KI188" s="137"/>
      <c r="KJ188" s="150" t="s">
        <v>39</v>
      </c>
      <c r="KK188" s="283"/>
      <c r="KL188" s="840"/>
      <c r="KM188" s="841"/>
      <c r="KN188" s="841"/>
      <c r="KO188" s="13"/>
      <c r="KQ188" s="154"/>
      <c r="KR188" s="135">
        <v>18.100000000000001</v>
      </c>
      <c r="KS188" s="135">
        <v>19.420000000000002</v>
      </c>
      <c r="KT188" s="135"/>
      <c r="KU188" s="320" t="s">
        <v>151</v>
      </c>
      <c r="KV188" s="136">
        <f>KS188-KR188</f>
        <v>1.3200000000000003</v>
      </c>
      <c r="KW188" s="137">
        <f>KV188/KR188</f>
        <v>7.2928176795580127E-2</v>
      </c>
      <c r="KX188" s="137"/>
      <c r="KY188" s="137"/>
      <c r="KZ188" s="137"/>
      <c r="LA188" s="150" t="s">
        <v>39</v>
      </c>
      <c r="LB188" s="283"/>
      <c r="LC188" s="840"/>
      <c r="LD188" s="841"/>
      <c r="LE188" s="841"/>
      <c r="LF188" s="13"/>
      <c r="LI188" s="154"/>
      <c r="LJ188" s="135">
        <v>18.100000000000001</v>
      </c>
      <c r="LK188" s="135">
        <v>19.420000000000002</v>
      </c>
      <c r="LL188" s="135">
        <f>12.5*LK188</f>
        <v>242.75000000000003</v>
      </c>
      <c r="LM188" s="320" t="s">
        <v>151</v>
      </c>
      <c r="LN188" s="136">
        <f>LK188-LJ188</f>
        <v>1.3200000000000003</v>
      </c>
      <c r="LO188" s="137">
        <f>LN188/LJ188</f>
        <v>7.2928176795580127E-2</v>
      </c>
      <c r="LP188" s="137"/>
      <c r="LQ188" s="137"/>
      <c r="LR188" s="137"/>
      <c r="LS188" s="150" t="s">
        <v>39</v>
      </c>
      <c r="LT188" s="283"/>
      <c r="LU188" s="840"/>
      <c r="LV188" s="841"/>
      <c r="LW188" s="841"/>
      <c r="LX188" s="13"/>
      <c r="LZ188" s="154"/>
      <c r="MA188" s="135">
        <v>18.100000000000001</v>
      </c>
      <c r="MB188" s="135">
        <v>19.420000000000002</v>
      </c>
      <c r="MC188" s="135">
        <f>12.5*MB188</f>
        <v>242.75000000000003</v>
      </c>
      <c r="MD188" s="320" t="s">
        <v>151</v>
      </c>
      <c r="ME188" s="136">
        <f>MB188-MA188</f>
        <v>1.3200000000000003</v>
      </c>
      <c r="MF188" s="137">
        <f>ME188/MA188</f>
        <v>7.2928176795580127E-2</v>
      </c>
      <c r="MG188" s="137"/>
      <c r="MH188" s="137"/>
      <c r="MI188" s="137"/>
      <c r="MJ188" s="150" t="s">
        <v>39</v>
      </c>
      <c r="MK188" s="283"/>
      <c r="ML188" s="840"/>
      <c r="MM188" s="841"/>
      <c r="MN188" s="841"/>
      <c r="MO188" s="13"/>
      <c r="MQ188" s="154"/>
      <c r="MR188" s="360">
        <v>18.100000000000001</v>
      </c>
      <c r="MS188" s="135">
        <v>19.420000000000002</v>
      </c>
      <c r="MT188" s="135">
        <f>12.5*MS188</f>
        <v>242.75000000000003</v>
      </c>
      <c r="MU188" s="320" t="s">
        <v>151</v>
      </c>
      <c r="MV188" s="136">
        <f>MS188-MR188</f>
        <v>1.3200000000000003</v>
      </c>
      <c r="MW188" s="137">
        <f>MV188/MR188</f>
        <v>7.2928176795580127E-2</v>
      </c>
      <c r="MX188" s="137"/>
      <c r="MY188" s="137"/>
      <c r="MZ188" s="137"/>
      <c r="NA188" s="150" t="s">
        <v>39</v>
      </c>
      <c r="NB188" s="283"/>
      <c r="NC188" s="840"/>
      <c r="ND188" s="841"/>
      <c r="NE188" s="841"/>
      <c r="NF188" s="13"/>
      <c r="NI188" s="154"/>
      <c r="NJ188" s="135">
        <v>13.85</v>
      </c>
      <c r="NK188" s="135">
        <v>19.420000000000002</v>
      </c>
      <c r="NL188" s="362">
        <f>NK188*12.36</f>
        <v>240.03120000000001</v>
      </c>
      <c r="NM188" s="320" t="s">
        <v>151</v>
      </c>
      <c r="NN188" s="136">
        <f>NK188-NJ188</f>
        <v>5.5700000000000021</v>
      </c>
      <c r="NO188" s="137">
        <f>NN188/NJ188</f>
        <v>0.40216606498194962</v>
      </c>
      <c r="NP188" s="137"/>
      <c r="NQ188" s="137"/>
      <c r="NR188" s="137"/>
      <c r="NS188" s="150" t="s">
        <v>39</v>
      </c>
      <c r="NT188" s="283"/>
      <c r="NU188" s="840"/>
      <c r="NV188" s="841"/>
      <c r="NW188" s="841"/>
      <c r="NX188" s="13"/>
      <c r="OA188" s="154"/>
      <c r="OB188" s="135">
        <v>13.85</v>
      </c>
      <c r="OC188" s="135">
        <v>19.420000000000002</v>
      </c>
      <c r="OD188" s="362"/>
      <c r="OE188" s="320" t="s">
        <v>151</v>
      </c>
      <c r="OF188" s="136">
        <f>OC188-OB188</f>
        <v>5.5700000000000021</v>
      </c>
      <c r="OG188" s="137">
        <f>OF188/OB188</f>
        <v>0.40216606498194962</v>
      </c>
      <c r="OH188" s="137"/>
      <c r="OI188" s="137"/>
      <c r="OJ188" s="137"/>
      <c r="OK188" s="150" t="s">
        <v>39</v>
      </c>
      <c r="OL188" s="283"/>
      <c r="OM188" s="840"/>
      <c r="ON188" s="13"/>
      <c r="OQ188" s="154"/>
      <c r="OR188" s="135">
        <v>13.85</v>
      </c>
      <c r="OS188" s="135">
        <v>19.420000000000002</v>
      </c>
      <c r="OT188" s="362"/>
      <c r="OU188" s="320" t="s">
        <v>151</v>
      </c>
      <c r="OV188" s="136">
        <f>OS188-OR188</f>
        <v>5.5700000000000021</v>
      </c>
      <c r="OW188" s="137">
        <f>OV188/OR188</f>
        <v>0.40216606498194962</v>
      </c>
      <c r="OX188" s="137"/>
      <c r="OY188" s="137"/>
      <c r="OZ188" s="137"/>
      <c r="PA188" s="150" t="s">
        <v>39</v>
      </c>
      <c r="PB188" s="283"/>
      <c r="PC188" s="840"/>
      <c r="PD188" s="13"/>
      <c r="PG188" s="154"/>
      <c r="PH188" s="135">
        <v>13.85</v>
      </c>
      <c r="PI188" s="135">
        <v>19.420000000000002</v>
      </c>
      <c r="PJ188" s="362"/>
      <c r="PK188" s="320" t="s">
        <v>151</v>
      </c>
      <c r="PL188" s="136">
        <f>PI188-PH188</f>
        <v>5.5700000000000021</v>
      </c>
      <c r="PM188" s="137">
        <f>PL188/PH188</f>
        <v>0.40216606498194962</v>
      </c>
      <c r="PN188" s="137"/>
      <c r="PO188" s="137"/>
      <c r="PP188" s="137"/>
      <c r="PQ188" s="150" t="s">
        <v>39</v>
      </c>
      <c r="PR188" s="283"/>
      <c r="PS188" s="840"/>
      <c r="PT188" s="13"/>
      <c r="PV188" s="154"/>
      <c r="PW188" s="135">
        <v>13.85</v>
      </c>
      <c r="PX188" s="135">
        <v>19.420000000000002</v>
      </c>
      <c r="PY188" s="362"/>
      <c r="PZ188" s="320" t="s">
        <v>151</v>
      </c>
      <c r="QA188" s="136">
        <f>PX188-PW188</f>
        <v>5.5700000000000021</v>
      </c>
      <c r="QB188" s="137">
        <f>QA188/PW188</f>
        <v>0.40216606498194962</v>
      </c>
      <c r="QC188" s="137"/>
      <c r="QD188" s="137"/>
      <c r="QE188" s="137"/>
      <c r="QF188" s="150" t="s">
        <v>39</v>
      </c>
      <c r="QG188" s="283"/>
      <c r="QH188" s="840"/>
      <c r="QI188" s="13"/>
      <c r="QK188" s="154"/>
      <c r="QL188" s="135">
        <v>13.85</v>
      </c>
      <c r="QM188" s="135">
        <v>19.420000000000002</v>
      </c>
      <c r="QN188" s="362"/>
      <c r="QO188" s="320" t="s">
        <v>151</v>
      </c>
      <c r="QP188" s="136">
        <f>QM188-QL188</f>
        <v>5.5700000000000021</v>
      </c>
      <c r="QQ188" s="137">
        <f>QP188/QL188</f>
        <v>0.40216606498194962</v>
      </c>
      <c r="QR188" s="137"/>
      <c r="QS188" s="137"/>
      <c r="QT188" s="137"/>
      <c r="QU188" s="150" t="s">
        <v>39</v>
      </c>
      <c r="QV188" s="283"/>
      <c r="QW188" s="840"/>
      <c r="QX188" s="13"/>
      <c r="QZ188" s="628"/>
      <c r="RA188" s="135">
        <v>13.85</v>
      </c>
      <c r="RB188" s="135">
        <v>19.420000000000002</v>
      </c>
      <c r="RC188" s="506">
        <f>12.13*RB188</f>
        <v>235.56460000000004</v>
      </c>
      <c r="RD188" s="320" t="s">
        <v>151</v>
      </c>
      <c r="RE188" s="136">
        <f>RB188-RA188</f>
        <v>5.5700000000000021</v>
      </c>
      <c r="RF188" s="137">
        <f>RE188/RA188</f>
        <v>0.40216606498194962</v>
      </c>
      <c r="RG188" s="137"/>
      <c r="RH188" s="137"/>
      <c r="RI188" s="137"/>
      <c r="RJ188" s="525" t="s">
        <v>39</v>
      </c>
      <c r="RK188" s="283"/>
      <c r="RL188" s="917"/>
      <c r="RM188" s="633"/>
      <c r="RQ188" s="628"/>
      <c r="RR188" s="135">
        <v>13.85</v>
      </c>
      <c r="RS188" s="135">
        <v>19.420000000000002</v>
      </c>
      <c r="RT188" s="506">
        <f>12.13*RS188</f>
        <v>235.56460000000004</v>
      </c>
      <c r="RU188" s="320" t="s">
        <v>1012</v>
      </c>
      <c r="RV188" s="136">
        <f>RS188-RR188</f>
        <v>5.5700000000000021</v>
      </c>
      <c r="RW188" s="137">
        <f>RV188/RR188</f>
        <v>0.40216606498194962</v>
      </c>
      <c r="RX188" s="137"/>
      <c r="RY188" s="137"/>
      <c r="RZ188" s="137"/>
      <c r="SA188" s="525" t="s">
        <v>39</v>
      </c>
      <c r="SB188" s="283"/>
      <c r="SC188" s="917"/>
      <c r="SD188" s="633"/>
    </row>
    <row r="189" spans="1:498" ht="15" customHeight="1">
      <c r="A189" s="122" t="s">
        <v>572</v>
      </c>
      <c r="B189" s="123">
        <v>20</v>
      </c>
      <c r="C189" s="122" t="s">
        <v>95</v>
      </c>
      <c r="D189" s="782">
        <v>1024</v>
      </c>
      <c r="E189" s="124" t="s">
        <v>549</v>
      </c>
      <c r="F189" s="351" t="s">
        <v>550</v>
      </c>
      <c r="G189" s="338" t="s">
        <v>573</v>
      </c>
      <c r="H189" s="122" t="s">
        <v>97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692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L189" s="13"/>
      <c r="AM189" s="13"/>
      <c r="AN189" s="13"/>
      <c r="AO189" s="128"/>
      <c r="AP189" s="13"/>
      <c r="AQ189" s="13"/>
      <c r="AR189" s="13"/>
      <c r="AS189" s="13"/>
      <c r="AT189" s="13"/>
      <c r="AU189" s="13"/>
      <c r="AV189" s="13"/>
      <c r="AW189" s="13"/>
      <c r="AX189" s="692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692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692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692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692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692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692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692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692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692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692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692"/>
      <c r="HJ189" s="692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692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692"/>
      <c r="IO189" s="692"/>
      <c r="IQ189" s="154"/>
      <c r="IR189" s="135">
        <v>8.4</v>
      </c>
      <c r="IS189" s="135">
        <v>9.41</v>
      </c>
      <c r="IT189" s="135">
        <f>12.06*IS189</f>
        <v>113.4846</v>
      </c>
      <c r="IU189" s="135" t="s">
        <v>151</v>
      </c>
      <c r="IV189" s="136">
        <f>IS189-IR189</f>
        <v>1.0099999999999998</v>
      </c>
      <c r="IW189" s="137">
        <f>IV189/IR189</f>
        <v>0.12023809523809521</v>
      </c>
      <c r="IX189" s="13"/>
      <c r="IY189" s="13"/>
      <c r="IZ189" s="13"/>
      <c r="JA189" s="150" t="s">
        <v>39</v>
      </c>
      <c r="JB189" s="283"/>
      <c r="JC189" s="652"/>
      <c r="JD189" s="132"/>
      <c r="JE189" s="132"/>
      <c r="JF189" s="692" t="s">
        <v>618</v>
      </c>
      <c r="JH189" s="154"/>
      <c r="JI189" s="135">
        <v>8.4</v>
      </c>
      <c r="JJ189" s="135">
        <v>9.41</v>
      </c>
      <c r="JK189" s="135">
        <f>12.06*JJ189</f>
        <v>113.4846</v>
      </c>
      <c r="JL189" s="135" t="s">
        <v>151</v>
      </c>
      <c r="JM189" s="136">
        <f>JJ189-JI189</f>
        <v>1.0099999999999998</v>
      </c>
      <c r="JN189" s="137">
        <f>JM189/JI189</f>
        <v>0.12023809523809521</v>
      </c>
      <c r="JO189" s="13"/>
      <c r="JP189" s="13"/>
      <c r="JQ189" s="13"/>
      <c r="JR189" s="150" t="s">
        <v>39</v>
      </c>
      <c r="JS189" s="283"/>
      <c r="JT189" s="652"/>
      <c r="JU189" s="132"/>
      <c r="JV189" s="132"/>
      <c r="JW189" s="13" t="s">
        <v>618</v>
      </c>
      <c r="JZ189" s="154"/>
      <c r="KA189" s="135">
        <v>8.4</v>
      </c>
      <c r="KB189" s="135">
        <v>9.41</v>
      </c>
      <c r="KC189" s="135"/>
      <c r="KD189" s="135" t="s">
        <v>151</v>
      </c>
      <c r="KE189" s="136">
        <f>KB189-KA189</f>
        <v>1.0099999999999998</v>
      </c>
      <c r="KF189" s="137">
        <f>KE189/KA189</f>
        <v>0.12023809523809521</v>
      </c>
      <c r="KG189" s="13"/>
      <c r="KH189" s="13"/>
      <c r="KI189" s="13"/>
      <c r="KJ189" s="150" t="s">
        <v>39</v>
      </c>
      <c r="KK189" s="283"/>
      <c r="KL189" s="652"/>
      <c r="KM189" s="132"/>
      <c r="KN189" s="132"/>
      <c r="KO189" s="13"/>
      <c r="KQ189" s="154"/>
      <c r="KR189" s="135">
        <v>8.4</v>
      </c>
      <c r="KS189" s="135">
        <v>9.41</v>
      </c>
      <c r="KT189" s="135"/>
      <c r="KU189" s="320" t="s">
        <v>151</v>
      </c>
      <c r="KV189" s="136">
        <f>KS189-KR189</f>
        <v>1.0099999999999998</v>
      </c>
      <c r="KW189" s="137">
        <f>KV189/KR189</f>
        <v>0.12023809523809521</v>
      </c>
      <c r="KX189" s="13"/>
      <c r="KY189" s="13"/>
      <c r="KZ189" s="13"/>
      <c r="LA189" s="150" t="s">
        <v>39</v>
      </c>
      <c r="LB189" s="283"/>
      <c r="LC189" s="652"/>
      <c r="LD189" s="132"/>
      <c r="LE189" s="132"/>
      <c r="LF189" s="13"/>
      <c r="LI189" s="154" t="s">
        <v>284</v>
      </c>
      <c r="LJ189" s="135">
        <v>8.4</v>
      </c>
      <c r="LK189" s="135">
        <v>9.41</v>
      </c>
      <c r="LL189" s="135">
        <f>12.5*LK189</f>
        <v>117.625</v>
      </c>
      <c r="LM189" s="320" t="s">
        <v>151</v>
      </c>
      <c r="LN189" s="136">
        <f>LK189-LJ189</f>
        <v>1.0099999999999998</v>
      </c>
      <c r="LO189" s="137">
        <f>LN189/LJ189</f>
        <v>0.12023809523809521</v>
      </c>
      <c r="LP189" s="13"/>
      <c r="LQ189" s="13"/>
      <c r="LR189" s="13"/>
      <c r="LS189" s="150" t="s">
        <v>39</v>
      </c>
      <c r="LT189" s="283"/>
      <c r="LU189" s="652"/>
      <c r="LV189" s="132"/>
      <c r="LW189" s="132"/>
      <c r="LX189" s="13"/>
      <c r="LZ189" s="154" t="s">
        <v>284</v>
      </c>
      <c r="MA189" s="135">
        <v>8.4</v>
      </c>
      <c r="MB189" s="135">
        <v>9.41</v>
      </c>
      <c r="MC189" s="135">
        <f>12.5*MB189</f>
        <v>117.625</v>
      </c>
      <c r="MD189" s="320" t="s">
        <v>151</v>
      </c>
      <c r="ME189" s="136">
        <f>MB189-MA189</f>
        <v>1.0099999999999998</v>
      </c>
      <c r="MF189" s="137">
        <f>ME189/MA189</f>
        <v>0.12023809523809521</v>
      </c>
      <c r="MG189" s="13"/>
      <c r="MH189" s="13"/>
      <c r="MI189" s="13"/>
      <c r="MJ189" s="150" t="s">
        <v>39</v>
      </c>
      <c r="MK189" s="283"/>
      <c r="ML189" s="652"/>
      <c r="MM189" s="132"/>
      <c r="MN189" s="132"/>
      <c r="MO189" s="13"/>
      <c r="MQ189" s="154" t="s">
        <v>284</v>
      </c>
      <c r="MR189" s="135">
        <v>8.4</v>
      </c>
      <c r="MS189" s="135">
        <v>9.41</v>
      </c>
      <c r="MT189" s="135">
        <f>12.5*MS189</f>
        <v>117.625</v>
      </c>
      <c r="MU189" s="320" t="s">
        <v>151</v>
      </c>
      <c r="MV189" s="136">
        <f>MS189-MR189</f>
        <v>1.0099999999999998</v>
      </c>
      <c r="MW189" s="137">
        <f>MV189/MR189</f>
        <v>0.12023809523809521</v>
      </c>
      <c r="MX189" s="13"/>
      <c r="MY189" s="13"/>
      <c r="MZ189" s="13"/>
      <c r="NA189" s="150" t="s">
        <v>39</v>
      </c>
      <c r="NB189" s="283"/>
      <c r="NC189" s="652"/>
      <c r="ND189" s="132"/>
      <c r="NE189" s="132"/>
      <c r="NF189" s="13"/>
      <c r="NI189" s="29" t="s">
        <v>393</v>
      </c>
      <c r="NJ189" s="135">
        <v>8.4</v>
      </c>
      <c r="NK189" s="135">
        <v>9.41</v>
      </c>
      <c r="NL189" s="362">
        <f>NK189*12.36</f>
        <v>116.30759999999999</v>
      </c>
      <c r="NM189" s="320" t="s">
        <v>151</v>
      </c>
      <c r="NN189" s="136">
        <f>NK189-NJ189</f>
        <v>1.0099999999999998</v>
      </c>
      <c r="NO189" s="137">
        <f>NN189/NJ189</f>
        <v>0.12023809523809521</v>
      </c>
      <c r="NP189" s="13"/>
      <c r="NQ189" s="13"/>
      <c r="NR189" s="13"/>
      <c r="NS189" s="150" t="s">
        <v>39</v>
      </c>
      <c r="NT189" s="283"/>
      <c r="NU189" s="652"/>
      <c r="NV189" s="132"/>
      <c r="NW189" s="132"/>
      <c r="NX189" s="13"/>
      <c r="OA189" s="29" t="s">
        <v>393</v>
      </c>
      <c r="OB189" s="135">
        <v>8.4</v>
      </c>
      <c r="OC189" s="135">
        <v>9.41</v>
      </c>
      <c r="OD189" s="362"/>
      <c r="OE189" s="320" t="s">
        <v>151</v>
      </c>
      <c r="OF189" s="136">
        <f>OC189-OB189</f>
        <v>1.0099999999999998</v>
      </c>
      <c r="OG189" s="137">
        <f>OF189/OB189</f>
        <v>0.12023809523809521</v>
      </c>
      <c r="OH189" s="13"/>
      <c r="OI189" s="13"/>
      <c r="OJ189" s="13"/>
      <c r="OK189" s="150" t="s">
        <v>39</v>
      </c>
      <c r="OL189" s="283"/>
      <c r="OM189" s="652"/>
      <c r="ON189" s="13"/>
      <c r="OQ189" s="29" t="s">
        <v>393</v>
      </c>
      <c r="OR189" s="135">
        <v>8.4</v>
      </c>
      <c r="OS189" s="135">
        <v>9.41</v>
      </c>
      <c r="OT189" s="362"/>
      <c r="OU189" s="320" t="s">
        <v>151</v>
      </c>
      <c r="OV189" s="136">
        <f>OS189-OR189</f>
        <v>1.0099999999999998</v>
      </c>
      <c r="OW189" s="137">
        <f>OV189/OR189</f>
        <v>0.12023809523809521</v>
      </c>
      <c r="OX189" s="13"/>
      <c r="OY189" s="13"/>
      <c r="OZ189" s="13"/>
      <c r="PA189" s="150" t="s">
        <v>39</v>
      </c>
      <c r="PB189" s="283"/>
      <c r="PC189" s="652"/>
      <c r="PD189" s="13"/>
      <c r="PG189" s="29" t="s">
        <v>393</v>
      </c>
      <c r="PH189" s="135">
        <v>8.4</v>
      </c>
      <c r="PI189" s="135">
        <v>9.41</v>
      </c>
      <c r="PJ189" s="362"/>
      <c r="PK189" s="320" t="s">
        <v>151</v>
      </c>
      <c r="PL189" s="136">
        <f>PI189-PH189</f>
        <v>1.0099999999999998</v>
      </c>
      <c r="PM189" s="137">
        <f>PL189/PH189</f>
        <v>0.12023809523809521</v>
      </c>
      <c r="PN189" s="13"/>
      <c r="PO189" s="13"/>
      <c r="PP189" s="13"/>
      <c r="PQ189" s="150" t="s">
        <v>39</v>
      </c>
      <c r="PR189" s="283"/>
      <c r="PS189" s="652"/>
      <c r="PT189" s="13"/>
      <c r="PV189" s="29" t="s">
        <v>393</v>
      </c>
      <c r="PW189" s="135">
        <v>8.4</v>
      </c>
      <c r="PX189" s="135">
        <v>9.41</v>
      </c>
      <c r="PY189" s="362"/>
      <c r="PZ189" s="320" t="s">
        <v>151</v>
      </c>
      <c r="QA189" s="136">
        <f>PX189-PW189</f>
        <v>1.0099999999999998</v>
      </c>
      <c r="QB189" s="137">
        <f>QA189/PW189</f>
        <v>0.12023809523809521</v>
      </c>
      <c r="QC189" s="13"/>
      <c r="QD189" s="13"/>
      <c r="QE189" s="13"/>
      <c r="QF189" s="150" t="s">
        <v>39</v>
      </c>
      <c r="QG189" s="283"/>
      <c r="QH189" s="652"/>
      <c r="QI189" s="13"/>
      <c r="QK189" s="29" t="s">
        <v>393</v>
      </c>
      <c r="QL189" s="135">
        <v>8.4</v>
      </c>
      <c r="QM189" s="135">
        <v>9.41</v>
      </c>
      <c r="QN189" s="362"/>
      <c r="QO189" s="320" t="s">
        <v>151</v>
      </c>
      <c r="QP189" s="136">
        <f>QM189-QL189</f>
        <v>1.0099999999999998</v>
      </c>
      <c r="QQ189" s="137">
        <f>QP189/QL189</f>
        <v>0.12023809523809521</v>
      </c>
      <c r="QR189" s="13"/>
      <c r="QS189" s="13"/>
      <c r="QT189" s="13"/>
      <c r="QU189" s="150" t="s">
        <v>39</v>
      </c>
      <c r="QV189" s="283"/>
      <c r="QW189" s="652"/>
      <c r="QX189" s="13"/>
      <c r="QZ189" s="623" t="s">
        <v>393</v>
      </c>
      <c r="RA189" s="135">
        <v>8.4</v>
      </c>
      <c r="RB189" s="135">
        <v>9.41</v>
      </c>
      <c r="RC189" s="506">
        <f>12.13*RB189</f>
        <v>114.14330000000001</v>
      </c>
      <c r="RD189" s="320" t="s">
        <v>151</v>
      </c>
      <c r="RE189" s="136">
        <f>RB189-RA189</f>
        <v>1.0099999999999998</v>
      </c>
      <c r="RF189" s="137">
        <f>RE189/RA189</f>
        <v>0.12023809523809521</v>
      </c>
      <c r="RG189" s="13"/>
      <c r="RH189" s="13"/>
      <c r="RI189" s="13"/>
      <c r="RJ189" s="525" t="s">
        <v>39</v>
      </c>
      <c r="RK189" s="283"/>
      <c r="RL189" s="570"/>
      <c r="RM189" s="633"/>
      <c r="RQ189" s="623" t="s">
        <v>393</v>
      </c>
      <c r="RR189" s="135">
        <v>8.4</v>
      </c>
      <c r="RS189" s="135">
        <v>9.41</v>
      </c>
      <c r="RT189" s="506">
        <f>12.13*RS189</f>
        <v>114.14330000000001</v>
      </c>
      <c r="RU189" s="320" t="s">
        <v>1012</v>
      </c>
      <c r="RV189" s="136">
        <f>RS189-RR189</f>
        <v>1.0099999999999998</v>
      </c>
      <c r="RW189" s="137">
        <f>RV189/RR189</f>
        <v>0.12023809523809521</v>
      </c>
      <c r="RX189" s="13"/>
      <c r="RY189" s="13"/>
      <c r="RZ189" s="13"/>
      <c r="SA189" s="525" t="s">
        <v>39</v>
      </c>
      <c r="SB189" s="283"/>
      <c r="SC189" s="570"/>
      <c r="SD189" s="633"/>
    </row>
    <row r="190" spans="1:498" ht="15" customHeight="1">
      <c r="A190" s="122" t="s">
        <v>574</v>
      </c>
      <c r="B190" s="123">
        <v>20</v>
      </c>
      <c r="C190" s="122" t="s">
        <v>95</v>
      </c>
      <c r="D190" s="782">
        <v>1024</v>
      </c>
      <c r="E190" s="124" t="s">
        <v>549</v>
      </c>
      <c r="F190" s="351" t="s">
        <v>550</v>
      </c>
      <c r="G190" s="338" t="s">
        <v>575</v>
      </c>
      <c r="H190" s="122" t="s">
        <v>97</v>
      </c>
      <c r="J190" s="128"/>
      <c r="K190" s="13"/>
      <c r="L190" s="13"/>
      <c r="M190" s="128"/>
      <c r="N190" s="13"/>
      <c r="O190" s="13"/>
      <c r="P190" s="128"/>
      <c r="Q190" s="128"/>
      <c r="R190" s="13"/>
      <c r="S190" s="245"/>
      <c r="T190" s="128"/>
      <c r="U190" s="128"/>
      <c r="V190" s="692"/>
      <c r="X190" s="13"/>
      <c r="Y190" s="13"/>
      <c r="Z190" s="13"/>
      <c r="AA190" s="128"/>
      <c r="AB190" s="13"/>
      <c r="AC190" s="13"/>
      <c r="AD190" s="128"/>
      <c r="AE190" s="128"/>
      <c r="AF190" s="13"/>
      <c r="AG190" s="245"/>
      <c r="AH190" s="128"/>
      <c r="AI190" s="128"/>
      <c r="AL190" s="13"/>
      <c r="AM190" s="13"/>
      <c r="AN190" s="13"/>
      <c r="AO190" s="128"/>
      <c r="AP190" s="13"/>
      <c r="AQ190" s="13"/>
      <c r="AR190" s="128"/>
      <c r="AS190" s="128"/>
      <c r="AT190" s="13"/>
      <c r="AU190" s="245"/>
      <c r="AV190" s="128"/>
      <c r="AW190" s="128"/>
      <c r="AX190" s="692"/>
      <c r="AZ190" s="13"/>
      <c r="BA190" s="13"/>
      <c r="BB190" s="13"/>
      <c r="BC190" s="128"/>
      <c r="BD190" s="13"/>
      <c r="BE190" s="13"/>
      <c r="BF190" s="128"/>
      <c r="BG190" s="128"/>
      <c r="BH190" s="13"/>
      <c r="BI190" s="245"/>
      <c r="BJ190" s="128"/>
      <c r="BK190" s="128"/>
      <c r="BL190" s="13"/>
      <c r="BN190" s="13"/>
      <c r="BO190" s="13"/>
      <c r="BP190" s="13"/>
      <c r="BQ190" s="128"/>
      <c r="BR190" s="13"/>
      <c r="BS190" s="13"/>
      <c r="BT190" s="128"/>
      <c r="BU190" s="128"/>
      <c r="BV190" s="13"/>
      <c r="BW190" s="245"/>
      <c r="BX190" s="128"/>
      <c r="BY190" s="128"/>
      <c r="BZ190" s="692"/>
      <c r="CB190" s="13"/>
      <c r="CC190" s="13"/>
      <c r="CD190" s="13"/>
      <c r="CE190" s="128"/>
      <c r="CF190" s="13"/>
      <c r="CG190" s="13"/>
      <c r="CH190" s="128"/>
      <c r="CI190" s="128"/>
      <c r="CJ190" s="13"/>
      <c r="CK190" s="245"/>
      <c r="CL190" s="128"/>
      <c r="CM190" s="128"/>
      <c r="CN190" s="692"/>
      <c r="CP190" s="13"/>
      <c r="CQ190" s="13"/>
      <c r="CR190" s="13"/>
      <c r="CS190" s="128"/>
      <c r="CT190" s="13"/>
      <c r="CU190" s="13"/>
      <c r="CV190" s="128"/>
      <c r="CW190" s="128"/>
      <c r="CX190" s="13"/>
      <c r="CY190" s="245"/>
      <c r="CZ190" s="128"/>
      <c r="DA190" s="128"/>
      <c r="DB190" s="692"/>
      <c r="DD190" s="13"/>
      <c r="DE190" s="13"/>
      <c r="DF190" s="13"/>
      <c r="DG190" s="128"/>
      <c r="DH190" s="128"/>
      <c r="DI190" s="128"/>
      <c r="DJ190" s="13"/>
      <c r="DK190" s="13"/>
      <c r="DL190" s="128"/>
      <c r="DM190" s="128"/>
      <c r="DN190" s="13"/>
      <c r="DO190" s="245"/>
      <c r="DP190" s="128"/>
      <c r="DQ190" s="128"/>
      <c r="DR190" s="692"/>
      <c r="DT190" s="13"/>
      <c r="DU190" s="13"/>
      <c r="DV190" s="13"/>
      <c r="DW190" s="13"/>
      <c r="DX190" s="13"/>
      <c r="DY190" s="13"/>
      <c r="DZ190" s="128"/>
      <c r="EA190" s="128"/>
      <c r="EB190" s="13"/>
      <c r="EC190" s="245"/>
      <c r="ED190" s="128"/>
      <c r="EE190" s="128"/>
      <c r="EF190" s="692"/>
      <c r="EH190" s="13"/>
      <c r="EI190" s="13"/>
      <c r="EJ190" s="13"/>
      <c r="EK190" s="13"/>
      <c r="EL190" s="13"/>
      <c r="EM190" s="13"/>
      <c r="EN190" s="128"/>
      <c r="EO190" s="13"/>
      <c r="EP190" s="245"/>
      <c r="EQ190" s="128"/>
      <c r="ER190" s="128"/>
      <c r="ES190" s="692"/>
      <c r="EU190" s="13"/>
      <c r="EV190" s="13"/>
      <c r="EW190" s="13"/>
      <c r="EX190" s="13"/>
      <c r="EY190" s="13"/>
      <c r="EZ190" s="13"/>
      <c r="FA190" s="128"/>
      <c r="FB190" s="13"/>
      <c r="FC190" s="245"/>
      <c r="FD190" s="128"/>
      <c r="FE190" s="128"/>
      <c r="FF190" s="692"/>
      <c r="FH190" s="13"/>
      <c r="FI190" s="13"/>
      <c r="FJ190" s="13"/>
      <c r="FK190" s="13"/>
      <c r="FL190" s="13"/>
      <c r="FM190" s="13"/>
      <c r="FN190" s="128"/>
      <c r="FO190" s="13"/>
      <c r="FP190" s="245"/>
      <c r="FQ190" s="128"/>
      <c r="FR190" s="128"/>
      <c r="FS190" s="692"/>
      <c r="FU190" s="13"/>
      <c r="FV190" s="13"/>
      <c r="FW190" s="13"/>
      <c r="FX190" s="13"/>
      <c r="FY190" s="13"/>
      <c r="FZ190" s="13"/>
      <c r="GA190" s="13"/>
      <c r="GB190" s="128"/>
      <c r="GC190" s="13"/>
      <c r="GD190" s="245"/>
      <c r="GE190" s="128"/>
      <c r="GF190" s="128"/>
      <c r="GG190" s="692"/>
      <c r="GI190" s="13"/>
      <c r="GJ190" s="13"/>
      <c r="GK190" s="13"/>
      <c r="GL190" s="13"/>
      <c r="GM190" s="13"/>
      <c r="GN190" s="13"/>
      <c r="GO190" s="13"/>
      <c r="GP190" s="128"/>
      <c r="GQ190" s="13"/>
      <c r="GR190" s="245"/>
      <c r="GS190" s="128"/>
      <c r="GT190" s="128"/>
      <c r="GU190" s="692"/>
      <c r="GW190" s="13"/>
      <c r="GX190" s="13"/>
      <c r="GY190" s="13"/>
      <c r="GZ190" s="13"/>
      <c r="HA190" s="13"/>
      <c r="HB190" s="13"/>
      <c r="HC190" s="13"/>
      <c r="HD190" s="128"/>
      <c r="HE190" s="13"/>
      <c r="HF190" s="245"/>
      <c r="HG190" s="128"/>
      <c r="HH190" s="128"/>
      <c r="HI190" s="692"/>
      <c r="HJ190" s="692"/>
      <c r="HK190" s="13"/>
      <c r="HL190" s="13"/>
      <c r="HM190" s="13"/>
      <c r="HN190" s="13"/>
      <c r="HO190" s="13"/>
      <c r="HP190" s="13"/>
      <c r="HQ190" s="13"/>
      <c r="HR190" s="128"/>
      <c r="HS190" s="13"/>
      <c r="HT190" s="245"/>
      <c r="HU190" s="128"/>
      <c r="HV190" s="128"/>
      <c r="HW190" s="692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245"/>
      <c r="IK190" s="128"/>
      <c r="IL190" s="128"/>
      <c r="IM190" s="692"/>
      <c r="IO190" s="692"/>
      <c r="IQ190" s="154"/>
      <c r="IR190" s="135">
        <v>9.4499999999999993</v>
      </c>
      <c r="IS190" s="135">
        <v>10.58</v>
      </c>
      <c r="IT190" s="135">
        <f>12.06*IS190</f>
        <v>127.59480000000001</v>
      </c>
      <c r="IU190" s="135" t="s">
        <v>151</v>
      </c>
      <c r="IV190" s="136">
        <f>IS190-IR190</f>
        <v>1.1300000000000008</v>
      </c>
      <c r="IW190" s="137">
        <f>IV190/IR190</f>
        <v>0.11957671957671967</v>
      </c>
      <c r="IX190" s="13"/>
      <c r="IY190" s="13"/>
      <c r="IZ190" s="13"/>
      <c r="JA190" s="150" t="s">
        <v>39</v>
      </c>
      <c r="JB190" s="283"/>
      <c r="JC190" s="840"/>
      <c r="JD190" s="841"/>
      <c r="JE190" s="841"/>
      <c r="JF190" s="692" t="s">
        <v>618</v>
      </c>
      <c r="JH190" s="154"/>
      <c r="JI190" s="135">
        <v>9.4499999999999993</v>
      </c>
      <c r="JJ190" s="135">
        <v>10.58</v>
      </c>
      <c r="JK190" s="135">
        <f>12.06*JJ190</f>
        <v>127.59480000000001</v>
      </c>
      <c r="JL190" s="135" t="s">
        <v>151</v>
      </c>
      <c r="JM190" s="136">
        <f>JJ190-JI190</f>
        <v>1.1300000000000008</v>
      </c>
      <c r="JN190" s="137">
        <f>JM190/JI190</f>
        <v>0.11957671957671967</v>
      </c>
      <c r="JO190" s="13"/>
      <c r="JP190" s="13"/>
      <c r="JQ190" s="13"/>
      <c r="JR190" s="150" t="s">
        <v>39</v>
      </c>
      <c r="JS190" s="283"/>
      <c r="JT190" s="840"/>
      <c r="JU190" s="841"/>
      <c r="JV190" s="841"/>
      <c r="JW190" s="13" t="s">
        <v>618</v>
      </c>
      <c r="JZ190" s="154"/>
      <c r="KA190" s="135">
        <v>9.4499999999999993</v>
      </c>
      <c r="KB190" s="135">
        <v>10.58</v>
      </c>
      <c r="KC190" s="135"/>
      <c r="KD190" s="135" t="s">
        <v>151</v>
      </c>
      <c r="KE190" s="136">
        <f>KB190-KA190</f>
        <v>1.1300000000000008</v>
      </c>
      <c r="KF190" s="137">
        <f>KE190/KA190</f>
        <v>0.11957671957671967</v>
      </c>
      <c r="KG190" s="13"/>
      <c r="KH190" s="13"/>
      <c r="KI190" s="13"/>
      <c r="KJ190" s="150" t="s">
        <v>39</v>
      </c>
      <c r="KK190" s="283"/>
      <c r="KL190" s="840"/>
      <c r="KM190" s="841"/>
      <c r="KN190" s="841"/>
      <c r="KO190" s="13"/>
      <c r="KQ190" s="154"/>
      <c r="KR190" s="135">
        <v>9.4499999999999993</v>
      </c>
      <c r="KS190" s="135">
        <v>10.58</v>
      </c>
      <c r="KT190" s="135"/>
      <c r="KU190" s="320" t="s">
        <v>151</v>
      </c>
      <c r="KV190" s="136">
        <f>KS190-KR190</f>
        <v>1.1300000000000008</v>
      </c>
      <c r="KW190" s="137">
        <f>KV190/KR190</f>
        <v>0.11957671957671967</v>
      </c>
      <c r="KX190" s="13"/>
      <c r="KY190" s="13"/>
      <c r="KZ190" s="13"/>
      <c r="LA190" s="150" t="s">
        <v>39</v>
      </c>
      <c r="LB190" s="283"/>
      <c r="LC190" s="840"/>
      <c r="LD190" s="841"/>
      <c r="LE190" s="841"/>
      <c r="LF190" s="13"/>
      <c r="LI190" s="154" t="s">
        <v>284</v>
      </c>
      <c r="LJ190" s="135">
        <v>9.4499999999999993</v>
      </c>
      <c r="LK190" s="135">
        <v>10.58</v>
      </c>
      <c r="LL190" s="135">
        <f>12.5*LK190</f>
        <v>132.25</v>
      </c>
      <c r="LM190" s="320" t="s">
        <v>151</v>
      </c>
      <c r="LN190" s="136">
        <f>LK190-LJ190</f>
        <v>1.1300000000000008</v>
      </c>
      <c r="LO190" s="137">
        <f>LN190/LJ190</f>
        <v>0.11957671957671967</v>
      </c>
      <c r="LP190" s="13"/>
      <c r="LQ190" s="13"/>
      <c r="LR190" s="13"/>
      <c r="LS190" s="150" t="s">
        <v>39</v>
      </c>
      <c r="LT190" s="283"/>
      <c r="LU190" s="840"/>
      <c r="LV190" s="841"/>
      <c r="LW190" s="841"/>
      <c r="LX190" s="13"/>
      <c r="LZ190" s="154" t="s">
        <v>284</v>
      </c>
      <c r="MA190" s="135">
        <v>9.4499999999999993</v>
      </c>
      <c r="MB190" s="135">
        <v>10.58</v>
      </c>
      <c r="MC190" s="135">
        <f>12.5*MB190</f>
        <v>132.25</v>
      </c>
      <c r="MD190" s="320" t="s">
        <v>151</v>
      </c>
      <c r="ME190" s="136">
        <f>MB190-MA190</f>
        <v>1.1300000000000008</v>
      </c>
      <c r="MF190" s="137">
        <f>ME190/MA190</f>
        <v>0.11957671957671967</v>
      </c>
      <c r="MG190" s="13"/>
      <c r="MH190" s="13"/>
      <c r="MI190" s="13"/>
      <c r="MJ190" s="150" t="s">
        <v>39</v>
      </c>
      <c r="MK190" s="283"/>
      <c r="ML190" s="840"/>
      <c r="MM190" s="841"/>
      <c r="MN190" s="841"/>
      <c r="MO190" s="13"/>
      <c r="MQ190" s="154" t="s">
        <v>284</v>
      </c>
      <c r="MR190" s="135">
        <v>9.4499999999999993</v>
      </c>
      <c r="MS190" s="135">
        <v>10.58</v>
      </c>
      <c r="MT190" s="135">
        <f>12.5*MS190</f>
        <v>132.25</v>
      </c>
      <c r="MU190" s="320" t="s">
        <v>151</v>
      </c>
      <c r="MV190" s="136">
        <f>MS190-MR190</f>
        <v>1.1300000000000008</v>
      </c>
      <c r="MW190" s="137">
        <f>MV190/MR190</f>
        <v>0.11957671957671967</v>
      </c>
      <c r="MX190" s="13"/>
      <c r="MY190" s="13"/>
      <c r="MZ190" s="13"/>
      <c r="NA190" s="150" t="s">
        <v>39</v>
      </c>
      <c r="NB190" s="283"/>
      <c r="NC190" s="840"/>
      <c r="ND190" s="841"/>
      <c r="NE190" s="841"/>
      <c r="NF190" s="13"/>
      <c r="NI190" s="29" t="s">
        <v>393</v>
      </c>
      <c r="NJ190" s="135">
        <v>9.4499999999999993</v>
      </c>
      <c r="NK190" s="135">
        <v>10.58</v>
      </c>
      <c r="NL190" s="362">
        <f>NK190*12.36</f>
        <v>130.7688</v>
      </c>
      <c r="NM190" s="320" t="s">
        <v>151</v>
      </c>
      <c r="NN190" s="136">
        <f>NK190-NJ190</f>
        <v>1.1300000000000008</v>
      </c>
      <c r="NO190" s="137">
        <f>NN190/NJ190</f>
        <v>0.11957671957671967</v>
      </c>
      <c r="NP190" s="13"/>
      <c r="NQ190" s="13"/>
      <c r="NR190" s="13"/>
      <c r="NS190" s="150" t="s">
        <v>39</v>
      </c>
      <c r="NT190" s="283"/>
      <c r="NU190" s="840"/>
      <c r="NV190" s="841"/>
      <c r="NW190" s="841"/>
      <c r="NX190" s="13"/>
      <c r="OA190" s="29" t="s">
        <v>393</v>
      </c>
      <c r="OB190" s="135">
        <v>9.4499999999999993</v>
      </c>
      <c r="OC190" s="135">
        <v>10.58</v>
      </c>
      <c r="OD190" s="362"/>
      <c r="OE190" s="320" t="s">
        <v>151</v>
      </c>
      <c r="OF190" s="136">
        <f>OC190-OB190</f>
        <v>1.1300000000000008</v>
      </c>
      <c r="OG190" s="137">
        <f>OF190/OB190</f>
        <v>0.11957671957671967</v>
      </c>
      <c r="OH190" s="13"/>
      <c r="OI190" s="13"/>
      <c r="OJ190" s="13"/>
      <c r="OK190" s="150" t="s">
        <v>39</v>
      </c>
      <c r="OL190" s="283"/>
      <c r="OM190" s="840"/>
      <c r="ON190" s="13"/>
      <c r="OQ190" s="29" t="s">
        <v>393</v>
      </c>
      <c r="OR190" s="135">
        <v>9.4499999999999993</v>
      </c>
      <c r="OS190" s="135">
        <v>10.58</v>
      </c>
      <c r="OT190" s="362"/>
      <c r="OU190" s="320" t="s">
        <v>151</v>
      </c>
      <c r="OV190" s="136">
        <f>OS190-OR190</f>
        <v>1.1300000000000008</v>
      </c>
      <c r="OW190" s="137">
        <f>OV190/OR190</f>
        <v>0.11957671957671967</v>
      </c>
      <c r="OX190" s="13"/>
      <c r="OY190" s="13"/>
      <c r="OZ190" s="13"/>
      <c r="PA190" s="150" t="s">
        <v>39</v>
      </c>
      <c r="PB190" s="283"/>
      <c r="PC190" s="840"/>
      <c r="PD190" s="13"/>
      <c r="PG190" s="29" t="s">
        <v>393</v>
      </c>
      <c r="PH190" s="135">
        <v>9.4499999999999993</v>
      </c>
      <c r="PI190" s="135">
        <v>10.58</v>
      </c>
      <c r="PJ190" s="362"/>
      <c r="PK190" s="320" t="s">
        <v>151</v>
      </c>
      <c r="PL190" s="136">
        <f>PI190-PH190</f>
        <v>1.1300000000000008</v>
      </c>
      <c r="PM190" s="137">
        <f>PL190/PH190</f>
        <v>0.11957671957671967</v>
      </c>
      <c r="PN190" s="13"/>
      <c r="PO190" s="13"/>
      <c r="PP190" s="13"/>
      <c r="PQ190" s="150" t="s">
        <v>39</v>
      </c>
      <c r="PR190" s="283"/>
      <c r="PS190" s="840"/>
      <c r="PT190" s="13"/>
      <c r="PV190" s="29" t="s">
        <v>393</v>
      </c>
      <c r="PW190" s="135">
        <v>9.4499999999999993</v>
      </c>
      <c r="PX190" s="135">
        <v>10.58</v>
      </c>
      <c r="PY190" s="362"/>
      <c r="PZ190" s="320" t="s">
        <v>151</v>
      </c>
      <c r="QA190" s="136">
        <f>PX190-PW190</f>
        <v>1.1300000000000008</v>
      </c>
      <c r="QB190" s="137">
        <f>QA190/PW190</f>
        <v>0.11957671957671967</v>
      </c>
      <c r="QC190" s="13"/>
      <c r="QD190" s="13"/>
      <c r="QE190" s="13"/>
      <c r="QF190" s="150" t="s">
        <v>39</v>
      </c>
      <c r="QG190" s="283"/>
      <c r="QH190" s="840"/>
      <c r="QI190" s="13"/>
      <c r="QK190" s="29" t="s">
        <v>393</v>
      </c>
      <c r="QL190" s="135">
        <v>9.4499999999999993</v>
      </c>
      <c r="QM190" s="135">
        <v>10.58</v>
      </c>
      <c r="QN190" s="362"/>
      <c r="QO190" s="320" t="s">
        <v>151</v>
      </c>
      <c r="QP190" s="136">
        <f>QM190-QL190</f>
        <v>1.1300000000000008</v>
      </c>
      <c r="QQ190" s="137">
        <f>QP190/QL190</f>
        <v>0.11957671957671967</v>
      </c>
      <c r="QR190" s="13"/>
      <c r="QS190" s="13"/>
      <c r="QT190" s="13"/>
      <c r="QU190" s="150" t="s">
        <v>39</v>
      </c>
      <c r="QV190" s="283"/>
      <c r="QW190" s="840"/>
      <c r="QX190" s="13"/>
      <c r="QZ190" s="623" t="s">
        <v>393</v>
      </c>
      <c r="RA190" s="135">
        <v>9.4499999999999993</v>
      </c>
      <c r="RB190" s="135">
        <v>10.58</v>
      </c>
      <c r="RC190" s="506">
        <f>12.13*RB190</f>
        <v>128.33540000000002</v>
      </c>
      <c r="RD190" s="320" t="s">
        <v>151</v>
      </c>
      <c r="RE190" s="136">
        <f>RB190-RA190</f>
        <v>1.1300000000000008</v>
      </c>
      <c r="RF190" s="137">
        <f>RE190/RA190</f>
        <v>0.11957671957671967</v>
      </c>
      <c r="RG190" s="13"/>
      <c r="RH190" s="13"/>
      <c r="RI190" s="13"/>
      <c r="RJ190" s="525" t="s">
        <v>39</v>
      </c>
      <c r="RK190" s="283"/>
      <c r="RL190" s="917"/>
      <c r="RM190" s="633"/>
      <c r="RQ190" s="623" t="s">
        <v>393</v>
      </c>
      <c r="RR190" s="135">
        <v>9.4499999999999993</v>
      </c>
      <c r="RS190" s="135">
        <v>10.58</v>
      </c>
      <c r="RT190" s="506">
        <f>12.13*RS190</f>
        <v>128.33540000000002</v>
      </c>
      <c r="RU190" s="320" t="s">
        <v>1012</v>
      </c>
      <c r="RV190" s="136">
        <f>RS190-RR190</f>
        <v>1.1300000000000008</v>
      </c>
      <c r="RW190" s="137">
        <f>RV190/RR190</f>
        <v>0.11957671957671967</v>
      </c>
      <c r="RX190" s="13"/>
      <c r="RY190" s="13"/>
      <c r="RZ190" s="13"/>
      <c r="SA190" s="525" t="s">
        <v>39</v>
      </c>
      <c r="SB190" s="283"/>
      <c r="SC190" s="917"/>
      <c r="SD190" s="633"/>
    </row>
    <row r="191" spans="1:498" ht="15" customHeight="1">
      <c r="A191" s="122" t="s">
        <v>576</v>
      </c>
      <c r="B191" s="123">
        <v>20</v>
      </c>
      <c r="C191" s="122" t="s">
        <v>95</v>
      </c>
      <c r="D191" s="782">
        <v>1024</v>
      </c>
      <c r="E191" s="124" t="s">
        <v>549</v>
      </c>
      <c r="F191" s="351" t="s">
        <v>550</v>
      </c>
      <c r="G191" s="338" t="s">
        <v>577</v>
      </c>
      <c r="H191" s="122"/>
      <c r="J191" s="128"/>
      <c r="K191" s="13"/>
      <c r="L191" s="13"/>
      <c r="M191" s="128"/>
      <c r="N191" s="13"/>
      <c r="O191" s="13"/>
      <c r="P191" s="128"/>
      <c r="Q191" s="128"/>
      <c r="R191" s="13"/>
      <c r="S191" s="245"/>
      <c r="T191" s="128"/>
      <c r="U191" s="128"/>
      <c r="V191" s="692"/>
      <c r="X191" s="13"/>
      <c r="Y191" s="13"/>
      <c r="Z191" s="13"/>
      <c r="AA191" s="128"/>
      <c r="AB191" s="13"/>
      <c r="AC191" s="13"/>
      <c r="AD191" s="128"/>
      <c r="AE191" s="128"/>
      <c r="AF191" s="13"/>
      <c r="AG191" s="245"/>
      <c r="AH191" s="128"/>
      <c r="AI191" s="128"/>
      <c r="AL191" s="13"/>
      <c r="AM191" s="13"/>
      <c r="AN191" s="13"/>
      <c r="AO191" s="128"/>
      <c r="AP191" s="13"/>
      <c r="AQ191" s="13"/>
      <c r="AR191" s="128"/>
      <c r="AS191" s="128"/>
      <c r="AT191" s="13"/>
      <c r="AU191" s="245"/>
      <c r="AV191" s="128"/>
      <c r="AW191" s="128"/>
      <c r="AX191" s="692"/>
      <c r="AZ191" s="13"/>
      <c r="BA191" s="13"/>
      <c r="BB191" s="13"/>
      <c r="BC191" s="128"/>
      <c r="BD191" s="13"/>
      <c r="BE191" s="13"/>
      <c r="BF191" s="128"/>
      <c r="BG191" s="128"/>
      <c r="BH191" s="13"/>
      <c r="BI191" s="245"/>
      <c r="BJ191" s="128"/>
      <c r="BK191" s="128"/>
      <c r="BL191" s="13"/>
      <c r="BN191" s="13"/>
      <c r="BO191" s="13"/>
      <c r="BP191" s="13"/>
      <c r="BQ191" s="128"/>
      <c r="BR191" s="13"/>
      <c r="BS191" s="13"/>
      <c r="BT191" s="128"/>
      <c r="BU191" s="128"/>
      <c r="BV191" s="13"/>
      <c r="BW191" s="245"/>
      <c r="BX191" s="128"/>
      <c r="BY191" s="128"/>
      <c r="BZ191" s="692"/>
      <c r="CB191" s="13"/>
      <c r="CC191" s="13"/>
      <c r="CD191" s="13"/>
      <c r="CE191" s="128"/>
      <c r="CF191" s="13"/>
      <c r="CG191" s="13"/>
      <c r="CH191" s="128"/>
      <c r="CI191" s="128"/>
      <c r="CJ191" s="13"/>
      <c r="CK191" s="245"/>
      <c r="CL191" s="128"/>
      <c r="CM191" s="128"/>
      <c r="CN191" s="692"/>
      <c r="CP191" s="13"/>
      <c r="CQ191" s="13"/>
      <c r="CR191" s="13"/>
      <c r="CS191" s="128"/>
      <c r="CT191" s="13"/>
      <c r="CU191" s="13"/>
      <c r="CV191" s="128"/>
      <c r="CW191" s="128"/>
      <c r="CX191" s="13"/>
      <c r="CY191" s="245"/>
      <c r="CZ191" s="128"/>
      <c r="DA191" s="128"/>
      <c r="DB191" s="692"/>
      <c r="DD191" s="13"/>
      <c r="DE191" s="13"/>
      <c r="DF191" s="13"/>
      <c r="DG191" s="128"/>
      <c r="DH191" s="128"/>
      <c r="DI191" s="128"/>
      <c r="DJ191" s="13"/>
      <c r="DK191" s="13"/>
      <c r="DL191" s="128"/>
      <c r="DM191" s="128"/>
      <c r="DN191" s="13"/>
      <c r="DO191" s="245"/>
      <c r="DP191" s="128"/>
      <c r="DQ191" s="128"/>
      <c r="DR191" s="692"/>
      <c r="DT191" s="13"/>
      <c r="DU191" s="13"/>
      <c r="DV191" s="13"/>
      <c r="DW191" s="13"/>
      <c r="DX191" s="13"/>
      <c r="DY191" s="13"/>
      <c r="DZ191" s="128"/>
      <c r="EA191" s="128"/>
      <c r="EB191" s="13"/>
      <c r="EC191" s="245"/>
      <c r="ED191" s="128"/>
      <c r="EE191" s="128"/>
      <c r="EF191" s="692"/>
      <c r="EH191" s="13"/>
      <c r="EI191" s="13"/>
      <c r="EJ191" s="13"/>
      <c r="EK191" s="13"/>
      <c r="EL191" s="13"/>
      <c r="EM191" s="13"/>
      <c r="EN191" s="128"/>
      <c r="EO191" s="13"/>
      <c r="EP191" s="245"/>
      <c r="EQ191" s="128"/>
      <c r="ER191" s="128"/>
      <c r="ES191" s="692"/>
      <c r="EU191" s="13"/>
      <c r="EV191" s="13"/>
      <c r="EW191" s="13"/>
      <c r="EX191" s="13"/>
      <c r="EY191" s="13"/>
      <c r="EZ191" s="13"/>
      <c r="FA191" s="128"/>
      <c r="FB191" s="13"/>
      <c r="FC191" s="245"/>
      <c r="FD191" s="128"/>
      <c r="FE191" s="128"/>
      <c r="FF191" s="692"/>
      <c r="FH191" s="13"/>
      <c r="FI191" s="13"/>
      <c r="FJ191" s="13"/>
      <c r="FK191" s="13"/>
      <c r="FL191" s="13"/>
      <c r="FM191" s="13"/>
      <c r="FN191" s="128"/>
      <c r="FO191" s="13"/>
      <c r="FP191" s="245"/>
      <c r="FQ191" s="128"/>
      <c r="FR191" s="128"/>
      <c r="FS191" s="692"/>
      <c r="FU191" s="13"/>
      <c r="FV191" s="13"/>
      <c r="FW191" s="13"/>
      <c r="FX191" s="13"/>
      <c r="FY191" s="13"/>
      <c r="FZ191" s="13"/>
      <c r="GA191" s="13"/>
      <c r="GB191" s="128"/>
      <c r="GC191" s="13"/>
      <c r="GD191" s="245"/>
      <c r="GE191" s="128"/>
      <c r="GF191" s="128"/>
      <c r="GG191" s="692"/>
      <c r="GI191" s="13"/>
      <c r="GJ191" s="13"/>
      <c r="GK191" s="13"/>
      <c r="GL191" s="13"/>
      <c r="GM191" s="13"/>
      <c r="GN191" s="13"/>
      <c r="GO191" s="13"/>
      <c r="GP191" s="128"/>
      <c r="GQ191" s="13"/>
      <c r="GR191" s="245"/>
      <c r="GS191" s="128"/>
      <c r="GT191" s="128"/>
      <c r="GU191" s="692"/>
      <c r="GW191" s="13"/>
      <c r="GX191" s="13"/>
      <c r="GY191" s="13"/>
      <c r="GZ191" s="13"/>
      <c r="HA191" s="13"/>
      <c r="HB191" s="13"/>
      <c r="HC191" s="13"/>
      <c r="HD191" s="128"/>
      <c r="HE191" s="13"/>
      <c r="HF191" s="245"/>
      <c r="HG191" s="128"/>
      <c r="HH191" s="128"/>
      <c r="HI191" s="692"/>
      <c r="HJ191" s="692"/>
      <c r="HK191" s="13"/>
      <c r="HL191" s="13"/>
      <c r="HM191" s="13"/>
      <c r="HN191" s="13"/>
      <c r="HO191" s="13"/>
      <c r="HP191" s="13"/>
      <c r="HQ191" s="13"/>
      <c r="HR191" s="128"/>
      <c r="HS191" s="13"/>
      <c r="HT191" s="245"/>
      <c r="HU191" s="128"/>
      <c r="HV191" s="128"/>
      <c r="HW191" s="692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245"/>
      <c r="IK191" s="128"/>
      <c r="IL191" s="128"/>
      <c r="IM191" s="692"/>
      <c r="IO191" s="692"/>
      <c r="IQ191" s="154"/>
      <c r="IR191" s="135">
        <v>10.58</v>
      </c>
      <c r="IS191" s="135">
        <v>12.7</v>
      </c>
      <c r="IT191" s="135">
        <f>12.06*IS191</f>
        <v>153.16200000000001</v>
      </c>
      <c r="IU191" s="135" t="s">
        <v>151</v>
      </c>
      <c r="IV191" s="136">
        <f>IS191-IR191</f>
        <v>2.1199999999999992</v>
      </c>
      <c r="IW191" s="137">
        <f>IV191/IR191</f>
        <v>0.20037807183364831</v>
      </c>
      <c r="IX191" s="13"/>
      <c r="IY191" s="13"/>
      <c r="IZ191" s="13"/>
      <c r="JA191" s="150" t="s">
        <v>39</v>
      </c>
      <c r="JB191" s="283"/>
      <c r="JC191" s="840"/>
      <c r="JD191" s="841"/>
      <c r="JE191" s="841"/>
      <c r="JF191" s="692" t="s">
        <v>618</v>
      </c>
      <c r="JH191" s="154"/>
      <c r="JI191" s="135">
        <v>10.58</v>
      </c>
      <c r="JJ191" s="135">
        <v>12.7</v>
      </c>
      <c r="JK191" s="135">
        <f>12.06*JJ191</f>
        <v>153.16200000000001</v>
      </c>
      <c r="JL191" s="135" t="s">
        <v>151</v>
      </c>
      <c r="JM191" s="136">
        <f>JJ191-JI191</f>
        <v>2.1199999999999992</v>
      </c>
      <c r="JN191" s="137">
        <f>JM191/JI191</f>
        <v>0.20037807183364831</v>
      </c>
      <c r="JO191" s="13"/>
      <c r="JP191" s="13"/>
      <c r="JQ191" s="13"/>
      <c r="JR191" s="150" t="s">
        <v>39</v>
      </c>
      <c r="JS191" s="283"/>
      <c r="JT191" s="840"/>
      <c r="JU191" s="841"/>
      <c r="JV191" s="841"/>
      <c r="JW191" s="13" t="s">
        <v>618</v>
      </c>
      <c r="JZ191" s="154"/>
      <c r="KA191" s="135">
        <v>10.58</v>
      </c>
      <c r="KB191" s="135">
        <v>12.7</v>
      </c>
      <c r="KC191" s="135"/>
      <c r="KD191" s="135" t="s">
        <v>151</v>
      </c>
      <c r="KE191" s="136">
        <f>KB191-KA191</f>
        <v>2.1199999999999992</v>
      </c>
      <c r="KF191" s="137">
        <f>KE191/KA191</f>
        <v>0.20037807183364831</v>
      </c>
      <c r="KG191" s="13"/>
      <c r="KH191" s="13"/>
      <c r="KI191" s="13"/>
      <c r="KJ191" s="150" t="s">
        <v>39</v>
      </c>
      <c r="KK191" s="283"/>
      <c r="KL191" s="840"/>
      <c r="KM191" s="841"/>
      <c r="KN191" s="841"/>
      <c r="KO191" s="13"/>
      <c r="KQ191" s="154"/>
      <c r="KR191" s="135">
        <v>10.58</v>
      </c>
      <c r="KS191" s="135">
        <v>12.7</v>
      </c>
      <c r="KT191" s="135"/>
      <c r="KU191" s="320" t="s">
        <v>151</v>
      </c>
      <c r="KV191" s="136">
        <f>KS191-KR191</f>
        <v>2.1199999999999992</v>
      </c>
      <c r="KW191" s="137">
        <f>KV191/KR191</f>
        <v>0.20037807183364831</v>
      </c>
      <c r="KX191" s="13"/>
      <c r="KY191" s="13"/>
      <c r="KZ191" s="13"/>
      <c r="LA191" s="150" t="s">
        <v>39</v>
      </c>
      <c r="LB191" s="283"/>
      <c r="LC191" s="840"/>
      <c r="LD191" s="841"/>
      <c r="LE191" s="841"/>
      <c r="LF191" s="13"/>
      <c r="LI191" s="154"/>
      <c r="LJ191" s="135">
        <v>10.58</v>
      </c>
      <c r="LK191" s="135">
        <v>12.7</v>
      </c>
      <c r="LL191" s="135">
        <f>12.5*LK191</f>
        <v>158.75</v>
      </c>
      <c r="LM191" s="320" t="s">
        <v>151</v>
      </c>
      <c r="LN191" s="136">
        <f>LK191-LJ191</f>
        <v>2.1199999999999992</v>
      </c>
      <c r="LO191" s="137">
        <f>LN191/LJ191</f>
        <v>0.20037807183364831</v>
      </c>
      <c r="LP191" s="13"/>
      <c r="LQ191" s="13"/>
      <c r="LR191" s="13"/>
      <c r="LS191" s="150" t="s">
        <v>39</v>
      </c>
      <c r="LT191" s="283"/>
      <c r="LU191" s="840"/>
      <c r="LV191" s="841"/>
      <c r="LW191" s="841"/>
      <c r="LX191" s="13"/>
      <c r="LZ191" s="154"/>
      <c r="MA191" s="135">
        <v>10.3</v>
      </c>
      <c r="MB191" s="135">
        <v>12.7</v>
      </c>
      <c r="MC191" s="135">
        <f>12.5*MB191</f>
        <v>158.75</v>
      </c>
      <c r="MD191" s="320" t="s">
        <v>151</v>
      </c>
      <c r="ME191" s="136">
        <f>MB191-MA191</f>
        <v>2.3999999999999986</v>
      </c>
      <c r="MF191" s="137">
        <f>ME191/MA191</f>
        <v>0.23300970873786392</v>
      </c>
      <c r="MG191" s="13"/>
      <c r="MH191" s="13"/>
      <c r="MI191" s="13"/>
      <c r="MJ191" s="150" t="s">
        <v>39</v>
      </c>
      <c r="MK191" s="283"/>
      <c r="ML191" s="840"/>
      <c r="MM191" s="841"/>
      <c r="MN191" s="841"/>
      <c r="MO191" s="13"/>
      <c r="MQ191" s="154"/>
      <c r="MR191" s="135">
        <v>10.3</v>
      </c>
      <c r="MS191" s="135">
        <v>12.7</v>
      </c>
      <c r="MT191" s="135">
        <f>12.5*MS191</f>
        <v>158.75</v>
      </c>
      <c r="MU191" s="320" t="s">
        <v>151</v>
      </c>
      <c r="MV191" s="136">
        <f>MS191-MR191</f>
        <v>2.3999999999999986</v>
      </c>
      <c r="MW191" s="137">
        <f>MV191/MR191</f>
        <v>0.23300970873786392</v>
      </c>
      <c r="MX191" s="13"/>
      <c r="MY191" s="13"/>
      <c r="MZ191" s="13"/>
      <c r="NA191" s="150" t="s">
        <v>39</v>
      </c>
      <c r="NB191" s="283"/>
      <c r="NC191" s="840"/>
      <c r="ND191" s="841"/>
      <c r="NE191" s="841"/>
      <c r="NF191" s="13"/>
      <c r="NI191" s="154"/>
      <c r="NJ191" s="135">
        <v>10.58</v>
      </c>
      <c r="NK191" s="135">
        <v>12.7</v>
      </c>
      <c r="NL191" s="362">
        <f>NK191*12.36</f>
        <v>156.97199999999998</v>
      </c>
      <c r="NM191" s="320" t="s">
        <v>151</v>
      </c>
      <c r="NN191" s="136">
        <f>NK191-NJ191</f>
        <v>2.1199999999999992</v>
      </c>
      <c r="NO191" s="137">
        <f>NN191/NJ191</f>
        <v>0.20037807183364831</v>
      </c>
      <c r="NP191" s="13"/>
      <c r="NQ191" s="13"/>
      <c r="NR191" s="13"/>
      <c r="NS191" s="150" t="s">
        <v>39</v>
      </c>
      <c r="NT191" s="283"/>
      <c r="NU191" s="840"/>
      <c r="NV191" s="841"/>
      <c r="NW191" s="841"/>
      <c r="NX191" s="13"/>
      <c r="OA191" s="154"/>
      <c r="OB191" s="135">
        <v>10.58</v>
      </c>
      <c r="OC191" s="135">
        <v>12.7</v>
      </c>
      <c r="OD191" s="362"/>
      <c r="OE191" s="320" t="s">
        <v>151</v>
      </c>
      <c r="OF191" s="136">
        <f>OC191-OB191</f>
        <v>2.1199999999999992</v>
      </c>
      <c r="OG191" s="137">
        <f>OF191/OB191</f>
        <v>0.20037807183364831</v>
      </c>
      <c r="OH191" s="13"/>
      <c r="OI191" s="13"/>
      <c r="OJ191" s="13"/>
      <c r="OK191" s="150" t="s">
        <v>39</v>
      </c>
      <c r="OL191" s="283"/>
      <c r="OM191" s="840"/>
      <c r="ON191" s="13"/>
      <c r="OQ191" s="154"/>
      <c r="OR191" s="135">
        <v>10.58</v>
      </c>
      <c r="OS191" s="135">
        <v>12.7</v>
      </c>
      <c r="OT191" s="362"/>
      <c r="OU191" s="320" t="s">
        <v>151</v>
      </c>
      <c r="OV191" s="136">
        <f>OS191-OR191</f>
        <v>2.1199999999999992</v>
      </c>
      <c r="OW191" s="137">
        <f>OV191/OR191</f>
        <v>0.20037807183364831</v>
      </c>
      <c r="OX191" s="13"/>
      <c r="OY191" s="13"/>
      <c r="OZ191" s="13"/>
      <c r="PA191" s="150" t="s">
        <v>39</v>
      </c>
      <c r="PB191" s="283"/>
      <c r="PC191" s="840"/>
      <c r="PD191" s="13"/>
      <c r="PG191" s="154"/>
      <c r="PH191" s="135">
        <v>10.58</v>
      </c>
      <c r="PI191" s="135">
        <v>12.7</v>
      </c>
      <c r="PJ191" s="362"/>
      <c r="PK191" s="320" t="s">
        <v>151</v>
      </c>
      <c r="PL191" s="136">
        <f>PI191-PH191</f>
        <v>2.1199999999999992</v>
      </c>
      <c r="PM191" s="137">
        <f>PL191/PH191</f>
        <v>0.20037807183364831</v>
      </c>
      <c r="PN191" s="13"/>
      <c r="PO191" s="13"/>
      <c r="PP191" s="13"/>
      <c r="PQ191" s="150" t="s">
        <v>39</v>
      </c>
      <c r="PR191" s="283"/>
      <c r="PS191" s="840"/>
      <c r="PT191" s="13"/>
      <c r="PV191" s="154"/>
      <c r="PW191" s="135">
        <v>10.58</v>
      </c>
      <c r="PX191" s="135">
        <v>12.7</v>
      </c>
      <c r="PY191" s="362"/>
      <c r="PZ191" s="320" t="s">
        <v>151</v>
      </c>
      <c r="QA191" s="136">
        <f>PX191-PW191</f>
        <v>2.1199999999999992</v>
      </c>
      <c r="QB191" s="137">
        <f>QA191/PW191</f>
        <v>0.20037807183364831</v>
      </c>
      <c r="QC191" s="13"/>
      <c r="QD191" s="13"/>
      <c r="QE191" s="13"/>
      <c r="QF191" s="150" t="s">
        <v>39</v>
      </c>
      <c r="QG191" s="283"/>
      <c r="QH191" s="840"/>
      <c r="QI191" s="13"/>
      <c r="QK191" s="154"/>
      <c r="QL191" s="135">
        <v>10.58</v>
      </c>
      <c r="QM191" s="135">
        <v>12.7</v>
      </c>
      <c r="QN191" s="362"/>
      <c r="QO191" s="320" t="s">
        <v>151</v>
      </c>
      <c r="QP191" s="136">
        <f>QM191-QL191</f>
        <v>2.1199999999999992</v>
      </c>
      <c r="QQ191" s="137">
        <f>QP191/QL191</f>
        <v>0.20037807183364831</v>
      </c>
      <c r="QR191" s="13"/>
      <c r="QS191" s="13"/>
      <c r="QT191" s="13"/>
      <c r="QU191" s="150" t="s">
        <v>39</v>
      </c>
      <c r="QV191" s="283"/>
      <c r="QW191" s="840"/>
      <c r="QX191" s="13"/>
      <c r="QZ191" s="628"/>
      <c r="RA191" s="135">
        <v>10.58</v>
      </c>
      <c r="RB191" s="135">
        <v>12.7</v>
      </c>
      <c r="RC191" s="506">
        <f>12.13*RB191</f>
        <v>154.05099999999999</v>
      </c>
      <c r="RD191" s="320" t="s">
        <v>151</v>
      </c>
      <c r="RE191" s="136">
        <f>RB191-RA191</f>
        <v>2.1199999999999992</v>
      </c>
      <c r="RF191" s="137">
        <f>RE191/RA191</f>
        <v>0.20037807183364831</v>
      </c>
      <c r="RG191" s="13"/>
      <c r="RH191" s="13"/>
      <c r="RI191" s="13"/>
      <c r="RJ191" s="525" t="s">
        <v>39</v>
      </c>
      <c r="RK191" s="283"/>
      <c r="RL191" s="917"/>
      <c r="RM191" s="633"/>
      <c r="RQ191" s="628"/>
      <c r="RR191" s="135">
        <v>10.58</v>
      </c>
      <c r="RS191" s="135">
        <v>12.7</v>
      </c>
      <c r="RT191" s="506">
        <f>12.13*RS191</f>
        <v>154.05099999999999</v>
      </c>
      <c r="RU191" s="320" t="s">
        <v>1012</v>
      </c>
      <c r="RV191" s="136">
        <f>RS191-RR191</f>
        <v>2.1199999999999992</v>
      </c>
      <c r="RW191" s="137">
        <f>RV191/RR191</f>
        <v>0.20037807183364831</v>
      </c>
      <c r="RX191" s="13"/>
      <c r="RY191" s="13"/>
      <c r="RZ191" s="13"/>
      <c r="SA191" s="525" t="s">
        <v>39</v>
      </c>
      <c r="SB191" s="283"/>
      <c r="SC191" s="917"/>
      <c r="SD191" s="633"/>
    </row>
    <row r="192" spans="1:498" ht="15" customHeight="1">
      <c r="A192" s="140" t="s">
        <v>578</v>
      </c>
      <c r="B192" s="141">
        <v>80</v>
      </c>
      <c r="C192" s="140" t="s">
        <v>47</v>
      </c>
      <c r="D192" s="783">
        <v>1025</v>
      </c>
      <c r="E192" s="142" t="s">
        <v>579</v>
      </c>
      <c r="F192" s="352" t="s">
        <v>580</v>
      </c>
      <c r="G192" s="604" t="s">
        <v>581</v>
      </c>
      <c r="H192" s="140"/>
      <c r="J192" s="128"/>
      <c r="K192" s="13"/>
      <c r="L192" s="13"/>
      <c r="M192" s="128"/>
      <c r="N192" s="13"/>
      <c r="O192" s="13"/>
      <c r="P192" s="128"/>
      <c r="Q192" s="128"/>
      <c r="R192" s="13"/>
      <c r="S192" s="245"/>
      <c r="T192" s="128"/>
      <c r="U192" s="128"/>
      <c r="X192" s="13"/>
      <c r="Y192" s="135">
        <v>13</v>
      </c>
      <c r="Z192" s="135">
        <v>14.741763134461264</v>
      </c>
      <c r="AA192" s="836" t="s">
        <v>151</v>
      </c>
      <c r="AB192" s="136">
        <f>Z192-Y192</f>
        <v>1.7417631344612641</v>
      </c>
      <c r="AC192" s="137">
        <f>AB192/Y192</f>
        <v>0.13398177957394339</v>
      </c>
      <c r="AD192" s="837"/>
      <c r="AE192" s="838" t="s">
        <v>39</v>
      </c>
      <c r="AF192" s="138"/>
      <c r="AG192" s="840"/>
      <c r="AH192" s="841"/>
      <c r="AI192" s="841"/>
      <c r="AL192" s="13" t="s">
        <v>628</v>
      </c>
      <c r="AM192" s="158">
        <v>13.65</v>
      </c>
      <c r="AN192" s="158">
        <v>14.67</v>
      </c>
      <c r="AO192" s="842" t="s">
        <v>62</v>
      </c>
      <c r="AP192" s="159">
        <f>AN192-AM192</f>
        <v>1.0199999999999996</v>
      </c>
      <c r="AQ192" s="160">
        <f>AP192/AM192</f>
        <v>7.4725274725274696E-2</v>
      </c>
      <c r="AR192" s="843"/>
      <c r="AS192" s="844" t="s">
        <v>39</v>
      </c>
      <c r="AT192" s="162"/>
      <c r="AU192" s="845"/>
      <c r="AV192" s="846"/>
      <c r="AW192" s="846"/>
      <c r="AZ192" s="13" t="s">
        <v>628</v>
      </c>
      <c r="BA192" s="158">
        <v>13.65</v>
      </c>
      <c r="BB192" s="158">
        <v>14.67</v>
      </c>
      <c r="BC192" s="842" t="s">
        <v>62</v>
      </c>
      <c r="BD192" s="159">
        <f>BB192-BA192</f>
        <v>1.0199999999999996</v>
      </c>
      <c r="BE192" s="160">
        <f>BD192/BA192</f>
        <v>7.4725274725274696E-2</v>
      </c>
      <c r="BF192" s="843"/>
      <c r="BG192" s="844" t="s">
        <v>39</v>
      </c>
      <c r="BH192" s="162"/>
      <c r="BI192" s="845"/>
      <c r="BJ192" s="846"/>
      <c r="BK192" s="846"/>
      <c r="BL192" s="13"/>
      <c r="BN192" s="13"/>
      <c r="BO192" s="158">
        <v>13.65</v>
      </c>
      <c r="BP192" s="158">
        <v>14.67</v>
      </c>
      <c r="BQ192" s="842" t="s">
        <v>62</v>
      </c>
      <c r="BR192" s="159">
        <f>BP192-BO192</f>
        <v>1.0199999999999996</v>
      </c>
      <c r="BS192" s="160">
        <f>BR192/BO192</f>
        <v>7.4725274725274696E-2</v>
      </c>
      <c r="BT192" s="843"/>
      <c r="BU192" s="844" t="s">
        <v>39</v>
      </c>
      <c r="BV192" s="162"/>
      <c r="BW192" s="845"/>
      <c r="BX192" s="846"/>
      <c r="BY192" s="846"/>
      <c r="CB192" s="13"/>
      <c r="CC192" s="158">
        <v>13.65</v>
      </c>
      <c r="CD192" s="158">
        <v>14.67</v>
      </c>
      <c r="CE192" s="842" t="s">
        <v>62</v>
      </c>
      <c r="CF192" s="159">
        <f>CD192-CC192</f>
        <v>1.0199999999999996</v>
      </c>
      <c r="CG192" s="160">
        <f>CF192/CC192</f>
        <v>7.4725274725274696E-2</v>
      </c>
      <c r="CH192" s="843"/>
      <c r="CI192" s="844" t="s">
        <v>39</v>
      </c>
      <c r="CJ192" s="162"/>
      <c r="CK192" s="845"/>
      <c r="CL192" s="846"/>
      <c r="CM192" s="846"/>
      <c r="CP192" s="13"/>
      <c r="CQ192" s="158">
        <v>13.65</v>
      </c>
      <c r="CR192" s="158">
        <v>14.67</v>
      </c>
      <c r="CS192" s="842" t="s">
        <v>62</v>
      </c>
      <c r="CT192" s="159">
        <f>CR192-CQ192</f>
        <v>1.0199999999999996</v>
      </c>
      <c r="CU192" s="160">
        <f>CT192/CQ192</f>
        <v>7.4725274725274696E-2</v>
      </c>
      <c r="CV192" s="843"/>
      <c r="CW192" s="844" t="s">
        <v>39</v>
      </c>
      <c r="CX192" s="162"/>
      <c r="CY192" s="845"/>
      <c r="CZ192" s="846"/>
      <c r="DA192" s="846"/>
      <c r="DD192" s="13"/>
      <c r="DE192" s="158">
        <v>13.65</v>
      </c>
      <c r="DF192" s="158">
        <v>14.67</v>
      </c>
      <c r="DG192" s="842"/>
      <c r="DH192" s="842"/>
      <c r="DI192" s="842" t="s">
        <v>62</v>
      </c>
      <c r="DJ192" s="159">
        <f>DF192-DE192</f>
        <v>1.0199999999999996</v>
      </c>
      <c r="DK192" s="160">
        <f>DJ192/DE192</f>
        <v>7.4725274725274696E-2</v>
      </c>
      <c r="DL192" s="843"/>
      <c r="DM192" s="844" t="s">
        <v>39</v>
      </c>
      <c r="DN192" s="162"/>
      <c r="DO192" s="845"/>
      <c r="DP192" s="846"/>
      <c r="DQ192" s="846"/>
      <c r="DT192" s="13"/>
      <c r="DU192" s="158">
        <v>13.65</v>
      </c>
      <c r="DV192" s="158">
        <v>14.67</v>
      </c>
      <c r="DW192" s="158" t="s">
        <v>62</v>
      </c>
      <c r="DX192" s="159">
        <f>DV192-DU192</f>
        <v>1.0199999999999996</v>
      </c>
      <c r="DY192" s="160">
        <f>DX192/DU192</f>
        <v>7.4725274725274696E-2</v>
      </c>
      <c r="DZ192" s="843"/>
      <c r="EA192" s="844" t="s">
        <v>39</v>
      </c>
      <c r="EB192" s="162"/>
      <c r="EC192" s="845"/>
      <c r="ED192" s="846"/>
      <c r="EE192" s="846"/>
      <c r="EH192" s="13"/>
      <c r="EI192" s="158">
        <v>13.65</v>
      </c>
      <c r="EJ192" s="158">
        <v>14.67</v>
      </c>
      <c r="EK192" s="158" t="s">
        <v>62</v>
      </c>
      <c r="EL192" s="159">
        <f>EJ192-EI192</f>
        <v>1.0199999999999996</v>
      </c>
      <c r="EM192" s="160">
        <f>EL192/EI192</f>
        <v>7.4725274725274696E-2</v>
      </c>
      <c r="EN192" s="844" t="s">
        <v>39</v>
      </c>
      <c r="EO192" s="162"/>
      <c r="EP192" s="845"/>
      <c r="EQ192" s="846"/>
      <c r="ER192" s="846"/>
      <c r="EU192" s="13"/>
      <c r="EV192" s="158">
        <v>13.65</v>
      </c>
      <c r="EW192" s="158">
        <v>14.67</v>
      </c>
      <c r="EX192" s="158" t="s">
        <v>62</v>
      </c>
      <c r="EY192" s="159">
        <f>EW192-EV192</f>
        <v>1.0199999999999996</v>
      </c>
      <c r="EZ192" s="160">
        <f>EY192/EV192</f>
        <v>7.4725274725274696E-2</v>
      </c>
      <c r="FA192" s="844" t="s">
        <v>39</v>
      </c>
      <c r="FB192" s="162"/>
      <c r="FC192" s="845"/>
      <c r="FD192" s="846"/>
      <c r="FE192" s="846"/>
      <c r="FH192" s="13"/>
      <c r="FI192" s="158">
        <v>13.65</v>
      </c>
      <c r="FJ192" s="158">
        <v>14.67</v>
      </c>
      <c r="FK192" s="158" t="s">
        <v>62</v>
      </c>
      <c r="FL192" s="159">
        <f>FJ192-FI192</f>
        <v>1.0199999999999996</v>
      </c>
      <c r="FM192" s="160">
        <f>FL192/FI192</f>
        <v>7.4725274725274696E-2</v>
      </c>
      <c r="FN192" s="844" t="s">
        <v>39</v>
      </c>
      <c r="FO192" s="162"/>
      <c r="FP192" s="845"/>
      <c r="FQ192" s="846"/>
      <c r="FR192" s="846"/>
      <c r="FU192" s="13"/>
      <c r="FV192" s="158">
        <v>13.65</v>
      </c>
      <c r="FW192" s="158">
        <v>14.67</v>
      </c>
      <c r="FX192" s="158"/>
      <c r="FY192" s="158" t="s">
        <v>62</v>
      </c>
      <c r="FZ192" s="159">
        <f>FW192-FV192</f>
        <v>1.0199999999999996</v>
      </c>
      <c r="GA192" s="160">
        <f>FZ192/FV192</f>
        <v>7.4725274725274696E-2</v>
      </c>
      <c r="GB192" s="844" t="s">
        <v>39</v>
      </c>
      <c r="GC192" s="162"/>
      <c r="GD192" s="845"/>
      <c r="GE192" s="846"/>
      <c r="GF192" s="846"/>
      <c r="GI192" s="13"/>
      <c r="GJ192" s="158">
        <v>13.65</v>
      </c>
      <c r="GK192" s="158">
        <v>14.67</v>
      </c>
      <c r="GL192" s="158"/>
      <c r="GM192" s="158" t="s">
        <v>62</v>
      </c>
      <c r="GN192" s="159">
        <f>GK192-GJ192</f>
        <v>1.0199999999999996</v>
      </c>
      <c r="GO192" s="160">
        <f>GN192/GJ192</f>
        <v>7.4725274725274696E-2</v>
      </c>
      <c r="GP192" s="844" t="s">
        <v>39</v>
      </c>
      <c r="GQ192" s="284"/>
      <c r="GR192" s="845"/>
      <c r="GS192" s="846"/>
      <c r="GT192" s="846"/>
      <c r="GW192" s="13"/>
      <c r="GX192" s="158">
        <v>13.65</v>
      </c>
      <c r="GY192" s="158">
        <v>14.67</v>
      </c>
      <c r="GZ192" s="158"/>
      <c r="HA192" s="158" t="s">
        <v>62</v>
      </c>
      <c r="HB192" s="159">
        <f>GY192-GX192</f>
        <v>1.0199999999999996</v>
      </c>
      <c r="HC192" s="160">
        <f>HB192/GX192</f>
        <v>7.4725274725274696E-2</v>
      </c>
      <c r="HD192" s="844" t="s">
        <v>39</v>
      </c>
      <c r="HE192" s="284"/>
      <c r="HF192" s="845"/>
      <c r="HG192" s="846"/>
      <c r="HH192" s="846"/>
      <c r="HK192" s="13"/>
      <c r="HL192" s="158">
        <v>13.65</v>
      </c>
      <c r="HM192" s="158">
        <v>14.67</v>
      </c>
      <c r="HN192" s="158"/>
      <c r="HO192" s="158" t="s">
        <v>62</v>
      </c>
      <c r="HP192" s="159">
        <f>HM192-HL192</f>
        <v>1.0199999999999996</v>
      </c>
      <c r="HQ192" s="160">
        <f>HP192/HL192</f>
        <v>7.4725274725274696E-2</v>
      </c>
      <c r="HR192" s="844" t="s">
        <v>39</v>
      </c>
      <c r="HS192" s="284"/>
      <c r="HT192" s="845"/>
      <c r="HU192" s="846"/>
      <c r="HV192" s="846"/>
      <c r="HX192" s="13"/>
      <c r="HY192" s="158">
        <v>13.65</v>
      </c>
      <c r="HZ192" s="158">
        <v>14.67</v>
      </c>
      <c r="IA192" s="158"/>
      <c r="IB192" s="158" t="s">
        <v>62</v>
      </c>
      <c r="IC192" s="159">
        <f>HZ192-HY192</f>
        <v>1.0199999999999996</v>
      </c>
      <c r="ID192" s="160">
        <f>IC192/HY192</f>
        <v>7.4725274725274696E-2</v>
      </c>
      <c r="IE192" s="160"/>
      <c r="IF192" s="160"/>
      <c r="IG192" s="160"/>
      <c r="IH192" s="161" t="s">
        <v>39</v>
      </c>
      <c r="II192" s="284"/>
      <c r="IJ192" s="845"/>
      <c r="IK192" s="846"/>
      <c r="IL192" s="846"/>
      <c r="IQ192" s="13"/>
      <c r="IR192" s="158">
        <v>13.65</v>
      </c>
      <c r="IS192" s="158">
        <v>14.67</v>
      </c>
      <c r="IT192" s="158"/>
      <c r="IU192" s="158" t="s">
        <v>62</v>
      </c>
      <c r="IV192" s="159">
        <f>IS192-IR192</f>
        <v>1.0199999999999996</v>
      </c>
      <c r="IW192" s="160">
        <f>IV192/IR192</f>
        <v>7.4725274725274696E-2</v>
      </c>
      <c r="IX192" s="160"/>
      <c r="IY192" s="160"/>
      <c r="IZ192" s="160"/>
      <c r="JA192" s="161" t="s">
        <v>39</v>
      </c>
      <c r="JB192" s="284"/>
      <c r="JC192" s="845"/>
      <c r="JD192" s="846"/>
      <c r="JE192" s="846"/>
      <c r="JH192" s="13"/>
      <c r="JI192" s="158">
        <v>13.65</v>
      </c>
      <c r="JJ192" s="158">
        <v>14.67</v>
      </c>
      <c r="JK192" s="158"/>
      <c r="JL192" s="158" t="s">
        <v>62</v>
      </c>
      <c r="JM192" s="159">
        <f>JJ192-JI192</f>
        <v>1.0199999999999996</v>
      </c>
      <c r="JN192" s="160">
        <f>JM192/JI192</f>
        <v>7.4725274725274696E-2</v>
      </c>
      <c r="JO192" s="160"/>
      <c r="JP192" s="160"/>
      <c r="JQ192" s="160"/>
      <c r="JR192" s="161" t="s">
        <v>39</v>
      </c>
      <c r="JS192" s="284"/>
      <c r="JT192" s="845"/>
      <c r="JU192" s="846"/>
      <c r="JV192" s="846"/>
      <c r="JW192" s="13"/>
      <c r="JZ192" s="13"/>
      <c r="KA192" s="158">
        <v>13.65</v>
      </c>
      <c r="KB192" s="158">
        <v>14.67</v>
      </c>
      <c r="KC192" s="158"/>
      <c r="KD192" s="158" t="s">
        <v>62</v>
      </c>
      <c r="KE192" s="159">
        <f>KB192-KA192</f>
        <v>1.0199999999999996</v>
      </c>
      <c r="KF192" s="160">
        <f>KE192/KA192</f>
        <v>7.4725274725274696E-2</v>
      </c>
      <c r="KG192" s="160"/>
      <c r="KH192" s="160"/>
      <c r="KI192" s="160"/>
      <c r="KJ192" s="161" t="s">
        <v>39</v>
      </c>
      <c r="KK192" s="284"/>
      <c r="KL192" s="845"/>
      <c r="KM192" s="846"/>
      <c r="KN192" s="846"/>
      <c r="KO192" s="13"/>
      <c r="KQ192" s="13"/>
      <c r="KR192" s="158">
        <v>13.65</v>
      </c>
      <c r="KS192" s="158">
        <v>14.67</v>
      </c>
      <c r="KT192" s="158"/>
      <c r="KU192" s="321" t="s">
        <v>62</v>
      </c>
      <c r="KV192" s="159">
        <f>KS192-KR192</f>
        <v>1.0199999999999996</v>
      </c>
      <c r="KW192" s="160">
        <f>KV192/KR192</f>
        <v>7.4725274725274696E-2</v>
      </c>
      <c r="KX192" s="160"/>
      <c r="KY192" s="160"/>
      <c r="KZ192" s="160"/>
      <c r="LA192" s="161" t="s">
        <v>39</v>
      </c>
      <c r="LB192" s="284"/>
      <c r="LC192" s="845"/>
      <c r="LD192" s="846"/>
      <c r="LE192" s="846"/>
      <c r="LF192" s="13"/>
      <c r="LI192" s="13"/>
      <c r="LJ192" s="158">
        <v>13.65</v>
      </c>
      <c r="LK192" s="158">
        <v>14.67</v>
      </c>
      <c r="LL192" s="158"/>
      <c r="LM192" s="321" t="s">
        <v>62</v>
      </c>
      <c r="LN192" s="159">
        <f>LK192-LJ192</f>
        <v>1.0199999999999996</v>
      </c>
      <c r="LO192" s="160">
        <f>LN192/LJ192</f>
        <v>7.4725274725274696E-2</v>
      </c>
      <c r="LP192" s="160"/>
      <c r="LQ192" s="160"/>
      <c r="LR192" s="160"/>
      <c r="LS192" s="161" t="s">
        <v>39</v>
      </c>
      <c r="LT192" s="284"/>
      <c r="LU192" s="845"/>
      <c r="LV192" s="846"/>
      <c r="LW192" s="846"/>
      <c r="LX192" s="13"/>
      <c r="LZ192" s="13"/>
      <c r="MA192" s="158">
        <v>13.65</v>
      </c>
      <c r="MB192" s="158">
        <v>14.67</v>
      </c>
      <c r="MC192" s="158"/>
      <c r="MD192" s="321" t="s">
        <v>62</v>
      </c>
      <c r="ME192" s="159">
        <f>MB192-MA192</f>
        <v>1.0199999999999996</v>
      </c>
      <c r="MF192" s="160">
        <f>ME192/MA192</f>
        <v>7.4725274725274696E-2</v>
      </c>
      <c r="MG192" s="160"/>
      <c r="MH192" s="160"/>
      <c r="MI192" s="160"/>
      <c r="MJ192" s="161" t="s">
        <v>39</v>
      </c>
      <c r="MK192" s="284"/>
      <c r="ML192" s="845"/>
      <c r="MM192" s="846"/>
      <c r="MN192" s="846"/>
      <c r="MO192" s="13"/>
      <c r="MQ192" s="13"/>
      <c r="MR192" s="158">
        <v>13.65</v>
      </c>
      <c r="MS192" s="158">
        <v>14.67</v>
      </c>
      <c r="MT192" s="158"/>
      <c r="MU192" s="321" t="s">
        <v>62</v>
      </c>
      <c r="MV192" s="159">
        <f>MS192-MR192</f>
        <v>1.0199999999999996</v>
      </c>
      <c r="MW192" s="160">
        <f>MV192/MR192</f>
        <v>7.4725274725274696E-2</v>
      </c>
      <c r="MX192" s="160"/>
      <c r="MY192" s="160"/>
      <c r="MZ192" s="160"/>
      <c r="NA192" s="161" t="s">
        <v>39</v>
      </c>
      <c r="NB192" s="284"/>
      <c r="NC192" s="845"/>
      <c r="ND192" s="846"/>
      <c r="NE192" s="846"/>
      <c r="NF192" s="13"/>
      <c r="NI192" s="13"/>
      <c r="NJ192" s="158">
        <v>13.65</v>
      </c>
      <c r="NK192" s="158">
        <v>14.67</v>
      </c>
      <c r="NL192" s="158"/>
      <c r="NM192" s="321" t="s">
        <v>62</v>
      </c>
      <c r="NN192" s="159">
        <f>NK192-NJ192</f>
        <v>1.0199999999999996</v>
      </c>
      <c r="NO192" s="160">
        <f>NN192/NJ192</f>
        <v>7.4725274725274696E-2</v>
      </c>
      <c r="NP192" s="160"/>
      <c r="NQ192" s="160"/>
      <c r="NR192" s="160"/>
      <c r="NS192" s="161" t="s">
        <v>39</v>
      </c>
      <c r="NT192" s="284"/>
      <c r="NU192" s="845"/>
      <c r="NV192" s="846"/>
      <c r="NW192" s="846"/>
      <c r="NX192" s="13"/>
      <c r="OA192" s="13"/>
      <c r="OB192" s="158">
        <v>13.65</v>
      </c>
      <c r="OC192" s="158">
        <v>14.67</v>
      </c>
      <c r="OD192" s="158"/>
      <c r="OE192" s="321" t="s">
        <v>62</v>
      </c>
      <c r="OF192" s="159">
        <f>OC192-OB192</f>
        <v>1.0199999999999996</v>
      </c>
      <c r="OG192" s="160">
        <f>OF192/OB192</f>
        <v>7.4725274725274696E-2</v>
      </c>
      <c r="OH192" s="160"/>
      <c r="OI192" s="160"/>
      <c r="OJ192" s="160"/>
      <c r="OK192" s="161" t="s">
        <v>39</v>
      </c>
      <c r="OL192" s="284"/>
      <c r="OM192" s="845"/>
      <c r="ON192" s="13"/>
      <c r="OQ192" s="13"/>
      <c r="OR192" s="158">
        <v>13.65</v>
      </c>
      <c r="OS192" s="158">
        <v>14.67</v>
      </c>
      <c r="OT192" s="158"/>
      <c r="OU192" s="321" t="s">
        <v>62</v>
      </c>
      <c r="OV192" s="159">
        <f>OS192-OR192</f>
        <v>1.0199999999999996</v>
      </c>
      <c r="OW192" s="160">
        <f>OV192/OR192</f>
        <v>7.4725274725274696E-2</v>
      </c>
      <c r="OX192" s="160"/>
      <c r="OY192" s="160"/>
      <c r="OZ192" s="160"/>
      <c r="PA192" s="161" t="s">
        <v>39</v>
      </c>
      <c r="PB192" s="284"/>
      <c r="PC192" s="845"/>
      <c r="PD192" s="13"/>
      <c r="PG192" s="13"/>
      <c r="PH192" s="158">
        <v>13.65</v>
      </c>
      <c r="PI192" s="158">
        <v>14.67</v>
      </c>
      <c r="PJ192" s="158"/>
      <c r="PK192" s="321" t="s">
        <v>62</v>
      </c>
      <c r="PL192" s="159">
        <f>PI192-PH192</f>
        <v>1.0199999999999996</v>
      </c>
      <c r="PM192" s="160">
        <f>PL192/PH192</f>
        <v>7.4725274725274696E-2</v>
      </c>
      <c r="PN192" s="160"/>
      <c r="PO192" s="160"/>
      <c r="PP192" s="160"/>
      <c r="PQ192" s="161" t="s">
        <v>39</v>
      </c>
      <c r="PR192" s="284"/>
      <c r="PS192" s="845"/>
      <c r="PT192" s="13"/>
      <c r="PV192" s="13"/>
      <c r="PW192" s="158">
        <v>13.65</v>
      </c>
      <c r="PX192" s="158">
        <v>14.67</v>
      </c>
      <c r="PY192" s="158"/>
      <c r="PZ192" s="321" t="s">
        <v>62</v>
      </c>
      <c r="QA192" s="159">
        <f>PX192-PW192</f>
        <v>1.0199999999999996</v>
      </c>
      <c r="QB192" s="160">
        <f>QA192/PW192</f>
        <v>7.4725274725274696E-2</v>
      </c>
      <c r="QC192" s="160"/>
      <c r="QD192" s="160"/>
      <c r="QE192" s="160"/>
      <c r="QF192" s="161" t="s">
        <v>39</v>
      </c>
      <c r="QG192" s="284"/>
      <c r="QH192" s="845"/>
      <c r="QI192" s="13"/>
      <c r="QK192" s="13"/>
      <c r="QL192" s="158">
        <v>13.65</v>
      </c>
      <c r="QM192" s="158">
        <v>14.67</v>
      </c>
      <c r="QN192" s="158"/>
      <c r="QO192" s="321" t="s">
        <v>62</v>
      </c>
      <c r="QP192" s="159">
        <f>QM192-QL192</f>
        <v>1.0199999999999996</v>
      </c>
      <c r="QQ192" s="160">
        <f>QP192/QL192</f>
        <v>7.4725274725274696E-2</v>
      </c>
      <c r="QR192" s="160"/>
      <c r="QS192" s="160"/>
      <c r="QT192" s="160"/>
      <c r="QU192" s="161" t="s">
        <v>39</v>
      </c>
      <c r="QV192" s="284"/>
      <c r="QW192" s="845"/>
      <c r="QX192" s="13"/>
      <c r="QZ192" s="622"/>
      <c r="RA192" s="158">
        <v>13.65</v>
      </c>
      <c r="RB192" s="158">
        <v>14.67</v>
      </c>
      <c r="RC192" s="507"/>
      <c r="RD192" s="321" t="s">
        <v>62</v>
      </c>
      <c r="RE192" s="159">
        <f>RB192-RA192</f>
        <v>1.0199999999999996</v>
      </c>
      <c r="RF192" s="160">
        <f>RE192/RA192</f>
        <v>7.4725274725274696E-2</v>
      </c>
      <c r="RG192" s="160"/>
      <c r="RH192" s="160"/>
      <c r="RI192" s="160"/>
      <c r="RJ192" s="526" t="s">
        <v>39</v>
      </c>
      <c r="RK192" s="284"/>
      <c r="RL192" s="920"/>
      <c r="RM192" s="633"/>
      <c r="RQ192" s="622"/>
      <c r="RR192" s="158">
        <v>13.65</v>
      </c>
      <c r="RS192" s="158">
        <v>14.67</v>
      </c>
      <c r="RT192" s="507"/>
      <c r="RU192" s="321" t="s">
        <v>62</v>
      </c>
      <c r="RV192" s="159">
        <f>RS192-RR192</f>
        <v>1.0199999999999996</v>
      </c>
      <c r="RW192" s="160">
        <f>RV192/RR192</f>
        <v>7.4725274725274696E-2</v>
      </c>
      <c r="RX192" s="160"/>
      <c r="RY192" s="160"/>
      <c r="RZ192" s="160"/>
      <c r="SA192" s="526" t="s">
        <v>39</v>
      </c>
      <c r="SB192" s="284"/>
      <c r="SC192" s="920"/>
      <c r="SD192" s="633"/>
    </row>
    <row r="193" spans="1:498" ht="15" customHeight="1">
      <c r="A193" s="140" t="s">
        <v>588</v>
      </c>
      <c r="B193" s="141">
        <v>80</v>
      </c>
      <c r="C193" s="140" t="s">
        <v>47</v>
      </c>
      <c r="D193" s="783">
        <v>1025</v>
      </c>
      <c r="E193" s="142" t="s">
        <v>579</v>
      </c>
      <c r="F193" s="352" t="s">
        <v>580</v>
      </c>
      <c r="G193" s="604" t="s">
        <v>589</v>
      </c>
      <c r="H193" s="140"/>
      <c r="J193" s="128"/>
      <c r="K193" s="13"/>
      <c r="L193" s="13"/>
      <c r="M193" s="128"/>
      <c r="N193" s="13"/>
      <c r="O193" s="13"/>
      <c r="P193" s="128"/>
      <c r="Q193" s="128"/>
      <c r="R193" s="13"/>
      <c r="S193" s="245"/>
      <c r="T193" s="128"/>
      <c r="U193" s="128"/>
      <c r="X193" s="13"/>
      <c r="Y193" s="135">
        <v>11.85</v>
      </c>
      <c r="Z193" s="135">
        <v>13.4</v>
      </c>
      <c r="AA193" s="836" t="s">
        <v>151</v>
      </c>
      <c r="AB193" s="136">
        <f>Z193-Y193</f>
        <v>1.5500000000000007</v>
      </c>
      <c r="AC193" s="137">
        <f>AB193/Y193</f>
        <v>0.13080168776371315</v>
      </c>
      <c r="AD193" s="837"/>
      <c r="AE193" s="838" t="s">
        <v>39</v>
      </c>
      <c r="AF193" s="138"/>
      <c r="AG193" s="840"/>
      <c r="AH193" s="841"/>
      <c r="AI193" s="841"/>
      <c r="AL193" s="13" t="s">
        <v>628</v>
      </c>
      <c r="AM193" s="158">
        <v>12.4</v>
      </c>
      <c r="AN193" s="158">
        <v>13.33</v>
      </c>
      <c r="AO193" s="842" t="s">
        <v>62</v>
      </c>
      <c r="AP193" s="159">
        <f>AN193-AM193</f>
        <v>0.92999999999999972</v>
      </c>
      <c r="AQ193" s="160">
        <f>AP193/AM193</f>
        <v>7.4999999999999969E-2</v>
      </c>
      <c r="AR193" s="843"/>
      <c r="AS193" s="844" t="s">
        <v>39</v>
      </c>
      <c r="AT193" s="162"/>
      <c r="AU193" s="845"/>
      <c r="AV193" s="846"/>
      <c r="AW193" s="846"/>
      <c r="AZ193" s="13" t="s">
        <v>628</v>
      </c>
      <c r="BA193" s="158">
        <v>12.4</v>
      </c>
      <c r="BB193" s="158">
        <v>13.33</v>
      </c>
      <c r="BC193" s="842" t="s">
        <v>62</v>
      </c>
      <c r="BD193" s="159">
        <f>BB193-BA193</f>
        <v>0.92999999999999972</v>
      </c>
      <c r="BE193" s="160">
        <f>BD193/BA193</f>
        <v>7.4999999999999969E-2</v>
      </c>
      <c r="BF193" s="843"/>
      <c r="BG193" s="844" t="s">
        <v>39</v>
      </c>
      <c r="BH193" s="162"/>
      <c r="BI193" s="845"/>
      <c r="BJ193" s="846"/>
      <c r="BK193" s="846"/>
      <c r="BL193" s="13"/>
      <c r="BN193" s="13"/>
      <c r="BO193" s="158">
        <v>12.4</v>
      </c>
      <c r="BP193" s="158">
        <v>13.33</v>
      </c>
      <c r="BQ193" s="842" t="s">
        <v>62</v>
      </c>
      <c r="BR193" s="159">
        <f>BP193-BO193</f>
        <v>0.92999999999999972</v>
      </c>
      <c r="BS193" s="160">
        <f>BR193/BO193</f>
        <v>7.4999999999999969E-2</v>
      </c>
      <c r="BT193" s="843"/>
      <c r="BU193" s="844" t="s">
        <v>39</v>
      </c>
      <c r="BV193" s="162"/>
      <c r="BW193" s="845"/>
      <c r="BX193" s="846"/>
      <c r="BY193" s="846"/>
      <c r="CB193" s="13"/>
      <c r="CC193" s="158">
        <v>12.4</v>
      </c>
      <c r="CD193" s="158">
        <v>13.33</v>
      </c>
      <c r="CE193" s="842" t="s">
        <v>62</v>
      </c>
      <c r="CF193" s="159">
        <f>CD193-CC193</f>
        <v>0.92999999999999972</v>
      </c>
      <c r="CG193" s="160">
        <f>CF193/CC193</f>
        <v>7.4999999999999969E-2</v>
      </c>
      <c r="CH193" s="843"/>
      <c r="CI193" s="844" t="s">
        <v>39</v>
      </c>
      <c r="CJ193" s="162"/>
      <c r="CK193" s="845"/>
      <c r="CL193" s="846"/>
      <c r="CM193" s="846"/>
      <c r="CP193" s="13"/>
      <c r="CQ193" s="158">
        <v>12.4</v>
      </c>
      <c r="CR193" s="158">
        <v>13.33</v>
      </c>
      <c r="CS193" s="842" t="s">
        <v>62</v>
      </c>
      <c r="CT193" s="159">
        <f>CR193-CQ193</f>
        <v>0.92999999999999972</v>
      </c>
      <c r="CU193" s="160">
        <f>CT193/CQ193</f>
        <v>7.4999999999999969E-2</v>
      </c>
      <c r="CV193" s="843"/>
      <c r="CW193" s="844" t="s">
        <v>39</v>
      </c>
      <c r="CX193" s="162"/>
      <c r="CY193" s="845"/>
      <c r="CZ193" s="846"/>
      <c r="DA193" s="846"/>
      <c r="DD193" s="13"/>
      <c r="DE193" s="158">
        <v>12.4</v>
      </c>
      <c r="DF193" s="158">
        <v>13.33</v>
      </c>
      <c r="DG193" s="842"/>
      <c r="DH193" s="842"/>
      <c r="DI193" s="842" t="s">
        <v>62</v>
      </c>
      <c r="DJ193" s="159">
        <f>DF193-DE193</f>
        <v>0.92999999999999972</v>
      </c>
      <c r="DK193" s="160">
        <f>DJ193/DE193</f>
        <v>7.4999999999999969E-2</v>
      </c>
      <c r="DL193" s="843"/>
      <c r="DM193" s="844" t="s">
        <v>39</v>
      </c>
      <c r="DN193" s="162"/>
      <c r="DO193" s="845"/>
      <c r="DP193" s="846"/>
      <c r="DQ193" s="846"/>
      <c r="DT193" s="13"/>
      <c r="DU193" s="158">
        <v>12.4</v>
      </c>
      <c r="DV193" s="158">
        <v>13.33</v>
      </c>
      <c r="DW193" s="158" t="s">
        <v>62</v>
      </c>
      <c r="DX193" s="159">
        <f>DV193-DU193</f>
        <v>0.92999999999999972</v>
      </c>
      <c r="DY193" s="160">
        <f>DX193/DU193</f>
        <v>7.4999999999999969E-2</v>
      </c>
      <c r="DZ193" s="843"/>
      <c r="EA193" s="844" t="s">
        <v>39</v>
      </c>
      <c r="EB193" s="162"/>
      <c r="EC193" s="845"/>
      <c r="ED193" s="846"/>
      <c r="EE193" s="846"/>
      <c r="EH193" s="13"/>
      <c r="EI193" s="158">
        <v>12.4</v>
      </c>
      <c r="EJ193" s="158">
        <v>13.33</v>
      </c>
      <c r="EK193" s="158" t="s">
        <v>62</v>
      </c>
      <c r="EL193" s="159">
        <f>EJ193-EI193</f>
        <v>0.92999999999999972</v>
      </c>
      <c r="EM193" s="160">
        <f>EL193/EI193</f>
        <v>7.4999999999999969E-2</v>
      </c>
      <c r="EN193" s="844" t="s">
        <v>39</v>
      </c>
      <c r="EO193" s="162"/>
      <c r="EP193" s="845"/>
      <c r="EQ193" s="846"/>
      <c r="ER193" s="846"/>
      <c r="EU193" s="13"/>
      <c r="EV193" s="158">
        <v>12.4</v>
      </c>
      <c r="EW193" s="158">
        <v>13.33</v>
      </c>
      <c r="EX193" s="158" t="s">
        <v>62</v>
      </c>
      <c r="EY193" s="159">
        <f>EW193-EV193</f>
        <v>0.92999999999999972</v>
      </c>
      <c r="EZ193" s="160">
        <f>EY193/EV193</f>
        <v>7.4999999999999969E-2</v>
      </c>
      <c r="FA193" s="844" t="s">
        <v>39</v>
      </c>
      <c r="FB193" s="162"/>
      <c r="FC193" s="845"/>
      <c r="FD193" s="846"/>
      <c r="FE193" s="846"/>
      <c r="FH193" s="13"/>
      <c r="FI193" s="158">
        <v>12.4</v>
      </c>
      <c r="FJ193" s="158">
        <v>13.33</v>
      </c>
      <c r="FK193" s="158" t="s">
        <v>62</v>
      </c>
      <c r="FL193" s="159">
        <f>FJ193-FI193</f>
        <v>0.92999999999999972</v>
      </c>
      <c r="FM193" s="160">
        <f>FL193/FI193</f>
        <v>7.4999999999999969E-2</v>
      </c>
      <c r="FN193" s="844" t="s">
        <v>39</v>
      </c>
      <c r="FO193" s="162"/>
      <c r="FP193" s="845"/>
      <c r="FQ193" s="846"/>
      <c r="FR193" s="846"/>
      <c r="FU193" s="13"/>
      <c r="FV193" s="158">
        <v>12.4</v>
      </c>
      <c r="FW193" s="158">
        <v>13.33</v>
      </c>
      <c r="FX193" s="158"/>
      <c r="FY193" s="158" t="s">
        <v>62</v>
      </c>
      <c r="FZ193" s="159">
        <f>FW193-FV193</f>
        <v>0.92999999999999972</v>
      </c>
      <c r="GA193" s="160">
        <f>FZ193/FV193</f>
        <v>7.4999999999999969E-2</v>
      </c>
      <c r="GB193" s="844" t="s">
        <v>39</v>
      </c>
      <c r="GC193" s="162"/>
      <c r="GD193" s="845"/>
      <c r="GE193" s="846"/>
      <c r="GF193" s="846"/>
      <c r="GI193" s="13"/>
      <c r="GJ193" s="158">
        <v>12.4</v>
      </c>
      <c r="GK193" s="158">
        <v>13.33</v>
      </c>
      <c r="GL193" s="158"/>
      <c r="GM193" s="158" t="s">
        <v>62</v>
      </c>
      <c r="GN193" s="159">
        <f>GK193-GJ193</f>
        <v>0.92999999999999972</v>
      </c>
      <c r="GO193" s="160">
        <f>GN193/GJ193</f>
        <v>7.4999999999999969E-2</v>
      </c>
      <c r="GP193" s="844" t="s">
        <v>39</v>
      </c>
      <c r="GQ193" s="284"/>
      <c r="GR193" s="845"/>
      <c r="GS193" s="846"/>
      <c r="GT193" s="846"/>
      <c r="GW193" s="13"/>
      <c r="GX193" s="158">
        <v>12.4</v>
      </c>
      <c r="GY193" s="158">
        <v>13.33</v>
      </c>
      <c r="GZ193" s="158"/>
      <c r="HA193" s="158" t="s">
        <v>62</v>
      </c>
      <c r="HB193" s="159">
        <f>GY193-GX193</f>
        <v>0.92999999999999972</v>
      </c>
      <c r="HC193" s="160">
        <f>HB193/GX193</f>
        <v>7.4999999999999969E-2</v>
      </c>
      <c r="HD193" s="844" t="s">
        <v>39</v>
      </c>
      <c r="HE193" s="284"/>
      <c r="HF193" s="845"/>
      <c r="HG193" s="846"/>
      <c r="HH193" s="846"/>
      <c r="HK193" s="13"/>
      <c r="HL193" s="158">
        <v>12.4</v>
      </c>
      <c r="HM193" s="158">
        <v>13.33</v>
      </c>
      <c r="HN193" s="158"/>
      <c r="HO193" s="158" t="s">
        <v>62</v>
      </c>
      <c r="HP193" s="159">
        <f>HM193-HL193</f>
        <v>0.92999999999999972</v>
      </c>
      <c r="HQ193" s="160">
        <f>HP193/HL193</f>
        <v>7.4999999999999969E-2</v>
      </c>
      <c r="HR193" s="844" t="s">
        <v>39</v>
      </c>
      <c r="HS193" s="284"/>
      <c r="HT193" s="845"/>
      <c r="HU193" s="846"/>
      <c r="HV193" s="846"/>
      <c r="HX193" s="13"/>
      <c r="HY193" s="158">
        <v>12.4</v>
      </c>
      <c r="HZ193" s="158">
        <v>13.33</v>
      </c>
      <c r="IA193" s="158"/>
      <c r="IB193" s="158" t="s">
        <v>62</v>
      </c>
      <c r="IC193" s="159">
        <f>HZ193-HY193</f>
        <v>0.92999999999999972</v>
      </c>
      <c r="ID193" s="160">
        <f>IC193/HY193</f>
        <v>7.4999999999999969E-2</v>
      </c>
      <c r="IE193" s="160"/>
      <c r="IF193" s="160"/>
      <c r="IG193" s="160"/>
      <c r="IH193" s="161" t="s">
        <v>39</v>
      </c>
      <c r="II193" s="284"/>
      <c r="IJ193" s="845"/>
      <c r="IK193" s="846"/>
      <c r="IL193" s="846"/>
      <c r="IQ193" s="13"/>
      <c r="IR193" s="158">
        <v>12.4</v>
      </c>
      <c r="IS193" s="158">
        <v>13.33</v>
      </c>
      <c r="IT193" s="158"/>
      <c r="IU193" s="158" t="s">
        <v>62</v>
      </c>
      <c r="IV193" s="159">
        <f>IS193-IR193</f>
        <v>0.92999999999999972</v>
      </c>
      <c r="IW193" s="160">
        <f>IV193/IR193</f>
        <v>7.4999999999999969E-2</v>
      </c>
      <c r="IX193" s="160"/>
      <c r="IY193" s="160"/>
      <c r="IZ193" s="160"/>
      <c r="JA193" s="161" t="s">
        <v>39</v>
      </c>
      <c r="JB193" s="284"/>
      <c r="JC193" s="845"/>
      <c r="JD193" s="846"/>
      <c r="JE193" s="846"/>
      <c r="JH193" s="13"/>
      <c r="JI193" s="158">
        <v>12.4</v>
      </c>
      <c r="JJ193" s="158">
        <v>13.33</v>
      </c>
      <c r="JK193" s="158"/>
      <c r="JL193" s="158" t="s">
        <v>62</v>
      </c>
      <c r="JM193" s="159">
        <f>JJ193-JI193</f>
        <v>0.92999999999999972</v>
      </c>
      <c r="JN193" s="160">
        <f>JM193/JI193</f>
        <v>7.4999999999999969E-2</v>
      </c>
      <c r="JO193" s="160"/>
      <c r="JP193" s="160"/>
      <c r="JQ193" s="160"/>
      <c r="JR193" s="161" t="s">
        <v>39</v>
      </c>
      <c r="JS193" s="284"/>
      <c r="JT193" s="845"/>
      <c r="JU193" s="846"/>
      <c r="JV193" s="846"/>
      <c r="JW193" s="13"/>
      <c r="JZ193" s="13"/>
      <c r="KA193" s="158">
        <v>12.4</v>
      </c>
      <c r="KB193" s="158">
        <v>13.33</v>
      </c>
      <c r="KC193" s="158"/>
      <c r="KD193" s="158" t="s">
        <v>62</v>
      </c>
      <c r="KE193" s="159">
        <f>KB193-KA193</f>
        <v>0.92999999999999972</v>
      </c>
      <c r="KF193" s="160">
        <f>KE193/KA193</f>
        <v>7.4999999999999969E-2</v>
      </c>
      <c r="KG193" s="160"/>
      <c r="KH193" s="160"/>
      <c r="KI193" s="160"/>
      <c r="KJ193" s="161" t="s">
        <v>39</v>
      </c>
      <c r="KK193" s="284"/>
      <c r="KL193" s="845"/>
      <c r="KM193" s="846"/>
      <c r="KN193" s="846"/>
      <c r="KO193" s="13"/>
      <c r="KQ193" s="13"/>
      <c r="KR193" s="158">
        <v>12.4</v>
      </c>
      <c r="KS193" s="158">
        <v>13.33</v>
      </c>
      <c r="KT193" s="158"/>
      <c r="KU193" s="321" t="s">
        <v>62</v>
      </c>
      <c r="KV193" s="159">
        <f>KS193-KR193</f>
        <v>0.92999999999999972</v>
      </c>
      <c r="KW193" s="160">
        <f>KV193/KR193</f>
        <v>7.4999999999999969E-2</v>
      </c>
      <c r="KX193" s="160"/>
      <c r="KY193" s="160"/>
      <c r="KZ193" s="160"/>
      <c r="LA193" s="161" t="s">
        <v>39</v>
      </c>
      <c r="LB193" s="284"/>
      <c r="LC193" s="845"/>
      <c r="LD193" s="846"/>
      <c r="LE193" s="846"/>
      <c r="LF193" s="13"/>
      <c r="LI193" s="13"/>
      <c r="LJ193" s="158">
        <v>12.4</v>
      </c>
      <c r="LK193" s="158">
        <v>13.33</v>
      </c>
      <c r="LL193" s="158"/>
      <c r="LM193" s="321" t="s">
        <v>62</v>
      </c>
      <c r="LN193" s="159">
        <f>LK193-LJ193</f>
        <v>0.92999999999999972</v>
      </c>
      <c r="LO193" s="160">
        <f>LN193/LJ193</f>
        <v>7.4999999999999969E-2</v>
      </c>
      <c r="LP193" s="160"/>
      <c r="LQ193" s="160"/>
      <c r="LR193" s="160"/>
      <c r="LS193" s="161" t="s">
        <v>39</v>
      </c>
      <c r="LT193" s="284"/>
      <c r="LU193" s="845"/>
      <c r="LV193" s="846"/>
      <c r="LW193" s="846"/>
      <c r="LX193" s="13"/>
      <c r="LZ193" s="13"/>
      <c r="MA193" s="158">
        <v>12.4</v>
      </c>
      <c r="MB193" s="158">
        <v>13.33</v>
      </c>
      <c r="MC193" s="158"/>
      <c r="MD193" s="321" t="s">
        <v>62</v>
      </c>
      <c r="ME193" s="159">
        <f>MB193-MA193</f>
        <v>0.92999999999999972</v>
      </c>
      <c r="MF193" s="160">
        <f>ME193/MA193</f>
        <v>7.4999999999999969E-2</v>
      </c>
      <c r="MG193" s="160"/>
      <c r="MH193" s="160"/>
      <c r="MI193" s="160"/>
      <c r="MJ193" s="161" t="s">
        <v>39</v>
      </c>
      <c r="MK193" s="284"/>
      <c r="ML193" s="845"/>
      <c r="MM193" s="846"/>
      <c r="MN193" s="846"/>
      <c r="MO193" s="13"/>
      <c r="MQ193" s="13"/>
      <c r="MR193" s="158">
        <v>12.4</v>
      </c>
      <c r="MS193" s="158">
        <v>13.33</v>
      </c>
      <c r="MT193" s="158"/>
      <c r="MU193" s="321" t="s">
        <v>62</v>
      </c>
      <c r="MV193" s="159">
        <f>MS193-MR193</f>
        <v>0.92999999999999972</v>
      </c>
      <c r="MW193" s="160">
        <f>MV193/MR193</f>
        <v>7.4999999999999969E-2</v>
      </c>
      <c r="MX193" s="160"/>
      <c r="MY193" s="160"/>
      <c r="MZ193" s="160"/>
      <c r="NA193" s="161" t="s">
        <v>39</v>
      </c>
      <c r="NB193" s="284"/>
      <c r="NC193" s="845"/>
      <c r="ND193" s="846"/>
      <c r="NE193" s="846"/>
      <c r="NF193" s="13"/>
      <c r="NI193" s="13"/>
      <c r="NJ193" s="158">
        <v>12.4</v>
      </c>
      <c r="NK193" s="158">
        <v>13.33</v>
      </c>
      <c r="NL193" s="158"/>
      <c r="NM193" s="321" t="s">
        <v>62</v>
      </c>
      <c r="NN193" s="159">
        <f>NK193-NJ193</f>
        <v>0.92999999999999972</v>
      </c>
      <c r="NO193" s="160">
        <f>NN193/NJ193</f>
        <v>7.4999999999999969E-2</v>
      </c>
      <c r="NP193" s="160"/>
      <c r="NQ193" s="160"/>
      <c r="NR193" s="160"/>
      <c r="NS193" s="161" t="s">
        <v>39</v>
      </c>
      <c r="NT193" s="284"/>
      <c r="NU193" s="845"/>
      <c r="NV193" s="846"/>
      <c r="NW193" s="846"/>
      <c r="NX193" s="13"/>
      <c r="OA193" s="13"/>
      <c r="OB193" s="158">
        <v>12.4</v>
      </c>
      <c r="OC193" s="158">
        <v>13.33</v>
      </c>
      <c r="OD193" s="158"/>
      <c r="OE193" s="321" t="s">
        <v>62</v>
      </c>
      <c r="OF193" s="159">
        <f>OC193-OB193</f>
        <v>0.92999999999999972</v>
      </c>
      <c r="OG193" s="160">
        <f>OF193/OB193</f>
        <v>7.4999999999999969E-2</v>
      </c>
      <c r="OH193" s="160"/>
      <c r="OI193" s="160"/>
      <c r="OJ193" s="160"/>
      <c r="OK193" s="161" t="s">
        <v>39</v>
      </c>
      <c r="OL193" s="284"/>
      <c r="OM193" s="845"/>
      <c r="ON193" s="13"/>
      <c r="OQ193" s="13"/>
      <c r="OR193" s="158">
        <v>12.4</v>
      </c>
      <c r="OS193" s="158">
        <v>13.33</v>
      </c>
      <c r="OT193" s="158"/>
      <c r="OU193" s="321" t="s">
        <v>62</v>
      </c>
      <c r="OV193" s="159">
        <f>OS193-OR193</f>
        <v>0.92999999999999972</v>
      </c>
      <c r="OW193" s="160">
        <f>OV193/OR193</f>
        <v>7.4999999999999969E-2</v>
      </c>
      <c r="OX193" s="160"/>
      <c r="OY193" s="160"/>
      <c r="OZ193" s="160"/>
      <c r="PA193" s="161" t="s">
        <v>39</v>
      </c>
      <c r="PB193" s="284"/>
      <c r="PC193" s="845"/>
      <c r="PD193" s="13"/>
      <c r="PG193" s="13"/>
      <c r="PH193" s="158">
        <v>12.4</v>
      </c>
      <c r="PI193" s="158">
        <v>13.33</v>
      </c>
      <c r="PJ193" s="158"/>
      <c r="PK193" s="321" t="s">
        <v>62</v>
      </c>
      <c r="PL193" s="159">
        <f>PI193-PH193</f>
        <v>0.92999999999999972</v>
      </c>
      <c r="PM193" s="160">
        <f>PL193/PH193</f>
        <v>7.4999999999999969E-2</v>
      </c>
      <c r="PN193" s="160"/>
      <c r="PO193" s="160"/>
      <c r="PP193" s="160"/>
      <c r="PQ193" s="161" t="s">
        <v>39</v>
      </c>
      <c r="PR193" s="284"/>
      <c r="PS193" s="845"/>
      <c r="PT193" s="13"/>
      <c r="PV193" s="13"/>
      <c r="PW193" s="158">
        <v>12.4</v>
      </c>
      <c r="PX193" s="158">
        <v>13.33</v>
      </c>
      <c r="PY193" s="158"/>
      <c r="PZ193" s="321" t="s">
        <v>62</v>
      </c>
      <c r="QA193" s="159">
        <f>PX193-PW193</f>
        <v>0.92999999999999972</v>
      </c>
      <c r="QB193" s="160">
        <f>QA193/PW193</f>
        <v>7.4999999999999969E-2</v>
      </c>
      <c r="QC193" s="160"/>
      <c r="QD193" s="160"/>
      <c r="QE193" s="160"/>
      <c r="QF193" s="161" t="s">
        <v>39</v>
      </c>
      <c r="QG193" s="284"/>
      <c r="QH193" s="845"/>
      <c r="QI193" s="13"/>
      <c r="QK193" s="13"/>
      <c r="QL193" s="158">
        <v>12.4</v>
      </c>
      <c r="QM193" s="158">
        <v>13.33</v>
      </c>
      <c r="QN193" s="158"/>
      <c r="QO193" s="321" t="s">
        <v>62</v>
      </c>
      <c r="QP193" s="159">
        <f>QM193-QL193</f>
        <v>0.92999999999999972</v>
      </c>
      <c r="QQ193" s="160">
        <f>QP193/QL193</f>
        <v>7.4999999999999969E-2</v>
      </c>
      <c r="QR193" s="160"/>
      <c r="QS193" s="160"/>
      <c r="QT193" s="160"/>
      <c r="QU193" s="161" t="s">
        <v>39</v>
      </c>
      <c r="QV193" s="284"/>
      <c r="QW193" s="845"/>
      <c r="QX193" s="13"/>
      <c r="QZ193" s="622"/>
      <c r="RA193" s="158">
        <v>12.4</v>
      </c>
      <c r="RB193" s="158">
        <v>13.33</v>
      </c>
      <c r="RC193" s="507"/>
      <c r="RD193" s="321" t="s">
        <v>62</v>
      </c>
      <c r="RE193" s="159">
        <f>RB193-RA193</f>
        <v>0.92999999999999972</v>
      </c>
      <c r="RF193" s="160">
        <f>RE193/RA193</f>
        <v>7.4999999999999969E-2</v>
      </c>
      <c r="RG193" s="160"/>
      <c r="RH193" s="160"/>
      <c r="RI193" s="160"/>
      <c r="RJ193" s="526" t="s">
        <v>39</v>
      </c>
      <c r="RK193" s="284"/>
      <c r="RL193" s="920"/>
      <c r="RM193" s="633"/>
      <c r="RQ193" s="622"/>
      <c r="RR193" s="158">
        <v>12.4</v>
      </c>
      <c r="RS193" s="158">
        <v>13.33</v>
      </c>
      <c r="RT193" s="507"/>
      <c r="RU193" s="321" t="s">
        <v>62</v>
      </c>
      <c r="RV193" s="159">
        <f>RS193-RR193</f>
        <v>0.92999999999999972</v>
      </c>
      <c r="RW193" s="160">
        <f>RV193/RR193</f>
        <v>7.4999999999999969E-2</v>
      </c>
      <c r="RX193" s="160"/>
      <c r="RY193" s="160"/>
      <c r="RZ193" s="160"/>
      <c r="SA193" s="526" t="s">
        <v>39</v>
      </c>
      <c r="SB193" s="284"/>
      <c r="SC193" s="920"/>
      <c r="SD193" s="633"/>
    </row>
    <row r="194" spans="1:498" ht="15" customHeight="1">
      <c r="A194" s="132" t="s">
        <v>590</v>
      </c>
      <c r="B194" s="133">
        <v>20</v>
      </c>
      <c r="C194" s="132" t="s">
        <v>95</v>
      </c>
      <c r="D194" s="784">
        <v>1026</v>
      </c>
      <c r="E194" s="134" t="s">
        <v>591</v>
      </c>
      <c r="F194" s="642" t="s">
        <v>147</v>
      </c>
      <c r="G194" s="605" t="s">
        <v>573</v>
      </c>
      <c r="H194" s="132" t="s">
        <v>97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X194" s="13"/>
      <c r="Y194" s="135">
        <v>11.85</v>
      </c>
      <c r="Z194" s="135">
        <v>13.4</v>
      </c>
      <c r="AA194" s="135" t="s">
        <v>151</v>
      </c>
      <c r="AB194" s="136">
        <f>Z194-Y194</f>
        <v>1.5500000000000007</v>
      </c>
      <c r="AC194" s="137">
        <f>AB194/Y194</f>
        <v>0.13080168776371315</v>
      </c>
      <c r="AD194" s="137"/>
      <c r="AE194" s="150" t="s">
        <v>39</v>
      </c>
      <c r="AF194" s="138"/>
      <c r="AG194" s="652"/>
      <c r="AH194" s="132"/>
      <c r="AI194" s="132"/>
      <c r="AL194" s="13" t="s">
        <v>628</v>
      </c>
      <c r="AM194" s="158">
        <v>12.8</v>
      </c>
      <c r="AN194" s="158">
        <v>13.76</v>
      </c>
      <c r="AO194" s="842" t="s">
        <v>62</v>
      </c>
      <c r="AP194" s="159">
        <f>AN194-AM194</f>
        <v>0.95999999999999908</v>
      </c>
      <c r="AQ194" s="160">
        <f>AP194/AM194</f>
        <v>7.4999999999999928E-2</v>
      </c>
      <c r="AR194" s="160"/>
      <c r="AS194" s="161" t="s">
        <v>39</v>
      </c>
      <c r="AT194" s="162"/>
      <c r="AU194" s="654"/>
      <c r="AV194" s="155"/>
      <c r="AW194" s="155"/>
      <c r="AZ194" s="13" t="s">
        <v>628</v>
      </c>
      <c r="BA194" s="158">
        <v>12.8</v>
      </c>
      <c r="BB194" s="158">
        <v>13.76</v>
      </c>
      <c r="BC194" s="158" t="s">
        <v>62</v>
      </c>
      <c r="BD194" s="159">
        <f>BB194-BA194</f>
        <v>0.95999999999999908</v>
      </c>
      <c r="BE194" s="160">
        <f>BD194/BA194</f>
        <v>7.4999999999999928E-2</v>
      </c>
      <c r="BF194" s="160"/>
      <c r="BG194" s="161" t="s">
        <v>39</v>
      </c>
      <c r="BH194" s="162"/>
      <c r="BI194" s="654"/>
      <c r="BJ194" s="155"/>
      <c r="BK194" s="155"/>
      <c r="BL194" s="13"/>
      <c r="BN194" s="13"/>
      <c r="BO194" s="158">
        <v>12.8</v>
      </c>
      <c r="BP194" s="158">
        <v>13.76</v>
      </c>
      <c r="BQ194" s="158" t="s">
        <v>62</v>
      </c>
      <c r="BR194" s="159">
        <f>BP194-BO194</f>
        <v>0.95999999999999908</v>
      </c>
      <c r="BS194" s="160">
        <f>BR194/BO194</f>
        <v>7.4999999999999928E-2</v>
      </c>
      <c r="BT194" s="160"/>
      <c r="BU194" s="161" t="s">
        <v>39</v>
      </c>
      <c r="BV194" s="162"/>
      <c r="BW194" s="654"/>
      <c r="BX194" s="155"/>
      <c r="BY194" s="155"/>
      <c r="CB194" s="13"/>
      <c r="CC194" s="158">
        <v>12.8</v>
      </c>
      <c r="CD194" s="158">
        <v>13.76</v>
      </c>
      <c r="CE194" s="158" t="s">
        <v>62</v>
      </c>
      <c r="CF194" s="159">
        <f>CD194-CC194</f>
        <v>0.95999999999999908</v>
      </c>
      <c r="CG194" s="160">
        <f>CF194/CC194</f>
        <v>7.4999999999999928E-2</v>
      </c>
      <c r="CH194" s="160"/>
      <c r="CI194" s="161" t="s">
        <v>39</v>
      </c>
      <c r="CJ194" s="162"/>
      <c r="CK194" s="654"/>
      <c r="CL194" s="155"/>
      <c r="CM194" s="155"/>
      <c r="CP194" s="13"/>
      <c r="CQ194" s="158">
        <v>12.8</v>
      </c>
      <c r="CR194" s="158">
        <v>13.76</v>
      </c>
      <c r="CS194" s="158" t="s">
        <v>62</v>
      </c>
      <c r="CT194" s="159">
        <f>CR194-CQ194</f>
        <v>0.95999999999999908</v>
      </c>
      <c r="CU194" s="160">
        <f>CT194/CQ194</f>
        <v>7.4999999999999928E-2</v>
      </c>
      <c r="CV194" s="160"/>
      <c r="CW194" s="161" t="s">
        <v>39</v>
      </c>
      <c r="CX194" s="162"/>
      <c r="CY194" s="654"/>
      <c r="CZ194" s="155"/>
      <c r="DA194" s="155"/>
      <c r="DD194" s="13"/>
      <c r="DE194" s="158">
        <v>12.8</v>
      </c>
      <c r="DF194" s="158">
        <v>13.76</v>
      </c>
      <c r="DG194" s="158"/>
      <c r="DH194" s="158"/>
      <c r="DI194" s="158" t="s">
        <v>62</v>
      </c>
      <c r="DJ194" s="159">
        <f>DF194-DE194</f>
        <v>0.95999999999999908</v>
      </c>
      <c r="DK194" s="160">
        <f>DJ194/DE194</f>
        <v>7.4999999999999928E-2</v>
      </c>
      <c r="DL194" s="160"/>
      <c r="DM194" s="161" t="s">
        <v>39</v>
      </c>
      <c r="DN194" s="162"/>
      <c r="DO194" s="654"/>
      <c r="DP194" s="155"/>
      <c r="DQ194" s="155"/>
      <c r="DT194" s="13"/>
      <c r="DU194" s="158">
        <v>12.8</v>
      </c>
      <c r="DV194" s="158">
        <v>13.76</v>
      </c>
      <c r="DW194" s="158" t="s">
        <v>62</v>
      </c>
      <c r="DX194" s="159">
        <f>DV194-DU194</f>
        <v>0.95999999999999908</v>
      </c>
      <c r="DY194" s="160">
        <f>DX194/DU194</f>
        <v>7.4999999999999928E-2</v>
      </c>
      <c r="DZ194" s="160"/>
      <c r="EA194" s="161" t="s">
        <v>39</v>
      </c>
      <c r="EB194" s="162"/>
      <c r="EC194" s="654"/>
      <c r="ED194" s="155"/>
      <c r="EE194" s="155"/>
      <c r="EH194" s="13"/>
      <c r="EI194" s="158">
        <v>12.8</v>
      </c>
      <c r="EJ194" s="158">
        <v>13.76</v>
      </c>
      <c r="EK194" s="158" t="s">
        <v>62</v>
      </c>
      <c r="EL194" s="159">
        <f>EJ194-EI194</f>
        <v>0.95999999999999908</v>
      </c>
      <c r="EM194" s="160">
        <f>EL194/EI194</f>
        <v>7.4999999999999928E-2</v>
      </c>
      <c r="EN194" s="161" t="s">
        <v>39</v>
      </c>
      <c r="EO194" s="162"/>
      <c r="EP194" s="654"/>
      <c r="EQ194" s="155"/>
      <c r="ER194" s="155"/>
      <c r="EU194" s="13"/>
      <c r="EV194" s="158">
        <v>12.8</v>
      </c>
      <c r="EW194" s="158">
        <v>13.76</v>
      </c>
      <c r="EX194" s="158" t="s">
        <v>62</v>
      </c>
      <c r="EY194" s="159">
        <f>EW194-EV194</f>
        <v>0.95999999999999908</v>
      </c>
      <c r="EZ194" s="160">
        <f>EY194/EV194</f>
        <v>7.4999999999999928E-2</v>
      </c>
      <c r="FA194" s="161" t="s">
        <v>39</v>
      </c>
      <c r="FB194" s="162"/>
      <c r="FC194" s="654"/>
      <c r="FD194" s="155"/>
      <c r="FE194" s="155"/>
      <c r="FH194" s="13"/>
      <c r="FI194" s="158">
        <v>12.8</v>
      </c>
      <c r="FJ194" s="158">
        <v>13.76</v>
      </c>
      <c r="FK194" s="158" t="s">
        <v>62</v>
      </c>
      <c r="FL194" s="159">
        <f>FJ194-FI194</f>
        <v>0.95999999999999908</v>
      </c>
      <c r="FM194" s="160">
        <f>FL194/FI194</f>
        <v>7.4999999999999928E-2</v>
      </c>
      <c r="FN194" s="161" t="s">
        <v>39</v>
      </c>
      <c r="FO194" s="162"/>
      <c r="FP194" s="654"/>
      <c r="FQ194" s="155"/>
      <c r="FR194" s="155"/>
      <c r="FU194" s="13"/>
      <c r="FV194" s="158">
        <v>12.8</v>
      </c>
      <c r="FW194" s="158">
        <v>13.76</v>
      </c>
      <c r="FX194" s="158"/>
      <c r="FY194" s="158" t="s">
        <v>62</v>
      </c>
      <c r="FZ194" s="159">
        <f>FW194-FV194</f>
        <v>0.95999999999999908</v>
      </c>
      <c r="GA194" s="160">
        <f>FZ194/FV194</f>
        <v>7.4999999999999928E-2</v>
      </c>
      <c r="GB194" s="161" t="s">
        <v>39</v>
      </c>
      <c r="GC194" s="162"/>
      <c r="GD194" s="654"/>
      <c r="GE194" s="155"/>
      <c r="GF194" s="155"/>
      <c r="GI194" s="13"/>
      <c r="GJ194" s="158">
        <v>12.8</v>
      </c>
      <c r="GK194" s="158">
        <v>13.76</v>
      </c>
      <c r="GL194" s="158"/>
      <c r="GM194" s="158" t="s">
        <v>62</v>
      </c>
      <c r="GN194" s="159">
        <f>GK194-GJ194</f>
        <v>0.95999999999999908</v>
      </c>
      <c r="GO194" s="160">
        <f>GN194/GJ194</f>
        <v>7.4999999999999928E-2</v>
      </c>
      <c r="GP194" s="161" t="s">
        <v>39</v>
      </c>
      <c r="GQ194" s="284"/>
      <c r="GR194" s="654"/>
      <c r="GS194" s="155"/>
      <c r="GT194" s="155"/>
      <c r="GW194" s="13"/>
      <c r="GX194" s="158">
        <v>12.8</v>
      </c>
      <c r="GY194" s="158">
        <v>13.76</v>
      </c>
      <c r="GZ194" s="158"/>
      <c r="HA194" s="158" t="s">
        <v>62</v>
      </c>
      <c r="HB194" s="159">
        <f>GY194-GX194</f>
        <v>0.95999999999999908</v>
      </c>
      <c r="HC194" s="160">
        <f>HB194/GX194</f>
        <v>7.4999999999999928E-2</v>
      </c>
      <c r="HD194" s="161" t="s">
        <v>39</v>
      </c>
      <c r="HE194" s="284"/>
      <c r="HF194" s="654"/>
      <c r="HG194" s="155"/>
      <c r="HH194" s="155"/>
      <c r="HK194" s="13"/>
      <c r="HL194" s="158">
        <v>12.8</v>
      </c>
      <c r="HM194" s="158">
        <v>13.76</v>
      </c>
      <c r="HN194" s="158"/>
      <c r="HO194" s="158" t="s">
        <v>62</v>
      </c>
      <c r="HP194" s="159">
        <f>HM194-HL194</f>
        <v>0.95999999999999908</v>
      </c>
      <c r="HQ194" s="160">
        <f>HP194/HL194</f>
        <v>7.4999999999999928E-2</v>
      </c>
      <c r="HR194" s="161" t="s">
        <v>39</v>
      </c>
      <c r="HS194" s="284"/>
      <c r="HT194" s="654"/>
      <c r="HU194" s="155"/>
      <c r="HV194" s="155"/>
      <c r="HX194" s="13"/>
      <c r="HY194" s="158">
        <v>12.8</v>
      </c>
      <c r="HZ194" s="158">
        <v>13.76</v>
      </c>
      <c r="IA194" s="158"/>
      <c r="IB194" s="158" t="s">
        <v>62</v>
      </c>
      <c r="IC194" s="159">
        <f>HZ194-HY194</f>
        <v>0.95999999999999908</v>
      </c>
      <c r="ID194" s="160">
        <f>IC194/HY194</f>
        <v>7.4999999999999928E-2</v>
      </c>
      <c r="IE194" s="160"/>
      <c r="IF194" s="160"/>
      <c r="IG194" s="160"/>
      <c r="IH194" s="161" t="s">
        <v>39</v>
      </c>
      <c r="II194" s="284"/>
      <c r="IJ194" s="654"/>
      <c r="IK194" s="155"/>
      <c r="IL194" s="155"/>
      <c r="IQ194" s="13"/>
      <c r="IR194" s="158">
        <v>12.8</v>
      </c>
      <c r="IS194" s="158">
        <v>13.76</v>
      </c>
      <c r="IT194" s="158"/>
      <c r="IU194" s="158" t="s">
        <v>62</v>
      </c>
      <c r="IV194" s="159">
        <f>IS194-IR194</f>
        <v>0.95999999999999908</v>
      </c>
      <c r="IW194" s="160">
        <f>IV194/IR194</f>
        <v>7.4999999999999928E-2</v>
      </c>
      <c r="IX194" s="160"/>
      <c r="IY194" s="160"/>
      <c r="IZ194" s="160"/>
      <c r="JA194" s="161" t="s">
        <v>39</v>
      </c>
      <c r="JB194" s="284"/>
      <c r="JC194" s="654"/>
      <c r="JD194" s="155"/>
      <c r="JE194" s="155"/>
      <c r="JH194" s="13"/>
      <c r="JI194" s="158">
        <v>12.8</v>
      </c>
      <c r="JJ194" s="158">
        <v>13.76</v>
      </c>
      <c r="JK194" s="158"/>
      <c r="JL194" s="158" t="s">
        <v>62</v>
      </c>
      <c r="JM194" s="159">
        <f>JJ194-JI194</f>
        <v>0.95999999999999908</v>
      </c>
      <c r="JN194" s="160">
        <f>JM194/JI194</f>
        <v>7.4999999999999928E-2</v>
      </c>
      <c r="JO194" s="160"/>
      <c r="JP194" s="160"/>
      <c r="JQ194" s="160"/>
      <c r="JR194" s="161" t="s">
        <v>39</v>
      </c>
      <c r="JS194" s="284"/>
      <c r="JT194" s="654"/>
      <c r="JU194" s="155"/>
      <c r="JV194" s="155"/>
      <c r="JW194" s="13"/>
      <c r="JZ194" s="13"/>
      <c r="KA194" s="158">
        <v>12.8</v>
      </c>
      <c r="KB194" s="158">
        <v>13.76</v>
      </c>
      <c r="KC194" s="158"/>
      <c r="KD194" s="158" t="s">
        <v>62</v>
      </c>
      <c r="KE194" s="159">
        <f>KB194-KA194</f>
        <v>0.95999999999999908</v>
      </c>
      <c r="KF194" s="160">
        <f>KE194/KA194</f>
        <v>7.4999999999999928E-2</v>
      </c>
      <c r="KG194" s="160"/>
      <c r="KH194" s="160"/>
      <c r="KI194" s="160"/>
      <c r="KJ194" s="161" t="s">
        <v>39</v>
      </c>
      <c r="KK194" s="284"/>
      <c r="KL194" s="654"/>
      <c r="KM194" s="155"/>
      <c r="KN194" s="155"/>
      <c r="KO194" s="13"/>
      <c r="KQ194" s="13"/>
      <c r="KR194" s="158">
        <v>12.8</v>
      </c>
      <c r="KS194" s="158">
        <v>13.76</v>
      </c>
      <c r="KT194" s="158"/>
      <c r="KU194" s="321" t="s">
        <v>62</v>
      </c>
      <c r="KV194" s="159">
        <f>KS194-KR194</f>
        <v>0.95999999999999908</v>
      </c>
      <c r="KW194" s="160">
        <f>KV194/KR194</f>
        <v>7.4999999999999928E-2</v>
      </c>
      <c r="KX194" s="160"/>
      <c r="KY194" s="160"/>
      <c r="KZ194" s="160"/>
      <c r="LA194" s="161" t="s">
        <v>39</v>
      </c>
      <c r="LB194" s="284"/>
      <c r="LC194" s="654"/>
      <c r="LD194" s="155"/>
      <c r="LE194" s="155"/>
      <c r="LF194" s="13"/>
      <c r="LI194" s="13"/>
      <c r="LJ194" s="158">
        <v>12.8</v>
      </c>
      <c r="LK194" s="158">
        <v>13.76</v>
      </c>
      <c r="LL194" s="158"/>
      <c r="LM194" s="321" t="s">
        <v>62</v>
      </c>
      <c r="LN194" s="159">
        <f>LK194-LJ194</f>
        <v>0.95999999999999908</v>
      </c>
      <c r="LO194" s="160">
        <f>LN194/LJ194</f>
        <v>7.4999999999999928E-2</v>
      </c>
      <c r="LP194" s="160"/>
      <c r="LQ194" s="160"/>
      <c r="LR194" s="160"/>
      <c r="LS194" s="161" t="s">
        <v>39</v>
      </c>
      <c r="LT194" s="284"/>
      <c r="LU194" s="654"/>
      <c r="LV194" s="155"/>
      <c r="LW194" s="155"/>
      <c r="LX194" s="13"/>
      <c r="LZ194" s="13"/>
      <c r="MA194" s="158">
        <v>12.8</v>
      </c>
      <c r="MB194" s="158">
        <v>13.76</v>
      </c>
      <c r="MC194" s="158"/>
      <c r="MD194" s="321" t="s">
        <v>62</v>
      </c>
      <c r="ME194" s="159">
        <f>MB194-MA194</f>
        <v>0.95999999999999908</v>
      </c>
      <c r="MF194" s="160">
        <f>ME194/MA194</f>
        <v>7.4999999999999928E-2</v>
      </c>
      <c r="MG194" s="160"/>
      <c r="MH194" s="160"/>
      <c r="MI194" s="160"/>
      <c r="MJ194" s="161" t="s">
        <v>39</v>
      </c>
      <c r="MK194" s="284"/>
      <c r="ML194" s="654"/>
      <c r="MM194" s="155"/>
      <c r="MN194" s="155"/>
      <c r="MO194" s="13"/>
      <c r="MQ194" s="13"/>
      <c r="MR194" s="158">
        <v>12.8</v>
      </c>
      <c r="MS194" s="158">
        <v>13.76</v>
      </c>
      <c r="MT194" s="158"/>
      <c r="MU194" s="321" t="s">
        <v>62</v>
      </c>
      <c r="MV194" s="159">
        <f>MS194-MR194</f>
        <v>0.95999999999999908</v>
      </c>
      <c r="MW194" s="160">
        <f>MV194/MR194</f>
        <v>7.4999999999999928E-2</v>
      </c>
      <c r="MX194" s="160"/>
      <c r="MY194" s="160"/>
      <c r="MZ194" s="160"/>
      <c r="NA194" s="161" t="s">
        <v>39</v>
      </c>
      <c r="NB194" s="284"/>
      <c r="NC194" s="654"/>
      <c r="ND194" s="155"/>
      <c r="NE194" s="155"/>
      <c r="NF194" s="13"/>
      <c r="NI194" s="13"/>
      <c r="NJ194" s="158">
        <v>12.8</v>
      </c>
      <c r="NK194" s="158">
        <v>13.76</v>
      </c>
      <c r="NL194" s="158"/>
      <c r="NM194" s="321" t="s">
        <v>62</v>
      </c>
      <c r="NN194" s="159">
        <f>NK194-NJ194</f>
        <v>0.95999999999999908</v>
      </c>
      <c r="NO194" s="160">
        <f>NN194/NJ194</f>
        <v>7.4999999999999928E-2</v>
      </c>
      <c r="NP194" s="160"/>
      <c r="NQ194" s="160"/>
      <c r="NR194" s="160"/>
      <c r="NS194" s="161" t="s">
        <v>39</v>
      </c>
      <c r="NT194" s="284"/>
      <c r="NU194" s="654"/>
      <c r="NV194" s="155"/>
      <c r="NW194" s="155"/>
      <c r="NX194" s="13"/>
      <c r="OA194" s="13"/>
      <c r="OB194" s="158">
        <v>12.8</v>
      </c>
      <c r="OC194" s="158">
        <v>13.76</v>
      </c>
      <c r="OD194" s="158"/>
      <c r="OE194" s="321" t="s">
        <v>62</v>
      </c>
      <c r="OF194" s="159">
        <f>OC194-OB194</f>
        <v>0.95999999999999908</v>
      </c>
      <c r="OG194" s="160">
        <f>OF194/OB194</f>
        <v>7.4999999999999928E-2</v>
      </c>
      <c r="OH194" s="160"/>
      <c r="OI194" s="160"/>
      <c r="OJ194" s="160"/>
      <c r="OK194" s="161" t="s">
        <v>39</v>
      </c>
      <c r="OL194" s="284"/>
      <c r="OM194" s="654"/>
      <c r="ON194" s="13"/>
      <c r="OQ194" s="13"/>
      <c r="OR194" s="158">
        <v>12.8</v>
      </c>
      <c r="OS194" s="158">
        <v>13.76</v>
      </c>
      <c r="OT194" s="158"/>
      <c r="OU194" s="321" t="s">
        <v>62</v>
      </c>
      <c r="OV194" s="159">
        <f>OS194-OR194</f>
        <v>0.95999999999999908</v>
      </c>
      <c r="OW194" s="160">
        <f>OV194/OR194</f>
        <v>7.4999999999999928E-2</v>
      </c>
      <c r="OX194" s="160"/>
      <c r="OY194" s="160"/>
      <c r="OZ194" s="160"/>
      <c r="PA194" s="161" t="s">
        <v>39</v>
      </c>
      <c r="PB194" s="284"/>
      <c r="PC194" s="654"/>
      <c r="PD194" s="13"/>
      <c r="PG194" s="13"/>
      <c r="PH194" s="158">
        <v>12.8</v>
      </c>
      <c r="PI194" s="158">
        <v>13.76</v>
      </c>
      <c r="PJ194" s="158"/>
      <c r="PK194" s="321" t="s">
        <v>62</v>
      </c>
      <c r="PL194" s="159">
        <f>PI194-PH194</f>
        <v>0.95999999999999908</v>
      </c>
      <c r="PM194" s="160">
        <f>PL194/PH194</f>
        <v>7.4999999999999928E-2</v>
      </c>
      <c r="PN194" s="160"/>
      <c r="PO194" s="160"/>
      <c r="PP194" s="160"/>
      <c r="PQ194" s="161" t="s">
        <v>39</v>
      </c>
      <c r="PR194" s="284"/>
      <c r="PS194" s="654"/>
      <c r="PT194" s="13"/>
      <c r="PV194" s="13"/>
      <c r="PW194" s="158">
        <v>12.8</v>
      </c>
      <c r="PX194" s="158">
        <v>13.76</v>
      </c>
      <c r="PY194" s="158"/>
      <c r="PZ194" s="321" t="s">
        <v>62</v>
      </c>
      <c r="QA194" s="159">
        <f>PX194-PW194</f>
        <v>0.95999999999999908</v>
      </c>
      <c r="QB194" s="160">
        <f>QA194/PW194</f>
        <v>7.4999999999999928E-2</v>
      </c>
      <c r="QC194" s="160"/>
      <c r="QD194" s="160"/>
      <c r="QE194" s="160"/>
      <c r="QF194" s="161" t="s">
        <v>39</v>
      </c>
      <c r="QG194" s="284"/>
      <c r="QH194" s="654"/>
      <c r="QI194" s="13"/>
      <c r="QK194" s="13"/>
      <c r="QL194" s="158">
        <v>12.8</v>
      </c>
      <c r="QM194" s="158">
        <v>13.76</v>
      </c>
      <c r="QN194" s="158"/>
      <c r="QO194" s="321" t="s">
        <v>62</v>
      </c>
      <c r="QP194" s="159">
        <f>QM194-QL194</f>
        <v>0.95999999999999908</v>
      </c>
      <c r="QQ194" s="160">
        <f>QP194/QL194</f>
        <v>7.4999999999999928E-2</v>
      </c>
      <c r="QR194" s="160"/>
      <c r="QS194" s="160"/>
      <c r="QT194" s="160"/>
      <c r="QU194" s="161" t="s">
        <v>39</v>
      </c>
      <c r="QV194" s="284"/>
      <c r="QW194" s="654"/>
      <c r="QX194" s="13"/>
      <c r="QZ194" s="622"/>
      <c r="RA194" s="158">
        <v>12.8</v>
      </c>
      <c r="RB194" s="158">
        <v>13.76</v>
      </c>
      <c r="RC194" s="507"/>
      <c r="RD194" s="321" t="s">
        <v>62</v>
      </c>
      <c r="RE194" s="159">
        <f>RB194-RA194</f>
        <v>0.95999999999999908</v>
      </c>
      <c r="RF194" s="160">
        <f>RE194/RA194</f>
        <v>7.4999999999999928E-2</v>
      </c>
      <c r="RG194" s="160"/>
      <c r="RH194" s="160"/>
      <c r="RI194" s="160"/>
      <c r="RJ194" s="526" t="s">
        <v>39</v>
      </c>
      <c r="RK194" s="284"/>
      <c r="RL194" s="571"/>
      <c r="RM194" s="633"/>
      <c r="RQ194" s="622"/>
      <c r="RR194" s="158">
        <v>12.8</v>
      </c>
      <c r="RS194" s="158">
        <v>13.76</v>
      </c>
      <c r="RT194" s="507"/>
      <c r="RU194" s="321" t="s">
        <v>62</v>
      </c>
      <c r="RV194" s="159">
        <f>RS194-RR194</f>
        <v>0.95999999999999908</v>
      </c>
      <c r="RW194" s="160">
        <f>RV194/RR194</f>
        <v>7.4999999999999928E-2</v>
      </c>
      <c r="RX194" s="160"/>
      <c r="RY194" s="160"/>
      <c r="RZ194" s="160"/>
      <c r="SA194" s="526" t="s">
        <v>39</v>
      </c>
      <c r="SB194" s="284"/>
      <c r="SC194" s="571"/>
      <c r="SD194" s="633"/>
    </row>
    <row r="195" spans="1:498" ht="15" customHeight="1">
      <c r="A195" s="132" t="s">
        <v>592</v>
      </c>
      <c r="B195" s="133">
        <v>20</v>
      </c>
      <c r="C195" s="132" t="s">
        <v>95</v>
      </c>
      <c r="D195" s="784">
        <v>1026</v>
      </c>
      <c r="E195" s="134" t="s">
        <v>591</v>
      </c>
      <c r="F195" s="642" t="s">
        <v>147</v>
      </c>
      <c r="G195" s="605" t="s">
        <v>575</v>
      </c>
      <c r="H195" s="132" t="s">
        <v>97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X195" s="13"/>
      <c r="Y195" s="135">
        <v>11.85</v>
      </c>
      <c r="Z195" s="135">
        <v>13.4</v>
      </c>
      <c r="AA195" s="135" t="s">
        <v>151</v>
      </c>
      <c r="AB195" s="136">
        <f>Z195-Y195</f>
        <v>1.5500000000000007</v>
      </c>
      <c r="AC195" s="137">
        <f>AB195/Y195</f>
        <v>0.13080168776371315</v>
      </c>
      <c r="AD195" s="137"/>
      <c r="AE195" s="150" t="s">
        <v>39</v>
      </c>
      <c r="AF195" s="138"/>
      <c r="AG195" s="652"/>
      <c r="AH195" s="132"/>
      <c r="AI195" s="132"/>
      <c r="AL195" s="13" t="s">
        <v>628</v>
      </c>
      <c r="AM195" s="158">
        <v>11</v>
      </c>
      <c r="AN195" s="158">
        <v>12</v>
      </c>
      <c r="AO195" s="842" t="s">
        <v>62</v>
      </c>
      <c r="AP195" s="159">
        <f>AN195-AM195</f>
        <v>1</v>
      </c>
      <c r="AQ195" s="160">
        <f>AP195/AM195</f>
        <v>9.0909090909090912E-2</v>
      </c>
      <c r="AR195" s="160"/>
      <c r="AS195" s="161" t="s">
        <v>39</v>
      </c>
      <c r="AT195" s="162"/>
      <c r="AU195" s="654"/>
      <c r="AV195" s="155"/>
      <c r="AW195" s="155"/>
      <c r="AZ195" s="13" t="s">
        <v>628</v>
      </c>
      <c r="BA195" s="158">
        <v>11</v>
      </c>
      <c r="BB195" s="158">
        <v>12</v>
      </c>
      <c r="BC195" s="158" t="s">
        <v>62</v>
      </c>
      <c r="BD195" s="159">
        <f>BB195-BA195</f>
        <v>1</v>
      </c>
      <c r="BE195" s="160">
        <f>BD195/BA195</f>
        <v>9.0909090909090912E-2</v>
      </c>
      <c r="BF195" s="160"/>
      <c r="BG195" s="161" t="s">
        <v>39</v>
      </c>
      <c r="BH195" s="162"/>
      <c r="BI195" s="654"/>
      <c r="BJ195" s="155"/>
      <c r="BK195" s="155"/>
      <c r="BL195" s="13"/>
      <c r="BN195" s="13"/>
      <c r="BO195" s="158">
        <v>11</v>
      </c>
      <c r="BP195" s="158">
        <v>12</v>
      </c>
      <c r="BQ195" s="158" t="s">
        <v>62</v>
      </c>
      <c r="BR195" s="159">
        <f>BP195-BO195</f>
        <v>1</v>
      </c>
      <c r="BS195" s="160">
        <f>BR195/BO195</f>
        <v>9.0909090909090912E-2</v>
      </c>
      <c r="BT195" s="160"/>
      <c r="BU195" s="161" t="s">
        <v>39</v>
      </c>
      <c r="BV195" s="162"/>
      <c r="BW195" s="654"/>
      <c r="BX195" s="155"/>
      <c r="BY195" s="155"/>
      <c r="CB195" s="13"/>
      <c r="CC195" s="158">
        <v>11</v>
      </c>
      <c r="CD195" s="158">
        <v>12</v>
      </c>
      <c r="CE195" s="158" t="s">
        <v>62</v>
      </c>
      <c r="CF195" s="159">
        <f>CD195-CC195</f>
        <v>1</v>
      </c>
      <c r="CG195" s="160">
        <f>CF195/CC195</f>
        <v>9.0909090909090912E-2</v>
      </c>
      <c r="CH195" s="160"/>
      <c r="CI195" s="161" t="s">
        <v>39</v>
      </c>
      <c r="CJ195" s="162"/>
      <c r="CK195" s="654"/>
      <c r="CL195" s="155"/>
      <c r="CM195" s="155"/>
      <c r="CP195" s="13"/>
      <c r="CQ195" s="158">
        <v>11</v>
      </c>
      <c r="CR195" s="158">
        <v>12</v>
      </c>
      <c r="CS195" s="158" t="s">
        <v>62</v>
      </c>
      <c r="CT195" s="159">
        <f>CR195-CQ195</f>
        <v>1</v>
      </c>
      <c r="CU195" s="160">
        <f>CT195/CQ195</f>
        <v>9.0909090909090912E-2</v>
      </c>
      <c r="CV195" s="160"/>
      <c r="CW195" s="161" t="s">
        <v>39</v>
      </c>
      <c r="CX195" s="162"/>
      <c r="CY195" s="654"/>
      <c r="CZ195" s="155"/>
      <c r="DA195" s="155"/>
      <c r="DD195" s="13"/>
      <c r="DE195" s="158">
        <v>11</v>
      </c>
      <c r="DF195" s="158">
        <v>12</v>
      </c>
      <c r="DG195" s="158"/>
      <c r="DH195" s="158"/>
      <c r="DI195" s="158" t="s">
        <v>62</v>
      </c>
      <c r="DJ195" s="159">
        <f>DF195-DE195</f>
        <v>1</v>
      </c>
      <c r="DK195" s="160">
        <f>DJ195/DE195</f>
        <v>9.0909090909090912E-2</v>
      </c>
      <c r="DL195" s="160"/>
      <c r="DM195" s="161" t="s">
        <v>39</v>
      </c>
      <c r="DN195" s="162"/>
      <c r="DO195" s="654"/>
      <c r="DP195" s="155"/>
      <c r="DQ195" s="155"/>
      <c r="DT195" s="13"/>
      <c r="DU195" s="158">
        <v>11</v>
      </c>
      <c r="DV195" s="158">
        <v>12</v>
      </c>
      <c r="DW195" s="158" t="s">
        <v>62</v>
      </c>
      <c r="DX195" s="159">
        <f>DV195-DU195</f>
        <v>1</v>
      </c>
      <c r="DY195" s="160">
        <f>DX195/DU195</f>
        <v>9.0909090909090912E-2</v>
      </c>
      <c r="DZ195" s="160"/>
      <c r="EA195" s="161" t="s">
        <v>39</v>
      </c>
      <c r="EB195" s="162"/>
      <c r="EC195" s="654"/>
      <c r="ED195" s="155"/>
      <c r="EE195" s="155"/>
      <c r="EH195" s="13"/>
      <c r="EI195" s="158">
        <v>11</v>
      </c>
      <c r="EJ195" s="158">
        <v>12</v>
      </c>
      <c r="EK195" s="158" t="s">
        <v>62</v>
      </c>
      <c r="EL195" s="159">
        <f>EJ195-EI195</f>
        <v>1</v>
      </c>
      <c r="EM195" s="160">
        <f>EL195/EI195</f>
        <v>9.0909090909090912E-2</v>
      </c>
      <c r="EN195" s="161" t="s">
        <v>39</v>
      </c>
      <c r="EO195" s="162"/>
      <c r="EP195" s="654"/>
      <c r="EQ195" s="155"/>
      <c r="ER195" s="155"/>
      <c r="EU195" s="13"/>
      <c r="EV195" s="158">
        <v>11</v>
      </c>
      <c r="EW195" s="158">
        <v>12</v>
      </c>
      <c r="EX195" s="158" t="s">
        <v>62</v>
      </c>
      <c r="EY195" s="159">
        <f>EW195-EV195</f>
        <v>1</v>
      </c>
      <c r="EZ195" s="160">
        <f>EY195/EV195</f>
        <v>9.0909090909090912E-2</v>
      </c>
      <c r="FA195" s="161" t="s">
        <v>39</v>
      </c>
      <c r="FB195" s="162"/>
      <c r="FC195" s="654"/>
      <c r="FD195" s="155"/>
      <c r="FE195" s="155"/>
      <c r="FH195" s="13"/>
      <c r="FI195" s="158">
        <v>11</v>
      </c>
      <c r="FJ195" s="158">
        <v>12</v>
      </c>
      <c r="FK195" s="158" t="s">
        <v>62</v>
      </c>
      <c r="FL195" s="159">
        <f>FJ195-FI195</f>
        <v>1</v>
      </c>
      <c r="FM195" s="160">
        <f>FL195/FI195</f>
        <v>9.0909090909090912E-2</v>
      </c>
      <c r="FN195" s="161" t="s">
        <v>39</v>
      </c>
      <c r="FO195" s="162"/>
      <c r="FP195" s="654"/>
      <c r="FQ195" s="155"/>
      <c r="FR195" s="155"/>
      <c r="FU195" s="13"/>
      <c r="FV195" s="158">
        <v>11</v>
      </c>
      <c r="FW195" s="158">
        <v>12</v>
      </c>
      <c r="FX195" s="158"/>
      <c r="FY195" s="158" t="s">
        <v>62</v>
      </c>
      <c r="FZ195" s="159">
        <f>FW195-FV195</f>
        <v>1</v>
      </c>
      <c r="GA195" s="160">
        <f>FZ195/FV195</f>
        <v>9.0909090909090912E-2</v>
      </c>
      <c r="GB195" s="161" t="s">
        <v>39</v>
      </c>
      <c r="GC195" s="162"/>
      <c r="GD195" s="654"/>
      <c r="GE195" s="155"/>
      <c r="GF195" s="155"/>
      <c r="GI195" s="13"/>
      <c r="GJ195" s="158">
        <v>11</v>
      </c>
      <c r="GK195" s="158">
        <v>12</v>
      </c>
      <c r="GL195" s="158"/>
      <c r="GM195" s="158" t="s">
        <v>62</v>
      </c>
      <c r="GN195" s="159">
        <f>GK195-GJ195</f>
        <v>1</v>
      </c>
      <c r="GO195" s="160">
        <f>GN195/GJ195</f>
        <v>9.0909090909090912E-2</v>
      </c>
      <c r="GP195" s="161" t="s">
        <v>39</v>
      </c>
      <c r="GQ195" s="284"/>
      <c r="GR195" s="654"/>
      <c r="GS195" s="155"/>
      <c r="GT195" s="155"/>
      <c r="GW195" s="13"/>
      <c r="GX195" s="158">
        <v>11</v>
      </c>
      <c r="GY195" s="158">
        <v>12</v>
      </c>
      <c r="GZ195" s="158"/>
      <c r="HA195" s="158" t="s">
        <v>62</v>
      </c>
      <c r="HB195" s="159">
        <f>GY195-GX195</f>
        <v>1</v>
      </c>
      <c r="HC195" s="160">
        <f>HB195/GX195</f>
        <v>9.0909090909090912E-2</v>
      </c>
      <c r="HD195" s="161" t="s">
        <v>39</v>
      </c>
      <c r="HE195" s="284"/>
      <c r="HF195" s="654"/>
      <c r="HG195" s="155"/>
      <c r="HH195" s="155"/>
      <c r="HK195" s="13"/>
      <c r="HL195" s="158">
        <v>11</v>
      </c>
      <c r="HM195" s="158">
        <v>12</v>
      </c>
      <c r="HN195" s="158"/>
      <c r="HO195" s="158" t="s">
        <v>62</v>
      </c>
      <c r="HP195" s="159">
        <f>HM195-HL195</f>
        <v>1</v>
      </c>
      <c r="HQ195" s="160">
        <f>HP195/HL195</f>
        <v>9.0909090909090912E-2</v>
      </c>
      <c r="HR195" s="161" t="s">
        <v>39</v>
      </c>
      <c r="HS195" s="284"/>
      <c r="HT195" s="654"/>
      <c r="HU195" s="155"/>
      <c r="HV195" s="155"/>
      <c r="HX195" s="13"/>
      <c r="HY195" s="158">
        <v>11</v>
      </c>
      <c r="HZ195" s="158">
        <v>12</v>
      </c>
      <c r="IA195" s="158"/>
      <c r="IB195" s="158" t="s">
        <v>62</v>
      </c>
      <c r="IC195" s="159">
        <f>HZ195-HY195</f>
        <v>1</v>
      </c>
      <c r="ID195" s="160">
        <f>IC195/HY195</f>
        <v>9.0909090909090912E-2</v>
      </c>
      <c r="IE195" s="160"/>
      <c r="IF195" s="160"/>
      <c r="IG195" s="160"/>
      <c r="IH195" s="161" t="s">
        <v>39</v>
      </c>
      <c r="II195" s="284"/>
      <c r="IJ195" s="654"/>
      <c r="IK195" s="155"/>
      <c r="IL195" s="155"/>
      <c r="IQ195" s="13"/>
      <c r="IR195" s="158">
        <v>11</v>
      </c>
      <c r="IS195" s="158">
        <v>12</v>
      </c>
      <c r="IT195" s="158"/>
      <c r="IU195" s="158" t="s">
        <v>62</v>
      </c>
      <c r="IV195" s="159">
        <f>IS195-IR195</f>
        <v>1</v>
      </c>
      <c r="IW195" s="160">
        <f>IV195/IR195</f>
        <v>9.0909090909090912E-2</v>
      </c>
      <c r="IX195" s="160"/>
      <c r="IY195" s="160"/>
      <c r="IZ195" s="160"/>
      <c r="JA195" s="161" t="s">
        <v>39</v>
      </c>
      <c r="JB195" s="284"/>
      <c r="JC195" s="654"/>
      <c r="JD195" s="155"/>
      <c r="JE195" s="155"/>
      <c r="JH195" s="13"/>
      <c r="JI195" s="158">
        <v>11</v>
      </c>
      <c r="JJ195" s="158">
        <v>12</v>
      </c>
      <c r="JK195" s="158"/>
      <c r="JL195" s="158" t="s">
        <v>62</v>
      </c>
      <c r="JM195" s="159">
        <f>JJ195-JI195</f>
        <v>1</v>
      </c>
      <c r="JN195" s="160">
        <f>JM195/JI195</f>
        <v>9.0909090909090912E-2</v>
      </c>
      <c r="JO195" s="160"/>
      <c r="JP195" s="160"/>
      <c r="JQ195" s="160"/>
      <c r="JR195" s="161" t="s">
        <v>39</v>
      </c>
      <c r="JS195" s="284"/>
      <c r="JT195" s="654"/>
      <c r="JU195" s="155"/>
      <c r="JV195" s="155"/>
      <c r="JW195" s="13"/>
      <c r="JZ195" s="13"/>
      <c r="KA195" s="158">
        <v>11</v>
      </c>
      <c r="KB195" s="158">
        <v>12</v>
      </c>
      <c r="KC195" s="158"/>
      <c r="KD195" s="158" t="s">
        <v>62</v>
      </c>
      <c r="KE195" s="159">
        <f>KB195-KA195</f>
        <v>1</v>
      </c>
      <c r="KF195" s="160">
        <f>KE195/KA195</f>
        <v>9.0909090909090912E-2</v>
      </c>
      <c r="KG195" s="160"/>
      <c r="KH195" s="160"/>
      <c r="KI195" s="160"/>
      <c r="KJ195" s="161" t="s">
        <v>39</v>
      </c>
      <c r="KK195" s="284"/>
      <c r="KL195" s="654"/>
      <c r="KM195" s="155"/>
      <c r="KN195" s="155"/>
      <c r="KO195" s="13"/>
      <c r="KQ195" s="13"/>
      <c r="KR195" s="158">
        <v>11</v>
      </c>
      <c r="KS195" s="158">
        <v>12</v>
      </c>
      <c r="KT195" s="158"/>
      <c r="KU195" s="321" t="s">
        <v>62</v>
      </c>
      <c r="KV195" s="159">
        <f>KS195-KR195</f>
        <v>1</v>
      </c>
      <c r="KW195" s="160">
        <f>KV195/KR195</f>
        <v>9.0909090909090912E-2</v>
      </c>
      <c r="KX195" s="160"/>
      <c r="KY195" s="160"/>
      <c r="KZ195" s="160"/>
      <c r="LA195" s="161" t="s">
        <v>39</v>
      </c>
      <c r="LB195" s="284"/>
      <c r="LC195" s="654"/>
      <c r="LD195" s="155"/>
      <c r="LE195" s="155"/>
      <c r="LF195" s="13"/>
      <c r="LI195" s="13"/>
      <c r="LJ195" s="158">
        <v>11</v>
      </c>
      <c r="LK195" s="158">
        <v>12</v>
      </c>
      <c r="LL195" s="158"/>
      <c r="LM195" s="321" t="s">
        <v>62</v>
      </c>
      <c r="LN195" s="159">
        <f>LK195-LJ195</f>
        <v>1</v>
      </c>
      <c r="LO195" s="160">
        <f>LN195/LJ195</f>
        <v>9.0909090909090912E-2</v>
      </c>
      <c r="LP195" s="160"/>
      <c r="LQ195" s="160"/>
      <c r="LR195" s="160"/>
      <c r="LS195" s="161" t="s">
        <v>39</v>
      </c>
      <c r="LT195" s="284"/>
      <c r="LU195" s="654"/>
      <c r="LV195" s="155"/>
      <c r="LW195" s="155"/>
      <c r="LX195" s="13"/>
      <c r="LZ195" s="13"/>
      <c r="MA195" s="158">
        <v>11</v>
      </c>
      <c r="MB195" s="158">
        <v>12</v>
      </c>
      <c r="MC195" s="158"/>
      <c r="MD195" s="321" t="s">
        <v>62</v>
      </c>
      <c r="ME195" s="159">
        <f>MB195-MA195</f>
        <v>1</v>
      </c>
      <c r="MF195" s="160">
        <f>ME195/MA195</f>
        <v>9.0909090909090912E-2</v>
      </c>
      <c r="MG195" s="160"/>
      <c r="MH195" s="160"/>
      <c r="MI195" s="160"/>
      <c r="MJ195" s="161" t="s">
        <v>39</v>
      </c>
      <c r="MK195" s="284"/>
      <c r="ML195" s="654"/>
      <c r="MM195" s="155"/>
      <c r="MN195" s="155"/>
      <c r="MO195" s="13"/>
      <c r="MQ195" s="13"/>
      <c r="MR195" s="158">
        <v>11</v>
      </c>
      <c r="MS195" s="158">
        <v>12</v>
      </c>
      <c r="MT195" s="158"/>
      <c r="MU195" s="321" t="s">
        <v>62</v>
      </c>
      <c r="MV195" s="159">
        <f>MS195-MR195</f>
        <v>1</v>
      </c>
      <c r="MW195" s="160">
        <f>MV195/MR195</f>
        <v>9.0909090909090912E-2</v>
      </c>
      <c r="MX195" s="160"/>
      <c r="MY195" s="160"/>
      <c r="MZ195" s="160"/>
      <c r="NA195" s="161" t="s">
        <v>39</v>
      </c>
      <c r="NB195" s="284"/>
      <c r="NC195" s="654"/>
      <c r="ND195" s="155"/>
      <c r="NE195" s="155"/>
      <c r="NF195" s="13"/>
      <c r="NI195" s="13"/>
      <c r="NJ195" s="158">
        <v>11</v>
      </c>
      <c r="NK195" s="158">
        <v>12</v>
      </c>
      <c r="NL195" s="158"/>
      <c r="NM195" s="321" t="s">
        <v>62</v>
      </c>
      <c r="NN195" s="159">
        <f>NK195-NJ195</f>
        <v>1</v>
      </c>
      <c r="NO195" s="160">
        <f>NN195/NJ195</f>
        <v>9.0909090909090912E-2</v>
      </c>
      <c r="NP195" s="160"/>
      <c r="NQ195" s="160"/>
      <c r="NR195" s="160"/>
      <c r="NS195" s="161" t="s">
        <v>39</v>
      </c>
      <c r="NT195" s="284"/>
      <c r="NU195" s="654"/>
      <c r="NV195" s="155"/>
      <c r="NW195" s="155"/>
      <c r="NX195" s="13"/>
      <c r="OA195" s="13"/>
      <c r="OB195" s="158">
        <v>11</v>
      </c>
      <c r="OC195" s="158">
        <v>12</v>
      </c>
      <c r="OD195" s="158"/>
      <c r="OE195" s="321" t="s">
        <v>62</v>
      </c>
      <c r="OF195" s="159">
        <f>OC195-OB195</f>
        <v>1</v>
      </c>
      <c r="OG195" s="160">
        <f>OF195/OB195</f>
        <v>9.0909090909090912E-2</v>
      </c>
      <c r="OH195" s="160"/>
      <c r="OI195" s="160"/>
      <c r="OJ195" s="160"/>
      <c r="OK195" s="161" t="s">
        <v>39</v>
      </c>
      <c r="OL195" s="284"/>
      <c r="OM195" s="654"/>
      <c r="ON195" s="13"/>
      <c r="OQ195" s="13"/>
      <c r="OR195" s="158">
        <v>11</v>
      </c>
      <c r="OS195" s="158">
        <v>12</v>
      </c>
      <c r="OT195" s="158"/>
      <c r="OU195" s="321" t="s">
        <v>62</v>
      </c>
      <c r="OV195" s="159">
        <f>OS195-OR195</f>
        <v>1</v>
      </c>
      <c r="OW195" s="160">
        <f>OV195/OR195</f>
        <v>9.0909090909090912E-2</v>
      </c>
      <c r="OX195" s="160"/>
      <c r="OY195" s="160"/>
      <c r="OZ195" s="160"/>
      <c r="PA195" s="161" t="s">
        <v>39</v>
      </c>
      <c r="PB195" s="284"/>
      <c r="PC195" s="654"/>
      <c r="PD195" s="13"/>
      <c r="PG195" s="13"/>
      <c r="PH195" s="158">
        <v>11</v>
      </c>
      <c r="PI195" s="158">
        <v>12</v>
      </c>
      <c r="PJ195" s="158"/>
      <c r="PK195" s="321" t="s">
        <v>62</v>
      </c>
      <c r="PL195" s="159">
        <f>PI195-PH195</f>
        <v>1</v>
      </c>
      <c r="PM195" s="160">
        <f>PL195/PH195</f>
        <v>9.0909090909090912E-2</v>
      </c>
      <c r="PN195" s="160"/>
      <c r="PO195" s="160"/>
      <c r="PP195" s="160"/>
      <c r="PQ195" s="161" t="s">
        <v>39</v>
      </c>
      <c r="PR195" s="284"/>
      <c r="PS195" s="654"/>
      <c r="PT195" s="13"/>
      <c r="PV195" s="13"/>
      <c r="PW195" s="158">
        <v>11</v>
      </c>
      <c r="PX195" s="158">
        <v>12</v>
      </c>
      <c r="PY195" s="158"/>
      <c r="PZ195" s="321" t="s">
        <v>62</v>
      </c>
      <c r="QA195" s="159">
        <f>PX195-PW195</f>
        <v>1</v>
      </c>
      <c r="QB195" s="160">
        <f>QA195/PW195</f>
        <v>9.0909090909090912E-2</v>
      </c>
      <c r="QC195" s="160"/>
      <c r="QD195" s="160"/>
      <c r="QE195" s="160"/>
      <c r="QF195" s="161" t="s">
        <v>39</v>
      </c>
      <c r="QG195" s="284"/>
      <c r="QH195" s="654"/>
      <c r="QI195" s="13"/>
      <c r="QK195" s="13"/>
      <c r="QL195" s="158">
        <v>11</v>
      </c>
      <c r="QM195" s="158">
        <v>12</v>
      </c>
      <c r="QN195" s="158"/>
      <c r="QO195" s="321" t="s">
        <v>62</v>
      </c>
      <c r="QP195" s="159">
        <f>QM195-QL195</f>
        <v>1</v>
      </c>
      <c r="QQ195" s="160">
        <f>QP195/QL195</f>
        <v>9.0909090909090912E-2</v>
      </c>
      <c r="QR195" s="160"/>
      <c r="QS195" s="160"/>
      <c r="QT195" s="160"/>
      <c r="QU195" s="161" t="s">
        <v>39</v>
      </c>
      <c r="QV195" s="284"/>
      <c r="QW195" s="654"/>
      <c r="QX195" s="13"/>
      <c r="QZ195" s="622"/>
      <c r="RA195" s="158">
        <v>11</v>
      </c>
      <c r="RB195" s="158">
        <v>12</v>
      </c>
      <c r="RC195" s="507"/>
      <c r="RD195" s="321" t="s">
        <v>62</v>
      </c>
      <c r="RE195" s="159">
        <f>RB195-RA195</f>
        <v>1</v>
      </c>
      <c r="RF195" s="160">
        <f>RE195/RA195</f>
        <v>9.0909090909090912E-2</v>
      </c>
      <c r="RG195" s="160"/>
      <c r="RH195" s="160"/>
      <c r="RI195" s="160"/>
      <c r="RJ195" s="526" t="s">
        <v>39</v>
      </c>
      <c r="RK195" s="284"/>
      <c r="RL195" s="571"/>
      <c r="RM195" s="633"/>
      <c r="RQ195" s="622"/>
      <c r="RR195" s="158">
        <v>11</v>
      </c>
      <c r="RS195" s="158">
        <v>12</v>
      </c>
      <c r="RT195" s="507"/>
      <c r="RU195" s="321" t="s">
        <v>62</v>
      </c>
      <c r="RV195" s="159">
        <f>RS195-RR195</f>
        <v>1</v>
      </c>
      <c r="RW195" s="160">
        <f>RV195/RR195</f>
        <v>9.0909090909090912E-2</v>
      </c>
      <c r="RX195" s="160"/>
      <c r="RY195" s="160"/>
      <c r="RZ195" s="160"/>
      <c r="SA195" s="526" t="s">
        <v>39</v>
      </c>
      <c r="SB195" s="284"/>
      <c r="SC195" s="571"/>
      <c r="SD195" s="633"/>
    </row>
    <row r="196" spans="1:498" ht="15" customHeight="1">
      <c r="A196" s="132" t="s">
        <v>593</v>
      </c>
      <c r="B196" s="133">
        <v>20</v>
      </c>
      <c r="C196" s="132" t="s">
        <v>95</v>
      </c>
      <c r="D196" s="784">
        <v>1026</v>
      </c>
      <c r="E196" s="134" t="s">
        <v>591</v>
      </c>
      <c r="F196" s="642" t="s">
        <v>147</v>
      </c>
      <c r="G196" s="605" t="s">
        <v>305</v>
      </c>
      <c r="H196" s="132" t="s">
        <v>122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243"/>
      <c r="T196" s="13"/>
      <c r="U196" s="13"/>
      <c r="X196" s="13"/>
      <c r="Y196" s="135">
        <v>11.85</v>
      </c>
      <c r="Z196" s="135">
        <v>13.4</v>
      </c>
      <c r="AA196" s="135" t="s">
        <v>151</v>
      </c>
      <c r="AB196" s="136">
        <f>Z196-Y196</f>
        <v>1.5500000000000007</v>
      </c>
      <c r="AC196" s="137">
        <f>AB196/Y196</f>
        <v>0.13080168776371315</v>
      </c>
      <c r="AD196" s="137"/>
      <c r="AE196" s="150" t="s">
        <v>39</v>
      </c>
      <c r="AF196" s="138"/>
      <c r="AG196" s="139"/>
      <c r="AH196" s="132"/>
      <c r="AI196" s="132"/>
      <c r="AL196" s="13"/>
      <c r="AM196" s="158">
        <v>14.2</v>
      </c>
      <c r="AN196" s="158">
        <v>14.3</v>
      </c>
      <c r="AO196" s="842" t="s">
        <v>62</v>
      </c>
      <c r="AP196" s="159">
        <f>AN196-AM196+AU196</f>
        <v>0.50000000000000144</v>
      </c>
      <c r="AQ196" s="160">
        <f>AP196/AM196</f>
        <v>3.5211267605633909E-2</v>
      </c>
      <c r="AR196" s="160"/>
      <c r="AS196" s="161" t="s">
        <v>39</v>
      </c>
      <c r="AT196" s="162"/>
      <c r="AU196" s="163">
        <v>0.4</v>
      </c>
      <c r="AV196" s="155"/>
      <c r="AW196" s="155"/>
      <c r="AZ196" s="13"/>
      <c r="BA196" s="158">
        <v>14.2</v>
      </c>
      <c r="BB196" s="158">
        <v>14.3</v>
      </c>
      <c r="BC196" s="158" t="s">
        <v>62</v>
      </c>
      <c r="BD196" s="159">
        <f>BB196-BA196+BI196</f>
        <v>0.50000000000000144</v>
      </c>
      <c r="BE196" s="160">
        <f>BD196/BA196</f>
        <v>3.5211267605633909E-2</v>
      </c>
      <c r="BF196" s="160"/>
      <c r="BG196" s="161" t="s">
        <v>39</v>
      </c>
      <c r="BH196" s="162"/>
      <c r="BI196" s="163">
        <v>0.4</v>
      </c>
      <c r="BJ196" s="155"/>
      <c r="BK196" s="155"/>
      <c r="BL196" s="13"/>
      <c r="BN196" s="13"/>
      <c r="BO196" s="158">
        <v>14.2</v>
      </c>
      <c r="BP196" s="158">
        <v>14.3</v>
      </c>
      <c r="BQ196" s="158" t="s">
        <v>62</v>
      </c>
      <c r="BR196" s="159">
        <f>BP196-BO196+BW196</f>
        <v>0.50000000000000144</v>
      </c>
      <c r="BS196" s="160">
        <f>BR196/BO196</f>
        <v>3.5211267605633909E-2</v>
      </c>
      <c r="BT196" s="160"/>
      <c r="BU196" s="161" t="s">
        <v>39</v>
      </c>
      <c r="BV196" s="162"/>
      <c r="BW196" s="163">
        <v>0.4</v>
      </c>
      <c r="BX196" s="155"/>
      <c r="BY196" s="155"/>
      <c r="CB196" s="13"/>
      <c r="CC196" s="158">
        <v>14.05</v>
      </c>
      <c r="CD196" s="158">
        <v>14.3</v>
      </c>
      <c r="CE196" s="158" t="s">
        <v>62</v>
      </c>
      <c r="CF196" s="159">
        <f>CD196-CC196+CK196</f>
        <v>0.65</v>
      </c>
      <c r="CG196" s="160">
        <f>CF196/CC196</f>
        <v>4.6263345195729534E-2</v>
      </c>
      <c r="CH196" s="160"/>
      <c r="CI196" s="161" t="s">
        <v>39</v>
      </c>
      <c r="CJ196" s="162"/>
      <c r="CK196" s="163">
        <v>0.4</v>
      </c>
      <c r="CL196" s="155"/>
      <c r="CM196" s="155"/>
      <c r="CP196" s="13"/>
      <c r="CQ196" s="158">
        <v>14.05</v>
      </c>
      <c r="CR196" s="158">
        <v>14.3</v>
      </c>
      <c r="CS196" s="158" t="s">
        <v>62</v>
      </c>
      <c r="CT196" s="159">
        <f>CR196-CQ196+CY196</f>
        <v>0.65</v>
      </c>
      <c r="CU196" s="160">
        <f>CT196/CQ196</f>
        <v>4.6263345195729534E-2</v>
      </c>
      <c r="CV196" s="160"/>
      <c r="CW196" s="161" t="s">
        <v>39</v>
      </c>
      <c r="CX196" s="162"/>
      <c r="CY196" s="163">
        <v>0.4</v>
      </c>
      <c r="CZ196" s="155"/>
      <c r="DA196" s="155"/>
      <c r="DD196" s="13"/>
      <c r="DE196" s="158">
        <v>14.05</v>
      </c>
      <c r="DF196" s="158">
        <v>14.3</v>
      </c>
      <c r="DG196" s="158"/>
      <c r="DH196" s="158"/>
      <c r="DI196" s="158" t="s">
        <v>62</v>
      </c>
      <c r="DJ196" s="159">
        <f>DF196-DE196+DO196</f>
        <v>0.65</v>
      </c>
      <c r="DK196" s="160">
        <f>DJ196/DE196</f>
        <v>4.6263345195729534E-2</v>
      </c>
      <c r="DL196" s="160"/>
      <c r="DM196" s="161" t="s">
        <v>39</v>
      </c>
      <c r="DN196" s="162"/>
      <c r="DO196" s="163">
        <v>0.4</v>
      </c>
      <c r="DP196" s="155"/>
      <c r="DQ196" s="155"/>
      <c r="DT196" s="13"/>
      <c r="DU196" s="158">
        <v>14.05</v>
      </c>
      <c r="DV196" s="158">
        <v>14.3</v>
      </c>
      <c r="DW196" s="158" t="s">
        <v>62</v>
      </c>
      <c r="DX196" s="159">
        <f>DV196-DU196+EC196</f>
        <v>0.65</v>
      </c>
      <c r="DY196" s="160">
        <f>DX196/DU196</f>
        <v>4.6263345195729534E-2</v>
      </c>
      <c r="DZ196" s="160"/>
      <c r="EA196" s="161" t="s">
        <v>39</v>
      </c>
      <c r="EB196" s="162"/>
      <c r="EC196" s="163">
        <v>0.4</v>
      </c>
      <c r="ED196" s="155"/>
      <c r="EE196" s="155"/>
      <c r="EH196" s="13"/>
      <c r="EI196" s="158">
        <v>14.05</v>
      </c>
      <c r="EJ196" s="158">
        <v>14.3</v>
      </c>
      <c r="EK196" s="158" t="s">
        <v>62</v>
      </c>
      <c r="EL196" s="159">
        <f>EJ196-EI196+EP196</f>
        <v>0.65</v>
      </c>
      <c r="EM196" s="160">
        <f>EL196/EI196</f>
        <v>4.6263345195729534E-2</v>
      </c>
      <c r="EN196" s="161" t="s">
        <v>39</v>
      </c>
      <c r="EO196" s="162"/>
      <c r="EP196" s="163">
        <v>0.4</v>
      </c>
      <c r="EQ196" s="155"/>
      <c r="ER196" s="155"/>
      <c r="EU196" s="13"/>
      <c r="EV196" s="158">
        <v>14.05</v>
      </c>
      <c r="EW196" s="158">
        <v>14.3</v>
      </c>
      <c r="EX196" s="158" t="s">
        <v>62</v>
      </c>
      <c r="EY196" s="159">
        <f>EW196-EV196+FC196</f>
        <v>0.65</v>
      </c>
      <c r="EZ196" s="160">
        <f>EY196/EV196</f>
        <v>4.6263345195729534E-2</v>
      </c>
      <c r="FA196" s="161" t="s">
        <v>39</v>
      </c>
      <c r="FB196" s="162"/>
      <c r="FC196" s="163">
        <v>0.4</v>
      </c>
      <c r="FD196" s="155"/>
      <c r="FE196" s="155"/>
      <c r="FH196" s="13"/>
      <c r="FI196" s="158">
        <v>14.05</v>
      </c>
      <c r="FJ196" s="158">
        <v>14.3</v>
      </c>
      <c r="FK196" s="158" t="s">
        <v>62</v>
      </c>
      <c r="FL196" s="159">
        <f>FJ196-FI196+FP196</f>
        <v>0.65</v>
      </c>
      <c r="FM196" s="160">
        <f>FL196/FI196</f>
        <v>4.6263345195729534E-2</v>
      </c>
      <c r="FN196" s="161" t="s">
        <v>39</v>
      </c>
      <c r="FO196" s="162"/>
      <c r="FP196" s="163">
        <v>0.4</v>
      </c>
      <c r="FQ196" s="155"/>
      <c r="FR196" s="155"/>
      <c r="FU196" s="13"/>
      <c r="FV196" s="158">
        <v>14.05</v>
      </c>
      <c r="FW196" s="158">
        <v>14.3</v>
      </c>
      <c r="FX196" s="158"/>
      <c r="FY196" s="158" t="s">
        <v>62</v>
      </c>
      <c r="FZ196" s="159">
        <f>FW196-FV196+GD196</f>
        <v>0.65</v>
      </c>
      <c r="GA196" s="160">
        <f>FZ196/FV196</f>
        <v>4.6263345195729534E-2</v>
      </c>
      <c r="GB196" s="161" t="s">
        <v>39</v>
      </c>
      <c r="GC196" s="162"/>
      <c r="GD196" s="163">
        <v>0.4</v>
      </c>
      <c r="GE196" s="155"/>
      <c r="GF196" s="155"/>
      <c r="GI196" s="13"/>
      <c r="GJ196" s="158">
        <v>14.05</v>
      </c>
      <c r="GK196" s="158">
        <v>14.3</v>
      </c>
      <c r="GL196" s="158"/>
      <c r="GM196" s="158" t="s">
        <v>62</v>
      </c>
      <c r="GN196" s="159">
        <f>GK196-GJ196+GR196</f>
        <v>0.65</v>
      </c>
      <c r="GO196" s="160">
        <f>GN196/GJ196</f>
        <v>4.6263345195729534E-2</v>
      </c>
      <c r="GP196" s="161" t="s">
        <v>39</v>
      </c>
      <c r="GQ196" s="284"/>
      <c r="GR196" s="163">
        <v>0.4</v>
      </c>
      <c r="GS196" s="155"/>
      <c r="GT196" s="155"/>
      <c r="GW196" s="13"/>
      <c r="GX196" s="158">
        <v>14.05</v>
      </c>
      <c r="GY196" s="158">
        <v>14.3</v>
      </c>
      <c r="GZ196" s="158"/>
      <c r="HA196" s="158" t="s">
        <v>62</v>
      </c>
      <c r="HB196" s="159">
        <f>GY196-GX196+HF196</f>
        <v>0.65</v>
      </c>
      <c r="HC196" s="160">
        <f>HB196/GX196</f>
        <v>4.6263345195729534E-2</v>
      </c>
      <c r="HD196" s="161" t="s">
        <v>39</v>
      </c>
      <c r="HE196" s="284"/>
      <c r="HF196" s="163">
        <v>0.4</v>
      </c>
      <c r="HG196" s="155"/>
      <c r="HH196" s="155"/>
      <c r="HK196" s="13"/>
      <c r="HL196" s="158">
        <v>14.05</v>
      </c>
      <c r="HM196" s="158">
        <v>14.3</v>
      </c>
      <c r="HN196" s="158"/>
      <c r="HO196" s="158" t="s">
        <v>62</v>
      </c>
      <c r="HP196" s="159">
        <f>HM196-HL196+HT196</f>
        <v>0.65</v>
      </c>
      <c r="HQ196" s="160">
        <f>HP196/HL196</f>
        <v>4.6263345195729534E-2</v>
      </c>
      <c r="HR196" s="161" t="s">
        <v>39</v>
      </c>
      <c r="HS196" s="284"/>
      <c r="HT196" s="163">
        <v>0.4</v>
      </c>
      <c r="HU196" s="155"/>
      <c r="HV196" s="155"/>
      <c r="HX196" s="13"/>
      <c r="HY196" s="158">
        <v>14.05</v>
      </c>
      <c r="HZ196" s="158">
        <v>14.3</v>
      </c>
      <c r="IA196" s="158"/>
      <c r="IB196" s="158" t="s">
        <v>62</v>
      </c>
      <c r="IC196" s="159">
        <f>HZ196-HY196+IJ196</f>
        <v>0.65</v>
      </c>
      <c r="ID196" s="160">
        <f>IC196/HY196</f>
        <v>4.6263345195729534E-2</v>
      </c>
      <c r="IE196" s="160"/>
      <c r="IF196" s="160"/>
      <c r="IG196" s="160"/>
      <c r="IH196" s="161" t="s">
        <v>39</v>
      </c>
      <c r="II196" s="284"/>
      <c r="IJ196" s="163">
        <v>0.4</v>
      </c>
      <c r="IK196" s="155"/>
      <c r="IL196" s="155"/>
      <c r="IQ196" s="13"/>
      <c r="IR196" s="158">
        <v>14.05</v>
      </c>
      <c r="IS196" s="158">
        <v>14.3</v>
      </c>
      <c r="IT196" s="158"/>
      <c r="IU196" s="158" t="s">
        <v>62</v>
      </c>
      <c r="IV196" s="159">
        <f>IS196-IR196+JC196</f>
        <v>0.65</v>
      </c>
      <c r="IW196" s="160">
        <f>IV196/IR196</f>
        <v>4.6263345195729534E-2</v>
      </c>
      <c r="IX196" s="160"/>
      <c r="IY196" s="160"/>
      <c r="IZ196" s="160"/>
      <c r="JA196" s="161" t="s">
        <v>39</v>
      </c>
      <c r="JB196" s="284"/>
      <c r="JC196" s="163">
        <v>0.4</v>
      </c>
      <c r="JD196" s="155"/>
      <c r="JE196" s="155"/>
      <c r="JH196" s="13"/>
      <c r="JI196" s="158">
        <v>14.05</v>
      </c>
      <c r="JJ196" s="158">
        <v>14.3</v>
      </c>
      <c r="JK196" s="158"/>
      <c r="JL196" s="158" t="s">
        <v>62</v>
      </c>
      <c r="JM196" s="159">
        <f>JJ196-JI196+JT196</f>
        <v>0.65</v>
      </c>
      <c r="JN196" s="160">
        <f>JM196/JI196</f>
        <v>4.6263345195729534E-2</v>
      </c>
      <c r="JO196" s="160"/>
      <c r="JP196" s="160"/>
      <c r="JQ196" s="160"/>
      <c r="JR196" s="161" t="s">
        <v>39</v>
      </c>
      <c r="JS196" s="284"/>
      <c r="JT196" s="163">
        <v>0.4</v>
      </c>
      <c r="JU196" s="155"/>
      <c r="JV196" s="155"/>
      <c r="JW196" s="13"/>
      <c r="JZ196" s="13"/>
      <c r="KA196" s="158">
        <v>14.05</v>
      </c>
      <c r="KB196" s="158">
        <v>14.3</v>
      </c>
      <c r="KC196" s="158"/>
      <c r="KD196" s="158" t="s">
        <v>62</v>
      </c>
      <c r="KE196" s="159">
        <f>KB196-KA196+KL196</f>
        <v>0.65</v>
      </c>
      <c r="KF196" s="160">
        <f>KE196/KA196</f>
        <v>4.6263345195729534E-2</v>
      </c>
      <c r="KG196" s="160"/>
      <c r="KH196" s="160"/>
      <c r="KI196" s="160"/>
      <c r="KJ196" s="161" t="s">
        <v>39</v>
      </c>
      <c r="KK196" s="284"/>
      <c r="KL196" s="163">
        <v>0.4</v>
      </c>
      <c r="KM196" s="155"/>
      <c r="KN196" s="155"/>
      <c r="KO196" s="13"/>
      <c r="KQ196" s="13"/>
      <c r="KR196" s="158">
        <v>14.05</v>
      </c>
      <c r="KS196" s="158">
        <v>14.3</v>
      </c>
      <c r="KT196" s="158"/>
      <c r="KU196" s="321" t="s">
        <v>62</v>
      </c>
      <c r="KV196" s="159">
        <f>KS196-KR196+LC196</f>
        <v>0.65</v>
      </c>
      <c r="KW196" s="160">
        <f>KV196/KR196</f>
        <v>4.6263345195729534E-2</v>
      </c>
      <c r="KX196" s="160"/>
      <c r="KY196" s="160"/>
      <c r="KZ196" s="160"/>
      <c r="LA196" s="161" t="s">
        <v>39</v>
      </c>
      <c r="LB196" s="284"/>
      <c r="LC196" s="163">
        <v>0.4</v>
      </c>
      <c r="LD196" s="155"/>
      <c r="LE196" s="155"/>
      <c r="LF196" s="13"/>
      <c r="LI196" s="13"/>
      <c r="LJ196" s="158">
        <v>14.05</v>
      </c>
      <c r="LK196" s="158">
        <v>14.3</v>
      </c>
      <c r="LL196" s="158"/>
      <c r="LM196" s="321" t="s">
        <v>62</v>
      </c>
      <c r="LN196" s="159">
        <f>LK196-LJ196+LU196</f>
        <v>0.65</v>
      </c>
      <c r="LO196" s="160">
        <f>LN196/LJ196</f>
        <v>4.6263345195729534E-2</v>
      </c>
      <c r="LP196" s="160"/>
      <c r="LQ196" s="160"/>
      <c r="LR196" s="160"/>
      <c r="LS196" s="161" t="s">
        <v>39</v>
      </c>
      <c r="LT196" s="284"/>
      <c r="LU196" s="163">
        <v>0.4</v>
      </c>
      <c r="LV196" s="155"/>
      <c r="LW196" s="155"/>
      <c r="LX196" s="13"/>
      <c r="LZ196" s="13"/>
      <c r="MA196" s="158">
        <v>14.05</v>
      </c>
      <c r="MB196" s="158">
        <v>14.3</v>
      </c>
      <c r="MC196" s="158"/>
      <c r="MD196" s="321" t="s">
        <v>62</v>
      </c>
      <c r="ME196" s="159">
        <f>MB196-MA196+ML196</f>
        <v>0.65</v>
      </c>
      <c r="MF196" s="160">
        <f>ME196/MA196</f>
        <v>4.6263345195729534E-2</v>
      </c>
      <c r="MG196" s="160"/>
      <c r="MH196" s="160"/>
      <c r="MI196" s="160"/>
      <c r="MJ196" s="161" t="s">
        <v>39</v>
      </c>
      <c r="MK196" s="284"/>
      <c r="ML196" s="163">
        <v>0.4</v>
      </c>
      <c r="MM196" s="155"/>
      <c r="MN196" s="155"/>
      <c r="MO196" s="13"/>
      <c r="MQ196" s="13"/>
      <c r="MR196" s="158">
        <v>14.05</v>
      </c>
      <c r="MS196" s="158">
        <v>14.3</v>
      </c>
      <c r="MT196" s="158"/>
      <c r="MU196" s="321" t="s">
        <v>62</v>
      </c>
      <c r="MV196" s="159">
        <f>MS196-MR196+NC196</f>
        <v>0.65</v>
      </c>
      <c r="MW196" s="160">
        <f>MV196/MR196</f>
        <v>4.6263345195729534E-2</v>
      </c>
      <c r="MX196" s="160"/>
      <c r="MY196" s="160"/>
      <c r="MZ196" s="160"/>
      <c r="NA196" s="161" t="s">
        <v>39</v>
      </c>
      <c r="NB196" s="284"/>
      <c r="NC196" s="163">
        <v>0.4</v>
      </c>
      <c r="ND196" s="155"/>
      <c r="NE196" s="155"/>
      <c r="NF196" s="13"/>
      <c r="NI196" s="13"/>
      <c r="NJ196" s="158">
        <v>14.05</v>
      </c>
      <c r="NK196" s="158">
        <v>14.3</v>
      </c>
      <c r="NL196" s="158"/>
      <c r="NM196" s="321" t="s">
        <v>62</v>
      </c>
      <c r="NN196" s="159">
        <f>NK196-NJ196+NU196</f>
        <v>0.65</v>
      </c>
      <c r="NO196" s="160">
        <f>NN196/NJ196</f>
        <v>4.6263345195729534E-2</v>
      </c>
      <c r="NP196" s="160"/>
      <c r="NQ196" s="160"/>
      <c r="NR196" s="160"/>
      <c r="NS196" s="161" t="s">
        <v>39</v>
      </c>
      <c r="NT196" s="284"/>
      <c r="NU196" s="163">
        <v>0.4</v>
      </c>
      <c r="NV196" s="155"/>
      <c r="NW196" s="155"/>
      <c r="NX196" s="13"/>
      <c r="OA196" s="13"/>
      <c r="OB196" s="158">
        <v>14.05</v>
      </c>
      <c r="OC196" s="158">
        <v>14.3</v>
      </c>
      <c r="OD196" s="158"/>
      <c r="OE196" s="321" t="s">
        <v>62</v>
      </c>
      <c r="OF196" s="159">
        <f>OC196-OB196+OM196</f>
        <v>0.65</v>
      </c>
      <c r="OG196" s="160">
        <f>OF196/OB196</f>
        <v>4.6263345195729534E-2</v>
      </c>
      <c r="OH196" s="160"/>
      <c r="OI196" s="160"/>
      <c r="OJ196" s="160"/>
      <c r="OK196" s="161" t="s">
        <v>39</v>
      </c>
      <c r="OL196" s="284"/>
      <c r="OM196" s="163">
        <v>0.4</v>
      </c>
      <c r="ON196" s="13"/>
      <c r="OQ196" s="13"/>
      <c r="OR196" s="158">
        <v>14.05</v>
      </c>
      <c r="OS196" s="158">
        <v>14.3</v>
      </c>
      <c r="OT196" s="158"/>
      <c r="OU196" s="321" t="s">
        <v>62</v>
      </c>
      <c r="OV196" s="159">
        <f>OS196-OR196+PC196</f>
        <v>0.65</v>
      </c>
      <c r="OW196" s="160">
        <f>OV196/OR196</f>
        <v>4.6263345195729534E-2</v>
      </c>
      <c r="OX196" s="160"/>
      <c r="OY196" s="160"/>
      <c r="OZ196" s="160"/>
      <c r="PA196" s="161" t="s">
        <v>39</v>
      </c>
      <c r="PB196" s="284"/>
      <c r="PC196" s="163">
        <v>0.4</v>
      </c>
      <c r="PD196" s="13"/>
      <c r="PG196" s="13"/>
      <c r="PH196" s="158">
        <v>14.05</v>
      </c>
      <c r="PI196" s="158">
        <v>14.3</v>
      </c>
      <c r="PJ196" s="158"/>
      <c r="PK196" s="321" t="s">
        <v>62</v>
      </c>
      <c r="PL196" s="159">
        <f>PI196-PH196+PS196</f>
        <v>0.65</v>
      </c>
      <c r="PM196" s="160">
        <f>PL196/PH196</f>
        <v>4.6263345195729534E-2</v>
      </c>
      <c r="PN196" s="160"/>
      <c r="PO196" s="160"/>
      <c r="PP196" s="160"/>
      <c r="PQ196" s="161" t="s">
        <v>39</v>
      </c>
      <c r="PR196" s="284"/>
      <c r="PS196" s="163">
        <v>0.4</v>
      </c>
      <c r="PT196" s="13"/>
      <c r="PV196" s="13"/>
      <c r="PW196" s="158">
        <v>14.05</v>
      </c>
      <c r="PX196" s="158">
        <v>14.3</v>
      </c>
      <c r="PY196" s="158"/>
      <c r="PZ196" s="321" t="s">
        <v>62</v>
      </c>
      <c r="QA196" s="159">
        <f>PX196-PW196+QH196</f>
        <v>0.65</v>
      </c>
      <c r="QB196" s="160">
        <f>QA196/PW196</f>
        <v>4.6263345195729534E-2</v>
      </c>
      <c r="QC196" s="160"/>
      <c r="QD196" s="160"/>
      <c r="QE196" s="160"/>
      <c r="QF196" s="161" t="s">
        <v>39</v>
      </c>
      <c r="QG196" s="284"/>
      <c r="QH196" s="163">
        <v>0.4</v>
      </c>
      <c r="QI196" s="13"/>
      <c r="QK196" s="13"/>
      <c r="QL196" s="158">
        <v>14.05</v>
      </c>
      <c r="QM196" s="158">
        <v>14.3</v>
      </c>
      <c r="QN196" s="158"/>
      <c r="QO196" s="321" t="s">
        <v>62</v>
      </c>
      <c r="QP196" s="159">
        <f>QM196-QL196+QW196</f>
        <v>0.65</v>
      </c>
      <c r="QQ196" s="160">
        <f>QP196/QL196</f>
        <v>4.6263345195729534E-2</v>
      </c>
      <c r="QR196" s="160"/>
      <c r="QS196" s="160"/>
      <c r="QT196" s="160"/>
      <c r="QU196" s="161" t="s">
        <v>39</v>
      </c>
      <c r="QV196" s="284"/>
      <c r="QW196" s="163">
        <v>0.4</v>
      </c>
      <c r="QX196" s="13"/>
      <c r="QZ196" s="622"/>
      <c r="RA196" s="158">
        <v>14.05</v>
      </c>
      <c r="RB196" s="158">
        <v>14.3</v>
      </c>
      <c r="RC196" s="507"/>
      <c r="RD196" s="321" t="s">
        <v>62</v>
      </c>
      <c r="RE196" s="159">
        <f>RB196-RA196+RL196</f>
        <v>0.65</v>
      </c>
      <c r="RF196" s="160">
        <f>RE196/RA196</f>
        <v>4.6263345195729534E-2</v>
      </c>
      <c r="RG196" s="160"/>
      <c r="RH196" s="160"/>
      <c r="RI196" s="160"/>
      <c r="RJ196" s="526" t="s">
        <v>39</v>
      </c>
      <c r="RK196" s="284"/>
      <c r="RL196" s="571">
        <v>0.4</v>
      </c>
      <c r="RM196" s="633"/>
      <c r="RQ196" s="622"/>
      <c r="RR196" s="158">
        <v>14.05</v>
      </c>
      <c r="RS196" s="158">
        <v>14.3</v>
      </c>
      <c r="RT196" s="507"/>
      <c r="RU196" s="321" t="s">
        <v>62</v>
      </c>
      <c r="RV196" s="159">
        <f>RS196-RR196+SC196</f>
        <v>0.65</v>
      </c>
      <c r="RW196" s="160">
        <f>RV196/RR196</f>
        <v>4.6263345195729534E-2</v>
      </c>
      <c r="RX196" s="160"/>
      <c r="RY196" s="160"/>
      <c r="RZ196" s="160"/>
      <c r="SA196" s="526" t="s">
        <v>39</v>
      </c>
      <c r="SB196" s="284"/>
      <c r="SC196" s="571">
        <v>0.4</v>
      </c>
      <c r="SD196" s="633"/>
    </row>
    <row r="197" spans="1:498">
      <c r="A197" s="132" t="s">
        <v>594</v>
      </c>
      <c r="B197" s="133">
        <v>20</v>
      </c>
      <c r="C197" s="132" t="s">
        <v>95</v>
      </c>
      <c r="D197" s="784">
        <v>1026</v>
      </c>
      <c r="E197" s="134" t="s">
        <v>591</v>
      </c>
      <c r="F197" s="642" t="s">
        <v>147</v>
      </c>
      <c r="G197" s="605" t="s">
        <v>292</v>
      </c>
      <c r="H197" s="132" t="s">
        <v>450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243"/>
      <c r="T197" s="13"/>
      <c r="U197" s="13"/>
      <c r="V197" s="692"/>
      <c r="X197" s="13"/>
      <c r="Y197" s="135">
        <v>11.85</v>
      </c>
      <c r="Z197" s="135">
        <v>13.4</v>
      </c>
      <c r="AA197" s="135" t="s">
        <v>151</v>
      </c>
      <c r="AB197" s="136">
        <f>Z197-Y197</f>
        <v>1.5500000000000007</v>
      </c>
      <c r="AC197" s="137">
        <f>AB197/Y197</f>
        <v>0.13080168776371315</v>
      </c>
      <c r="AD197" s="137"/>
      <c r="AE197" s="150" t="s">
        <v>39</v>
      </c>
      <c r="AF197" s="138"/>
      <c r="AG197" s="139"/>
      <c r="AH197" s="132"/>
      <c r="AI197" s="132"/>
      <c r="AL197" s="13"/>
      <c r="AM197" s="158">
        <v>14.2</v>
      </c>
      <c r="AN197" s="158">
        <v>14.3</v>
      </c>
      <c r="AO197" s="158" t="s">
        <v>62</v>
      </c>
      <c r="AP197" s="159">
        <f>AN197-AM197+AU197</f>
        <v>0.50000000000000144</v>
      </c>
      <c r="AQ197" s="160">
        <f>AP197/AM197</f>
        <v>3.5211267605633909E-2</v>
      </c>
      <c r="AR197" s="160"/>
      <c r="AS197" s="161" t="s">
        <v>39</v>
      </c>
      <c r="AT197" s="162"/>
      <c r="AU197" s="163">
        <v>0.4</v>
      </c>
      <c r="AV197" s="155"/>
      <c r="AW197" s="155"/>
      <c r="AX197" s="692"/>
      <c r="AZ197" s="13"/>
      <c r="BA197" s="158">
        <v>14.2</v>
      </c>
      <c r="BB197" s="158">
        <v>14.3</v>
      </c>
      <c r="BC197" s="158" t="s">
        <v>62</v>
      </c>
      <c r="BD197" s="159">
        <f>BB197-BA197+BI197</f>
        <v>0.50000000000000144</v>
      </c>
      <c r="BE197" s="160">
        <f>BD197/BA197</f>
        <v>3.5211267605633909E-2</v>
      </c>
      <c r="BF197" s="160"/>
      <c r="BG197" s="161" t="s">
        <v>39</v>
      </c>
      <c r="BH197" s="162"/>
      <c r="BI197" s="163">
        <v>0.4</v>
      </c>
      <c r="BJ197" s="155"/>
      <c r="BK197" s="155"/>
      <c r="BL197" s="13"/>
      <c r="BN197" s="13"/>
      <c r="BO197" s="158">
        <v>14.2</v>
      </c>
      <c r="BP197" s="158">
        <v>14.3</v>
      </c>
      <c r="BQ197" s="158" t="s">
        <v>62</v>
      </c>
      <c r="BR197" s="159">
        <f>BP197-BO197+BW197</f>
        <v>0.50000000000000144</v>
      </c>
      <c r="BS197" s="160">
        <f>BR197/BO197</f>
        <v>3.5211267605633909E-2</v>
      </c>
      <c r="BT197" s="160"/>
      <c r="BU197" s="161" t="s">
        <v>39</v>
      </c>
      <c r="BV197" s="162"/>
      <c r="BW197" s="163">
        <v>0.4</v>
      </c>
      <c r="BX197" s="155"/>
      <c r="BY197" s="155"/>
      <c r="BZ197" s="692"/>
      <c r="CB197" s="13"/>
      <c r="CC197" s="158">
        <v>14.05</v>
      </c>
      <c r="CD197" s="158">
        <v>14.3</v>
      </c>
      <c r="CE197" s="158" t="s">
        <v>62</v>
      </c>
      <c r="CF197" s="159">
        <f>CD197-CC197+CK197</f>
        <v>0.65</v>
      </c>
      <c r="CG197" s="160">
        <f>CF197/CC197</f>
        <v>4.6263345195729534E-2</v>
      </c>
      <c r="CH197" s="160"/>
      <c r="CI197" s="161" t="s">
        <v>39</v>
      </c>
      <c r="CJ197" s="162"/>
      <c r="CK197" s="163">
        <v>0.4</v>
      </c>
      <c r="CL197" s="155"/>
      <c r="CM197" s="155"/>
      <c r="CN197" s="692"/>
      <c r="CP197" s="13"/>
      <c r="CQ197" s="158">
        <v>14.05</v>
      </c>
      <c r="CR197" s="158">
        <v>14.3</v>
      </c>
      <c r="CS197" s="158" t="s">
        <v>62</v>
      </c>
      <c r="CT197" s="159">
        <f>CR197-CQ197+CY197</f>
        <v>0.65</v>
      </c>
      <c r="CU197" s="160">
        <f>CT197/CQ197</f>
        <v>4.6263345195729534E-2</v>
      </c>
      <c r="CV197" s="160"/>
      <c r="CW197" s="161" t="s">
        <v>39</v>
      </c>
      <c r="CX197" s="162"/>
      <c r="CY197" s="163">
        <v>0.4</v>
      </c>
      <c r="CZ197" s="155"/>
      <c r="DA197" s="155"/>
      <c r="DB197" s="692"/>
      <c r="DD197" s="13"/>
      <c r="DE197" s="158">
        <v>14.05</v>
      </c>
      <c r="DF197" s="158">
        <v>14.3</v>
      </c>
      <c r="DG197" s="158"/>
      <c r="DH197" s="158"/>
      <c r="DI197" s="158" t="s">
        <v>62</v>
      </c>
      <c r="DJ197" s="159">
        <f>DF197-DE197+DO197</f>
        <v>0.65</v>
      </c>
      <c r="DK197" s="160">
        <f>DJ197/DE197</f>
        <v>4.6263345195729534E-2</v>
      </c>
      <c r="DL197" s="160"/>
      <c r="DM197" s="161" t="s">
        <v>39</v>
      </c>
      <c r="DN197" s="162"/>
      <c r="DO197" s="163">
        <v>0.4</v>
      </c>
      <c r="DP197" s="155"/>
      <c r="DQ197" s="155"/>
      <c r="DR197" s="692"/>
      <c r="DT197" s="13"/>
      <c r="DU197" s="158">
        <v>14.05</v>
      </c>
      <c r="DV197" s="158">
        <v>14.3</v>
      </c>
      <c r="DW197" s="158" t="s">
        <v>62</v>
      </c>
      <c r="DX197" s="159">
        <f>DV197-DU197+EC197</f>
        <v>0.65</v>
      </c>
      <c r="DY197" s="160">
        <f>DX197/DU197</f>
        <v>4.6263345195729534E-2</v>
      </c>
      <c r="DZ197" s="160"/>
      <c r="EA197" s="161" t="s">
        <v>39</v>
      </c>
      <c r="EB197" s="162"/>
      <c r="EC197" s="163">
        <v>0.4</v>
      </c>
      <c r="ED197" s="155"/>
      <c r="EE197" s="155"/>
      <c r="EF197" s="692"/>
      <c r="EG197" s="692"/>
      <c r="EH197" s="13"/>
      <c r="EI197" s="158">
        <v>14.05</v>
      </c>
      <c r="EJ197" s="158">
        <v>14.3</v>
      </c>
      <c r="EK197" s="158" t="s">
        <v>62</v>
      </c>
      <c r="EL197" s="159">
        <f>EJ197-EI197+EP197</f>
        <v>0.65</v>
      </c>
      <c r="EM197" s="160">
        <f>EL197/EI197</f>
        <v>4.6263345195729534E-2</v>
      </c>
      <c r="EN197" s="161" t="s">
        <v>39</v>
      </c>
      <c r="EO197" s="162"/>
      <c r="EP197" s="163">
        <v>0.4</v>
      </c>
      <c r="EQ197" s="155"/>
      <c r="ER197" s="155"/>
      <c r="ES197" s="692"/>
      <c r="EU197" s="13"/>
      <c r="EV197" s="158">
        <v>15.15</v>
      </c>
      <c r="EW197" s="158">
        <v>15.51</v>
      </c>
      <c r="EX197" s="158" t="s">
        <v>62</v>
      </c>
      <c r="EY197" s="159">
        <f>EW197-EV197+FC197</f>
        <v>0.75999999999999945</v>
      </c>
      <c r="EZ197" s="160">
        <f>EY197/EV197</f>
        <v>5.0165016501650131E-2</v>
      </c>
      <c r="FA197" s="161" t="s">
        <v>39</v>
      </c>
      <c r="FB197" s="162"/>
      <c r="FC197" s="163">
        <v>0.4</v>
      </c>
      <c r="FD197" s="155"/>
      <c r="FE197" s="155"/>
      <c r="FF197" s="692"/>
      <c r="FH197" s="13"/>
      <c r="FI197" s="158">
        <v>15.15</v>
      </c>
      <c r="FJ197" s="158">
        <v>15.51</v>
      </c>
      <c r="FK197" s="158" t="s">
        <v>62</v>
      </c>
      <c r="FL197" s="159">
        <f>FJ197-FI197+FP197</f>
        <v>0.75999999999999945</v>
      </c>
      <c r="FM197" s="160">
        <f>FL197/FI197</f>
        <v>5.0165016501650131E-2</v>
      </c>
      <c r="FN197" s="161" t="s">
        <v>39</v>
      </c>
      <c r="FO197" s="162"/>
      <c r="FP197" s="163">
        <v>0.4</v>
      </c>
      <c r="FQ197" s="155"/>
      <c r="FR197" s="155"/>
      <c r="FS197" s="692"/>
      <c r="FU197" s="13"/>
      <c r="FV197" s="158">
        <v>15.15</v>
      </c>
      <c r="FW197" s="158">
        <v>15.51</v>
      </c>
      <c r="FX197" s="158"/>
      <c r="FY197" s="158" t="s">
        <v>62</v>
      </c>
      <c r="FZ197" s="159">
        <f>FW197-FV197+GD197</f>
        <v>0.75999999999999945</v>
      </c>
      <c r="GA197" s="160">
        <f>FZ197/FV197</f>
        <v>5.0165016501650131E-2</v>
      </c>
      <c r="GB197" s="161" t="s">
        <v>39</v>
      </c>
      <c r="GC197" s="162"/>
      <c r="GD197" s="163">
        <v>0.4</v>
      </c>
      <c r="GE197" s="155"/>
      <c r="GF197" s="155"/>
      <c r="GG197" s="692"/>
      <c r="GI197" s="13"/>
      <c r="GJ197" s="158">
        <v>15.15</v>
      </c>
      <c r="GK197" s="158">
        <v>15.51</v>
      </c>
      <c r="GL197" s="158"/>
      <c r="GM197" s="158" t="s">
        <v>62</v>
      </c>
      <c r="GN197" s="159">
        <f>GK197-GJ197+GR197</f>
        <v>0.75999999999999945</v>
      </c>
      <c r="GO197" s="160">
        <f>GN197/GJ197</f>
        <v>5.0165016501650131E-2</v>
      </c>
      <c r="GP197" s="161" t="s">
        <v>39</v>
      </c>
      <c r="GQ197" s="284"/>
      <c r="GR197" s="163">
        <v>0.4</v>
      </c>
      <c r="GS197" s="155"/>
      <c r="GT197" s="155"/>
      <c r="GU197" s="692"/>
      <c r="GW197" s="13"/>
      <c r="GX197" s="158">
        <v>15.15</v>
      </c>
      <c r="GY197" s="158">
        <v>15.51</v>
      </c>
      <c r="GZ197" s="158"/>
      <c r="HA197" s="158" t="s">
        <v>62</v>
      </c>
      <c r="HB197" s="159">
        <f>GY197-GX197+HF197</f>
        <v>0.75999999999999945</v>
      </c>
      <c r="HC197" s="160">
        <f>HB197/GX197</f>
        <v>5.0165016501650131E-2</v>
      </c>
      <c r="HD197" s="161" t="s">
        <v>39</v>
      </c>
      <c r="HE197" s="284"/>
      <c r="HF197" s="163">
        <v>0.4</v>
      </c>
      <c r="HG197" s="155"/>
      <c r="HH197" s="155"/>
      <c r="HI197" s="692"/>
      <c r="HJ197" s="692"/>
      <c r="HK197" s="13"/>
      <c r="HL197" s="158">
        <v>15.15</v>
      </c>
      <c r="HM197" s="158">
        <v>15.51</v>
      </c>
      <c r="HN197" s="158"/>
      <c r="HO197" s="158" t="s">
        <v>62</v>
      </c>
      <c r="HP197" s="159">
        <f>HM197-HL197+HT197</f>
        <v>0.75999999999999945</v>
      </c>
      <c r="HQ197" s="160">
        <f>HP197/HL197</f>
        <v>5.0165016501650131E-2</v>
      </c>
      <c r="HR197" s="161" t="s">
        <v>39</v>
      </c>
      <c r="HS197" s="284"/>
      <c r="HT197" s="163">
        <v>0.4</v>
      </c>
      <c r="HU197" s="155"/>
      <c r="HV197" s="155"/>
      <c r="HW197" s="692"/>
      <c r="HX197" s="13"/>
      <c r="HY197" s="158">
        <v>15.15</v>
      </c>
      <c r="HZ197" s="158">
        <v>15.51</v>
      </c>
      <c r="IA197" s="158"/>
      <c r="IB197" s="158" t="s">
        <v>62</v>
      </c>
      <c r="IC197" s="159">
        <f>HZ197-HY197+IJ197</f>
        <v>0.75999999999999945</v>
      </c>
      <c r="ID197" s="160">
        <f>IC197/HY197</f>
        <v>5.0165016501650131E-2</v>
      </c>
      <c r="IE197" s="160"/>
      <c r="IF197" s="160"/>
      <c r="IG197" s="160"/>
      <c r="IH197" s="161" t="s">
        <v>39</v>
      </c>
      <c r="II197" s="284"/>
      <c r="IJ197" s="163">
        <v>0.4</v>
      </c>
      <c r="IK197" s="155"/>
      <c r="IL197" s="155"/>
      <c r="IM197" s="692"/>
      <c r="IQ197" s="13"/>
      <c r="IR197" s="158">
        <v>15.15</v>
      </c>
      <c r="IS197" s="158">
        <v>15.51</v>
      </c>
      <c r="IT197" s="158"/>
      <c r="IU197" s="158" t="s">
        <v>62</v>
      </c>
      <c r="IV197" s="159">
        <f>IS197-IR197+JC197</f>
        <v>0.75999999999999945</v>
      </c>
      <c r="IW197" s="160">
        <f>IV197/IR197</f>
        <v>5.0165016501650131E-2</v>
      </c>
      <c r="IX197" s="160"/>
      <c r="IY197" s="160"/>
      <c r="IZ197" s="160"/>
      <c r="JA197" s="161" t="s">
        <v>39</v>
      </c>
      <c r="JB197" s="284"/>
      <c r="JC197" s="163">
        <v>0.4</v>
      </c>
      <c r="JD197" s="155"/>
      <c r="JE197" s="155"/>
      <c r="JF197" s="692"/>
      <c r="JH197" s="13"/>
      <c r="JI197" s="158">
        <v>15.15</v>
      </c>
      <c r="JJ197" s="158">
        <v>15.51</v>
      </c>
      <c r="JK197" s="158"/>
      <c r="JL197" s="158" t="s">
        <v>62</v>
      </c>
      <c r="JM197" s="159">
        <f>JJ197-JI197+JT197</f>
        <v>0.75999999999999945</v>
      </c>
      <c r="JN197" s="160">
        <f>JM197/JI197</f>
        <v>5.0165016501650131E-2</v>
      </c>
      <c r="JO197" s="160"/>
      <c r="JP197" s="160"/>
      <c r="JQ197" s="160"/>
      <c r="JR197" s="161" t="s">
        <v>39</v>
      </c>
      <c r="JS197" s="284"/>
      <c r="JT197" s="163">
        <v>0.4</v>
      </c>
      <c r="JU197" s="155"/>
      <c r="JV197" s="155"/>
      <c r="JW197" s="13"/>
      <c r="JZ197" s="13"/>
      <c r="KA197" s="158">
        <v>15.15</v>
      </c>
      <c r="KB197" s="158">
        <v>15.51</v>
      </c>
      <c r="KC197" s="158"/>
      <c r="KD197" s="158" t="s">
        <v>62</v>
      </c>
      <c r="KE197" s="159">
        <f>KB197-KA197+KL197</f>
        <v>0.75999999999999945</v>
      </c>
      <c r="KF197" s="160">
        <f>KE197/KA197</f>
        <v>5.0165016501650131E-2</v>
      </c>
      <c r="KG197" s="160"/>
      <c r="KH197" s="160"/>
      <c r="KI197" s="160"/>
      <c r="KJ197" s="161" t="s">
        <v>39</v>
      </c>
      <c r="KK197" s="284"/>
      <c r="KL197" s="163">
        <v>0.4</v>
      </c>
      <c r="KM197" s="155"/>
      <c r="KN197" s="155"/>
      <c r="KO197" s="13"/>
      <c r="KQ197" s="13"/>
      <c r="KR197" s="158">
        <v>15.15</v>
      </c>
      <c r="KS197" s="158">
        <v>15.51</v>
      </c>
      <c r="KT197" s="158"/>
      <c r="KU197" s="321" t="s">
        <v>62</v>
      </c>
      <c r="KV197" s="159">
        <f>KS197-KR197+LC197</f>
        <v>0.75999999999999945</v>
      </c>
      <c r="KW197" s="160">
        <f>KV197/KR197</f>
        <v>5.0165016501650131E-2</v>
      </c>
      <c r="KX197" s="160"/>
      <c r="KY197" s="160"/>
      <c r="KZ197" s="160"/>
      <c r="LA197" s="161" t="s">
        <v>39</v>
      </c>
      <c r="LB197" s="284"/>
      <c r="LC197" s="163">
        <v>0.4</v>
      </c>
      <c r="LD197" s="155"/>
      <c r="LE197" s="155"/>
      <c r="LF197" s="13"/>
      <c r="LI197" s="13"/>
      <c r="LJ197" s="158">
        <v>15.15</v>
      </c>
      <c r="LK197" s="158">
        <v>15.51</v>
      </c>
      <c r="LL197" s="158"/>
      <c r="LM197" s="321" t="s">
        <v>62</v>
      </c>
      <c r="LN197" s="159">
        <f>LK197-LJ197+LU197</f>
        <v>0.75999999999999945</v>
      </c>
      <c r="LO197" s="160">
        <f>LN197/LJ197</f>
        <v>5.0165016501650131E-2</v>
      </c>
      <c r="LP197" s="160"/>
      <c r="LQ197" s="160"/>
      <c r="LR197" s="160"/>
      <c r="LS197" s="161" t="s">
        <v>39</v>
      </c>
      <c r="LT197" s="284"/>
      <c r="LU197" s="163">
        <v>0.4</v>
      </c>
      <c r="LV197" s="155"/>
      <c r="LW197" s="155"/>
      <c r="LX197" s="13"/>
      <c r="LZ197" s="13"/>
      <c r="MA197" s="158">
        <v>15.15</v>
      </c>
      <c r="MB197" s="158">
        <v>15.51</v>
      </c>
      <c r="MC197" s="158"/>
      <c r="MD197" s="321" t="s">
        <v>62</v>
      </c>
      <c r="ME197" s="159">
        <f>MB197-MA197+ML197</f>
        <v>0.75999999999999945</v>
      </c>
      <c r="MF197" s="160">
        <f>ME197/MA197</f>
        <v>5.0165016501650131E-2</v>
      </c>
      <c r="MG197" s="160"/>
      <c r="MH197" s="160"/>
      <c r="MI197" s="160"/>
      <c r="MJ197" s="161" t="s">
        <v>39</v>
      </c>
      <c r="MK197" s="284"/>
      <c r="ML197" s="163">
        <v>0.4</v>
      </c>
      <c r="MM197" s="155"/>
      <c r="MN197" s="155"/>
      <c r="MO197" s="13"/>
      <c r="MQ197" s="13"/>
      <c r="MR197" s="158">
        <v>15.15</v>
      </c>
      <c r="MS197" s="158">
        <v>15.51</v>
      </c>
      <c r="MT197" s="158"/>
      <c r="MU197" s="321" t="s">
        <v>62</v>
      </c>
      <c r="MV197" s="159">
        <f>MS197-MR197+NC197</f>
        <v>0.75999999999999945</v>
      </c>
      <c r="MW197" s="160">
        <f>MV197/MR197</f>
        <v>5.0165016501650131E-2</v>
      </c>
      <c r="MX197" s="160"/>
      <c r="MY197" s="160"/>
      <c r="MZ197" s="160"/>
      <c r="NA197" s="161" t="s">
        <v>39</v>
      </c>
      <c r="NB197" s="284"/>
      <c r="NC197" s="163">
        <v>0.4</v>
      </c>
      <c r="ND197" s="155"/>
      <c r="NE197" s="155"/>
      <c r="NF197" s="13"/>
      <c r="NI197" s="13"/>
      <c r="NJ197" s="158">
        <v>15.15</v>
      </c>
      <c r="NK197" s="158">
        <v>15.51</v>
      </c>
      <c r="NL197" s="158"/>
      <c r="NM197" s="321" t="s">
        <v>62</v>
      </c>
      <c r="NN197" s="159">
        <f>NK197-NJ197+NU197</f>
        <v>0.75999999999999945</v>
      </c>
      <c r="NO197" s="160">
        <f>NN197/NJ197</f>
        <v>5.0165016501650131E-2</v>
      </c>
      <c r="NP197" s="160"/>
      <c r="NQ197" s="160"/>
      <c r="NR197" s="160"/>
      <c r="NS197" s="161" t="s">
        <v>39</v>
      </c>
      <c r="NT197" s="284"/>
      <c r="NU197" s="163">
        <v>0.4</v>
      </c>
      <c r="NV197" s="155"/>
      <c r="NW197" s="155"/>
      <c r="NX197" s="13"/>
      <c r="OA197" s="13"/>
      <c r="OB197" s="158">
        <v>15.15</v>
      </c>
      <c r="OC197" s="158">
        <v>15.51</v>
      </c>
      <c r="OD197" s="158"/>
      <c r="OE197" s="321" t="s">
        <v>62</v>
      </c>
      <c r="OF197" s="159">
        <f>OC197-OB197+OM197</f>
        <v>0.75999999999999945</v>
      </c>
      <c r="OG197" s="160">
        <f>OF197/OB197</f>
        <v>5.0165016501650131E-2</v>
      </c>
      <c r="OH197" s="160"/>
      <c r="OI197" s="160"/>
      <c r="OJ197" s="160"/>
      <c r="OK197" s="161" t="s">
        <v>39</v>
      </c>
      <c r="OL197" s="284"/>
      <c r="OM197" s="163">
        <v>0.4</v>
      </c>
      <c r="ON197" s="13"/>
      <c r="OQ197" s="13"/>
      <c r="OR197" s="158">
        <v>15.15</v>
      </c>
      <c r="OS197" s="158">
        <v>15.51</v>
      </c>
      <c r="OT197" s="158"/>
      <c r="OU197" s="321" t="s">
        <v>62</v>
      </c>
      <c r="OV197" s="159">
        <f>OS197-OR197+PC197</f>
        <v>0.75999999999999945</v>
      </c>
      <c r="OW197" s="160">
        <f>OV197/OR197</f>
        <v>5.0165016501650131E-2</v>
      </c>
      <c r="OX197" s="160"/>
      <c r="OY197" s="160"/>
      <c r="OZ197" s="160"/>
      <c r="PA197" s="161" t="s">
        <v>39</v>
      </c>
      <c r="PB197" s="284"/>
      <c r="PC197" s="163">
        <v>0.4</v>
      </c>
      <c r="PD197" s="13"/>
      <c r="PG197" s="13"/>
      <c r="PH197" s="158">
        <v>15.15</v>
      </c>
      <c r="PI197" s="158">
        <v>15.51</v>
      </c>
      <c r="PJ197" s="158"/>
      <c r="PK197" s="321" t="s">
        <v>62</v>
      </c>
      <c r="PL197" s="159">
        <f>PI197-PH197+PS197</f>
        <v>0.75999999999999945</v>
      </c>
      <c r="PM197" s="160">
        <f>PL197/PH197</f>
        <v>5.0165016501650131E-2</v>
      </c>
      <c r="PN197" s="160"/>
      <c r="PO197" s="160"/>
      <c r="PP197" s="160"/>
      <c r="PQ197" s="161" t="s">
        <v>39</v>
      </c>
      <c r="PR197" s="284"/>
      <c r="PS197" s="163">
        <v>0.4</v>
      </c>
      <c r="PT197" s="13"/>
      <c r="PV197" s="13"/>
      <c r="PW197" s="158">
        <v>15.15</v>
      </c>
      <c r="PX197" s="158">
        <v>15.51</v>
      </c>
      <c r="PY197" s="158"/>
      <c r="PZ197" s="321" t="s">
        <v>62</v>
      </c>
      <c r="QA197" s="159">
        <f>PX197-PW197+QH197</f>
        <v>0.75999999999999945</v>
      </c>
      <c r="QB197" s="160">
        <f>QA197/PW197</f>
        <v>5.0165016501650131E-2</v>
      </c>
      <c r="QC197" s="160"/>
      <c r="QD197" s="160"/>
      <c r="QE197" s="160"/>
      <c r="QF197" s="161" t="s">
        <v>39</v>
      </c>
      <c r="QG197" s="284"/>
      <c r="QH197" s="163">
        <v>0.4</v>
      </c>
      <c r="QI197" s="13"/>
      <c r="QK197" s="13"/>
      <c r="QL197" s="158">
        <v>15.15</v>
      </c>
      <c r="QM197" s="158">
        <v>15.51</v>
      </c>
      <c r="QN197" s="158"/>
      <c r="QO197" s="321" t="s">
        <v>62</v>
      </c>
      <c r="QP197" s="159">
        <f>QM197-QL197+QW197</f>
        <v>0.75999999999999945</v>
      </c>
      <c r="QQ197" s="160">
        <f>QP197/QL197</f>
        <v>5.0165016501650131E-2</v>
      </c>
      <c r="QR197" s="160"/>
      <c r="QS197" s="160"/>
      <c r="QT197" s="160"/>
      <c r="QU197" s="161" t="s">
        <v>39</v>
      </c>
      <c r="QV197" s="284"/>
      <c r="QW197" s="163">
        <v>0.4</v>
      </c>
      <c r="QX197" s="13"/>
      <c r="QZ197" s="622"/>
      <c r="RA197" s="158">
        <v>15.15</v>
      </c>
      <c r="RB197" s="158">
        <v>15.51</v>
      </c>
      <c r="RC197" s="507"/>
      <c r="RD197" s="321" t="s">
        <v>62</v>
      </c>
      <c r="RE197" s="159">
        <f>RB197-RA197+RL197</f>
        <v>0.75999999999999945</v>
      </c>
      <c r="RF197" s="160">
        <f>RE197/RA197</f>
        <v>5.0165016501650131E-2</v>
      </c>
      <c r="RG197" s="160"/>
      <c r="RH197" s="160"/>
      <c r="RI197" s="160"/>
      <c r="RJ197" s="526" t="s">
        <v>39</v>
      </c>
      <c r="RK197" s="284"/>
      <c r="RL197" s="571">
        <v>0.4</v>
      </c>
      <c r="RM197" s="633"/>
      <c r="RQ197" s="622"/>
      <c r="RR197" s="158">
        <v>15.15</v>
      </c>
      <c r="RS197" s="158">
        <v>15.51</v>
      </c>
      <c r="RT197" s="507"/>
      <c r="RU197" s="321" t="s">
        <v>62</v>
      </c>
      <c r="RV197" s="159">
        <f>RS197-RR197+SC197</f>
        <v>0.75999999999999945</v>
      </c>
      <c r="RW197" s="160">
        <f>RV197/RR197</f>
        <v>5.0165016501650131E-2</v>
      </c>
      <c r="RX197" s="160"/>
      <c r="RY197" s="160"/>
      <c r="RZ197" s="160"/>
      <c r="SA197" s="526" t="s">
        <v>39</v>
      </c>
      <c r="SB197" s="284"/>
      <c r="SC197" s="571">
        <v>0.4</v>
      </c>
      <c r="SD197" s="633"/>
    </row>
    <row r="198" spans="1:498">
      <c r="A198" s="132" t="s">
        <v>595</v>
      </c>
      <c r="B198" s="133">
        <v>20</v>
      </c>
      <c r="C198" s="132" t="s">
        <v>95</v>
      </c>
      <c r="D198" s="784">
        <v>1026</v>
      </c>
      <c r="E198" s="134" t="s">
        <v>591</v>
      </c>
      <c r="F198" s="642" t="s">
        <v>147</v>
      </c>
      <c r="G198" s="605" t="s">
        <v>153</v>
      </c>
      <c r="H198" s="132" t="s">
        <v>122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243"/>
      <c r="T198" s="13"/>
      <c r="U198" s="13"/>
      <c r="V198" s="692"/>
      <c r="X198" s="13"/>
      <c r="Y198" s="135"/>
      <c r="Z198" s="135"/>
      <c r="AA198" s="135"/>
      <c r="AB198" s="136"/>
      <c r="AC198" s="137"/>
      <c r="AD198" s="137"/>
      <c r="AE198" s="150"/>
      <c r="AF198" s="138"/>
      <c r="AG198" s="139"/>
      <c r="AH198" s="132"/>
      <c r="AI198" s="132"/>
      <c r="AL198" s="13"/>
      <c r="AM198" s="158"/>
      <c r="AN198" s="158"/>
      <c r="AO198" s="158"/>
      <c r="AP198" s="159"/>
      <c r="AQ198" s="160"/>
      <c r="AR198" s="160"/>
      <c r="AS198" s="161"/>
      <c r="AT198" s="162"/>
      <c r="AU198" s="163"/>
      <c r="AV198" s="155"/>
      <c r="AW198" s="155"/>
      <c r="AX198" s="692"/>
      <c r="AZ198" s="13"/>
      <c r="BA198" s="158"/>
      <c r="BB198" s="158"/>
      <c r="BC198" s="158"/>
      <c r="BD198" s="159"/>
      <c r="BE198" s="160"/>
      <c r="BF198" s="160"/>
      <c r="BG198" s="161"/>
      <c r="BH198" s="162"/>
      <c r="BI198" s="163"/>
      <c r="BJ198" s="155"/>
      <c r="BK198" s="155"/>
      <c r="BL198" s="13"/>
      <c r="BN198" s="13"/>
      <c r="BO198" s="158"/>
      <c r="BP198" s="158"/>
      <c r="BQ198" s="158"/>
      <c r="BR198" s="159"/>
      <c r="BS198" s="160"/>
      <c r="BT198" s="160"/>
      <c r="BU198" s="161"/>
      <c r="BV198" s="162"/>
      <c r="BW198" s="163"/>
      <c r="BX198" s="155"/>
      <c r="BY198" s="155"/>
      <c r="BZ198" s="692"/>
      <c r="CB198" s="13"/>
      <c r="CC198" s="158"/>
      <c r="CD198" s="158"/>
      <c r="CE198" s="158"/>
      <c r="CF198" s="159"/>
      <c r="CG198" s="160"/>
      <c r="CH198" s="160"/>
      <c r="CI198" s="161"/>
      <c r="CJ198" s="162"/>
      <c r="CK198" s="163"/>
      <c r="CL198" s="155"/>
      <c r="CM198" s="155"/>
      <c r="CN198" s="692"/>
      <c r="CP198" s="13"/>
      <c r="CQ198" s="158"/>
      <c r="CR198" s="158"/>
      <c r="CS198" s="158"/>
      <c r="CT198" s="159"/>
      <c r="CU198" s="160"/>
      <c r="CV198" s="160"/>
      <c r="CW198" s="161"/>
      <c r="CX198" s="162"/>
      <c r="CY198" s="163"/>
      <c r="CZ198" s="155"/>
      <c r="DA198" s="155"/>
      <c r="DB198" s="692"/>
      <c r="DD198" s="13"/>
      <c r="DE198" s="158"/>
      <c r="DF198" s="158"/>
      <c r="DG198" s="158"/>
      <c r="DH198" s="158"/>
      <c r="DI198" s="158"/>
      <c r="DJ198" s="159"/>
      <c r="DK198" s="160"/>
      <c r="DL198" s="160"/>
      <c r="DM198" s="161"/>
      <c r="DN198" s="162"/>
      <c r="DO198" s="163"/>
      <c r="DP198" s="155"/>
      <c r="DQ198" s="155"/>
      <c r="DR198" s="692"/>
      <c r="DT198" s="13"/>
      <c r="DU198" s="158"/>
      <c r="DV198" s="158"/>
      <c r="DW198" s="158"/>
      <c r="DX198" s="159"/>
      <c r="DY198" s="160"/>
      <c r="DZ198" s="160"/>
      <c r="EA198" s="161"/>
      <c r="EB198" s="162"/>
      <c r="EC198" s="163"/>
      <c r="ED198" s="155"/>
      <c r="EE198" s="155"/>
      <c r="EF198" s="692"/>
      <c r="EG198" s="692"/>
      <c r="EH198" s="13"/>
      <c r="EI198" s="158"/>
      <c r="EJ198" s="158"/>
      <c r="EK198" s="158"/>
      <c r="EL198" s="159"/>
      <c r="EM198" s="160"/>
      <c r="EN198" s="161"/>
      <c r="EO198" s="162"/>
      <c r="EP198" s="163"/>
      <c r="EQ198" s="155"/>
      <c r="ER198" s="155"/>
      <c r="ES198" s="692"/>
      <c r="EU198" s="13"/>
      <c r="EV198" s="158">
        <v>17.899999999999999</v>
      </c>
      <c r="EW198" s="158">
        <v>18.920000000000002</v>
      </c>
      <c r="EX198" s="158" t="s">
        <v>62</v>
      </c>
      <c r="EY198" s="159">
        <f>EW198-EV198+FC198</f>
        <v>1.420000000000003</v>
      </c>
      <c r="EZ198" s="160">
        <f>EY198/EV198</f>
        <v>7.9329608938547666E-2</v>
      </c>
      <c r="FA198" s="161" t="s">
        <v>39</v>
      </c>
      <c r="FB198" s="162"/>
      <c r="FC198" s="163">
        <v>0.4</v>
      </c>
      <c r="FD198" s="155"/>
      <c r="FE198" s="155"/>
      <c r="FF198" s="692"/>
      <c r="FH198" s="13"/>
      <c r="FI198" s="158">
        <v>17.899999999999999</v>
      </c>
      <c r="FJ198" s="158">
        <v>18.920000000000002</v>
      </c>
      <c r="FK198" s="158" t="s">
        <v>62</v>
      </c>
      <c r="FL198" s="159">
        <f>FJ198-FI198+FP198</f>
        <v>1.420000000000003</v>
      </c>
      <c r="FM198" s="160">
        <f>FL198/FI198</f>
        <v>7.9329608938547666E-2</v>
      </c>
      <c r="FN198" s="161" t="s">
        <v>39</v>
      </c>
      <c r="FO198" s="162"/>
      <c r="FP198" s="163">
        <v>0.4</v>
      </c>
      <c r="FQ198" s="155"/>
      <c r="FR198" s="155"/>
      <c r="FS198" s="692"/>
      <c r="FU198" s="13"/>
      <c r="FV198" s="158">
        <v>17.899999999999999</v>
      </c>
      <c r="FW198" s="158">
        <v>18.920000000000002</v>
      </c>
      <c r="FX198" s="158"/>
      <c r="FY198" s="158" t="s">
        <v>62</v>
      </c>
      <c r="FZ198" s="159">
        <f>FW198-FV198+GD198</f>
        <v>1.420000000000003</v>
      </c>
      <c r="GA198" s="160">
        <f>FZ198/FV198</f>
        <v>7.9329608938547666E-2</v>
      </c>
      <c r="GB198" s="161" t="s">
        <v>39</v>
      </c>
      <c r="GC198" s="162"/>
      <c r="GD198" s="163">
        <v>0.4</v>
      </c>
      <c r="GE198" s="155"/>
      <c r="GF198" s="155"/>
      <c r="GG198" s="692"/>
      <c r="GI198" s="13"/>
      <c r="GJ198" s="158">
        <v>17.899999999999999</v>
      </c>
      <c r="GK198" s="158">
        <v>18.920000000000002</v>
      </c>
      <c r="GL198" s="158"/>
      <c r="GM198" s="158" t="s">
        <v>62</v>
      </c>
      <c r="GN198" s="159">
        <f>GK198-GJ198+GR198</f>
        <v>1.420000000000003</v>
      </c>
      <c r="GO198" s="160">
        <f>GN198/GJ198</f>
        <v>7.9329608938547666E-2</v>
      </c>
      <c r="GP198" s="161" t="s">
        <v>39</v>
      </c>
      <c r="GQ198" s="284"/>
      <c r="GR198" s="163">
        <v>0.4</v>
      </c>
      <c r="GS198" s="155"/>
      <c r="GT198" s="155"/>
      <c r="GU198" s="692"/>
      <c r="GW198" s="13"/>
      <c r="GX198" s="158">
        <v>17.899999999999999</v>
      </c>
      <c r="GY198" s="158">
        <v>18.920000000000002</v>
      </c>
      <c r="GZ198" s="158"/>
      <c r="HA198" s="158" t="s">
        <v>62</v>
      </c>
      <c r="HB198" s="159">
        <f>GY198-GX198+HF198</f>
        <v>1.420000000000003</v>
      </c>
      <c r="HC198" s="160">
        <f>HB198/GX198</f>
        <v>7.9329608938547666E-2</v>
      </c>
      <c r="HD198" s="161" t="s">
        <v>39</v>
      </c>
      <c r="HE198" s="284"/>
      <c r="HF198" s="163">
        <v>0.4</v>
      </c>
      <c r="HG198" s="155"/>
      <c r="HH198" s="155"/>
      <c r="HI198" s="692"/>
      <c r="HJ198" s="692"/>
      <c r="HK198" s="13"/>
      <c r="HL198" s="158">
        <v>17.899999999999999</v>
      </c>
      <c r="HM198" s="158">
        <v>18.920000000000002</v>
      </c>
      <c r="HN198" s="158"/>
      <c r="HO198" s="158" t="s">
        <v>62</v>
      </c>
      <c r="HP198" s="159">
        <f>HM198-HL198+HT198</f>
        <v>1.420000000000003</v>
      </c>
      <c r="HQ198" s="160">
        <f>HP198/HL198</f>
        <v>7.9329608938547666E-2</v>
      </c>
      <c r="HR198" s="161" t="s">
        <v>39</v>
      </c>
      <c r="HS198" s="284"/>
      <c r="HT198" s="163">
        <v>0.4</v>
      </c>
      <c r="HU198" s="155"/>
      <c r="HV198" s="155"/>
      <c r="HW198" s="692"/>
      <c r="HX198" s="13"/>
      <c r="HY198" s="158">
        <v>17.899999999999999</v>
      </c>
      <c r="HZ198" s="158">
        <v>18.920000000000002</v>
      </c>
      <c r="IA198" s="158"/>
      <c r="IB198" s="158" t="s">
        <v>62</v>
      </c>
      <c r="IC198" s="159">
        <f>HZ198-HY198+IJ198</f>
        <v>1.420000000000003</v>
      </c>
      <c r="ID198" s="160">
        <f>IC198/HY198</f>
        <v>7.9329608938547666E-2</v>
      </c>
      <c r="IE198" s="160"/>
      <c r="IF198" s="160"/>
      <c r="IG198" s="160"/>
      <c r="IH198" s="161" t="s">
        <v>39</v>
      </c>
      <c r="II198" s="284"/>
      <c r="IJ198" s="163">
        <v>0.4</v>
      </c>
      <c r="IK198" s="155"/>
      <c r="IL198" s="155"/>
      <c r="IM198" s="692"/>
      <c r="IO198" s="692"/>
      <c r="IQ198" s="13"/>
      <c r="IR198" s="158">
        <v>17.899999999999999</v>
      </c>
      <c r="IS198" s="158">
        <v>18.920000000000002</v>
      </c>
      <c r="IT198" s="158"/>
      <c r="IU198" s="158" t="s">
        <v>62</v>
      </c>
      <c r="IV198" s="159">
        <f>IS198-IR198+JC198</f>
        <v>1.420000000000003</v>
      </c>
      <c r="IW198" s="160">
        <f>IV198/IR198</f>
        <v>7.9329608938547666E-2</v>
      </c>
      <c r="IX198" s="160"/>
      <c r="IY198" s="160"/>
      <c r="IZ198" s="160"/>
      <c r="JA198" s="161" t="s">
        <v>39</v>
      </c>
      <c r="JB198" s="284"/>
      <c r="JC198" s="163">
        <v>0.4</v>
      </c>
      <c r="JD198" s="155"/>
      <c r="JE198" s="155"/>
      <c r="JF198" s="692"/>
      <c r="JH198" s="13"/>
      <c r="JI198" s="158">
        <v>17.899999999999999</v>
      </c>
      <c r="JJ198" s="158">
        <v>18.920000000000002</v>
      </c>
      <c r="JK198" s="158"/>
      <c r="JL198" s="158" t="s">
        <v>62</v>
      </c>
      <c r="JM198" s="159">
        <f>JJ198-JI198+JT198</f>
        <v>1.420000000000003</v>
      </c>
      <c r="JN198" s="160">
        <f>JM198/JI198</f>
        <v>7.9329608938547666E-2</v>
      </c>
      <c r="JO198" s="160"/>
      <c r="JP198" s="160"/>
      <c r="JQ198" s="160"/>
      <c r="JR198" s="161" t="s">
        <v>39</v>
      </c>
      <c r="JS198" s="284"/>
      <c r="JT198" s="163">
        <v>0.4</v>
      </c>
      <c r="JU198" s="155"/>
      <c r="JV198" s="155"/>
      <c r="JW198" s="13"/>
      <c r="JZ198" s="13"/>
      <c r="KA198" s="158">
        <v>17.899999999999999</v>
      </c>
      <c r="KB198" s="158">
        <v>18.920000000000002</v>
      </c>
      <c r="KC198" s="158"/>
      <c r="KD198" s="158" t="s">
        <v>62</v>
      </c>
      <c r="KE198" s="159">
        <f>KB198-KA198+KL198</f>
        <v>1.420000000000003</v>
      </c>
      <c r="KF198" s="160">
        <f>KE198/KA198</f>
        <v>7.9329608938547666E-2</v>
      </c>
      <c r="KG198" s="160"/>
      <c r="KH198" s="160"/>
      <c r="KI198" s="160"/>
      <c r="KJ198" s="161" t="s">
        <v>39</v>
      </c>
      <c r="KK198" s="284"/>
      <c r="KL198" s="163">
        <v>0.4</v>
      </c>
      <c r="KM198" s="155"/>
      <c r="KN198" s="155"/>
      <c r="KO198" s="13"/>
      <c r="KQ198" s="13"/>
      <c r="KR198" s="158">
        <v>17.899999999999999</v>
      </c>
      <c r="KS198" s="158">
        <v>18.920000000000002</v>
      </c>
      <c r="KT198" s="158"/>
      <c r="KU198" s="321" t="s">
        <v>62</v>
      </c>
      <c r="KV198" s="159">
        <f>KS198-KR198+LC198</f>
        <v>1.420000000000003</v>
      </c>
      <c r="KW198" s="160">
        <f>KV198/KR198</f>
        <v>7.9329608938547666E-2</v>
      </c>
      <c r="KX198" s="160"/>
      <c r="KY198" s="160"/>
      <c r="KZ198" s="160"/>
      <c r="LA198" s="161" t="s">
        <v>39</v>
      </c>
      <c r="LB198" s="284"/>
      <c r="LC198" s="163">
        <v>0.4</v>
      </c>
      <c r="LD198" s="155"/>
      <c r="LE198" s="155"/>
      <c r="LF198" s="13"/>
      <c r="LI198" s="13"/>
      <c r="LJ198" s="158">
        <v>17.899999999999999</v>
      </c>
      <c r="LK198" s="158">
        <v>18.920000000000002</v>
      </c>
      <c r="LL198" s="158"/>
      <c r="LM198" s="321" t="s">
        <v>62</v>
      </c>
      <c r="LN198" s="159">
        <f>LK198-LJ198+LU198</f>
        <v>1.420000000000003</v>
      </c>
      <c r="LO198" s="160">
        <f>LN198/LJ198</f>
        <v>7.9329608938547666E-2</v>
      </c>
      <c r="LP198" s="160"/>
      <c r="LQ198" s="160"/>
      <c r="LR198" s="160"/>
      <c r="LS198" s="161" t="s">
        <v>39</v>
      </c>
      <c r="LT198" s="284"/>
      <c r="LU198" s="163">
        <v>0.4</v>
      </c>
      <c r="LV198" s="155"/>
      <c r="LW198" s="155"/>
      <c r="LX198" s="13"/>
      <c r="LZ198" s="13"/>
      <c r="MA198" s="158">
        <v>17.899999999999999</v>
      </c>
      <c r="MB198" s="158">
        <v>18.920000000000002</v>
      </c>
      <c r="MC198" s="158"/>
      <c r="MD198" s="321" t="s">
        <v>62</v>
      </c>
      <c r="ME198" s="159">
        <f>MB198-MA198+ML198</f>
        <v>1.420000000000003</v>
      </c>
      <c r="MF198" s="160">
        <f>ME198/MA198</f>
        <v>7.9329608938547666E-2</v>
      </c>
      <c r="MG198" s="160"/>
      <c r="MH198" s="160"/>
      <c r="MI198" s="160"/>
      <c r="MJ198" s="161" t="s">
        <v>39</v>
      </c>
      <c r="MK198" s="284"/>
      <c r="ML198" s="163">
        <v>0.4</v>
      </c>
      <c r="MM198" s="155"/>
      <c r="MN198" s="155"/>
      <c r="MO198" s="13"/>
      <c r="MQ198" s="13"/>
      <c r="MR198" s="158">
        <v>17.899999999999999</v>
      </c>
      <c r="MS198" s="158">
        <v>18.920000000000002</v>
      </c>
      <c r="MT198" s="158"/>
      <c r="MU198" s="321" t="s">
        <v>62</v>
      </c>
      <c r="MV198" s="159">
        <f>MS198-MR198+NC198</f>
        <v>1.420000000000003</v>
      </c>
      <c r="MW198" s="160">
        <f>MV198/MR198</f>
        <v>7.9329608938547666E-2</v>
      </c>
      <c r="MX198" s="160"/>
      <c r="MY198" s="160"/>
      <c r="MZ198" s="160"/>
      <c r="NA198" s="161" t="s">
        <v>39</v>
      </c>
      <c r="NB198" s="284"/>
      <c r="NC198" s="163">
        <v>0.4</v>
      </c>
      <c r="ND198" s="155"/>
      <c r="NE198" s="155"/>
      <c r="NF198" s="13"/>
      <c r="NI198" s="13"/>
      <c r="NJ198" s="158">
        <v>17.899999999999999</v>
      </c>
      <c r="NK198" s="158">
        <v>18.920000000000002</v>
      </c>
      <c r="NL198" s="158"/>
      <c r="NM198" s="321" t="s">
        <v>62</v>
      </c>
      <c r="NN198" s="159">
        <f>NK198-NJ198+NU198</f>
        <v>1.420000000000003</v>
      </c>
      <c r="NO198" s="160">
        <f>NN198/NJ198</f>
        <v>7.9329608938547666E-2</v>
      </c>
      <c r="NP198" s="160"/>
      <c r="NQ198" s="160"/>
      <c r="NR198" s="160"/>
      <c r="NS198" s="161" t="s">
        <v>39</v>
      </c>
      <c r="NT198" s="284"/>
      <c r="NU198" s="163">
        <v>0.4</v>
      </c>
      <c r="NV198" s="155"/>
      <c r="NW198" s="155"/>
      <c r="NX198" s="13"/>
      <c r="OA198" s="13"/>
      <c r="OB198" s="158">
        <v>17.899999999999999</v>
      </c>
      <c r="OC198" s="158">
        <v>18.920000000000002</v>
      </c>
      <c r="OD198" s="158"/>
      <c r="OE198" s="321" t="s">
        <v>62</v>
      </c>
      <c r="OF198" s="159">
        <f>OC198-OB198+OM198</f>
        <v>1.420000000000003</v>
      </c>
      <c r="OG198" s="160">
        <f>OF198/OB198</f>
        <v>7.9329608938547666E-2</v>
      </c>
      <c r="OH198" s="160"/>
      <c r="OI198" s="160"/>
      <c r="OJ198" s="160"/>
      <c r="OK198" s="161" t="s">
        <v>39</v>
      </c>
      <c r="OL198" s="284"/>
      <c r="OM198" s="163">
        <v>0.4</v>
      </c>
      <c r="ON198" s="13"/>
      <c r="OQ198" s="13"/>
      <c r="OR198" s="158">
        <v>17.899999999999999</v>
      </c>
      <c r="OS198" s="158">
        <v>18.920000000000002</v>
      </c>
      <c r="OT198" s="158"/>
      <c r="OU198" s="321" t="s">
        <v>62</v>
      </c>
      <c r="OV198" s="159">
        <f>OS198-OR198+PC198</f>
        <v>1.420000000000003</v>
      </c>
      <c r="OW198" s="160">
        <f>OV198/OR198</f>
        <v>7.9329608938547666E-2</v>
      </c>
      <c r="OX198" s="160"/>
      <c r="OY198" s="160"/>
      <c r="OZ198" s="160"/>
      <c r="PA198" s="161" t="s">
        <v>39</v>
      </c>
      <c r="PB198" s="284"/>
      <c r="PC198" s="163">
        <v>0.4</v>
      </c>
      <c r="PD198" s="13"/>
      <c r="PG198" s="13"/>
      <c r="PH198" s="158">
        <v>17.899999999999999</v>
      </c>
      <c r="PI198" s="158">
        <v>18.920000000000002</v>
      </c>
      <c r="PJ198" s="158"/>
      <c r="PK198" s="321" t="s">
        <v>62</v>
      </c>
      <c r="PL198" s="159">
        <f>PI198-PH198+PS198</f>
        <v>1.420000000000003</v>
      </c>
      <c r="PM198" s="160">
        <f>PL198/PH198</f>
        <v>7.9329608938547666E-2</v>
      </c>
      <c r="PN198" s="160"/>
      <c r="PO198" s="160"/>
      <c r="PP198" s="160"/>
      <c r="PQ198" s="161" t="s">
        <v>39</v>
      </c>
      <c r="PR198" s="284"/>
      <c r="PS198" s="163">
        <v>0.4</v>
      </c>
      <c r="PT198" s="13"/>
      <c r="PV198" s="13"/>
      <c r="PW198" s="158">
        <v>17.899999999999999</v>
      </c>
      <c r="PX198" s="158">
        <v>18.920000000000002</v>
      </c>
      <c r="PY198" s="158"/>
      <c r="PZ198" s="321" t="s">
        <v>62</v>
      </c>
      <c r="QA198" s="159">
        <f>PX198-PW198+QH198</f>
        <v>1.420000000000003</v>
      </c>
      <c r="QB198" s="160">
        <f>QA198/PW198</f>
        <v>7.9329608938547666E-2</v>
      </c>
      <c r="QC198" s="160"/>
      <c r="QD198" s="160"/>
      <c r="QE198" s="160"/>
      <c r="QF198" s="161" t="s">
        <v>39</v>
      </c>
      <c r="QG198" s="284"/>
      <c r="QH198" s="163">
        <v>0.4</v>
      </c>
      <c r="QI198" s="13"/>
      <c r="QK198" s="13"/>
      <c r="QL198" s="158">
        <v>17.899999999999999</v>
      </c>
      <c r="QM198" s="158">
        <v>18.920000000000002</v>
      </c>
      <c r="QN198" s="158"/>
      <c r="QO198" s="321" t="s">
        <v>62</v>
      </c>
      <c r="QP198" s="159">
        <f>QM198-QL198+QW198</f>
        <v>1.420000000000003</v>
      </c>
      <c r="QQ198" s="160">
        <f>QP198/QL198</f>
        <v>7.9329608938547666E-2</v>
      </c>
      <c r="QR198" s="160"/>
      <c r="QS198" s="160"/>
      <c r="QT198" s="160"/>
      <c r="QU198" s="161" t="s">
        <v>39</v>
      </c>
      <c r="QV198" s="284"/>
      <c r="QW198" s="163">
        <v>0.4</v>
      </c>
      <c r="QX198" s="13"/>
      <c r="QZ198" s="622"/>
      <c r="RA198" s="158">
        <v>17.899999999999999</v>
      </c>
      <c r="RB198" s="158">
        <v>18.920000000000002</v>
      </c>
      <c r="RC198" s="507"/>
      <c r="RD198" s="321" t="s">
        <v>62</v>
      </c>
      <c r="RE198" s="159">
        <f>RB198-RA198+RL198</f>
        <v>1.420000000000003</v>
      </c>
      <c r="RF198" s="160">
        <f>RE198/RA198</f>
        <v>7.9329608938547666E-2</v>
      </c>
      <c r="RG198" s="160"/>
      <c r="RH198" s="160"/>
      <c r="RI198" s="160"/>
      <c r="RJ198" s="526" t="s">
        <v>39</v>
      </c>
      <c r="RK198" s="284"/>
      <c r="RL198" s="571">
        <v>0.4</v>
      </c>
      <c r="RM198" s="633"/>
      <c r="RQ198" s="622"/>
      <c r="RR198" s="158">
        <v>17.899999999999999</v>
      </c>
      <c r="RS198" s="158">
        <v>18.920000000000002</v>
      </c>
      <c r="RT198" s="507"/>
      <c r="RU198" s="321" t="s">
        <v>62</v>
      </c>
      <c r="RV198" s="159">
        <f>RS198-RR198+SC198</f>
        <v>1.420000000000003</v>
      </c>
      <c r="RW198" s="160">
        <f>RV198/RR198</f>
        <v>7.9329608938547666E-2</v>
      </c>
      <c r="RX198" s="160"/>
      <c r="RY198" s="160"/>
      <c r="RZ198" s="160"/>
      <c r="SA198" s="526" t="s">
        <v>39</v>
      </c>
      <c r="SB198" s="284"/>
      <c r="SC198" s="571">
        <v>0.4</v>
      </c>
      <c r="SD198" s="633"/>
    </row>
    <row r="199" spans="1:498">
      <c r="A199" s="132" t="s">
        <v>596</v>
      </c>
      <c r="B199" s="133">
        <v>20</v>
      </c>
      <c r="C199" s="132" t="s">
        <v>95</v>
      </c>
      <c r="D199" s="784">
        <v>1026</v>
      </c>
      <c r="E199" s="134" t="s">
        <v>591</v>
      </c>
      <c r="F199" s="353" t="s">
        <v>147</v>
      </c>
      <c r="G199" s="605" t="s">
        <v>597</v>
      </c>
      <c r="H199" s="132" t="s">
        <v>598</v>
      </c>
      <c r="J199" s="692"/>
      <c r="K199" s="692"/>
      <c r="L199" s="692"/>
      <c r="M199" s="692"/>
      <c r="N199" s="692"/>
      <c r="O199" s="692"/>
      <c r="P199" s="692"/>
      <c r="Q199" s="692"/>
      <c r="R199" s="692"/>
      <c r="S199" s="692"/>
      <c r="T199" s="692"/>
      <c r="U199" s="692"/>
      <c r="V199" s="692"/>
      <c r="X199" s="13"/>
      <c r="Y199" s="135"/>
      <c r="Z199" s="135"/>
      <c r="AA199" s="135"/>
      <c r="AB199" s="136"/>
      <c r="AC199" s="137"/>
      <c r="AD199" s="137"/>
      <c r="AE199" s="150"/>
      <c r="AF199" s="138"/>
      <c r="AG199" s="139"/>
      <c r="AH199" s="132"/>
      <c r="AI199" s="132"/>
      <c r="AL199" s="13"/>
      <c r="AM199" s="158"/>
      <c r="AN199" s="158"/>
      <c r="AO199" s="158"/>
      <c r="AP199" s="159"/>
      <c r="AQ199" s="160"/>
      <c r="AR199" s="160"/>
      <c r="AS199" s="161"/>
      <c r="AT199" s="162"/>
      <c r="AU199" s="163"/>
      <c r="AV199" s="155"/>
      <c r="AW199" s="155"/>
      <c r="AX199" s="692"/>
      <c r="AZ199" s="13"/>
      <c r="BA199" s="158"/>
      <c r="BB199" s="158"/>
      <c r="BC199" s="158"/>
      <c r="BD199" s="159"/>
      <c r="BE199" s="160"/>
      <c r="BF199" s="160"/>
      <c r="BG199" s="161"/>
      <c r="BH199" s="162"/>
      <c r="BI199" s="163"/>
      <c r="BJ199" s="155"/>
      <c r="BK199" s="155"/>
      <c r="BL199" s="13"/>
      <c r="BN199" s="13"/>
      <c r="BO199" s="158">
        <v>8.9</v>
      </c>
      <c r="BP199" s="158">
        <v>9.1999999999999993</v>
      </c>
      <c r="BQ199" s="158" t="s">
        <v>62</v>
      </c>
      <c r="BR199" s="159">
        <f>BP199-BO199+BW199-BV199</f>
        <v>0.29999999999999893</v>
      </c>
      <c r="BS199" s="160">
        <f>BR199/BO199</f>
        <v>3.3707865168539207E-2</v>
      </c>
      <c r="BT199" s="160"/>
      <c r="BU199" s="161" t="s">
        <v>39</v>
      </c>
      <c r="BV199" s="162"/>
      <c r="BW199" s="163"/>
      <c r="BX199" s="155"/>
      <c r="BY199" s="155"/>
      <c r="BZ199" s="692"/>
      <c r="CB199" s="13" t="s">
        <v>602</v>
      </c>
      <c r="CC199" s="158">
        <v>8.9</v>
      </c>
      <c r="CD199" s="158">
        <v>9.1999999999999993</v>
      </c>
      <c r="CE199" s="158" t="s">
        <v>62</v>
      </c>
      <c r="CF199" s="159">
        <f>CD199-CC199+CK199-CJ199</f>
        <v>0.29999999999999893</v>
      </c>
      <c r="CG199" s="160">
        <f>CF199/CC199</f>
        <v>3.3707865168539207E-2</v>
      </c>
      <c r="CH199" s="160"/>
      <c r="CI199" s="161" t="s">
        <v>39</v>
      </c>
      <c r="CJ199" s="162"/>
      <c r="CK199" s="163"/>
      <c r="CL199" s="155"/>
      <c r="CM199" s="155"/>
      <c r="CN199" s="692"/>
      <c r="CP199" s="13"/>
      <c r="CQ199" s="158">
        <v>8.9</v>
      </c>
      <c r="CR199" s="158">
        <v>9.1999999999999993</v>
      </c>
      <c r="CS199" s="158" t="s">
        <v>62</v>
      </c>
      <c r="CT199" s="159">
        <f>CR199-CQ199+CY199-CX199</f>
        <v>0.29999999999999893</v>
      </c>
      <c r="CU199" s="160">
        <f>CT199/CQ199</f>
        <v>3.3707865168539207E-2</v>
      </c>
      <c r="CV199" s="160"/>
      <c r="CW199" s="161" t="s">
        <v>39</v>
      </c>
      <c r="CX199" s="162"/>
      <c r="CY199" s="163"/>
      <c r="CZ199" s="155"/>
      <c r="DA199" s="155"/>
      <c r="DB199" s="692"/>
      <c r="DD199" s="13"/>
      <c r="DE199" s="158">
        <v>8.9</v>
      </c>
      <c r="DF199" s="158">
        <v>9.1999999999999993</v>
      </c>
      <c r="DG199" s="158"/>
      <c r="DH199" s="158"/>
      <c r="DI199" s="158" t="s">
        <v>62</v>
      </c>
      <c r="DJ199" s="159">
        <f>DF199-DE199+DO199-DN199</f>
        <v>0.29999999999999893</v>
      </c>
      <c r="DK199" s="160">
        <f>DJ199/DE199</f>
        <v>3.3707865168539207E-2</v>
      </c>
      <c r="DL199" s="160"/>
      <c r="DM199" s="161" t="s">
        <v>39</v>
      </c>
      <c r="DN199" s="162"/>
      <c r="DO199" s="163"/>
      <c r="DP199" s="155"/>
      <c r="DQ199" s="155"/>
      <c r="DR199" s="692"/>
      <c r="DT199" s="13"/>
      <c r="DU199" s="158">
        <v>8.9</v>
      </c>
      <c r="DV199" s="158">
        <v>9.1999999999999993</v>
      </c>
      <c r="DW199" s="158" t="s">
        <v>62</v>
      </c>
      <c r="DX199" s="159">
        <f>DV199-DU199+EC199-EB199</f>
        <v>0.29999999999999893</v>
      </c>
      <c r="DY199" s="160">
        <f>DX199/DU199</f>
        <v>3.3707865168539207E-2</v>
      </c>
      <c r="DZ199" s="160"/>
      <c r="EA199" s="161" t="s">
        <v>39</v>
      </c>
      <c r="EB199" s="162"/>
      <c r="EC199" s="163"/>
      <c r="ED199" s="155"/>
      <c r="EE199" s="155"/>
      <c r="EF199" s="692"/>
      <c r="EG199" s="692"/>
      <c r="EH199" s="13"/>
      <c r="EI199" s="158">
        <v>8.9</v>
      </c>
      <c r="EJ199" s="158">
        <v>9.1999999999999993</v>
      </c>
      <c r="EK199" s="158" t="s">
        <v>62</v>
      </c>
      <c r="EL199" s="159">
        <f>EJ199-EI199+EP199-EO199</f>
        <v>0.29999999999999893</v>
      </c>
      <c r="EM199" s="160">
        <f>EL199/EI199</f>
        <v>3.3707865168539207E-2</v>
      </c>
      <c r="EN199" s="161" t="s">
        <v>39</v>
      </c>
      <c r="EO199" s="162"/>
      <c r="EP199" s="163"/>
      <c r="EQ199" s="155"/>
      <c r="ER199" s="155"/>
      <c r="ES199" s="692"/>
      <c r="EU199" s="13"/>
      <c r="EV199" s="158">
        <v>8.9</v>
      </c>
      <c r="EW199" s="158">
        <v>9.1999999999999993</v>
      </c>
      <c r="EX199" s="158" t="s">
        <v>62</v>
      </c>
      <c r="EY199" s="159">
        <f>EW199-EV199+FC199</f>
        <v>0.29999999999999893</v>
      </c>
      <c r="EZ199" s="160">
        <f>EY199/EV199</f>
        <v>3.3707865168539207E-2</v>
      </c>
      <c r="FA199" s="161" t="s">
        <v>39</v>
      </c>
      <c r="FB199" s="162"/>
      <c r="FC199" s="163"/>
      <c r="FD199" s="155"/>
      <c r="FE199" s="155"/>
      <c r="FF199" s="692"/>
      <c r="FH199" s="13"/>
      <c r="FI199" s="158">
        <v>8.9</v>
      </c>
      <c r="FJ199" s="158">
        <v>9.1999999999999993</v>
      </c>
      <c r="FK199" s="158" t="s">
        <v>62</v>
      </c>
      <c r="FL199" s="159">
        <f>FJ199-FI199+FP199</f>
        <v>0.29999999999999893</v>
      </c>
      <c r="FM199" s="160">
        <f>FL199/FI199</f>
        <v>3.3707865168539207E-2</v>
      </c>
      <c r="FN199" s="161" t="s">
        <v>39</v>
      </c>
      <c r="FO199" s="162"/>
      <c r="FP199" s="163"/>
      <c r="FQ199" s="155"/>
      <c r="FR199" s="155"/>
      <c r="FS199" s="692"/>
      <c r="FU199" s="13"/>
      <c r="FV199" s="158">
        <v>8.9</v>
      </c>
      <c r="FW199" s="158">
        <v>9.1999999999999993</v>
      </c>
      <c r="FX199" s="158"/>
      <c r="FY199" s="158" t="s">
        <v>62</v>
      </c>
      <c r="FZ199" s="159">
        <f>FW199-FV199+GD199</f>
        <v>0.29999999999999893</v>
      </c>
      <c r="GA199" s="160">
        <f>FZ199/FV199</f>
        <v>3.3707865168539207E-2</v>
      </c>
      <c r="GB199" s="161" t="s">
        <v>39</v>
      </c>
      <c r="GC199" s="162"/>
      <c r="GD199" s="163"/>
      <c r="GE199" s="155"/>
      <c r="GF199" s="155"/>
      <c r="GG199" s="692"/>
      <c r="GI199" s="13"/>
      <c r="GJ199" s="158">
        <v>8.9</v>
      </c>
      <c r="GK199" s="158">
        <v>9.1999999999999993</v>
      </c>
      <c r="GL199" s="158"/>
      <c r="GM199" s="158" t="s">
        <v>62</v>
      </c>
      <c r="GN199" s="159">
        <f>GK199-GJ199+GR199</f>
        <v>0.29999999999999893</v>
      </c>
      <c r="GO199" s="160">
        <f>GN199/GJ199</f>
        <v>3.3707865168539207E-2</v>
      </c>
      <c r="GP199" s="161" t="s">
        <v>39</v>
      </c>
      <c r="GQ199" s="284"/>
      <c r="GR199" s="163"/>
      <c r="GS199" s="155"/>
      <c r="GT199" s="155"/>
      <c r="GU199" s="692"/>
      <c r="GW199" s="13"/>
      <c r="GX199" s="158">
        <v>8.9</v>
      </c>
      <c r="GY199" s="158">
        <v>9.1999999999999993</v>
      </c>
      <c r="GZ199" s="158"/>
      <c r="HA199" s="158" t="s">
        <v>62</v>
      </c>
      <c r="HB199" s="159">
        <f>GY199-GX199+HF199</f>
        <v>0.29999999999999893</v>
      </c>
      <c r="HC199" s="160">
        <f>HB199/GX199</f>
        <v>3.3707865168539207E-2</v>
      </c>
      <c r="HD199" s="161" t="s">
        <v>39</v>
      </c>
      <c r="HE199" s="284"/>
      <c r="HF199" s="163"/>
      <c r="HG199" s="155"/>
      <c r="HH199" s="155"/>
      <c r="HI199" s="692"/>
      <c r="HJ199" s="692"/>
      <c r="HK199" s="13"/>
      <c r="HL199" s="158">
        <v>8.9</v>
      </c>
      <c r="HM199" s="158">
        <v>9.1999999999999993</v>
      </c>
      <c r="HN199" s="158"/>
      <c r="HO199" s="158" t="s">
        <v>62</v>
      </c>
      <c r="HP199" s="159">
        <f>HM199-HL199+HT199</f>
        <v>0.29999999999999893</v>
      </c>
      <c r="HQ199" s="160">
        <f>HP199/HL199</f>
        <v>3.3707865168539207E-2</v>
      </c>
      <c r="HR199" s="161" t="s">
        <v>39</v>
      </c>
      <c r="HS199" s="284"/>
      <c r="HT199" s="163"/>
      <c r="HU199" s="155"/>
      <c r="HV199" s="155"/>
      <c r="HW199" s="692"/>
      <c r="HX199" s="13"/>
      <c r="HY199" s="158">
        <v>8.9</v>
      </c>
      <c r="HZ199" s="158">
        <v>9.1999999999999993</v>
      </c>
      <c r="IA199" s="158"/>
      <c r="IB199" s="158" t="s">
        <v>62</v>
      </c>
      <c r="IC199" s="159">
        <f>HZ199-HY199+IJ199</f>
        <v>0.29999999999999893</v>
      </c>
      <c r="ID199" s="160">
        <f>IC199/HY199</f>
        <v>3.3707865168539207E-2</v>
      </c>
      <c r="IE199" s="160"/>
      <c r="IF199" s="160"/>
      <c r="IG199" s="160"/>
      <c r="IH199" s="161" t="s">
        <v>39</v>
      </c>
      <c r="II199" s="284"/>
      <c r="IJ199" s="163"/>
      <c r="IK199" s="155"/>
      <c r="IL199" s="155"/>
      <c r="IM199" s="692"/>
      <c r="IO199" s="692"/>
      <c r="IQ199" s="13"/>
      <c r="IR199" s="158">
        <v>8.9</v>
      </c>
      <c r="IS199" s="158">
        <v>9.1999999999999993</v>
      </c>
      <c r="IT199" s="158"/>
      <c r="IU199" s="158" t="s">
        <v>62</v>
      </c>
      <c r="IV199" s="159">
        <f>IS199-IR199+JC199</f>
        <v>0.29999999999999893</v>
      </c>
      <c r="IW199" s="160">
        <f>IV199/IR199</f>
        <v>3.3707865168539207E-2</v>
      </c>
      <c r="IX199" s="160"/>
      <c r="IY199" s="160"/>
      <c r="IZ199" s="160"/>
      <c r="JA199" s="161" t="s">
        <v>39</v>
      </c>
      <c r="JB199" s="284"/>
      <c r="JC199" s="163"/>
      <c r="JD199" s="155"/>
      <c r="JE199" s="155"/>
      <c r="JF199" s="692"/>
      <c r="JH199" s="13"/>
      <c r="JI199" s="158">
        <v>8.9</v>
      </c>
      <c r="JJ199" s="158">
        <v>9.1999999999999993</v>
      </c>
      <c r="JK199" s="158"/>
      <c r="JL199" s="158" t="s">
        <v>62</v>
      </c>
      <c r="JM199" s="159">
        <f>JJ199-JI199+JT199</f>
        <v>0.29999999999999893</v>
      </c>
      <c r="JN199" s="160">
        <f>JM199/JI199</f>
        <v>3.3707865168539207E-2</v>
      </c>
      <c r="JO199" s="160"/>
      <c r="JP199" s="160"/>
      <c r="JQ199" s="160"/>
      <c r="JR199" s="161" t="s">
        <v>39</v>
      </c>
      <c r="JS199" s="284"/>
      <c r="JT199" s="163"/>
      <c r="JU199" s="155"/>
      <c r="JV199" s="155"/>
      <c r="JW199" s="13"/>
      <c r="JZ199" s="13"/>
      <c r="KA199" s="158">
        <v>8.9</v>
      </c>
      <c r="KB199" s="158">
        <v>9.1999999999999993</v>
      </c>
      <c r="KC199" s="158"/>
      <c r="KD199" s="158" t="s">
        <v>62</v>
      </c>
      <c r="KE199" s="159">
        <f>KB199-KA199+KL199</f>
        <v>0.29999999999999893</v>
      </c>
      <c r="KF199" s="160">
        <f>KE199/KA199</f>
        <v>3.3707865168539207E-2</v>
      </c>
      <c r="KG199" s="160"/>
      <c r="KH199" s="160"/>
      <c r="KI199" s="160"/>
      <c r="KJ199" s="161" t="s">
        <v>39</v>
      </c>
      <c r="KK199" s="284"/>
      <c r="KL199" s="163"/>
      <c r="KM199" s="155"/>
      <c r="KN199" s="155"/>
      <c r="KO199" s="13"/>
      <c r="KQ199" s="13"/>
      <c r="KR199" s="158">
        <v>8.9</v>
      </c>
      <c r="KS199" s="158">
        <v>9.1999999999999993</v>
      </c>
      <c r="KT199" s="158"/>
      <c r="KU199" s="321" t="s">
        <v>62</v>
      </c>
      <c r="KV199" s="159">
        <f>KS199-KR199+LC199</f>
        <v>0.29999999999999893</v>
      </c>
      <c r="KW199" s="160">
        <f>KV199/KR199</f>
        <v>3.3707865168539207E-2</v>
      </c>
      <c r="KX199" s="160"/>
      <c r="KY199" s="160"/>
      <c r="KZ199" s="160"/>
      <c r="LA199" s="161" t="s">
        <v>39</v>
      </c>
      <c r="LB199" s="284"/>
      <c r="LC199" s="163"/>
      <c r="LD199" s="155"/>
      <c r="LE199" s="155"/>
      <c r="LF199" s="13"/>
      <c r="LI199" s="13"/>
      <c r="LJ199" s="158">
        <v>8.9</v>
      </c>
      <c r="LK199" s="158">
        <v>9.1999999999999993</v>
      </c>
      <c r="LL199" s="158"/>
      <c r="LM199" s="321" t="s">
        <v>62</v>
      </c>
      <c r="LN199" s="159">
        <f>LK199-LJ199+LU199</f>
        <v>0.29999999999999893</v>
      </c>
      <c r="LO199" s="160">
        <f>LN199/LJ199</f>
        <v>3.3707865168539207E-2</v>
      </c>
      <c r="LP199" s="160"/>
      <c r="LQ199" s="160"/>
      <c r="LR199" s="160"/>
      <c r="LS199" s="161" t="s">
        <v>39</v>
      </c>
      <c r="LT199" s="284"/>
      <c r="LU199" s="163"/>
      <c r="LV199" s="155"/>
      <c r="LW199" s="155"/>
      <c r="LX199" s="13"/>
      <c r="LZ199" s="13"/>
      <c r="MA199" s="158">
        <v>8.9</v>
      </c>
      <c r="MB199" s="158">
        <v>9.1999999999999993</v>
      </c>
      <c r="MC199" s="158"/>
      <c r="MD199" s="321" t="s">
        <v>62</v>
      </c>
      <c r="ME199" s="159">
        <f>MB199-MA199+ML199</f>
        <v>0.29999999999999893</v>
      </c>
      <c r="MF199" s="160">
        <f>ME199/MA199</f>
        <v>3.3707865168539207E-2</v>
      </c>
      <c r="MG199" s="160"/>
      <c r="MH199" s="160"/>
      <c r="MI199" s="160"/>
      <c r="MJ199" s="161" t="s">
        <v>39</v>
      </c>
      <c r="MK199" s="284"/>
      <c r="ML199" s="163"/>
      <c r="MM199" s="155"/>
      <c r="MN199" s="155"/>
      <c r="MO199" s="13"/>
      <c r="MQ199" s="13"/>
      <c r="MR199" s="158">
        <v>8.9</v>
      </c>
      <c r="MS199" s="158">
        <v>9.1999999999999993</v>
      </c>
      <c r="MT199" s="158"/>
      <c r="MU199" s="321" t="s">
        <v>62</v>
      </c>
      <c r="MV199" s="159">
        <f>MS199-MR199+NC199</f>
        <v>0.29999999999999893</v>
      </c>
      <c r="MW199" s="160">
        <f>MV199/MR199</f>
        <v>3.3707865168539207E-2</v>
      </c>
      <c r="MX199" s="160"/>
      <c r="MY199" s="160"/>
      <c r="MZ199" s="160"/>
      <c r="NA199" s="161" t="s">
        <v>39</v>
      </c>
      <c r="NB199" s="284"/>
      <c r="NC199" s="163"/>
      <c r="ND199" s="155"/>
      <c r="NE199" s="155"/>
      <c r="NF199" s="13"/>
      <c r="NI199" s="13"/>
      <c r="NJ199" s="158">
        <v>8.9</v>
      </c>
      <c r="NK199" s="158">
        <v>9.1999999999999993</v>
      </c>
      <c r="NL199" s="158"/>
      <c r="NM199" s="321" t="s">
        <v>62</v>
      </c>
      <c r="NN199" s="159">
        <f>NK199-NJ199+NU199</f>
        <v>0.29999999999999893</v>
      </c>
      <c r="NO199" s="160">
        <f>NN199/NJ199</f>
        <v>3.3707865168539207E-2</v>
      </c>
      <c r="NP199" s="160"/>
      <c r="NQ199" s="160"/>
      <c r="NR199" s="160"/>
      <c r="NS199" s="161" t="s">
        <v>39</v>
      </c>
      <c r="NT199" s="284"/>
      <c r="NU199" s="163"/>
      <c r="NV199" s="155"/>
      <c r="NW199" s="155"/>
      <c r="NX199" s="13"/>
      <c r="OA199" s="13"/>
      <c r="OB199" s="158">
        <v>8.9</v>
      </c>
      <c r="OC199" s="158">
        <v>9.1999999999999993</v>
      </c>
      <c r="OD199" s="158"/>
      <c r="OE199" s="321" t="s">
        <v>62</v>
      </c>
      <c r="OF199" s="159">
        <f>OC199-OB199+OM199</f>
        <v>0.29999999999999893</v>
      </c>
      <c r="OG199" s="160">
        <f>OF199/OB199</f>
        <v>3.3707865168539207E-2</v>
      </c>
      <c r="OH199" s="160"/>
      <c r="OI199" s="160"/>
      <c r="OJ199" s="160"/>
      <c r="OK199" s="161" t="s">
        <v>39</v>
      </c>
      <c r="OL199" s="284"/>
      <c r="OM199" s="163"/>
      <c r="ON199" s="13"/>
      <c r="OQ199" s="13"/>
      <c r="OR199" s="158">
        <v>8.9</v>
      </c>
      <c r="OS199" s="158">
        <v>9.1999999999999993</v>
      </c>
      <c r="OT199" s="158"/>
      <c r="OU199" s="321" t="s">
        <v>62</v>
      </c>
      <c r="OV199" s="159">
        <f>OS199-OR199+PC199</f>
        <v>0.29999999999999893</v>
      </c>
      <c r="OW199" s="160">
        <f>OV199/OR199</f>
        <v>3.3707865168539207E-2</v>
      </c>
      <c r="OX199" s="160"/>
      <c r="OY199" s="160"/>
      <c r="OZ199" s="160"/>
      <c r="PA199" s="161" t="s">
        <v>39</v>
      </c>
      <c r="PB199" s="284"/>
      <c r="PC199" s="163"/>
      <c r="PD199" s="13"/>
      <c r="PG199" s="13"/>
      <c r="PH199" s="158">
        <v>8.9</v>
      </c>
      <c r="PI199" s="158">
        <v>9.1999999999999993</v>
      </c>
      <c r="PJ199" s="158"/>
      <c r="PK199" s="321" t="s">
        <v>62</v>
      </c>
      <c r="PL199" s="159">
        <f>PI199-PH199+PS199</f>
        <v>0.29999999999999893</v>
      </c>
      <c r="PM199" s="160">
        <f>PL199/PH199</f>
        <v>3.3707865168539207E-2</v>
      </c>
      <c r="PN199" s="160"/>
      <c r="PO199" s="160"/>
      <c r="PP199" s="160"/>
      <c r="PQ199" s="161" t="s">
        <v>39</v>
      </c>
      <c r="PR199" s="284"/>
      <c r="PS199" s="163"/>
      <c r="PT199" s="13"/>
      <c r="PV199" s="13"/>
      <c r="PW199" s="158">
        <v>8.9</v>
      </c>
      <c r="PX199" s="158">
        <v>9.1999999999999993</v>
      </c>
      <c r="PY199" s="158"/>
      <c r="PZ199" s="321" t="s">
        <v>62</v>
      </c>
      <c r="QA199" s="159">
        <f>PX199-PW199+QH199</f>
        <v>0.29999999999999893</v>
      </c>
      <c r="QB199" s="160">
        <f>QA199/PW199</f>
        <v>3.3707865168539207E-2</v>
      </c>
      <c r="QC199" s="160"/>
      <c r="QD199" s="160"/>
      <c r="QE199" s="160"/>
      <c r="QF199" s="161" t="s">
        <v>39</v>
      </c>
      <c r="QG199" s="284"/>
      <c r="QH199" s="163"/>
      <c r="QI199" s="13"/>
      <c r="QK199" s="13"/>
      <c r="QL199" s="158">
        <v>8.9</v>
      </c>
      <c r="QM199" s="158">
        <v>9.1999999999999993</v>
      </c>
      <c r="QN199" s="158"/>
      <c r="QO199" s="321" t="s">
        <v>62</v>
      </c>
      <c r="QP199" s="159">
        <f>QM199-QL199+QW199</f>
        <v>0.29999999999999893</v>
      </c>
      <c r="QQ199" s="160">
        <f>QP199/QL199</f>
        <v>3.3707865168539207E-2</v>
      </c>
      <c r="QR199" s="160"/>
      <c r="QS199" s="160"/>
      <c r="QT199" s="160"/>
      <c r="QU199" s="161" t="s">
        <v>39</v>
      </c>
      <c r="QV199" s="284"/>
      <c r="QW199" s="163"/>
      <c r="QX199" s="13"/>
      <c r="QZ199" s="622"/>
      <c r="RA199" s="158">
        <v>8.9</v>
      </c>
      <c r="RB199" s="158">
        <v>9.1999999999999993</v>
      </c>
      <c r="RC199" s="507"/>
      <c r="RD199" s="321" t="s">
        <v>62</v>
      </c>
      <c r="RE199" s="159">
        <f>RB199-RA199+RL199</f>
        <v>0.29999999999999893</v>
      </c>
      <c r="RF199" s="160">
        <f>RE199/RA199</f>
        <v>3.3707865168539207E-2</v>
      </c>
      <c r="RG199" s="160"/>
      <c r="RH199" s="160"/>
      <c r="RI199" s="160"/>
      <c r="RJ199" s="526" t="s">
        <v>39</v>
      </c>
      <c r="RK199" s="284"/>
      <c r="RL199" s="571"/>
      <c r="RM199" s="633"/>
      <c r="RQ199" s="622"/>
      <c r="RR199" s="158">
        <v>8.9</v>
      </c>
      <c r="RS199" s="158">
        <v>9.1999999999999993</v>
      </c>
      <c r="RT199" s="507"/>
      <c r="RU199" s="321" t="s">
        <v>62</v>
      </c>
      <c r="RV199" s="159">
        <f>RS199-RR199+SC199</f>
        <v>0.29999999999999893</v>
      </c>
      <c r="RW199" s="160">
        <f>RV199/RR199</f>
        <v>3.3707865168539207E-2</v>
      </c>
      <c r="RX199" s="160"/>
      <c r="RY199" s="160"/>
      <c r="RZ199" s="160"/>
      <c r="SA199" s="526" t="s">
        <v>39</v>
      </c>
      <c r="SB199" s="284"/>
      <c r="SC199" s="571"/>
      <c r="SD199" s="633"/>
    </row>
    <row r="200" spans="1:498">
      <c r="A200" s="132" t="s">
        <v>599</v>
      </c>
      <c r="B200" s="133">
        <v>20</v>
      </c>
      <c r="C200" s="132" t="s">
        <v>95</v>
      </c>
      <c r="D200" s="784">
        <v>1026</v>
      </c>
      <c r="E200" s="134" t="s">
        <v>591</v>
      </c>
      <c r="F200" s="353" t="s">
        <v>147</v>
      </c>
      <c r="G200" s="606" t="s">
        <v>600</v>
      </c>
      <c r="H200" s="334" t="s">
        <v>282</v>
      </c>
      <c r="J200" s="692"/>
      <c r="K200" s="692"/>
      <c r="L200" s="692"/>
      <c r="M200" s="692"/>
      <c r="N200" s="692"/>
      <c r="O200" s="692"/>
      <c r="P200" s="692"/>
      <c r="Q200" s="692"/>
      <c r="R200" s="692"/>
      <c r="S200" s="692"/>
      <c r="T200" s="692"/>
      <c r="U200" s="692"/>
      <c r="V200" s="692"/>
      <c r="X200" s="13"/>
      <c r="Y200" s="135"/>
      <c r="Z200" s="135"/>
      <c r="AA200" s="135"/>
      <c r="AB200" s="136"/>
      <c r="AC200" s="137"/>
      <c r="AD200" s="137"/>
      <c r="AE200" s="150"/>
      <c r="AF200" s="138"/>
      <c r="AG200" s="139"/>
      <c r="AH200" s="132"/>
      <c r="AI200" s="132"/>
      <c r="AL200" s="13"/>
      <c r="AM200" s="158"/>
      <c r="AN200" s="158"/>
      <c r="AO200" s="158"/>
      <c r="AP200" s="159"/>
      <c r="AQ200" s="160"/>
      <c r="AR200" s="160"/>
      <c r="AS200" s="161"/>
      <c r="AT200" s="162"/>
      <c r="AU200" s="163"/>
      <c r="AV200" s="155"/>
      <c r="AW200" s="155"/>
      <c r="AX200" s="692"/>
      <c r="AZ200" s="13"/>
      <c r="BA200" s="158"/>
      <c r="BB200" s="158"/>
      <c r="BC200" s="158"/>
      <c r="BD200" s="159"/>
      <c r="BE200" s="160"/>
      <c r="BF200" s="160"/>
      <c r="BG200" s="161"/>
      <c r="BH200" s="162"/>
      <c r="BI200" s="163"/>
      <c r="BJ200" s="155"/>
      <c r="BK200" s="155"/>
      <c r="BL200" s="13"/>
      <c r="BN200" s="13"/>
      <c r="BO200" s="158"/>
      <c r="BP200" s="158"/>
      <c r="BQ200" s="158"/>
      <c r="BR200" s="159"/>
      <c r="BS200" s="160"/>
      <c r="BT200" s="160"/>
      <c r="BU200" s="161"/>
      <c r="BV200" s="162"/>
      <c r="BW200" s="163"/>
      <c r="BX200" s="155"/>
      <c r="BY200" s="155"/>
      <c r="BZ200" s="692"/>
      <c r="CB200" s="13"/>
      <c r="CC200" s="158"/>
      <c r="CD200" s="158"/>
      <c r="CE200" s="158"/>
      <c r="CF200" s="159"/>
      <c r="CG200" s="160"/>
      <c r="CH200" s="160"/>
      <c r="CI200" s="161"/>
      <c r="CJ200" s="162"/>
      <c r="CK200" s="163"/>
      <c r="CL200" s="155"/>
      <c r="CM200" s="155"/>
      <c r="CN200" s="692"/>
      <c r="CP200" s="13"/>
      <c r="CQ200" s="158"/>
      <c r="CR200" s="158"/>
      <c r="CS200" s="158"/>
      <c r="CT200" s="159"/>
      <c r="CU200" s="160"/>
      <c r="CV200" s="160"/>
      <c r="CW200" s="161"/>
      <c r="CX200" s="162"/>
      <c r="CY200" s="163"/>
      <c r="CZ200" s="155"/>
      <c r="DA200" s="155"/>
      <c r="DB200" s="692"/>
      <c r="DD200" s="13"/>
      <c r="DE200" s="158"/>
      <c r="DF200" s="158"/>
      <c r="DG200" s="158"/>
      <c r="DH200" s="158"/>
      <c r="DI200" s="158"/>
      <c r="DJ200" s="159"/>
      <c r="DK200" s="160"/>
      <c r="DL200" s="160"/>
      <c r="DM200" s="161"/>
      <c r="DN200" s="162"/>
      <c r="DO200" s="163"/>
      <c r="DP200" s="155"/>
      <c r="DQ200" s="155"/>
      <c r="DR200" s="692"/>
      <c r="DT200" s="13"/>
      <c r="DU200" s="158"/>
      <c r="DV200" s="158"/>
      <c r="DW200" s="158"/>
      <c r="DX200" s="159"/>
      <c r="DY200" s="160"/>
      <c r="DZ200" s="160"/>
      <c r="EA200" s="161"/>
      <c r="EB200" s="162"/>
      <c r="EC200" s="163"/>
      <c r="ED200" s="155"/>
      <c r="EE200" s="155"/>
      <c r="EF200" s="692"/>
      <c r="EG200" s="692"/>
      <c r="EH200" s="13"/>
      <c r="EI200" s="158"/>
      <c r="EJ200" s="158"/>
      <c r="EK200" s="158"/>
      <c r="EL200" s="159"/>
      <c r="EM200" s="160"/>
      <c r="EN200" s="161"/>
      <c r="EO200" s="162"/>
      <c r="EP200" s="163"/>
      <c r="EQ200" s="155"/>
      <c r="ER200" s="155"/>
      <c r="ES200" s="692"/>
      <c r="EU200" s="13"/>
      <c r="EV200" s="158">
        <v>16.25</v>
      </c>
      <c r="EW200" s="158">
        <v>17.04</v>
      </c>
      <c r="EX200" s="158" t="s">
        <v>62</v>
      </c>
      <c r="EY200" s="159">
        <f>EW200-EV200+FC200</f>
        <v>0.78999999999999915</v>
      </c>
      <c r="EZ200" s="160">
        <f>EY200/EV200</f>
        <v>4.861538461538456E-2</v>
      </c>
      <c r="FA200" s="161" t="s">
        <v>39</v>
      </c>
      <c r="FB200" s="162"/>
      <c r="FC200" s="163"/>
      <c r="FD200" s="155"/>
      <c r="FE200" s="155"/>
      <c r="FF200" s="692"/>
      <c r="FH200" s="13"/>
      <c r="FI200" s="158">
        <v>16.25</v>
      </c>
      <c r="FJ200" s="158">
        <v>17.04</v>
      </c>
      <c r="FK200" s="158" t="s">
        <v>62</v>
      </c>
      <c r="FL200" s="159">
        <f>FJ200-FI200+FP200</f>
        <v>0.78999999999999915</v>
      </c>
      <c r="FM200" s="160">
        <f>FL200/FI200</f>
        <v>4.861538461538456E-2</v>
      </c>
      <c r="FN200" s="161" t="s">
        <v>39</v>
      </c>
      <c r="FO200" s="162"/>
      <c r="FP200" s="163"/>
      <c r="FQ200" s="155"/>
      <c r="FR200" s="155"/>
      <c r="FS200" s="692"/>
      <c r="FU200" s="13"/>
      <c r="FV200" s="158">
        <v>16.25</v>
      </c>
      <c r="FW200" s="158">
        <v>17.04</v>
      </c>
      <c r="FX200" s="158"/>
      <c r="FY200" s="158" t="s">
        <v>62</v>
      </c>
      <c r="FZ200" s="159">
        <f>FW200-FV200+GD200</f>
        <v>0.78999999999999915</v>
      </c>
      <c r="GA200" s="160">
        <f>FZ200/FV200</f>
        <v>4.861538461538456E-2</v>
      </c>
      <c r="GB200" s="161" t="s">
        <v>39</v>
      </c>
      <c r="GC200" s="162"/>
      <c r="GD200" s="163"/>
      <c r="GE200" s="155"/>
      <c r="GF200" s="155"/>
      <c r="GG200" s="692"/>
      <c r="GI200" s="13"/>
      <c r="GJ200" s="158">
        <v>16.25</v>
      </c>
      <c r="GK200" s="158">
        <v>17.04</v>
      </c>
      <c r="GL200" s="158"/>
      <c r="GM200" s="158" t="s">
        <v>62</v>
      </c>
      <c r="GN200" s="159">
        <f>GK200-GJ200+GR200</f>
        <v>0.78999999999999915</v>
      </c>
      <c r="GO200" s="160">
        <f>GN200/GJ200</f>
        <v>4.861538461538456E-2</v>
      </c>
      <c r="GP200" s="161" t="s">
        <v>39</v>
      </c>
      <c r="GQ200" s="284"/>
      <c r="GR200" s="163"/>
      <c r="GS200" s="155"/>
      <c r="GT200" s="155"/>
      <c r="GU200" s="692"/>
      <c r="GW200" s="13"/>
      <c r="GX200" s="158">
        <v>16.25</v>
      </c>
      <c r="GY200" s="158">
        <v>17.04</v>
      </c>
      <c r="GZ200" s="158"/>
      <c r="HA200" s="158" t="s">
        <v>62</v>
      </c>
      <c r="HB200" s="159">
        <f>GY200-GX200+HF200</f>
        <v>0.78999999999999915</v>
      </c>
      <c r="HC200" s="160">
        <f>HB200/GX200</f>
        <v>4.861538461538456E-2</v>
      </c>
      <c r="HD200" s="161" t="s">
        <v>39</v>
      </c>
      <c r="HE200" s="284"/>
      <c r="HF200" s="163"/>
      <c r="HG200" s="155"/>
      <c r="HH200" s="155"/>
      <c r="HI200" s="692"/>
      <c r="HJ200" s="692"/>
      <c r="HK200" s="13"/>
      <c r="HL200" s="158">
        <v>16.25</v>
      </c>
      <c r="HM200" s="158">
        <v>17.04</v>
      </c>
      <c r="HN200" s="158"/>
      <c r="HO200" s="158" t="s">
        <v>62</v>
      </c>
      <c r="HP200" s="159">
        <f>HM200-HL200+HT200</f>
        <v>0.78999999999999915</v>
      </c>
      <c r="HQ200" s="160">
        <f>HP200/HL200</f>
        <v>4.861538461538456E-2</v>
      </c>
      <c r="HR200" s="161" t="s">
        <v>39</v>
      </c>
      <c r="HS200" s="284"/>
      <c r="HT200" s="163"/>
      <c r="HU200" s="155"/>
      <c r="HV200" s="155"/>
      <c r="HW200" s="692"/>
      <c r="HX200" s="13"/>
      <c r="HY200" s="158">
        <v>16.25</v>
      </c>
      <c r="HZ200" s="158">
        <v>17.04</v>
      </c>
      <c r="IA200" s="158"/>
      <c r="IB200" s="158" t="s">
        <v>62</v>
      </c>
      <c r="IC200" s="159">
        <f>HZ200-HY200+IJ200</f>
        <v>0.78999999999999915</v>
      </c>
      <c r="ID200" s="160">
        <f>IC200/HY200</f>
        <v>4.861538461538456E-2</v>
      </c>
      <c r="IE200" s="160"/>
      <c r="IF200" s="160"/>
      <c r="IG200" s="160"/>
      <c r="IH200" s="161" t="s">
        <v>39</v>
      </c>
      <c r="II200" s="284"/>
      <c r="IJ200" s="163"/>
      <c r="IK200" s="155"/>
      <c r="IL200" s="155"/>
      <c r="IM200" s="692"/>
      <c r="IQ200" s="13"/>
      <c r="IR200" s="158">
        <v>16.25</v>
      </c>
      <c r="IS200" s="158">
        <v>17.04</v>
      </c>
      <c r="IT200" s="158"/>
      <c r="IU200" s="158" t="s">
        <v>62</v>
      </c>
      <c r="IV200" s="159">
        <f>IS200-IR200+JC200</f>
        <v>0.78999999999999915</v>
      </c>
      <c r="IW200" s="160">
        <f>IV200/IR200</f>
        <v>4.861538461538456E-2</v>
      </c>
      <c r="IX200" s="160"/>
      <c r="IY200" s="160"/>
      <c r="IZ200" s="160"/>
      <c r="JA200" s="161" t="s">
        <v>39</v>
      </c>
      <c r="JB200" s="284"/>
      <c r="JC200" s="163"/>
      <c r="JD200" s="155"/>
      <c r="JE200" s="155"/>
      <c r="JF200" s="692"/>
      <c r="JH200" s="13"/>
      <c r="JI200" s="158">
        <v>16.25</v>
      </c>
      <c r="JJ200" s="158">
        <v>17.04</v>
      </c>
      <c r="JK200" s="158"/>
      <c r="JL200" s="158" t="s">
        <v>62</v>
      </c>
      <c r="JM200" s="159">
        <f>JJ200-JI200+JT200</f>
        <v>0.78999999999999915</v>
      </c>
      <c r="JN200" s="160">
        <f>JM200/JI200</f>
        <v>4.861538461538456E-2</v>
      </c>
      <c r="JO200" s="160"/>
      <c r="JP200" s="160"/>
      <c r="JQ200" s="160"/>
      <c r="JR200" s="161" t="s">
        <v>39</v>
      </c>
      <c r="JS200" s="284"/>
      <c r="JT200" s="163"/>
      <c r="JU200" s="155"/>
      <c r="JV200" s="155"/>
      <c r="JW200" s="13"/>
      <c r="JZ200" s="13"/>
      <c r="KA200" s="158">
        <v>16.25</v>
      </c>
      <c r="KB200" s="158">
        <v>17.04</v>
      </c>
      <c r="KC200" s="158"/>
      <c r="KD200" s="158" t="s">
        <v>62</v>
      </c>
      <c r="KE200" s="159">
        <f>KB200-KA200+KL200</f>
        <v>0.78999999999999915</v>
      </c>
      <c r="KF200" s="160">
        <f>KE200/KA200</f>
        <v>4.861538461538456E-2</v>
      </c>
      <c r="KG200" s="160"/>
      <c r="KH200" s="160"/>
      <c r="KI200" s="160"/>
      <c r="KJ200" s="161" t="s">
        <v>39</v>
      </c>
      <c r="KK200" s="284"/>
      <c r="KL200" s="163"/>
      <c r="KM200" s="155"/>
      <c r="KN200" s="155"/>
      <c r="KO200" s="13"/>
      <c r="KQ200" s="13"/>
      <c r="KR200" s="158">
        <v>16.25</v>
      </c>
      <c r="KS200" s="158">
        <v>17.04</v>
      </c>
      <c r="KT200" s="158"/>
      <c r="KU200" s="321" t="s">
        <v>62</v>
      </c>
      <c r="KV200" s="159">
        <f>KS200-KR200+LC200</f>
        <v>0.78999999999999915</v>
      </c>
      <c r="KW200" s="160">
        <f>KV200/KR200</f>
        <v>4.861538461538456E-2</v>
      </c>
      <c r="KX200" s="160"/>
      <c r="KY200" s="160"/>
      <c r="KZ200" s="160"/>
      <c r="LA200" s="161" t="s">
        <v>39</v>
      </c>
      <c r="LB200" s="284"/>
      <c r="LC200" s="163"/>
      <c r="LD200" s="155"/>
      <c r="LE200" s="155"/>
      <c r="LF200" s="13"/>
      <c r="LI200" s="13"/>
      <c r="LJ200" s="158">
        <v>16.25</v>
      </c>
      <c r="LK200" s="158">
        <v>17.04</v>
      </c>
      <c r="LL200" s="158"/>
      <c r="LM200" s="321" t="s">
        <v>62</v>
      </c>
      <c r="LN200" s="159">
        <f>LK200-LJ200+LU200</f>
        <v>0.78999999999999915</v>
      </c>
      <c r="LO200" s="160">
        <f>LN200/LJ200</f>
        <v>4.861538461538456E-2</v>
      </c>
      <c r="LP200" s="160"/>
      <c r="LQ200" s="160"/>
      <c r="LR200" s="160"/>
      <c r="LS200" s="161" t="s">
        <v>39</v>
      </c>
      <c r="LT200" s="284"/>
      <c r="LU200" s="163"/>
      <c r="LV200" s="155"/>
      <c r="LW200" s="155"/>
      <c r="LX200" s="13"/>
      <c r="LZ200" s="13"/>
      <c r="MA200" s="158">
        <v>16.25</v>
      </c>
      <c r="MB200" s="158">
        <v>17.04</v>
      </c>
      <c r="MC200" s="158"/>
      <c r="MD200" s="321" t="s">
        <v>62</v>
      </c>
      <c r="ME200" s="159">
        <f>MB200-MA200+ML200</f>
        <v>0.78999999999999915</v>
      </c>
      <c r="MF200" s="160">
        <f>ME200/MA200</f>
        <v>4.861538461538456E-2</v>
      </c>
      <c r="MG200" s="160"/>
      <c r="MH200" s="160"/>
      <c r="MI200" s="160"/>
      <c r="MJ200" s="161" t="s">
        <v>39</v>
      </c>
      <c r="MK200" s="284"/>
      <c r="ML200" s="163"/>
      <c r="MM200" s="155"/>
      <c r="MN200" s="155"/>
      <c r="MO200" s="13"/>
      <c r="MQ200" s="13"/>
      <c r="MR200" s="158">
        <v>16.25</v>
      </c>
      <c r="MS200" s="158">
        <v>17.04</v>
      </c>
      <c r="MT200" s="158"/>
      <c r="MU200" s="321" t="s">
        <v>62</v>
      </c>
      <c r="MV200" s="159">
        <f>MS200-MR200+NC200</f>
        <v>0.78999999999999915</v>
      </c>
      <c r="MW200" s="160">
        <f>MV200/MR200</f>
        <v>4.861538461538456E-2</v>
      </c>
      <c r="MX200" s="160"/>
      <c r="MY200" s="160"/>
      <c r="MZ200" s="160"/>
      <c r="NA200" s="161" t="s">
        <v>39</v>
      </c>
      <c r="NB200" s="284"/>
      <c r="NC200" s="163"/>
      <c r="ND200" s="155"/>
      <c r="NE200" s="155"/>
      <c r="NF200" s="13"/>
      <c r="NI200" s="13"/>
      <c r="NJ200" s="158">
        <v>16.25</v>
      </c>
      <c r="NK200" s="158">
        <v>17.04</v>
      </c>
      <c r="NL200" s="158"/>
      <c r="NM200" s="321" t="s">
        <v>62</v>
      </c>
      <c r="NN200" s="159">
        <f>NK200-NJ200+NU200</f>
        <v>0.78999999999999915</v>
      </c>
      <c r="NO200" s="160">
        <f>NN200/NJ200</f>
        <v>4.861538461538456E-2</v>
      </c>
      <c r="NP200" s="160"/>
      <c r="NQ200" s="160"/>
      <c r="NR200" s="160"/>
      <c r="NS200" s="161" t="s">
        <v>39</v>
      </c>
      <c r="NT200" s="284"/>
      <c r="NU200" s="163"/>
      <c r="NV200" s="155"/>
      <c r="NW200" s="155"/>
      <c r="NX200" s="13"/>
      <c r="OA200" s="13"/>
      <c r="OB200" s="158">
        <v>16.25</v>
      </c>
      <c r="OC200" s="158">
        <v>17.04</v>
      </c>
      <c r="OD200" s="158"/>
      <c r="OE200" s="321" t="s">
        <v>62</v>
      </c>
      <c r="OF200" s="159">
        <f>OC200-OB200+OM200</f>
        <v>0.78999999999999915</v>
      </c>
      <c r="OG200" s="160">
        <f>OF200/OB200</f>
        <v>4.861538461538456E-2</v>
      </c>
      <c r="OH200" s="160"/>
      <c r="OI200" s="160"/>
      <c r="OJ200" s="160"/>
      <c r="OK200" s="161" t="s">
        <v>39</v>
      </c>
      <c r="OL200" s="284"/>
      <c r="OM200" s="163"/>
      <c r="ON200" s="13"/>
      <c r="OQ200" s="13"/>
      <c r="OR200" s="158">
        <v>16.25</v>
      </c>
      <c r="OS200" s="158">
        <v>17.04</v>
      </c>
      <c r="OT200" s="158"/>
      <c r="OU200" s="321" t="s">
        <v>62</v>
      </c>
      <c r="OV200" s="159">
        <f>OS200-OR200+PC200</f>
        <v>0.78999999999999915</v>
      </c>
      <c r="OW200" s="160">
        <f>OV200/OR200</f>
        <v>4.861538461538456E-2</v>
      </c>
      <c r="OX200" s="160"/>
      <c r="OY200" s="160"/>
      <c r="OZ200" s="160"/>
      <c r="PA200" s="161" t="s">
        <v>39</v>
      </c>
      <c r="PB200" s="284"/>
      <c r="PC200" s="163"/>
      <c r="PD200" s="13"/>
      <c r="PG200" s="13"/>
      <c r="PH200" s="158">
        <v>16.25</v>
      </c>
      <c r="PI200" s="158">
        <v>17.04</v>
      </c>
      <c r="PJ200" s="158"/>
      <c r="PK200" s="321" t="s">
        <v>62</v>
      </c>
      <c r="PL200" s="159">
        <f>PI200-PH200+PS200</f>
        <v>0.78999999999999915</v>
      </c>
      <c r="PM200" s="160">
        <f>PL200/PH200</f>
        <v>4.861538461538456E-2</v>
      </c>
      <c r="PN200" s="160"/>
      <c r="PO200" s="160"/>
      <c r="PP200" s="160"/>
      <c r="PQ200" s="161" t="s">
        <v>39</v>
      </c>
      <c r="PR200" s="284"/>
      <c r="PS200" s="163"/>
      <c r="PT200" s="13"/>
      <c r="PV200" s="13"/>
      <c r="PW200" s="158">
        <v>16.25</v>
      </c>
      <c r="PX200" s="158">
        <v>17.04</v>
      </c>
      <c r="PY200" s="158"/>
      <c r="PZ200" s="321" t="s">
        <v>62</v>
      </c>
      <c r="QA200" s="159">
        <f>PX200-PW200+QH200</f>
        <v>0.78999999999999915</v>
      </c>
      <c r="QB200" s="160">
        <f>QA200/PW200</f>
        <v>4.861538461538456E-2</v>
      </c>
      <c r="QC200" s="160"/>
      <c r="QD200" s="160"/>
      <c r="QE200" s="160"/>
      <c r="QF200" s="161" t="s">
        <v>39</v>
      </c>
      <c r="QG200" s="284"/>
      <c r="QH200" s="163"/>
      <c r="QI200" s="13"/>
      <c r="QK200" s="13"/>
      <c r="QL200" s="158">
        <v>16.25</v>
      </c>
      <c r="QM200" s="158">
        <v>17.04</v>
      </c>
      <c r="QN200" s="158"/>
      <c r="QO200" s="321" t="s">
        <v>62</v>
      </c>
      <c r="QP200" s="159">
        <f>QM200-QL200+QW200</f>
        <v>0.78999999999999915</v>
      </c>
      <c r="QQ200" s="160">
        <f>QP200/QL200</f>
        <v>4.861538461538456E-2</v>
      </c>
      <c r="QR200" s="160"/>
      <c r="QS200" s="160"/>
      <c r="QT200" s="160"/>
      <c r="QU200" s="161" t="s">
        <v>39</v>
      </c>
      <c r="QV200" s="284"/>
      <c r="QW200" s="163"/>
      <c r="QX200" s="13"/>
      <c r="QZ200" s="622"/>
      <c r="RA200" s="158">
        <v>16.25</v>
      </c>
      <c r="RB200" s="158">
        <v>17.04</v>
      </c>
      <c r="RC200" s="507"/>
      <c r="RD200" s="321" t="s">
        <v>62</v>
      </c>
      <c r="RE200" s="159">
        <f>RB200-RA200+RL200</f>
        <v>0.78999999999999915</v>
      </c>
      <c r="RF200" s="160">
        <f>RE200/RA200</f>
        <v>4.861538461538456E-2</v>
      </c>
      <c r="RG200" s="160"/>
      <c r="RH200" s="160"/>
      <c r="RI200" s="160"/>
      <c r="RJ200" s="526" t="s">
        <v>39</v>
      </c>
      <c r="RK200" s="284"/>
      <c r="RL200" s="571"/>
      <c r="RM200" s="633"/>
      <c r="RQ200" s="622"/>
      <c r="RR200" s="158">
        <v>16.25</v>
      </c>
      <c r="RS200" s="158">
        <v>17.04</v>
      </c>
      <c r="RT200" s="507"/>
      <c r="RU200" s="321" t="s">
        <v>62</v>
      </c>
      <c r="RV200" s="159">
        <f>RS200-RR200+SC200</f>
        <v>0.78999999999999915</v>
      </c>
      <c r="RW200" s="160">
        <f>RV200/RR200</f>
        <v>4.861538461538456E-2</v>
      </c>
      <c r="RX200" s="160"/>
      <c r="RY200" s="160"/>
      <c r="RZ200" s="160"/>
      <c r="SA200" s="526" t="s">
        <v>39</v>
      </c>
      <c r="SB200" s="284"/>
      <c r="SC200" s="571"/>
      <c r="SD200" s="633"/>
    </row>
    <row r="201" spans="1:498">
      <c r="A201" s="132">
        <v>15</v>
      </c>
      <c r="B201" s="133">
        <v>20</v>
      </c>
      <c r="C201" s="132" t="s">
        <v>95</v>
      </c>
      <c r="D201" s="784">
        <v>1026</v>
      </c>
      <c r="E201" s="134" t="s">
        <v>591</v>
      </c>
      <c r="F201" s="353" t="s">
        <v>147</v>
      </c>
      <c r="G201" s="605" t="s">
        <v>601</v>
      </c>
      <c r="H201" s="132" t="s">
        <v>122</v>
      </c>
      <c r="J201" s="692"/>
      <c r="K201" s="692"/>
      <c r="L201" s="692"/>
      <c r="M201" s="692"/>
      <c r="N201" s="692"/>
      <c r="O201" s="692"/>
      <c r="P201" s="692"/>
      <c r="Q201" s="692"/>
      <c r="R201" s="692"/>
      <c r="S201" s="692"/>
      <c r="T201" s="692"/>
      <c r="U201" s="692"/>
      <c r="V201" s="692"/>
      <c r="X201" s="13"/>
      <c r="Y201" s="135"/>
      <c r="Z201" s="135"/>
      <c r="AA201" s="135"/>
      <c r="AB201" s="136"/>
      <c r="AC201" s="137"/>
      <c r="AD201" s="137"/>
      <c r="AE201" s="150"/>
      <c r="AF201" s="138"/>
      <c r="AG201" s="139"/>
      <c r="AH201" s="132"/>
      <c r="AI201" s="132"/>
      <c r="AL201" s="13"/>
      <c r="AM201" s="158"/>
      <c r="AN201" s="158"/>
      <c r="AO201" s="158"/>
      <c r="AP201" s="159"/>
      <c r="AQ201" s="160"/>
      <c r="AR201" s="160"/>
      <c r="AS201" s="161"/>
      <c r="AT201" s="162"/>
      <c r="AU201" s="163"/>
      <c r="AV201" s="155"/>
      <c r="AW201" s="155"/>
      <c r="AX201" s="692"/>
      <c r="AZ201" s="13"/>
      <c r="BA201" s="158"/>
      <c r="BB201" s="158"/>
      <c r="BC201" s="158"/>
      <c r="BD201" s="159"/>
      <c r="BE201" s="160"/>
      <c r="BF201" s="160"/>
      <c r="BG201" s="161"/>
      <c r="BH201" s="162"/>
      <c r="BI201" s="163"/>
      <c r="BJ201" s="155"/>
      <c r="BK201" s="155"/>
      <c r="BL201" s="13"/>
      <c r="BN201" s="13"/>
      <c r="BO201" s="158"/>
      <c r="BP201" s="158"/>
      <c r="BQ201" s="158"/>
      <c r="BR201" s="159"/>
      <c r="BS201" s="160"/>
      <c r="BT201" s="160"/>
      <c r="BU201" s="161"/>
      <c r="BV201" s="162"/>
      <c r="BW201" s="163"/>
      <c r="BX201" s="155"/>
      <c r="BY201" s="155"/>
      <c r="BZ201" s="692"/>
      <c r="CB201" s="13"/>
      <c r="CC201" s="158"/>
      <c r="CD201" s="158"/>
      <c r="CE201" s="158"/>
      <c r="CF201" s="159"/>
      <c r="CG201" s="160"/>
      <c r="CH201" s="160"/>
      <c r="CI201" s="161"/>
      <c r="CJ201" s="162"/>
      <c r="CK201" s="163"/>
      <c r="CL201" s="155"/>
      <c r="CM201" s="155"/>
      <c r="CN201" s="692"/>
      <c r="CP201" s="13"/>
      <c r="CQ201" s="158"/>
      <c r="CR201" s="158"/>
      <c r="CS201" s="158"/>
      <c r="CT201" s="159"/>
      <c r="CU201" s="160"/>
      <c r="CV201" s="160"/>
      <c r="CW201" s="161"/>
      <c r="CX201" s="162"/>
      <c r="CY201" s="163"/>
      <c r="CZ201" s="155"/>
      <c r="DA201" s="155"/>
      <c r="DB201" s="692"/>
      <c r="DD201" s="13"/>
      <c r="DE201" s="158"/>
      <c r="DF201" s="158"/>
      <c r="DG201" s="158"/>
      <c r="DH201" s="158"/>
      <c r="DI201" s="158"/>
      <c r="DJ201" s="159"/>
      <c r="DK201" s="160"/>
      <c r="DL201" s="160"/>
      <c r="DM201" s="161"/>
      <c r="DN201" s="162"/>
      <c r="DO201" s="163"/>
      <c r="DP201" s="155"/>
      <c r="DQ201" s="155"/>
      <c r="DR201" s="692"/>
      <c r="DT201" s="13"/>
      <c r="DU201" s="158"/>
      <c r="DV201" s="158"/>
      <c r="DW201" s="158"/>
      <c r="DX201" s="159"/>
      <c r="DY201" s="160"/>
      <c r="DZ201" s="160"/>
      <c r="EA201" s="161"/>
      <c r="EB201" s="162"/>
      <c r="EC201" s="163"/>
      <c r="ED201" s="155"/>
      <c r="EE201" s="155"/>
      <c r="EF201" s="692"/>
      <c r="EG201" s="692"/>
      <c r="EH201" s="13"/>
      <c r="EI201" s="158"/>
      <c r="EJ201" s="158"/>
      <c r="EK201" s="158"/>
      <c r="EL201" s="159"/>
      <c r="EM201" s="160"/>
      <c r="EN201" s="161"/>
      <c r="EO201" s="162"/>
      <c r="EP201" s="163"/>
      <c r="EQ201" s="155"/>
      <c r="ER201" s="155"/>
      <c r="ES201" s="692"/>
      <c r="EU201" s="13"/>
      <c r="EV201" s="158">
        <v>13.55</v>
      </c>
      <c r="EW201" s="158">
        <v>14.36</v>
      </c>
      <c r="EX201" s="158" t="s">
        <v>62</v>
      </c>
      <c r="EY201" s="159">
        <f>EW201-EV201+FC201</f>
        <v>0.80999999999999872</v>
      </c>
      <c r="EZ201" s="160">
        <f>EY201/EV201</f>
        <v>5.9778597785977765E-2</v>
      </c>
      <c r="FA201" s="161" t="s">
        <v>39</v>
      </c>
      <c r="FB201" s="162"/>
      <c r="FC201" s="163"/>
      <c r="FD201" s="155"/>
      <c r="FE201" s="155"/>
      <c r="FF201" s="692"/>
      <c r="FH201" s="13"/>
      <c r="FI201" s="158">
        <v>13.55</v>
      </c>
      <c r="FJ201" s="158">
        <v>14.36</v>
      </c>
      <c r="FK201" s="158" t="s">
        <v>62</v>
      </c>
      <c r="FL201" s="159">
        <f>FJ201-FI201+FP201</f>
        <v>0.80999999999999872</v>
      </c>
      <c r="FM201" s="160">
        <f>FL201/FI201</f>
        <v>5.9778597785977765E-2</v>
      </c>
      <c r="FN201" s="161" t="s">
        <v>39</v>
      </c>
      <c r="FO201" s="162"/>
      <c r="FP201" s="163"/>
      <c r="FQ201" s="155"/>
      <c r="FR201" s="155"/>
      <c r="FS201" s="692"/>
      <c r="FU201" s="13"/>
      <c r="FV201" s="158">
        <v>13.55</v>
      </c>
      <c r="FW201" s="158">
        <v>14.36</v>
      </c>
      <c r="FX201" s="158"/>
      <c r="FY201" s="158" t="s">
        <v>62</v>
      </c>
      <c r="FZ201" s="159">
        <f>FW201-FV201+GD201</f>
        <v>0.80999999999999872</v>
      </c>
      <c r="GA201" s="160">
        <f>FZ201/FV201</f>
        <v>5.9778597785977765E-2</v>
      </c>
      <c r="GB201" s="161" t="s">
        <v>39</v>
      </c>
      <c r="GC201" s="162"/>
      <c r="GD201" s="163"/>
      <c r="GE201" s="155"/>
      <c r="GF201" s="155"/>
      <c r="GG201" s="692"/>
      <c r="GI201" s="13"/>
      <c r="GJ201" s="158">
        <v>13.55</v>
      </c>
      <c r="GK201" s="158">
        <v>14.36</v>
      </c>
      <c r="GL201" s="158"/>
      <c r="GM201" s="158" t="s">
        <v>62</v>
      </c>
      <c r="GN201" s="159">
        <f>GK201-GJ201+GR201</f>
        <v>0.80999999999999872</v>
      </c>
      <c r="GO201" s="160">
        <f>GN201/GJ201</f>
        <v>5.9778597785977765E-2</v>
      </c>
      <c r="GP201" s="161" t="s">
        <v>39</v>
      </c>
      <c r="GQ201" s="284"/>
      <c r="GR201" s="163"/>
      <c r="GS201" s="155"/>
      <c r="GT201" s="155"/>
      <c r="GU201" s="692"/>
      <c r="GW201" s="13"/>
      <c r="GX201" s="158">
        <v>13.55</v>
      </c>
      <c r="GY201" s="158">
        <v>14.36</v>
      </c>
      <c r="GZ201" s="158"/>
      <c r="HA201" s="158" t="s">
        <v>62</v>
      </c>
      <c r="HB201" s="159">
        <f>GY201-GX201+HF201</f>
        <v>0.80999999999999872</v>
      </c>
      <c r="HC201" s="160">
        <f>HB201/GX201</f>
        <v>5.9778597785977765E-2</v>
      </c>
      <c r="HD201" s="161" t="s">
        <v>39</v>
      </c>
      <c r="HE201" s="284"/>
      <c r="HF201" s="163"/>
      <c r="HG201" s="155"/>
      <c r="HH201" s="155"/>
      <c r="HI201" s="692"/>
      <c r="HJ201" s="692"/>
      <c r="HK201" s="13"/>
      <c r="HL201" s="158">
        <v>13.55</v>
      </c>
      <c r="HM201" s="158">
        <v>14.36</v>
      </c>
      <c r="HN201" s="158"/>
      <c r="HO201" s="158" t="s">
        <v>62</v>
      </c>
      <c r="HP201" s="159">
        <f>HM201-HL201+HT201</f>
        <v>0.80999999999999872</v>
      </c>
      <c r="HQ201" s="160">
        <f>HP201/HL201</f>
        <v>5.9778597785977765E-2</v>
      </c>
      <c r="HR201" s="161" t="s">
        <v>39</v>
      </c>
      <c r="HS201" s="284"/>
      <c r="HT201" s="163"/>
      <c r="HU201" s="155"/>
      <c r="HV201" s="155"/>
      <c r="HW201" s="692"/>
      <c r="HX201" s="13"/>
      <c r="HY201" s="158">
        <v>13.55</v>
      </c>
      <c r="HZ201" s="158">
        <v>14.36</v>
      </c>
      <c r="IA201" s="158"/>
      <c r="IB201" s="158" t="s">
        <v>62</v>
      </c>
      <c r="IC201" s="159">
        <f>HZ201-HY201+IJ201</f>
        <v>0.80999999999999872</v>
      </c>
      <c r="ID201" s="160">
        <f>IC201/HY201</f>
        <v>5.9778597785977765E-2</v>
      </c>
      <c r="IE201" s="160"/>
      <c r="IF201" s="160"/>
      <c r="IG201" s="160"/>
      <c r="IH201" s="161" t="s">
        <v>39</v>
      </c>
      <c r="II201" s="284"/>
      <c r="IJ201" s="163"/>
      <c r="IK201" s="155"/>
      <c r="IL201" s="155"/>
      <c r="IM201" s="692"/>
      <c r="IQ201" s="13"/>
      <c r="IR201" s="158">
        <v>13.55</v>
      </c>
      <c r="IS201" s="158">
        <v>14.36</v>
      </c>
      <c r="IT201" s="158"/>
      <c r="IU201" s="158" t="s">
        <v>62</v>
      </c>
      <c r="IV201" s="159">
        <f>IS201-IR201+JC201</f>
        <v>0.80999999999999872</v>
      </c>
      <c r="IW201" s="160">
        <f>IV201/IR201</f>
        <v>5.9778597785977765E-2</v>
      </c>
      <c r="IX201" s="160"/>
      <c r="IY201" s="160"/>
      <c r="IZ201" s="160"/>
      <c r="JA201" s="161" t="s">
        <v>39</v>
      </c>
      <c r="JB201" s="284"/>
      <c r="JC201" s="163"/>
      <c r="JD201" s="155"/>
      <c r="JE201" s="155"/>
      <c r="JF201" s="692"/>
      <c r="JH201" s="13"/>
      <c r="JI201" s="158">
        <v>13.55</v>
      </c>
      <c r="JJ201" s="158">
        <v>14.36</v>
      </c>
      <c r="JK201" s="158"/>
      <c r="JL201" s="158" t="s">
        <v>62</v>
      </c>
      <c r="JM201" s="159">
        <f>JJ201-JI201+JT201</f>
        <v>0.80999999999999872</v>
      </c>
      <c r="JN201" s="160">
        <f>JM201/JI201</f>
        <v>5.9778597785977765E-2</v>
      </c>
      <c r="JO201" s="160"/>
      <c r="JP201" s="160"/>
      <c r="JQ201" s="160"/>
      <c r="JR201" s="161" t="s">
        <v>39</v>
      </c>
      <c r="JS201" s="284"/>
      <c r="JT201" s="163"/>
      <c r="JU201" s="155"/>
      <c r="JV201" s="155"/>
      <c r="JW201" s="13"/>
      <c r="JZ201" s="13"/>
      <c r="KA201" s="158">
        <v>13.55</v>
      </c>
      <c r="KB201" s="158">
        <v>14.36</v>
      </c>
      <c r="KC201" s="158"/>
      <c r="KD201" s="158" t="s">
        <v>62</v>
      </c>
      <c r="KE201" s="159">
        <f>KB201-KA201+KL201</f>
        <v>0.80999999999999872</v>
      </c>
      <c r="KF201" s="160">
        <f>KE201/KA201</f>
        <v>5.9778597785977765E-2</v>
      </c>
      <c r="KG201" s="160"/>
      <c r="KH201" s="160"/>
      <c r="KI201" s="160"/>
      <c r="KJ201" s="161" t="s">
        <v>39</v>
      </c>
      <c r="KK201" s="284"/>
      <c r="KL201" s="163"/>
      <c r="KM201" s="155"/>
      <c r="KN201" s="155"/>
      <c r="KO201" s="13"/>
      <c r="KQ201" s="13"/>
      <c r="KR201" s="158">
        <v>13.55</v>
      </c>
      <c r="KS201" s="158">
        <v>14.36</v>
      </c>
      <c r="KT201" s="158"/>
      <c r="KU201" s="321" t="s">
        <v>62</v>
      </c>
      <c r="KV201" s="159">
        <f>KS201-KR201+LC201</f>
        <v>0.80999999999999872</v>
      </c>
      <c r="KW201" s="160">
        <f>KV201/KR201</f>
        <v>5.9778597785977765E-2</v>
      </c>
      <c r="KX201" s="160"/>
      <c r="KY201" s="160"/>
      <c r="KZ201" s="160"/>
      <c r="LA201" s="161" t="s">
        <v>39</v>
      </c>
      <c r="LB201" s="284"/>
      <c r="LC201" s="163"/>
      <c r="LD201" s="155"/>
      <c r="LE201" s="155"/>
      <c r="LF201" s="13"/>
      <c r="LI201" s="13"/>
      <c r="LJ201" s="158">
        <v>13.55</v>
      </c>
      <c r="LK201" s="158">
        <v>14.36</v>
      </c>
      <c r="LL201" s="158"/>
      <c r="LM201" s="321" t="s">
        <v>62</v>
      </c>
      <c r="LN201" s="159">
        <f>LK201-LJ201+LU201</f>
        <v>0.80999999999999872</v>
      </c>
      <c r="LO201" s="160">
        <f>LN201/LJ201</f>
        <v>5.9778597785977765E-2</v>
      </c>
      <c r="LP201" s="160"/>
      <c r="LQ201" s="160"/>
      <c r="LR201" s="160"/>
      <c r="LS201" s="161" t="s">
        <v>39</v>
      </c>
      <c r="LT201" s="284"/>
      <c r="LU201" s="163"/>
      <c r="LV201" s="155"/>
      <c r="LW201" s="155"/>
      <c r="LX201" s="13"/>
      <c r="LZ201" s="13"/>
      <c r="MA201" s="158">
        <v>13.55</v>
      </c>
      <c r="MB201" s="158">
        <v>14.36</v>
      </c>
      <c r="MC201" s="158"/>
      <c r="MD201" s="321" t="s">
        <v>62</v>
      </c>
      <c r="ME201" s="159">
        <f>MB201-MA201+ML201</f>
        <v>0.80999999999999872</v>
      </c>
      <c r="MF201" s="160">
        <f>ME201/MA201</f>
        <v>5.9778597785977765E-2</v>
      </c>
      <c r="MG201" s="160"/>
      <c r="MH201" s="160"/>
      <c r="MI201" s="160"/>
      <c r="MJ201" s="161" t="s">
        <v>39</v>
      </c>
      <c r="MK201" s="284"/>
      <c r="ML201" s="163"/>
      <c r="MM201" s="155"/>
      <c r="MN201" s="155"/>
      <c r="MO201" s="13"/>
      <c r="MQ201" s="13"/>
      <c r="MR201" s="158">
        <v>13.55</v>
      </c>
      <c r="MS201" s="158">
        <v>14.36</v>
      </c>
      <c r="MT201" s="158"/>
      <c r="MU201" s="321" t="s">
        <v>62</v>
      </c>
      <c r="MV201" s="159">
        <f>MS201-MR201+NC201</f>
        <v>0.80999999999999872</v>
      </c>
      <c r="MW201" s="160">
        <f>MV201/MR201</f>
        <v>5.9778597785977765E-2</v>
      </c>
      <c r="MX201" s="160"/>
      <c r="MY201" s="160"/>
      <c r="MZ201" s="160"/>
      <c r="NA201" s="161" t="s">
        <v>39</v>
      </c>
      <c r="NB201" s="284"/>
      <c r="NC201" s="163"/>
      <c r="ND201" s="155"/>
      <c r="NE201" s="155"/>
      <c r="NF201" s="13"/>
      <c r="NI201" s="13"/>
      <c r="NJ201" s="158">
        <v>13.55</v>
      </c>
      <c r="NK201" s="158">
        <v>14.36</v>
      </c>
      <c r="NL201" s="158"/>
      <c r="NM201" s="321" t="s">
        <v>62</v>
      </c>
      <c r="NN201" s="159">
        <f>NK201-NJ201+NU201</f>
        <v>0.80999999999999872</v>
      </c>
      <c r="NO201" s="160">
        <f>NN201/NJ201</f>
        <v>5.9778597785977765E-2</v>
      </c>
      <c r="NP201" s="160"/>
      <c r="NQ201" s="160"/>
      <c r="NR201" s="160"/>
      <c r="NS201" s="161" t="s">
        <v>39</v>
      </c>
      <c r="NT201" s="284"/>
      <c r="NU201" s="163"/>
      <c r="NV201" s="155"/>
      <c r="NW201" s="155"/>
      <c r="NX201" s="13"/>
      <c r="OA201" s="13"/>
      <c r="OB201" s="158">
        <v>13.55</v>
      </c>
      <c r="OC201" s="158">
        <v>14.36</v>
      </c>
      <c r="OD201" s="158"/>
      <c r="OE201" s="321" t="s">
        <v>62</v>
      </c>
      <c r="OF201" s="159">
        <f>OC201-OB201+OM201</f>
        <v>0.80999999999999872</v>
      </c>
      <c r="OG201" s="160">
        <f>OF201/OB201</f>
        <v>5.9778597785977765E-2</v>
      </c>
      <c r="OH201" s="160"/>
      <c r="OI201" s="160"/>
      <c r="OJ201" s="160"/>
      <c r="OK201" s="161" t="s">
        <v>39</v>
      </c>
      <c r="OL201" s="284"/>
      <c r="OM201" s="163"/>
      <c r="ON201" s="13"/>
      <c r="OQ201" s="13"/>
      <c r="OR201" s="158">
        <v>13.55</v>
      </c>
      <c r="OS201" s="158">
        <v>14.36</v>
      </c>
      <c r="OT201" s="158"/>
      <c r="OU201" s="321" t="s">
        <v>62</v>
      </c>
      <c r="OV201" s="159">
        <f>OS201-OR201+PC201</f>
        <v>0.80999999999999872</v>
      </c>
      <c r="OW201" s="160">
        <f>OV201/OR201</f>
        <v>5.9778597785977765E-2</v>
      </c>
      <c r="OX201" s="160"/>
      <c r="OY201" s="160"/>
      <c r="OZ201" s="160"/>
      <c r="PA201" s="161" t="s">
        <v>39</v>
      </c>
      <c r="PB201" s="284"/>
      <c r="PC201" s="163"/>
      <c r="PD201" s="13"/>
      <c r="PG201" s="13"/>
      <c r="PH201" s="158">
        <v>13.55</v>
      </c>
      <c r="PI201" s="158">
        <v>14.36</v>
      </c>
      <c r="PJ201" s="158"/>
      <c r="PK201" s="321" t="s">
        <v>62</v>
      </c>
      <c r="PL201" s="159">
        <f>PI201-PH201+PS201</f>
        <v>0.80999999999999872</v>
      </c>
      <c r="PM201" s="160">
        <f>PL201/PH201</f>
        <v>5.9778597785977765E-2</v>
      </c>
      <c r="PN201" s="160"/>
      <c r="PO201" s="160"/>
      <c r="PP201" s="160"/>
      <c r="PQ201" s="161" t="s">
        <v>39</v>
      </c>
      <c r="PR201" s="284"/>
      <c r="PS201" s="163"/>
      <c r="PT201" s="13"/>
      <c r="PV201" s="13"/>
      <c r="PW201" s="158">
        <v>13.55</v>
      </c>
      <c r="PX201" s="158">
        <v>14.36</v>
      </c>
      <c r="PY201" s="158"/>
      <c r="PZ201" s="321" t="s">
        <v>62</v>
      </c>
      <c r="QA201" s="159">
        <f>PX201-PW201+QH201</f>
        <v>0.80999999999999872</v>
      </c>
      <c r="QB201" s="160">
        <f>QA201/PW201</f>
        <v>5.9778597785977765E-2</v>
      </c>
      <c r="QC201" s="160"/>
      <c r="QD201" s="160"/>
      <c r="QE201" s="160"/>
      <c r="QF201" s="161" t="s">
        <v>39</v>
      </c>
      <c r="QG201" s="284"/>
      <c r="QH201" s="163"/>
      <c r="QI201" s="13"/>
      <c r="QK201" s="13"/>
      <c r="QL201" s="158">
        <v>13.55</v>
      </c>
      <c r="QM201" s="158">
        <v>14.36</v>
      </c>
      <c r="QN201" s="158"/>
      <c r="QO201" s="321" t="s">
        <v>62</v>
      </c>
      <c r="QP201" s="159">
        <f>QM201-QL201+QW201</f>
        <v>0.80999999999999872</v>
      </c>
      <c r="QQ201" s="160">
        <f>QP201/QL201</f>
        <v>5.9778597785977765E-2</v>
      </c>
      <c r="QR201" s="160"/>
      <c r="QS201" s="160"/>
      <c r="QT201" s="160"/>
      <c r="QU201" s="161" t="s">
        <v>39</v>
      </c>
      <c r="QV201" s="284"/>
      <c r="QW201" s="163"/>
      <c r="QX201" s="13"/>
      <c r="QZ201" s="622"/>
      <c r="RA201" s="158">
        <v>13.55</v>
      </c>
      <c r="RB201" s="158">
        <v>14.36</v>
      </c>
      <c r="RC201" s="507"/>
      <c r="RD201" s="321" t="s">
        <v>62</v>
      </c>
      <c r="RE201" s="159">
        <f>RB201-RA201+RL201</f>
        <v>0.80999999999999872</v>
      </c>
      <c r="RF201" s="160">
        <f>RE201/RA201</f>
        <v>5.9778597785977765E-2</v>
      </c>
      <c r="RG201" s="160"/>
      <c r="RH201" s="160"/>
      <c r="RI201" s="160"/>
      <c r="RJ201" s="526" t="s">
        <v>39</v>
      </c>
      <c r="RK201" s="284"/>
      <c r="RL201" s="571"/>
      <c r="RM201" s="633"/>
      <c r="RQ201" s="622"/>
      <c r="RR201" s="158">
        <v>13.55</v>
      </c>
      <c r="RS201" s="158">
        <v>14.36</v>
      </c>
      <c r="RT201" s="507"/>
      <c r="RU201" s="321" t="s">
        <v>62</v>
      </c>
      <c r="RV201" s="159">
        <f>RS201-RR201+SC201</f>
        <v>0.80999999999999872</v>
      </c>
      <c r="RW201" s="160">
        <f>RV201/RR201</f>
        <v>5.9778597785977765E-2</v>
      </c>
      <c r="RX201" s="160"/>
      <c r="RY201" s="160"/>
      <c r="RZ201" s="160"/>
      <c r="SA201" s="526" t="s">
        <v>39</v>
      </c>
      <c r="SB201" s="284"/>
      <c r="SC201" s="571"/>
      <c r="SD201" s="633"/>
    </row>
    <row r="202" spans="1:498">
      <c r="A202" s="132" t="s">
        <v>603</v>
      </c>
      <c r="B202" s="133">
        <v>20</v>
      </c>
      <c r="C202" s="132" t="s">
        <v>95</v>
      </c>
      <c r="D202" s="784">
        <v>1026</v>
      </c>
      <c r="E202" s="134" t="s">
        <v>591</v>
      </c>
      <c r="F202" s="353" t="s">
        <v>147</v>
      </c>
      <c r="G202" s="605" t="s">
        <v>604</v>
      </c>
      <c r="H202" s="132" t="s">
        <v>605</v>
      </c>
      <c r="J202" s="692"/>
      <c r="K202" s="692"/>
      <c r="L202" s="692"/>
      <c r="M202" s="692"/>
      <c r="N202" s="692"/>
      <c r="O202" s="692"/>
      <c r="P202" s="692"/>
      <c r="Q202" s="692"/>
      <c r="R202" s="692"/>
      <c r="S202" s="692"/>
      <c r="T202" s="692"/>
      <c r="U202" s="692"/>
      <c r="V202" s="692"/>
      <c r="X202" s="13"/>
      <c r="Y202" s="135"/>
      <c r="Z202" s="135"/>
      <c r="AA202" s="135"/>
      <c r="AB202" s="136"/>
      <c r="AC202" s="137"/>
      <c r="AD202" s="137"/>
      <c r="AE202" s="150"/>
      <c r="AF202" s="138"/>
      <c r="AG202" s="139"/>
      <c r="AH202" s="132"/>
      <c r="AI202" s="132"/>
      <c r="AL202" s="13"/>
      <c r="AM202" s="158"/>
      <c r="AN202" s="158"/>
      <c r="AO202" s="158"/>
      <c r="AP202" s="159"/>
      <c r="AQ202" s="160"/>
      <c r="AR202" s="160"/>
      <c r="AS202" s="161"/>
      <c r="AT202" s="162"/>
      <c r="AU202" s="163"/>
      <c r="AV202" s="155"/>
      <c r="AW202" s="155"/>
      <c r="AX202" s="692"/>
      <c r="AZ202" s="13"/>
      <c r="BA202" s="158"/>
      <c r="BB202" s="158"/>
      <c r="BC202" s="158"/>
      <c r="BD202" s="159"/>
      <c r="BE202" s="160"/>
      <c r="BF202" s="160"/>
      <c r="BG202" s="161"/>
      <c r="BH202" s="162"/>
      <c r="BI202" s="163"/>
      <c r="BJ202" s="155"/>
      <c r="BK202" s="155"/>
      <c r="BL202" s="13"/>
      <c r="BN202" s="13"/>
      <c r="BO202" s="158"/>
      <c r="BP202" s="158"/>
      <c r="BQ202" s="158"/>
      <c r="BR202" s="159"/>
      <c r="BS202" s="160"/>
      <c r="BT202" s="160"/>
      <c r="BU202" s="161"/>
      <c r="BV202" s="162"/>
      <c r="BW202" s="163"/>
      <c r="BX202" s="155"/>
      <c r="BY202" s="155"/>
      <c r="BZ202" s="692"/>
      <c r="CB202" s="13"/>
      <c r="CC202" s="158"/>
      <c r="CD202" s="158"/>
      <c r="CE202" s="158"/>
      <c r="CF202" s="159"/>
      <c r="CG202" s="160"/>
      <c r="CH202" s="160"/>
      <c r="CI202" s="161"/>
      <c r="CJ202" s="162"/>
      <c r="CK202" s="163"/>
      <c r="CL202" s="155"/>
      <c r="CM202" s="155"/>
      <c r="CN202" s="692"/>
      <c r="CP202" s="13"/>
      <c r="CQ202" s="158"/>
      <c r="CR202" s="158"/>
      <c r="CS202" s="158"/>
      <c r="CT202" s="159"/>
      <c r="CU202" s="160"/>
      <c r="CV202" s="160"/>
      <c r="CW202" s="161"/>
      <c r="CX202" s="162"/>
      <c r="CY202" s="163"/>
      <c r="CZ202" s="155"/>
      <c r="DA202" s="155"/>
      <c r="DB202" s="692"/>
      <c r="DD202" s="13"/>
      <c r="DE202" s="158"/>
      <c r="DF202" s="158"/>
      <c r="DG202" s="158"/>
      <c r="DH202" s="158"/>
      <c r="DI202" s="158"/>
      <c r="DJ202" s="159"/>
      <c r="DK202" s="160"/>
      <c r="DL202" s="160"/>
      <c r="DM202" s="161"/>
      <c r="DN202" s="162"/>
      <c r="DO202" s="163"/>
      <c r="DP202" s="155"/>
      <c r="DQ202" s="155"/>
      <c r="DR202" s="692"/>
      <c r="DT202" s="13"/>
      <c r="DU202" s="158"/>
      <c r="DV202" s="158"/>
      <c r="DW202" s="158"/>
      <c r="DX202" s="159"/>
      <c r="DY202" s="160"/>
      <c r="DZ202" s="160"/>
      <c r="EA202" s="161"/>
      <c r="EB202" s="162"/>
      <c r="EC202" s="163"/>
      <c r="ED202" s="155"/>
      <c r="EE202" s="155"/>
      <c r="EF202" s="692"/>
      <c r="EG202" s="692"/>
      <c r="EH202" s="13"/>
      <c r="EI202" s="158"/>
      <c r="EJ202" s="158"/>
      <c r="EK202" s="158"/>
      <c r="EL202" s="159"/>
      <c r="EM202" s="160"/>
      <c r="EN202" s="161"/>
      <c r="EO202" s="162"/>
      <c r="EP202" s="163"/>
      <c r="EQ202" s="155"/>
      <c r="ER202" s="155"/>
      <c r="ES202" s="692"/>
      <c r="EU202" s="13"/>
      <c r="EV202" s="158">
        <v>19.25</v>
      </c>
      <c r="EW202" s="158">
        <v>20.21</v>
      </c>
      <c r="EX202" s="158" t="s">
        <v>62</v>
      </c>
      <c r="EY202" s="159">
        <f>EW202-EV202+FC202</f>
        <v>0.96000000000000085</v>
      </c>
      <c r="EZ202" s="160">
        <f>EY202/EV202</f>
        <v>4.9870129870129912E-2</v>
      </c>
      <c r="FA202" s="161" t="s">
        <v>39</v>
      </c>
      <c r="FB202" s="162"/>
      <c r="FC202" s="163"/>
      <c r="FD202" s="155"/>
      <c r="FE202" s="155"/>
      <c r="FF202" s="692"/>
      <c r="FH202" s="13"/>
      <c r="FI202" s="158">
        <v>19.25</v>
      </c>
      <c r="FJ202" s="158">
        <v>20.21</v>
      </c>
      <c r="FK202" s="158" t="s">
        <v>62</v>
      </c>
      <c r="FL202" s="159">
        <f>FJ202-FI202+FP202</f>
        <v>0.96000000000000085</v>
      </c>
      <c r="FM202" s="160">
        <f>FL202/FI202</f>
        <v>4.9870129870129912E-2</v>
      </c>
      <c r="FN202" s="161" t="s">
        <v>39</v>
      </c>
      <c r="FO202" s="162"/>
      <c r="FP202" s="163"/>
      <c r="FQ202" s="155"/>
      <c r="FR202" s="155"/>
      <c r="FS202" s="692"/>
      <c r="FU202" s="13"/>
      <c r="FV202" s="158">
        <v>19.25</v>
      </c>
      <c r="FW202" s="158">
        <v>20.21</v>
      </c>
      <c r="FX202" s="158"/>
      <c r="FY202" s="158" t="s">
        <v>62</v>
      </c>
      <c r="FZ202" s="159">
        <f>FW202-FV202+GD202</f>
        <v>0.96000000000000085</v>
      </c>
      <c r="GA202" s="160">
        <f>FZ202/FV202</f>
        <v>4.9870129870129912E-2</v>
      </c>
      <c r="GB202" s="161" t="s">
        <v>39</v>
      </c>
      <c r="GC202" s="162"/>
      <c r="GD202" s="163"/>
      <c r="GE202" s="155"/>
      <c r="GF202" s="155"/>
      <c r="GG202" s="692"/>
      <c r="GI202" s="13"/>
      <c r="GJ202" s="158">
        <v>19.25</v>
      </c>
      <c r="GK202" s="158">
        <v>20.21</v>
      </c>
      <c r="GL202" s="158"/>
      <c r="GM202" s="158" t="s">
        <v>62</v>
      </c>
      <c r="GN202" s="159">
        <f>GK202-GJ202+GR202</f>
        <v>0.96000000000000085</v>
      </c>
      <c r="GO202" s="160">
        <f>GN202/GJ202</f>
        <v>4.9870129870129912E-2</v>
      </c>
      <c r="GP202" s="161" t="s">
        <v>39</v>
      </c>
      <c r="GQ202" s="284"/>
      <c r="GR202" s="163"/>
      <c r="GS202" s="155"/>
      <c r="GT202" s="155"/>
      <c r="GU202" s="692"/>
      <c r="GW202" s="13"/>
      <c r="GX202" s="158">
        <v>19.25</v>
      </c>
      <c r="GY202" s="158">
        <v>20.21</v>
      </c>
      <c r="GZ202" s="158"/>
      <c r="HA202" s="158" t="s">
        <v>62</v>
      </c>
      <c r="HB202" s="159">
        <f>GY202-GX202+HF202</f>
        <v>0.96000000000000085</v>
      </c>
      <c r="HC202" s="160">
        <f>HB202/GX202</f>
        <v>4.9870129870129912E-2</v>
      </c>
      <c r="HD202" s="161" t="s">
        <v>39</v>
      </c>
      <c r="HE202" s="284"/>
      <c r="HF202" s="163"/>
      <c r="HG202" s="155"/>
      <c r="HH202" s="155"/>
      <c r="HI202" s="692"/>
      <c r="HJ202" s="692"/>
      <c r="HK202" s="13"/>
      <c r="HL202" s="158">
        <v>19.25</v>
      </c>
      <c r="HM202" s="158">
        <v>20.21</v>
      </c>
      <c r="HN202" s="158"/>
      <c r="HO202" s="158" t="s">
        <v>62</v>
      </c>
      <c r="HP202" s="159">
        <f>HM202-HL202+HT202</f>
        <v>0.96000000000000085</v>
      </c>
      <c r="HQ202" s="160">
        <f>HP202/HL202</f>
        <v>4.9870129870129912E-2</v>
      </c>
      <c r="HR202" s="161" t="s">
        <v>39</v>
      </c>
      <c r="HS202" s="284"/>
      <c r="HT202" s="163"/>
      <c r="HU202" s="155"/>
      <c r="HV202" s="155"/>
      <c r="HW202" s="692"/>
      <c r="HX202" s="13"/>
      <c r="HY202" s="158">
        <v>19.25</v>
      </c>
      <c r="HZ202" s="158">
        <v>20.21</v>
      </c>
      <c r="IA202" s="158"/>
      <c r="IB202" s="158" t="s">
        <v>62</v>
      </c>
      <c r="IC202" s="159">
        <f>HZ202-HY202+IJ202</f>
        <v>0.96000000000000085</v>
      </c>
      <c r="ID202" s="160">
        <f>IC202/HY202</f>
        <v>4.9870129870129912E-2</v>
      </c>
      <c r="IE202" s="160"/>
      <c r="IF202" s="160"/>
      <c r="IG202" s="160"/>
      <c r="IH202" s="161" t="s">
        <v>39</v>
      </c>
      <c r="II202" s="284"/>
      <c r="IJ202" s="163"/>
      <c r="IK202" s="155"/>
      <c r="IL202" s="155"/>
      <c r="IM202" s="692"/>
      <c r="IQ202" s="13"/>
      <c r="IR202" s="158">
        <v>19.25</v>
      </c>
      <c r="IS202" s="158">
        <v>20.21</v>
      </c>
      <c r="IT202" s="158"/>
      <c r="IU202" s="158" t="s">
        <v>62</v>
      </c>
      <c r="IV202" s="159">
        <f>IS202-IR202+JC202</f>
        <v>0.96000000000000085</v>
      </c>
      <c r="IW202" s="160">
        <f>IV202/IR202</f>
        <v>4.9870129870129912E-2</v>
      </c>
      <c r="IX202" s="160"/>
      <c r="IY202" s="160"/>
      <c r="IZ202" s="160"/>
      <c r="JA202" s="161" t="s">
        <v>39</v>
      </c>
      <c r="JB202" s="284"/>
      <c r="JC202" s="163"/>
      <c r="JD202" s="155"/>
      <c r="JE202" s="155"/>
      <c r="JF202" s="692"/>
      <c r="JH202" s="13"/>
      <c r="JI202" s="158">
        <v>19.25</v>
      </c>
      <c r="JJ202" s="158">
        <v>20.21</v>
      </c>
      <c r="JK202" s="158"/>
      <c r="JL202" s="158" t="s">
        <v>62</v>
      </c>
      <c r="JM202" s="159">
        <f>JJ202-JI202+JT202</f>
        <v>0.96000000000000085</v>
      </c>
      <c r="JN202" s="160">
        <f>JM202/JI202</f>
        <v>4.9870129870129912E-2</v>
      </c>
      <c r="JO202" s="160"/>
      <c r="JP202" s="160"/>
      <c r="JQ202" s="160"/>
      <c r="JR202" s="161" t="s">
        <v>39</v>
      </c>
      <c r="JS202" s="284"/>
      <c r="JT202" s="163"/>
      <c r="JU202" s="155"/>
      <c r="JV202" s="155"/>
      <c r="JW202" s="13"/>
      <c r="JZ202" s="13"/>
      <c r="KA202" s="158">
        <v>19.25</v>
      </c>
      <c r="KB202" s="158">
        <v>20.21</v>
      </c>
      <c r="KC202" s="158"/>
      <c r="KD202" s="158" t="s">
        <v>62</v>
      </c>
      <c r="KE202" s="159">
        <f>KB202-KA202+KL202</f>
        <v>0.96000000000000085</v>
      </c>
      <c r="KF202" s="160">
        <f>KE202/KA202</f>
        <v>4.9870129870129912E-2</v>
      </c>
      <c r="KG202" s="160"/>
      <c r="KH202" s="160"/>
      <c r="KI202" s="160"/>
      <c r="KJ202" s="161" t="s">
        <v>39</v>
      </c>
      <c r="KK202" s="284"/>
      <c r="KL202" s="163"/>
      <c r="KM202" s="155"/>
      <c r="KN202" s="155"/>
      <c r="KO202" s="13"/>
      <c r="KQ202" s="13"/>
      <c r="KR202" s="158">
        <v>19.25</v>
      </c>
      <c r="KS202" s="158">
        <v>20.21</v>
      </c>
      <c r="KT202" s="158"/>
      <c r="KU202" s="321" t="s">
        <v>62</v>
      </c>
      <c r="KV202" s="159">
        <f>KS202-KR202+LC202</f>
        <v>0.96000000000000085</v>
      </c>
      <c r="KW202" s="160">
        <f>KV202/KR202</f>
        <v>4.9870129870129912E-2</v>
      </c>
      <c r="KX202" s="160"/>
      <c r="KY202" s="160"/>
      <c r="KZ202" s="160"/>
      <c r="LA202" s="161" t="s">
        <v>39</v>
      </c>
      <c r="LB202" s="284"/>
      <c r="LC202" s="163"/>
      <c r="LD202" s="155"/>
      <c r="LE202" s="155"/>
      <c r="LF202" s="13"/>
      <c r="LI202" s="13"/>
      <c r="LJ202" s="158">
        <v>19.25</v>
      </c>
      <c r="LK202" s="158">
        <v>20.21</v>
      </c>
      <c r="LL202" s="158"/>
      <c r="LM202" s="321" t="s">
        <v>62</v>
      </c>
      <c r="LN202" s="159">
        <f>LK202-LJ202+LU202</f>
        <v>0.96000000000000085</v>
      </c>
      <c r="LO202" s="160">
        <f>LN202/LJ202</f>
        <v>4.9870129870129912E-2</v>
      </c>
      <c r="LP202" s="160"/>
      <c r="LQ202" s="160"/>
      <c r="LR202" s="160"/>
      <c r="LS202" s="161" t="s">
        <v>39</v>
      </c>
      <c r="LT202" s="284"/>
      <c r="LU202" s="163"/>
      <c r="LV202" s="155"/>
      <c r="LW202" s="155"/>
      <c r="LX202" s="13"/>
      <c r="LZ202" s="13"/>
      <c r="MA202" s="158">
        <v>19.25</v>
      </c>
      <c r="MB202" s="158">
        <v>20.21</v>
      </c>
      <c r="MC202" s="158"/>
      <c r="MD202" s="321" t="s">
        <v>62</v>
      </c>
      <c r="ME202" s="159">
        <f>MB202-MA202+ML202</f>
        <v>0.96000000000000085</v>
      </c>
      <c r="MF202" s="160">
        <f>ME202/MA202</f>
        <v>4.9870129870129912E-2</v>
      </c>
      <c r="MG202" s="160"/>
      <c r="MH202" s="160"/>
      <c r="MI202" s="160"/>
      <c r="MJ202" s="161" t="s">
        <v>39</v>
      </c>
      <c r="MK202" s="284"/>
      <c r="ML202" s="163"/>
      <c r="MM202" s="155"/>
      <c r="MN202" s="155"/>
      <c r="MO202" s="13"/>
      <c r="MQ202" s="13"/>
      <c r="MR202" s="158">
        <v>19.25</v>
      </c>
      <c r="MS202" s="158">
        <v>20.21</v>
      </c>
      <c r="MT202" s="158"/>
      <c r="MU202" s="321" t="s">
        <v>62</v>
      </c>
      <c r="MV202" s="159">
        <f>MS202-MR202+NC202</f>
        <v>0.96000000000000085</v>
      </c>
      <c r="MW202" s="160">
        <f>MV202/MR202</f>
        <v>4.9870129870129912E-2</v>
      </c>
      <c r="MX202" s="160"/>
      <c r="MY202" s="160"/>
      <c r="MZ202" s="160"/>
      <c r="NA202" s="161" t="s">
        <v>39</v>
      </c>
      <c r="NB202" s="284"/>
      <c r="NC202" s="163"/>
      <c r="ND202" s="155"/>
      <c r="NE202" s="155"/>
      <c r="NF202" s="13"/>
      <c r="NI202" s="13"/>
      <c r="NJ202" s="158">
        <v>19.25</v>
      </c>
      <c r="NK202" s="158">
        <v>20.21</v>
      </c>
      <c r="NL202" s="158"/>
      <c r="NM202" s="321" t="s">
        <v>62</v>
      </c>
      <c r="NN202" s="159">
        <f>NK202-NJ202+NU202</f>
        <v>0.96000000000000085</v>
      </c>
      <c r="NO202" s="160">
        <f>NN202/NJ202</f>
        <v>4.9870129870129912E-2</v>
      </c>
      <c r="NP202" s="160"/>
      <c r="NQ202" s="160"/>
      <c r="NR202" s="160"/>
      <c r="NS202" s="161" t="s">
        <v>39</v>
      </c>
      <c r="NT202" s="284"/>
      <c r="NU202" s="163"/>
      <c r="NV202" s="155"/>
      <c r="NW202" s="155"/>
      <c r="NX202" s="13"/>
      <c r="OA202" s="13"/>
      <c r="OB202" s="158">
        <v>19.25</v>
      </c>
      <c r="OC202" s="158">
        <v>20.21</v>
      </c>
      <c r="OD202" s="158"/>
      <c r="OE202" s="321" t="s">
        <v>62</v>
      </c>
      <c r="OF202" s="159">
        <f>OC202-OB202+OM202</f>
        <v>0.96000000000000085</v>
      </c>
      <c r="OG202" s="160">
        <f>OF202/OB202</f>
        <v>4.9870129870129912E-2</v>
      </c>
      <c r="OH202" s="160"/>
      <c r="OI202" s="160"/>
      <c r="OJ202" s="160"/>
      <c r="OK202" s="161" t="s">
        <v>39</v>
      </c>
      <c r="OL202" s="284"/>
      <c r="OM202" s="163"/>
      <c r="ON202" s="13"/>
      <c r="OQ202" s="13"/>
      <c r="OR202" s="158">
        <v>19.25</v>
      </c>
      <c r="OS202" s="158">
        <v>20.21</v>
      </c>
      <c r="OT202" s="158"/>
      <c r="OU202" s="321" t="s">
        <v>62</v>
      </c>
      <c r="OV202" s="159">
        <f>OS202-OR202+PC202</f>
        <v>0.96000000000000085</v>
      </c>
      <c r="OW202" s="160">
        <f>OV202/OR202</f>
        <v>4.9870129870129912E-2</v>
      </c>
      <c r="OX202" s="160"/>
      <c r="OY202" s="160"/>
      <c r="OZ202" s="160"/>
      <c r="PA202" s="161" t="s">
        <v>39</v>
      </c>
      <c r="PB202" s="284"/>
      <c r="PC202" s="163"/>
      <c r="PD202" s="13"/>
      <c r="PG202" s="13"/>
      <c r="PH202" s="158">
        <v>19.25</v>
      </c>
      <c r="PI202" s="158">
        <v>20.21</v>
      </c>
      <c r="PJ202" s="158"/>
      <c r="PK202" s="321" t="s">
        <v>62</v>
      </c>
      <c r="PL202" s="159">
        <f>PI202-PH202+PS202</f>
        <v>0.96000000000000085</v>
      </c>
      <c r="PM202" s="160">
        <f>PL202/PH202</f>
        <v>4.9870129870129912E-2</v>
      </c>
      <c r="PN202" s="160"/>
      <c r="PO202" s="160"/>
      <c r="PP202" s="160"/>
      <c r="PQ202" s="161" t="s">
        <v>39</v>
      </c>
      <c r="PR202" s="284"/>
      <c r="PS202" s="163"/>
      <c r="PT202" s="13"/>
      <c r="PV202" s="13"/>
      <c r="PW202" s="158">
        <v>19.25</v>
      </c>
      <c r="PX202" s="158">
        <v>20.21</v>
      </c>
      <c r="PY202" s="158"/>
      <c r="PZ202" s="321" t="s">
        <v>62</v>
      </c>
      <c r="QA202" s="159">
        <f>PX202-PW202+QH202</f>
        <v>0.96000000000000085</v>
      </c>
      <c r="QB202" s="160">
        <f>QA202/PW202</f>
        <v>4.9870129870129912E-2</v>
      </c>
      <c r="QC202" s="160"/>
      <c r="QD202" s="160"/>
      <c r="QE202" s="160"/>
      <c r="QF202" s="161" t="s">
        <v>39</v>
      </c>
      <c r="QG202" s="284"/>
      <c r="QH202" s="163"/>
      <c r="QI202" s="13"/>
      <c r="QK202" s="13"/>
      <c r="QL202" s="158">
        <v>19.25</v>
      </c>
      <c r="QM202" s="158">
        <v>20.21</v>
      </c>
      <c r="QN202" s="158"/>
      <c r="QO202" s="321" t="s">
        <v>62</v>
      </c>
      <c r="QP202" s="159">
        <f>QM202-QL202+QW202</f>
        <v>0.96000000000000085</v>
      </c>
      <c r="QQ202" s="160">
        <f>QP202/QL202</f>
        <v>4.9870129870129912E-2</v>
      </c>
      <c r="QR202" s="160"/>
      <c r="QS202" s="160"/>
      <c r="QT202" s="160"/>
      <c r="QU202" s="161" t="s">
        <v>39</v>
      </c>
      <c r="QV202" s="284"/>
      <c r="QW202" s="163"/>
      <c r="QX202" s="13"/>
      <c r="QZ202" s="622"/>
      <c r="RA202" s="158">
        <v>19.25</v>
      </c>
      <c r="RB202" s="158">
        <v>20.21</v>
      </c>
      <c r="RC202" s="507"/>
      <c r="RD202" s="321" t="s">
        <v>62</v>
      </c>
      <c r="RE202" s="159">
        <f>RB202-RA202+RL202</f>
        <v>0.96000000000000085</v>
      </c>
      <c r="RF202" s="160">
        <f>RE202/RA202</f>
        <v>4.9870129870129912E-2</v>
      </c>
      <c r="RG202" s="160"/>
      <c r="RH202" s="160"/>
      <c r="RI202" s="160"/>
      <c r="RJ202" s="526" t="s">
        <v>39</v>
      </c>
      <c r="RK202" s="284"/>
      <c r="RL202" s="571"/>
      <c r="RM202" s="633"/>
      <c r="RQ202" s="622"/>
      <c r="RR202" s="158">
        <v>19.25</v>
      </c>
      <c r="RS202" s="158">
        <v>20.21</v>
      </c>
      <c r="RT202" s="507"/>
      <c r="RU202" s="321" t="s">
        <v>62</v>
      </c>
      <c r="RV202" s="159">
        <f>RS202-RR202+SC202</f>
        <v>0.96000000000000085</v>
      </c>
      <c r="RW202" s="160">
        <f>RV202/RR202</f>
        <v>4.9870129870129912E-2</v>
      </c>
      <c r="RX202" s="160"/>
      <c r="RY202" s="160"/>
      <c r="RZ202" s="160"/>
      <c r="SA202" s="526" t="s">
        <v>39</v>
      </c>
      <c r="SB202" s="284"/>
      <c r="SC202" s="571"/>
      <c r="SD202" s="633"/>
    </row>
    <row r="203" spans="1:498">
      <c r="A203" s="132" t="s">
        <v>606</v>
      </c>
      <c r="B203" s="133">
        <v>30</v>
      </c>
      <c r="C203" s="132" t="s">
        <v>266</v>
      </c>
      <c r="D203" s="784">
        <v>1026</v>
      </c>
      <c r="E203" s="134" t="s">
        <v>591</v>
      </c>
      <c r="F203" s="353" t="s">
        <v>147</v>
      </c>
      <c r="G203" s="605" t="s">
        <v>607</v>
      </c>
      <c r="H203" s="132"/>
      <c r="J203" s="692"/>
      <c r="K203" s="692"/>
      <c r="L203" s="692"/>
      <c r="M203" s="692"/>
      <c r="N203" s="692"/>
      <c r="O203" s="692"/>
      <c r="P203" s="692"/>
      <c r="Q203" s="692"/>
      <c r="R203" s="692"/>
      <c r="S203" s="692"/>
      <c r="T203" s="692"/>
      <c r="U203" s="692"/>
      <c r="V203" s="692"/>
      <c r="X203" s="13"/>
      <c r="Y203" s="135"/>
      <c r="Z203" s="135"/>
      <c r="AA203" s="135"/>
      <c r="AB203" s="136"/>
      <c r="AC203" s="137"/>
      <c r="AD203" s="137"/>
      <c r="AE203" s="150"/>
      <c r="AF203" s="138"/>
      <c r="AG203" s="139"/>
      <c r="AH203" s="132"/>
      <c r="AI203" s="132"/>
      <c r="AL203" s="13"/>
      <c r="AM203" s="158"/>
      <c r="AN203" s="158"/>
      <c r="AO203" s="158"/>
      <c r="AP203" s="159"/>
      <c r="AQ203" s="160"/>
      <c r="AR203" s="160"/>
      <c r="AS203" s="161"/>
      <c r="AT203" s="162"/>
      <c r="AU203" s="163"/>
      <c r="AV203" s="155"/>
      <c r="AW203" s="155"/>
      <c r="AX203" s="692"/>
      <c r="AZ203" s="13"/>
      <c r="BA203" s="158"/>
      <c r="BB203" s="158"/>
      <c r="BC203" s="158"/>
      <c r="BD203" s="159"/>
      <c r="BE203" s="160"/>
      <c r="BF203" s="160"/>
      <c r="BG203" s="161"/>
      <c r="BH203" s="162"/>
      <c r="BI203" s="163"/>
      <c r="BJ203" s="155"/>
      <c r="BK203" s="155"/>
      <c r="BL203" s="13"/>
      <c r="BN203" s="13"/>
      <c r="BO203" s="158"/>
      <c r="BP203" s="158"/>
      <c r="BQ203" s="158"/>
      <c r="BR203" s="159"/>
      <c r="BS203" s="160"/>
      <c r="BT203" s="160"/>
      <c r="BU203" s="161"/>
      <c r="BV203" s="162"/>
      <c r="BW203" s="163"/>
      <c r="BX203" s="155"/>
      <c r="BY203" s="155"/>
      <c r="BZ203" s="692"/>
      <c r="CB203" s="13"/>
      <c r="CC203" s="158"/>
      <c r="CD203" s="158"/>
      <c r="CE203" s="158"/>
      <c r="CF203" s="159"/>
      <c r="CG203" s="160"/>
      <c r="CH203" s="160"/>
      <c r="CI203" s="161"/>
      <c r="CJ203" s="162"/>
      <c r="CK203" s="163"/>
      <c r="CL203" s="155"/>
      <c r="CM203" s="155"/>
      <c r="CN203" s="692"/>
      <c r="CP203" s="13"/>
      <c r="CQ203" s="158"/>
      <c r="CR203" s="158"/>
      <c r="CS203" s="158"/>
      <c r="CT203" s="159"/>
      <c r="CU203" s="160"/>
      <c r="CV203" s="160"/>
      <c r="CW203" s="161"/>
      <c r="CX203" s="162"/>
      <c r="CY203" s="163"/>
      <c r="CZ203" s="155"/>
      <c r="DA203" s="155"/>
      <c r="DB203" s="692"/>
      <c r="DD203" s="13"/>
      <c r="DE203" s="158"/>
      <c r="DF203" s="158"/>
      <c r="DG203" s="158"/>
      <c r="DH203" s="158"/>
      <c r="DI203" s="158"/>
      <c r="DJ203" s="159"/>
      <c r="DK203" s="160"/>
      <c r="DL203" s="160"/>
      <c r="DM203" s="161"/>
      <c r="DN203" s="162"/>
      <c r="DO203" s="163"/>
      <c r="DP203" s="155"/>
      <c r="DQ203" s="155"/>
      <c r="DR203" s="692"/>
      <c r="DT203" s="13"/>
      <c r="DU203" s="158"/>
      <c r="DV203" s="158"/>
      <c r="DW203" s="158"/>
      <c r="DX203" s="159"/>
      <c r="DY203" s="160"/>
      <c r="DZ203" s="160"/>
      <c r="EA203" s="161"/>
      <c r="EB203" s="162"/>
      <c r="EC203" s="163"/>
      <c r="ED203" s="155"/>
      <c r="EE203" s="155"/>
      <c r="EF203" s="692"/>
      <c r="EG203" s="692"/>
      <c r="EH203" s="13"/>
      <c r="EI203" s="158"/>
      <c r="EJ203" s="158"/>
      <c r="EK203" s="158"/>
      <c r="EL203" s="159"/>
      <c r="EM203" s="160"/>
      <c r="EN203" s="161"/>
      <c r="EO203" s="162"/>
      <c r="EP203" s="163"/>
      <c r="EQ203" s="155"/>
      <c r="ER203" s="155"/>
      <c r="ES203" s="692"/>
      <c r="EU203" s="13"/>
      <c r="EV203" s="158">
        <v>17.100000000000001</v>
      </c>
      <c r="EW203" s="158">
        <v>19.32</v>
      </c>
      <c r="EX203" s="158" t="s">
        <v>62</v>
      </c>
      <c r="EY203" s="159">
        <f>EW203-EV203+FC203</f>
        <v>2.2199999999999989</v>
      </c>
      <c r="EZ203" s="160">
        <f>EY203/EV203</f>
        <v>0.1298245614035087</v>
      </c>
      <c r="FA203" s="161" t="s">
        <v>39</v>
      </c>
      <c r="FB203" s="162"/>
      <c r="FC203" s="163"/>
      <c r="FD203" s="155"/>
      <c r="FE203" s="155"/>
      <c r="FF203" s="692"/>
      <c r="FH203" s="13"/>
      <c r="FI203" s="158">
        <v>17.100000000000001</v>
      </c>
      <c r="FJ203" s="158">
        <v>19.32</v>
      </c>
      <c r="FK203" s="158" t="s">
        <v>62</v>
      </c>
      <c r="FL203" s="159">
        <f>FJ203-FI203+FP203</f>
        <v>2.2199999999999989</v>
      </c>
      <c r="FM203" s="160">
        <f>FL203/FI203</f>
        <v>0.1298245614035087</v>
      </c>
      <c r="FN203" s="161" t="s">
        <v>39</v>
      </c>
      <c r="FO203" s="162"/>
      <c r="FP203" s="163"/>
      <c r="FQ203" s="155"/>
      <c r="FR203" s="155"/>
      <c r="FS203" s="692"/>
      <c r="FU203" s="13"/>
      <c r="FV203" s="158">
        <v>17.100000000000001</v>
      </c>
      <c r="FW203" s="158">
        <v>19.32</v>
      </c>
      <c r="FX203" s="158"/>
      <c r="FY203" s="158" t="s">
        <v>62</v>
      </c>
      <c r="FZ203" s="159">
        <f>FW203-FV203+GD203</f>
        <v>2.2199999999999989</v>
      </c>
      <c r="GA203" s="160">
        <f>FZ203/FV203</f>
        <v>0.1298245614035087</v>
      </c>
      <c r="GB203" s="161" t="s">
        <v>39</v>
      </c>
      <c r="GC203" s="162"/>
      <c r="GD203" s="163"/>
      <c r="GE203" s="155"/>
      <c r="GF203" s="155"/>
      <c r="GG203" s="692"/>
      <c r="GI203" s="13"/>
      <c r="GJ203" s="158">
        <v>17.100000000000001</v>
      </c>
      <c r="GK203" s="158">
        <v>19.32</v>
      </c>
      <c r="GL203" s="158"/>
      <c r="GM203" s="158" t="s">
        <v>62</v>
      </c>
      <c r="GN203" s="159">
        <f>GK203-GJ203+GR203</f>
        <v>2.2199999999999989</v>
      </c>
      <c r="GO203" s="160">
        <f>GN203/GJ203</f>
        <v>0.1298245614035087</v>
      </c>
      <c r="GP203" s="161" t="s">
        <v>39</v>
      </c>
      <c r="GQ203" s="284"/>
      <c r="GR203" s="163"/>
      <c r="GS203" s="155"/>
      <c r="GT203" s="155"/>
      <c r="GU203" s="692"/>
      <c r="GW203" s="13"/>
      <c r="GX203" s="158">
        <v>17.100000000000001</v>
      </c>
      <c r="GY203" s="158">
        <v>19.32</v>
      </c>
      <c r="GZ203" s="158"/>
      <c r="HA203" s="158" t="s">
        <v>62</v>
      </c>
      <c r="HB203" s="159">
        <f>GY203-GX203+HF203</f>
        <v>2.2199999999999989</v>
      </c>
      <c r="HC203" s="160">
        <f>HB203/GX203</f>
        <v>0.1298245614035087</v>
      </c>
      <c r="HD203" s="161" t="s">
        <v>39</v>
      </c>
      <c r="HE203" s="284"/>
      <c r="HF203" s="163"/>
      <c r="HG203" s="155"/>
      <c r="HH203" s="155"/>
      <c r="HI203" s="692"/>
      <c r="HJ203" s="692"/>
      <c r="HK203" s="13"/>
      <c r="HL203" s="158">
        <v>17.100000000000001</v>
      </c>
      <c r="HM203" s="158">
        <v>19.32</v>
      </c>
      <c r="HN203" s="158"/>
      <c r="HO203" s="158" t="s">
        <v>62</v>
      </c>
      <c r="HP203" s="159">
        <f>HM203-HL203+HT203</f>
        <v>2.2199999999999989</v>
      </c>
      <c r="HQ203" s="160">
        <f>HP203/HL203</f>
        <v>0.1298245614035087</v>
      </c>
      <c r="HR203" s="161" t="s">
        <v>39</v>
      </c>
      <c r="HS203" s="284"/>
      <c r="HT203" s="163"/>
      <c r="HU203" s="155"/>
      <c r="HV203" s="155"/>
      <c r="HW203" s="692"/>
      <c r="HX203" s="13"/>
      <c r="HY203" s="158">
        <v>17.100000000000001</v>
      </c>
      <c r="HZ203" s="158">
        <v>19.32</v>
      </c>
      <c r="IA203" s="158"/>
      <c r="IB203" s="158" t="s">
        <v>62</v>
      </c>
      <c r="IC203" s="159">
        <f>HZ203-HY203+IJ203</f>
        <v>2.2199999999999989</v>
      </c>
      <c r="ID203" s="160">
        <f>IC203/HY203</f>
        <v>0.1298245614035087</v>
      </c>
      <c r="IE203" s="160"/>
      <c r="IF203" s="160"/>
      <c r="IG203" s="160"/>
      <c r="IH203" s="161" t="s">
        <v>39</v>
      </c>
      <c r="II203" s="284"/>
      <c r="IJ203" s="163"/>
      <c r="IK203" s="155"/>
      <c r="IL203" s="155"/>
      <c r="IM203" s="692"/>
      <c r="IQ203" s="13"/>
      <c r="IR203" s="158">
        <v>17.100000000000001</v>
      </c>
      <c r="IS203" s="158">
        <v>19.32</v>
      </c>
      <c r="IT203" s="158"/>
      <c r="IU203" s="158" t="s">
        <v>62</v>
      </c>
      <c r="IV203" s="159">
        <f>IS203-IR203+JC203</f>
        <v>2.2199999999999989</v>
      </c>
      <c r="IW203" s="160">
        <f>IV203/IR203</f>
        <v>0.1298245614035087</v>
      </c>
      <c r="IX203" s="160"/>
      <c r="IY203" s="160"/>
      <c r="IZ203" s="160"/>
      <c r="JA203" s="161" t="s">
        <v>39</v>
      </c>
      <c r="JB203" s="284"/>
      <c r="JC203" s="163"/>
      <c r="JD203" s="155"/>
      <c r="JE203" s="155"/>
      <c r="JF203" s="692"/>
      <c r="JH203" s="13"/>
      <c r="JI203" s="158">
        <v>17.100000000000001</v>
      </c>
      <c r="JJ203" s="158">
        <v>19.32</v>
      </c>
      <c r="JK203" s="158"/>
      <c r="JL203" s="158" t="s">
        <v>62</v>
      </c>
      <c r="JM203" s="159">
        <f>JJ203-JI203+JT203</f>
        <v>2.2199999999999989</v>
      </c>
      <c r="JN203" s="160">
        <f>JM203/JI203</f>
        <v>0.1298245614035087</v>
      </c>
      <c r="JO203" s="160"/>
      <c r="JP203" s="160"/>
      <c r="JQ203" s="160"/>
      <c r="JR203" s="161" t="s">
        <v>39</v>
      </c>
      <c r="JS203" s="284"/>
      <c r="JT203" s="163"/>
      <c r="JU203" s="155"/>
      <c r="JV203" s="155"/>
      <c r="JW203" s="13"/>
      <c r="JZ203" s="13"/>
      <c r="KA203" s="158">
        <v>17.100000000000001</v>
      </c>
      <c r="KB203" s="158">
        <v>19.32</v>
      </c>
      <c r="KC203" s="158"/>
      <c r="KD203" s="158" t="s">
        <v>62</v>
      </c>
      <c r="KE203" s="159">
        <f>KB203-KA203+KL203</f>
        <v>2.2199999999999989</v>
      </c>
      <c r="KF203" s="160">
        <f>KE203/KA203</f>
        <v>0.1298245614035087</v>
      </c>
      <c r="KG203" s="160"/>
      <c r="KH203" s="160"/>
      <c r="KI203" s="160"/>
      <c r="KJ203" s="161" t="s">
        <v>39</v>
      </c>
      <c r="KK203" s="284"/>
      <c r="KL203" s="163"/>
      <c r="KM203" s="155"/>
      <c r="KN203" s="155"/>
      <c r="KO203" s="13"/>
      <c r="KQ203" s="13"/>
      <c r="KR203" s="158">
        <v>17.100000000000001</v>
      </c>
      <c r="KS203" s="158">
        <v>19.32</v>
      </c>
      <c r="KT203" s="158"/>
      <c r="KU203" s="321" t="s">
        <v>62</v>
      </c>
      <c r="KV203" s="159">
        <f>KS203-KR203+LC203</f>
        <v>2.2199999999999989</v>
      </c>
      <c r="KW203" s="160">
        <f>KV203/KR203</f>
        <v>0.1298245614035087</v>
      </c>
      <c r="KX203" s="160"/>
      <c r="KY203" s="160"/>
      <c r="KZ203" s="160"/>
      <c r="LA203" s="161" t="s">
        <v>39</v>
      </c>
      <c r="LB203" s="284"/>
      <c r="LC203" s="163"/>
      <c r="LD203" s="155"/>
      <c r="LE203" s="155"/>
      <c r="LF203" s="13"/>
      <c r="LI203" s="13"/>
      <c r="LJ203" s="158">
        <v>17.100000000000001</v>
      </c>
      <c r="LK203" s="158">
        <v>19.32</v>
      </c>
      <c r="LL203" s="158"/>
      <c r="LM203" s="321" t="s">
        <v>62</v>
      </c>
      <c r="LN203" s="159">
        <f>LK203-LJ203+LU203</f>
        <v>2.2199999999999989</v>
      </c>
      <c r="LO203" s="160">
        <f>LN203/LJ203</f>
        <v>0.1298245614035087</v>
      </c>
      <c r="LP203" s="160"/>
      <c r="LQ203" s="160"/>
      <c r="LR203" s="160"/>
      <c r="LS203" s="161" t="s">
        <v>39</v>
      </c>
      <c r="LT203" s="284"/>
      <c r="LU203" s="163"/>
      <c r="LV203" s="155"/>
      <c r="LW203" s="155"/>
      <c r="LX203" s="13"/>
      <c r="LZ203" s="13"/>
      <c r="MA203" s="158">
        <v>17.100000000000001</v>
      </c>
      <c r="MB203" s="158">
        <v>19.32</v>
      </c>
      <c r="MC203" s="158"/>
      <c r="MD203" s="321" t="s">
        <v>62</v>
      </c>
      <c r="ME203" s="159">
        <f>MB203-MA203+ML203</f>
        <v>2.2199999999999989</v>
      </c>
      <c r="MF203" s="160">
        <f>ME203/MA203</f>
        <v>0.1298245614035087</v>
      </c>
      <c r="MG203" s="160"/>
      <c r="MH203" s="160"/>
      <c r="MI203" s="160"/>
      <c r="MJ203" s="161" t="s">
        <v>39</v>
      </c>
      <c r="MK203" s="284"/>
      <c r="ML203" s="163"/>
      <c r="MM203" s="155"/>
      <c r="MN203" s="155"/>
      <c r="MO203" s="13"/>
      <c r="MQ203" s="13"/>
      <c r="MR203" s="158">
        <v>17.100000000000001</v>
      </c>
      <c r="MS203" s="158">
        <v>19.32</v>
      </c>
      <c r="MT203" s="158"/>
      <c r="MU203" s="321" t="s">
        <v>62</v>
      </c>
      <c r="MV203" s="159">
        <f>MS203-MR203+NC203</f>
        <v>2.2199999999999989</v>
      </c>
      <c r="MW203" s="160">
        <f>MV203/MR203</f>
        <v>0.1298245614035087</v>
      </c>
      <c r="MX203" s="160"/>
      <c r="MY203" s="160"/>
      <c r="MZ203" s="160"/>
      <c r="NA203" s="161" t="s">
        <v>39</v>
      </c>
      <c r="NB203" s="284"/>
      <c r="NC203" s="163"/>
      <c r="ND203" s="155"/>
      <c r="NE203" s="155"/>
      <c r="NF203" s="13"/>
      <c r="NI203" s="13"/>
      <c r="NJ203" s="158">
        <v>17.100000000000001</v>
      </c>
      <c r="NK203" s="158">
        <v>19.32</v>
      </c>
      <c r="NL203" s="158"/>
      <c r="NM203" s="321" t="s">
        <v>62</v>
      </c>
      <c r="NN203" s="159">
        <f>NK203-NJ203+NU203</f>
        <v>2.2199999999999989</v>
      </c>
      <c r="NO203" s="160">
        <f>NN203/NJ203</f>
        <v>0.1298245614035087</v>
      </c>
      <c r="NP203" s="160"/>
      <c r="NQ203" s="160"/>
      <c r="NR203" s="160"/>
      <c r="NS203" s="161" t="s">
        <v>39</v>
      </c>
      <c r="NT203" s="284"/>
      <c r="NU203" s="163"/>
      <c r="NV203" s="155"/>
      <c r="NW203" s="155"/>
      <c r="NX203" s="13"/>
      <c r="OA203" s="13"/>
      <c r="OB203" s="158">
        <v>17.100000000000001</v>
      </c>
      <c r="OC203" s="158">
        <v>19.32</v>
      </c>
      <c r="OD203" s="158"/>
      <c r="OE203" s="321" t="s">
        <v>62</v>
      </c>
      <c r="OF203" s="159">
        <f>OC203-OB203+OM203</f>
        <v>2.2199999999999989</v>
      </c>
      <c r="OG203" s="160">
        <f>OF203/OB203</f>
        <v>0.1298245614035087</v>
      </c>
      <c r="OH203" s="160"/>
      <c r="OI203" s="160"/>
      <c r="OJ203" s="160"/>
      <c r="OK203" s="161" t="s">
        <v>39</v>
      </c>
      <c r="OL203" s="284"/>
      <c r="OM203" s="163"/>
      <c r="ON203" s="13"/>
      <c r="OQ203" s="13"/>
      <c r="OR203" s="158">
        <v>17.100000000000001</v>
      </c>
      <c r="OS203" s="158">
        <v>19.32</v>
      </c>
      <c r="OT203" s="158"/>
      <c r="OU203" s="321" t="s">
        <v>62</v>
      </c>
      <c r="OV203" s="159">
        <f>OS203-OR203+PC203</f>
        <v>2.2199999999999989</v>
      </c>
      <c r="OW203" s="160">
        <f>OV203/OR203</f>
        <v>0.1298245614035087</v>
      </c>
      <c r="OX203" s="160"/>
      <c r="OY203" s="160"/>
      <c r="OZ203" s="160"/>
      <c r="PA203" s="161" t="s">
        <v>39</v>
      </c>
      <c r="PB203" s="284"/>
      <c r="PC203" s="163"/>
      <c r="PD203" s="13"/>
      <c r="PG203" s="13"/>
      <c r="PH203" s="158">
        <v>17.100000000000001</v>
      </c>
      <c r="PI203" s="158">
        <v>19.32</v>
      </c>
      <c r="PJ203" s="158"/>
      <c r="PK203" s="321" t="s">
        <v>62</v>
      </c>
      <c r="PL203" s="159">
        <f>PI203-PH203+PS203</f>
        <v>2.2199999999999989</v>
      </c>
      <c r="PM203" s="160">
        <f>PL203/PH203</f>
        <v>0.1298245614035087</v>
      </c>
      <c r="PN203" s="160"/>
      <c r="PO203" s="160"/>
      <c r="PP203" s="160"/>
      <c r="PQ203" s="161" t="s">
        <v>39</v>
      </c>
      <c r="PR203" s="284"/>
      <c r="PS203" s="163"/>
      <c r="PT203" s="13"/>
      <c r="PV203" s="13"/>
      <c r="PW203" s="158">
        <v>17.100000000000001</v>
      </c>
      <c r="PX203" s="158">
        <v>19.32</v>
      </c>
      <c r="PY203" s="158"/>
      <c r="PZ203" s="321" t="s">
        <v>62</v>
      </c>
      <c r="QA203" s="159">
        <f>PX203-PW203+QH203</f>
        <v>2.2199999999999989</v>
      </c>
      <c r="QB203" s="160">
        <f>QA203/PW203</f>
        <v>0.1298245614035087</v>
      </c>
      <c r="QC203" s="160"/>
      <c r="QD203" s="160"/>
      <c r="QE203" s="160"/>
      <c r="QF203" s="161" t="s">
        <v>39</v>
      </c>
      <c r="QG203" s="284"/>
      <c r="QH203" s="163"/>
      <c r="QI203" s="13"/>
      <c r="QK203" s="13"/>
      <c r="QL203" s="158">
        <v>17.100000000000001</v>
      </c>
      <c r="QM203" s="158">
        <v>19.32</v>
      </c>
      <c r="QN203" s="158"/>
      <c r="QO203" s="321" t="s">
        <v>62</v>
      </c>
      <c r="QP203" s="159">
        <f>QM203-QL203+QW203</f>
        <v>2.2199999999999989</v>
      </c>
      <c r="QQ203" s="160">
        <f>QP203/QL203</f>
        <v>0.1298245614035087</v>
      </c>
      <c r="QR203" s="160"/>
      <c r="QS203" s="160"/>
      <c r="QT203" s="160"/>
      <c r="QU203" s="161" t="s">
        <v>39</v>
      </c>
      <c r="QV203" s="284"/>
      <c r="QW203" s="163"/>
      <c r="QX203" s="13"/>
      <c r="QZ203" s="622"/>
      <c r="RA203" s="158">
        <v>17.100000000000001</v>
      </c>
      <c r="RB203" s="158">
        <v>19.32</v>
      </c>
      <c r="RC203" s="507"/>
      <c r="RD203" s="321" t="s">
        <v>62</v>
      </c>
      <c r="RE203" s="159">
        <f>RB203-RA203+RL203</f>
        <v>2.2199999999999989</v>
      </c>
      <c r="RF203" s="160">
        <f>RE203/RA203</f>
        <v>0.1298245614035087</v>
      </c>
      <c r="RG203" s="160"/>
      <c r="RH203" s="160"/>
      <c r="RI203" s="160"/>
      <c r="RJ203" s="526" t="s">
        <v>39</v>
      </c>
      <c r="RK203" s="284"/>
      <c r="RL203" s="571"/>
      <c r="RM203" s="633"/>
      <c r="RQ203" s="622"/>
      <c r="RR203" s="158">
        <v>17.100000000000001</v>
      </c>
      <c r="RS203" s="158">
        <v>19.32</v>
      </c>
      <c r="RT203" s="507"/>
      <c r="RU203" s="321" t="s">
        <v>62</v>
      </c>
      <c r="RV203" s="159">
        <f>RS203-RR203+SC203</f>
        <v>2.2199999999999989</v>
      </c>
      <c r="RW203" s="160">
        <f>RV203/RR203</f>
        <v>0.1298245614035087</v>
      </c>
      <c r="RX203" s="160"/>
      <c r="RY203" s="160"/>
      <c r="RZ203" s="160"/>
      <c r="SA203" s="526" t="s">
        <v>39</v>
      </c>
      <c r="SB203" s="284"/>
      <c r="SC203" s="571"/>
      <c r="SD203" s="633"/>
    </row>
    <row r="204" spans="1:498">
      <c r="A204" s="132" t="s">
        <v>608</v>
      </c>
      <c r="B204" s="133">
        <v>30</v>
      </c>
      <c r="C204" s="132" t="s">
        <v>266</v>
      </c>
      <c r="D204" s="784">
        <v>1026</v>
      </c>
      <c r="E204" s="134" t="s">
        <v>591</v>
      </c>
      <c r="F204" s="353" t="s">
        <v>147</v>
      </c>
      <c r="G204" s="605" t="s">
        <v>609</v>
      </c>
      <c r="H204" s="132"/>
      <c r="J204" s="692"/>
      <c r="K204" s="692"/>
      <c r="L204" s="692"/>
      <c r="M204" s="692"/>
      <c r="N204" s="692"/>
      <c r="O204" s="692"/>
      <c r="P204" s="692"/>
      <c r="Q204" s="692"/>
      <c r="R204" s="692"/>
      <c r="S204" s="692"/>
      <c r="T204" s="692"/>
      <c r="U204" s="692"/>
      <c r="V204" s="692"/>
      <c r="X204" s="13"/>
      <c r="Y204" s="135"/>
      <c r="Z204" s="135"/>
      <c r="AA204" s="135"/>
      <c r="AB204" s="136"/>
      <c r="AC204" s="137"/>
      <c r="AD204" s="137"/>
      <c r="AE204" s="150"/>
      <c r="AF204" s="138"/>
      <c r="AG204" s="139"/>
      <c r="AH204" s="132"/>
      <c r="AI204" s="132"/>
      <c r="AL204" s="13"/>
      <c r="AM204" s="158"/>
      <c r="AN204" s="158"/>
      <c r="AO204" s="158"/>
      <c r="AP204" s="159"/>
      <c r="AQ204" s="160"/>
      <c r="AR204" s="160"/>
      <c r="AS204" s="161"/>
      <c r="AT204" s="162"/>
      <c r="AU204" s="163"/>
      <c r="AV204" s="155"/>
      <c r="AW204" s="155"/>
      <c r="AX204" s="692"/>
      <c r="AZ204" s="13"/>
      <c r="BA204" s="158"/>
      <c r="BB204" s="158"/>
      <c r="BC204" s="158"/>
      <c r="BD204" s="159"/>
      <c r="BE204" s="160"/>
      <c r="BF204" s="160"/>
      <c r="BG204" s="161"/>
      <c r="BH204" s="162"/>
      <c r="BI204" s="163"/>
      <c r="BJ204" s="155"/>
      <c r="BK204" s="155"/>
      <c r="BL204" s="13"/>
      <c r="BN204" s="13"/>
      <c r="BO204" s="158"/>
      <c r="BP204" s="158"/>
      <c r="BQ204" s="158"/>
      <c r="BR204" s="159"/>
      <c r="BS204" s="160"/>
      <c r="BT204" s="160"/>
      <c r="BU204" s="161"/>
      <c r="BV204" s="162"/>
      <c r="BW204" s="163"/>
      <c r="BX204" s="155"/>
      <c r="BY204" s="155"/>
      <c r="BZ204" s="692"/>
      <c r="CB204" s="13"/>
      <c r="CC204" s="158"/>
      <c r="CD204" s="158"/>
      <c r="CE204" s="158"/>
      <c r="CF204" s="159"/>
      <c r="CG204" s="160"/>
      <c r="CH204" s="160"/>
      <c r="CI204" s="161"/>
      <c r="CJ204" s="162"/>
      <c r="CK204" s="163"/>
      <c r="CL204" s="155"/>
      <c r="CM204" s="155"/>
      <c r="CN204" s="692"/>
      <c r="CP204" s="13"/>
      <c r="CQ204" s="158"/>
      <c r="CR204" s="158"/>
      <c r="CS204" s="158"/>
      <c r="CT204" s="159"/>
      <c r="CU204" s="160"/>
      <c r="CV204" s="160"/>
      <c r="CW204" s="161"/>
      <c r="CX204" s="162"/>
      <c r="CY204" s="163"/>
      <c r="CZ204" s="155"/>
      <c r="DA204" s="155"/>
      <c r="DB204" s="692"/>
      <c r="DD204" s="13"/>
      <c r="DE204" s="158"/>
      <c r="DF204" s="158"/>
      <c r="DG204" s="158"/>
      <c r="DH204" s="158"/>
      <c r="DI204" s="158"/>
      <c r="DJ204" s="159"/>
      <c r="DK204" s="160"/>
      <c r="DL204" s="160"/>
      <c r="DM204" s="161"/>
      <c r="DN204" s="162"/>
      <c r="DO204" s="163"/>
      <c r="DP204" s="155"/>
      <c r="DQ204" s="155"/>
      <c r="DR204" s="692"/>
      <c r="DT204" s="13"/>
      <c r="DU204" s="158"/>
      <c r="DV204" s="158"/>
      <c r="DW204" s="158"/>
      <c r="DX204" s="159"/>
      <c r="DY204" s="160"/>
      <c r="DZ204" s="160"/>
      <c r="EA204" s="161"/>
      <c r="EB204" s="162"/>
      <c r="EC204" s="163"/>
      <c r="ED204" s="155"/>
      <c r="EE204" s="155"/>
      <c r="EF204" s="692"/>
      <c r="EG204" s="692"/>
      <c r="EH204" s="13"/>
      <c r="EI204" s="158"/>
      <c r="EJ204" s="158"/>
      <c r="EK204" s="158"/>
      <c r="EL204" s="159"/>
      <c r="EM204" s="160"/>
      <c r="EN204" s="161"/>
      <c r="EO204" s="162"/>
      <c r="EP204" s="163"/>
      <c r="EQ204" s="155"/>
      <c r="ER204" s="155"/>
      <c r="ES204" s="692"/>
      <c r="EU204" s="13"/>
      <c r="EV204" s="158"/>
      <c r="EW204" s="158"/>
      <c r="EX204" s="158"/>
      <c r="EY204" s="159"/>
      <c r="EZ204" s="160"/>
      <c r="FA204" s="161"/>
      <c r="FB204" s="162"/>
      <c r="FC204" s="163"/>
      <c r="FD204" s="155"/>
      <c r="FE204" s="155"/>
      <c r="FF204" s="692"/>
      <c r="FH204" s="13"/>
      <c r="FI204" s="158"/>
      <c r="FJ204" s="158"/>
      <c r="FK204" s="158"/>
      <c r="FL204" s="159"/>
      <c r="FM204" s="160"/>
      <c r="FN204" s="161"/>
      <c r="FO204" s="162"/>
      <c r="FP204" s="163"/>
      <c r="FQ204" s="155"/>
      <c r="FR204" s="155"/>
      <c r="FS204" s="692"/>
      <c r="FU204" s="13"/>
      <c r="FV204" s="158"/>
      <c r="FW204" s="158"/>
      <c r="FX204" s="158"/>
      <c r="FY204" s="158"/>
      <c r="FZ204" s="159"/>
      <c r="GA204" s="160"/>
      <c r="GB204" s="161"/>
      <c r="GC204" s="162"/>
      <c r="GD204" s="163"/>
      <c r="GE204" s="155"/>
      <c r="GF204" s="155"/>
      <c r="GG204" s="692"/>
      <c r="GI204" s="13"/>
      <c r="GJ204" s="158"/>
      <c r="GK204" s="158"/>
      <c r="GL204" s="158"/>
      <c r="GM204" s="158"/>
      <c r="GN204" s="159"/>
      <c r="GO204" s="160"/>
      <c r="GP204" s="161"/>
      <c r="GQ204" s="284"/>
      <c r="GR204" s="163"/>
      <c r="GS204" s="155"/>
      <c r="GT204" s="155"/>
      <c r="GU204" s="692"/>
      <c r="GW204" s="13"/>
      <c r="GX204" s="158">
        <v>10.7</v>
      </c>
      <c r="GY204" s="158">
        <v>11.99</v>
      </c>
      <c r="GZ204" s="158"/>
      <c r="HA204" s="158" t="s">
        <v>62</v>
      </c>
      <c r="HB204" s="159">
        <f>GY204-GX204+HF204</f>
        <v>1.2900000000000009</v>
      </c>
      <c r="HC204" s="160">
        <f>HB204/GX204</f>
        <v>0.1205607476635515</v>
      </c>
      <c r="HD204" s="161" t="s">
        <v>39</v>
      </c>
      <c r="HE204" s="284"/>
      <c r="HF204" s="163"/>
      <c r="HG204" s="155"/>
      <c r="HH204" s="155"/>
      <c r="HI204" s="692"/>
      <c r="HJ204" s="692"/>
      <c r="HK204" s="13"/>
      <c r="HL204" s="158">
        <v>10.7</v>
      </c>
      <c r="HM204" s="158">
        <v>11.99</v>
      </c>
      <c r="HN204" s="158"/>
      <c r="HO204" s="158" t="s">
        <v>62</v>
      </c>
      <c r="HP204" s="159">
        <f>HM204-HL204+HT204</f>
        <v>1.2900000000000009</v>
      </c>
      <c r="HQ204" s="160">
        <f>HP204/HL204</f>
        <v>0.1205607476635515</v>
      </c>
      <c r="HR204" s="161" t="s">
        <v>39</v>
      </c>
      <c r="HS204" s="284"/>
      <c r="HT204" s="163"/>
      <c r="HU204" s="155"/>
      <c r="HV204" s="155"/>
      <c r="HW204" s="692"/>
      <c r="HX204" s="13"/>
      <c r="HY204" s="158">
        <v>10.7</v>
      </c>
      <c r="HZ204" s="158">
        <v>11.99</v>
      </c>
      <c r="IA204" s="158"/>
      <c r="IB204" s="158" t="s">
        <v>62</v>
      </c>
      <c r="IC204" s="159">
        <f>HZ204-HY204+IJ204</f>
        <v>1.2900000000000009</v>
      </c>
      <c r="ID204" s="160">
        <f>IC204/HY204</f>
        <v>0.1205607476635515</v>
      </c>
      <c r="IE204" s="160"/>
      <c r="IF204" s="160"/>
      <c r="IG204" s="160"/>
      <c r="IH204" s="161" t="s">
        <v>39</v>
      </c>
      <c r="II204" s="284"/>
      <c r="IJ204" s="163"/>
      <c r="IK204" s="155"/>
      <c r="IL204" s="155"/>
      <c r="IM204" s="692"/>
      <c r="IQ204" s="13"/>
      <c r="IR204" s="158">
        <v>10.7</v>
      </c>
      <c r="IS204" s="158">
        <v>11.99</v>
      </c>
      <c r="IT204" s="158"/>
      <c r="IU204" s="158" t="s">
        <v>62</v>
      </c>
      <c r="IV204" s="159">
        <f>IS204-IR204+JC204</f>
        <v>1.2900000000000009</v>
      </c>
      <c r="IW204" s="160">
        <f>IV204/IR204</f>
        <v>0.1205607476635515</v>
      </c>
      <c r="IX204" s="160"/>
      <c r="IY204" s="160"/>
      <c r="IZ204" s="160"/>
      <c r="JA204" s="161" t="s">
        <v>39</v>
      </c>
      <c r="JB204" s="284"/>
      <c r="JC204" s="163"/>
      <c r="JD204" s="155"/>
      <c r="JE204" s="155"/>
      <c r="JF204" s="692"/>
      <c r="JH204" s="13"/>
      <c r="JI204" s="158">
        <v>10.7</v>
      </c>
      <c r="JJ204" s="158">
        <v>11.99</v>
      </c>
      <c r="JK204" s="158"/>
      <c r="JL204" s="158" t="s">
        <v>62</v>
      </c>
      <c r="JM204" s="159">
        <f>JJ204-JI204+JT204</f>
        <v>1.2900000000000009</v>
      </c>
      <c r="JN204" s="160">
        <f>JM204/JI204</f>
        <v>0.1205607476635515</v>
      </c>
      <c r="JO204" s="160"/>
      <c r="JP204" s="160"/>
      <c r="JQ204" s="160"/>
      <c r="JR204" s="161" t="s">
        <v>39</v>
      </c>
      <c r="JS204" s="284"/>
      <c r="JT204" s="163"/>
      <c r="JU204" s="155"/>
      <c r="JV204" s="155"/>
      <c r="JW204" s="13"/>
      <c r="JZ204" s="13"/>
      <c r="KA204" s="158">
        <v>11</v>
      </c>
      <c r="KB204" s="158">
        <v>11.99</v>
      </c>
      <c r="KC204" s="158"/>
      <c r="KD204" s="158" t="s">
        <v>62</v>
      </c>
      <c r="KE204" s="159">
        <f>KB204-KA204+KL204</f>
        <v>0.99000000000000021</v>
      </c>
      <c r="KF204" s="160">
        <f>KE204/KA204</f>
        <v>9.0000000000000024E-2</v>
      </c>
      <c r="KG204" s="160"/>
      <c r="KH204" s="160"/>
      <c r="KI204" s="160"/>
      <c r="KJ204" s="161" t="s">
        <v>39</v>
      </c>
      <c r="KK204" s="284"/>
      <c r="KL204" s="163"/>
      <c r="KM204" s="155"/>
      <c r="KN204" s="155"/>
      <c r="KO204" s="13"/>
      <c r="KQ204" s="13"/>
      <c r="KR204" s="158">
        <v>11</v>
      </c>
      <c r="KS204" s="158">
        <v>11.99</v>
      </c>
      <c r="KT204" s="158"/>
      <c r="KU204" s="321" t="s">
        <v>62</v>
      </c>
      <c r="KV204" s="159">
        <f>KS204-KR204+LC204</f>
        <v>0.99000000000000021</v>
      </c>
      <c r="KW204" s="160">
        <f>KV204/KR204</f>
        <v>9.0000000000000024E-2</v>
      </c>
      <c r="KX204" s="160"/>
      <c r="KY204" s="160"/>
      <c r="KZ204" s="160"/>
      <c r="LA204" s="161" t="s">
        <v>39</v>
      </c>
      <c r="LB204" s="284"/>
      <c r="LC204" s="163"/>
      <c r="LD204" s="155"/>
      <c r="LE204" s="155"/>
      <c r="LF204" s="13"/>
      <c r="LI204" s="13"/>
      <c r="LJ204" s="158">
        <v>11</v>
      </c>
      <c r="LK204" s="158">
        <v>11.99</v>
      </c>
      <c r="LL204" s="158"/>
      <c r="LM204" s="321" t="s">
        <v>62</v>
      </c>
      <c r="LN204" s="159">
        <f>LK204-LJ204+LU204</f>
        <v>0.99000000000000021</v>
      </c>
      <c r="LO204" s="160">
        <f>LN204/LJ204</f>
        <v>9.0000000000000024E-2</v>
      </c>
      <c r="LP204" s="160"/>
      <c r="LQ204" s="160"/>
      <c r="LR204" s="160"/>
      <c r="LS204" s="161" t="s">
        <v>39</v>
      </c>
      <c r="LT204" s="284"/>
      <c r="LU204" s="163"/>
      <c r="LV204" s="155"/>
      <c r="LW204" s="155"/>
      <c r="LX204" s="13"/>
      <c r="LZ204" s="13"/>
      <c r="MA204" s="158">
        <v>11</v>
      </c>
      <c r="MB204" s="158">
        <v>11.99</v>
      </c>
      <c r="MC204" s="158"/>
      <c r="MD204" s="321" t="s">
        <v>62</v>
      </c>
      <c r="ME204" s="159">
        <f>MB204-MA204+ML204</f>
        <v>0.99000000000000021</v>
      </c>
      <c r="MF204" s="160">
        <f>ME204/MA204</f>
        <v>9.0000000000000024E-2</v>
      </c>
      <c r="MG204" s="160"/>
      <c r="MH204" s="160"/>
      <c r="MI204" s="160"/>
      <c r="MJ204" s="161" t="s">
        <v>39</v>
      </c>
      <c r="MK204" s="284"/>
      <c r="ML204" s="163"/>
      <c r="MM204" s="155"/>
      <c r="MN204" s="155"/>
      <c r="MO204" s="13"/>
      <c r="MQ204" s="13"/>
      <c r="MR204" s="158">
        <v>11</v>
      </c>
      <c r="MS204" s="158">
        <v>11.99</v>
      </c>
      <c r="MT204" s="158"/>
      <c r="MU204" s="321" t="s">
        <v>62</v>
      </c>
      <c r="MV204" s="159">
        <f>MS204-MR204+NC204</f>
        <v>0.99000000000000021</v>
      </c>
      <c r="MW204" s="160">
        <f>MV204/MR204</f>
        <v>9.0000000000000024E-2</v>
      </c>
      <c r="MX204" s="160"/>
      <c r="MY204" s="160"/>
      <c r="MZ204" s="160"/>
      <c r="NA204" s="161" t="s">
        <v>39</v>
      </c>
      <c r="NB204" s="284"/>
      <c r="NC204" s="163"/>
      <c r="ND204" s="155"/>
      <c r="NE204" s="155"/>
      <c r="NF204" s="13"/>
      <c r="NI204" s="13"/>
      <c r="NJ204" s="158">
        <v>11</v>
      </c>
      <c r="NK204" s="158">
        <v>11.99</v>
      </c>
      <c r="NL204" s="158"/>
      <c r="NM204" s="321" t="s">
        <v>62</v>
      </c>
      <c r="NN204" s="159">
        <f>NK204-NJ204+NU204</f>
        <v>0.99000000000000021</v>
      </c>
      <c r="NO204" s="160">
        <f>NN204/NJ204</f>
        <v>9.0000000000000024E-2</v>
      </c>
      <c r="NP204" s="160"/>
      <c r="NQ204" s="160"/>
      <c r="NR204" s="160"/>
      <c r="NS204" s="161" t="s">
        <v>39</v>
      </c>
      <c r="NT204" s="284"/>
      <c r="NU204" s="163"/>
      <c r="NV204" s="155"/>
      <c r="NW204" s="155"/>
      <c r="NX204" s="13"/>
      <c r="OA204" s="13"/>
      <c r="OB204" s="158">
        <v>11</v>
      </c>
      <c r="OC204" s="158">
        <v>11.99</v>
      </c>
      <c r="OD204" s="158"/>
      <c r="OE204" s="321" t="s">
        <v>62</v>
      </c>
      <c r="OF204" s="159">
        <f>OC204-OB204+OM204</f>
        <v>0.99000000000000021</v>
      </c>
      <c r="OG204" s="160">
        <f>OF204/OB204</f>
        <v>9.0000000000000024E-2</v>
      </c>
      <c r="OH204" s="160"/>
      <c r="OI204" s="160"/>
      <c r="OJ204" s="160"/>
      <c r="OK204" s="161" t="s">
        <v>39</v>
      </c>
      <c r="OL204" s="284"/>
      <c r="OM204" s="163"/>
      <c r="ON204" s="13"/>
      <c r="OQ204" s="13"/>
      <c r="OR204" s="158">
        <v>11</v>
      </c>
      <c r="OS204" s="158">
        <v>11.99</v>
      </c>
      <c r="OT204" s="158"/>
      <c r="OU204" s="321" t="s">
        <v>62</v>
      </c>
      <c r="OV204" s="159">
        <f>OS204-OR204+PC204</f>
        <v>0.99000000000000021</v>
      </c>
      <c r="OW204" s="160">
        <f>OV204/OR204</f>
        <v>9.0000000000000024E-2</v>
      </c>
      <c r="OX204" s="160"/>
      <c r="OY204" s="160"/>
      <c r="OZ204" s="160"/>
      <c r="PA204" s="161" t="s">
        <v>39</v>
      </c>
      <c r="PB204" s="284"/>
      <c r="PC204" s="163"/>
      <c r="PD204" s="13"/>
      <c r="PG204" s="13"/>
      <c r="PH204" s="158">
        <v>11</v>
      </c>
      <c r="PI204" s="158">
        <v>11.99</v>
      </c>
      <c r="PJ204" s="158"/>
      <c r="PK204" s="321" t="s">
        <v>62</v>
      </c>
      <c r="PL204" s="159">
        <f>PI204-PH204+PS204</f>
        <v>0.99000000000000021</v>
      </c>
      <c r="PM204" s="160">
        <f>PL204/PH204</f>
        <v>9.0000000000000024E-2</v>
      </c>
      <c r="PN204" s="160"/>
      <c r="PO204" s="160"/>
      <c r="PP204" s="160"/>
      <c r="PQ204" s="161" t="s">
        <v>39</v>
      </c>
      <c r="PR204" s="284"/>
      <c r="PS204" s="163"/>
      <c r="PT204" s="13"/>
      <c r="PV204" s="13"/>
      <c r="PW204" s="158">
        <v>11</v>
      </c>
      <c r="PX204" s="158">
        <v>11.99</v>
      </c>
      <c r="PY204" s="158"/>
      <c r="PZ204" s="321" t="s">
        <v>62</v>
      </c>
      <c r="QA204" s="159">
        <f>PX204-PW204+QH204</f>
        <v>0.99000000000000021</v>
      </c>
      <c r="QB204" s="160">
        <f>QA204/PW204</f>
        <v>9.0000000000000024E-2</v>
      </c>
      <c r="QC204" s="160"/>
      <c r="QD204" s="160"/>
      <c r="QE204" s="160"/>
      <c r="QF204" s="161" t="s">
        <v>39</v>
      </c>
      <c r="QG204" s="284"/>
      <c r="QH204" s="163"/>
      <c r="QI204" s="13"/>
      <c r="QK204" s="13"/>
      <c r="QL204" s="158">
        <v>11</v>
      </c>
      <c r="QM204" s="158">
        <v>11.99</v>
      </c>
      <c r="QN204" s="158"/>
      <c r="QO204" s="321" t="s">
        <v>62</v>
      </c>
      <c r="QP204" s="159">
        <f>QM204-QL204+QW204</f>
        <v>0.99000000000000021</v>
      </c>
      <c r="QQ204" s="160">
        <f>QP204/QL204</f>
        <v>9.0000000000000024E-2</v>
      </c>
      <c r="QR204" s="160"/>
      <c r="QS204" s="160"/>
      <c r="QT204" s="160"/>
      <c r="QU204" s="161" t="s">
        <v>39</v>
      </c>
      <c r="QV204" s="284"/>
      <c r="QW204" s="163"/>
      <c r="QX204" s="13"/>
      <c r="QZ204" s="622"/>
      <c r="RA204" s="158">
        <v>11</v>
      </c>
      <c r="RB204" s="158">
        <v>11.99</v>
      </c>
      <c r="RC204" s="507"/>
      <c r="RD204" s="321" t="s">
        <v>62</v>
      </c>
      <c r="RE204" s="159">
        <f>RB204-RA204+RL204</f>
        <v>0.99000000000000021</v>
      </c>
      <c r="RF204" s="160">
        <f>RE204/RA204</f>
        <v>9.0000000000000024E-2</v>
      </c>
      <c r="RG204" s="160"/>
      <c r="RH204" s="160"/>
      <c r="RI204" s="160"/>
      <c r="RJ204" s="526" t="s">
        <v>39</v>
      </c>
      <c r="RK204" s="284"/>
      <c r="RL204" s="571"/>
      <c r="RM204" s="633"/>
      <c r="RQ204" s="622"/>
      <c r="RR204" s="158">
        <v>11</v>
      </c>
      <c r="RS204" s="158">
        <v>11.99</v>
      </c>
      <c r="RT204" s="507"/>
      <c r="RU204" s="321" t="s">
        <v>62</v>
      </c>
      <c r="RV204" s="159">
        <f>RS204-RR204+SC204</f>
        <v>0.99000000000000021</v>
      </c>
      <c r="RW204" s="160">
        <f>RV204/RR204</f>
        <v>9.0000000000000024E-2</v>
      </c>
      <c r="RX204" s="160"/>
      <c r="RY204" s="160"/>
      <c r="RZ204" s="160"/>
      <c r="SA204" s="526" t="s">
        <v>39</v>
      </c>
      <c r="SB204" s="284"/>
      <c r="SC204" s="571"/>
      <c r="SD204" s="633"/>
    </row>
    <row r="205" spans="1:498">
      <c r="A205" s="132" t="s">
        <v>610</v>
      </c>
      <c r="B205" s="133">
        <v>30</v>
      </c>
      <c r="C205" s="132" t="s">
        <v>266</v>
      </c>
      <c r="D205" s="784">
        <v>1026</v>
      </c>
      <c r="E205" s="134" t="s">
        <v>591</v>
      </c>
      <c r="F205" s="353" t="s">
        <v>147</v>
      </c>
      <c r="G205" s="605" t="s">
        <v>611</v>
      </c>
      <c r="H205" s="132"/>
      <c r="J205" s="692"/>
      <c r="K205" s="692"/>
      <c r="L205" s="692"/>
      <c r="M205" s="692"/>
      <c r="N205" s="692"/>
      <c r="O205" s="692"/>
      <c r="P205" s="692"/>
      <c r="Q205" s="692"/>
      <c r="R205" s="692"/>
      <c r="S205" s="692"/>
      <c r="T205" s="692"/>
      <c r="U205" s="692"/>
      <c r="V205" s="692"/>
      <c r="X205" s="13"/>
      <c r="Y205" s="135"/>
      <c r="Z205" s="135"/>
      <c r="AA205" s="135"/>
      <c r="AB205" s="136"/>
      <c r="AC205" s="137"/>
      <c r="AD205" s="137"/>
      <c r="AE205" s="150"/>
      <c r="AF205" s="138"/>
      <c r="AG205" s="139"/>
      <c r="AH205" s="132"/>
      <c r="AI205" s="132"/>
      <c r="AL205" s="13"/>
      <c r="AM205" s="158"/>
      <c r="AN205" s="158"/>
      <c r="AO205" s="158"/>
      <c r="AP205" s="159"/>
      <c r="AQ205" s="160"/>
      <c r="AR205" s="160"/>
      <c r="AS205" s="161"/>
      <c r="AT205" s="162"/>
      <c r="AU205" s="163"/>
      <c r="AV205" s="155"/>
      <c r="AW205" s="155"/>
      <c r="AX205" s="692"/>
      <c r="AZ205" s="13"/>
      <c r="BA205" s="158"/>
      <c r="BB205" s="158"/>
      <c r="BC205" s="158"/>
      <c r="BD205" s="159"/>
      <c r="BE205" s="160"/>
      <c r="BF205" s="160"/>
      <c r="BG205" s="161"/>
      <c r="BH205" s="162"/>
      <c r="BI205" s="163"/>
      <c r="BJ205" s="155"/>
      <c r="BK205" s="155"/>
      <c r="BL205" s="13"/>
      <c r="BN205" s="13"/>
      <c r="BO205" s="158"/>
      <c r="BP205" s="158"/>
      <c r="BQ205" s="158"/>
      <c r="BR205" s="159"/>
      <c r="BS205" s="160"/>
      <c r="BT205" s="160"/>
      <c r="BU205" s="161"/>
      <c r="BV205" s="162"/>
      <c r="BW205" s="163"/>
      <c r="BX205" s="155"/>
      <c r="BY205" s="155"/>
      <c r="BZ205" s="692"/>
      <c r="CB205" s="13"/>
      <c r="CC205" s="158"/>
      <c r="CD205" s="158"/>
      <c r="CE205" s="158"/>
      <c r="CF205" s="159"/>
      <c r="CG205" s="160"/>
      <c r="CH205" s="160"/>
      <c r="CI205" s="161"/>
      <c r="CJ205" s="162"/>
      <c r="CK205" s="163"/>
      <c r="CL205" s="155"/>
      <c r="CM205" s="155"/>
      <c r="CN205" s="692"/>
      <c r="CP205" s="13"/>
      <c r="CQ205" s="158"/>
      <c r="CR205" s="158"/>
      <c r="CS205" s="158"/>
      <c r="CT205" s="159"/>
      <c r="CU205" s="160"/>
      <c r="CV205" s="160"/>
      <c r="CW205" s="161"/>
      <c r="CX205" s="162"/>
      <c r="CY205" s="163"/>
      <c r="CZ205" s="155"/>
      <c r="DA205" s="155"/>
      <c r="DB205" s="692"/>
      <c r="DD205" s="13"/>
      <c r="DE205" s="158"/>
      <c r="DF205" s="158"/>
      <c r="DG205" s="158"/>
      <c r="DH205" s="158"/>
      <c r="DI205" s="158"/>
      <c r="DJ205" s="159"/>
      <c r="DK205" s="160"/>
      <c r="DL205" s="160"/>
      <c r="DM205" s="161"/>
      <c r="DN205" s="162"/>
      <c r="DO205" s="163"/>
      <c r="DP205" s="155"/>
      <c r="DQ205" s="155"/>
      <c r="DR205" s="692"/>
      <c r="DT205" s="13"/>
      <c r="DU205" s="158"/>
      <c r="DV205" s="158"/>
      <c r="DW205" s="158"/>
      <c r="DX205" s="159"/>
      <c r="DY205" s="160"/>
      <c r="DZ205" s="160"/>
      <c r="EA205" s="161"/>
      <c r="EB205" s="162"/>
      <c r="EC205" s="163"/>
      <c r="ED205" s="155"/>
      <c r="EE205" s="155"/>
      <c r="EF205" s="692"/>
      <c r="EG205" s="692"/>
      <c r="EH205" s="13"/>
      <c r="EI205" s="158"/>
      <c r="EJ205" s="158"/>
      <c r="EK205" s="158"/>
      <c r="EL205" s="159"/>
      <c r="EM205" s="160"/>
      <c r="EN205" s="161"/>
      <c r="EO205" s="162"/>
      <c r="EP205" s="163"/>
      <c r="EQ205" s="155"/>
      <c r="ER205" s="155"/>
      <c r="ES205" s="692"/>
      <c r="EU205" s="13"/>
      <c r="EV205" s="158"/>
      <c r="EW205" s="158"/>
      <c r="EX205" s="158"/>
      <c r="EY205" s="159"/>
      <c r="EZ205" s="160"/>
      <c r="FA205" s="161"/>
      <c r="FB205" s="162"/>
      <c r="FC205" s="163"/>
      <c r="FD205" s="155"/>
      <c r="FE205" s="155"/>
      <c r="FF205" s="692"/>
      <c r="FH205" s="13"/>
      <c r="FI205" s="158"/>
      <c r="FJ205" s="158"/>
      <c r="FK205" s="158"/>
      <c r="FL205" s="159"/>
      <c r="FM205" s="160"/>
      <c r="FN205" s="161"/>
      <c r="FO205" s="162"/>
      <c r="FP205" s="163"/>
      <c r="FQ205" s="155"/>
      <c r="FR205" s="155"/>
      <c r="FS205" s="692"/>
      <c r="FU205" s="13"/>
      <c r="FV205" s="158"/>
      <c r="FW205" s="158"/>
      <c r="FX205" s="158"/>
      <c r="FY205" s="158"/>
      <c r="FZ205" s="159"/>
      <c r="GA205" s="160"/>
      <c r="GB205" s="161"/>
      <c r="GC205" s="162"/>
      <c r="GD205" s="163"/>
      <c r="GE205" s="155"/>
      <c r="GF205" s="155"/>
      <c r="GG205" s="692"/>
      <c r="GI205" s="13"/>
      <c r="GJ205" s="158"/>
      <c r="GK205" s="158"/>
      <c r="GL205" s="158"/>
      <c r="GM205" s="158"/>
      <c r="GN205" s="159"/>
      <c r="GO205" s="160"/>
      <c r="GP205" s="161"/>
      <c r="GQ205" s="284"/>
      <c r="GR205" s="163"/>
      <c r="GS205" s="155"/>
      <c r="GT205" s="155"/>
      <c r="GU205" s="692"/>
      <c r="GW205" s="13"/>
      <c r="GX205" s="158"/>
      <c r="GY205" s="158"/>
      <c r="GZ205" s="158"/>
      <c r="HA205" s="158"/>
      <c r="HB205" s="159"/>
      <c r="HC205" s="160"/>
      <c r="HD205" s="161"/>
      <c r="HE205" s="284"/>
      <c r="HF205" s="163"/>
      <c r="HG205" s="155"/>
      <c r="HH205" s="155"/>
      <c r="HI205" s="692"/>
      <c r="HJ205" s="692"/>
      <c r="HK205" s="13"/>
      <c r="HL205" s="158"/>
      <c r="HM205" s="158"/>
      <c r="HN205" s="158"/>
      <c r="HO205" s="158"/>
      <c r="HP205" s="159"/>
      <c r="HQ205" s="160"/>
      <c r="HR205" s="161"/>
      <c r="HS205" s="284"/>
      <c r="HT205" s="163"/>
      <c r="HU205" s="155"/>
      <c r="HV205" s="155"/>
      <c r="HW205" s="692"/>
      <c r="HX205" s="13"/>
      <c r="HY205" s="158"/>
      <c r="HZ205" s="158"/>
      <c r="IA205" s="158"/>
      <c r="IB205" s="158"/>
      <c r="IC205" s="159"/>
      <c r="ID205" s="160"/>
      <c r="IE205" s="160"/>
      <c r="IF205" s="160"/>
      <c r="IG205" s="160"/>
      <c r="IH205" s="161"/>
      <c r="II205" s="284"/>
      <c r="IJ205" s="163"/>
      <c r="IK205" s="155"/>
      <c r="IL205" s="155"/>
      <c r="IM205" s="692"/>
      <c r="IQ205" s="13"/>
      <c r="IR205" s="158"/>
      <c r="IS205" s="158"/>
      <c r="IT205" s="158"/>
      <c r="IU205" s="158"/>
      <c r="IV205" s="159"/>
      <c r="IW205" s="160"/>
      <c r="IX205" s="160"/>
      <c r="IY205" s="160"/>
      <c r="IZ205" s="160"/>
      <c r="JA205" s="161"/>
      <c r="JB205" s="284"/>
      <c r="JC205" s="163"/>
      <c r="JD205" s="155"/>
      <c r="JE205" s="155"/>
      <c r="JF205" s="692"/>
      <c r="JH205" s="13"/>
      <c r="JI205" s="158">
        <v>12.05</v>
      </c>
      <c r="JJ205" s="158">
        <v>12.89</v>
      </c>
      <c r="JK205" s="158"/>
      <c r="JL205" s="158" t="s">
        <v>62</v>
      </c>
      <c r="JM205" s="159">
        <f>JJ205-JI205+JT205</f>
        <v>0.83999999999999986</v>
      </c>
      <c r="JN205" s="160">
        <f>JM205/JI205</f>
        <v>6.9709543568464719E-2</v>
      </c>
      <c r="JO205" s="160"/>
      <c r="JP205" s="160"/>
      <c r="JQ205" s="160"/>
      <c r="JR205" s="161" t="s">
        <v>39</v>
      </c>
      <c r="JS205" s="284"/>
      <c r="JT205" s="163"/>
      <c r="JU205" s="155"/>
      <c r="JV205" s="155"/>
      <c r="JW205" s="13"/>
      <c r="JZ205" s="13"/>
      <c r="KA205" s="158">
        <v>12.05</v>
      </c>
      <c r="KB205" s="158">
        <v>12.89</v>
      </c>
      <c r="KC205" s="158"/>
      <c r="KD205" s="158" t="s">
        <v>62</v>
      </c>
      <c r="KE205" s="159">
        <f>KB205-KA205+KL205</f>
        <v>0.83999999999999986</v>
      </c>
      <c r="KF205" s="160">
        <f>KE205/KA205</f>
        <v>6.9709543568464719E-2</v>
      </c>
      <c r="KG205" s="160"/>
      <c r="KH205" s="160"/>
      <c r="KI205" s="160"/>
      <c r="KJ205" s="161" t="s">
        <v>39</v>
      </c>
      <c r="KK205" s="284"/>
      <c r="KL205" s="163"/>
      <c r="KM205" s="155"/>
      <c r="KN205" s="155"/>
      <c r="KO205" s="13"/>
      <c r="KQ205" s="13"/>
      <c r="KR205" s="158">
        <v>12.05</v>
      </c>
      <c r="KS205" s="158">
        <v>12.89</v>
      </c>
      <c r="KT205" s="158"/>
      <c r="KU205" s="321" t="s">
        <v>62</v>
      </c>
      <c r="KV205" s="159">
        <f>KS205-KR205+LC205</f>
        <v>0.83999999999999986</v>
      </c>
      <c r="KW205" s="160">
        <f>KV205/KR205</f>
        <v>6.9709543568464719E-2</v>
      </c>
      <c r="KX205" s="160"/>
      <c r="KY205" s="160"/>
      <c r="KZ205" s="160"/>
      <c r="LA205" s="161" t="s">
        <v>39</v>
      </c>
      <c r="LB205" s="284"/>
      <c r="LC205" s="163"/>
      <c r="LD205" s="155"/>
      <c r="LE205" s="155"/>
      <c r="LF205" s="13"/>
      <c r="LI205" s="13"/>
      <c r="LJ205" s="158">
        <v>12.05</v>
      </c>
      <c r="LK205" s="158">
        <v>12.89</v>
      </c>
      <c r="LL205" s="158"/>
      <c r="LM205" s="321" t="s">
        <v>62</v>
      </c>
      <c r="LN205" s="159">
        <f>LK205-LJ205+LU205</f>
        <v>0.83999999999999986</v>
      </c>
      <c r="LO205" s="160">
        <f>LN205/LJ205</f>
        <v>6.9709543568464719E-2</v>
      </c>
      <c r="LP205" s="160"/>
      <c r="LQ205" s="160"/>
      <c r="LR205" s="160"/>
      <c r="LS205" s="161" t="s">
        <v>39</v>
      </c>
      <c r="LT205" s="284"/>
      <c r="LU205" s="163"/>
      <c r="LV205" s="155"/>
      <c r="LW205" s="155"/>
      <c r="LX205" s="13"/>
      <c r="LZ205" s="13"/>
      <c r="MA205" s="158">
        <v>12.05</v>
      </c>
      <c r="MB205" s="158">
        <v>12.89</v>
      </c>
      <c r="MC205" s="158"/>
      <c r="MD205" s="321" t="s">
        <v>62</v>
      </c>
      <c r="ME205" s="159">
        <f>MB205-MA205+ML205</f>
        <v>0.83999999999999986</v>
      </c>
      <c r="MF205" s="160">
        <f>ME205/MA205</f>
        <v>6.9709543568464719E-2</v>
      </c>
      <c r="MG205" s="160"/>
      <c r="MH205" s="160"/>
      <c r="MI205" s="160"/>
      <c r="MJ205" s="161" t="s">
        <v>39</v>
      </c>
      <c r="MK205" s="284"/>
      <c r="ML205" s="163"/>
      <c r="MM205" s="155"/>
      <c r="MN205" s="155"/>
      <c r="MO205" s="13"/>
      <c r="MQ205" s="13"/>
      <c r="MR205" s="158">
        <v>12.05</v>
      </c>
      <c r="MS205" s="158">
        <v>12.89</v>
      </c>
      <c r="MT205" s="158"/>
      <c r="MU205" s="321" t="s">
        <v>62</v>
      </c>
      <c r="MV205" s="159">
        <f>MS205-MR205+NC205</f>
        <v>0.83999999999999986</v>
      </c>
      <c r="MW205" s="160">
        <f>MV205/MR205</f>
        <v>6.9709543568464719E-2</v>
      </c>
      <c r="MX205" s="160"/>
      <c r="MY205" s="160"/>
      <c r="MZ205" s="160"/>
      <c r="NA205" s="161" t="s">
        <v>39</v>
      </c>
      <c r="NB205" s="284"/>
      <c r="NC205" s="163"/>
      <c r="ND205" s="155"/>
      <c r="NE205" s="155"/>
      <c r="NF205" s="13"/>
      <c r="NI205" s="13"/>
      <c r="NJ205" s="158">
        <v>12.05</v>
      </c>
      <c r="NK205" s="158">
        <v>12.89</v>
      </c>
      <c r="NL205" s="158"/>
      <c r="NM205" s="321" t="s">
        <v>62</v>
      </c>
      <c r="NN205" s="159">
        <f>NK205-NJ205+NU205</f>
        <v>0.83999999999999986</v>
      </c>
      <c r="NO205" s="160">
        <f>NN205/NJ205</f>
        <v>6.9709543568464719E-2</v>
      </c>
      <c r="NP205" s="160"/>
      <c r="NQ205" s="160"/>
      <c r="NR205" s="160"/>
      <c r="NS205" s="161" t="s">
        <v>39</v>
      </c>
      <c r="NT205" s="284"/>
      <c r="NU205" s="163"/>
      <c r="NV205" s="155"/>
      <c r="NW205" s="155"/>
      <c r="NX205" s="13"/>
      <c r="OA205" s="13"/>
      <c r="OB205" s="158">
        <v>12.05</v>
      </c>
      <c r="OC205" s="158">
        <v>12.89</v>
      </c>
      <c r="OD205" s="158"/>
      <c r="OE205" s="321" t="s">
        <v>62</v>
      </c>
      <c r="OF205" s="159">
        <f>OC205-OB205+OM205</f>
        <v>0.83999999999999986</v>
      </c>
      <c r="OG205" s="160">
        <f>OF205/OB205</f>
        <v>6.9709543568464719E-2</v>
      </c>
      <c r="OH205" s="160"/>
      <c r="OI205" s="160"/>
      <c r="OJ205" s="160"/>
      <c r="OK205" s="161" t="s">
        <v>39</v>
      </c>
      <c r="OL205" s="284"/>
      <c r="OM205" s="163"/>
      <c r="ON205" s="13"/>
      <c r="OQ205" s="13"/>
      <c r="OR205" s="158">
        <v>12.05</v>
      </c>
      <c r="OS205" s="158">
        <v>12.89</v>
      </c>
      <c r="OT205" s="158"/>
      <c r="OU205" s="321" t="s">
        <v>62</v>
      </c>
      <c r="OV205" s="159">
        <f>OS205-OR205+PC205</f>
        <v>0.83999999999999986</v>
      </c>
      <c r="OW205" s="160">
        <f>OV205/OR205</f>
        <v>6.9709543568464719E-2</v>
      </c>
      <c r="OX205" s="160"/>
      <c r="OY205" s="160"/>
      <c r="OZ205" s="160"/>
      <c r="PA205" s="161" t="s">
        <v>39</v>
      </c>
      <c r="PB205" s="284"/>
      <c r="PC205" s="163"/>
      <c r="PD205" s="13"/>
      <c r="PG205" s="13"/>
      <c r="PH205" s="158">
        <v>12.05</v>
      </c>
      <c r="PI205" s="158">
        <v>12.89</v>
      </c>
      <c r="PJ205" s="158"/>
      <c r="PK205" s="321" t="s">
        <v>62</v>
      </c>
      <c r="PL205" s="159">
        <f>PI205-PH205+PS205</f>
        <v>0.83999999999999986</v>
      </c>
      <c r="PM205" s="160">
        <f>PL205/PH205</f>
        <v>6.9709543568464719E-2</v>
      </c>
      <c r="PN205" s="160"/>
      <c r="PO205" s="160"/>
      <c r="PP205" s="160"/>
      <c r="PQ205" s="161" t="s">
        <v>39</v>
      </c>
      <c r="PR205" s="284"/>
      <c r="PS205" s="163"/>
      <c r="PT205" s="13"/>
      <c r="PV205" s="13"/>
      <c r="PW205" s="158">
        <v>12.05</v>
      </c>
      <c r="PX205" s="158">
        <v>12.89</v>
      </c>
      <c r="PY205" s="158"/>
      <c r="PZ205" s="321" t="s">
        <v>62</v>
      </c>
      <c r="QA205" s="159">
        <f>PX205-PW205+QH205</f>
        <v>0.83999999999999986</v>
      </c>
      <c r="QB205" s="160">
        <f>QA205/PW205</f>
        <v>6.9709543568464719E-2</v>
      </c>
      <c r="QC205" s="160"/>
      <c r="QD205" s="160"/>
      <c r="QE205" s="160"/>
      <c r="QF205" s="161" t="s">
        <v>39</v>
      </c>
      <c r="QG205" s="284"/>
      <c r="QH205" s="163"/>
      <c r="QI205" s="13"/>
      <c r="QK205" s="13"/>
      <c r="QL205" s="158">
        <v>12.05</v>
      </c>
      <c r="QM205" s="158">
        <v>12.89</v>
      </c>
      <c r="QN205" s="158"/>
      <c r="QO205" s="321" t="s">
        <v>62</v>
      </c>
      <c r="QP205" s="159">
        <f>QM205-QL205+QW205</f>
        <v>0.83999999999999986</v>
      </c>
      <c r="QQ205" s="160">
        <f>QP205/QL205</f>
        <v>6.9709543568464719E-2</v>
      </c>
      <c r="QR205" s="160"/>
      <c r="QS205" s="160"/>
      <c r="QT205" s="160"/>
      <c r="QU205" s="161" t="s">
        <v>39</v>
      </c>
      <c r="QV205" s="284"/>
      <c r="QW205" s="163"/>
      <c r="QX205" s="13"/>
      <c r="QZ205" s="622"/>
      <c r="RA205" s="158">
        <v>12.05</v>
      </c>
      <c r="RB205" s="158">
        <v>12.89</v>
      </c>
      <c r="RC205" s="507"/>
      <c r="RD205" s="321" t="s">
        <v>62</v>
      </c>
      <c r="RE205" s="159">
        <f>RB205-RA205+RL205</f>
        <v>0.83999999999999986</v>
      </c>
      <c r="RF205" s="160">
        <f>RE205/RA205</f>
        <v>6.9709543568464719E-2</v>
      </c>
      <c r="RG205" s="160"/>
      <c r="RH205" s="160"/>
      <c r="RI205" s="160"/>
      <c r="RJ205" s="526" t="s">
        <v>39</v>
      </c>
      <c r="RK205" s="284"/>
      <c r="RL205" s="571"/>
      <c r="RM205" s="633"/>
      <c r="RQ205" s="622"/>
      <c r="RR205" s="158">
        <v>12.05</v>
      </c>
      <c r="RS205" s="158">
        <v>12.89</v>
      </c>
      <c r="RT205" s="507"/>
      <c r="RU205" s="321" t="s">
        <v>62</v>
      </c>
      <c r="RV205" s="159">
        <f>RS205-RR205+SC205</f>
        <v>0.83999999999999986</v>
      </c>
      <c r="RW205" s="160">
        <f>RV205/RR205</f>
        <v>6.9709543568464719E-2</v>
      </c>
      <c r="RX205" s="160"/>
      <c r="RY205" s="160"/>
      <c r="RZ205" s="160"/>
      <c r="SA205" s="526" t="s">
        <v>39</v>
      </c>
      <c r="SB205" s="284"/>
      <c r="SC205" s="571"/>
      <c r="SD205" s="633"/>
    </row>
    <row r="206" spans="1:498" ht="15" customHeight="1">
      <c r="A206" s="132" t="s">
        <v>612</v>
      </c>
      <c r="B206" s="133">
        <v>30</v>
      </c>
      <c r="C206" s="132" t="s">
        <v>266</v>
      </c>
      <c r="D206" s="784">
        <v>1026</v>
      </c>
      <c r="E206" s="134" t="s">
        <v>591</v>
      </c>
      <c r="F206" s="353" t="s">
        <v>147</v>
      </c>
      <c r="G206" s="605" t="s">
        <v>567</v>
      </c>
      <c r="H206" s="132"/>
      <c r="J206" s="692"/>
      <c r="K206" s="692"/>
      <c r="L206" s="692"/>
      <c r="M206" s="692"/>
      <c r="N206" s="692"/>
      <c r="O206" s="692"/>
      <c r="P206" s="692"/>
      <c r="Q206" s="692"/>
      <c r="R206" s="692"/>
      <c r="S206" s="692"/>
      <c r="T206" s="692"/>
      <c r="U206" s="692"/>
      <c r="V206" s="692"/>
      <c r="X206" s="13"/>
      <c r="Y206" s="135"/>
      <c r="Z206" s="135"/>
      <c r="AA206" s="836"/>
      <c r="AB206" s="136"/>
      <c r="AC206" s="137"/>
      <c r="AD206" s="837"/>
      <c r="AE206" s="838"/>
      <c r="AF206" s="138"/>
      <c r="AG206" s="840"/>
      <c r="AH206" s="841"/>
      <c r="AI206" s="841"/>
      <c r="AL206" s="13"/>
      <c r="AM206" s="158"/>
      <c r="AN206" s="158"/>
      <c r="AO206" s="842"/>
      <c r="AP206" s="159"/>
      <c r="AQ206" s="160"/>
      <c r="AR206" s="843"/>
      <c r="AS206" s="844"/>
      <c r="AT206" s="162"/>
      <c r="AU206" s="845"/>
      <c r="AV206" s="846"/>
      <c r="AW206" s="846"/>
      <c r="AX206" s="692"/>
      <c r="AZ206" s="13"/>
      <c r="BA206" s="158"/>
      <c r="BB206" s="158"/>
      <c r="BC206" s="842"/>
      <c r="BD206" s="159"/>
      <c r="BE206" s="160"/>
      <c r="BF206" s="843"/>
      <c r="BG206" s="844"/>
      <c r="BH206" s="162"/>
      <c r="BI206" s="845"/>
      <c r="BJ206" s="846"/>
      <c r="BK206" s="846"/>
      <c r="BL206" s="13"/>
      <c r="BN206" s="13"/>
      <c r="BO206" s="158"/>
      <c r="BP206" s="158"/>
      <c r="BQ206" s="842"/>
      <c r="BR206" s="159"/>
      <c r="BS206" s="160"/>
      <c r="BT206" s="843"/>
      <c r="BU206" s="844"/>
      <c r="BV206" s="162"/>
      <c r="BW206" s="845"/>
      <c r="BX206" s="846"/>
      <c r="BY206" s="846"/>
      <c r="BZ206" s="692"/>
      <c r="CB206" s="13"/>
      <c r="CC206" s="158"/>
      <c r="CD206" s="158"/>
      <c r="CE206" s="842"/>
      <c r="CF206" s="159"/>
      <c r="CG206" s="160"/>
      <c r="CH206" s="843"/>
      <c r="CI206" s="844"/>
      <c r="CJ206" s="162"/>
      <c r="CK206" s="845"/>
      <c r="CL206" s="846"/>
      <c r="CM206" s="846"/>
      <c r="CN206" s="692"/>
      <c r="CP206" s="13"/>
      <c r="CQ206" s="158"/>
      <c r="CR206" s="158"/>
      <c r="CS206" s="842"/>
      <c r="CT206" s="159"/>
      <c r="CU206" s="160"/>
      <c r="CV206" s="843"/>
      <c r="CW206" s="844"/>
      <c r="CX206" s="162"/>
      <c r="CY206" s="845"/>
      <c r="CZ206" s="846"/>
      <c r="DA206" s="846"/>
      <c r="DB206" s="692"/>
      <c r="DD206" s="13"/>
      <c r="DE206" s="158"/>
      <c r="DF206" s="158"/>
      <c r="DG206" s="842"/>
      <c r="DH206" s="842"/>
      <c r="DI206" s="842"/>
      <c r="DJ206" s="159"/>
      <c r="DK206" s="160"/>
      <c r="DL206" s="843"/>
      <c r="DM206" s="844"/>
      <c r="DN206" s="162"/>
      <c r="DO206" s="845"/>
      <c r="DP206" s="846"/>
      <c r="DQ206" s="846"/>
      <c r="DR206" s="692"/>
      <c r="DT206" s="13"/>
      <c r="DU206" s="158"/>
      <c r="DV206" s="158"/>
      <c r="DW206" s="842"/>
      <c r="DX206" s="159"/>
      <c r="DY206" s="160"/>
      <c r="DZ206" s="843"/>
      <c r="EA206" s="844"/>
      <c r="EB206" s="162"/>
      <c r="EC206" s="845"/>
      <c r="ED206" s="846"/>
      <c r="EE206" s="846"/>
      <c r="EF206" s="692"/>
      <c r="EG206" s="692"/>
      <c r="EH206" s="13"/>
      <c r="EI206" s="158"/>
      <c r="EJ206" s="158"/>
      <c r="EK206" s="842"/>
      <c r="EL206" s="159"/>
      <c r="EM206" s="160"/>
      <c r="EN206" s="844"/>
      <c r="EO206" s="162"/>
      <c r="EP206" s="845"/>
      <c r="EQ206" s="846"/>
      <c r="ER206" s="846"/>
      <c r="ES206" s="692"/>
      <c r="EU206" s="13"/>
      <c r="EV206" s="158"/>
      <c r="EW206" s="158"/>
      <c r="EX206" s="158"/>
      <c r="EY206" s="159"/>
      <c r="EZ206" s="160"/>
      <c r="FA206" s="844"/>
      <c r="FB206" s="162"/>
      <c r="FC206" s="845"/>
      <c r="FD206" s="846"/>
      <c r="FE206" s="846"/>
      <c r="FF206" s="692"/>
      <c r="FH206" s="13"/>
      <c r="FI206" s="158"/>
      <c r="FJ206" s="158"/>
      <c r="FK206" s="158"/>
      <c r="FL206" s="159"/>
      <c r="FM206" s="160"/>
      <c r="FN206" s="844"/>
      <c r="FO206" s="162"/>
      <c r="FP206" s="845"/>
      <c r="FQ206" s="846"/>
      <c r="FR206" s="846"/>
      <c r="FS206" s="692"/>
      <c r="FU206" s="13"/>
      <c r="FV206" s="158"/>
      <c r="FW206" s="158"/>
      <c r="FX206" s="158"/>
      <c r="FY206" s="158"/>
      <c r="FZ206" s="159"/>
      <c r="GA206" s="160"/>
      <c r="GB206" s="844"/>
      <c r="GC206" s="162"/>
      <c r="GD206" s="845"/>
      <c r="GE206" s="846"/>
      <c r="GF206" s="846"/>
      <c r="GG206" s="692"/>
      <c r="GI206" s="13"/>
      <c r="GJ206" s="158"/>
      <c r="GK206" s="158"/>
      <c r="GL206" s="158"/>
      <c r="GM206" s="158"/>
      <c r="GN206" s="159"/>
      <c r="GO206" s="160"/>
      <c r="GP206" s="844"/>
      <c r="GQ206" s="284"/>
      <c r="GR206" s="845"/>
      <c r="GS206" s="846"/>
      <c r="GT206" s="846"/>
      <c r="GU206" s="692"/>
      <c r="GW206" s="13"/>
      <c r="GX206" s="158"/>
      <c r="GY206" s="158"/>
      <c r="GZ206" s="158"/>
      <c r="HA206" s="158"/>
      <c r="HB206" s="159"/>
      <c r="HC206" s="160"/>
      <c r="HD206" s="844"/>
      <c r="HE206" s="284"/>
      <c r="HF206" s="845"/>
      <c r="HG206" s="846"/>
      <c r="HH206" s="846"/>
      <c r="HI206" s="692"/>
      <c r="HJ206" s="692"/>
      <c r="HK206" s="13"/>
      <c r="HL206" s="158"/>
      <c r="HM206" s="158"/>
      <c r="HN206" s="158"/>
      <c r="HO206" s="158"/>
      <c r="HP206" s="159"/>
      <c r="HQ206" s="160"/>
      <c r="HR206" s="844"/>
      <c r="HS206" s="284"/>
      <c r="HT206" s="845"/>
      <c r="HU206" s="846"/>
      <c r="HV206" s="846"/>
      <c r="HW206" s="692"/>
      <c r="HX206" s="13"/>
      <c r="HY206" s="158"/>
      <c r="HZ206" s="158"/>
      <c r="IA206" s="158"/>
      <c r="IB206" s="158"/>
      <c r="IC206" s="159"/>
      <c r="ID206" s="160"/>
      <c r="IE206" s="843"/>
      <c r="IF206" s="843"/>
      <c r="IG206" s="843"/>
      <c r="IH206" s="844"/>
      <c r="II206" s="284"/>
      <c r="IJ206" s="845"/>
      <c r="IK206" s="846"/>
      <c r="IL206" s="846"/>
      <c r="IM206" s="692"/>
      <c r="IQ206" s="13"/>
      <c r="IR206" s="158"/>
      <c r="IS206" s="158"/>
      <c r="IT206" s="158"/>
      <c r="IU206" s="158"/>
      <c r="IV206" s="159"/>
      <c r="IW206" s="160"/>
      <c r="IX206" s="843"/>
      <c r="IY206" s="843"/>
      <c r="IZ206" s="843"/>
      <c r="JA206" s="844"/>
      <c r="JB206" s="284"/>
      <c r="JC206" s="845"/>
      <c r="JD206" s="846"/>
      <c r="JE206" s="846"/>
      <c r="JF206" s="692"/>
      <c r="JH206" s="13"/>
      <c r="JI206" s="158">
        <v>16.91</v>
      </c>
      <c r="JJ206" s="158">
        <v>18.09</v>
      </c>
      <c r="JK206" s="158"/>
      <c r="JL206" s="158" t="s">
        <v>62</v>
      </c>
      <c r="JM206" s="159">
        <f>JJ206-JI206+JT206</f>
        <v>1.1799999999999997</v>
      </c>
      <c r="JN206" s="160">
        <f>JM206/JI206</f>
        <v>6.9781194559432269E-2</v>
      </c>
      <c r="JO206" s="843"/>
      <c r="JP206" s="843"/>
      <c r="JQ206" s="843"/>
      <c r="JR206" s="844" t="s">
        <v>39</v>
      </c>
      <c r="JS206" s="284"/>
      <c r="JT206" s="845"/>
      <c r="JU206" s="846"/>
      <c r="JV206" s="846"/>
      <c r="JW206" s="13"/>
      <c r="JZ206" s="13"/>
      <c r="KA206" s="158">
        <v>16.91</v>
      </c>
      <c r="KB206" s="158">
        <v>18.09</v>
      </c>
      <c r="KC206" s="158"/>
      <c r="KD206" s="158" t="s">
        <v>62</v>
      </c>
      <c r="KE206" s="159">
        <f>KB206-KA206+KL206</f>
        <v>1.1799999999999997</v>
      </c>
      <c r="KF206" s="160">
        <f>KE206/KA206</f>
        <v>6.9781194559432269E-2</v>
      </c>
      <c r="KG206" s="843"/>
      <c r="KH206" s="843"/>
      <c r="KI206" s="843"/>
      <c r="KJ206" s="844" t="s">
        <v>39</v>
      </c>
      <c r="KK206" s="284"/>
      <c r="KL206" s="845"/>
      <c r="KM206" s="846"/>
      <c r="KN206" s="846"/>
      <c r="KO206" s="13"/>
      <c r="KQ206" s="13"/>
      <c r="KR206" s="158">
        <v>16.91</v>
      </c>
      <c r="KS206" s="158">
        <v>18.09</v>
      </c>
      <c r="KT206" s="158"/>
      <c r="KU206" s="321" t="s">
        <v>62</v>
      </c>
      <c r="KV206" s="159">
        <f>KS206-KR206+LC206</f>
        <v>1.1799999999999997</v>
      </c>
      <c r="KW206" s="160">
        <f>KV206/KR206</f>
        <v>6.9781194559432269E-2</v>
      </c>
      <c r="KX206" s="843"/>
      <c r="KY206" s="843"/>
      <c r="KZ206" s="843"/>
      <c r="LA206" s="844" t="s">
        <v>39</v>
      </c>
      <c r="LB206" s="284"/>
      <c r="LC206" s="845"/>
      <c r="LD206" s="846"/>
      <c r="LE206" s="846"/>
      <c r="LF206" s="13"/>
      <c r="LI206" s="13"/>
      <c r="LJ206" s="158">
        <v>16.91</v>
      </c>
      <c r="LK206" s="158">
        <v>18.09</v>
      </c>
      <c r="LL206" s="158"/>
      <c r="LM206" s="321" t="s">
        <v>62</v>
      </c>
      <c r="LN206" s="159">
        <f>LK206-LJ206+LU206</f>
        <v>1.1799999999999997</v>
      </c>
      <c r="LO206" s="160">
        <f>LN206/LJ206</f>
        <v>6.9781194559432269E-2</v>
      </c>
      <c r="LP206" s="843"/>
      <c r="LQ206" s="843"/>
      <c r="LR206" s="843"/>
      <c r="LS206" s="844" t="s">
        <v>39</v>
      </c>
      <c r="LT206" s="284"/>
      <c r="LU206" s="845"/>
      <c r="LV206" s="846"/>
      <c r="LW206" s="846"/>
      <c r="LX206" s="13"/>
      <c r="LZ206" s="13"/>
      <c r="MA206" s="158">
        <v>16.91</v>
      </c>
      <c r="MB206" s="158">
        <v>18.09</v>
      </c>
      <c r="MC206" s="158"/>
      <c r="MD206" s="321" t="s">
        <v>62</v>
      </c>
      <c r="ME206" s="159">
        <f>MB206-MA206+ML206</f>
        <v>1.1799999999999997</v>
      </c>
      <c r="MF206" s="160">
        <f>ME206/MA206</f>
        <v>6.9781194559432269E-2</v>
      </c>
      <c r="MG206" s="843"/>
      <c r="MH206" s="843"/>
      <c r="MI206" s="843"/>
      <c r="MJ206" s="844" t="s">
        <v>39</v>
      </c>
      <c r="MK206" s="284"/>
      <c r="ML206" s="845"/>
      <c r="MM206" s="846"/>
      <c r="MN206" s="846"/>
      <c r="MO206" s="13"/>
      <c r="MQ206" s="13"/>
      <c r="MR206" s="158">
        <v>16.91</v>
      </c>
      <c r="MS206" s="158">
        <v>18.09</v>
      </c>
      <c r="MT206" s="158"/>
      <c r="MU206" s="321" t="s">
        <v>62</v>
      </c>
      <c r="MV206" s="159">
        <f>MS206-MR206+NC206</f>
        <v>1.1799999999999997</v>
      </c>
      <c r="MW206" s="160">
        <f>MV206/MR206</f>
        <v>6.9781194559432269E-2</v>
      </c>
      <c r="MX206" s="843"/>
      <c r="MY206" s="843"/>
      <c r="MZ206" s="843"/>
      <c r="NA206" s="844" t="s">
        <v>39</v>
      </c>
      <c r="NB206" s="284"/>
      <c r="NC206" s="845"/>
      <c r="ND206" s="846"/>
      <c r="NE206" s="846"/>
      <c r="NF206" s="13"/>
      <c r="NI206" s="13"/>
      <c r="NJ206" s="158">
        <v>16.91</v>
      </c>
      <c r="NK206" s="158">
        <v>18.09</v>
      </c>
      <c r="NL206" s="158"/>
      <c r="NM206" s="321" t="s">
        <v>62</v>
      </c>
      <c r="NN206" s="159">
        <f>NK206-NJ206+NU206</f>
        <v>1.1799999999999997</v>
      </c>
      <c r="NO206" s="160">
        <f>NN206/NJ206</f>
        <v>6.9781194559432269E-2</v>
      </c>
      <c r="NP206" s="843"/>
      <c r="NQ206" s="843"/>
      <c r="NR206" s="843"/>
      <c r="NS206" s="844" t="s">
        <v>39</v>
      </c>
      <c r="NT206" s="284"/>
      <c r="NU206" s="845"/>
      <c r="NV206" s="846"/>
      <c r="NW206" s="846"/>
      <c r="NX206" s="13"/>
      <c r="OA206" s="13"/>
      <c r="OB206" s="158">
        <v>16.91</v>
      </c>
      <c r="OC206" s="158">
        <v>18.09</v>
      </c>
      <c r="OD206" s="158"/>
      <c r="OE206" s="321" t="s">
        <v>62</v>
      </c>
      <c r="OF206" s="159">
        <f>OC206-OB206+OM206</f>
        <v>1.1799999999999997</v>
      </c>
      <c r="OG206" s="160">
        <f>OF206/OB206</f>
        <v>6.9781194559432269E-2</v>
      </c>
      <c r="OH206" s="843"/>
      <c r="OI206" s="843"/>
      <c r="OJ206" s="843"/>
      <c r="OK206" s="844" t="s">
        <v>39</v>
      </c>
      <c r="OL206" s="284"/>
      <c r="OM206" s="845"/>
      <c r="ON206" s="13"/>
      <c r="OQ206" s="13"/>
      <c r="OR206" s="158">
        <v>16.91</v>
      </c>
      <c r="OS206" s="158">
        <v>18.09</v>
      </c>
      <c r="OT206" s="158"/>
      <c r="OU206" s="321" t="s">
        <v>62</v>
      </c>
      <c r="OV206" s="159">
        <f>OS206-OR206+PC206</f>
        <v>1.1799999999999997</v>
      </c>
      <c r="OW206" s="160">
        <f>OV206/OR206</f>
        <v>6.9781194559432269E-2</v>
      </c>
      <c r="OX206" s="843"/>
      <c r="OY206" s="843"/>
      <c r="OZ206" s="843"/>
      <c r="PA206" s="844" t="s">
        <v>39</v>
      </c>
      <c r="PB206" s="284"/>
      <c r="PC206" s="845"/>
      <c r="PD206" s="13"/>
      <c r="PG206" s="13"/>
      <c r="PH206" s="158">
        <v>16.91</v>
      </c>
      <c r="PI206" s="158">
        <v>18.09</v>
      </c>
      <c r="PJ206" s="158"/>
      <c r="PK206" s="321" t="s">
        <v>62</v>
      </c>
      <c r="PL206" s="159">
        <f>PI206-PH206+PS206</f>
        <v>1.1799999999999997</v>
      </c>
      <c r="PM206" s="160">
        <f>PL206/PH206</f>
        <v>6.9781194559432269E-2</v>
      </c>
      <c r="PN206" s="843"/>
      <c r="PO206" s="843"/>
      <c r="PP206" s="843"/>
      <c r="PQ206" s="844" t="s">
        <v>39</v>
      </c>
      <c r="PR206" s="284"/>
      <c r="PS206" s="845"/>
      <c r="PT206" s="13"/>
      <c r="PV206" s="13"/>
      <c r="PW206" s="158">
        <v>16.91</v>
      </c>
      <c r="PX206" s="158">
        <v>18.09</v>
      </c>
      <c r="PY206" s="158"/>
      <c r="PZ206" s="321" t="s">
        <v>62</v>
      </c>
      <c r="QA206" s="159">
        <f>PX206-PW206+QH206</f>
        <v>1.1799999999999997</v>
      </c>
      <c r="QB206" s="160">
        <f>QA206/PW206</f>
        <v>6.9781194559432269E-2</v>
      </c>
      <c r="QC206" s="843"/>
      <c r="QD206" s="843"/>
      <c r="QE206" s="843"/>
      <c r="QF206" s="844" t="s">
        <v>39</v>
      </c>
      <c r="QG206" s="284"/>
      <c r="QH206" s="845"/>
      <c r="QI206" s="13"/>
      <c r="QK206" s="13"/>
      <c r="QL206" s="158">
        <v>16.91</v>
      </c>
      <c r="QM206" s="158">
        <v>18.09</v>
      </c>
      <c r="QN206" s="158"/>
      <c r="QO206" s="321" t="s">
        <v>62</v>
      </c>
      <c r="QP206" s="159">
        <f>QM206-QL206+QW206</f>
        <v>1.1799999999999997</v>
      </c>
      <c r="QQ206" s="160">
        <f>QP206/QL206</f>
        <v>6.9781194559432269E-2</v>
      </c>
      <c r="QR206" s="843"/>
      <c r="QS206" s="843"/>
      <c r="QT206" s="843"/>
      <c r="QU206" s="844" t="s">
        <v>39</v>
      </c>
      <c r="QV206" s="284"/>
      <c r="QW206" s="845"/>
      <c r="QX206" s="13"/>
      <c r="QZ206" s="622"/>
      <c r="RA206" s="158">
        <v>16.91</v>
      </c>
      <c r="RB206" s="158">
        <v>18.09</v>
      </c>
      <c r="RC206" s="507"/>
      <c r="RD206" s="321" t="s">
        <v>62</v>
      </c>
      <c r="RE206" s="159">
        <f>RB206-RA206+RL206</f>
        <v>1.1799999999999997</v>
      </c>
      <c r="RF206" s="160">
        <f>RE206/RA206</f>
        <v>6.9781194559432269E-2</v>
      </c>
      <c r="RG206" s="843"/>
      <c r="RH206" s="843"/>
      <c r="RI206" s="843"/>
      <c r="RJ206" s="911" t="s">
        <v>39</v>
      </c>
      <c r="RK206" s="284"/>
      <c r="RL206" s="920"/>
      <c r="RM206" s="633"/>
      <c r="RQ206" s="622"/>
      <c r="RR206" s="158">
        <v>16.91</v>
      </c>
      <c r="RS206" s="158">
        <v>18.09</v>
      </c>
      <c r="RT206" s="507"/>
      <c r="RU206" s="321" t="s">
        <v>62</v>
      </c>
      <c r="RV206" s="159">
        <f>RS206-RR206+SC206</f>
        <v>1.1799999999999997</v>
      </c>
      <c r="RW206" s="160">
        <f>RV206/RR206</f>
        <v>6.9781194559432269E-2</v>
      </c>
      <c r="RX206" s="843"/>
      <c r="RY206" s="843"/>
      <c r="RZ206" s="843"/>
      <c r="SA206" s="911" t="s">
        <v>39</v>
      </c>
      <c r="SB206" s="284"/>
      <c r="SC206" s="920"/>
      <c r="SD206" s="633"/>
    </row>
    <row r="207" spans="1:498" ht="15" customHeight="1">
      <c r="A207" s="132" t="s">
        <v>613</v>
      </c>
      <c r="B207" s="133">
        <v>30</v>
      </c>
      <c r="C207" s="132" t="s">
        <v>266</v>
      </c>
      <c r="D207" s="784">
        <v>1026</v>
      </c>
      <c r="E207" s="134" t="s">
        <v>591</v>
      </c>
      <c r="F207" s="353" t="s">
        <v>147</v>
      </c>
      <c r="G207" s="605" t="s">
        <v>342</v>
      </c>
      <c r="H207" s="132"/>
      <c r="J207" s="692"/>
      <c r="K207" s="692"/>
      <c r="L207" s="692"/>
      <c r="M207" s="692"/>
      <c r="N207" s="692"/>
      <c r="O207" s="692"/>
      <c r="P207" s="692"/>
      <c r="Q207" s="692"/>
      <c r="R207" s="692"/>
      <c r="S207" s="692"/>
      <c r="T207" s="692"/>
      <c r="U207" s="692"/>
      <c r="V207" s="692"/>
      <c r="X207" s="13"/>
      <c r="Y207" s="135"/>
      <c r="Z207" s="135"/>
      <c r="AA207" s="836"/>
      <c r="AB207" s="136"/>
      <c r="AC207" s="137"/>
      <c r="AD207" s="837"/>
      <c r="AE207" s="838"/>
      <c r="AF207" s="138"/>
      <c r="AG207" s="840"/>
      <c r="AH207" s="841"/>
      <c r="AI207" s="841"/>
      <c r="AL207" s="13"/>
      <c r="AM207" s="158"/>
      <c r="AN207" s="158"/>
      <c r="AO207" s="842"/>
      <c r="AP207" s="159"/>
      <c r="AQ207" s="160"/>
      <c r="AR207" s="843"/>
      <c r="AS207" s="844"/>
      <c r="AT207" s="162"/>
      <c r="AU207" s="845"/>
      <c r="AV207" s="846"/>
      <c r="AW207" s="846"/>
      <c r="AX207" s="692"/>
      <c r="AZ207" s="13"/>
      <c r="BA207" s="158"/>
      <c r="BB207" s="158"/>
      <c r="BC207" s="842"/>
      <c r="BD207" s="159"/>
      <c r="BE207" s="160"/>
      <c r="BF207" s="843"/>
      <c r="BG207" s="844"/>
      <c r="BH207" s="162"/>
      <c r="BI207" s="845"/>
      <c r="BJ207" s="846"/>
      <c r="BK207" s="846"/>
      <c r="BL207" s="13"/>
      <c r="BN207" s="13"/>
      <c r="BO207" s="158"/>
      <c r="BP207" s="158"/>
      <c r="BQ207" s="842"/>
      <c r="BR207" s="159"/>
      <c r="BS207" s="160"/>
      <c r="BT207" s="843"/>
      <c r="BU207" s="844"/>
      <c r="BV207" s="162"/>
      <c r="BW207" s="845"/>
      <c r="BX207" s="846"/>
      <c r="BY207" s="846"/>
      <c r="BZ207" s="692"/>
      <c r="CB207" s="13"/>
      <c r="CC207" s="158"/>
      <c r="CD207" s="158"/>
      <c r="CE207" s="842"/>
      <c r="CF207" s="159"/>
      <c r="CG207" s="160"/>
      <c r="CH207" s="843"/>
      <c r="CI207" s="844"/>
      <c r="CJ207" s="162"/>
      <c r="CK207" s="845"/>
      <c r="CL207" s="846"/>
      <c r="CM207" s="846"/>
      <c r="CN207" s="692"/>
      <c r="CP207" s="13"/>
      <c r="CQ207" s="158"/>
      <c r="CR207" s="158"/>
      <c r="CS207" s="842"/>
      <c r="CT207" s="159"/>
      <c r="CU207" s="160"/>
      <c r="CV207" s="843"/>
      <c r="CW207" s="844"/>
      <c r="CX207" s="162"/>
      <c r="CY207" s="845"/>
      <c r="CZ207" s="846"/>
      <c r="DA207" s="846"/>
      <c r="DB207" s="692"/>
      <c r="DD207" s="13"/>
      <c r="DE207" s="158"/>
      <c r="DF207" s="158"/>
      <c r="DG207" s="842"/>
      <c r="DH207" s="842"/>
      <c r="DI207" s="842"/>
      <c r="DJ207" s="159"/>
      <c r="DK207" s="160"/>
      <c r="DL207" s="843"/>
      <c r="DM207" s="844"/>
      <c r="DN207" s="162"/>
      <c r="DO207" s="845"/>
      <c r="DP207" s="846"/>
      <c r="DQ207" s="846"/>
      <c r="DR207" s="692"/>
      <c r="DT207" s="13"/>
      <c r="DU207" s="158"/>
      <c r="DV207" s="158"/>
      <c r="DW207" s="842"/>
      <c r="DX207" s="159"/>
      <c r="DY207" s="160"/>
      <c r="DZ207" s="843"/>
      <c r="EA207" s="844"/>
      <c r="EB207" s="162"/>
      <c r="EC207" s="845"/>
      <c r="ED207" s="846"/>
      <c r="EE207" s="846"/>
      <c r="EF207" s="692"/>
      <c r="EG207" s="692"/>
      <c r="EH207" s="13"/>
      <c r="EI207" s="158"/>
      <c r="EJ207" s="158"/>
      <c r="EK207" s="842"/>
      <c r="EL207" s="159"/>
      <c r="EM207" s="160"/>
      <c r="EN207" s="844"/>
      <c r="EO207" s="162"/>
      <c r="EP207" s="845"/>
      <c r="EQ207" s="846"/>
      <c r="ER207" s="846"/>
      <c r="ES207" s="692"/>
      <c r="EU207" s="13"/>
      <c r="EV207" s="158"/>
      <c r="EW207" s="158"/>
      <c r="EX207" s="158"/>
      <c r="EY207" s="159"/>
      <c r="EZ207" s="160"/>
      <c r="FA207" s="844"/>
      <c r="FB207" s="162"/>
      <c r="FC207" s="845"/>
      <c r="FD207" s="846"/>
      <c r="FE207" s="846"/>
      <c r="FF207" s="692"/>
      <c r="FH207" s="13"/>
      <c r="FI207" s="158"/>
      <c r="FJ207" s="158"/>
      <c r="FK207" s="158"/>
      <c r="FL207" s="159"/>
      <c r="FM207" s="160"/>
      <c r="FN207" s="844"/>
      <c r="FO207" s="162"/>
      <c r="FP207" s="845"/>
      <c r="FQ207" s="846"/>
      <c r="FR207" s="846"/>
      <c r="FS207" s="692"/>
      <c r="FU207" s="13"/>
      <c r="FV207" s="158"/>
      <c r="FW207" s="158"/>
      <c r="FX207" s="158"/>
      <c r="FY207" s="158"/>
      <c r="FZ207" s="159"/>
      <c r="GA207" s="160"/>
      <c r="GB207" s="844"/>
      <c r="GC207" s="162"/>
      <c r="GD207" s="845"/>
      <c r="GE207" s="846"/>
      <c r="GF207" s="846"/>
      <c r="GG207" s="692"/>
      <c r="GI207" s="13"/>
      <c r="GJ207" s="158"/>
      <c r="GK207" s="158"/>
      <c r="GL207" s="158"/>
      <c r="GM207" s="158"/>
      <c r="GN207" s="159"/>
      <c r="GO207" s="160"/>
      <c r="GP207" s="844"/>
      <c r="GQ207" s="284"/>
      <c r="GR207" s="845"/>
      <c r="GS207" s="846"/>
      <c r="GT207" s="846"/>
      <c r="GU207" s="692"/>
      <c r="GW207" s="13"/>
      <c r="GX207" s="158"/>
      <c r="GY207" s="158"/>
      <c r="GZ207" s="158"/>
      <c r="HA207" s="158"/>
      <c r="HB207" s="159"/>
      <c r="HC207" s="160"/>
      <c r="HD207" s="844"/>
      <c r="HE207" s="284"/>
      <c r="HF207" s="845"/>
      <c r="HG207" s="846"/>
      <c r="HH207" s="846"/>
      <c r="HI207" s="692"/>
      <c r="HJ207" s="692"/>
      <c r="HK207" s="13"/>
      <c r="HL207" s="158"/>
      <c r="HM207" s="158"/>
      <c r="HN207" s="158"/>
      <c r="HO207" s="158"/>
      <c r="HP207" s="159"/>
      <c r="HQ207" s="160"/>
      <c r="HR207" s="844"/>
      <c r="HS207" s="284"/>
      <c r="HT207" s="845"/>
      <c r="HU207" s="846"/>
      <c r="HV207" s="846"/>
      <c r="HW207" s="692"/>
      <c r="HX207" s="13"/>
      <c r="HY207" s="158"/>
      <c r="HZ207" s="158"/>
      <c r="IA207" s="158"/>
      <c r="IB207" s="158"/>
      <c r="IC207" s="159"/>
      <c r="ID207" s="160"/>
      <c r="IE207" s="843"/>
      <c r="IF207" s="843"/>
      <c r="IG207" s="843"/>
      <c r="IH207" s="844"/>
      <c r="II207" s="284"/>
      <c r="IJ207" s="845"/>
      <c r="IK207" s="846"/>
      <c r="IL207" s="846"/>
      <c r="IM207" s="692"/>
      <c r="IO207" s="692"/>
      <c r="IQ207" s="13"/>
      <c r="IR207" s="158"/>
      <c r="IS207" s="158"/>
      <c r="IT207" s="158"/>
      <c r="IU207" s="158"/>
      <c r="IV207" s="159"/>
      <c r="IW207" s="160"/>
      <c r="IX207" s="843"/>
      <c r="IY207" s="843"/>
      <c r="IZ207" s="843"/>
      <c r="JA207" s="844"/>
      <c r="JB207" s="284"/>
      <c r="JC207" s="845"/>
      <c r="JD207" s="846"/>
      <c r="JE207" s="846"/>
      <c r="JF207" s="692"/>
      <c r="JH207" s="13"/>
      <c r="JI207" s="158">
        <v>14.2</v>
      </c>
      <c r="JJ207" s="158">
        <v>15.19</v>
      </c>
      <c r="JK207" s="158"/>
      <c r="JL207" s="158" t="s">
        <v>62</v>
      </c>
      <c r="JM207" s="159">
        <f>JJ207-JI207+JT207</f>
        <v>0.99000000000000021</v>
      </c>
      <c r="JN207" s="160">
        <f>JM207/JI207</f>
        <v>6.9718309859154948E-2</v>
      </c>
      <c r="JO207" s="843"/>
      <c r="JP207" s="843"/>
      <c r="JQ207" s="843"/>
      <c r="JR207" s="844" t="s">
        <v>39</v>
      </c>
      <c r="JS207" s="284"/>
      <c r="JT207" s="845"/>
      <c r="JU207" s="846"/>
      <c r="JV207" s="846"/>
      <c r="JW207" s="13"/>
      <c r="JZ207" s="13"/>
      <c r="KA207" s="158">
        <v>14.2</v>
      </c>
      <c r="KB207" s="158">
        <v>15.19</v>
      </c>
      <c r="KC207" s="158"/>
      <c r="KD207" s="158" t="s">
        <v>62</v>
      </c>
      <c r="KE207" s="159">
        <f>KB207-KA207+KL207</f>
        <v>0.99000000000000021</v>
      </c>
      <c r="KF207" s="160">
        <f>KE207/KA207</f>
        <v>6.9718309859154948E-2</v>
      </c>
      <c r="KG207" s="843"/>
      <c r="KH207" s="843"/>
      <c r="KI207" s="843"/>
      <c r="KJ207" s="844" t="s">
        <v>39</v>
      </c>
      <c r="KK207" s="284"/>
      <c r="KL207" s="845"/>
      <c r="KM207" s="846"/>
      <c r="KN207" s="846"/>
      <c r="KO207" s="13"/>
      <c r="KQ207" s="13"/>
      <c r="KR207" s="158">
        <v>14.2</v>
      </c>
      <c r="KS207" s="158">
        <v>15.19</v>
      </c>
      <c r="KT207" s="158"/>
      <c r="KU207" s="321" t="s">
        <v>62</v>
      </c>
      <c r="KV207" s="159">
        <f>KS207-KR207+LC207</f>
        <v>0.99000000000000021</v>
      </c>
      <c r="KW207" s="160">
        <f>KV207/KR207</f>
        <v>6.9718309859154948E-2</v>
      </c>
      <c r="KX207" s="843"/>
      <c r="KY207" s="843"/>
      <c r="KZ207" s="843"/>
      <c r="LA207" s="844" t="s">
        <v>39</v>
      </c>
      <c r="LB207" s="284"/>
      <c r="LC207" s="845"/>
      <c r="LD207" s="846"/>
      <c r="LE207" s="846"/>
      <c r="LF207" s="13"/>
      <c r="LI207" s="13"/>
      <c r="LJ207" s="158">
        <v>14.2</v>
      </c>
      <c r="LK207" s="158">
        <v>15.19</v>
      </c>
      <c r="LL207" s="158"/>
      <c r="LM207" s="321" t="s">
        <v>62</v>
      </c>
      <c r="LN207" s="159">
        <f>LK207-LJ207+LU207</f>
        <v>0.99000000000000021</v>
      </c>
      <c r="LO207" s="160">
        <f>LN207/LJ207</f>
        <v>6.9718309859154948E-2</v>
      </c>
      <c r="LP207" s="843"/>
      <c r="LQ207" s="843"/>
      <c r="LR207" s="843"/>
      <c r="LS207" s="844" t="s">
        <v>39</v>
      </c>
      <c r="LT207" s="284"/>
      <c r="LU207" s="845"/>
      <c r="LV207" s="846"/>
      <c r="LW207" s="846"/>
      <c r="LX207" s="13"/>
      <c r="LZ207" s="13"/>
      <c r="MA207" s="158">
        <v>14.2</v>
      </c>
      <c r="MB207" s="158">
        <v>15.19</v>
      </c>
      <c r="MC207" s="158"/>
      <c r="MD207" s="321" t="s">
        <v>62</v>
      </c>
      <c r="ME207" s="159">
        <f>MB207-MA207+ML207</f>
        <v>0.99000000000000021</v>
      </c>
      <c r="MF207" s="160">
        <f>ME207/MA207</f>
        <v>6.9718309859154948E-2</v>
      </c>
      <c r="MG207" s="843"/>
      <c r="MH207" s="843"/>
      <c r="MI207" s="843"/>
      <c r="MJ207" s="844" t="s">
        <v>39</v>
      </c>
      <c r="MK207" s="284"/>
      <c r="ML207" s="845"/>
      <c r="MM207" s="846"/>
      <c r="MN207" s="846"/>
      <c r="MO207" s="13"/>
      <c r="MQ207" s="13"/>
      <c r="MR207" s="158">
        <v>14.2</v>
      </c>
      <c r="MS207" s="158">
        <v>15.19</v>
      </c>
      <c r="MT207" s="158"/>
      <c r="MU207" s="321" t="s">
        <v>62</v>
      </c>
      <c r="MV207" s="159">
        <f>MS207-MR207+NC207</f>
        <v>0.99000000000000021</v>
      </c>
      <c r="MW207" s="160">
        <f>MV207/MR207</f>
        <v>6.9718309859154948E-2</v>
      </c>
      <c r="MX207" s="843"/>
      <c r="MY207" s="843"/>
      <c r="MZ207" s="843"/>
      <c r="NA207" s="844" t="s">
        <v>39</v>
      </c>
      <c r="NB207" s="284"/>
      <c r="NC207" s="845"/>
      <c r="ND207" s="846"/>
      <c r="NE207" s="846"/>
      <c r="NF207" s="13"/>
      <c r="NI207" s="13"/>
      <c r="NJ207" s="158">
        <v>14.2</v>
      </c>
      <c r="NK207" s="158">
        <v>15.19</v>
      </c>
      <c r="NL207" s="158"/>
      <c r="NM207" s="321" t="s">
        <v>62</v>
      </c>
      <c r="NN207" s="159">
        <f>NK207-NJ207+NU207</f>
        <v>0.99000000000000021</v>
      </c>
      <c r="NO207" s="160">
        <f>NN207/NJ207</f>
        <v>6.9718309859154948E-2</v>
      </c>
      <c r="NP207" s="843"/>
      <c r="NQ207" s="843"/>
      <c r="NR207" s="843"/>
      <c r="NS207" s="844" t="s">
        <v>39</v>
      </c>
      <c r="NT207" s="284"/>
      <c r="NU207" s="845"/>
      <c r="NV207" s="846"/>
      <c r="NW207" s="846"/>
      <c r="NX207" s="13"/>
      <c r="OA207" s="13"/>
      <c r="OB207" s="158">
        <v>14.2</v>
      </c>
      <c r="OC207" s="158">
        <v>15.19</v>
      </c>
      <c r="OD207" s="158"/>
      <c r="OE207" s="321" t="s">
        <v>62</v>
      </c>
      <c r="OF207" s="159">
        <f>OC207-OB207+OM207</f>
        <v>0.99000000000000021</v>
      </c>
      <c r="OG207" s="160">
        <f>OF207/OB207</f>
        <v>6.9718309859154948E-2</v>
      </c>
      <c r="OH207" s="843"/>
      <c r="OI207" s="843"/>
      <c r="OJ207" s="843"/>
      <c r="OK207" s="844" t="s">
        <v>39</v>
      </c>
      <c r="OL207" s="284"/>
      <c r="OM207" s="845"/>
      <c r="ON207" s="13"/>
      <c r="OQ207" s="13"/>
      <c r="OR207" s="158">
        <v>14.2</v>
      </c>
      <c r="OS207" s="158">
        <v>15.19</v>
      </c>
      <c r="OT207" s="158"/>
      <c r="OU207" s="321" t="s">
        <v>62</v>
      </c>
      <c r="OV207" s="159">
        <f>OS207-OR207+PC207</f>
        <v>0.99000000000000021</v>
      </c>
      <c r="OW207" s="160">
        <f>OV207/OR207</f>
        <v>6.9718309859154948E-2</v>
      </c>
      <c r="OX207" s="843"/>
      <c r="OY207" s="843"/>
      <c r="OZ207" s="843"/>
      <c r="PA207" s="844" t="s">
        <v>39</v>
      </c>
      <c r="PB207" s="284"/>
      <c r="PC207" s="845"/>
      <c r="PD207" s="13"/>
      <c r="PG207" s="13"/>
      <c r="PH207" s="158">
        <v>14.2</v>
      </c>
      <c r="PI207" s="158">
        <v>15.19</v>
      </c>
      <c r="PJ207" s="158"/>
      <c r="PK207" s="321" t="s">
        <v>62</v>
      </c>
      <c r="PL207" s="159">
        <f>PI207-PH207+PS207</f>
        <v>0.99000000000000021</v>
      </c>
      <c r="PM207" s="160">
        <f>PL207/PH207</f>
        <v>6.9718309859154948E-2</v>
      </c>
      <c r="PN207" s="843"/>
      <c r="PO207" s="843"/>
      <c r="PP207" s="843"/>
      <c r="PQ207" s="844" t="s">
        <v>39</v>
      </c>
      <c r="PR207" s="284"/>
      <c r="PS207" s="845"/>
      <c r="PT207" s="13"/>
      <c r="PV207" s="13"/>
      <c r="PW207" s="158">
        <v>14.2</v>
      </c>
      <c r="PX207" s="158">
        <v>15.19</v>
      </c>
      <c r="PY207" s="158"/>
      <c r="PZ207" s="321" t="s">
        <v>62</v>
      </c>
      <c r="QA207" s="159">
        <f>PX207-PW207+QH207</f>
        <v>0.99000000000000021</v>
      </c>
      <c r="QB207" s="160">
        <f>QA207/PW207</f>
        <v>6.9718309859154948E-2</v>
      </c>
      <c r="QC207" s="843"/>
      <c r="QD207" s="843"/>
      <c r="QE207" s="843"/>
      <c r="QF207" s="844" t="s">
        <v>39</v>
      </c>
      <c r="QG207" s="284"/>
      <c r="QH207" s="845"/>
      <c r="QI207" s="13"/>
      <c r="QK207" s="13"/>
      <c r="QL207" s="158">
        <v>14.2</v>
      </c>
      <c r="QM207" s="158">
        <v>15.19</v>
      </c>
      <c r="QN207" s="158"/>
      <c r="QO207" s="321" t="s">
        <v>62</v>
      </c>
      <c r="QP207" s="159">
        <f>QM207-QL207+QW207</f>
        <v>0.99000000000000021</v>
      </c>
      <c r="QQ207" s="160">
        <f>QP207/QL207</f>
        <v>6.9718309859154948E-2</v>
      </c>
      <c r="QR207" s="843"/>
      <c r="QS207" s="843"/>
      <c r="QT207" s="843"/>
      <c r="QU207" s="844" t="s">
        <v>39</v>
      </c>
      <c r="QV207" s="284"/>
      <c r="QW207" s="845"/>
      <c r="QX207" s="13"/>
      <c r="QZ207" s="622"/>
      <c r="RA207" s="158">
        <v>14.2</v>
      </c>
      <c r="RB207" s="158">
        <v>15.19</v>
      </c>
      <c r="RC207" s="507"/>
      <c r="RD207" s="321" t="s">
        <v>62</v>
      </c>
      <c r="RE207" s="159">
        <f>RB207-RA207+RL207</f>
        <v>0.99000000000000021</v>
      </c>
      <c r="RF207" s="160">
        <f>RE207/RA207</f>
        <v>6.9718309859154948E-2</v>
      </c>
      <c r="RG207" s="843"/>
      <c r="RH207" s="843"/>
      <c r="RI207" s="843"/>
      <c r="RJ207" s="911" t="s">
        <v>39</v>
      </c>
      <c r="RK207" s="284"/>
      <c r="RL207" s="920"/>
      <c r="RM207" s="633"/>
      <c r="RQ207" s="622"/>
      <c r="RR207" s="158">
        <v>14.2</v>
      </c>
      <c r="RS207" s="158">
        <v>15.19</v>
      </c>
      <c r="RT207" s="507"/>
      <c r="RU207" s="321" t="s">
        <v>62</v>
      </c>
      <c r="RV207" s="159">
        <f>RS207-RR207+SC207</f>
        <v>0.99000000000000021</v>
      </c>
      <c r="RW207" s="160">
        <f>RV207/RR207</f>
        <v>6.9718309859154948E-2</v>
      </c>
      <c r="RX207" s="843"/>
      <c r="RY207" s="843"/>
      <c r="RZ207" s="843"/>
      <c r="SA207" s="911" t="s">
        <v>39</v>
      </c>
      <c r="SB207" s="284"/>
      <c r="SC207" s="920"/>
      <c r="SD207" s="633"/>
    </row>
    <row r="208" spans="1:498">
      <c r="A208" s="132" t="s">
        <v>615</v>
      </c>
      <c r="B208" s="133">
        <v>30</v>
      </c>
      <c r="C208" s="132" t="s">
        <v>266</v>
      </c>
      <c r="D208" s="784">
        <v>1026</v>
      </c>
      <c r="E208" s="134" t="s">
        <v>591</v>
      </c>
      <c r="F208" s="353" t="s">
        <v>147</v>
      </c>
      <c r="G208" s="605" t="s">
        <v>616</v>
      </c>
      <c r="H208" s="132"/>
      <c r="X208" s="13"/>
      <c r="Y208" s="135"/>
      <c r="Z208" s="135"/>
      <c r="AA208" s="135"/>
      <c r="AB208" s="136"/>
      <c r="AC208" s="137"/>
      <c r="AD208" s="137"/>
      <c r="AE208" s="150"/>
      <c r="AF208" s="138"/>
      <c r="AG208" s="139"/>
      <c r="AH208" s="132"/>
      <c r="AI208" s="132"/>
      <c r="AL208" s="13"/>
      <c r="AM208" s="158"/>
      <c r="AN208" s="158"/>
      <c r="AO208" s="158"/>
      <c r="AP208" s="159"/>
      <c r="AQ208" s="160"/>
      <c r="AR208" s="160"/>
      <c r="AS208" s="161"/>
      <c r="AT208" s="162"/>
      <c r="AU208" s="163"/>
      <c r="AV208" s="155"/>
      <c r="AW208" s="155"/>
      <c r="AZ208" s="13"/>
      <c r="BA208" s="158"/>
      <c r="BB208" s="158"/>
      <c r="BC208" s="158"/>
      <c r="BD208" s="159"/>
      <c r="BE208" s="160"/>
      <c r="BF208" s="160"/>
      <c r="BG208" s="161"/>
      <c r="BH208" s="162"/>
      <c r="BI208" s="163"/>
      <c r="BJ208" s="155"/>
      <c r="BK208" s="155"/>
      <c r="BL208" s="13"/>
      <c r="BN208" s="13"/>
      <c r="BO208" s="158"/>
      <c r="BP208" s="158"/>
      <c r="BQ208" s="158"/>
      <c r="BR208" s="159"/>
      <c r="BS208" s="160"/>
      <c r="BT208" s="160"/>
      <c r="BU208" s="161"/>
      <c r="BV208" s="162"/>
      <c r="BW208" s="163"/>
      <c r="BX208" s="155"/>
      <c r="BY208" s="155"/>
      <c r="CB208" s="13"/>
      <c r="CC208" s="158"/>
      <c r="CD208" s="158"/>
      <c r="CE208" s="158"/>
      <c r="CF208" s="159"/>
      <c r="CG208" s="160"/>
      <c r="CH208" s="160"/>
      <c r="CI208" s="161"/>
      <c r="CJ208" s="162"/>
      <c r="CK208" s="163"/>
      <c r="CL208" s="155"/>
      <c r="CM208" s="155"/>
      <c r="CP208" s="13"/>
      <c r="CQ208" s="158"/>
      <c r="CR208" s="158"/>
      <c r="CS208" s="158"/>
      <c r="CT208" s="159"/>
      <c r="CU208" s="160"/>
      <c r="CV208" s="160"/>
      <c r="CW208" s="161"/>
      <c r="CX208" s="162"/>
      <c r="CY208" s="163"/>
      <c r="CZ208" s="155"/>
      <c r="DA208" s="155"/>
      <c r="DD208" s="13"/>
      <c r="DE208" s="158"/>
      <c r="DF208" s="158"/>
      <c r="DG208" s="158"/>
      <c r="DH208" s="158"/>
      <c r="DI208" s="158"/>
      <c r="DJ208" s="159"/>
      <c r="DK208" s="160"/>
      <c r="DL208" s="160"/>
      <c r="DM208" s="161"/>
      <c r="DN208" s="162"/>
      <c r="DO208" s="163"/>
      <c r="DP208" s="155"/>
      <c r="DQ208" s="155"/>
      <c r="DT208" s="13"/>
      <c r="DU208" s="158"/>
      <c r="DV208" s="158"/>
      <c r="DW208" s="158"/>
      <c r="DX208" s="159"/>
      <c r="DY208" s="160"/>
      <c r="DZ208" s="160"/>
      <c r="EA208" s="161"/>
      <c r="EB208" s="162"/>
      <c r="EC208" s="163"/>
      <c r="ED208" s="155"/>
      <c r="EE208" s="155"/>
      <c r="EH208" s="13"/>
      <c r="EI208" s="158"/>
      <c r="EJ208" s="158"/>
      <c r="EK208" s="158"/>
      <c r="EL208" s="159"/>
      <c r="EM208" s="160"/>
      <c r="EN208" s="161"/>
      <c r="EO208" s="162"/>
      <c r="EP208" s="163"/>
      <c r="EQ208" s="155"/>
      <c r="ER208" s="155"/>
      <c r="EU208" s="13"/>
      <c r="EV208" s="158"/>
      <c r="EW208" s="158"/>
      <c r="EX208" s="158"/>
      <c r="EY208" s="159"/>
      <c r="EZ208" s="160"/>
      <c r="FA208" s="161"/>
      <c r="FB208" s="162"/>
      <c r="FC208" s="163"/>
      <c r="FD208" s="155"/>
      <c r="FE208" s="155"/>
      <c r="FH208" s="13"/>
      <c r="FI208" s="158"/>
      <c r="FJ208" s="158"/>
      <c r="FK208" s="158"/>
      <c r="FL208" s="159"/>
      <c r="FM208" s="160"/>
      <c r="FN208" s="161"/>
      <c r="FO208" s="162"/>
      <c r="FP208" s="163"/>
      <c r="FQ208" s="155"/>
      <c r="FR208" s="155"/>
      <c r="FU208" s="13"/>
      <c r="FV208" s="158"/>
      <c r="FW208" s="158"/>
      <c r="FX208" s="158"/>
      <c r="FY208" s="158"/>
      <c r="FZ208" s="159"/>
      <c r="GA208" s="160"/>
      <c r="GB208" s="161"/>
      <c r="GC208" s="162"/>
      <c r="GD208" s="163"/>
      <c r="GE208" s="155"/>
      <c r="GF208" s="155"/>
      <c r="GI208" s="13"/>
      <c r="GJ208" s="158"/>
      <c r="GK208" s="158"/>
      <c r="GL208" s="158"/>
      <c r="GM208" s="158"/>
      <c r="GN208" s="159"/>
      <c r="GO208" s="160"/>
      <c r="GP208" s="161"/>
      <c r="GQ208" s="284"/>
      <c r="GR208" s="163"/>
      <c r="GS208" s="155"/>
      <c r="GT208" s="155"/>
      <c r="GW208" s="13"/>
      <c r="GX208" s="158"/>
      <c r="GY208" s="158"/>
      <c r="GZ208" s="158"/>
      <c r="HA208" s="158"/>
      <c r="HB208" s="159"/>
      <c r="HC208" s="160"/>
      <c r="HD208" s="161"/>
      <c r="HE208" s="284"/>
      <c r="HF208" s="163"/>
      <c r="HG208" s="155"/>
      <c r="HH208" s="155"/>
      <c r="HK208" s="13"/>
      <c r="HL208" s="158"/>
      <c r="HM208" s="158"/>
      <c r="HN208" s="158"/>
      <c r="HO208" s="158"/>
      <c r="HP208" s="159"/>
      <c r="HQ208" s="160"/>
      <c r="HR208" s="161"/>
      <c r="HS208" s="284"/>
      <c r="HT208" s="163"/>
      <c r="HU208" s="155"/>
      <c r="HV208" s="155"/>
      <c r="HX208" s="13"/>
      <c r="HY208" s="158"/>
      <c r="HZ208" s="158"/>
      <c r="IA208" s="158"/>
      <c r="IB208" s="158"/>
      <c r="IC208" s="159"/>
      <c r="ID208" s="160"/>
      <c r="IE208" s="160"/>
      <c r="IF208" s="160"/>
      <c r="IG208" s="160"/>
      <c r="IH208" s="161"/>
      <c r="II208" s="284"/>
      <c r="IJ208" s="163"/>
      <c r="IK208" s="155"/>
      <c r="IL208" s="155"/>
      <c r="IO208" s="692"/>
      <c r="IQ208" s="13"/>
      <c r="IR208" s="158"/>
      <c r="IS208" s="158"/>
      <c r="IT208" s="158"/>
      <c r="IU208" s="158"/>
      <c r="IV208" s="159"/>
      <c r="IW208" s="160"/>
      <c r="IX208" s="160"/>
      <c r="IY208" s="160"/>
      <c r="IZ208" s="160"/>
      <c r="JA208" s="161"/>
      <c r="JB208" s="284"/>
      <c r="JC208" s="163"/>
      <c r="JD208" s="155"/>
      <c r="JE208" s="155"/>
      <c r="JH208" s="13"/>
      <c r="JI208" s="158"/>
      <c r="JJ208" s="158"/>
      <c r="JK208" s="158"/>
      <c r="JL208" s="158"/>
      <c r="JM208" s="159"/>
      <c r="JN208" s="160"/>
      <c r="JO208" s="160"/>
      <c r="JP208" s="160"/>
      <c r="JQ208" s="160"/>
      <c r="JR208" s="161"/>
      <c r="JS208" s="284"/>
      <c r="JT208" s="163"/>
      <c r="JU208" s="155"/>
      <c r="JV208" s="155"/>
      <c r="JW208" s="13"/>
      <c r="JZ208" s="13"/>
      <c r="KA208" s="158"/>
      <c r="KB208" s="158"/>
      <c r="KC208" s="158"/>
      <c r="KD208" s="158"/>
      <c r="KE208" s="159"/>
      <c r="KF208" s="160"/>
      <c r="KG208" s="160"/>
      <c r="KH208" s="160"/>
      <c r="KI208" s="160"/>
      <c r="KJ208" s="161"/>
      <c r="KK208" s="284"/>
      <c r="KL208" s="163"/>
      <c r="KM208" s="155"/>
      <c r="KN208" s="155"/>
      <c r="KO208" s="13"/>
      <c r="KQ208" s="13"/>
      <c r="KR208" s="158"/>
      <c r="KS208" s="158"/>
      <c r="KT208" s="158"/>
      <c r="KU208" s="321"/>
      <c r="KV208" s="159"/>
      <c r="KW208" s="160"/>
      <c r="KX208" s="160"/>
      <c r="KY208" s="160"/>
      <c r="KZ208" s="160"/>
      <c r="LA208" s="161"/>
      <c r="LB208" s="284"/>
      <c r="LC208" s="163"/>
      <c r="LD208" s="155"/>
      <c r="LE208" s="155"/>
      <c r="LF208" s="13"/>
      <c r="LI208" s="13"/>
      <c r="LJ208" s="158"/>
      <c r="LK208" s="158"/>
      <c r="LL208" s="158"/>
      <c r="LM208" s="321"/>
      <c r="LN208" s="159"/>
      <c r="LO208" s="160"/>
      <c r="LP208" s="160"/>
      <c r="LQ208" s="160"/>
      <c r="LR208" s="160"/>
      <c r="LS208" s="161"/>
      <c r="LT208" s="284"/>
      <c r="LU208" s="163"/>
      <c r="LV208" s="155"/>
      <c r="LW208" s="155"/>
      <c r="LX208" s="13"/>
      <c r="LZ208" s="13"/>
      <c r="MA208" s="158"/>
      <c r="MB208" s="158"/>
      <c r="MC208" s="158"/>
      <c r="MD208" s="321"/>
      <c r="ME208" s="159"/>
      <c r="MF208" s="160"/>
      <c r="MG208" s="160"/>
      <c r="MH208" s="160"/>
      <c r="MI208" s="160"/>
      <c r="MJ208" s="161"/>
      <c r="MK208" s="284"/>
      <c r="ML208" s="163"/>
      <c r="MM208" s="155"/>
      <c r="MN208" s="155"/>
      <c r="MO208" s="13"/>
      <c r="MQ208" s="13"/>
      <c r="MR208" s="158"/>
      <c r="MS208" s="158"/>
      <c r="MT208" s="158"/>
      <c r="MU208" s="321"/>
      <c r="MV208" s="159"/>
      <c r="MW208" s="160"/>
      <c r="MX208" s="160"/>
      <c r="MY208" s="160"/>
      <c r="MZ208" s="160"/>
      <c r="NA208" s="161"/>
      <c r="NB208" s="284"/>
      <c r="NC208" s="163"/>
      <c r="ND208" s="155"/>
      <c r="NE208" s="155"/>
      <c r="NF208" s="13"/>
      <c r="NI208" s="13"/>
      <c r="NJ208" s="158">
        <v>15.69</v>
      </c>
      <c r="NK208" s="158">
        <v>16.78</v>
      </c>
      <c r="NL208" s="158"/>
      <c r="NM208" s="321"/>
      <c r="NN208" s="159">
        <f>NK208-NJ208+NU208</f>
        <v>1.0900000000000016</v>
      </c>
      <c r="NO208" s="160">
        <f>NN208/NJ208</f>
        <v>6.9471000637348734E-2</v>
      </c>
      <c r="NP208" s="160"/>
      <c r="NQ208" s="160"/>
      <c r="NR208" s="160"/>
      <c r="NS208" s="161"/>
      <c r="NT208" s="284"/>
      <c r="NU208" s="163"/>
      <c r="NV208" s="155"/>
      <c r="NW208" s="155"/>
      <c r="NX208" s="13"/>
      <c r="OA208" s="13"/>
      <c r="OB208" s="158">
        <v>15.69</v>
      </c>
      <c r="OC208" s="158">
        <v>16.78</v>
      </c>
      <c r="OD208" s="158"/>
      <c r="OE208" s="321" t="s">
        <v>62</v>
      </c>
      <c r="OF208" s="159">
        <f>OC208-OB208+OM208</f>
        <v>1.0900000000000016</v>
      </c>
      <c r="OG208" s="160">
        <f>OF208/OB208</f>
        <v>6.9471000637348734E-2</v>
      </c>
      <c r="OH208" s="160"/>
      <c r="OI208" s="160"/>
      <c r="OJ208" s="160"/>
      <c r="OK208" s="161" t="s">
        <v>39</v>
      </c>
      <c r="OL208" s="284"/>
      <c r="OM208" s="163"/>
      <c r="ON208" s="13"/>
      <c r="OQ208" s="13"/>
      <c r="OR208" s="158">
        <v>15.69</v>
      </c>
      <c r="OS208" s="158">
        <v>16.78</v>
      </c>
      <c r="OT208" s="158"/>
      <c r="OU208" s="321" t="s">
        <v>62</v>
      </c>
      <c r="OV208" s="159">
        <f>OS208-OR208+PC208</f>
        <v>1.0900000000000016</v>
      </c>
      <c r="OW208" s="160">
        <f>OV208/OR208</f>
        <v>6.9471000637348734E-2</v>
      </c>
      <c r="OX208" s="160"/>
      <c r="OY208" s="160"/>
      <c r="OZ208" s="160"/>
      <c r="PA208" s="161" t="s">
        <v>39</v>
      </c>
      <c r="PB208" s="284"/>
      <c r="PC208" s="163"/>
      <c r="PD208" s="13"/>
      <c r="PG208" s="13"/>
      <c r="PH208" s="158">
        <v>15.69</v>
      </c>
      <c r="PI208" s="158">
        <v>16.78</v>
      </c>
      <c r="PJ208" s="158"/>
      <c r="PK208" s="321" t="s">
        <v>62</v>
      </c>
      <c r="PL208" s="159">
        <f>PI208-PH208+PS208</f>
        <v>1.0900000000000016</v>
      </c>
      <c r="PM208" s="160">
        <f>PL208/PH208</f>
        <v>6.9471000637348734E-2</v>
      </c>
      <c r="PN208" s="160"/>
      <c r="PO208" s="160"/>
      <c r="PP208" s="160"/>
      <c r="PQ208" s="161" t="s">
        <v>39</v>
      </c>
      <c r="PR208" s="284"/>
      <c r="PS208" s="163"/>
      <c r="PT208" s="13"/>
      <c r="PV208" s="13"/>
      <c r="PW208" s="158">
        <v>15.69</v>
      </c>
      <c r="PX208" s="158">
        <v>16.78</v>
      </c>
      <c r="PY208" s="158"/>
      <c r="PZ208" s="321" t="s">
        <v>62</v>
      </c>
      <c r="QA208" s="159">
        <f>PX208-PW208+QH208</f>
        <v>1.0900000000000016</v>
      </c>
      <c r="QB208" s="160">
        <f>QA208/PW208</f>
        <v>6.9471000637348734E-2</v>
      </c>
      <c r="QC208" s="160"/>
      <c r="QD208" s="160"/>
      <c r="QE208" s="160"/>
      <c r="QF208" s="161" t="s">
        <v>39</v>
      </c>
      <c r="QG208" s="284"/>
      <c r="QH208" s="163"/>
      <c r="QI208" s="13"/>
      <c r="QK208" s="13"/>
      <c r="QL208" s="158">
        <v>15.69</v>
      </c>
      <c r="QM208" s="158">
        <v>16.78</v>
      </c>
      <c r="QN208" s="158"/>
      <c r="QO208" s="321" t="s">
        <v>62</v>
      </c>
      <c r="QP208" s="159">
        <f>QM208-QL208+QW208</f>
        <v>1.0900000000000016</v>
      </c>
      <c r="QQ208" s="160">
        <f>QP208/QL208</f>
        <v>6.9471000637348734E-2</v>
      </c>
      <c r="QR208" s="160"/>
      <c r="QS208" s="160"/>
      <c r="QT208" s="160"/>
      <c r="QU208" s="161" t="s">
        <v>39</v>
      </c>
      <c r="QV208" s="284"/>
      <c r="QW208" s="163"/>
      <c r="QX208" s="13"/>
      <c r="QZ208" s="622"/>
      <c r="RA208" s="158">
        <v>15.69</v>
      </c>
      <c r="RB208" s="158">
        <v>16.78</v>
      </c>
      <c r="RC208" s="507"/>
      <c r="RD208" s="321" t="s">
        <v>62</v>
      </c>
      <c r="RE208" s="159">
        <f>RB208-RA208+RL208</f>
        <v>1.0900000000000016</v>
      </c>
      <c r="RF208" s="160">
        <f>RE208/RA208</f>
        <v>6.9471000637348734E-2</v>
      </c>
      <c r="RG208" s="160"/>
      <c r="RH208" s="160"/>
      <c r="RI208" s="160"/>
      <c r="RJ208" s="526" t="s">
        <v>39</v>
      </c>
      <c r="RK208" s="284"/>
      <c r="RL208" s="571"/>
      <c r="RM208" s="633"/>
      <c r="RQ208" s="622"/>
      <c r="RR208" s="158">
        <v>15.69</v>
      </c>
      <c r="RS208" s="158">
        <v>16.78</v>
      </c>
      <c r="RT208" s="507"/>
      <c r="RU208" s="321" t="s">
        <v>62</v>
      </c>
      <c r="RV208" s="159">
        <f>RS208-RR208+SC208</f>
        <v>1.0900000000000016</v>
      </c>
      <c r="RW208" s="160">
        <f>RV208/RR208</f>
        <v>6.9471000637348734E-2</v>
      </c>
      <c r="RX208" s="160"/>
      <c r="RY208" s="160"/>
      <c r="RZ208" s="160"/>
      <c r="SA208" s="526" t="s">
        <v>39</v>
      </c>
      <c r="SB208" s="284"/>
      <c r="SC208" s="571"/>
      <c r="SD208" s="633"/>
    </row>
    <row r="209" spans="1:498">
      <c r="A209" s="132" t="s">
        <v>617</v>
      </c>
      <c r="B209" s="133">
        <v>20</v>
      </c>
      <c r="C209" s="132" t="s">
        <v>95</v>
      </c>
      <c r="D209" s="784">
        <v>1026</v>
      </c>
      <c r="E209" s="134" t="s">
        <v>591</v>
      </c>
      <c r="F209" s="353" t="s">
        <v>147</v>
      </c>
      <c r="G209" s="605" t="s">
        <v>391</v>
      </c>
      <c r="H209" s="132" t="s">
        <v>392</v>
      </c>
      <c r="X209" s="13"/>
      <c r="Y209" s="13"/>
      <c r="Z209" s="13"/>
      <c r="AA209" s="13"/>
      <c r="AB209" s="13"/>
      <c r="AC209" s="13"/>
      <c r="AD209" s="13"/>
      <c r="AE209" s="13"/>
      <c r="AF209" s="13"/>
      <c r="AG209" s="243"/>
      <c r="AH209" s="13"/>
      <c r="AI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243"/>
      <c r="AV209" s="13"/>
      <c r="AW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243"/>
      <c r="BJ209" s="13"/>
      <c r="BK209" s="13"/>
      <c r="BL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243"/>
      <c r="BX209" s="13"/>
      <c r="BY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243"/>
      <c r="CL209" s="13"/>
      <c r="CM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243"/>
      <c r="CZ209" s="13"/>
      <c r="DA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243"/>
      <c r="DP209" s="13"/>
      <c r="DQ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243"/>
      <c r="ED209" s="13"/>
      <c r="EE209" s="13"/>
      <c r="EH209" s="13"/>
      <c r="EI209" s="13"/>
      <c r="EJ209" s="13"/>
      <c r="EK209" s="13"/>
      <c r="EL209" s="13"/>
      <c r="EM209" s="13"/>
      <c r="EN209" s="13"/>
      <c r="EO209" s="13"/>
      <c r="EP209" s="243"/>
      <c r="EQ209" s="13"/>
      <c r="ER209" s="13"/>
      <c r="EU209" s="13"/>
      <c r="EV209" s="13"/>
      <c r="EW209" s="13"/>
      <c r="EX209" s="13"/>
      <c r="EY209" s="13"/>
      <c r="EZ209" s="13"/>
      <c r="FA209" s="13"/>
      <c r="FB209" s="13"/>
      <c r="FC209" s="243"/>
      <c r="FD209" s="13"/>
      <c r="FE209" s="13"/>
      <c r="FH209" s="13"/>
      <c r="FI209" s="13"/>
      <c r="FJ209" s="13"/>
      <c r="FK209" s="13"/>
      <c r="FL209" s="13"/>
      <c r="FM209" s="13"/>
      <c r="FN209" s="13"/>
      <c r="FO209" s="13"/>
      <c r="FP209" s="243"/>
      <c r="FQ209" s="13"/>
      <c r="FR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243"/>
      <c r="GE209" s="13"/>
      <c r="GF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243"/>
      <c r="GS209" s="13"/>
      <c r="GT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243"/>
      <c r="HG209" s="13"/>
      <c r="HH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243"/>
      <c r="HU209" s="13"/>
      <c r="HV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243"/>
      <c r="IK209" s="13"/>
      <c r="IL209" s="13"/>
      <c r="IO209" s="692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243"/>
      <c r="JD209" s="13"/>
      <c r="JE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243"/>
      <c r="JU209" s="13"/>
      <c r="JV209" s="13"/>
      <c r="JW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243"/>
      <c r="KM209" s="13"/>
      <c r="KN209" s="13"/>
      <c r="KO209" s="13"/>
      <c r="KQ209" s="13"/>
      <c r="KR209" s="13"/>
      <c r="KS209" s="13"/>
      <c r="KT209" s="13"/>
      <c r="KU209" s="666"/>
      <c r="KV209" s="13"/>
      <c r="KW209" s="13"/>
      <c r="KX209" s="13"/>
      <c r="KY209" s="13"/>
      <c r="KZ209" s="13"/>
      <c r="LA209" s="13"/>
      <c r="LB209" s="13"/>
      <c r="LC209" s="243"/>
      <c r="LD209" s="13"/>
      <c r="LE209" s="13"/>
      <c r="LF209" s="13"/>
      <c r="LI209" s="13"/>
      <c r="LJ209" s="13"/>
      <c r="LK209" s="13"/>
      <c r="LL209" s="13"/>
      <c r="LM209" s="666"/>
      <c r="LN209" s="13"/>
      <c r="LO209" s="13"/>
      <c r="LP209" s="13"/>
      <c r="LQ209" s="13"/>
      <c r="LR209" s="13"/>
      <c r="LS209" s="13"/>
      <c r="LT209" s="13"/>
      <c r="LU209" s="243"/>
      <c r="LV209" s="13"/>
      <c r="LW209" s="13"/>
      <c r="LX209" s="13"/>
      <c r="LZ209" s="13"/>
      <c r="MA209" s="13"/>
      <c r="MB209" s="13"/>
      <c r="MC209" s="13"/>
      <c r="MD209" s="666"/>
      <c r="ME209" s="13"/>
      <c r="MF209" s="13"/>
      <c r="MG209" s="13"/>
      <c r="MH209" s="13"/>
      <c r="MI209" s="13"/>
      <c r="MJ209" s="13"/>
      <c r="MK209" s="13"/>
      <c r="ML209" s="243"/>
      <c r="MM209" s="13"/>
      <c r="MN209" s="13"/>
      <c r="MO209" s="13"/>
      <c r="MQ209" s="13"/>
      <c r="MR209" s="13"/>
      <c r="MS209" s="13"/>
      <c r="MT209" s="13"/>
      <c r="MU209" s="666"/>
      <c r="MV209" s="13"/>
      <c r="MW209" s="13"/>
      <c r="MX209" s="13"/>
      <c r="MY209" s="13"/>
      <c r="MZ209" s="13"/>
      <c r="NA209" s="13"/>
      <c r="NB209" s="13"/>
      <c r="NC209" s="243"/>
      <c r="ND209" s="13"/>
      <c r="NE209" s="13"/>
      <c r="NF209" s="13"/>
      <c r="NI209" s="13"/>
      <c r="NJ209" s="13"/>
      <c r="NK209" s="13"/>
      <c r="NL209" s="13"/>
      <c r="NM209" s="666"/>
      <c r="NN209" s="13"/>
      <c r="NO209" s="13"/>
      <c r="NP209" s="13"/>
      <c r="NQ209" s="13"/>
      <c r="NR209" s="13"/>
      <c r="NS209" s="13"/>
      <c r="NT209" s="13"/>
      <c r="NU209" s="243"/>
      <c r="NV209" s="13"/>
      <c r="NW209" s="13"/>
      <c r="NX209" s="13"/>
      <c r="OA209" s="13"/>
      <c r="OB209" s="158">
        <v>15.55</v>
      </c>
      <c r="OC209" s="158">
        <v>16.190000000000001</v>
      </c>
      <c r="OD209" s="158"/>
      <c r="OE209" s="321" t="s">
        <v>62</v>
      </c>
      <c r="OF209" s="159">
        <f>OC209-OB209+OM209</f>
        <v>0.64000000000000057</v>
      </c>
      <c r="OG209" s="160">
        <f>OF209/OB209</f>
        <v>4.1157556270096499E-2</v>
      </c>
      <c r="OH209" s="13"/>
      <c r="OI209" s="13"/>
      <c r="OJ209" s="13"/>
      <c r="OK209" s="161" t="s">
        <v>39</v>
      </c>
      <c r="OL209" s="284"/>
      <c r="OM209" s="163"/>
      <c r="ON209" s="13"/>
      <c r="OQ209" s="13"/>
      <c r="OR209" s="158">
        <v>15.55</v>
      </c>
      <c r="OS209" s="158">
        <v>16.190000000000001</v>
      </c>
      <c r="OT209" s="158"/>
      <c r="OU209" s="321" t="s">
        <v>62</v>
      </c>
      <c r="OV209" s="159">
        <f>OS209-OR209+PC209</f>
        <v>0.64000000000000057</v>
      </c>
      <c r="OW209" s="160">
        <f>OV209/OR209</f>
        <v>4.1157556270096499E-2</v>
      </c>
      <c r="OX209" s="13"/>
      <c r="OY209" s="13"/>
      <c r="OZ209" s="13"/>
      <c r="PA209" s="161" t="s">
        <v>39</v>
      </c>
      <c r="PB209" s="284"/>
      <c r="PC209" s="163"/>
      <c r="PD209" s="13"/>
      <c r="PG209" s="13"/>
      <c r="PH209" s="158">
        <v>15.55</v>
      </c>
      <c r="PI209" s="158">
        <v>16.190000000000001</v>
      </c>
      <c r="PJ209" s="158"/>
      <c r="PK209" s="321" t="s">
        <v>62</v>
      </c>
      <c r="PL209" s="159">
        <f>PI209-PH209+PS209</f>
        <v>0.64000000000000057</v>
      </c>
      <c r="PM209" s="160">
        <f>PL209/PH209</f>
        <v>4.1157556270096499E-2</v>
      </c>
      <c r="PN209" s="13"/>
      <c r="PO209" s="13"/>
      <c r="PP209" s="13"/>
      <c r="PQ209" s="161" t="s">
        <v>39</v>
      </c>
      <c r="PR209" s="284"/>
      <c r="PS209" s="163"/>
      <c r="PT209" s="13"/>
      <c r="PV209" s="13"/>
      <c r="PW209" s="158">
        <v>15.55</v>
      </c>
      <c r="PX209" s="158">
        <v>16.190000000000001</v>
      </c>
      <c r="PY209" s="158"/>
      <c r="PZ209" s="321" t="s">
        <v>62</v>
      </c>
      <c r="QA209" s="159">
        <f>PX209-PW209+QH209</f>
        <v>0.64000000000000057</v>
      </c>
      <c r="QB209" s="160">
        <f>QA209/PW209</f>
        <v>4.1157556270096499E-2</v>
      </c>
      <c r="QC209" s="13"/>
      <c r="QD209" s="13"/>
      <c r="QE209" s="13"/>
      <c r="QF209" s="161" t="s">
        <v>39</v>
      </c>
      <c r="QG209" s="284"/>
      <c r="QH209" s="163"/>
      <c r="QI209" s="13"/>
      <c r="QK209" s="13"/>
      <c r="QL209" s="158">
        <v>15.55</v>
      </c>
      <c r="QM209" s="158">
        <v>16.190000000000001</v>
      </c>
      <c r="QN209" s="158"/>
      <c r="QO209" s="321" t="s">
        <v>62</v>
      </c>
      <c r="QP209" s="159">
        <f>QM209-QL209+QW209</f>
        <v>0.64000000000000057</v>
      </c>
      <c r="QQ209" s="160">
        <f>QP209/QL209</f>
        <v>4.1157556270096499E-2</v>
      </c>
      <c r="QR209" s="13"/>
      <c r="QS209" s="13"/>
      <c r="QT209" s="13"/>
      <c r="QU209" s="161" t="s">
        <v>39</v>
      </c>
      <c r="QV209" s="284"/>
      <c r="QW209" s="163"/>
      <c r="QX209" s="13"/>
      <c r="QZ209" s="622"/>
      <c r="RA209" s="158">
        <v>14.85</v>
      </c>
      <c r="RB209" s="158">
        <v>16.190000000000001</v>
      </c>
      <c r="RC209" s="507"/>
      <c r="RD209" s="321" t="s">
        <v>62</v>
      </c>
      <c r="RE209" s="159">
        <f>RB209-RA209+RL209</f>
        <v>1.3400000000000016</v>
      </c>
      <c r="RF209" s="160">
        <f>RE209/RA209</f>
        <v>9.023569023569035E-2</v>
      </c>
      <c r="RG209" s="13"/>
      <c r="RH209" s="13"/>
      <c r="RI209" s="13"/>
      <c r="RJ209" s="526" t="s">
        <v>39</v>
      </c>
      <c r="RK209" s="284"/>
      <c r="RL209" s="571"/>
      <c r="RM209" s="633"/>
      <c r="RQ209" s="622"/>
      <c r="RR209" s="158">
        <v>14.85</v>
      </c>
      <c r="RS209" s="158">
        <v>16.190000000000001</v>
      </c>
      <c r="RT209" s="507"/>
      <c r="RU209" s="321" t="s">
        <v>62</v>
      </c>
      <c r="RV209" s="159">
        <f>RS209-RR209+SC209</f>
        <v>1.3400000000000016</v>
      </c>
      <c r="RW209" s="160">
        <f>RV209/RR209</f>
        <v>9.023569023569035E-2</v>
      </c>
      <c r="RX209" s="13"/>
      <c r="RY209" s="13"/>
      <c r="RZ209" s="13"/>
      <c r="SA209" s="526" t="s">
        <v>39</v>
      </c>
      <c r="SB209" s="284"/>
      <c r="SC209" s="571"/>
      <c r="SD209" s="633"/>
    </row>
    <row r="210" spans="1:498">
      <c r="A210" s="132" t="s">
        <v>619</v>
      </c>
      <c r="B210" s="133">
        <v>20</v>
      </c>
      <c r="C210" s="132" t="s">
        <v>95</v>
      </c>
      <c r="D210" s="784">
        <v>1026</v>
      </c>
      <c r="E210" s="134" t="s">
        <v>591</v>
      </c>
      <c r="F210" s="353" t="s">
        <v>147</v>
      </c>
      <c r="G210" s="605" t="s">
        <v>620</v>
      </c>
      <c r="H210" s="132" t="s">
        <v>392</v>
      </c>
      <c r="J210" s="692"/>
      <c r="K210" s="692"/>
      <c r="L210" s="692"/>
      <c r="M210" s="692"/>
      <c r="N210" s="692"/>
      <c r="O210" s="692"/>
      <c r="P210" s="692"/>
      <c r="Q210" s="692"/>
      <c r="R210" s="692"/>
      <c r="S210" s="692"/>
      <c r="T210" s="692"/>
      <c r="U210" s="692"/>
      <c r="V210" s="692"/>
      <c r="X210" s="13"/>
      <c r="Y210" s="13"/>
      <c r="Z210" s="13"/>
      <c r="AA210" s="13"/>
      <c r="AB210" s="13"/>
      <c r="AC210" s="13"/>
      <c r="AD210" s="13"/>
      <c r="AE210" s="13"/>
      <c r="AF210" s="13"/>
      <c r="AG210" s="243"/>
      <c r="AH210" s="13"/>
      <c r="AI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243"/>
      <c r="AV210" s="13"/>
      <c r="AW210" s="13"/>
      <c r="AX210" s="692"/>
      <c r="AZ210" s="13"/>
      <c r="BA210" s="13"/>
      <c r="BB210" s="13"/>
      <c r="BC210" s="13"/>
      <c r="BD210" s="13"/>
      <c r="BE210" s="13"/>
      <c r="BF210" s="13"/>
      <c r="BG210" s="13"/>
      <c r="BH210" s="13"/>
      <c r="BI210" s="243"/>
      <c r="BJ210" s="13"/>
      <c r="BK210" s="13"/>
      <c r="BL210" s="13"/>
      <c r="BN210" s="13"/>
      <c r="BO210" s="177">
        <v>15.6</v>
      </c>
      <c r="BP210" s="177">
        <v>17.55</v>
      </c>
      <c r="BQ210" s="177" t="s">
        <v>298</v>
      </c>
      <c r="BR210" s="175">
        <f>BP210-BO210+BW210-BV210</f>
        <v>1.1000000000000012</v>
      </c>
      <c r="BS210" s="176">
        <f>BR210/BO210</f>
        <v>7.0512820512820595E-2</v>
      </c>
      <c r="BT210" s="178"/>
      <c r="BU210" s="179" t="s">
        <v>551</v>
      </c>
      <c r="BV210" s="178">
        <v>0.95</v>
      </c>
      <c r="BW210" s="184">
        <v>0.1</v>
      </c>
      <c r="BX210" s="178" t="s">
        <v>661</v>
      </c>
      <c r="BY210" s="182">
        <v>2.5000000000000001E-2</v>
      </c>
      <c r="BZ210" s="692"/>
      <c r="CB210" s="13"/>
      <c r="CC210" s="177">
        <v>15.6</v>
      </c>
      <c r="CD210" s="177">
        <v>17.55</v>
      </c>
      <c r="CE210" s="177" t="s">
        <v>298</v>
      </c>
      <c r="CF210" s="175">
        <f>CD210-CC210+CK210-CJ210</f>
        <v>1.1000000000000012</v>
      </c>
      <c r="CG210" s="176">
        <f>CF210/CC210</f>
        <v>7.0512820512820595E-2</v>
      </c>
      <c r="CH210" s="178"/>
      <c r="CI210" s="179" t="s">
        <v>551</v>
      </c>
      <c r="CJ210" s="178">
        <v>0.95</v>
      </c>
      <c r="CK210" s="608">
        <v>0.1</v>
      </c>
      <c r="CL210" s="178" t="s">
        <v>661</v>
      </c>
      <c r="CM210" s="182">
        <v>2.5000000000000001E-2</v>
      </c>
      <c r="CN210" s="692"/>
      <c r="CP210" s="13"/>
      <c r="CQ210" s="177">
        <v>15.6</v>
      </c>
      <c r="CR210" s="177">
        <v>17.55</v>
      </c>
      <c r="CS210" s="177" t="s">
        <v>298</v>
      </c>
      <c r="CT210" s="175">
        <f>CR210-CQ210+CY210-CX210</f>
        <v>1.1000000000000012</v>
      </c>
      <c r="CU210" s="176">
        <f>CT210/CQ210</f>
        <v>7.0512820512820595E-2</v>
      </c>
      <c r="CV210" s="178"/>
      <c r="CW210" s="179" t="s">
        <v>551</v>
      </c>
      <c r="CX210" s="178">
        <v>0.95</v>
      </c>
      <c r="CY210" s="608">
        <v>0.1</v>
      </c>
      <c r="CZ210" s="178" t="s">
        <v>661</v>
      </c>
      <c r="DA210" s="182">
        <v>2.5000000000000001E-2</v>
      </c>
      <c r="DB210" s="692"/>
      <c r="DD210" s="13"/>
      <c r="DE210" s="177">
        <v>15.6</v>
      </c>
      <c r="DF210" s="177">
        <v>17.55</v>
      </c>
      <c r="DG210" s="177"/>
      <c r="DH210" s="177"/>
      <c r="DI210" s="177" t="s">
        <v>298</v>
      </c>
      <c r="DJ210" s="175">
        <f>DF210-DE210+DO210-DN210</f>
        <v>1.1000000000000012</v>
      </c>
      <c r="DK210" s="176">
        <f>DJ210/DE210</f>
        <v>7.0512820512820595E-2</v>
      </c>
      <c r="DL210" s="178"/>
      <c r="DM210" s="179" t="s">
        <v>551</v>
      </c>
      <c r="DN210" s="178">
        <v>0.95</v>
      </c>
      <c r="DO210" s="608">
        <v>0.1</v>
      </c>
      <c r="DP210" s="178" t="s">
        <v>661</v>
      </c>
      <c r="DQ210" s="182">
        <v>2.5000000000000001E-2</v>
      </c>
      <c r="DR210" s="692"/>
      <c r="DT210" s="13"/>
      <c r="DU210" s="177">
        <v>15.6</v>
      </c>
      <c r="DV210" s="177">
        <v>17.55</v>
      </c>
      <c r="DW210" s="177" t="s">
        <v>298</v>
      </c>
      <c r="DX210" s="175">
        <f>DV210-DU210+EC210-EB210</f>
        <v>1.1000000000000012</v>
      </c>
      <c r="DY210" s="176">
        <f>DX210/DU210</f>
        <v>7.0512820512820595E-2</v>
      </c>
      <c r="DZ210" s="178"/>
      <c r="EA210" s="179" t="s">
        <v>551</v>
      </c>
      <c r="EB210" s="178">
        <v>0.95</v>
      </c>
      <c r="EC210" s="608">
        <v>0.1</v>
      </c>
      <c r="ED210" s="178" t="s">
        <v>661</v>
      </c>
      <c r="EE210" s="182">
        <v>2.5000000000000001E-2</v>
      </c>
      <c r="EF210" s="692"/>
      <c r="EG210" s="692"/>
      <c r="EH210" s="13"/>
      <c r="EI210" s="177">
        <v>15.6</v>
      </c>
      <c r="EJ210" s="177">
        <v>17.55</v>
      </c>
      <c r="EK210" s="177" t="s">
        <v>298</v>
      </c>
      <c r="EL210" s="175">
        <f>EJ210-EI210+EP210-EO210</f>
        <v>1.1000000000000012</v>
      </c>
      <c r="EM210" s="176">
        <f>EL210/EI210</f>
        <v>7.0512820512820595E-2</v>
      </c>
      <c r="EN210" s="179" t="s">
        <v>551</v>
      </c>
      <c r="EO210" s="178">
        <v>0.95</v>
      </c>
      <c r="EP210" s="608">
        <v>0.1</v>
      </c>
      <c r="EQ210" s="178" t="s">
        <v>661</v>
      </c>
      <c r="ER210" s="182">
        <v>2.5000000000000001E-2</v>
      </c>
      <c r="ES210" s="692"/>
      <c r="EU210" s="13"/>
      <c r="EV210" s="177">
        <v>15.6</v>
      </c>
      <c r="EW210" s="177">
        <v>17.55</v>
      </c>
      <c r="EX210" s="177" t="s">
        <v>298</v>
      </c>
      <c r="EY210" s="175">
        <f>EW210-EV210+FC210-FB210</f>
        <v>1.1000000000000012</v>
      </c>
      <c r="EZ210" s="176">
        <f>EY210/EV210</f>
        <v>7.0512820512820595E-2</v>
      </c>
      <c r="FA210" s="179" t="s">
        <v>551</v>
      </c>
      <c r="FB210" s="178">
        <v>0.95</v>
      </c>
      <c r="FC210" s="608">
        <v>0.1</v>
      </c>
      <c r="FD210" s="178" t="s">
        <v>661</v>
      </c>
      <c r="FE210" s="182">
        <v>2.5000000000000001E-2</v>
      </c>
      <c r="FF210" s="692"/>
      <c r="FH210" s="13"/>
      <c r="FI210" s="177">
        <v>15.6</v>
      </c>
      <c r="FJ210" s="177">
        <v>17.55</v>
      </c>
      <c r="FK210" s="177" t="s">
        <v>298</v>
      </c>
      <c r="FL210" s="175">
        <f>FJ210-FI210+FP210-FO210</f>
        <v>1.1000000000000012</v>
      </c>
      <c r="FM210" s="176">
        <f>FL210/FI210</f>
        <v>7.0512820512820595E-2</v>
      </c>
      <c r="FN210" s="179" t="s">
        <v>551</v>
      </c>
      <c r="FO210" s="178">
        <v>0.95</v>
      </c>
      <c r="FP210" s="608">
        <v>0.1</v>
      </c>
      <c r="FQ210" s="178" t="s">
        <v>661</v>
      </c>
      <c r="FR210" s="182">
        <v>2.5000000000000001E-2</v>
      </c>
      <c r="FS210" s="692"/>
      <c r="FU210" s="13"/>
      <c r="FV210" s="177">
        <v>15.6</v>
      </c>
      <c r="FW210" s="177">
        <v>17.55</v>
      </c>
      <c r="FX210" s="177"/>
      <c r="FY210" s="177" t="s">
        <v>298</v>
      </c>
      <c r="FZ210" s="175">
        <f>FW210-FV210+GD210-GC210</f>
        <v>1.1000000000000012</v>
      </c>
      <c r="GA210" s="176">
        <f>FZ210/FV210</f>
        <v>7.0512820512820595E-2</v>
      </c>
      <c r="GB210" s="179" t="s">
        <v>551</v>
      </c>
      <c r="GC210" s="178">
        <v>0.95</v>
      </c>
      <c r="GD210" s="608">
        <v>0.1</v>
      </c>
      <c r="GE210" s="178" t="s">
        <v>661</v>
      </c>
      <c r="GF210" s="182">
        <v>2.5000000000000001E-2</v>
      </c>
      <c r="GG210" s="692"/>
      <c r="GI210" s="13"/>
      <c r="GJ210" s="177">
        <v>15.6</v>
      </c>
      <c r="GK210" s="177">
        <v>17.55</v>
      </c>
      <c r="GL210" s="177"/>
      <c r="GM210" s="177" t="s">
        <v>298</v>
      </c>
      <c r="GN210" s="175">
        <f>GK210-GJ210+GR210-GQ210</f>
        <v>1.1000000000000012</v>
      </c>
      <c r="GO210" s="176">
        <f>GN210/GJ210</f>
        <v>7.0512820512820595E-2</v>
      </c>
      <c r="GP210" s="179" t="s">
        <v>551</v>
      </c>
      <c r="GQ210" s="286">
        <v>0.95</v>
      </c>
      <c r="GR210" s="184">
        <v>0.1</v>
      </c>
      <c r="GS210" s="178"/>
      <c r="GT210" s="182">
        <v>2.5000000000000001E-2</v>
      </c>
      <c r="GU210" s="692"/>
      <c r="GW210" s="13"/>
      <c r="GX210" s="177">
        <v>15.6</v>
      </c>
      <c r="GY210" s="177">
        <v>17.55</v>
      </c>
      <c r="GZ210" s="177"/>
      <c r="HA210" s="177" t="s">
        <v>298</v>
      </c>
      <c r="HB210" s="175">
        <f>GY210-GX210+HF210-HE210</f>
        <v>1.1000000000000012</v>
      </c>
      <c r="HC210" s="176">
        <f>HB210/GX210</f>
        <v>7.0512820512820595E-2</v>
      </c>
      <c r="HD210" s="179" t="s">
        <v>551</v>
      </c>
      <c r="HE210" s="286">
        <v>0.95</v>
      </c>
      <c r="HF210" s="184">
        <v>0.1</v>
      </c>
      <c r="HG210" s="178"/>
      <c r="HH210" s="182">
        <v>2.5000000000000001E-2</v>
      </c>
      <c r="HI210" s="692"/>
      <c r="HJ210" s="692"/>
      <c r="HK210" s="13"/>
      <c r="HL210" s="177">
        <v>15.6</v>
      </c>
      <c r="HM210" s="177">
        <v>17.55</v>
      </c>
      <c r="HN210" s="177"/>
      <c r="HO210" s="177" t="s">
        <v>298</v>
      </c>
      <c r="HP210" s="175">
        <f>HM210-HL210+HT210-HS210</f>
        <v>1.1000000000000012</v>
      </c>
      <c r="HQ210" s="176">
        <f>HP210/HL210</f>
        <v>7.0512820512820595E-2</v>
      </c>
      <c r="HR210" s="179" t="s">
        <v>551</v>
      </c>
      <c r="HS210" s="286">
        <v>0.95</v>
      </c>
      <c r="HT210" s="184">
        <v>0.1</v>
      </c>
      <c r="HU210" s="178"/>
      <c r="HV210" s="182">
        <v>2.5000000000000001E-2</v>
      </c>
      <c r="HW210" s="692"/>
      <c r="HX210" s="13"/>
      <c r="HY210" s="177">
        <v>15.6</v>
      </c>
      <c r="HZ210" s="177">
        <v>17.55</v>
      </c>
      <c r="IA210" s="177"/>
      <c r="IB210" s="177" t="s">
        <v>298</v>
      </c>
      <c r="IC210" s="175">
        <f>HZ210-HY210+IJ210-II210</f>
        <v>1.1000000000000012</v>
      </c>
      <c r="ID210" s="176">
        <f>IC210/HY210</f>
        <v>7.0512820512820595E-2</v>
      </c>
      <c r="IE210" s="176"/>
      <c r="IF210" s="176"/>
      <c r="IG210" s="176"/>
      <c r="IH210" s="179" t="s">
        <v>551</v>
      </c>
      <c r="II210" s="286">
        <v>0.95</v>
      </c>
      <c r="IJ210" s="184">
        <v>0.1</v>
      </c>
      <c r="IK210" s="178"/>
      <c r="IL210" s="182">
        <v>2.5000000000000001E-2</v>
      </c>
      <c r="IM210" s="692"/>
      <c r="IQ210" s="13"/>
      <c r="IR210" s="177">
        <v>15.6</v>
      </c>
      <c r="IS210" s="177">
        <v>17.55</v>
      </c>
      <c r="IT210" s="177"/>
      <c r="IU210" s="177" t="s">
        <v>298</v>
      </c>
      <c r="IV210" s="175">
        <f>IS210-IR210+JC210-JB210</f>
        <v>1.1000000000000012</v>
      </c>
      <c r="IW210" s="176">
        <f>IV210/IR210</f>
        <v>7.0512820512820595E-2</v>
      </c>
      <c r="IX210" s="176"/>
      <c r="IY210" s="176"/>
      <c r="IZ210" s="176"/>
      <c r="JA210" s="179" t="s">
        <v>551</v>
      </c>
      <c r="JB210" s="286">
        <v>0.95</v>
      </c>
      <c r="JC210" s="184">
        <v>0.1</v>
      </c>
      <c r="JD210" s="178"/>
      <c r="JE210" s="182">
        <v>2.5000000000000001E-2</v>
      </c>
      <c r="JF210" s="692"/>
      <c r="JH210" s="13"/>
      <c r="JI210" s="177">
        <v>15.6</v>
      </c>
      <c r="JJ210" s="177">
        <v>17.55</v>
      </c>
      <c r="JK210" s="177"/>
      <c r="JL210" s="177" t="s">
        <v>298</v>
      </c>
      <c r="JM210" s="175">
        <f>JJ210-JI210+JT210-JS210</f>
        <v>1.1000000000000012</v>
      </c>
      <c r="JN210" s="176">
        <f>JM210/JI210</f>
        <v>7.0512820512820595E-2</v>
      </c>
      <c r="JO210" s="176"/>
      <c r="JP210" s="176"/>
      <c r="JQ210" s="176"/>
      <c r="JR210" s="179" t="s">
        <v>551</v>
      </c>
      <c r="JS210" s="286">
        <v>0.95</v>
      </c>
      <c r="JT210" s="184">
        <v>0.1</v>
      </c>
      <c r="JU210" s="178"/>
      <c r="JV210" s="182">
        <v>2.5000000000000001E-2</v>
      </c>
      <c r="JW210" s="13"/>
      <c r="JZ210" s="13"/>
      <c r="KA210" s="177">
        <v>15.6</v>
      </c>
      <c r="KB210" s="177">
        <v>17.55</v>
      </c>
      <c r="KC210" s="177"/>
      <c r="KD210" s="177" t="s">
        <v>298</v>
      </c>
      <c r="KE210" s="175">
        <f>KB210-KA210+KL210-KK210</f>
        <v>1.1000000000000012</v>
      </c>
      <c r="KF210" s="176">
        <f>KE210/KA210</f>
        <v>7.0512820512820595E-2</v>
      </c>
      <c r="KG210" s="176"/>
      <c r="KH210" s="176"/>
      <c r="KI210" s="176"/>
      <c r="KJ210" s="179" t="s">
        <v>551</v>
      </c>
      <c r="KK210" s="286">
        <v>0.95</v>
      </c>
      <c r="KL210" s="184">
        <v>0.1</v>
      </c>
      <c r="KM210" s="178"/>
      <c r="KN210" s="182">
        <v>2.5000000000000001E-2</v>
      </c>
      <c r="KO210" s="13"/>
      <c r="KQ210" s="13"/>
      <c r="KR210" s="177">
        <v>15.6</v>
      </c>
      <c r="KS210" s="177">
        <v>17.55</v>
      </c>
      <c r="KT210" s="177"/>
      <c r="KU210" s="322" t="s">
        <v>298</v>
      </c>
      <c r="KV210" s="175">
        <f>KS210-KR210+LC210-LB210</f>
        <v>1.1000000000000012</v>
      </c>
      <c r="KW210" s="176">
        <f>KV210/KR210</f>
        <v>7.0512820512820595E-2</v>
      </c>
      <c r="KX210" s="176"/>
      <c r="KY210" s="176"/>
      <c r="KZ210" s="176"/>
      <c r="LA210" s="179" t="s">
        <v>551</v>
      </c>
      <c r="LB210" s="286">
        <v>0.95</v>
      </c>
      <c r="LC210" s="184">
        <v>0.1</v>
      </c>
      <c r="LD210" s="178"/>
      <c r="LE210" s="182">
        <v>2.5000000000000001E-2</v>
      </c>
      <c r="LF210" s="13"/>
      <c r="LI210" s="13"/>
      <c r="LJ210" s="177">
        <v>15.6</v>
      </c>
      <c r="LK210" s="177">
        <v>17.55</v>
      </c>
      <c r="LL210" s="177"/>
      <c r="LM210" s="322" t="s">
        <v>298</v>
      </c>
      <c r="LN210" s="175">
        <f>LK210-LJ210+LU210-LT210</f>
        <v>1.1000000000000012</v>
      </c>
      <c r="LO210" s="176">
        <f>LN210/LJ210</f>
        <v>7.0512820512820595E-2</v>
      </c>
      <c r="LP210" s="176"/>
      <c r="LQ210" s="176"/>
      <c r="LR210" s="176"/>
      <c r="LS210" s="179" t="s">
        <v>551</v>
      </c>
      <c r="LT210" s="286">
        <v>0.95</v>
      </c>
      <c r="LU210" s="184">
        <v>0.1</v>
      </c>
      <c r="LV210" s="178"/>
      <c r="LW210" s="182">
        <v>2.5000000000000001E-2</v>
      </c>
      <c r="LX210" s="13"/>
      <c r="LZ210" s="13"/>
      <c r="MA210" s="177">
        <v>15.6</v>
      </c>
      <c r="MB210" s="177">
        <v>17.55</v>
      </c>
      <c r="MC210" s="177"/>
      <c r="MD210" s="322" t="s">
        <v>298</v>
      </c>
      <c r="ME210" s="175">
        <f>MB210-MA210+ML210-MK210</f>
        <v>1.1000000000000012</v>
      </c>
      <c r="MF210" s="176">
        <f>ME210/MA210</f>
        <v>7.0512820512820595E-2</v>
      </c>
      <c r="MG210" s="176"/>
      <c r="MH210" s="176"/>
      <c r="MI210" s="176"/>
      <c r="MJ210" s="179" t="s">
        <v>551</v>
      </c>
      <c r="MK210" s="286">
        <v>0.95</v>
      </c>
      <c r="ML210" s="184">
        <v>0.1</v>
      </c>
      <c r="MM210" s="178"/>
      <c r="MN210" s="182">
        <v>2.5000000000000001E-2</v>
      </c>
      <c r="MO210" s="13"/>
      <c r="MQ210" s="13"/>
      <c r="MR210" s="177">
        <v>15.6</v>
      </c>
      <c r="MS210" s="177">
        <v>17.55</v>
      </c>
      <c r="MT210" s="177"/>
      <c r="MU210" s="322" t="s">
        <v>298</v>
      </c>
      <c r="MV210" s="175">
        <f>MS210-MR210+NC210-NB210</f>
        <v>1.1000000000000012</v>
      </c>
      <c r="MW210" s="176">
        <f>MV210/MR210</f>
        <v>7.0512820512820595E-2</v>
      </c>
      <c r="MX210" s="176"/>
      <c r="MY210" s="176"/>
      <c r="MZ210" s="176"/>
      <c r="NA210" s="179" t="s">
        <v>551</v>
      </c>
      <c r="NB210" s="286">
        <v>0.95</v>
      </c>
      <c r="NC210" s="184">
        <v>0.1</v>
      </c>
      <c r="ND210" s="178"/>
      <c r="NE210" s="182">
        <v>2.5000000000000001E-2</v>
      </c>
      <c r="NF210" s="13"/>
      <c r="NI210" s="13"/>
      <c r="NJ210" s="177">
        <v>15.6</v>
      </c>
      <c r="NK210" s="177">
        <v>17.55</v>
      </c>
      <c r="NL210" s="363"/>
      <c r="NM210" s="322" t="s">
        <v>298</v>
      </c>
      <c r="NN210" s="175">
        <f>NK210-NJ210+NU210-NT210</f>
        <v>1.1000000000000012</v>
      </c>
      <c r="NO210" s="176">
        <f>NN210/NJ210</f>
        <v>7.0512820512820595E-2</v>
      </c>
      <c r="NP210" s="176"/>
      <c r="NQ210" s="176"/>
      <c r="NR210" s="176"/>
      <c r="NS210" s="179" t="s">
        <v>551</v>
      </c>
      <c r="NT210" s="286">
        <v>0.95</v>
      </c>
      <c r="NU210" s="184">
        <v>0.1</v>
      </c>
      <c r="NV210" s="178"/>
      <c r="NW210" s="182">
        <v>2.5000000000000001E-2</v>
      </c>
      <c r="NX210" s="13"/>
      <c r="OA210" s="13"/>
      <c r="OB210" s="177">
        <v>15.6</v>
      </c>
      <c r="OC210" s="177">
        <v>17.55</v>
      </c>
      <c r="OD210" s="363"/>
      <c r="OE210" s="322" t="s">
        <v>298</v>
      </c>
      <c r="OF210" s="175">
        <f>OC210-OB210+OM210-OL210</f>
        <v>1.1000000000000012</v>
      </c>
      <c r="OG210" s="176">
        <f>OF210/OB210</f>
        <v>7.0512820512820595E-2</v>
      </c>
      <c r="OH210" s="176"/>
      <c r="OI210" s="176"/>
      <c r="OJ210" s="176"/>
      <c r="OK210" s="179" t="s">
        <v>551</v>
      </c>
      <c r="OL210" s="286">
        <v>0.95</v>
      </c>
      <c r="OM210" s="184">
        <v>0.1</v>
      </c>
      <c r="ON210" s="13"/>
      <c r="OQ210" s="13"/>
      <c r="OR210" s="177">
        <v>15.6</v>
      </c>
      <c r="OS210" s="177">
        <v>17.55</v>
      </c>
      <c r="OT210" s="363"/>
      <c r="OU210" s="322" t="s">
        <v>298</v>
      </c>
      <c r="OV210" s="175">
        <f>OS210-OR210+PC210-PB210</f>
        <v>1.1000000000000012</v>
      </c>
      <c r="OW210" s="176">
        <f>OV210/OR210</f>
        <v>7.0512820512820595E-2</v>
      </c>
      <c r="OX210" s="176"/>
      <c r="OY210" s="176"/>
      <c r="OZ210" s="176"/>
      <c r="PA210" s="179" t="s">
        <v>551</v>
      </c>
      <c r="PB210" s="286">
        <v>0.95</v>
      </c>
      <c r="PC210" s="184">
        <v>0.1</v>
      </c>
      <c r="PD210" s="13"/>
      <c r="PG210" s="13"/>
      <c r="PH210" s="177">
        <v>15.6</v>
      </c>
      <c r="PI210" s="177">
        <v>17.55</v>
      </c>
      <c r="PJ210" s="363"/>
      <c r="PK210" s="322" t="s">
        <v>298</v>
      </c>
      <c r="PL210" s="175">
        <f>PI210-PH210+PS210-PR210</f>
        <v>1.1000000000000012</v>
      </c>
      <c r="PM210" s="176">
        <f>PL210/PH210</f>
        <v>7.0512820512820595E-2</v>
      </c>
      <c r="PN210" s="176"/>
      <c r="PO210" s="176"/>
      <c r="PP210" s="176"/>
      <c r="PQ210" s="179" t="s">
        <v>551</v>
      </c>
      <c r="PR210" s="286">
        <v>0.95</v>
      </c>
      <c r="PS210" s="184">
        <v>0.1</v>
      </c>
      <c r="PT210" s="13"/>
      <c r="PV210" s="13"/>
      <c r="PW210" s="177">
        <v>15.6</v>
      </c>
      <c r="PX210" s="177">
        <v>17.55</v>
      </c>
      <c r="PY210" s="363"/>
      <c r="PZ210" s="322" t="s">
        <v>298</v>
      </c>
      <c r="QA210" s="175">
        <f>PX210-PW210+QH210-QG210</f>
        <v>1.1000000000000012</v>
      </c>
      <c r="QB210" s="176">
        <f>QA210/PW210</f>
        <v>7.0512820512820595E-2</v>
      </c>
      <c r="QC210" s="176"/>
      <c r="QD210" s="176"/>
      <c r="QE210" s="176"/>
      <c r="QF210" s="179" t="s">
        <v>551</v>
      </c>
      <c r="QG210" s="286">
        <v>0.95</v>
      </c>
      <c r="QH210" s="184">
        <v>0.1</v>
      </c>
      <c r="QI210" s="13"/>
      <c r="QK210" s="13"/>
      <c r="QL210" s="177">
        <v>15.6</v>
      </c>
      <c r="QM210" s="177">
        <v>17.55</v>
      </c>
      <c r="QN210" s="363"/>
      <c r="QO210" s="322" t="s">
        <v>298</v>
      </c>
      <c r="QP210" s="175">
        <f>QM210-QL210+QW210-QV210</f>
        <v>1.1000000000000012</v>
      </c>
      <c r="QQ210" s="176">
        <f>QP210/QL210</f>
        <v>7.0512820512820595E-2</v>
      </c>
      <c r="QR210" s="176"/>
      <c r="QS210" s="176"/>
      <c r="QT210" s="176"/>
      <c r="QU210" s="179" t="s">
        <v>551</v>
      </c>
      <c r="QV210" s="286">
        <v>0.95</v>
      </c>
      <c r="QW210" s="184">
        <v>0.1</v>
      </c>
      <c r="QX210" s="13"/>
      <c r="QZ210" s="622"/>
      <c r="RA210" s="177">
        <v>15.6</v>
      </c>
      <c r="RB210" s="177">
        <v>17.55</v>
      </c>
      <c r="RC210" s="508"/>
      <c r="RD210" s="322" t="s">
        <v>298</v>
      </c>
      <c r="RE210" s="175">
        <f>RB210-RA210+RL210-RK210</f>
        <v>1.1000000000000012</v>
      </c>
      <c r="RF210" s="176">
        <f>RE210/RA210</f>
        <v>7.0512820512820595E-2</v>
      </c>
      <c r="RG210" s="176"/>
      <c r="RH210" s="176"/>
      <c r="RI210" s="176"/>
      <c r="RJ210" s="527" t="s">
        <v>551</v>
      </c>
      <c r="RK210" s="286">
        <v>0.95</v>
      </c>
      <c r="RL210" s="572">
        <v>0.1</v>
      </c>
      <c r="RM210" s="633"/>
      <c r="RQ210" s="622"/>
      <c r="RR210" s="177">
        <v>15.6</v>
      </c>
      <c r="RS210" s="177">
        <v>17.55</v>
      </c>
      <c r="RT210" s="508"/>
      <c r="RU210" s="322" t="s">
        <v>141</v>
      </c>
      <c r="RV210" s="175">
        <f>RS210-RR210+SC210-SB210</f>
        <v>1.1000000000000012</v>
      </c>
      <c r="RW210" s="176">
        <f>RV210/RR210</f>
        <v>7.0512820512820595E-2</v>
      </c>
      <c r="RX210" s="176"/>
      <c r="RY210" s="176"/>
      <c r="RZ210" s="176"/>
      <c r="SA210" s="527" t="s">
        <v>551</v>
      </c>
      <c r="SB210" s="286">
        <v>0.95</v>
      </c>
      <c r="SC210" s="572">
        <v>0.1</v>
      </c>
      <c r="SD210" s="633"/>
    </row>
    <row r="211" spans="1:498">
      <c r="A211" s="132" t="s">
        <v>621</v>
      </c>
      <c r="B211" s="133">
        <v>20</v>
      </c>
      <c r="C211" s="132" t="s">
        <v>95</v>
      </c>
      <c r="D211" s="784">
        <v>1026</v>
      </c>
      <c r="E211" s="134" t="s">
        <v>591</v>
      </c>
      <c r="F211" s="353" t="s">
        <v>147</v>
      </c>
      <c r="G211" s="605" t="s">
        <v>622</v>
      </c>
      <c r="H211" s="132" t="s">
        <v>623</v>
      </c>
      <c r="J211" s="692"/>
      <c r="K211" s="692"/>
      <c r="L211" s="692"/>
      <c r="M211" s="692"/>
      <c r="N211" s="692"/>
      <c r="O211" s="692"/>
      <c r="P211" s="692"/>
      <c r="Q211" s="692"/>
      <c r="R211" s="692"/>
      <c r="S211" s="692"/>
      <c r="T211" s="692"/>
      <c r="U211" s="692"/>
      <c r="V211" s="692"/>
      <c r="X211" s="13"/>
      <c r="Y211" s="13"/>
      <c r="Z211" s="13"/>
      <c r="AA211" s="13"/>
      <c r="AB211" s="13"/>
      <c r="AC211" s="13"/>
      <c r="AD211" s="13"/>
      <c r="AE211" s="13"/>
      <c r="AF211" s="13"/>
      <c r="AG211" s="243"/>
      <c r="AH211" s="13"/>
      <c r="AI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243"/>
      <c r="AV211" s="13"/>
      <c r="AW211" s="13"/>
      <c r="AX211" s="692"/>
      <c r="AZ211" s="13"/>
      <c r="BA211" s="13"/>
      <c r="BB211" s="13"/>
      <c r="BC211" s="13"/>
      <c r="BD211" s="13"/>
      <c r="BE211" s="13"/>
      <c r="BF211" s="13"/>
      <c r="BG211" s="13"/>
      <c r="BH211" s="13"/>
      <c r="BI211" s="243"/>
      <c r="BJ211" s="13"/>
      <c r="BK211" s="13"/>
      <c r="BL211" s="13"/>
      <c r="BN211" s="13" t="s">
        <v>663</v>
      </c>
      <c r="BO211" s="177">
        <v>11</v>
      </c>
      <c r="BP211" s="177">
        <v>12.94</v>
      </c>
      <c r="BQ211" s="177" t="s">
        <v>298</v>
      </c>
      <c r="BR211" s="175">
        <f>BP211-BO211+BW211-BV211</f>
        <v>0.98999999999999955</v>
      </c>
      <c r="BS211" s="176">
        <f>BR211/BO211</f>
        <v>8.9999999999999955E-2</v>
      </c>
      <c r="BT211" s="178"/>
      <c r="BU211" s="179" t="s">
        <v>551</v>
      </c>
      <c r="BV211" s="178">
        <v>0.95</v>
      </c>
      <c r="BW211" s="608"/>
      <c r="BX211" s="178" t="s">
        <v>661</v>
      </c>
      <c r="BY211" s="202" t="s">
        <v>664</v>
      </c>
      <c r="BZ211" s="692"/>
      <c r="CB211" s="13" t="s">
        <v>663</v>
      </c>
      <c r="CC211" s="177">
        <v>11</v>
      </c>
      <c r="CD211" s="177">
        <v>13.6</v>
      </c>
      <c r="CE211" s="177" t="s">
        <v>298</v>
      </c>
      <c r="CF211" s="175">
        <f>CD211-CC211+CK211-CJ211</f>
        <v>1.6499999999999997</v>
      </c>
      <c r="CG211" s="176">
        <f>CF211/CC211</f>
        <v>0.14999999999999997</v>
      </c>
      <c r="CH211" s="178"/>
      <c r="CI211" s="179" t="s">
        <v>551</v>
      </c>
      <c r="CJ211" s="178">
        <v>0.95</v>
      </c>
      <c r="CK211" s="608"/>
      <c r="CL211" s="178" t="s">
        <v>661</v>
      </c>
      <c r="CM211" s="183">
        <v>0.05</v>
      </c>
      <c r="CN211" s="692"/>
      <c r="CP211" s="13"/>
      <c r="CQ211" s="177">
        <v>11</v>
      </c>
      <c r="CR211" s="177">
        <v>13.6</v>
      </c>
      <c r="CS211" s="177" t="s">
        <v>298</v>
      </c>
      <c r="CT211" s="175">
        <f>CR211-CQ211+CY211-CX211</f>
        <v>1.6499999999999997</v>
      </c>
      <c r="CU211" s="176">
        <f>CT211/CQ211</f>
        <v>0.14999999999999997</v>
      </c>
      <c r="CV211" s="178"/>
      <c r="CW211" s="179" t="s">
        <v>551</v>
      </c>
      <c r="CX211" s="178">
        <v>0.95</v>
      </c>
      <c r="CY211" s="608"/>
      <c r="CZ211" s="178" t="s">
        <v>661</v>
      </c>
      <c r="DA211" s="183">
        <v>0.05</v>
      </c>
      <c r="DB211" s="692"/>
      <c r="DD211" s="13"/>
      <c r="DE211" s="177">
        <v>11</v>
      </c>
      <c r="DF211" s="177">
        <v>13.6</v>
      </c>
      <c r="DG211" s="177"/>
      <c r="DH211" s="177"/>
      <c r="DI211" s="177" t="s">
        <v>298</v>
      </c>
      <c r="DJ211" s="175">
        <f>DF211-DE211+DO211-DN211</f>
        <v>1.6499999999999997</v>
      </c>
      <c r="DK211" s="176">
        <f>DJ211/DE211</f>
        <v>0.14999999999999997</v>
      </c>
      <c r="DL211" s="178"/>
      <c r="DM211" s="179" t="s">
        <v>551</v>
      </c>
      <c r="DN211" s="178">
        <v>0.95</v>
      </c>
      <c r="DO211" s="608"/>
      <c r="DP211" s="178" t="s">
        <v>661</v>
      </c>
      <c r="DQ211" s="183">
        <v>0.05</v>
      </c>
      <c r="DR211" s="692"/>
      <c r="DT211" s="13"/>
      <c r="DU211" s="177">
        <v>11</v>
      </c>
      <c r="DV211" s="177">
        <v>13.6</v>
      </c>
      <c r="DW211" s="177" t="s">
        <v>298</v>
      </c>
      <c r="DX211" s="175">
        <f>DV211-DU211+EC211-EB211</f>
        <v>1.6499999999999997</v>
      </c>
      <c r="DY211" s="176">
        <f>DX211/DU211</f>
        <v>0.14999999999999997</v>
      </c>
      <c r="DZ211" s="178"/>
      <c r="EA211" s="179" t="s">
        <v>551</v>
      </c>
      <c r="EB211" s="178">
        <v>0.95</v>
      </c>
      <c r="EC211" s="608"/>
      <c r="ED211" s="178" t="s">
        <v>661</v>
      </c>
      <c r="EE211" s="183">
        <v>0.05</v>
      </c>
      <c r="EF211" s="692"/>
      <c r="EG211" s="692"/>
      <c r="EH211" s="13"/>
      <c r="EI211" s="177">
        <v>11</v>
      </c>
      <c r="EJ211" s="177">
        <v>13.6</v>
      </c>
      <c r="EK211" s="177" t="s">
        <v>298</v>
      </c>
      <c r="EL211" s="175">
        <f>EJ211-EI211+EP211-EO211</f>
        <v>1.6499999999999997</v>
      </c>
      <c r="EM211" s="176">
        <f>EL211/EI211</f>
        <v>0.14999999999999997</v>
      </c>
      <c r="EN211" s="179" t="s">
        <v>551</v>
      </c>
      <c r="EO211" s="178">
        <v>0.95</v>
      </c>
      <c r="EP211" s="608"/>
      <c r="EQ211" s="178" t="s">
        <v>661</v>
      </c>
      <c r="ER211" s="183">
        <v>0.05</v>
      </c>
      <c r="ES211" s="692"/>
      <c r="EU211" s="13"/>
      <c r="EV211" s="177">
        <v>11</v>
      </c>
      <c r="EW211" s="177">
        <v>13.6</v>
      </c>
      <c r="EX211" s="177" t="s">
        <v>298</v>
      </c>
      <c r="EY211" s="175">
        <f>EW211-EV211+FC211-FB211</f>
        <v>1.6499999999999997</v>
      </c>
      <c r="EZ211" s="176">
        <f>EY211/EV211</f>
        <v>0.14999999999999997</v>
      </c>
      <c r="FA211" s="179" t="s">
        <v>551</v>
      </c>
      <c r="FB211" s="178">
        <v>0.95</v>
      </c>
      <c r="FC211" s="608"/>
      <c r="FD211" s="178" t="s">
        <v>661</v>
      </c>
      <c r="FE211" s="183">
        <v>0.05</v>
      </c>
      <c r="FF211" s="692"/>
      <c r="FH211" s="13"/>
      <c r="FI211" s="177">
        <v>11</v>
      </c>
      <c r="FJ211" s="177">
        <v>13.6</v>
      </c>
      <c r="FK211" s="177" t="s">
        <v>298</v>
      </c>
      <c r="FL211" s="175">
        <f>FJ211-FI211+FP211-FO211</f>
        <v>1.6499999999999997</v>
      </c>
      <c r="FM211" s="176">
        <f>FL211/FI211</f>
        <v>0.14999999999999997</v>
      </c>
      <c r="FN211" s="179" t="s">
        <v>551</v>
      </c>
      <c r="FO211" s="178">
        <v>0.95</v>
      </c>
      <c r="FP211" s="608"/>
      <c r="FQ211" s="178" t="s">
        <v>661</v>
      </c>
      <c r="FR211" s="183">
        <v>0.05</v>
      </c>
      <c r="FS211" s="692"/>
      <c r="FU211" s="13"/>
      <c r="FV211" s="177">
        <v>11</v>
      </c>
      <c r="FW211" s="177">
        <v>13.6</v>
      </c>
      <c r="FX211" s="177"/>
      <c r="FY211" s="177" t="s">
        <v>298</v>
      </c>
      <c r="FZ211" s="175">
        <f>FW211-FV211+GD211-GC211</f>
        <v>1.6499999999999997</v>
      </c>
      <c r="GA211" s="176">
        <f>FZ211/FV211</f>
        <v>0.14999999999999997</v>
      </c>
      <c r="GB211" s="179" t="s">
        <v>551</v>
      </c>
      <c r="GC211" s="178">
        <v>0.95</v>
      </c>
      <c r="GD211" s="608"/>
      <c r="GE211" s="178" t="s">
        <v>661</v>
      </c>
      <c r="GF211" s="183">
        <v>0.05</v>
      </c>
      <c r="GG211" s="692"/>
      <c r="GI211" s="13"/>
      <c r="GJ211" s="177">
        <v>11</v>
      </c>
      <c r="GK211" s="177">
        <v>13.6</v>
      </c>
      <c r="GL211" s="177"/>
      <c r="GM211" s="177" t="s">
        <v>298</v>
      </c>
      <c r="GN211" s="175">
        <f>GK211-GJ211+GR211-GQ211</f>
        <v>1.6499999999999997</v>
      </c>
      <c r="GO211" s="176">
        <f>GN211/GJ211</f>
        <v>0.14999999999999997</v>
      </c>
      <c r="GP211" s="179" t="s">
        <v>551</v>
      </c>
      <c r="GQ211" s="286">
        <v>0.95</v>
      </c>
      <c r="GR211" s="608"/>
      <c r="GS211" s="178"/>
      <c r="GT211" s="183">
        <v>0.05</v>
      </c>
      <c r="GU211" s="692"/>
      <c r="GW211" s="13"/>
      <c r="GX211" s="177">
        <v>11</v>
      </c>
      <c r="GY211" s="177">
        <v>13.6</v>
      </c>
      <c r="GZ211" s="177"/>
      <c r="HA211" s="177" t="s">
        <v>298</v>
      </c>
      <c r="HB211" s="175">
        <f>GY211-GX211+HF211-HE211</f>
        <v>1.6499999999999997</v>
      </c>
      <c r="HC211" s="176">
        <f>HB211/GX211</f>
        <v>0.14999999999999997</v>
      </c>
      <c r="HD211" s="179" t="s">
        <v>551</v>
      </c>
      <c r="HE211" s="286">
        <v>0.95</v>
      </c>
      <c r="HF211" s="608"/>
      <c r="HG211" s="178"/>
      <c r="HH211" s="183">
        <v>0.05</v>
      </c>
      <c r="HI211" s="692"/>
      <c r="HJ211" s="692"/>
      <c r="HK211" s="13"/>
      <c r="HL211" s="177">
        <v>11</v>
      </c>
      <c r="HM211" s="177">
        <v>13.6</v>
      </c>
      <c r="HN211" s="177"/>
      <c r="HO211" s="177" t="s">
        <v>298</v>
      </c>
      <c r="HP211" s="175">
        <f>HM211-HL211+HT211-HS211</f>
        <v>1.6499999999999997</v>
      </c>
      <c r="HQ211" s="176">
        <f>HP211/HL211</f>
        <v>0.14999999999999997</v>
      </c>
      <c r="HR211" s="179" t="s">
        <v>551</v>
      </c>
      <c r="HS211" s="286">
        <v>0.95</v>
      </c>
      <c r="HT211" s="608"/>
      <c r="HU211" s="178"/>
      <c r="HV211" s="183">
        <v>0.05</v>
      </c>
      <c r="HW211" s="692"/>
      <c r="HX211" s="13"/>
      <c r="HY211" s="177">
        <v>11</v>
      </c>
      <c r="HZ211" s="177">
        <v>13.6</v>
      </c>
      <c r="IA211" s="177"/>
      <c r="IB211" s="177" t="s">
        <v>298</v>
      </c>
      <c r="IC211" s="175">
        <f>HZ211-HY211+IJ211-II211</f>
        <v>1.6499999999999997</v>
      </c>
      <c r="ID211" s="176">
        <f>IC211/HY211</f>
        <v>0.14999999999999997</v>
      </c>
      <c r="IE211" s="176"/>
      <c r="IF211" s="176"/>
      <c r="IG211" s="176"/>
      <c r="IH211" s="179" t="s">
        <v>551</v>
      </c>
      <c r="II211" s="286">
        <v>0.95</v>
      </c>
      <c r="IJ211" s="608"/>
      <c r="IK211" s="178"/>
      <c r="IL211" s="183">
        <v>0.05</v>
      </c>
      <c r="IM211" s="692"/>
      <c r="IQ211" s="13"/>
      <c r="IR211" s="177">
        <v>11</v>
      </c>
      <c r="IS211" s="177">
        <v>13.6</v>
      </c>
      <c r="IT211" s="177"/>
      <c r="IU211" s="177" t="s">
        <v>298</v>
      </c>
      <c r="IV211" s="175">
        <f>IS211-IR211+JC211-JB211</f>
        <v>1.6499999999999997</v>
      </c>
      <c r="IW211" s="176">
        <f>IV211/IR211</f>
        <v>0.14999999999999997</v>
      </c>
      <c r="IX211" s="176"/>
      <c r="IY211" s="176"/>
      <c r="IZ211" s="176"/>
      <c r="JA211" s="179" t="s">
        <v>551</v>
      </c>
      <c r="JB211" s="286">
        <v>0.95</v>
      </c>
      <c r="JC211" s="608"/>
      <c r="JD211" s="178"/>
      <c r="JE211" s="183">
        <v>0.05</v>
      </c>
      <c r="JF211" s="692"/>
      <c r="JH211" s="13"/>
      <c r="JI211" s="177">
        <v>11</v>
      </c>
      <c r="JJ211" s="177">
        <v>13.6</v>
      </c>
      <c r="JK211" s="177"/>
      <c r="JL211" s="177" t="s">
        <v>298</v>
      </c>
      <c r="JM211" s="175">
        <f>JJ211-JI211+JT211-JS211</f>
        <v>1.6499999999999997</v>
      </c>
      <c r="JN211" s="176">
        <f>JM211/JI211</f>
        <v>0.14999999999999997</v>
      </c>
      <c r="JO211" s="176"/>
      <c r="JP211" s="176"/>
      <c r="JQ211" s="176"/>
      <c r="JR211" s="179" t="s">
        <v>551</v>
      </c>
      <c r="JS211" s="286">
        <v>0.95</v>
      </c>
      <c r="JT211" s="608"/>
      <c r="JU211" s="178"/>
      <c r="JV211" s="183">
        <v>0.05</v>
      </c>
      <c r="JW211" s="13"/>
      <c r="JZ211" s="13"/>
      <c r="KA211" s="177">
        <v>11</v>
      </c>
      <c r="KB211" s="177">
        <v>13.6</v>
      </c>
      <c r="KC211" s="177"/>
      <c r="KD211" s="177" t="s">
        <v>298</v>
      </c>
      <c r="KE211" s="175">
        <f>KB211-KA211+KL211-KK211</f>
        <v>1.6499999999999997</v>
      </c>
      <c r="KF211" s="176">
        <f>KE211/KA211</f>
        <v>0.14999999999999997</v>
      </c>
      <c r="KG211" s="176"/>
      <c r="KH211" s="176"/>
      <c r="KI211" s="176"/>
      <c r="KJ211" s="179" t="s">
        <v>551</v>
      </c>
      <c r="KK211" s="286">
        <v>0.95</v>
      </c>
      <c r="KL211" s="608"/>
      <c r="KM211" s="178"/>
      <c r="KN211" s="183">
        <v>0.05</v>
      </c>
      <c r="KO211" s="13"/>
      <c r="KQ211" s="13"/>
      <c r="KR211" s="177">
        <v>11</v>
      </c>
      <c r="KS211" s="177">
        <v>13.6</v>
      </c>
      <c r="KT211" s="177"/>
      <c r="KU211" s="322" t="s">
        <v>298</v>
      </c>
      <c r="KV211" s="175">
        <f>KS211-KR211+LC211-LB211</f>
        <v>1.6499999999999997</v>
      </c>
      <c r="KW211" s="176">
        <f>KV211/KR211</f>
        <v>0.14999999999999997</v>
      </c>
      <c r="KX211" s="176"/>
      <c r="KY211" s="176"/>
      <c r="KZ211" s="176"/>
      <c r="LA211" s="179" t="s">
        <v>551</v>
      </c>
      <c r="LB211" s="286">
        <v>0.95</v>
      </c>
      <c r="LC211" s="608"/>
      <c r="LD211" s="178"/>
      <c r="LE211" s="183">
        <v>0.05</v>
      </c>
      <c r="LF211" s="13"/>
      <c r="LI211" s="13"/>
      <c r="LJ211" s="177">
        <v>11</v>
      </c>
      <c r="LK211" s="177">
        <v>13.6</v>
      </c>
      <c r="LL211" s="177"/>
      <c r="LM211" s="322" t="s">
        <v>298</v>
      </c>
      <c r="LN211" s="175">
        <f>LK211-LJ211+LU211-LT211</f>
        <v>1.6499999999999997</v>
      </c>
      <c r="LO211" s="176">
        <f>LN211/LJ211</f>
        <v>0.14999999999999997</v>
      </c>
      <c r="LP211" s="176"/>
      <c r="LQ211" s="176"/>
      <c r="LR211" s="176"/>
      <c r="LS211" s="179" t="s">
        <v>551</v>
      </c>
      <c r="LT211" s="286">
        <v>0.95</v>
      </c>
      <c r="LU211" s="608"/>
      <c r="LV211" s="178"/>
      <c r="LW211" s="183">
        <v>0.05</v>
      </c>
      <c r="LX211" s="13"/>
      <c r="LZ211" s="13"/>
      <c r="MA211" s="177">
        <v>11</v>
      </c>
      <c r="MB211" s="177">
        <v>13.6</v>
      </c>
      <c r="MC211" s="177"/>
      <c r="MD211" s="322" t="s">
        <v>298</v>
      </c>
      <c r="ME211" s="175">
        <f>MB211-MA211+ML211-MK211</f>
        <v>1.6499999999999997</v>
      </c>
      <c r="MF211" s="176">
        <f>ME211/MA211</f>
        <v>0.14999999999999997</v>
      </c>
      <c r="MG211" s="176"/>
      <c r="MH211" s="176"/>
      <c r="MI211" s="176"/>
      <c r="MJ211" s="179" t="s">
        <v>551</v>
      </c>
      <c r="MK211" s="286">
        <v>0.95</v>
      </c>
      <c r="ML211" s="608"/>
      <c r="MM211" s="178"/>
      <c r="MN211" s="183">
        <v>0.05</v>
      </c>
      <c r="MO211" s="13"/>
      <c r="MQ211" s="13"/>
      <c r="MR211" s="177">
        <v>11</v>
      </c>
      <c r="MS211" s="177">
        <v>13.6</v>
      </c>
      <c r="MT211" s="177"/>
      <c r="MU211" s="322" t="s">
        <v>298</v>
      </c>
      <c r="MV211" s="175">
        <f>MS211-MR211+NC211-NB211</f>
        <v>1.6499999999999997</v>
      </c>
      <c r="MW211" s="176">
        <f>MV211/MR211</f>
        <v>0.14999999999999997</v>
      </c>
      <c r="MX211" s="176"/>
      <c r="MY211" s="176"/>
      <c r="MZ211" s="176"/>
      <c r="NA211" s="179" t="s">
        <v>551</v>
      </c>
      <c r="NB211" s="286">
        <v>0.95</v>
      </c>
      <c r="NC211" s="608"/>
      <c r="ND211" s="178"/>
      <c r="NE211" s="183">
        <v>0.05</v>
      </c>
      <c r="NF211" s="13"/>
      <c r="NI211" s="13"/>
      <c r="NJ211" s="177">
        <v>11</v>
      </c>
      <c r="NK211" s="177">
        <v>13.6</v>
      </c>
      <c r="NL211" s="363"/>
      <c r="NM211" s="322" t="s">
        <v>298</v>
      </c>
      <c r="NN211" s="175">
        <f>NK211-NJ211+NU211-NT211</f>
        <v>1.6499999999999997</v>
      </c>
      <c r="NO211" s="176">
        <f>NN211/NJ211</f>
        <v>0.14999999999999997</v>
      </c>
      <c r="NP211" s="176"/>
      <c r="NQ211" s="176"/>
      <c r="NR211" s="176"/>
      <c r="NS211" s="179" t="s">
        <v>551</v>
      </c>
      <c r="NT211" s="286">
        <v>0.95</v>
      </c>
      <c r="NU211" s="608"/>
      <c r="NV211" s="178"/>
      <c r="NW211" s="183">
        <v>0.05</v>
      </c>
      <c r="NX211" s="13"/>
      <c r="OA211" s="13"/>
      <c r="OB211" s="177">
        <v>11</v>
      </c>
      <c r="OC211" s="177">
        <v>13.6</v>
      </c>
      <c r="OD211" s="363"/>
      <c r="OE211" s="322" t="s">
        <v>298</v>
      </c>
      <c r="OF211" s="175">
        <f>OC211-OB211+OM211-OL211</f>
        <v>1.6499999999999997</v>
      </c>
      <c r="OG211" s="176">
        <f>OF211/OB211</f>
        <v>0.14999999999999997</v>
      </c>
      <c r="OH211" s="176"/>
      <c r="OI211" s="176"/>
      <c r="OJ211" s="176"/>
      <c r="OK211" s="179" t="s">
        <v>551</v>
      </c>
      <c r="OL211" s="286">
        <v>0.95</v>
      </c>
      <c r="OM211" s="608"/>
      <c r="ON211" s="13"/>
      <c r="OQ211" s="13"/>
      <c r="OR211" s="177">
        <v>11</v>
      </c>
      <c r="OS211" s="177">
        <v>13.6</v>
      </c>
      <c r="OT211" s="363"/>
      <c r="OU211" s="322" t="s">
        <v>298</v>
      </c>
      <c r="OV211" s="175">
        <f>OS211-OR211+PC211-PB211</f>
        <v>1.6499999999999997</v>
      </c>
      <c r="OW211" s="176">
        <f>OV211/OR211</f>
        <v>0.14999999999999997</v>
      </c>
      <c r="OX211" s="176"/>
      <c r="OY211" s="176"/>
      <c r="OZ211" s="176"/>
      <c r="PA211" s="179" t="s">
        <v>551</v>
      </c>
      <c r="PB211" s="286">
        <v>0.95</v>
      </c>
      <c r="PC211" s="608"/>
      <c r="PD211" s="13"/>
      <c r="PG211" s="13"/>
      <c r="PH211" s="177">
        <v>11</v>
      </c>
      <c r="PI211" s="177">
        <v>13.6</v>
      </c>
      <c r="PJ211" s="363"/>
      <c r="PK211" s="322" t="s">
        <v>298</v>
      </c>
      <c r="PL211" s="175">
        <f>PI211-PH211+PS211-PR211</f>
        <v>1.6499999999999997</v>
      </c>
      <c r="PM211" s="176">
        <f>PL211/PH211</f>
        <v>0.14999999999999997</v>
      </c>
      <c r="PN211" s="176"/>
      <c r="PO211" s="176"/>
      <c r="PP211" s="176"/>
      <c r="PQ211" s="179" t="s">
        <v>551</v>
      </c>
      <c r="PR211" s="286">
        <v>0.95</v>
      </c>
      <c r="PS211" s="608"/>
      <c r="PT211" s="13"/>
      <c r="PV211" s="13"/>
      <c r="PW211" s="177">
        <v>11</v>
      </c>
      <c r="PX211" s="177">
        <v>13.6</v>
      </c>
      <c r="PY211" s="363"/>
      <c r="PZ211" s="322" t="s">
        <v>298</v>
      </c>
      <c r="QA211" s="175">
        <f>PX211-PW211+QH211-QG211</f>
        <v>1.6499999999999997</v>
      </c>
      <c r="QB211" s="176">
        <f>QA211/PW211</f>
        <v>0.14999999999999997</v>
      </c>
      <c r="QC211" s="176"/>
      <c r="QD211" s="176"/>
      <c r="QE211" s="176"/>
      <c r="QF211" s="179" t="s">
        <v>551</v>
      </c>
      <c r="QG211" s="286">
        <v>0.95</v>
      </c>
      <c r="QH211" s="608"/>
      <c r="QI211" s="13"/>
      <c r="QK211" s="13"/>
      <c r="QL211" s="177">
        <v>11</v>
      </c>
      <c r="QM211" s="177">
        <v>13.6</v>
      </c>
      <c r="QN211" s="363"/>
      <c r="QO211" s="322" t="s">
        <v>298</v>
      </c>
      <c r="QP211" s="175">
        <f>QM211-QL211+QW211-QV211</f>
        <v>1.6499999999999997</v>
      </c>
      <c r="QQ211" s="176">
        <f>QP211/QL211</f>
        <v>0.14999999999999997</v>
      </c>
      <c r="QR211" s="176"/>
      <c r="QS211" s="176"/>
      <c r="QT211" s="176"/>
      <c r="QU211" s="179" t="s">
        <v>551</v>
      </c>
      <c r="QV211" s="286">
        <v>0.95</v>
      </c>
      <c r="QW211" s="608"/>
      <c r="QX211" s="13"/>
      <c r="QZ211" s="622"/>
      <c r="RA211" s="177">
        <v>11</v>
      </c>
      <c r="RB211" s="177">
        <v>13.6</v>
      </c>
      <c r="RC211" s="508"/>
      <c r="RD211" s="322" t="s">
        <v>298</v>
      </c>
      <c r="RE211" s="175">
        <f>RB211-RA211+RL211-RK211</f>
        <v>1.6499999999999997</v>
      </c>
      <c r="RF211" s="176">
        <f>RE211/RA211</f>
        <v>0.14999999999999997</v>
      </c>
      <c r="RG211" s="176"/>
      <c r="RH211" s="176"/>
      <c r="RI211" s="176"/>
      <c r="RJ211" s="527" t="s">
        <v>551</v>
      </c>
      <c r="RK211" s="286">
        <v>0.95</v>
      </c>
      <c r="RL211" s="577"/>
      <c r="RM211" s="633"/>
      <c r="RQ211" s="622"/>
      <c r="RR211" s="177">
        <v>11</v>
      </c>
      <c r="RS211" s="177">
        <v>13.6</v>
      </c>
      <c r="RT211" s="508"/>
      <c r="RU211" s="322" t="s">
        <v>141</v>
      </c>
      <c r="RV211" s="175">
        <f>RS211-RR211+SC211-SB211</f>
        <v>1.6499999999999997</v>
      </c>
      <c r="RW211" s="176">
        <f>RV211/RR211</f>
        <v>0.14999999999999997</v>
      </c>
      <c r="RX211" s="176"/>
      <c r="RY211" s="176"/>
      <c r="RZ211" s="176"/>
      <c r="SA211" s="527" t="s">
        <v>551</v>
      </c>
      <c r="SB211" s="286">
        <v>0.95</v>
      </c>
      <c r="SC211" s="577"/>
      <c r="SD211" s="633"/>
    </row>
    <row r="212" spans="1:498">
      <c r="A212" s="155" t="s">
        <v>624</v>
      </c>
      <c r="B212" s="156">
        <v>20</v>
      </c>
      <c r="C212" s="155" t="s">
        <v>95</v>
      </c>
      <c r="D212" s="785">
        <v>1027</v>
      </c>
      <c r="E212" s="157" t="s">
        <v>625</v>
      </c>
      <c r="F212" s="354" t="s">
        <v>626</v>
      </c>
      <c r="G212" s="607" t="s">
        <v>573</v>
      </c>
      <c r="H212" s="155" t="s">
        <v>627</v>
      </c>
      <c r="J212" s="692"/>
      <c r="K212" s="692"/>
      <c r="L212" s="692"/>
      <c r="M212" s="692"/>
      <c r="N212" s="692"/>
      <c r="O212" s="692"/>
      <c r="P212" s="692"/>
      <c r="Q212" s="692"/>
      <c r="R212" s="692"/>
      <c r="S212" s="692"/>
      <c r="T212" s="692"/>
      <c r="U212" s="692"/>
      <c r="V212" s="692"/>
      <c r="X212" s="13"/>
      <c r="Y212" s="13"/>
      <c r="Z212" s="13"/>
      <c r="AA212" s="13"/>
      <c r="AB212" s="13"/>
      <c r="AC212" s="13"/>
      <c r="AD212" s="13"/>
      <c r="AE212" s="13"/>
      <c r="AF212" s="13"/>
      <c r="AG212" s="243"/>
      <c r="AH212" s="13"/>
      <c r="AI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243"/>
      <c r="AV212" s="13"/>
      <c r="AW212" s="13"/>
      <c r="AX212" s="692"/>
      <c r="AZ212" s="13"/>
      <c r="BA212" s="13"/>
      <c r="BB212" s="13"/>
      <c r="BC212" s="13"/>
      <c r="BD212" s="13"/>
      <c r="BE212" s="13"/>
      <c r="BF212" s="13"/>
      <c r="BG212" s="13"/>
      <c r="BH212" s="13"/>
      <c r="BI212" s="243"/>
      <c r="BJ212" s="13"/>
      <c r="BK212" s="13"/>
      <c r="BL212" s="13"/>
      <c r="BN212" s="13"/>
      <c r="BO212" s="177">
        <v>13.95</v>
      </c>
      <c r="BP212" s="177">
        <v>16.43</v>
      </c>
      <c r="BQ212" s="177" t="s">
        <v>298</v>
      </c>
      <c r="BR212" s="175">
        <f>BP212-BO212+BW212-BV212</f>
        <v>1.5300000000000005</v>
      </c>
      <c r="BS212" s="176">
        <f>BR212/BO212</f>
        <v>0.10967741935483875</v>
      </c>
      <c r="BT212" s="178"/>
      <c r="BU212" s="179" t="s">
        <v>551</v>
      </c>
      <c r="BV212" s="178">
        <v>0.95</v>
      </c>
      <c r="BW212" s="608"/>
      <c r="BX212" s="178" t="s">
        <v>661</v>
      </c>
      <c r="BY212" s="183">
        <v>0.05</v>
      </c>
      <c r="BZ212" s="692"/>
      <c r="CB212" s="13"/>
      <c r="CC212" s="177">
        <v>13.95</v>
      </c>
      <c r="CD212" s="177">
        <v>16.43</v>
      </c>
      <c r="CE212" s="177" t="s">
        <v>298</v>
      </c>
      <c r="CF212" s="175">
        <f>CD212-CC212+CK212-CJ212</f>
        <v>1.5300000000000005</v>
      </c>
      <c r="CG212" s="176">
        <f>CF212/CC212</f>
        <v>0.10967741935483875</v>
      </c>
      <c r="CH212" s="178"/>
      <c r="CI212" s="179" t="s">
        <v>551</v>
      </c>
      <c r="CJ212" s="178">
        <v>0.95</v>
      </c>
      <c r="CK212" s="608"/>
      <c r="CL212" s="178" t="s">
        <v>661</v>
      </c>
      <c r="CM212" s="183">
        <v>0.05</v>
      </c>
      <c r="CN212" s="692"/>
      <c r="CP212" s="13"/>
      <c r="CQ212" s="177">
        <v>13.4</v>
      </c>
      <c r="CR212" s="177">
        <v>16.43</v>
      </c>
      <c r="CS212" s="177" t="s">
        <v>298</v>
      </c>
      <c r="CT212" s="175">
        <f>CR212-CQ212+CY212-CX212</f>
        <v>2.0799999999999992</v>
      </c>
      <c r="CU212" s="176">
        <f>CT212/CQ212</f>
        <v>0.15522388059701486</v>
      </c>
      <c r="CV212" s="178"/>
      <c r="CW212" s="179" t="s">
        <v>551</v>
      </c>
      <c r="CX212" s="178">
        <v>0.95</v>
      </c>
      <c r="CY212" s="608"/>
      <c r="CZ212" s="178" t="s">
        <v>661</v>
      </c>
      <c r="DA212" s="183">
        <v>0.05</v>
      </c>
      <c r="DB212" s="692"/>
      <c r="DD212" s="13"/>
      <c r="DE212" s="177">
        <v>13.95</v>
      </c>
      <c r="DF212" s="177">
        <v>16.43</v>
      </c>
      <c r="DG212" s="177"/>
      <c r="DH212" s="177"/>
      <c r="DI212" s="177" t="s">
        <v>298</v>
      </c>
      <c r="DJ212" s="175">
        <f>DF212-DE212+DO212-DN212</f>
        <v>1.5300000000000005</v>
      </c>
      <c r="DK212" s="176">
        <f>DJ212/DE212</f>
        <v>0.10967741935483875</v>
      </c>
      <c r="DL212" s="178"/>
      <c r="DM212" s="179" t="s">
        <v>551</v>
      </c>
      <c r="DN212" s="178">
        <v>0.95</v>
      </c>
      <c r="DO212" s="608"/>
      <c r="DP212" s="178" t="s">
        <v>661</v>
      </c>
      <c r="DQ212" s="183">
        <v>0.05</v>
      </c>
      <c r="DR212" s="692"/>
      <c r="DT212" s="13"/>
      <c r="DU212" s="177">
        <v>13.55</v>
      </c>
      <c r="DV212" s="177">
        <v>16.43</v>
      </c>
      <c r="DW212" s="177" t="s">
        <v>298</v>
      </c>
      <c r="DX212" s="175">
        <f>DV212-DU212+EC212-EB212</f>
        <v>1.929999999999999</v>
      </c>
      <c r="DY212" s="176">
        <f>DX212/DU212</f>
        <v>0.14243542435424347</v>
      </c>
      <c r="DZ212" s="178"/>
      <c r="EA212" s="179" t="s">
        <v>551</v>
      </c>
      <c r="EB212" s="178">
        <v>0.95</v>
      </c>
      <c r="EC212" s="608"/>
      <c r="ED212" s="178" t="s">
        <v>661</v>
      </c>
      <c r="EE212" s="183">
        <v>0.05</v>
      </c>
      <c r="EF212" s="692"/>
      <c r="EG212" s="692"/>
      <c r="EH212" s="13"/>
      <c r="EI212" s="177">
        <v>13.55</v>
      </c>
      <c r="EJ212" s="177">
        <v>16.43</v>
      </c>
      <c r="EK212" s="177" t="s">
        <v>298</v>
      </c>
      <c r="EL212" s="175">
        <f>EJ212-EI212+EP212-EO212</f>
        <v>1.929999999999999</v>
      </c>
      <c r="EM212" s="176">
        <f>EL212/EI212</f>
        <v>0.14243542435424347</v>
      </c>
      <c r="EN212" s="179" t="s">
        <v>551</v>
      </c>
      <c r="EO212" s="178">
        <v>0.95</v>
      </c>
      <c r="EP212" s="608"/>
      <c r="EQ212" s="178" t="s">
        <v>661</v>
      </c>
      <c r="ER212" s="183">
        <v>0.05</v>
      </c>
      <c r="ES212" s="692"/>
      <c r="EU212" s="13"/>
      <c r="EV212" s="177">
        <v>13.55</v>
      </c>
      <c r="EW212" s="177">
        <v>16.43</v>
      </c>
      <c r="EX212" s="177" t="s">
        <v>298</v>
      </c>
      <c r="EY212" s="175">
        <f>EW212-EV212+FC212-FB212</f>
        <v>1.929999999999999</v>
      </c>
      <c r="EZ212" s="176">
        <f>EY212/EV212</f>
        <v>0.14243542435424347</v>
      </c>
      <c r="FA212" s="179" t="s">
        <v>551</v>
      </c>
      <c r="FB212" s="178">
        <v>0.95</v>
      </c>
      <c r="FC212" s="608"/>
      <c r="FD212" s="178" t="s">
        <v>661</v>
      </c>
      <c r="FE212" s="183">
        <v>0.05</v>
      </c>
      <c r="FF212" s="692"/>
      <c r="FH212" s="13"/>
      <c r="FI212" s="177">
        <v>13.55</v>
      </c>
      <c r="FJ212" s="177">
        <v>16.43</v>
      </c>
      <c r="FK212" s="177" t="s">
        <v>298</v>
      </c>
      <c r="FL212" s="175">
        <f>FJ212-FI212+FP212-FO212</f>
        <v>1.929999999999999</v>
      </c>
      <c r="FM212" s="176">
        <f>FL212/FI212</f>
        <v>0.14243542435424347</v>
      </c>
      <c r="FN212" s="179" t="s">
        <v>551</v>
      </c>
      <c r="FO212" s="178">
        <v>0.95</v>
      </c>
      <c r="FP212" s="608"/>
      <c r="FQ212" s="178" t="s">
        <v>661</v>
      </c>
      <c r="FR212" s="183">
        <v>0.05</v>
      </c>
      <c r="FS212" s="692"/>
      <c r="FU212" s="13"/>
      <c r="FV212" s="177">
        <v>13.55</v>
      </c>
      <c r="FW212" s="177">
        <v>16.43</v>
      </c>
      <c r="FX212" s="177"/>
      <c r="FY212" s="177" t="s">
        <v>298</v>
      </c>
      <c r="FZ212" s="175">
        <f>FW212-FV212+GD212-GC212</f>
        <v>1.929999999999999</v>
      </c>
      <c r="GA212" s="176">
        <f>FZ212/FV212</f>
        <v>0.14243542435424347</v>
      </c>
      <c r="GB212" s="179" t="s">
        <v>551</v>
      </c>
      <c r="GC212" s="178">
        <v>0.95</v>
      </c>
      <c r="GD212" s="608"/>
      <c r="GE212" s="178" t="s">
        <v>661</v>
      </c>
      <c r="GF212" s="183">
        <v>0.05</v>
      </c>
      <c r="GG212" s="692"/>
      <c r="GI212" s="13"/>
      <c r="GJ212" s="177">
        <v>13.55</v>
      </c>
      <c r="GK212" s="177">
        <v>16.43</v>
      </c>
      <c r="GL212" s="177"/>
      <c r="GM212" s="177" t="s">
        <v>298</v>
      </c>
      <c r="GN212" s="175">
        <f>GK212-GJ212+GR212-GQ212</f>
        <v>1.929999999999999</v>
      </c>
      <c r="GO212" s="176">
        <f>GN212/GJ212</f>
        <v>0.14243542435424347</v>
      </c>
      <c r="GP212" s="179" t="s">
        <v>551</v>
      </c>
      <c r="GQ212" s="286">
        <v>0.95</v>
      </c>
      <c r="GR212" s="608"/>
      <c r="GS212" s="178"/>
      <c r="GT212" s="183">
        <v>0.05</v>
      </c>
      <c r="GU212" s="692"/>
      <c r="GW212" s="13"/>
      <c r="GX212" s="177">
        <v>13.55</v>
      </c>
      <c r="GY212" s="177">
        <v>16.43</v>
      </c>
      <c r="GZ212" s="177"/>
      <c r="HA212" s="177" t="s">
        <v>298</v>
      </c>
      <c r="HB212" s="175">
        <f>GY212-GX212+HF212-HE212</f>
        <v>1.929999999999999</v>
      </c>
      <c r="HC212" s="176">
        <f>HB212/GX212</f>
        <v>0.14243542435424347</v>
      </c>
      <c r="HD212" s="179" t="s">
        <v>551</v>
      </c>
      <c r="HE212" s="286">
        <v>0.95</v>
      </c>
      <c r="HF212" s="608"/>
      <c r="HG212" s="178"/>
      <c r="HH212" s="183">
        <v>0.05</v>
      </c>
      <c r="HI212" s="692"/>
      <c r="HJ212" s="692"/>
      <c r="HK212" s="13"/>
      <c r="HL212" s="177">
        <v>13.55</v>
      </c>
      <c r="HM212" s="177">
        <v>16.43</v>
      </c>
      <c r="HN212" s="177"/>
      <c r="HO212" s="177" t="s">
        <v>298</v>
      </c>
      <c r="HP212" s="175">
        <f>HM212-HL212+HT212-HS212</f>
        <v>1.929999999999999</v>
      </c>
      <c r="HQ212" s="176">
        <f>HP212/HL212</f>
        <v>0.14243542435424347</v>
      </c>
      <c r="HR212" s="179" t="s">
        <v>551</v>
      </c>
      <c r="HS212" s="286">
        <v>0.95</v>
      </c>
      <c r="HT212" s="608"/>
      <c r="HU212" s="178"/>
      <c r="HV212" s="183">
        <v>0.05</v>
      </c>
      <c r="HW212" s="692"/>
      <c r="HX212" s="13"/>
      <c r="HY212" s="177">
        <v>13.55</v>
      </c>
      <c r="HZ212" s="177">
        <v>16.43</v>
      </c>
      <c r="IA212" s="177"/>
      <c r="IB212" s="177" t="s">
        <v>298</v>
      </c>
      <c r="IC212" s="175">
        <f>HZ212-HY212+IJ212-II212</f>
        <v>1.929999999999999</v>
      </c>
      <c r="ID212" s="176">
        <f>IC212/HY212</f>
        <v>0.14243542435424347</v>
      </c>
      <c r="IE212" s="176"/>
      <c r="IF212" s="176"/>
      <c r="IG212" s="176"/>
      <c r="IH212" s="179" t="s">
        <v>551</v>
      </c>
      <c r="II212" s="286">
        <v>0.95</v>
      </c>
      <c r="IJ212" s="608"/>
      <c r="IK212" s="178"/>
      <c r="IL212" s="183">
        <v>0.05</v>
      </c>
      <c r="IM212" s="692"/>
      <c r="IQ212" s="13"/>
      <c r="IR212" s="177">
        <v>13.55</v>
      </c>
      <c r="IS212" s="177">
        <v>16.43</v>
      </c>
      <c r="IT212" s="177"/>
      <c r="IU212" s="177" t="s">
        <v>298</v>
      </c>
      <c r="IV212" s="175">
        <f>IS212-IR212+JC212-JB212</f>
        <v>1.929999999999999</v>
      </c>
      <c r="IW212" s="176">
        <f>IV212/IR212</f>
        <v>0.14243542435424347</v>
      </c>
      <c r="IX212" s="176"/>
      <c r="IY212" s="176"/>
      <c r="IZ212" s="176"/>
      <c r="JA212" s="179" t="s">
        <v>551</v>
      </c>
      <c r="JB212" s="286">
        <v>0.95</v>
      </c>
      <c r="JC212" s="608"/>
      <c r="JD212" s="178"/>
      <c r="JE212" s="183">
        <v>0.05</v>
      </c>
      <c r="JF212" s="692"/>
      <c r="JH212" s="13"/>
      <c r="JI212" s="177">
        <v>13.55</v>
      </c>
      <c r="JJ212" s="177">
        <v>16.43</v>
      </c>
      <c r="JK212" s="177"/>
      <c r="JL212" s="177" t="s">
        <v>298</v>
      </c>
      <c r="JM212" s="175">
        <f>JJ212-JI212+JT212-JS212</f>
        <v>1.929999999999999</v>
      </c>
      <c r="JN212" s="176">
        <f>JM212/JI212</f>
        <v>0.14243542435424347</v>
      </c>
      <c r="JO212" s="176"/>
      <c r="JP212" s="176"/>
      <c r="JQ212" s="176"/>
      <c r="JR212" s="179" t="s">
        <v>551</v>
      </c>
      <c r="JS212" s="286">
        <v>0.95</v>
      </c>
      <c r="JT212" s="608"/>
      <c r="JU212" s="178"/>
      <c r="JV212" s="183">
        <v>0.05</v>
      </c>
      <c r="JW212" s="13"/>
      <c r="JZ212" s="13"/>
      <c r="KA212" s="177">
        <v>13.55</v>
      </c>
      <c r="KB212" s="177">
        <v>16.43</v>
      </c>
      <c r="KC212" s="177"/>
      <c r="KD212" s="177" t="s">
        <v>298</v>
      </c>
      <c r="KE212" s="175">
        <f>KB212-KA212+KL212-KK212</f>
        <v>1.929999999999999</v>
      </c>
      <c r="KF212" s="176">
        <f>KE212/KA212</f>
        <v>0.14243542435424347</v>
      </c>
      <c r="KG212" s="176"/>
      <c r="KH212" s="176"/>
      <c r="KI212" s="176"/>
      <c r="KJ212" s="179" t="s">
        <v>551</v>
      </c>
      <c r="KK212" s="286">
        <v>0.95</v>
      </c>
      <c r="KL212" s="608"/>
      <c r="KM212" s="178"/>
      <c r="KN212" s="183">
        <v>0.05</v>
      </c>
      <c r="KO212" s="13"/>
      <c r="KQ212" s="13"/>
      <c r="KR212" s="177">
        <v>13.55</v>
      </c>
      <c r="KS212" s="177">
        <v>16.43</v>
      </c>
      <c r="KT212" s="177"/>
      <c r="KU212" s="322" t="s">
        <v>298</v>
      </c>
      <c r="KV212" s="175">
        <f>KS212-KR212+LC212-LB212</f>
        <v>1.929999999999999</v>
      </c>
      <c r="KW212" s="176">
        <f>KV212/KR212</f>
        <v>0.14243542435424347</v>
      </c>
      <c r="KX212" s="176"/>
      <c r="KY212" s="176"/>
      <c r="KZ212" s="176"/>
      <c r="LA212" s="179" t="s">
        <v>551</v>
      </c>
      <c r="LB212" s="286">
        <v>0.95</v>
      </c>
      <c r="LC212" s="608"/>
      <c r="LD212" s="178"/>
      <c r="LE212" s="183">
        <v>0.05</v>
      </c>
      <c r="LF212" s="13"/>
      <c r="LI212" s="13"/>
      <c r="LJ212" s="177">
        <v>13.55</v>
      </c>
      <c r="LK212" s="177">
        <v>16.43</v>
      </c>
      <c r="LL212" s="177"/>
      <c r="LM212" s="322" t="s">
        <v>298</v>
      </c>
      <c r="LN212" s="175">
        <f>LK212-LJ212+LU212-LT212</f>
        <v>1.929999999999999</v>
      </c>
      <c r="LO212" s="176">
        <f>LN212/LJ212</f>
        <v>0.14243542435424347</v>
      </c>
      <c r="LP212" s="176"/>
      <c r="LQ212" s="176"/>
      <c r="LR212" s="176"/>
      <c r="LS212" s="179" t="s">
        <v>551</v>
      </c>
      <c r="LT212" s="286">
        <v>0.95</v>
      </c>
      <c r="LU212" s="608"/>
      <c r="LV212" s="178"/>
      <c r="LW212" s="183">
        <v>0.05</v>
      </c>
      <c r="LX212" s="13"/>
      <c r="LZ212" s="13"/>
      <c r="MA212" s="177">
        <v>13.55</v>
      </c>
      <c r="MB212" s="177">
        <v>16.43</v>
      </c>
      <c r="MC212" s="177"/>
      <c r="MD212" s="322" t="s">
        <v>298</v>
      </c>
      <c r="ME212" s="175">
        <f>MB212-MA212+ML212-MK212</f>
        <v>1.929999999999999</v>
      </c>
      <c r="MF212" s="176">
        <f>ME212/MA212</f>
        <v>0.14243542435424347</v>
      </c>
      <c r="MG212" s="176"/>
      <c r="MH212" s="176"/>
      <c r="MI212" s="176"/>
      <c r="MJ212" s="179" t="s">
        <v>551</v>
      </c>
      <c r="MK212" s="286">
        <v>0.95</v>
      </c>
      <c r="ML212" s="608"/>
      <c r="MM212" s="178"/>
      <c r="MN212" s="183">
        <v>0.05</v>
      </c>
      <c r="MO212" s="13"/>
      <c r="MQ212" s="13"/>
      <c r="MR212" s="177">
        <v>13.55</v>
      </c>
      <c r="MS212" s="177">
        <v>16.43</v>
      </c>
      <c r="MT212" s="177"/>
      <c r="MU212" s="322" t="s">
        <v>298</v>
      </c>
      <c r="MV212" s="175">
        <f>MS212-MR212+NC212-NB212</f>
        <v>1.929999999999999</v>
      </c>
      <c r="MW212" s="176">
        <f>MV212/MR212</f>
        <v>0.14243542435424347</v>
      </c>
      <c r="MX212" s="176"/>
      <c r="MY212" s="176"/>
      <c r="MZ212" s="176"/>
      <c r="NA212" s="179" t="s">
        <v>551</v>
      </c>
      <c r="NB212" s="286">
        <v>0.95</v>
      </c>
      <c r="NC212" s="608"/>
      <c r="ND212" s="178"/>
      <c r="NE212" s="183">
        <v>0.05</v>
      </c>
      <c r="NF212" s="13"/>
      <c r="NI212" s="13"/>
      <c r="NJ212" s="177">
        <v>13.55</v>
      </c>
      <c r="NK212" s="177">
        <v>16.43</v>
      </c>
      <c r="NL212" s="363"/>
      <c r="NM212" s="322" t="s">
        <v>298</v>
      </c>
      <c r="NN212" s="175">
        <f>NK212-NJ212+NU212-NT212</f>
        <v>1.929999999999999</v>
      </c>
      <c r="NO212" s="176">
        <f>NN212/NJ212</f>
        <v>0.14243542435424347</v>
      </c>
      <c r="NP212" s="176"/>
      <c r="NQ212" s="176"/>
      <c r="NR212" s="176"/>
      <c r="NS212" s="179" t="s">
        <v>551</v>
      </c>
      <c r="NT212" s="286">
        <v>0.95</v>
      </c>
      <c r="NU212" s="608"/>
      <c r="NV212" s="178"/>
      <c r="NW212" s="183">
        <v>0.05</v>
      </c>
      <c r="NX212" s="13"/>
      <c r="OA212" s="13"/>
      <c r="OB212" s="177">
        <v>13.55</v>
      </c>
      <c r="OC212" s="177">
        <v>16.43</v>
      </c>
      <c r="OD212" s="363"/>
      <c r="OE212" s="322" t="s">
        <v>298</v>
      </c>
      <c r="OF212" s="175">
        <f>OC212-OB212+OM212-OL212</f>
        <v>1.929999999999999</v>
      </c>
      <c r="OG212" s="176">
        <f>OF212/OB212</f>
        <v>0.14243542435424347</v>
      </c>
      <c r="OH212" s="176"/>
      <c r="OI212" s="176"/>
      <c r="OJ212" s="176"/>
      <c r="OK212" s="179" t="s">
        <v>551</v>
      </c>
      <c r="OL212" s="286">
        <v>0.95</v>
      </c>
      <c r="OM212" s="608"/>
      <c r="ON212" s="13"/>
      <c r="OQ212" s="13"/>
      <c r="OR212" s="177">
        <v>13.55</v>
      </c>
      <c r="OS212" s="177">
        <v>16.43</v>
      </c>
      <c r="OT212" s="363"/>
      <c r="OU212" s="322" t="s">
        <v>298</v>
      </c>
      <c r="OV212" s="175">
        <f>OS212-OR212+PC212-PB212</f>
        <v>1.929999999999999</v>
      </c>
      <c r="OW212" s="176">
        <f>OV212/OR212</f>
        <v>0.14243542435424347</v>
      </c>
      <c r="OX212" s="176"/>
      <c r="OY212" s="176"/>
      <c r="OZ212" s="176"/>
      <c r="PA212" s="179" t="s">
        <v>551</v>
      </c>
      <c r="PB212" s="286">
        <v>0.95</v>
      </c>
      <c r="PC212" s="608"/>
      <c r="PD212" s="13"/>
      <c r="PG212" s="13"/>
      <c r="PH212" s="177">
        <v>13.55</v>
      </c>
      <c r="PI212" s="177">
        <v>16.43</v>
      </c>
      <c r="PJ212" s="363"/>
      <c r="PK212" s="322" t="s">
        <v>298</v>
      </c>
      <c r="PL212" s="175">
        <f>PI212-PH212+PS212-PR212</f>
        <v>1.929999999999999</v>
      </c>
      <c r="PM212" s="176">
        <f>PL212/PH212</f>
        <v>0.14243542435424347</v>
      </c>
      <c r="PN212" s="176"/>
      <c r="PO212" s="176"/>
      <c r="PP212" s="176"/>
      <c r="PQ212" s="179" t="s">
        <v>551</v>
      </c>
      <c r="PR212" s="286">
        <v>0.95</v>
      </c>
      <c r="PS212" s="608"/>
      <c r="PT212" s="13"/>
      <c r="PV212" s="13"/>
      <c r="PW212" s="177">
        <v>13.55</v>
      </c>
      <c r="PX212" s="177">
        <v>16.43</v>
      </c>
      <c r="PY212" s="363"/>
      <c r="PZ212" s="322" t="s">
        <v>298</v>
      </c>
      <c r="QA212" s="175">
        <f>PX212-PW212+QH212-QG212</f>
        <v>1.929999999999999</v>
      </c>
      <c r="QB212" s="176">
        <f>QA212/PW212</f>
        <v>0.14243542435424347</v>
      </c>
      <c r="QC212" s="176"/>
      <c r="QD212" s="176"/>
      <c r="QE212" s="176"/>
      <c r="QF212" s="179" t="s">
        <v>551</v>
      </c>
      <c r="QG212" s="286">
        <v>0.95</v>
      </c>
      <c r="QH212" s="608"/>
      <c r="QI212" s="13"/>
      <c r="QK212" s="13"/>
      <c r="QL212" s="177">
        <v>13.55</v>
      </c>
      <c r="QM212" s="177">
        <v>16.43</v>
      </c>
      <c r="QN212" s="363"/>
      <c r="QO212" s="322" t="s">
        <v>298</v>
      </c>
      <c r="QP212" s="175">
        <f>QM212-QL212+QW212-QV212</f>
        <v>1.929999999999999</v>
      </c>
      <c r="QQ212" s="176">
        <f>QP212/QL212</f>
        <v>0.14243542435424347</v>
      </c>
      <c r="QR212" s="176"/>
      <c r="QS212" s="176"/>
      <c r="QT212" s="176"/>
      <c r="QU212" s="179" t="s">
        <v>551</v>
      </c>
      <c r="QV212" s="286">
        <v>0.95</v>
      </c>
      <c r="QW212" s="608"/>
      <c r="QX212" s="13"/>
      <c r="QZ212" s="622"/>
      <c r="RA212" s="177">
        <v>13.55</v>
      </c>
      <c r="RB212" s="177">
        <v>16.43</v>
      </c>
      <c r="RC212" s="508"/>
      <c r="RD212" s="322" t="s">
        <v>298</v>
      </c>
      <c r="RE212" s="175">
        <f>RB212-RA212+RL212-RK212</f>
        <v>1.929999999999999</v>
      </c>
      <c r="RF212" s="176">
        <f>RE212/RA212</f>
        <v>0.14243542435424347</v>
      </c>
      <c r="RG212" s="176"/>
      <c r="RH212" s="176"/>
      <c r="RI212" s="176"/>
      <c r="RJ212" s="527" t="s">
        <v>551</v>
      </c>
      <c r="RK212" s="286">
        <v>0.95</v>
      </c>
      <c r="RL212" s="577"/>
      <c r="RM212" s="633"/>
      <c r="RQ212" s="622"/>
      <c r="RR212" s="177">
        <v>13.55</v>
      </c>
      <c r="RS212" s="177">
        <v>16.43</v>
      </c>
      <c r="RT212" s="508"/>
      <c r="RU212" s="322" t="s">
        <v>141</v>
      </c>
      <c r="RV212" s="175">
        <f>RS212-RR212+SC212-SB212</f>
        <v>1.929999999999999</v>
      </c>
      <c r="RW212" s="176">
        <f>RV212/RR212</f>
        <v>0.14243542435424347</v>
      </c>
      <c r="RX212" s="176"/>
      <c r="RY212" s="176"/>
      <c r="RZ212" s="176"/>
      <c r="SA212" s="527" t="s">
        <v>551</v>
      </c>
      <c r="SB212" s="286">
        <v>0.95</v>
      </c>
      <c r="SC212" s="577"/>
      <c r="SD212" s="633"/>
    </row>
    <row r="213" spans="1:498" ht="15" customHeight="1">
      <c r="A213" s="155" t="s">
        <v>629</v>
      </c>
      <c r="B213" s="156">
        <v>20</v>
      </c>
      <c r="C213" s="155" t="s">
        <v>95</v>
      </c>
      <c r="D213" s="785">
        <v>1027</v>
      </c>
      <c r="E213" s="157" t="s">
        <v>625</v>
      </c>
      <c r="F213" s="354" t="s">
        <v>626</v>
      </c>
      <c r="G213" s="607" t="s">
        <v>575</v>
      </c>
      <c r="H213" s="155" t="s">
        <v>627</v>
      </c>
      <c r="J213" s="128"/>
      <c r="K213" s="13"/>
      <c r="L213" s="13"/>
      <c r="M213" s="128"/>
      <c r="N213" s="13"/>
      <c r="O213" s="13"/>
      <c r="P213" s="128"/>
      <c r="Q213" s="128"/>
      <c r="R213" s="13"/>
      <c r="S213" s="245"/>
      <c r="T213" s="128"/>
      <c r="U213" s="128"/>
      <c r="V213" s="692"/>
      <c r="X213" s="13"/>
      <c r="Y213" s="13"/>
      <c r="Z213" s="13"/>
      <c r="AA213" s="128"/>
      <c r="AB213" s="13"/>
      <c r="AC213" s="13"/>
      <c r="AD213" s="128"/>
      <c r="AE213" s="128"/>
      <c r="AF213" s="13"/>
      <c r="AG213" s="245"/>
      <c r="AH213" s="128"/>
      <c r="AI213" s="128"/>
      <c r="AL213" s="13"/>
      <c r="AM213" s="13"/>
      <c r="AN213" s="13"/>
      <c r="AO213" s="128"/>
      <c r="AP213" s="13"/>
      <c r="AQ213" s="13"/>
      <c r="AR213" s="128"/>
      <c r="AS213" s="128"/>
      <c r="AT213" s="13"/>
      <c r="AU213" s="245"/>
      <c r="AV213" s="128"/>
      <c r="AW213" s="128"/>
      <c r="AX213" s="692"/>
      <c r="AZ213" s="13"/>
      <c r="BA213" s="13"/>
      <c r="BB213" s="13"/>
      <c r="BC213" s="128"/>
      <c r="BD213" s="13"/>
      <c r="BE213" s="13"/>
      <c r="BF213" s="128"/>
      <c r="BG213" s="128"/>
      <c r="BH213" s="13"/>
      <c r="BI213" s="245"/>
      <c r="BJ213" s="128"/>
      <c r="BK213" s="128"/>
      <c r="BL213" s="13"/>
      <c r="BN213" s="13"/>
      <c r="BO213" s="177">
        <v>9.9</v>
      </c>
      <c r="BP213" s="177">
        <v>12.27</v>
      </c>
      <c r="BQ213" s="847" t="s">
        <v>298</v>
      </c>
      <c r="BR213" s="175">
        <f>BP213-BO213+BW213-BV213</f>
        <v>1.4199999999999993</v>
      </c>
      <c r="BS213" s="176">
        <f>BR213/BO213</f>
        <v>0.14343434343434336</v>
      </c>
      <c r="BT213" s="848"/>
      <c r="BU213" s="849" t="s">
        <v>551</v>
      </c>
      <c r="BV213" s="178">
        <v>0.95</v>
      </c>
      <c r="BW213" s="850"/>
      <c r="BX213" s="848" t="s">
        <v>661</v>
      </c>
      <c r="BY213" s="851">
        <v>0.05</v>
      </c>
      <c r="BZ213" s="692"/>
      <c r="CB213" s="13"/>
      <c r="CC213" s="177">
        <v>9.9</v>
      </c>
      <c r="CD213" s="177">
        <v>12.27</v>
      </c>
      <c r="CE213" s="847" t="s">
        <v>298</v>
      </c>
      <c r="CF213" s="175">
        <f>CD213-CC213+CK213-CJ213</f>
        <v>1.4199999999999993</v>
      </c>
      <c r="CG213" s="176">
        <f>CF213/CC213</f>
        <v>0.14343434343434336</v>
      </c>
      <c r="CH213" s="848"/>
      <c r="CI213" s="849" t="s">
        <v>551</v>
      </c>
      <c r="CJ213" s="178">
        <v>0.95</v>
      </c>
      <c r="CK213" s="850"/>
      <c r="CL213" s="848" t="s">
        <v>661</v>
      </c>
      <c r="CM213" s="851">
        <v>0.05</v>
      </c>
      <c r="CN213" s="692"/>
      <c r="CP213" s="13"/>
      <c r="CQ213" s="177">
        <v>9.9</v>
      </c>
      <c r="CR213" s="177">
        <v>12.27</v>
      </c>
      <c r="CS213" s="847" t="s">
        <v>298</v>
      </c>
      <c r="CT213" s="175">
        <f>CR213-CQ213+CY213-CX213</f>
        <v>1.4199999999999993</v>
      </c>
      <c r="CU213" s="176">
        <f>CT213/CQ213</f>
        <v>0.14343434343434336</v>
      </c>
      <c r="CV213" s="848"/>
      <c r="CW213" s="849" t="s">
        <v>551</v>
      </c>
      <c r="CX213" s="178">
        <v>0.95</v>
      </c>
      <c r="CY213" s="850"/>
      <c r="CZ213" s="848" t="s">
        <v>661</v>
      </c>
      <c r="DA213" s="851">
        <v>0.05</v>
      </c>
      <c r="DB213" s="692"/>
      <c r="DD213" s="13"/>
      <c r="DE213" s="177">
        <v>9.9</v>
      </c>
      <c r="DF213" s="177">
        <v>12.27</v>
      </c>
      <c r="DG213" s="847"/>
      <c r="DH213" s="847"/>
      <c r="DI213" s="847" t="s">
        <v>298</v>
      </c>
      <c r="DJ213" s="175">
        <f>DF213-DE213+DO213-DN213</f>
        <v>1.4199999999999993</v>
      </c>
      <c r="DK213" s="176">
        <f>DJ213/DE213</f>
        <v>0.14343434343434336</v>
      </c>
      <c r="DL213" s="848"/>
      <c r="DM213" s="849" t="s">
        <v>551</v>
      </c>
      <c r="DN213" s="178">
        <v>0.95</v>
      </c>
      <c r="DO213" s="850"/>
      <c r="DP213" s="848" t="s">
        <v>661</v>
      </c>
      <c r="DQ213" s="851">
        <v>0.05</v>
      </c>
      <c r="DR213" s="692"/>
      <c r="DT213" s="13"/>
      <c r="DU213" s="177">
        <v>9.9</v>
      </c>
      <c r="DV213" s="177">
        <v>12.27</v>
      </c>
      <c r="DW213" s="847" t="s">
        <v>298</v>
      </c>
      <c r="DX213" s="175">
        <f>DV213-DU213+EC213-EB213</f>
        <v>1.4199999999999993</v>
      </c>
      <c r="DY213" s="176">
        <f>DX213/DU213</f>
        <v>0.14343434343434336</v>
      </c>
      <c r="DZ213" s="848"/>
      <c r="EA213" s="849" t="s">
        <v>551</v>
      </c>
      <c r="EB213" s="178">
        <v>0.95</v>
      </c>
      <c r="EC213" s="850"/>
      <c r="ED213" s="848" t="s">
        <v>661</v>
      </c>
      <c r="EE213" s="851">
        <v>0.05</v>
      </c>
      <c r="EF213" s="692"/>
      <c r="EG213" s="692"/>
      <c r="EH213" s="13"/>
      <c r="EI213" s="177">
        <v>9.9</v>
      </c>
      <c r="EJ213" s="177">
        <v>12.27</v>
      </c>
      <c r="EK213" s="847" t="s">
        <v>298</v>
      </c>
      <c r="EL213" s="175">
        <f>EJ213-EI213+EP213-EO213</f>
        <v>1.4199999999999993</v>
      </c>
      <c r="EM213" s="176">
        <f>EL213/EI213</f>
        <v>0.14343434343434336</v>
      </c>
      <c r="EN213" s="849" t="s">
        <v>551</v>
      </c>
      <c r="EO213" s="178">
        <v>0.95</v>
      </c>
      <c r="EP213" s="850"/>
      <c r="EQ213" s="848" t="s">
        <v>661</v>
      </c>
      <c r="ER213" s="851">
        <v>0.05</v>
      </c>
      <c r="ES213" s="692"/>
      <c r="EU213" s="13"/>
      <c r="EV213" s="177">
        <v>9.9</v>
      </c>
      <c r="EW213" s="177">
        <v>12.27</v>
      </c>
      <c r="EX213" s="177" t="s">
        <v>298</v>
      </c>
      <c r="EY213" s="175">
        <f>EW213-EV213+FC213-FB213</f>
        <v>1.4199999999999993</v>
      </c>
      <c r="EZ213" s="176">
        <f>EY213/EV213</f>
        <v>0.14343434343434336</v>
      </c>
      <c r="FA213" s="849" t="s">
        <v>551</v>
      </c>
      <c r="FB213" s="178">
        <v>0.95</v>
      </c>
      <c r="FC213" s="850"/>
      <c r="FD213" s="848" t="s">
        <v>661</v>
      </c>
      <c r="FE213" s="851">
        <v>0.05</v>
      </c>
      <c r="FF213" s="692"/>
      <c r="FH213" s="13"/>
      <c r="FI213" s="177">
        <v>9.9</v>
      </c>
      <c r="FJ213" s="177">
        <v>12.27</v>
      </c>
      <c r="FK213" s="177" t="s">
        <v>298</v>
      </c>
      <c r="FL213" s="175">
        <f>FJ213-FI213+FP213-FO213</f>
        <v>1.4199999999999993</v>
      </c>
      <c r="FM213" s="176">
        <f>FL213/FI213</f>
        <v>0.14343434343434336</v>
      </c>
      <c r="FN213" s="849" t="s">
        <v>551</v>
      </c>
      <c r="FO213" s="178">
        <v>0.95</v>
      </c>
      <c r="FP213" s="850"/>
      <c r="FQ213" s="848" t="s">
        <v>661</v>
      </c>
      <c r="FR213" s="851">
        <v>0.05</v>
      </c>
      <c r="FS213" s="692"/>
      <c r="FU213" s="13"/>
      <c r="FV213" s="177">
        <v>9.9</v>
      </c>
      <c r="FW213" s="177">
        <v>12.27</v>
      </c>
      <c r="FX213" s="177"/>
      <c r="FY213" s="177" t="s">
        <v>298</v>
      </c>
      <c r="FZ213" s="175">
        <f>FW213-FV213+GD213-GC213</f>
        <v>1.4199999999999993</v>
      </c>
      <c r="GA213" s="176">
        <f>FZ213/FV213</f>
        <v>0.14343434343434336</v>
      </c>
      <c r="GB213" s="849" t="s">
        <v>551</v>
      </c>
      <c r="GC213" s="178">
        <v>0.95</v>
      </c>
      <c r="GD213" s="850"/>
      <c r="GE213" s="848" t="s">
        <v>661</v>
      </c>
      <c r="GF213" s="851">
        <v>0.05</v>
      </c>
      <c r="GG213" s="692"/>
      <c r="GI213" s="13"/>
      <c r="GJ213" s="177">
        <v>9.9</v>
      </c>
      <c r="GK213" s="177">
        <v>12.27</v>
      </c>
      <c r="GL213" s="177"/>
      <c r="GM213" s="177" t="s">
        <v>298</v>
      </c>
      <c r="GN213" s="175">
        <f>GK213-GJ213+GR213-GQ213</f>
        <v>1.4199999999999993</v>
      </c>
      <c r="GO213" s="176">
        <f>GN213/GJ213</f>
        <v>0.14343434343434336</v>
      </c>
      <c r="GP213" s="849" t="s">
        <v>551</v>
      </c>
      <c r="GQ213" s="286">
        <v>0.95</v>
      </c>
      <c r="GR213" s="850"/>
      <c r="GS213" s="848"/>
      <c r="GT213" s="851">
        <v>0.05</v>
      </c>
      <c r="GU213" s="692"/>
      <c r="GW213" s="13"/>
      <c r="GX213" s="177">
        <v>9.9</v>
      </c>
      <c r="GY213" s="177">
        <v>12.27</v>
      </c>
      <c r="GZ213" s="177"/>
      <c r="HA213" s="177" t="s">
        <v>298</v>
      </c>
      <c r="HB213" s="175">
        <f>GY213-GX213+HF213-HE213</f>
        <v>1.4199999999999993</v>
      </c>
      <c r="HC213" s="176">
        <f>HB213/GX213</f>
        <v>0.14343434343434336</v>
      </c>
      <c r="HD213" s="849" t="s">
        <v>551</v>
      </c>
      <c r="HE213" s="286">
        <v>0.95</v>
      </c>
      <c r="HF213" s="850"/>
      <c r="HG213" s="848"/>
      <c r="HH213" s="851">
        <v>0.05</v>
      </c>
      <c r="HI213" s="692"/>
      <c r="HJ213" s="692"/>
      <c r="HK213" s="13"/>
      <c r="HL213" s="177">
        <v>9.9</v>
      </c>
      <c r="HM213" s="177">
        <v>12.27</v>
      </c>
      <c r="HN213" s="177"/>
      <c r="HO213" s="177" t="s">
        <v>298</v>
      </c>
      <c r="HP213" s="175">
        <f>HM213-HL213+HT213-HS213</f>
        <v>1.4199999999999993</v>
      </c>
      <c r="HQ213" s="176">
        <f>HP213/HL213</f>
        <v>0.14343434343434336</v>
      </c>
      <c r="HR213" s="849" t="s">
        <v>551</v>
      </c>
      <c r="HS213" s="286">
        <v>0.95</v>
      </c>
      <c r="HT213" s="850"/>
      <c r="HU213" s="848"/>
      <c r="HV213" s="851">
        <v>0.05</v>
      </c>
      <c r="HW213" s="692"/>
      <c r="HX213" s="13"/>
      <c r="HY213" s="177">
        <v>9.9</v>
      </c>
      <c r="HZ213" s="177">
        <v>12.27</v>
      </c>
      <c r="IA213" s="177"/>
      <c r="IB213" s="177" t="s">
        <v>298</v>
      </c>
      <c r="IC213" s="175">
        <f>HZ213-HY213+IJ213-II213</f>
        <v>1.4199999999999993</v>
      </c>
      <c r="ID213" s="176">
        <f>IC213/HY213</f>
        <v>0.14343434343434336</v>
      </c>
      <c r="IE213" s="862"/>
      <c r="IF213" s="862"/>
      <c r="IG213" s="862"/>
      <c r="IH213" s="849" t="s">
        <v>551</v>
      </c>
      <c r="II213" s="286">
        <v>0.95</v>
      </c>
      <c r="IJ213" s="850"/>
      <c r="IK213" s="848"/>
      <c r="IL213" s="851">
        <v>0.05</v>
      </c>
      <c r="IM213" s="692"/>
      <c r="IQ213" s="13"/>
      <c r="IR213" s="177">
        <v>9.9</v>
      </c>
      <c r="IS213" s="177">
        <v>12.27</v>
      </c>
      <c r="IT213" s="177"/>
      <c r="IU213" s="177" t="s">
        <v>298</v>
      </c>
      <c r="IV213" s="175">
        <f>IS213-IR213+JC213-JB213</f>
        <v>1.4199999999999993</v>
      </c>
      <c r="IW213" s="176">
        <f>IV213/IR213</f>
        <v>0.14343434343434336</v>
      </c>
      <c r="IX213" s="862"/>
      <c r="IY213" s="862"/>
      <c r="IZ213" s="862"/>
      <c r="JA213" s="849" t="s">
        <v>551</v>
      </c>
      <c r="JB213" s="286">
        <v>0.95</v>
      </c>
      <c r="JC213" s="850"/>
      <c r="JD213" s="848"/>
      <c r="JE213" s="851">
        <v>0.05</v>
      </c>
      <c r="JF213" s="692"/>
      <c r="JH213" s="13"/>
      <c r="JI213" s="177">
        <v>9.9</v>
      </c>
      <c r="JJ213" s="177">
        <v>12.27</v>
      </c>
      <c r="JK213" s="177"/>
      <c r="JL213" s="177" t="s">
        <v>298</v>
      </c>
      <c r="JM213" s="175">
        <f>JJ213-JI213+JT213-JS213</f>
        <v>1.4199999999999993</v>
      </c>
      <c r="JN213" s="176">
        <f>JM213/JI213</f>
        <v>0.14343434343434336</v>
      </c>
      <c r="JO213" s="862"/>
      <c r="JP213" s="862"/>
      <c r="JQ213" s="862"/>
      <c r="JR213" s="849" t="s">
        <v>551</v>
      </c>
      <c r="JS213" s="286">
        <v>0.95</v>
      </c>
      <c r="JT213" s="850"/>
      <c r="JU213" s="848"/>
      <c r="JV213" s="851">
        <v>0.05</v>
      </c>
      <c r="JW213" s="13"/>
      <c r="JZ213" s="13"/>
      <c r="KA213" s="177">
        <v>9.9</v>
      </c>
      <c r="KB213" s="177">
        <v>12.27</v>
      </c>
      <c r="KC213" s="177"/>
      <c r="KD213" s="177" t="s">
        <v>298</v>
      </c>
      <c r="KE213" s="175">
        <f>KB213-KA213+KL213-KK213</f>
        <v>1.4199999999999993</v>
      </c>
      <c r="KF213" s="176">
        <f>KE213/KA213</f>
        <v>0.14343434343434336</v>
      </c>
      <c r="KG213" s="862"/>
      <c r="KH213" s="862"/>
      <c r="KI213" s="862"/>
      <c r="KJ213" s="849" t="s">
        <v>551</v>
      </c>
      <c r="KK213" s="286">
        <v>0.95</v>
      </c>
      <c r="KL213" s="850"/>
      <c r="KM213" s="848"/>
      <c r="KN213" s="851">
        <v>0.05</v>
      </c>
      <c r="KO213" s="13"/>
      <c r="KQ213" s="13"/>
      <c r="KR213" s="177">
        <v>9.9</v>
      </c>
      <c r="KS213" s="177">
        <v>12.27</v>
      </c>
      <c r="KT213" s="177"/>
      <c r="KU213" s="322" t="s">
        <v>298</v>
      </c>
      <c r="KV213" s="175">
        <f>KS213-KR213+LC213-LB213</f>
        <v>1.4199999999999993</v>
      </c>
      <c r="KW213" s="176">
        <f>KV213/KR213</f>
        <v>0.14343434343434336</v>
      </c>
      <c r="KX213" s="862"/>
      <c r="KY213" s="862"/>
      <c r="KZ213" s="862"/>
      <c r="LA213" s="849" t="s">
        <v>551</v>
      </c>
      <c r="LB213" s="286">
        <v>0.95</v>
      </c>
      <c r="LC213" s="850"/>
      <c r="LD213" s="848"/>
      <c r="LE213" s="851">
        <v>0.05</v>
      </c>
      <c r="LF213" s="13"/>
      <c r="LI213" s="13"/>
      <c r="LJ213" s="177">
        <v>9.9</v>
      </c>
      <c r="LK213" s="177">
        <v>12.27</v>
      </c>
      <c r="LL213" s="177"/>
      <c r="LM213" s="322" t="s">
        <v>298</v>
      </c>
      <c r="LN213" s="175">
        <f>LK213-LJ213+LU213-LT213</f>
        <v>1.4199999999999993</v>
      </c>
      <c r="LO213" s="176">
        <f>LN213/LJ213</f>
        <v>0.14343434343434336</v>
      </c>
      <c r="LP213" s="862"/>
      <c r="LQ213" s="862"/>
      <c r="LR213" s="862"/>
      <c r="LS213" s="849" t="s">
        <v>551</v>
      </c>
      <c r="LT213" s="286">
        <v>0.95</v>
      </c>
      <c r="LU213" s="850"/>
      <c r="LV213" s="848"/>
      <c r="LW213" s="851">
        <v>0.05</v>
      </c>
      <c r="LX213" s="13"/>
      <c r="LZ213" s="13"/>
      <c r="MA213" s="177">
        <v>9.9</v>
      </c>
      <c r="MB213" s="177">
        <v>12.27</v>
      </c>
      <c r="MC213" s="177"/>
      <c r="MD213" s="322" t="s">
        <v>298</v>
      </c>
      <c r="ME213" s="175">
        <f>MB213-MA213+ML213-MK213</f>
        <v>1.4199999999999993</v>
      </c>
      <c r="MF213" s="176">
        <f>ME213/MA213</f>
        <v>0.14343434343434336</v>
      </c>
      <c r="MG213" s="862"/>
      <c r="MH213" s="862"/>
      <c r="MI213" s="862"/>
      <c r="MJ213" s="849" t="s">
        <v>551</v>
      </c>
      <c r="MK213" s="286">
        <v>0.95</v>
      </c>
      <c r="ML213" s="850"/>
      <c r="MM213" s="848"/>
      <c r="MN213" s="851">
        <v>0.05</v>
      </c>
      <c r="MO213" s="13"/>
      <c r="MQ213" s="13"/>
      <c r="MR213" s="177">
        <v>9.9</v>
      </c>
      <c r="MS213" s="177">
        <v>12.27</v>
      </c>
      <c r="MT213" s="177"/>
      <c r="MU213" s="322" t="s">
        <v>298</v>
      </c>
      <c r="MV213" s="175">
        <f>MS213-MR213+NC213-NB213</f>
        <v>1.4199999999999993</v>
      </c>
      <c r="MW213" s="176">
        <f>MV213/MR213</f>
        <v>0.14343434343434336</v>
      </c>
      <c r="MX213" s="862"/>
      <c r="MY213" s="862"/>
      <c r="MZ213" s="862"/>
      <c r="NA213" s="849" t="s">
        <v>551</v>
      </c>
      <c r="NB213" s="286">
        <v>0.95</v>
      </c>
      <c r="NC213" s="850"/>
      <c r="ND213" s="848"/>
      <c r="NE213" s="851">
        <v>0.05</v>
      </c>
      <c r="NF213" s="13"/>
      <c r="NI213" s="13"/>
      <c r="NJ213" s="177">
        <v>9.9</v>
      </c>
      <c r="NK213" s="177">
        <v>12.27</v>
      </c>
      <c r="NL213" s="363"/>
      <c r="NM213" s="322" t="s">
        <v>298</v>
      </c>
      <c r="NN213" s="175">
        <f>NK213-NJ213+NU213-NT213</f>
        <v>1.4199999999999993</v>
      </c>
      <c r="NO213" s="176">
        <f>NN213/NJ213</f>
        <v>0.14343434343434336</v>
      </c>
      <c r="NP213" s="862"/>
      <c r="NQ213" s="862"/>
      <c r="NR213" s="862"/>
      <c r="NS213" s="849" t="s">
        <v>551</v>
      </c>
      <c r="NT213" s="286">
        <v>0.95</v>
      </c>
      <c r="NU213" s="850"/>
      <c r="NV213" s="848"/>
      <c r="NW213" s="851">
        <v>0.05</v>
      </c>
      <c r="NX213" s="13"/>
      <c r="OA213" s="13"/>
      <c r="OB213" s="177">
        <v>9.9</v>
      </c>
      <c r="OC213" s="177">
        <v>12.27</v>
      </c>
      <c r="OD213" s="363"/>
      <c r="OE213" s="322" t="s">
        <v>298</v>
      </c>
      <c r="OF213" s="175">
        <f>OC213-OB213+OM213-OL213</f>
        <v>1.4199999999999993</v>
      </c>
      <c r="OG213" s="176">
        <f>OF213/OB213</f>
        <v>0.14343434343434336</v>
      </c>
      <c r="OH213" s="862"/>
      <c r="OI213" s="862"/>
      <c r="OJ213" s="862"/>
      <c r="OK213" s="849" t="s">
        <v>551</v>
      </c>
      <c r="OL213" s="286">
        <v>0.95</v>
      </c>
      <c r="OM213" s="850"/>
      <c r="ON213" s="13"/>
      <c r="OQ213" s="13"/>
      <c r="OR213" s="177">
        <v>9.9</v>
      </c>
      <c r="OS213" s="177">
        <v>12.27</v>
      </c>
      <c r="OT213" s="363"/>
      <c r="OU213" s="322" t="s">
        <v>298</v>
      </c>
      <c r="OV213" s="175">
        <f>OS213-OR213+PC213-PB213</f>
        <v>1.4199999999999993</v>
      </c>
      <c r="OW213" s="176">
        <f>OV213/OR213</f>
        <v>0.14343434343434336</v>
      </c>
      <c r="OX213" s="862"/>
      <c r="OY213" s="862"/>
      <c r="OZ213" s="862"/>
      <c r="PA213" s="849" t="s">
        <v>551</v>
      </c>
      <c r="PB213" s="286">
        <v>0.95</v>
      </c>
      <c r="PC213" s="850"/>
      <c r="PD213" s="13"/>
      <c r="PG213" s="13"/>
      <c r="PH213" s="177">
        <v>9.9</v>
      </c>
      <c r="PI213" s="177">
        <v>12.27</v>
      </c>
      <c r="PJ213" s="363"/>
      <c r="PK213" s="322" t="s">
        <v>298</v>
      </c>
      <c r="PL213" s="175">
        <f>PI213-PH213+PS213-PR213</f>
        <v>1.4199999999999993</v>
      </c>
      <c r="PM213" s="176">
        <f>PL213/PH213</f>
        <v>0.14343434343434336</v>
      </c>
      <c r="PN213" s="862"/>
      <c r="PO213" s="862"/>
      <c r="PP213" s="862"/>
      <c r="PQ213" s="849" t="s">
        <v>551</v>
      </c>
      <c r="PR213" s="286">
        <v>0.95</v>
      </c>
      <c r="PS213" s="850"/>
      <c r="PT213" s="13"/>
      <c r="PV213" s="13"/>
      <c r="PW213" s="177">
        <v>9.9</v>
      </c>
      <c r="PX213" s="177">
        <v>12.27</v>
      </c>
      <c r="PY213" s="363"/>
      <c r="PZ213" s="322" t="s">
        <v>298</v>
      </c>
      <c r="QA213" s="175">
        <f>PX213-PW213+QH213-QG213</f>
        <v>1.4199999999999993</v>
      </c>
      <c r="QB213" s="176">
        <f>QA213/PW213</f>
        <v>0.14343434343434336</v>
      </c>
      <c r="QC213" s="862"/>
      <c r="QD213" s="862"/>
      <c r="QE213" s="862"/>
      <c r="QF213" s="849" t="s">
        <v>551</v>
      </c>
      <c r="QG213" s="286">
        <v>0.95</v>
      </c>
      <c r="QH213" s="850"/>
      <c r="QI213" s="13"/>
      <c r="QK213" s="13"/>
      <c r="QL213" s="177">
        <v>9.9</v>
      </c>
      <c r="QM213" s="177">
        <v>12.27</v>
      </c>
      <c r="QN213" s="363"/>
      <c r="QO213" s="322" t="s">
        <v>298</v>
      </c>
      <c r="QP213" s="175">
        <f>QM213-QL213+QW213-QV213</f>
        <v>1.4199999999999993</v>
      </c>
      <c r="QQ213" s="176">
        <f>QP213/QL213</f>
        <v>0.14343434343434336</v>
      </c>
      <c r="QR213" s="862"/>
      <c r="QS213" s="862"/>
      <c r="QT213" s="862"/>
      <c r="QU213" s="849" t="s">
        <v>551</v>
      </c>
      <c r="QV213" s="286">
        <v>0.95</v>
      </c>
      <c r="QW213" s="850"/>
      <c r="QX213" s="13"/>
      <c r="QZ213" s="622"/>
      <c r="RA213" s="177">
        <v>9.9</v>
      </c>
      <c r="RB213" s="177">
        <v>12.27</v>
      </c>
      <c r="RC213" s="508"/>
      <c r="RD213" s="322" t="s">
        <v>298</v>
      </c>
      <c r="RE213" s="175">
        <f>RB213-RA213+RL213-RK213</f>
        <v>1.4199999999999993</v>
      </c>
      <c r="RF213" s="176">
        <f>RE213/RA213</f>
        <v>0.14343434343434336</v>
      </c>
      <c r="RG213" s="862"/>
      <c r="RH213" s="862"/>
      <c r="RI213" s="862"/>
      <c r="RJ213" s="914" t="s">
        <v>551</v>
      </c>
      <c r="RK213" s="286">
        <v>0.95</v>
      </c>
      <c r="RL213" s="921"/>
      <c r="RM213" s="633"/>
      <c r="RQ213" s="622"/>
      <c r="RR213" s="177">
        <v>9.9</v>
      </c>
      <c r="RS213" s="177">
        <v>12.27</v>
      </c>
      <c r="RT213" s="508"/>
      <c r="RU213" s="322" t="s">
        <v>141</v>
      </c>
      <c r="RV213" s="175">
        <f>RS213-RR213+SC213-SB213</f>
        <v>1.4199999999999993</v>
      </c>
      <c r="RW213" s="176">
        <f>RV213/RR213</f>
        <v>0.14343434343434336</v>
      </c>
      <c r="RX213" s="862"/>
      <c r="RY213" s="862"/>
      <c r="RZ213" s="862"/>
      <c r="SA213" s="914" t="s">
        <v>551</v>
      </c>
      <c r="SB213" s="286">
        <v>0.95</v>
      </c>
      <c r="SC213" s="921"/>
      <c r="SD213" s="633"/>
    </row>
    <row r="214" spans="1:498" ht="15" customHeight="1">
      <c r="A214" s="155" t="s">
        <v>630</v>
      </c>
      <c r="B214" s="156">
        <v>20</v>
      </c>
      <c r="C214" s="155" t="s">
        <v>95</v>
      </c>
      <c r="D214" s="785">
        <v>1027</v>
      </c>
      <c r="E214" s="157" t="s">
        <v>625</v>
      </c>
      <c r="F214" s="354" t="s">
        <v>626</v>
      </c>
      <c r="G214" s="607" t="s">
        <v>194</v>
      </c>
      <c r="H214" s="155" t="s">
        <v>627</v>
      </c>
      <c r="J214" s="692"/>
      <c r="K214" s="692"/>
      <c r="L214" s="692"/>
      <c r="M214" s="692"/>
      <c r="N214" s="692"/>
      <c r="O214" s="692"/>
      <c r="P214" s="692"/>
      <c r="Q214" s="692"/>
      <c r="R214" s="692"/>
      <c r="S214" s="692"/>
      <c r="T214" s="692"/>
      <c r="U214" s="692"/>
      <c r="V214" s="692"/>
      <c r="X214" s="692"/>
      <c r="Y214" s="692"/>
      <c r="Z214" s="692"/>
      <c r="AA214" s="692"/>
      <c r="AB214" s="692"/>
      <c r="AC214" s="692"/>
      <c r="AD214" s="692"/>
      <c r="AE214" s="692"/>
      <c r="AF214" s="692"/>
      <c r="AG214" s="692"/>
      <c r="AH214" s="692"/>
      <c r="AI214" s="692"/>
      <c r="AJ214" s="692"/>
      <c r="AL214" s="692"/>
      <c r="AM214" s="692"/>
      <c r="AN214" s="692"/>
      <c r="AO214" s="692"/>
      <c r="AP214" s="692"/>
      <c r="AQ214" s="692"/>
      <c r="AR214" s="692"/>
      <c r="AS214" s="692"/>
      <c r="AT214" s="692"/>
      <c r="AU214" s="692"/>
      <c r="AV214" s="692"/>
      <c r="AW214" s="692"/>
      <c r="AX214" s="692"/>
      <c r="AZ214" s="692"/>
      <c r="BA214" s="692"/>
      <c r="BB214" s="692"/>
      <c r="BC214" s="692"/>
      <c r="BD214" s="692"/>
      <c r="BE214" s="692"/>
      <c r="BF214" s="692"/>
      <c r="BG214" s="692"/>
      <c r="BH214" s="692"/>
      <c r="BI214" s="692"/>
      <c r="BJ214" s="692"/>
      <c r="BK214" s="692"/>
      <c r="BL214" s="692"/>
      <c r="BN214" s="692"/>
      <c r="BO214" s="692"/>
      <c r="BP214" s="692"/>
      <c r="BQ214" s="692"/>
      <c r="BR214" s="692"/>
      <c r="BS214" s="692"/>
      <c r="BT214" s="692"/>
      <c r="BU214" s="692"/>
      <c r="BV214" s="692"/>
      <c r="BW214" s="692"/>
      <c r="BX214" s="692"/>
      <c r="BY214" s="692"/>
      <c r="BZ214" s="692"/>
      <c r="CB214" s="692"/>
      <c r="CC214" s="692"/>
      <c r="CD214" s="692"/>
      <c r="CE214" s="692"/>
      <c r="CF214" s="692"/>
      <c r="CG214" s="692"/>
      <c r="CH214" s="692"/>
      <c r="CI214" s="692"/>
      <c r="CJ214" s="692"/>
      <c r="CK214" s="692"/>
      <c r="CL214" s="692"/>
      <c r="CM214" s="692"/>
      <c r="CN214" s="692"/>
      <c r="CP214" s="692"/>
      <c r="CQ214" s="692"/>
      <c r="CR214" s="692"/>
      <c r="CS214" s="692"/>
      <c r="CT214" s="692"/>
      <c r="CU214" s="692"/>
      <c r="CV214" s="692"/>
      <c r="CW214" s="692"/>
      <c r="CX214" s="692"/>
      <c r="CY214" s="692"/>
      <c r="CZ214" s="692"/>
      <c r="DA214" s="692"/>
      <c r="DB214" s="692"/>
      <c r="DD214" s="692"/>
      <c r="DE214" s="692"/>
      <c r="DF214" s="692"/>
      <c r="DG214" s="692"/>
      <c r="DH214" s="692"/>
      <c r="DI214" s="692"/>
      <c r="DJ214" s="692"/>
      <c r="DK214" s="692"/>
      <c r="DL214" s="692"/>
      <c r="DM214" s="692"/>
      <c r="DN214" s="692"/>
      <c r="DO214" s="692"/>
      <c r="DP214" s="692"/>
      <c r="DQ214" s="692"/>
      <c r="DR214" s="692"/>
      <c r="DT214" s="692"/>
      <c r="DU214" s="692"/>
      <c r="DV214" s="692"/>
      <c r="DW214" s="692"/>
      <c r="DX214" s="692"/>
      <c r="DY214" s="692"/>
      <c r="DZ214" s="692"/>
      <c r="EA214" s="692"/>
      <c r="EB214" s="692"/>
      <c r="EC214" s="692"/>
      <c r="ED214" s="692"/>
      <c r="EE214" s="692"/>
      <c r="EF214" s="692"/>
      <c r="EG214" s="692"/>
      <c r="EH214" s="692"/>
      <c r="EI214" s="692"/>
      <c r="EJ214" s="692"/>
      <c r="EK214" s="692"/>
      <c r="EL214" s="692"/>
      <c r="EM214" s="692"/>
      <c r="EN214" s="692"/>
      <c r="EO214" s="692"/>
      <c r="EP214" s="692"/>
      <c r="EQ214" s="692"/>
      <c r="ER214" s="692"/>
      <c r="ES214" s="692"/>
      <c r="EU214" s="692"/>
      <c r="EV214" s="855">
        <v>15.15</v>
      </c>
      <c r="EW214" s="855">
        <v>16.57</v>
      </c>
      <c r="EX214" s="689" t="s">
        <v>62</v>
      </c>
      <c r="EY214" s="855" t="e">
        <f>EW214-EV214+FC214-FB214</f>
        <v>#VALUE!</v>
      </c>
      <c r="EZ214" s="856" t="e">
        <f>EY214/EV214</f>
        <v>#VALUE!</v>
      </c>
      <c r="FA214" s="857" t="s">
        <v>676</v>
      </c>
      <c r="FB214" s="858" t="s">
        <v>677</v>
      </c>
      <c r="FC214" s="689">
        <v>0.4</v>
      </c>
      <c r="FD214" s="689"/>
      <c r="FE214" s="689"/>
      <c r="FF214" s="692"/>
      <c r="FH214" s="692"/>
      <c r="FI214" s="855">
        <v>15.15</v>
      </c>
      <c r="FJ214" s="855">
        <v>16.57</v>
      </c>
      <c r="FK214" s="689" t="s">
        <v>62</v>
      </c>
      <c r="FL214" s="855">
        <f>FJ214-FI214+FP214-FO214</f>
        <v>1.3215576323987537</v>
      </c>
      <c r="FM214" s="856">
        <f>FL214/FI214</f>
        <v>8.7231526891006841E-2</v>
      </c>
      <c r="FN214" s="857" t="s">
        <v>678</v>
      </c>
      <c r="FO214" s="859">
        <f>(75+85)/321</f>
        <v>0.49844236760124611</v>
      </c>
      <c r="FP214" s="689">
        <v>0.4</v>
      </c>
      <c r="FQ214" s="689"/>
      <c r="FR214" s="689"/>
      <c r="FS214" s="692"/>
      <c r="FU214" s="692"/>
      <c r="FV214" s="855">
        <v>15.15</v>
      </c>
      <c r="FW214" s="855">
        <v>16.57</v>
      </c>
      <c r="FX214" s="855"/>
      <c r="FY214" s="689" t="s">
        <v>62</v>
      </c>
      <c r="FZ214" s="855">
        <f>FW214-FV214+GD214-GC214</f>
        <v>1.290404984423676</v>
      </c>
      <c r="GA214" s="856">
        <f>FZ214/FV214</f>
        <v>8.5175246496612275E-2</v>
      </c>
      <c r="GB214" s="857" t="s">
        <v>676</v>
      </c>
      <c r="GC214" s="859">
        <f>(95+75)/321</f>
        <v>0.52959501557632394</v>
      </c>
      <c r="GD214" s="689">
        <v>0.4</v>
      </c>
      <c r="GE214" s="689"/>
      <c r="GF214" s="689"/>
      <c r="GG214" s="692"/>
      <c r="GI214" s="692"/>
      <c r="GJ214" s="855">
        <v>15.15</v>
      </c>
      <c r="GK214" s="855">
        <v>16.57</v>
      </c>
      <c r="GL214" s="855">
        <f>GK214+0.8</f>
        <v>17.37</v>
      </c>
      <c r="GM214" s="689" t="s">
        <v>62</v>
      </c>
      <c r="GN214" s="855">
        <f>GK214-GJ214+GR214-GQ214</f>
        <v>1.290404984423676</v>
      </c>
      <c r="GO214" s="856">
        <f>GN214/GJ214</f>
        <v>8.5175246496612275E-2</v>
      </c>
      <c r="GP214" s="857" t="s">
        <v>676</v>
      </c>
      <c r="GQ214" s="860">
        <f>(95+75)/321</f>
        <v>0.52959501557632394</v>
      </c>
      <c r="GR214" s="861">
        <v>0.4</v>
      </c>
      <c r="GS214" s="689"/>
      <c r="GT214" s="689"/>
      <c r="GU214" s="692"/>
      <c r="GW214" s="692" t="s">
        <v>679</v>
      </c>
      <c r="GX214" s="855">
        <v>15.15</v>
      </c>
      <c r="GY214" s="855">
        <f>16.57+0.8</f>
        <v>17.37</v>
      </c>
      <c r="GZ214" s="855"/>
      <c r="HA214" s="689" t="s">
        <v>62</v>
      </c>
      <c r="HB214" s="855">
        <f>GY214-GX214+HF214-HE214</f>
        <v>1.8200000000000005</v>
      </c>
      <c r="HC214" s="856">
        <f>HB214/GX214</f>
        <v>0.12013201320132016</v>
      </c>
      <c r="HD214" s="857" t="s">
        <v>680</v>
      </c>
      <c r="HE214" s="860">
        <v>0.8</v>
      </c>
      <c r="HF214" s="861">
        <v>0.4</v>
      </c>
      <c r="HG214" s="689"/>
      <c r="HH214" s="689"/>
      <c r="HI214" s="692"/>
      <c r="HJ214" s="692"/>
      <c r="HK214" s="692" t="s">
        <v>679</v>
      </c>
      <c r="HL214" s="855">
        <v>15.15</v>
      </c>
      <c r="HM214" s="855">
        <f>16.57+0.8</f>
        <v>17.37</v>
      </c>
      <c r="HN214" s="855"/>
      <c r="HO214" s="689" t="s">
        <v>62</v>
      </c>
      <c r="HP214" s="855">
        <f>HM214-HL214+HT214-HS214</f>
        <v>1.8200000000000005</v>
      </c>
      <c r="HQ214" s="856">
        <f>HP214/HL214</f>
        <v>0.12013201320132016</v>
      </c>
      <c r="HR214" s="857" t="s">
        <v>680</v>
      </c>
      <c r="HS214" s="860">
        <v>0.8</v>
      </c>
      <c r="HT214" s="861">
        <v>0.4</v>
      </c>
      <c r="HU214" s="689"/>
      <c r="HV214" s="689"/>
      <c r="HW214" s="692"/>
      <c r="HX214" s="692" t="s">
        <v>679</v>
      </c>
      <c r="HY214" s="855">
        <v>15.15</v>
      </c>
      <c r="HZ214" s="855">
        <f>16.57+0.8</f>
        <v>17.37</v>
      </c>
      <c r="IA214" s="855"/>
      <c r="IB214" s="689" t="s">
        <v>62</v>
      </c>
      <c r="IC214" s="855">
        <f>HZ214-HY214+IJ214-II214</f>
        <v>1.8200000000000005</v>
      </c>
      <c r="ID214" s="856">
        <f>IC214/HY214</f>
        <v>0.12013201320132016</v>
      </c>
      <c r="IE214" s="856"/>
      <c r="IF214" s="856"/>
      <c r="IG214" s="856"/>
      <c r="IH214" s="857" t="s">
        <v>680</v>
      </c>
      <c r="II214" s="860">
        <v>0.8</v>
      </c>
      <c r="IJ214" s="861">
        <v>0.4</v>
      </c>
      <c r="IK214" s="689"/>
      <c r="IL214" s="689"/>
      <c r="IM214" s="692"/>
      <c r="IQ214" s="13" t="s">
        <v>679</v>
      </c>
      <c r="IR214" s="257">
        <v>15.15</v>
      </c>
      <c r="IS214" s="257">
        <f>16.57+0.8</f>
        <v>17.37</v>
      </c>
      <c r="IT214" s="257"/>
      <c r="IU214" s="35" t="s">
        <v>62</v>
      </c>
      <c r="IV214" s="257">
        <f>IS214-IR214+JC214-JB214</f>
        <v>1.8200000000000005</v>
      </c>
      <c r="IW214" s="258">
        <f>IV214/IR214</f>
        <v>0.12013201320132016</v>
      </c>
      <c r="IX214" s="856"/>
      <c r="IY214" s="856"/>
      <c r="IZ214" s="856"/>
      <c r="JA214" s="863" t="s">
        <v>680</v>
      </c>
      <c r="JB214" s="288">
        <v>0.8</v>
      </c>
      <c r="JC214" s="864">
        <v>0.4</v>
      </c>
      <c r="JD214" s="865"/>
      <c r="JE214" s="865"/>
      <c r="JF214" s="692"/>
      <c r="JH214" s="13" t="s">
        <v>679</v>
      </c>
      <c r="JI214" s="257">
        <v>15.15</v>
      </c>
      <c r="JJ214" s="257">
        <v>17.920000000000002</v>
      </c>
      <c r="JK214" s="257"/>
      <c r="JL214" s="35" t="s">
        <v>62</v>
      </c>
      <c r="JM214" s="257">
        <f>JJ214-JI214+JT214-JS214</f>
        <v>2.370000000000001</v>
      </c>
      <c r="JN214" s="258">
        <f>JM214/JI214</f>
        <v>0.15643564356435649</v>
      </c>
      <c r="JO214" s="856"/>
      <c r="JP214" s="856"/>
      <c r="JQ214" s="856"/>
      <c r="JR214" s="863" t="s">
        <v>680</v>
      </c>
      <c r="JS214" s="288">
        <v>0.8</v>
      </c>
      <c r="JT214" s="864">
        <v>0.4</v>
      </c>
      <c r="JU214" s="865"/>
      <c r="JV214" s="865"/>
      <c r="JW214" s="13"/>
      <c r="JZ214" s="13"/>
      <c r="KA214" s="257">
        <v>15.15</v>
      </c>
      <c r="KB214" s="257">
        <v>17.920000000000002</v>
      </c>
      <c r="KC214" s="257"/>
      <c r="KD214" s="35" t="s">
        <v>62</v>
      </c>
      <c r="KE214" s="257">
        <f>KB214-KA214+KL214-KK214</f>
        <v>2.370000000000001</v>
      </c>
      <c r="KF214" s="258">
        <f>KE214/KA214</f>
        <v>0.15643564356435649</v>
      </c>
      <c r="KG214" s="856"/>
      <c r="KH214" s="856"/>
      <c r="KI214" s="856"/>
      <c r="KJ214" s="863" t="s">
        <v>680</v>
      </c>
      <c r="KK214" s="288">
        <v>0.8</v>
      </c>
      <c r="KL214" s="864">
        <v>0.4</v>
      </c>
      <c r="KM214" s="865"/>
      <c r="KN214" s="865"/>
      <c r="KO214" s="13"/>
      <c r="KQ214" s="13"/>
      <c r="KR214" s="257">
        <v>15.15</v>
      </c>
      <c r="KS214" s="257">
        <v>17.920000000000002</v>
      </c>
      <c r="KT214" s="257"/>
      <c r="KU214" s="36" t="s">
        <v>62</v>
      </c>
      <c r="KV214" s="257">
        <f>KS214-KR214+LC214-LB214</f>
        <v>2.370000000000001</v>
      </c>
      <c r="KW214" s="258">
        <f>KV214/KR214</f>
        <v>0.15643564356435649</v>
      </c>
      <c r="KX214" s="856"/>
      <c r="KY214" s="856"/>
      <c r="KZ214" s="856"/>
      <c r="LA214" s="863" t="s">
        <v>680</v>
      </c>
      <c r="LB214" s="288">
        <v>0.8</v>
      </c>
      <c r="LC214" s="864">
        <v>0.4</v>
      </c>
      <c r="LD214" s="865"/>
      <c r="LE214" s="865"/>
      <c r="LF214" s="13"/>
      <c r="LI214" s="13"/>
      <c r="LJ214" s="257">
        <v>15.15</v>
      </c>
      <c r="LK214" s="257">
        <v>17.920000000000002</v>
      </c>
      <c r="LL214" s="257"/>
      <c r="LM214" s="36" t="s">
        <v>62</v>
      </c>
      <c r="LN214" s="257">
        <f>LK214-LJ214+LU214-LT214</f>
        <v>2.370000000000001</v>
      </c>
      <c r="LO214" s="258">
        <f>LN214/LJ214</f>
        <v>0.15643564356435649</v>
      </c>
      <c r="LP214" s="856"/>
      <c r="LQ214" s="856"/>
      <c r="LR214" s="856"/>
      <c r="LS214" s="863" t="s">
        <v>680</v>
      </c>
      <c r="LT214" s="288">
        <v>0.8</v>
      </c>
      <c r="LU214" s="864">
        <v>0.4</v>
      </c>
      <c r="LV214" s="865"/>
      <c r="LW214" s="865"/>
      <c r="LX214" s="13"/>
      <c r="LZ214" s="13"/>
      <c r="MA214" s="257">
        <v>15.15</v>
      </c>
      <c r="MB214" s="257">
        <v>17.920000000000002</v>
      </c>
      <c r="MC214" s="257"/>
      <c r="MD214" s="36" t="s">
        <v>62</v>
      </c>
      <c r="ME214" s="257">
        <f>MB214-MA214+ML214-MK214</f>
        <v>2.370000000000001</v>
      </c>
      <c r="MF214" s="258">
        <f>ME214/MA214</f>
        <v>0.15643564356435649</v>
      </c>
      <c r="MG214" s="856"/>
      <c r="MH214" s="856"/>
      <c r="MI214" s="856"/>
      <c r="MJ214" s="863" t="s">
        <v>680</v>
      </c>
      <c r="MK214" s="288">
        <v>0.8</v>
      </c>
      <c r="ML214" s="864">
        <v>0.4</v>
      </c>
      <c r="MM214" s="865"/>
      <c r="MN214" s="865"/>
      <c r="MO214" s="13"/>
      <c r="MQ214" s="13"/>
      <c r="MR214" s="257">
        <v>15.15</v>
      </c>
      <c r="MS214" s="257">
        <v>17.920000000000002</v>
      </c>
      <c r="MT214" s="257"/>
      <c r="MU214" s="36" t="s">
        <v>62</v>
      </c>
      <c r="MV214" s="257">
        <f>MS214-MR214+NC214-NB214</f>
        <v>2.370000000000001</v>
      </c>
      <c r="MW214" s="258">
        <f>MV214/MR214</f>
        <v>0.15643564356435649</v>
      </c>
      <c r="MX214" s="856"/>
      <c r="MY214" s="856"/>
      <c r="MZ214" s="856"/>
      <c r="NA214" s="863" t="s">
        <v>680</v>
      </c>
      <c r="NB214" s="288">
        <v>0.8</v>
      </c>
      <c r="NC214" s="864">
        <v>0.4</v>
      </c>
      <c r="ND214" s="865"/>
      <c r="NE214" s="865"/>
      <c r="NF214" s="13"/>
      <c r="NI214" s="13"/>
      <c r="NJ214" s="257">
        <v>15.15</v>
      </c>
      <c r="NK214" s="257">
        <v>17.920000000000002</v>
      </c>
      <c r="NL214" s="257"/>
      <c r="NM214" s="36" t="s">
        <v>62</v>
      </c>
      <c r="NN214" s="257">
        <f>NK214-NJ214+NU214-NT214</f>
        <v>2.370000000000001</v>
      </c>
      <c r="NO214" s="258">
        <f>NN214/NJ214</f>
        <v>0.15643564356435649</v>
      </c>
      <c r="NP214" s="856"/>
      <c r="NQ214" s="856"/>
      <c r="NR214" s="856"/>
      <c r="NS214" s="863" t="s">
        <v>680</v>
      </c>
      <c r="NT214" s="288">
        <v>0.8</v>
      </c>
      <c r="NU214" s="864">
        <v>0.4</v>
      </c>
      <c r="NV214" s="865"/>
      <c r="NW214" s="865"/>
      <c r="NX214" s="13"/>
      <c r="OA214" s="13"/>
      <c r="OB214" s="257">
        <v>15.15</v>
      </c>
      <c r="OC214" s="257">
        <v>17.920000000000002</v>
      </c>
      <c r="OD214" s="257"/>
      <c r="OE214" s="36" t="s">
        <v>62</v>
      </c>
      <c r="OF214" s="257">
        <f>OC214-OB214+OM214-OL214</f>
        <v>2.370000000000001</v>
      </c>
      <c r="OG214" s="258">
        <f>OF214/OB214</f>
        <v>0.15643564356435649</v>
      </c>
      <c r="OH214" s="856"/>
      <c r="OI214" s="856"/>
      <c r="OJ214" s="856"/>
      <c r="OK214" s="863" t="s">
        <v>680</v>
      </c>
      <c r="OL214" s="288">
        <v>0.8</v>
      </c>
      <c r="OM214" s="864">
        <v>0.4</v>
      </c>
      <c r="ON214" s="13"/>
      <c r="OQ214" s="13"/>
      <c r="OR214" s="257">
        <v>15.15</v>
      </c>
      <c r="OS214" s="257">
        <v>17.920000000000002</v>
      </c>
      <c r="OT214" s="257"/>
      <c r="OU214" s="36" t="s">
        <v>62</v>
      </c>
      <c r="OV214" s="257">
        <f>OS214-OR214+PC214-PB214</f>
        <v>2.370000000000001</v>
      </c>
      <c r="OW214" s="258">
        <f>OV214/OR214</f>
        <v>0.15643564356435649</v>
      </c>
      <c r="OX214" s="856"/>
      <c r="OY214" s="856"/>
      <c r="OZ214" s="856"/>
      <c r="PA214" s="863" t="s">
        <v>680</v>
      </c>
      <c r="PB214" s="288">
        <v>0.8</v>
      </c>
      <c r="PC214" s="864">
        <v>0.4</v>
      </c>
      <c r="PD214" s="13"/>
      <c r="PG214" s="13"/>
      <c r="PH214" s="257">
        <v>15.15</v>
      </c>
      <c r="PI214" s="257">
        <v>17.920000000000002</v>
      </c>
      <c r="PJ214" s="257"/>
      <c r="PK214" s="36" t="s">
        <v>62</v>
      </c>
      <c r="PL214" s="257">
        <f>PI214-PH214+PS214-PR214</f>
        <v>2.370000000000001</v>
      </c>
      <c r="PM214" s="258">
        <f>PL214/PH214</f>
        <v>0.15643564356435649</v>
      </c>
      <c r="PN214" s="856"/>
      <c r="PO214" s="856"/>
      <c r="PP214" s="856"/>
      <c r="PQ214" s="863" t="s">
        <v>680</v>
      </c>
      <c r="PR214" s="288">
        <v>0.8</v>
      </c>
      <c r="PS214" s="864">
        <v>0.4</v>
      </c>
      <c r="PT214" s="13"/>
      <c r="PV214" s="13"/>
      <c r="PW214" s="257">
        <v>15.15</v>
      </c>
      <c r="PX214" s="257">
        <v>17.920000000000002</v>
      </c>
      <c r="PY214" s="257"/>
      <c r="PZ214" s="36" t="s">
        <v>62</v>
      </c>
      <c r="QA214" s="257">
        <f>PX214-PW214+QH214-QG214</f>
        <v>2.370000000000001</v>
      </c>
      <c r="QB214" s="258">
        <f>QA214/PW214</f>
        <v>0.15643564356435649</v>
      </c>
      <c r="QC214" s="856"/>
      <c r="QD214" s="856"/>
      <c r="QE214" s="856"/>
      <c r="QF214" s="863" t="s">
        <v>680</v>
      </c>
      <c r="QG214" s="288">
        <v>0.8</v>
      </c>
      <c r="QH214" s="864">
        <v>0.4</v>
      </c>
      <c r="QI214" s="13"/>
      <c r="QK214" s="13"/>
      <c r="QL214" s="257">
        <v>15.15</v>
      </c>
      <c r="QM214" s="257">
        <v>17.920000000000002</v>
      </c>
      <c r="QN214" s="257"/>
      <c r="QO214" s="36" t="s">
        <v>62</v>
      </c>
      <c r="QP214" s="257">
        <f>QM214-QL214+QW214-QV214</f>
        <v>2.370000000000001</v>
      </c>
      <c r="QQ214" s="258">
        <f>QP214/QL214</f>
        <v>0.15643564356435649</v>
      </c>
      <c r="QR214" s="856"/>
      <c r="QS214" s="856"/>
      <c r="QT214" s="856"/>
      <c r="QU214" s="863" t="s">
        <v>680</v>
      </c>
      <c r="QV214" s="288">
        <v>0.8</v>
      </c>
      <c r="QW214" s="864">
        <v>0.4</v>
      </c>
      <c r="QX214" s="13"/>
      <c r="QZ214" s="622"/>
      <c r="RA214" s="257">
        <v>15.15</v>
      </c>
      <c r="RB214" s="257">
        <v>17.920000000000002</v>
      </c>
      <c r="RC214" s="510"/>
      <c r="RD214" s="36" t="s">
        <v>62</v>
      </c>
      <c r="RE214" s="257">
        <f>RB214-RA214+RL214-RK214</f>
        <v>2.370000000000001</v>
      </c>
      <c r="RF214" s="258">
        <f>RE214/RA214</f>
        <v>0.15643564356435649</v>
      </c>
      <c r="RG214" s="856"/>
      <c r="RH214" s="856"/>
      <c r="RI214" s="856"/>
      <c r="RJ214" s="910" t="s">
        <v>680</v>
      </c>
      <c r="RK214" s="288">
        <v>0.8</v>
      </c>
      <c r="RL214" s="918">
        <v>0.4</v>
      </c>
      <c r="RM214" s="633"/>
      <c r="RQ214" s="622"/>
      <c r="RR214" s="257">
        <v>15.15</v>
      </c>
      <c r="RS214" s="257">
        <v>17.920000000000002</v>
      </c>
      <c r="RT214" s="510"/>
      <c r="RU214" s="36" t="s">
        <v>62</v>
      </c>
      <c r="RV214" s="257">
        <f>RS214-RR214+SC214-SB214</f>
        <v>2.370000000000001</v>
      </c>
      <c r="RW214" s="258">
        <f>RV214/RR214</f>
        <v>0.15643564356435649</v>
      </c>
      <c r="RX214" s="856"/>
      <c r="RY214" s="856"/>
      <c r="RZ214" s="856"/>
      <c r="SA214" s="910" t="s">
        <v>680</v>
      </c>
      <c r="SB214" s="288">
        <v>0.8</v>
      </c>
      <c r="SC214" s="918">
        <v>0.4</v>
      </c>
      <c r="SD214" s="633"/>
    </row>
    <row r="215" spans="1:498">
      <c r="A215" s="155" t="s">
        <v>631</v>
      </c>
      <c r="B215" s="156">
        <v>20</v>
      </c>
      <c r="C215" s="155" t="s">
        <v>95</v>
      </c>
      <c r="D215" s="785">
        <v>1027</v>
      </c>
      <c r="E215" s="157" t="s">
        <v>625</v>
      </c>
      <c r="F215" s="354" t="s">
        <v>626</v>
      </c>
      <c r="G215" s="607" t="s">
        <v>202</v>
      </c>
      <c r="H215" s="155" t="s">
        <v>632</v>
      </c>
      <c r="J215" s="692"/>
      <c r="K215" s="692"/>
      <c r="L215" s="692"/>
      <c r="M215" s="692"/>
      <c r="N215" s="692"/>
      <c r="O215" s="692"/>
      <c r="P215" s="692"/>
      <c r="Q215" s="692"/>
      <c r="R215" s="692"/>
      <c r="S215" s="692"/>
      <c r="T215" s="692"/>
      <c r="U215" s="692"/>
      <c r="V215" s="692"/>
      <c r="X215" s="692"/>
      <c r="Y215" s="692"/>
      <c r="Z215" s="692"/>
      <c r="AA215" s="692"/>
      <c r="AB215" s="692"/>
      <c r="AC215" s="692"/>
      <c r="AD215" s="692"/>
      <c r="AE215" s="692"/>
      <c r="AF215" s="692"/>
      <c r="AG215" s="692"/>
      <c r="AH215" s="692"/>
      <c r="AI215" s="692"/>
      <c r="AJ215" s="692"/>
      <c r="AL215" s="692"/>
      <c r="AM215" s="692"/>
      <c r="AN215" s="692"/>
      <c r="AO215" s="692"/>
      <c r="AP215" s="692"/>
      <c r="AQ215" s="692"/>
      <c r="AR215" s="692"/>
      <c r="AS215" s="692"/>
      <c r="AT215" s="692"/>
      <c r="AU215" s="692"/>
      <c r="AV215" s="692"/>
      <c r="AW215" s="692"/>
      <c r="AX215" s="692"/>
      <c r="AZ215" s="692"/>
      <c r="BA215" s="692"/>
      <c r="BB215" s="692"/>
      <c r="BC215" s="692"/>
      <c r="BD215" s="692"/>
      <c r="BE215" s="692"/>
      <c r="BF215" s="692"/>
      <c r="BG215" s="692"/>
      <c r="BH215" s="692"/>
      <c r="BI215" s="692"/>
      <c r="BJ215" s="692"/>
      <c r="BK215" s="692"/>
      <c r="BL215" s="692"/>
      <c r="BN215" s="692"/>
      <c r="BO215" s="692"/>
      <c r="BP215" s="692"/>
      <c r="BQ215" s="692"/>
      <c r="BR215" s="692"/>
      <c r="BS215" s="692"/>
      <c r="BT215" s="692"/>
      <c r="BU215" s="692"/>
      <c r="BV215" s="692"/>
      <c r="BW215" s="692"/>
      <c r="BX215" s="692"/>
      <c r="BY215" s="692"/>
      <c r="BZ215" s="692"/>
      <c r="CB215" s="692"/>
      <c r="CC215" s="692"/>
      <c r="CD215" s="692"/>
      <c r="CE215" s="692"/>
      <c r="CF215" s="692"/>
      <c r="CG215" s="692"/>
      <c r="CH215" s="692"/>
      <c r="CI215" s="692"/>
      <c r="CJ215" s="692"/>
      <c r="CK215" s="692"/>
      <c r="CL215" s="692"/>
      <c r="CM215" s="692"/>
      <c r="CN215" s="692"/>
      <c r="CP215" s="692"/>
      <c r="CQ215" s="692"/>
      <c r="CR215" s="692"/>
      <c r="CS215" s="692"/>
      <c r="CT215" s="692"/>
      <c r="CU215" s="692"/>
      <c r="CV215" s="692"/>
      <c r="CW215" s="692"/>
      <c r="CX215" s="692"/>
      <c r="CY215" s="692"/>
      <c r="CZ215" s="692"/>
      <c r="DA215" s="692"/>
      <c r="DB215" s="692"/>
      <c r="DD215" s="692"/>
      <c r="DE215" s="692"/>
      <c r="DF215" s="692"/>
      <c r="DG215" s="692"/>
      <c r="DH215" s="692"/>
      <c r="DI215" s="692"/>
      <c r="DJ215" s="692"/>
      <c r="DK215" s="692"/>
      <c r="DL215" s="692"/>
      <c r="DM215" s="692"/>
      <c r="DN215" s="692"/>
      <c r="DO215" s="692"/>
      <c r="DP215" s="692"/>
      <c r="DQ215" s="692"/>
      <c r="DR215" s="692"/>
      <c r="DT215" s="692"/>
      <c r="DU215" s="692"/>
      <c r="DV215" s="692"/>
      <c r="DW215" s="692"/>
      <c r="DX215" s="692"/>
      <c r="DY215" s="692"/>
      <c r="DZ215" s="692"/>
      <c r="EA215" s="692"/>
      <c r="EB215" s="692"/>
      <c r="EC215" s="692"/>
      <c r="ED215" s="692"/>
      <c r="EE215" s="692"/>
      <c r="EF215" s="692"/>
      <c r="EG215" s="692"/>
      <c r="EH215" s="692"/>
      <c r="EI215" s="692"/>
      <c r="EJ215" s="692"/>
      <c r="EK215" s="692"/>
      <c r="EL215" s="692"/>
      <c r="EM215" s="692"/>
      <c r="EN215" s="692"/>
      <c r="EO215" s="692"/>
      <c r="EP215" s="692"/>
      <c r="EQ215" s="692"/>
      <c r="ER215" s="692"/>
      <c r="ES215" s="692"/>
      <c r="EU215" s="692"/>
      <c r="EV215" s="855">
        <v>13.3</v>
      </c>
      <c r="EW215" s="855">
        <v>15.03</v>
      </c>
      <c r="EX215" s="689" t="s">
        <v>62</v>
      </c>
      <c r="EY215" s="855">
        <f>EW215-EV215+FC215-FB215</f>
        <v>2.1299999999999986</v>
      </c>
      <c r="EZ215" s="856">
        <f>EY215/EV215</f>
        <v>0.16015037593984952</v>
      </c>
      <c r="FA215" s="857" t="s">
        <v>676</v>
      </c>
      <c r="FB215" s="858"/>
      <c r="FC215" s="689">
        <v>0.4</v>
      </c>
      <c r="FD215" s="689"/>
      <c r="FE215" s="689"/>
      <c r="FF215" s="692"/>
      <c r="FH215" s="692"/>
      <c r="FI215" s="855">
        <v>13.3</v>
      </c>
      <c r="FJ215" s="855">
        <v>15.03</v>
      </c>
      <c r="FK215" s="689" t="s">
        <v>62</v>
      </c>
      <c r="FL215" s="855">
        <f>FJ215-FI215+FP215-FO215</f>
        <v>1.6315576323987524</v>
      </c>
      <c r="FM215" s="856">
        <f>FL215/FI215</f>
        <v>0.12267350619539491</v>
      </c>
      <c r="FN215" s="857" t="s">
        <v>678</v>
      </c>
      <c r="FO215" s="859">
        <f>(75+85)/321</f>
        <v>0.49844236760124611</v>
      </c>
      <c r="FP215" s="689">
        <v>0.4</v>
      </c>
      <c r="FQ215" s="689"/>
      <c r="FR215" s="689"/>
      <c r="FS215" s="692"/>
      <c r="FU215" s="692"/>
      <c r="FV215" s="855">
        <v>13.3</v>
      </c>
      <c r="FW215" s="855">
        <v>15.03</v>
      </c>
      <c r="FX215" s="855"/>
      <c r="FY215" s="689" t="s">
        <v>62</v>
      </c>
      <c r="FZ215" s="855">
        <f>FW215-FV215+GD215-GC215</f>
        <v>1.6004049844236747</v>
      </c>
      <c r="GA215" s="856">
        <f>FZ215/FV215</f>
        <v>0.12033120183636652</v>
      </c>
      <c r="GB215" s="857" t="s">
        <v>676</v>
      </c>
      <c r="GC215" s="859">
        <f>(95+75)/321</f>
        <v>0.52959501557632394</v>
      </c>
      <c r="GD215" s="689">
        <v>0.4</v>
      </c>
      <c r="GE215" s="689"/>
      <c r="GF215" s="689"/>
      <c r="GG215" s="692"/>
      <c r="GI215" s="692"/>
      <c r="GJ215" s="855">
        <v>13.3</v>
      </c>
      <c r="GK215" s="855">
        <v>15.03</v>
      </c>
      <c r="GL215" s="855">
        <f>GK215+0.8</f>
        <v>15.83</v>
      </c>
      <c r="GM215" s="689" t="s">
        <v>62</v>
      </c>
      <c r="GN215" s="855">
        <f>GK215-GJ215+GR215-GQ215</f>
        <v>1.6004049844236747</v>
      </c>
      <c r="GO215" s="856">
        <f>GN215/GJ215</f>
        <v>0.12033120183636652</v>
      </c>
      <c r="GP215" s="857" t="s">
        <v>676</v>
      </c>
      <c r="GQ215" s="860">
        <f>(95+75)/321</f>
        <v>0.52959501557632394</v>
      </c>
      <c r="GR215" s="861">
        <v>0.4</v>
      </c>
      <c r="GS215" s="689"/>
      <c r="GT215" s="689"/>
      <c r="GU215" s="692"/>
      <c r="GW215" s="692" t="s">
        <v>679</v>
      </c>
      <c r="GX215" s="855">
        <v>13.3</v>
      </c>
      <c r="GY215" s="855">
        <f>15.03+0.8</f>
        <v>15.83</v>
      </c>
      <c r="GZ215" s="855"/>
      <c r="HA215" s="689" t="s">
        <v>62</v>
      </c>
      <c r="HB215" s="855">
        <f>GY215-GX215+HF215-HE215</f>
        <v>2.129999999999999</v>
      </c>
      <c r="HC215" s="856">
        <f>HB215/GX215</f>
        <v>0.16015037593984954</v>
      </c>
      <c r="HD215" s="857" t="s">
        <v>680</v>
      </c>
      <c r="HE215" s="860">
        <v>0.8</v>
      </c>
      <c r="HF215" s="861">
        <v>0.4</v>
      </c>
      <c r="HG215" s="689"/>
      <c r="HH215" s="689"/>
      <c r="HI215" s="692"/>
      <c r="HJ215" s="692"/>
      <c r="HK215" s="692" t="s">
        <v>679</v>
      </c>
      <c r="HL215" s="855">
        <v>13.3</v>
      </c>
      <c r="HM215" s="855">
        <f>15.03+0.8</f>
        <v>15.83</v>
      </c>
      <c r="HN215" s="855"/>
      <c r="HO215" s="689" t="s">
        <v>62</v>
      </c>
      <c r="HP215" s="855">
        <f>HM215-HL215+HT215-HS215</f>
        <v>2.129999999999999</v>
      </c>
      <c r="HQ215" s="856">
        <f>HP215/HL215</f>
        <v>0.16015037593984954</v>
      </c>
      <c r="HR215" s="857" t="s">
        <v>680</v>
      </c>
      <c r="HS215" s="860">
        <v>0.8</v>
      </c>
      <c r="HT215" s="861">
        <v>0.4</v>
      </c>
      <c r="HU215" s="689"/>
      <c r="HV215" s="689"/>
      <c r="HW215" s="692"/>
      <c r="HX215" s="692" t="s">
        <v>679</v>
      </c>
      <c r="HY215" s="855">
        <v>13.3</v>
      </c>
      <c r="HZ215" s="855">
        <f>15.03+0.8</f>
        <v>15.83</v>
      </c>
      <c r="IA215" s="855"/>
      <c r="IB215" s="689" t="s">
        <v>62</v>
      </c>
      <c r="IC215" s="855">
        <f>HZ215-HY215+IJ215-II215</f>
        <v>2.129999999999999</v>
      </c>
      <c r="ID215" s="856">
        <f>IC215/HY215</f>
        <v>0.16015037593984954</v>
      </c>
      <c r="IE215" s="856"/>
      <c r="IF215" s="856"/>
      <c r="IG215" s="856"/>
      <c r="IH215" s="857" t="s">
        <v>680</v>
      </c>
      <c r="II215" s="860">
        <v>0.8</v>
      </c>
      <c r="IJ215" s="861">
        <v>0.4</v>
      </c>
      <c r="IK215" s="689"/>
      <c r="IL215" s="689"/>
      <c r="IM215" s="692"/>
      <c r="IQ215" s="13" t="s">
        <v>679</v>
      </c>
      <c r="IR215" s="257">
        <v>13.3</v>
      </c>
      <c r="IS215" s="257">
        <f>15.03+0.8</f>
        <v>15.83</v>
      </c>
      <c r="IT215" s="257"/>
      <c r="IU215" s="35" t="s">
        <v>62</v>
      </c>
      <c r="IV215" s="257">
        <f>IS215-IR215+JC215-JB215</f>
        <v>2.129999999999999</v>
      </c>
      <c r="IW215" s="258">
        <f>IV215/IR215</f>
        <v>0.16015037593984954</v>
      </c>
      <c r="IX215" s="856"/>
      <c r="IY215" s="856"/>
      <c r="IZ215" s="856"/>
      <c r="JA215" s="863" t="s">
        <v>680</v>
      </c>
      <c r="JB215" s="288">
        <v>0.8</v>
      </c>
      <c r="JC215" s="864">
        <v>0.4</v>
      </c>
      <c r="JD215" s="865"/>
      <c r="JE215" s="865"/>
      <c r="JF215" s="692"/>
      <c r="JH215" s="13" t="s">
        <v>679</v>
      </c>
      <c r="JI215" s="257">
        <v>13.3</v>
      </c>
      <c r="JJ215" s="257">
        <v>16.46</v>
      </c>
      <c r="JK215" s="257"/>
      <c r="JL215" s="35" t="s">
        <v>62</v>
      </c>
      <c r="JM215" s="257">
        <f>JJ215-JI215+JT215-JS215</f>
        <v>2.76</v>
      </c>
      <c r="JN215" s="258">
        <f>JM215/JI215</f>
        <v>0.20751879699248119</v>
      </c>
      <c r="JO215" s="856"/>
      <c r="JP215" s="856"/>
      <c r="JQ215" s="856"/>
      <c r="JR215" s="863" t="s">
        <v>680</v>
      </c>
      <c r="JS215" s="288">
        <v>0.8</v>
      </c>
      <c r="JT215" s="864">
        <v>0.4</v>
      </c>
      <c r="JU215" s="865"/>
      <c r="JV215" s="865"/>
      <c r="JW215" s="13"/>
      <c r="JZ215" s="13"/>
      <c r="KA215" s="257">
        <v>13.3</v>
      </c>
      <c r="KB215" s="257">
        <v>16.46</v>
      </c>
      <c r="KC215" s="257"/>
      <c r="KD215" s="35" t="s">
        <v>62</v>
      </c>
      <c r="KE215" s="257">
        <f>KB215-KA215+KL215-KK215</f>
        <v>2.76</v>
      </c>
      <c r="KF215" s="258">
        <f>KE215/KA215</f>
        <v>0.20751879699248119</v>
      </c>
      <c r="KG215" s="856"/>
      <c r="KH215" s="856"/>
      <c r="KI215" s="856"/>
      <c r="KJ215" s="863" t="s">
        <v>680</v>
      </c>
      <c r="KK215" s="288">
        <v>0.8</v>
      </c>
      <c r="KL215" s="864">
        <v>0.4</v>
      </c>
      <c r="KM215" s="865"/>
      <c r="KN215" s="865"/>
      <c r="KO215" s="13"/>
      <c r="KQ215" s="13"/>
      <c r="KR215" s="257">
        <v>13.3</v>
      </c>
      <c r="KS215" s="257">
        <v>16.46</v>
      </c>
      <c r="KT215" s="257"/>
      <c r="KU215" s="36" t="s">
        <v>62</v>
      </c>
      <c r="KV215" s="257">
        <f>KS215-KR215+LC215-LB215</f>
        <v>2.76</v>
      </c>
      <c r="KW215" s="258">
        <f>KV215/KR215</f>
        <v>0.20751879699248119</v>
      </c>
      <c r="KX215" s="856"/>
      <c r="KY215" s="856"/>
      <c r="KZ215" s="856"/>
      <c r="LA215" s="863" t="s">
        <v>680</v>
      </c>
      <c r="LB215" s="288">
        <v>0.8</v>
      </c>
      <c r="LC215" s="864">
        <v>0.4</v>
      </c>
      <c r="LD215" s="865"/>
      <c r="LE215" s="865"/>
      <c r="LF215" s="13"/>
      <c r="LI215" s="13"/>
      <c r="LJ215" s="257">
        <v>13.3</v>
      </c>
      <c r="LK215" s="257">
        <v>16.46</v>
      </c>
      <c r="LL215" s="257"/>
      <c r="LM215" s="36" t="s">
        <v>62</v>
      </c>
      <c r="LN215" s="257">
        <f>LK215-LJ215+LU215-LT215</f>
        <v>2.76</v>
      </c>
      <c r="LO215" s="258">
        <f>LN215/LJ215</f>
        <v>0.20751879699248119</v>
      </c>
      <c r="LP215" s="856"/>
      <c r="LQ215" s="856"/>
      <c r="LR215" s="856"/>
      <c r="LS215" s="863" t="s">
        <v>680</v>
      </c>
      <c r="LT215" s="288">
        <v>0.8</v>
      </c>
      <c r="LU215" s="864">
        <v>0.4</v>
      </c>
      <c r="LV215" s="865"/>
      <c r="LW215" s="865"/>
      <c r="LX215" s="13"/>
      <c r="LZ215" s="13"/>
      <c r="MA215" s="257">
        <v>13.3</v>
      </c>
      <c r="MB215" s="257">
        <v>16.46</v>
      </c>
      <c r="MC215" s="257"/>
      <c r="MD215" s="36" t="s">
        <v>62</v>
      </c>
      <c r="ME215" s="257">
        <f>MB215-MA215+ML215-MK215</f>
        <v>2.76</v>
      </c>
      <c r="MF215" s="258">
        <f>ME215/MA215</f>
        <v>0.20751879699248119</v>
      </c>
      <c r="MG215" s="856"/>
      <c r="MH215" s="856"/>
      <c r="MI215" s="856"/>
      <c r="MJ215" s="863" t="s">
        <v>680</v>
      </c>
      <c r="MK215" s="288">
        <v>0.8</v>
      </c>
      <c r="ML215" s="864">
        <v>0.4</v>
      </c>
      <c r="MM215" s="865"/>
      <c r="MN215" s="865"/>
      <c r="MO215" s="13"/>
      <c r="MQ215" s="13"/>
      <c r="MR215" s="257">
        <v>13.3</v>
      </c>
      <c r="MS215" s="257">
        <v>16.46</v>
      </c>
      <c r="MT215" s="257"/>
      <c r="MU215" s="36" t="s">
        <v>62</v>
      </c>
      <c r="MV215" s="257">
        <f>MS215-MR215+NC215-NB215</f>
        <v>2.76</v>
      </c>
      <c r="MW215" s="258">
        <f>MV215/MR215</f>
        <v>0.20751879699248119</v>
      </c>
      <c r="MX215" s="856"/>
      <c r="MY215" s="856"/>
      <c r="MZ215" s="856"/>
      <c r="NA215" s="863" t="s">
        <v>680</v>
      </c>
      <c r="NB215" s="288">
        <v>0.8</v>
      </c>
      <c r="NC215" s="864">
        <v>0.4</v>
      </c>
      <c r="ND215" s="865"/>
      <c r="NE215" s="865"/>
      <c r="NF215" s="13"/>
      <c r="NI215" s="13"/>
      <c r="NJ215" s="257">
        <v>13.3</v>
      </c>
      <c r="NK215" s="257">
        <v>16.46</v>
      </c>
      <c r="NL215" s="257"/>
      <c r="NM215" s="36" t="s">
        <v>62</v>
      </c>
      <c r="NN215" s="257">
        <f>NK215-NJ215+NU215-NT215</f>
        <v>2.76</v>
      </c>
      <c r="NO215" s="258">
        <f>NN215/NJ215</f>
        <v>0.20751879699248119</v>
      </c>
      <c r="NP215" s="856"/>
      <c r="NQ215" s="856"/>
      <c r="NR215" s="856"/>
      <c r="NS215" s="863" t="s">
        <v>680</v>
      </c>
      <c r="NT215" s="288">
        <v>0.8</v>
      </c>
      <c r="NU215" s="864">
        <v>0.4</v>
      </c>
      <c r="NV215" s="865"/>
      <c r="NW215" s="865"/>
      <c r="NX215" s="13"/>
      <c r="OA215" s="13"/>
      <c r="OB215" s="257">
        <v>13.3</v>
      </c>
      <c r="OC215" s="257">
        <v>16.46</v>
      </c>
      <c r="OD215" s="257"/>
      <c r="OE215" s="36" t="s">
        <v>62</v>
      </c>
      <c r="OF215" s="257">
        <f>OC215-OB215+OM215-OL215</f>
        <v>2.76</v>
      </c>
      <c r="OG215" s="258">
        <f>OF215/OB215</f>
        <v>0.20751879699248119</v>
      </c>
      <c r="OH215" s="856"/>
      <c r="OI215" s="856"/>
      <c r="OJ215" s="856"/>
      <c r="OK215" s="863" t="s">
        <v>680</v>
      </c>
      <c r="OL215" s="288">
        <v>0.8</v>
      </c>
      <c r="OM215" s="864">
        <v>0.4</v>
      </c>
      <c r="ON215" s="13"/>
      <c r="OQ215" s="13"/>
      <c r="OR215" s="257">
        <v>13.3</v>
      </c>
      <c r="OS215" s="257">
        <v>16.46</v>
      </c>
      <c r="OT215" s="257"/>
      <c r="OU215" s="36" t="s">
        <v>62</v>
      </c>
      <c r="OV215" s="257">
        <f>OS215-OR215+PC215-PB215</f>
        <v>2.76</v>
      </c>
      <c r="OW215" s="258">
        <f>OV215/OR215</f>
        <v>0.20751879699248119</v>
      </c>
      <c r="OX215" s="856"/>
      <c r="OY215" s="856"/>
      <c r="OZ215" s="856"/>
      <c r="PA215" s="863" t="s">
        <v>680</v>
      </c>
      <c r="PB215" s="288">
        <v>0.8</v>
      </c>
      <c r="PC215" s="864">
        <v>0.4</v>
      </c>
      <c r="PD215" s="13"/>
      <c r="PG215" s="13"/>
      <c r="PH215" s="257">
        <v>13.3</v>
      </c>
      <c r="PI215" s="257">
        <v>16.46</v>
      </c>
      <c r="PJ215" s="257"/>
      <c r="PK215" s="36" t="s">
        <v>62</v>
      </c>
      <c r="PL215" s="257">
        <f>PI215-PH215+PS215-PR215</f>
        <v>2.76</v>
      </c>
      <c r="PM215" s="258">
        <f>PL215/PH215</f>
        <v>0.20751879699248119</v>
      </c>
      <c r="PN215" s="856"/>
      <c r="PO215" s="856"/>
      <c r="PP215" s="856"/>
      <c r="PQ215" s="863" t="s">
        <v>680</v>
      </c>
      <c r="PR215" s="288">
        <v>0.8</v>
      </c>
      <c r="PS215" s="864">
        <v>0.4</v>
      </c>
      <c r="PT215" s="13"/>
      <c r="PV215" s="13"/>
      <c r="PW215" s="257">
        <v>13.3</v>
      </c>
      <c r="PX215" s="257">
        <v>16.46</v>
      </c>
      <c r="PY215" s="257"/>
      <c r="PZ215" s="36" t="s">
        <v>62</v>
      </c>
      <c r="QA215" s="257">
        <f>PX215-PW215+QH215-QG215</f>
        <v>2.76</v>
      </c>
      <c r="QB215" s="258">
        <f>QA215/PW215</f>
        <v>0.20751879699248119</v>
      </c>
      <c r="QC215" s="856"/>
      <c r="QD215" s="856"/>
      <c r="QE215" s="856"/>
      <c r="QF215" s="863" t="s">
        <v>680</v>
      </c>
      <c r="QG215" s="288">
        <v>0.8</v>
      </c>
      <c r="QH215" s="864">
        <v>0.4</v>
      </c>
      <c r="QI215" s="13"/>
      <c r="QK215" s="13"/>
      <c r="QL215" s="257">
        <v>13.3</v>
      </c>
      <c r="QM215" s="257">
        <v>16.46</v>
      </c>
      <c r="QN215" s="257"/>
      <c r="QO215" s="36" t="s">
        <v>62</v>
      </c>
      <c r="QP215" s="257">
        <f>QM215-QL215+QW215-QV215</f>
        <v>2.76</v>
      </c>
      <c r="QQ215" s="258">
        <f>QP215/QL215</f>
        <v>0.20751879699248119</v>
      </c>
      <c r="QR215" s="856"/>
      <c r="QS215" s="856"/>
      <c r="QT215" s="856"/>
      <c r="QU215" s="863" t="s">
        <v>680</v>
      </c>
      <c r="QV215" s="288">
        <v>0.8</v>
      </c>
      <c r="QW215" s="864">
        <v>0.4</v>
      </c>
      <c r="QX215" s="13"/>
      <c r="QZ215" s="622"/>
      <c r="RA215" s="257">
        <v>13.3</v>
      </c>
      <c r="RB215" s="257">
        <v>16.46</v>
      </c>
      <c r="RC215" s="510"/>
      <c r="RD215" s="36" t="s">
        <v>62</v>
      </c>
      <c r="RE215" s="257">
        <f>RB215-RA215+RL215-RK215</f>
        <v>2.76</v>
      </c>
      <c r="RF215" s="258">
        <f>RE215/RA215</f>
        <v>0.20751879699248119</v>
      </c>
      <c r="RG215" s="856"/>
      <c r="RH215" s="856"/>
      <c r="RI215" s="856"/>
      <c r="RJ215" s="910" t="s">
        <v>680</v>
      </c>
      <c r="RK215" s="288">
        <v>0.8</v>
      </c>
      <c r="RL215" s="918">
        <v>0.4</v>
      </c>
      <c r="RM215" s="633"/>
      <c r="RQ215" s="622"/>
      <c r="RR215" s="257">
        <v>13.3</v>
      </c>
      <c r="RS215" s="257">
        <v>16.46</v>
      </c>
      <c r="RT215" s="510"/>
      <c r="RU215" s="36" t="s">
        <v>62</v>
      </c>
      <c r="RV215" s="257">
        <f>RS215-RR215+SC215-SB215</f>
        <v>2.76</v>
      </c>
      <c r="RW215" s="258">
        <f>RV215/RR215</f>
        <v>0.20751879699248119</v>
      </c>
      <c r="RX215" s="856"/>
      <c r="RY215" s="856"/>
      <c r="RZ215" s="856"/>
      <c r="SA215" s="910" t="s">
        <v>680</v>
      </c>
      <c r="SB215" s="288">
        <v>0.8</v>
      </c>
      <c r="SC215" s="918">
        <v>0.4</v>
      </c>
      <c r="SD215" s="633"/>
    </row>
    <row r="216" spans="1:498">
      <c r="A216" s="155" t="s">
        <v>633</v>
      </c>
      <c r="B216" s="156">
        <v>120</v>
      </c>
      <c r="C216" s="155" t="s">
        <v>58</v>
      </c>
      <c r="D216" s="785">
        <v>1027</v>
      </c>
      <c r="E216" s="157" t="s">
        <v>625</v>
      </c>
      <c r="F216" s="354" t="s">
        <v>626</v>
      </c>
      <c r="G216" s="607" t="s">
        <v>634</v>
      </c>
      <c r="H216" s="155"/>
      <c r="J216" s="692"/>
      <c r="K216" s="692"/>
      <c r="L216" s="692"/>
      <c r="M216" s="692"/>
      <c r="N216" s="692"/>
      <c r="O216" s="692"/>
      <c r="P216" s="692"/>
      <c r="Q216" s="692"/>
      <c r="R216" s="692"/>
      <c r="S216" s="692"/>
      <c r="T216" s="692"/>
      <c r="U216" s="692"/>
      <c r="V216" s="692"/>
      <c r="X216" s="692"/>
      <c r="Y216" s="692"/>
      <c r="Z216" s="692"/>
      <c r="AA216" s="692"/>
      <c r="AB216" s="692"/>
      <c r="AC216" s="692"/>
      <c r="AD216" s="692"/>
      <c r="AE216" s="692"/>
      <c r="AF216" s="692"/>
      <c r="AG216" s="692"/>
      <c r="AH216" s="692"/>
      <c r="AI216" s="692"/>
      <c r="AJ216" s="692"/>
      <c r="AL216" s="692"/>
      <c r="AM216" s="692"/>
      <c r="AN216" s="692"/>
      <c r="AO216" s="692"/>
      <c r="AP216" s="692"/>
      <c r="AQ216" s="692"/>
      <c r="AR216" s="692"/>
      <c r="AS216" s="692"/>
      <c r="AT216" s="692"/>
      <c r="AU216" s="692"/>
      <c r="AV216" s="692"/>
      <c r="AW216" s="692"/>
      <c r="AX216" s="692"/>
      <c r="AZ216" s="692"/>
      <c r="BA216" s="692"/>
      <c r="BB216" s="692"/>
      <c r="BC216" s="692"/>
      <c r="BD216" s="692"/>
      <c r="BE216" s="692"/>
      <c r="BF216" s="692"/>
      <c r="BG216" s="692"/>
      <c r="BH216" s="692"/>
      <c r="BI216" s="692"/>
      <c r="BJ216" s="692"/>
      <c r="BK216" s="692"/>
      <c r="BL216" s="692"/>
      <c r="BN216" s="692"/>
      <c r="BO216" s="692"/>
      <c r="BP216" s="692"/>
      <c r="BQ216" s="692"/>
      <c r="BR216" s="692"/>
      <c r="BS216" s="692"/>
      <c r="BT216" s="692"/>
      <c r="BU216" s="692"/>
      <c r="BV216" s="692"/>
      <c r="BW216" s="692"/>
      <c r="BX216" s="692"/>
      <c r="BY216" s="692"/>
      <c r="BZ216" s="692"/>
      <c r="CB216" s="692"/>
      <c r="CC216" s="692"/>
      <c r="CD216" s="692"/>
      <c r="CE216" s="692"/>
      <c r="CF216" s="692"/>
      <c r="CG216" s="692"/>
      <c r="CH216" s="692"/>
      <c r="CI216" s="692"/>
      <c r="CJ216" s="692"/>
      <c r="CK216" s="692"/>
      <c r="CL216" s="692"/>
      <c r="CM216" s="692"/>
      <c r="CN216" s="692"/>
      <c r="CP216" s="692"/>
      <c r="CQ216" s="692"/>
      <c r="CR216" s="692"/>
      <c r="CS216" s="692"/>
      <c r="CT216" s="692"/>
      <c r="CU216" s="692"/>
      <c r="CV216" s="692"/>
      <c r="CW216" s="692"/>
      <c r="CX216" s="692"/>
      <c r="CY216" s="692"/>
      <c r="CZ216" s="692"/>
      <c r="DA216" s="692"/>
      <c r="DB216" s="692"/>
      <c r="DD216" s="692"/>
      <c r="DE216" s="692"/>
      <c r="DF216" s="692"/>
      <c r="DG216" s="692"/>
      <c r="DH216" s="692"/>
      <c r="DI216" s="692"/>
      <c r="DJ216" s="692"/>
      <c r="DK216" s="692"/>
      <c r="DL216" s="692"/>
      <c r="DM216" s="692"/>
      <c r="DN216" s="692"/>
      <c r="DO216" s="692"/>
      <c r="DP216" s="692"/>
      <c r="DQ216" s="692"/>
      <c r="DR216" s="692"/>
      <c r="DT216" s="692"/>
      <c r="DU216" s="692"/>
      <c r="DV216" s="692"/>
      <c r="DW216" s="692"/>
      <c r="DX216" s="692"/>
      <c r="DY216" s="692"/>
      <c r="DZ216" s="692"/>
      <c r="EA216" s="692"/>
      <c r="EB216" s="692"/>
      <c r="EC216" s="692"/>
      <c r="ED216" s="692"/>
      <c r="EE216" s="692"/>
      <c r="EF216" s="692"/>
      <c r="EG216" s="692"/>
      <c r="EH216" s="692"/>
      <c r="EI216" s="692"/>
      <c r="EJ216" s="692"/>
      <c r="EK216" s="692"/>
      <c r="EL216" s="692"/>
      <c r="EM216" s="692"/>
      <c r="EN216" s="692"/>
      <c r="EO216" s="692"/>
      <c r="EP216" s="692"/>
      <c r="EQ216" s="692"/>
      <c r="ER216" s="692"/>
      <c r="ES216" s="692"/>
      <c r="EU216" s="692"/>
      <c r="EV216" s="855">
        <v>12.4</v>
      </c>
      <c r="EW216" s="855">
        <v>13.84</v>
      </c>
      <c r="EX216" s="689" t="s">
        <v>62</v>
      </c>
      <c r="EY216" s="855">
        <f>EW216-EV216+FC216-FB216</f>
        <v>1.4399999999999995</v>
      </c>
      <c r="EZ216" s="856">
        <f>EY216/EV216</f>
        <v>0.11612903225806448</v>
      </c>
      <c r="FA216" s="857" t="s">
        <v>676</v>
      </c>
      <c r="FB216" s="858"/>
      <c r="FC216" s="689"/>
      <c r="FD216" s="689"/>
      <c r="FE216" s="689"/>
      <c r="FF216" s="692"/>
      <c r="FH216" s="692"/>
      <c r="FI216" s="855">
        <v>12.4</v>
      </c>
      <c r="FJ216" s="855">
        <v>13.84</v>
      </c>
      <c r="FK216" s="689" t="s">
        <v>62</v>
      </c>
      <c r="FL216" s="855">
        <f>FJ216-FI216+FP216-FO216</f>
        <v>0.94155763239875334</v>
      </c>
      <c r="FM216" s="856">
        <f>FL216/FI216</f>
        <v>7.5932067128931718E-2</v>
      </c>
      <c r="FN216" s="857" t="s">
        <v>678</v>
      </c>
      <c r="FO216" s="859">
        <f>(75+85)/321</f>
        <v>0.49844236760124611</v>
      </c>
      <c r="FP216" s="689"/>
      <c r="FQ216" s="689"/>
      <c r="FR216" s="689"/>
      <c r="FS216" s="692"/>
      <c r="FU216" s="692"/>
      <c r="FV216" s="855">
        <v>12.4</v>
      </c>
      <c r="FW216" s="855">
        <v>13.84</v>
      </c>
      <c r="FX216" s="855"/>
      <c r="FY216" s="689" t="s">
        <v>62</v>
      </c>
      <c r="FZ216" s="855">
        <f>FW216-FV216+GD216-GC216</f>
        <v>0.91040498442367557</v>
      </c>
      <c r="GA216" s="856">
        <f>FZ216/FV216</f>
        <v>7.3419756808360936E-2</v>
      </c>
      <c r="GB216" s="857" t="s">
        <v>676</v>
      </c>
      <c r="GC216" s="859">
        <f>(95+75)/321</f>
        <v>0.52959501557632394</v>
      </c>
      <c r="GD216" s="689"/>
      <c r="GE216" s="689"/>
      <c r="GF216" s="689"/>
      <c r="GG216" s="692"/>
      <c r="GI216" s="692"/>
      <c r="GJ216" s="855">
        <v>12.4</v>
      </c>
      <c r="GK216" s="855">
        <v>13.84</v>
      </c>
      <c r="GL216" s="855">
        <f>GK216+0.8</f>
        <v>14.64</v>
      </c>
      <c r="GM216" s="689" t="s">
        <v>62</v>
      </c>
      <c r="GN216" s="855">
        <f>GK216-GJ216+GR216-GQ216</f>
        <v>0.91040498442367557</v>
      </c>
      <c r="GO216" s="856">
        <f>GN216/GJ216</f>
        <v>7.3419756808360936E-2</v>
      </c>
      <c r="GP216" s="857" t="s">
        <v>676</v>
      </c>
      <c r="GQ216" s="860">
        <f>(95+75)/321</f>
        <v>0.52959501557632394</v>
      </c>
      <c r="GR216" s="861"/>
      <c r="GS216" s="689"/>
      <c r="GT216" s="689"/>
      <c r="GU216" s="692"/>
      <c r="GW216" s="692" t="s">
        <v>679</v>
      </c>
      <c r="GX216" s="855">
        <v>12.4</v>
      </c>
      <c r="GY216" s="855">
        <f>13.84+0.8</f>
        <v>14.64</v>
      </c>
      <c r="GZ216" s="855"/>
      <c r="HA216" s="689" t="s">
        <v>62</v>
      </c>
      <c r="HB216" s="855">
        <f>GY216-GX216+HF216-HE216</f>
        <v>1.4400000000000002</v>
      </c>
      <c r="HC216" s="856">
        <f>HB216/GX216</f>
        <v>0.11612903225806452</v>
      </c>
      <c r="HD216" s="857" t="s">
        <v>680</v>
      </c>
      <c r="HE216" s="860">
        <v>0.8</v>
      </c>
      <c r="HF216" s="861"/>
      <c r="HG216" s="689"/>
      <c r="HH216" s="689"/>
      <c r="HI216" s="692"/>
      <c r="HJ216" s="692"/>
      <c r="HK216" s="692" t="s">
        <v>679</v>
      </c>
      <c r="HL216" s="855">
        <v>12.4</v>
      </c>
      <c r="HM216" s="855">
        <f>13.84+0.8</f>
        <v>14.64</v>
      </c>
      <c r="HN216" s="855"/>
      <c r="HO216" s="689" t="s">
        <v>62</v>
      </c>
      <c r="HP216" s="855">
        <f>HM216-HL216+HT216-HS216</f>
        <v>1.4400000000000002</v>
      </c>
      <c r="HQ216" s="856">
        <f>HP216/HL216</f>
        <v>0.11612903225806452</v>
      </c>
      <c r="HR216" s="857" t="s">
        <v>680</v>
      </c>
      <c r="HS216" s="860">
        <v>0.8</v>
      </c>
      <c r="HT216" s="861"/>
      <c r="HU216" s="689"/>
      <c r="HV216" s="689"/>
      <c r="HW216" s="692"/>
      <c r="HX216" s="692" t="s">
        <v>679</v>
      </c>
      <c r="HY216" s="855">
        <v>12.4</v>
      </c>
      <c r="HZ216" s="855">
        <f>13.84+0.8</f>
        <v>14.64</v>
      </c>
      <c r="IA216" s="855"/>
      <c r="IB216" s="689" t="s">
        <v>62</v>
      </c>
      <c r="IC216" s="855">
        <f>HZ216-HY216+IJ216-II216</f>
        <v>1.4400000000000002</v>
      </c>
      <c r="ID216" s="856">
        <f>IC216/HY216</f>
        <v>0.11612903225806452</v>
      </c>
      <c r="IE216" s="856"/>
      <c r="IF216" s="856"/>
      <c r="IG216" s="856"/>
      <c r="IH216" s="857" t="s">
        <v>680</v>
      </c>
      <c r="II216" s="860">
        <v>0.8</v>
      </c>
      <c r="IJ216" s="861"/>
      <c r="IK216" s="689"/>
      <c r="IL216" s="689"/>
      <c r="IM216" s="692"/>
      <c r="IQ216" s="13" t="s">
        <v>679</v>
      </c>
      <c r="IR216" s="257">
        <v>12.4</v>
      </c>
      <c r="IS216" s="257">
        <f>13.84+0.8</f>
        <v>14.64</v>
      </c>
      <c r="IT216" s="257"/>
      <c r="IU216" s="35" t="s">
        <v>62</v>
      </c>
      <c r="IV216" s="257">
        <f>IS216-IR216+JC216-JB216</f>
        <v>1.4400000000000002</v>
      </c>
      <c r="IW216" s="258">
        <f>IV216/IR216</f>
        <v>0.11612903225806452</v>
      </c>
      <c r="IX216" s="856"/>
      <c r="IY216" s="856"/>
      <c r="IZ216" s="856"/>
      <c r="JA216" s="863" t="s">
        <v>680</v>
      </c>
      <c r="JB216" s="288">
        <v>0.8</v>
      </c>
      <c r="JC216" s="864"/>
      <c r="JD216" s="865"/>
      <c r="JE216" s="865"/>
      <c r="JF216" s="692"/>
      <c r="JH216" s="13" t="s">
        <v>679</v>
      </c>
      <c r="JI216" s="257">
        <v>12.4</v>
      </c>
      <c r="JJ216" s="257">
        <v>15.78</v>
      </c>
      <c r="JK216" s="257"/>
      <c r="JL216" s="35" t="s">
        <v>62</v>
      </c>
      <c r="JM216" s="257">
        <f>JJ216-JI216+JT216-JS216</f>
        <v>2.5799999999999992</v>
      </c>
      <c r="JN216" s="258">
        <f>JM216/JI216</f>
        <v>0.20806451612903218</v>
      </c>
      <c r="JO216" s="856"/>
      <c r="JP216" s="856"/>
      <c r="JQ216" s="856"/>
      <c r="JR216" s="863" t="s">
        <v>680</v>
      </c>
      <c r="JS216" s="288">
        <v>0.8</v>
      </c>
      <c r="JT216" s="864"/>
      <c r="JU216" s="865"/>
      <c r="JV216" s="865"/>
      <c r="JW216" s="13"/>
      <c r="JZ216" s="13"/>
      <c r="KA216" s="257">
        <v>12.4</v>
      </c>
      <c r="KB216" s="257">
        <v>15.78</v>
      </c>
      <c r="KC216" s="257"/>
      <c r="KD216" s="35" t="s">
        <v>62</v>
      </c>
      <c r="KE216" s="257">
        <f>KB216-KA216+KL216-KK216</f>
        <v>2.5799999999999992</v>
      </c>
      <c r="KF216" s="258">
        <f>KE216/KA216</f>
        <v>0.20806451612903218</v>
      </c>
      <c r="KG216" s="856"/>
      <c r="KH216" s="856"/>
      <c r="KI216" s="856"/>
      <c r="KJ216" s="863" t="s">
        <v>680</v>
      </c>
      <c r="KK216" s="288">
        <v>0.8</v>
      </c>
      <c r="KL216" s="864"/>
      <c r="KM216" s="865"/>
      <c r="KN216" s="865"/>
      <c r="KO216" s="13"/>
      <c r="KQ216" s="13"/>
      <c r="KR216" s="257">
        <v>12.4</v>
      </c>
      <c r="KS216" s="257">
        <v>15.78</v>
      </c>
      <c r="KT216" s="257"/>
      <c r="KU216" s="36" t="s">
        <v>62</v>
      </c>
      <c r="KV216" s="257">
        <f>KS216-KR216+LC216-LB216</f>
        <v>2.5799999999999992</v>
      </c>
      <c r="KW216" s="258">
        <f>KV216/KR216</f>
        <v>0.20806451612903218</v>
      </c>
      <c r="KX216" s="856"/>
      <c r="KY216" s="856"/>
      <c r="KZ216" s="856"/>
      <c r="LA216" s="863" t="s">
        <v>680</v>
      </c>
      <c r="LB216" s="288">
        <v>0.8</v>
      </c>
      <c r="LC216" s="864"/>
      <c r="LD216" s="865"/>
      <c r="LE216" s="865"/>
      <c r="LF216" s="13"/>
      <c r="LI216" s="13"/>
      <c r="LJ216" s="257">
        <v>12.4</v>
      </c>
      <c r="LK216" s="257">
        <v>15.78</v>
      </c>
      <c r="LL216" s="257"/>
      <c r="LM216" s="36" t="s">
        <v>62</v>
      </c>
      <c r="LN216" s="257">
        <f>LK216-LJ216+LU216-LT216</f>
        <v>2.5799999999999992</v>
      </c>
      <c r="LO216" s="258">
        <f>LN216/LJ216</f>
        <v>0.20806451612903218</v>
      </c>
      <c r="LP216" s="856"/>
      <c r="LQ216" s="856"/>
      <c r="LR216" s="856"/>
      <c r="LS216" s="863" t="s">
        <v>680</v>
      </c>
      <c r="LT216" s="288">
        <v>0.8</v>
      </c>
      <c r="LU216" s="864"/>
      <c r="LV216" s="865"/>
      <c r="LW216" s="865"/>
      <c r="LX216" s="13"/>
      <c r="LZ216" s="13"/>
      <c r="MA216" s="257">
        <v>12.4</v>
      </c>
      <c r="MB216" s="257">
        <v>15.78</v>
      </c>
      <c r="MC216" s="257"/>
      <c r="MD216" s="36" t="s">
        <v>62</v>
      </c>
      <c r="ME216" s="257">
        <f>MB216-MA216+ML216-MK216</f>
        <v>2.5799999999999992</v>
      </c>
      <c r="MF216" s="258">
        <f>ME216/MA216</f>
        <v>0.20806451612903218</v>
      </c>
      <c r="MG216" s="856"/>
      <c r="MH216" s="856"/>
      <c r="MI216" s="856"/>
      <c r="MJ216" s="863" t="s">
        <v>680</v>
      </c>
      <c r="MK216" s="288">
        <v>0.8</v>
      </c>
      <c r="ML216" s="864"/>
      <c r="MM216" s="865"/>
      <c r="MN216" s="865"/>
      <c r="MO216" s="13"/>
      <c r="MQ216" s="13"/>
      <c r="MR216" s="257">
        <v>12.4</v>
      </c>
      <c r="MS216" s="257">
        <v>15.78</v>
      </c>
      <c r="MT216" s="257"/>
      <c r="MU216" s="36" t="s">
        <v>62</v>
      </c>
      <c r="MV216" s="257">
        <f>MS216-MR216+NC216-NB216</f>
        <v>2.5799999999999992</v>
      </c>
      <c r="MW216" s="258">
        <f>MV216/MR216</f>
        <v>0.20806451612903218</v>
      </c>
      <c r="MX216" s="856"/>
      <c r="MY216" s="856"/>
      <c r="MZ216" s="856"/>
      <c r="NA216" s="863" t="s">
        <v>680</v>
      </c>
      <c r="NB216" s="288">
        <v>0.8</v>
      </c>
      <c r="NC216" s="864"/>
      <c r="ND216" s="865"/>
      <c r="NE216" s="865"/>
      <c r="NF216" s="13"/>
      <c r="NI216" s="13"/>
      <c r="NJ216" s="257">
        <v>12.4</v>
      </c>
      <c r="NK216" s="257">
        <v>15.78</v>
      </c>
      <c r="NL216" s="257"/>
      <c r="NM216" s="36" t="s">
        <v>62</v>
      </c>
      <c r="NN216" s="257">
        <f>NK216-NJ216+NU216-NT216</f>
        <v>2.5799999999999992</v>
      </c>
      <c r="NO216" s="258">
        <f>NN216/NJ216</f>
        <v>0.20806451612903218</v>
      </c>
      <c r="NP216" s="856"/>
      <c r="NQ216" s="856"/>
      <c r="NR216" s="856"/>
      <c r="NS216" s="863" t="s">
        <v>680</v>
      </c>
      <c r="NT216" s="288">
        <v>0.8</v>
      </c>
      <c r="NU216" s="864"/>
      <c r="NV216" s="865"/>
      <c r="NW216" s="865"/>
      <c r="NX216" s="13"/>
      <c r="OA216" s="13"/>
      <c r="OB216" s="257">
        <v>12.4</v>
      </c>
      <c r="OC216" s="257">
        <v>15.78</v>
      </c>
      <c r="OD216" s="257"/>
      <c r="OE216" s="36" t="s">
        <v>62</v>
      </c>
      <c r="OF216" s="257">
        <f>OC216-OB216+OM216-OL216</f>
        <v>2.5799999999999992</v>
      </c>
      <c r="OG216" s="258">
        <f>OF216/OB216</f>
        <v>0.20806451612903218</v>
      </c>
      <c r="OH216" s="856"/>
      <c r="OI216" s="856"/>
      <c r="OJ216" s="856"/>
      <c r="OK216" s="863" t="s">
        <v>680</v>
      </c>
      <c r="OL216" s="288">
        <v>0.8</v>
      </c>
      <c r="OM216" s="864"/>
      <c r="ON216" s="13"/>
      <c r="OQ216" s="13"/>
      <c r="OR216" s="257">
        <v>12.4</v>
      </c>
      <c r="OS216" s="257">
        <v>15.78</v>
      </c>
      <c r="OT216" s="257"/>
      <c r="OU216" s="36" t="s">
        <v>62</v>
      </c>
      <c r="OV216" s="257">
        <f>OS216-OR216+PC216-PB216</f>
        <v>2.5799999999999992</v>
      </c>
      <c r="OW216" s="258">
        <f>OV216/OR216</f>
        <v>0.20806451612903218</v>
      </c>
      <c r="OX216" s="856"/>
      <c r="OY216" s="856"/>
      <c r="OZ216" s="856"/>
      <c r="PA216" s="863" t="s">
        <v>680</v>
      </c>
      <c r="PB216" s="288">
        <v>0.8</v>
      </c>
      <c r="PC216" s="864"/>
      <c r="PD216" s="13"/>
      <c r="PG216" s="13"/>
      <c r="PH216" s="257">
        <v>12.4</v>
      </c>
      <c r="PI216" s="257">
        <v>15.78</v>
      </c>
      <c r="PJ216" s="257"/>
      <c r="PK216" s="36" t="s">
        <v>62</v>
      </c>
      <c r="PL216" s="257">
        <f>PI216-PH216+PS216-PR216</f>
        <v>2.5799999999999992</v>
      </c>
      <c r="PM216" s="258">
        <f>PL216/PH216</f>
        <v>0.20806451612903218</v>
      </c>
      <c r="PN216" s="856"/>
      <c r="PO216" s="856"/>
      <c r="PP216" s="856"/>
      <c r="PQ216" s="863" t="s">
        <v>680</v>
      </c>
      <c r="PR216" s="288">
        <v>0.8</v>
      </c>
      <c r="PS216" s="864"/>
      <c r="PT216" s="13"/>
      <c r="PV216" s="13"/>
      <c r="PW216" s="257">
        <v>12.4</v>
      </c>
      <c r="PX216" s="257">
        <v>15.78</v>
      </c>
      <c r="PY216" s="257"/>
      <c r="PZ216" s="36" t="s">
        <v>62</v>
      </c>
      <c r="QA216" s="257">
        <f>PX216-PW216+QH216-QG216</f>
        <v>2.5799999999999992</v>
      </c>
      <c r="QB216" s="258">
        <f>QA216/PW216</f>
        <v>0.20806451612903218</v>
      </c>
      <c r="QC216" s="856"/>
      <c r="QD216" s="856"/>
      <c r="QE216" s="856"/>
      <c r="QF216" s="863" t="s">
        <v>680</v>
      </c>
      <c r="QG216" s="288">
        <v>0.8</v>
      </c>
      <c r="QH216" s="864"/>
      <c r="QI216" s="13"/>
      <c r="QK216" s="13"/>
      <c r="QL216" s="257">
        <v>12.4</v>
      </c>
      <c r="QM216" s="257">
        <v>15.78</v>
      </c>
      <c r="QN216" s="257"/>
      <c r="QO216" s="36" t="s">
        <v>62</v>
      </c>
      <c r="QP216" s="257">
        <f>QM216-QL216+QW216-QV216</f>
        <v>2.5799999999999992</v>
      </c>
      <c r="QQ216" s="258">
        <f>QP216/QL216</f>
        <v>0.20806451612903218</v>
      </c>
      <c r="QR216" s="856"/>
      <c r="QS216" s="856"/>
      <c r="QT216" s="856"/>
      <c r="QU216" s="863" t="s">
        <v>680</v>
      </c>
      <c r="QV216" s="288">
        <v>0.8</v>
      </c>
      <c r="QW216" s="864"/>
      <c r="QX216" s="13"/>
      <c r="QZ216" s="622"/>
      <c r="RA216" s="257">
        <v>12.4</v>
      </c>
      <c r="RB216" s="257">
        <v>15.78</v>
      </c>
      <c r="RC216" s="510"/>
      <c r="RD216" s="36" t="s">
        <v>62</v>
      </c>
      <c r="RE216" s="257">
        <f>RB216-RA216+RL216-RK216</f>
        <v>2.5799999999999992</v>
      </c>
      <c r="RF216" s="258">
        <f>RE216/RA216</f>
        <v>0.20806451612903218</v>
      </c>
      <c r="RG216" s="856"/>
      <c r="RH216" s="856"/>
      <c r="RI216" s="856"/>
      <c r="RJ216" s="910" t="s">
        <v>680</v>
      </c>
      <c r="RK216" s="288">
        <v>0.8</v>
      </c>
      <c r="RL216" s="918"/>
      <c r="RM216" s="633"/>
      <c r="RQ216" s="622"/>
      <c r="RR216" s="257">
        <v>12.4</v>
      </c>
      <c r="RS216" s="257">
        <v>15.78</v>
      </c>
      <c r="RT216" s="510"/>
      <c r="RU216" s="36" t="s">
        <v>62</v>
      </c>
      <c r="RV216" s="257">
        <f>RS216-RR216+SC216-SB216</f>
        <v>2.5799999999999992</v>
      </c>
      <c r="RW216" s="258">
        <f>RV216/RR216</f>
        <v>0.20806451612903218</v>
      </c>
      <c r="RX216" s="856"/>
      <c r="RY216" s="856"/>
      <c r="RZ216" s="856"/>
      <c r="SA216" s="910" t="s">
        <v>680</v>
      </c>
      <c r="SB216" s="288">
        <v>0.8</v>
      </c>
      <c r="SC216" s="918"/>
      <c r="SD216" s="633"/>
    </row>
    <row r="217" spans="1:498">
      <c r="A217" s="155" t="s">
        <v>633</v>
      </c>
      <c r="B217" s="156">
        <v>20</v>
      </c>
      <c r="C217" s="155" t="s">
        <v>95</v>
      </c>
      <c r="D217" s="785">
        <v>1027</v>
      </c>
      <c r="E217" s="157" t="s">
        <v>625</v>
      </c>
      <c r="F217" s="354" t="s">
        <v>626</v>
      </c>
      <c r="G217" s="607" t="s">
        <v>153</v>
      </c>
      <c r="H217" s="155" t="s">
        <v>122</v>
      </c>
      <c r="J217" s="692"/>
      <c r="K217" s="692"/>
      <c r="L217" s="692"/>
      <c r="M217" s="692"/>
      <c r="N217" s="692"/>
      <c r="O217" s="692"/>
      <c r="P217" s="692"/>
      <c r="Q217" s="692"/>
      <c r="R217" s="692"/>
      <c r="S217" s="692"/>
      <c r="T217" s="692"/>
      <c r="U217" s="692"/>
      <c r="V217" s="692"/>
      <c r="X217" s="13"/>
      <c r="Y217" s="13"/>
      <c r="Z217" s="13"/>
      <c r="AA217" s="13"/>
      <c r="AB217" s="13"/>
      <c r="AC217" s="13"/>
      <c r="AD217" s="13"/>
      <c r="AE217" s="13"/>
      <c r="AF217" s="13"/>
      <c r="AG217" s="243"/>
      <c r="AH217" s="13"/>
      <c r="AI217" s="13"/>
      <c r="AJ217" s="692"/>
      <c r="AL217" s="13"/>
      <c r="AM217" s="13"/>
      <c r="AN217" s="13"/>
      <c r="AO217" s="13"/>
      <c r="AP217" s="13"/>
      <c r="AQ217" s="13"/>
      <c r="AR217" s="13"/>
      <c r="AS217" s="13"/>
      <c r="AT217" s="13"/>
      <c r="AU217" s="243"/>
      <c r="AV217" s="13"/>
      <c r="AW217" s="13"/>
      <c r="AX217" s="692"/>
      <c r="AZ217" s="13"/>
      <c r="BA217" s="13"/>
      <c r="BB217" s="13"/>
      <c r="BC217" s="13"/>
      <c r="BD217" s="13"/>
      <c r="BE217" s="13"/>
      <c r="BF217" s="13"/>
      <c r="BG217" s="13"/>
      <c r="BH217" s="13"/>
      <c r="BI217" s="243"/>
      <c r="BJ217" s="13"/>
      <c r="BK217" s="13"/>
      <c r="BL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243"/>
      <c r="BX217" s="13"/>
      <c r="BY217" s="13"/>
      <c r="BZ217" s="692"/>
      <c r="CB217" s="13"/>
      <c r="CC217" s="13"/>
      <c r="CD217" s="13"/>
      <c r="CE217" s="13"/>
      <c r="CF217" s="13"/>
      <c r="CG217" s="13"/>
      <c r="CH217" s="13"/>
      <c r="CI217" s="13"/>
      <c r="CJ217" s="13"/>
      <c r="CK217" s="243"/>
      <c r="CL217" s="13"/>
      <c r="CM217" s="13"/>
      <c r="CN217" s="692"/>
      <c r="CP217" s="13"/>
      <c r="CQ217" s="13"/>
      <c r="CR217" s="13"/>
      <c r="CS217" s="13"/>
      <c r="CT217" s="13"/>
      <c r="CU217" s="13"/>
      <c r="CV217" s="13"/>
      <c r="CW217" s="13"/>
      <c r="CX217" s="13"/>
      <c r="CY217" s="243"/>
      <c r="CZ217" s="13"/>
      <c r="DA217" s="13"/>
      <c r="DB217" s="692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243"/>
      <c r="DP217" s="13"/>
      <c r="DQ217" s="13"/>
      <c r="DR217" s="692"/>
      <c r="DT217" s="13"/>
      <c r="DU217" s="13"/>
      <c r="DV217" s="13"/>
      <c r="DW217" s="13"/>
      <c r="DX217" s="13"/>
      <c r="DY217" s="13"/>
      <c r="DZ217" s="13"/>
      <c r="EA217" s="13"/>
      <c r="EB217" s="13"/>
      <c r="EC217" s="243"/>
      <c r="ED217" s="13"/>
      <c r="EE217" s="13"/>
      <c r="EF217" s="692"/>
      <c r="EG217" s="692"/>
      <c r="EH217" s="13"/>
      <c r="EI217" s="13"/>
      <c r="EJ217" s="13"/>
      <c r="EK217" s="13"/>
      <c r="EL217" s="13"/>
      <c r="EM217" s="13"/>
      <c r="EN217" s="13"/>
      <c r="EO217" s="13"/>
      <c r="EP217" s="243"/>
      <c r="EQ217" s="13"/>
      <c r="ER217" s="13"/>
      <c r="ES217" s="692"/>
      <c r="EU217" s="13"/>
      <c r="EV217" s="257">
        <v>10.85</v>
      </c>
      <c r="EW217" s="257">
        <v>12.13</v>
      </c>
      <c r="EX217" s="35" t="s">
        <v>62</v>
      </c>
      <c r="EY217" s="257">
        <f>EW217-EV217+FC217-FB217</f>
        <v>1.2800000000000011</v>
      </c>
      <c r="EZ217" s="258">
        <f>EY217/EV217</f>
        <v>0.11797235023041486</v>
      </c>
      <c r="FA217" s="259" t="s">
        <v>676</v>
      </c>
      <c r="FB217" s="260"/>
      <c r="FC217" s="337"/>
      <c r="FD217" s="35"/>
      <c r="FE217" s="35"/>
      <c r="FF217" s="692"/>
      <c r="FH217" s="13"/>
      <c r="FI217" s="257">
        <v>10.85</v>
      </c>
      <c r="FJ217" s="257">
        <v>12.13</v>
      </c>
      <c r="FK217" s="35" t="s">
        <v>62</v>
      </c>
      <c r="FL217" s="257">
        <f>FJ217-FI217+FP217-FO217</f>
        <v>0.78155763239875498</v>
      </c>
      <c r="FM217" s="258">
        <f>FL217/FI217</f>
        <v>7.2032961511405993E-2</v>
      </c>
      <c r="FN217" s="259" t="s">
        <v>678</v>
      </c>
      <c r="FO217" s="263">
        <f>(75+85)/321</f>
        <v>0.49844236760124611</v>
      </c>
      <c r="FP217" s="337"/>
      <c r="FQ217" s="35"/>
      <c r="FR217" s="35"/>
      <c r="FS217" s="692"/>
      <c r="FU217" s="13"/>
      <c r="FV217" s="257">
        <v>10.85</v>
      </c>
      <c r="FW217" s="257">
        <v>12.13</v>
      </c>
      <c r="FX217" s="257"/>
      <c r="FY217" s="35" t="s">
        <v>62</v>
      </c>
      <c r="FZ217" s="257">
        <f>FW217-FV217+GD217-GC217</f>
        <v>0.7504049844236772</v>
      </c>
      <c r="GA217" s="258">
        <f>FZ217/FV217</f>
        <v>6.9161749716467949E-2</v>
      </c>
      <c r="GB217" s="259" t="s">
        <v>676</v>
      </c>
      <c r="GC217" s="263">
        <f>(95+75)/321</f>
        <v>0.52959501557632394</v>
      </c>
      <c r="GD217" s="337"/>
      <c r="GE217" s="35"/>
      <c r="GF217" s="35"/>
      <c r="GG217" s="692"/>
      <c r="GI217" s="13"/>
      <c r="GJ217" s="257">
        <v>10.85</v>
      </c>
      <c r="GK217" s="257">
        <v>12.13</v>
      </c>
      <c r="GL217" s="257">
        <f>GK217+0.8</f>
        <v>12.930000000000001</v>
      </c>
      <c r="GM217" s="35" t="s">
        <v>62</v>
      </c>
      <c r="GN217" s="257">
        <f>GK217-GJ217+GR217-GQ217</f>
        <v>0.7504049844236772</v>
      </c>
      <c r="GO217" s="258">
        <f>GN217/GJ217</f>
        <v>6.9161749716467949E-2</v>
      </c>
      <c r="GP217" s="259" t="s">
        <v>676</v>
      </c>
      <c r="GQ217" s="288">
        <f>(95+75)/321</f>
        <v>0.52959501557632394</v>
      </c>
      <c r="GR217" s="659"/>
      <c r="GS217" s="35"/>
      <c r="GT217" s="35"/>
      <c r="GU217" s="692"/>
      <c r="GW217" s="13" t="s">
        <v>679</v>
      </c>
      <c r="GX217" s="257">
        <v>10.85</v>
      </c>
      <c r="GY217" s="257">
        <f>12.13+0.8</f>
        <v>12.930000000000001</v>
      </c>
      <c r="GZ217" s="257"/>
      <c r="HA217" s="35" t="s">
        <v>62</v>
      </c>
      <c r="HB217" s="257">
        <f>GY217-GX217+HF217-HE217</f>
        <v>1.2800000000000018</v>
      </c>
      <c r="HC217" s="258">
        <f>HB217/GX217</f>
        <v>0.11797235023041491</v>
      </c>
      <c r="HD217" s="259" t="s">
        <v>680</v>
      </c>
      <c r="HE217" s="288">
        <v>0.8</v>
      </c>
      <c r="HF217" s="659"/>
      <c r="HG217" s="35"/>
      <c r="HH217" s="35"/>
      <c r="HI217" s="692"/>
      <c r="HJ217" s="692"/>
      <c r="HK217" s="13" t="s">
        <v>679</v>
      </c>
      <c r="HL217" s="257">
        <v>10.85</v>
      </c>
      <c r="HM217" s="257">
        <f>12.13+0.8</f>
        <v>12.930000000000001</v>
      </c>
      <c r="HN217" s="257"/>
      <c r="HO217" s="35" t="s">
        <v>62</v>
      </c>
      <c r="HP217" s="257">
        <f>HM217-HL217+HT217-HS217</f>
        <v>1.2800000000000018</v>
      </c>
      <c r="HQ217" s="258">
        <f>HP217/HL217</f>
        <v>0.11797235023041491</v>
      </c>
      <c r="HR217" s="259" t="s">
        <v>680</v>
      </c>
      <c r="HS217" s="288">
        <v>0.8</v>
      </c>
      <c r="HT217" s="659"/>
      <c r="HU217" s="35"/>
      <c r="HV217" s="35"/>
      <c r="HW217" s="692"/>
      <c r="HX217" s="13" t="s">
        <v>679</v>
      </c>
      <c r="HY217" s="257">
        <v>10.85</v>
      </c>
      <c r="HZ217" s="257">
        <f>12.13+0.8</f>
        <v>12.930000000000001</v>
      </c>
      <c r="IA217" s="257"/>
      <c r="IB217" s="35" t="s">
        <v>62</v>
      </c>
      <c r="IC217" s="257">
        <f>HZ217-HY217+IJ217-II217</f>
        <v>1.2800000000000018</v>
      </c>
      <c r="ID217" s="258">
        <f>IC217/HY217</f>
        <v>0.11797235023041491</v>
      </c>
      <c r="IE217" s="258"/>
      <c r="IF217" s="258"/>
      <c r="IG217" s="258"/>
      <c r="IH217" s="259" t="s">
        <v>680</v>
      </c>
      <c r="II217" s="288">
        <v>0.8</v>
      </c>
      <c r="IJ217" s="659"/>
      <c r="IK217" s="35"/>
      <c r="IL217" s="35"/>
      <c r="IM217" s="692"/>
      <c r="IQ217" s="13" t="s">
        <v>679</v>
      </c>
      <c r="IR217" s="257">
        <v>10.85</v>
      </c>
      <c r="IS217" s="257">
        <f>12.13+0.8</f>
        <v>12.930000000000001</v>
      </c>
      <c r="IT217" s="257"/>
      <c r="IU217" s="35" t="s">
        <v>62</v>
      </c>
      <c r="IV217" s="257">
        <f>IS217-IR217+JC217-JB217</f>
        <v>1.2800000000000018</v>
      </c>
      <c r="IW217" s="258">
        <f>IV217/IR217</f>
        <v>0.11797235023041491</v>
      </c>
      <c r="IX217" s="258"/>
      <c r="IY217" s="258"/>
      <c r="IZ217" s="258"/>
      <c r="JA217" s="259" t="s">
        <v>680</v>
      </c>
      <c r="JB217" s="288">
        <v>0.8</v>
      </c>
      <c r="JC217" s="659"/>
      <c r="JD217" s="35"/>
      <c r="JE217" s="35"/>
      <c r="JF217" s="692"/>
      <c r="JH217" s="13" t="s">
        <v>679</v>
      </c>
      <c r="JI217" s="257">
        <v>10.85</v>
      </c>
      <c r="JJ217" s="257">
        <v>13.92</v>
      </c>
      <c r="JK217" s="257"/>
      <c r="JL217" s="35" t="s">
        <v>62</v>
      </c>
      <c r="JM217" s="257">
        <f>JJ217-JI217+JT217-JS217</f>
        <v>2.2700000000000005</v>
      </c>
      <c r="JN217" s="258">
        <f>JM217/JI217</f>
        <v>0.20921658986175121</v>
      </c>
      <c r="JO217" s="258"/>
      <c r="JP217" s="258"/>
      <c r="JQ217" s="258"/>
      <c r="JR217" s="259" t="s">
        <v>680</v>
      </c>
      <c r="JS217" s="288">
        <v>0.8</v>
      </c>
      <c r="JT217" s="659"/>
      <c r="JU217" s="35"/>
      <c r="JV217" s="35"/>
      <c r="JW217" s="13"/>
      <c r="JZ217" s="13"/>
      <c r="KA217" s="257">
        <v>10.85</v>
      </c>
      <c r="KB217" s="257">
        <v>13.92</v>
      </c>
      <c r="KC217" s="257"/>
      <c r="KD217" s="35" t="s">
        <v>62</v>
      </c>
      <c r="KE217" s="257">
        <f>KB217-KA217+KL217-KK217</f>
        <v>2.2700000000000005</v>
      </c>
      <c r="KF217" s="258">
        <f>KE217/KA217</f>
        <v>0.20921658986175121</v>
      </c>
      <c r="KG217" s="258"/>
      <c r="KH217" s="258"/>
      <c r="KI217" s="258"/>
      <c r="KJ217" s="259" t="s">
        <v>680</v>
      </c>
      <c r="KK217" s="288">
        <v>0.8</v>
      </c>
      <c r="KL217" s="659"/>
      <c r="KM217" s="35"/>
      <c r="KN217" s="35"/>
      <c r="KO217" s="13"/>
      <c r="KQ217" s="13"/>
      <c r="KR217" s="257">
        <v>10.85</v>
      </c>
      <c r="KS217" s="257">
        <v>13.92</v>
      </c>
      <c r="KT217" s="257"/>
      <c r="KU217" s="36" t="s">
        <v>62</v>
      </c>
      <c r="KV217" s="257">
        <f>KS217-KR217+LC217-LB217</f>
        <v>2.2700000000000005</v>
      </c>
      <c r="KW217" s="258">
        <f>KV217/KR217</f>
        <v>0.20921658986175121</v>
      </c>
      <c r="KX217" s="258"/>
      <c r="KY217" s="258"/>
      <c r="KZ217" s="258"/>
      <c r="LA217" s="259" t="s">
        <v>680</v>
      </c>
      <c r="LB217" s="288">
        <v>0.8</v>
      </c>
      <c r="LC217" s="659"/>
      <c r="LD217" s="35"/>
      <c r="LE217" s="35"/>
      <c r="LF217" s="13"/>
      <c r="LI217" s="13"/>
      <c r="LJ217" s="257">
        <v>10.85</v>
      </c>
      <c r="LK217" s="257">
        <v>13.92</v>
      </c>
      <c r="LL217" s="257"/>
      <c r="LM217" s="36" t="s">
        <v>62</v>
      </c>
      <c r="LN217" s="257">
        <f>LK217-LJ217+LU217-LT217</f>
        <v>2.2700000000000005</v>
      </c>
      <c r="LO217" s="258">
        <f>LN217/LJ217</f>
        <v>0.20921658986175121</v>
      </c>
      <c r="LP217" s="258"/>
      <c r="LQ217" s="258"/>
      <c r="LR217" s="258"/>
      <c r="LS217" s="259" t="s">
        <v>680</v>
      </c>
      <c r="LT217" s="288">
        <v>0.8</v>
      </c>
      <c r="LU217" s="659"/>
      <c r="LV217" s="35"/>
      <c r="LW217" s="35"/>
      <c r="LX217" s="13"/>
      <c r="LZ217" s="13"/>
      <c r="MA217" s="257">
        <v>10.85</v>
      </c>
      <c r="MB217" s="257">
        <v>13.92</v>
      </c>
      <c r="MC217" s="257"/>
      <c r="MD217" s="36" t="s">
        <v>62</v>
      </c>
      <c r="ME217" s="257">
        <f>MB217-MA217+ML217-MK217</f>
        <v>2.2700000000000005</v>
      </c>
      <c r="MF217" s="258">
        <f>ME217/MA217</f>
        <v>0.20921658986175121</v>
      </c>
      <c r="MG217" s="258"/>
      <c r="MH217" s="258"/>
      <c r="MI217" s="258"/>
      <c r="MJ217" s="259" t="s">
        <v>680</v>
      </c>
      <c r="MK217" s="288">
        <v>0.8</v>
      </c>
      <c r="ML217" s="659"/>
      <c r="MM217" s="35"/>
      <c r="MN217" s="35"/>
      <c r="MO217" s="13"/>
      <c r="MQ217" s="13"/>
      <c r="MR217" s="257">
        <v>10.85</v>
      </c>
      <c r="MS217" s="257">
        <v>13.92</v>
      </c>
      <c r="MT217" s="257"/>
      <c r="MU217" s="36" t="s">
        <v>62</v>
      </c>
      <c r="MV217" s="257">
        <f>MS217-MR217+NC217-NB217</f>
        <v>2.2700000000000005</v>
      </c>
      <c r="MW217" s="258">
        <f>MV217/MR217</f>
        <v>0.20921658986175121</v>
      </c>
      <c r="MX217" s="258"/>
      <c r="MY217" s="258"/>
      <c r="MZ217" s="258"/>
      <c r="NA217" s="259" t="s">
        <v>680</v>
      </c>
      <c r="NB217" s="288">
        <v>0.8</v>
      </c>
      <c r="NC217" s="659"/>
      <c r="ND217" s="35"/>
      <c r="NE217" s="35"/>
      <c r="NF217" s="13"/>
      <c r="NI217" s="13"/>
      <c r="NJ217" s="257">
        <v>10.85</v>
      </c>
      <c r="NK217" s="257">
        <v>13.92</v>
      </c>
      <c r="NL217" s="257"/>
      <c r="NM217" s="36" t="s">
        <v>62</v>
      </c>
      <c r="NN217" s="257">
        <f>NK217-NJ217+NU217-NT217</f>
        <v>2.2700000000000005</v>
      </c>
      <c r="NO217" s="258">
        <f>NN217/NJ217</f>
        <v>0.20921658986175121</v>
      </c>
      <c r="NP217" s="258"/>
      <c r="NQ217" s="258"/>
      <c r="NR217" s="258"/>
      <c r="NS217" s="259" t="s">
        <v>680</v>
      </c>
      <c r="NT217" s="288">
        <v>0.8</v>
      </c>
      <c r="NU217" s="659"/>
      <c r="NV217" s="35"/>
      <c r="NW217" s="35"/>
      <c r="NX217" s="13"/>
      <c r="OA217" s="13"/>
      <c r="OB217" s="257">
        <v>10.85</v>
      </c>
      <c r="OC217" s="257">
        <v>13.92</v>
      </c>
      <c r="OD217" s="257"/>
      <c r="OE217" s="36" t="s">
        <v>62</v>
      </c>
      <c r="OF217" s="257">
        <f>OC217-OB217+OM217-OL217</f>
        <v>2.2700000000000005</v>
      </c>
      <c r="OG217" s="258">
        <f>OF217/OB217</f>
        <v>0.20921658986175121</v>
      </c>
      <c r="OH217" s="258"/>
      <c r="OI217" s="258"/>
      <c r="OJ217" s="258"/>
      <c r="OK217" s="259" t="s">
        <v>680</v>
      </c>
      <c r="OL217" s="288">
        <v>0.8</v>
      </c>
      <c r="OM217" s="659"/>
      <c r="ON217" s="13"/>
      <c r="OQ217" s="13"/>
      <c r="OR217" s="257">
        <v>10.85</v>
      </c>
      <c r="OS217" s="257">
        <v>13.92</v>
      </c>
      <c r="OT217" s="257"/>
      <c r="OU217" s="36" t="s">
        <v>62</v>
      </c>
      <c r="OV217" s="257">
        <f>OS217-OR217+PC217-PB217</f>
        <v>2.2700000000000005</v>
      </c>
      <c r="OW217" s="258">
        <f>OV217/OR217</f>
        <v>0.20921658986175121</v>
      </c>
      <c r="OX217" s="258"/>
      <c r="OY217" s="258"/>
      <c r="OZ217" s="258"/>
      <c r="PA217" s="259" t="s">
        <v>680</v>
      </c>
      <c r="PB217" s="288">
        <v>0.8</v>
      </c>
      <c r="PC217" s="659"/>
      <c r="PD217" s="13"/>
      <c r="PG217" s="13"/>
      <c r="PH217" s="257">
        <v>10.85</v>
      </c>
      <c r="PI217" s="257">
        <v>13.92</v>
      </c>
      <c r="PJ217" s="257"/>
      <c r="PK217" s="36" t="s">
        <v>62</v>
      </c>
      <c r="PL217" s="257">
        <f>PI217-PH217+PS217-PR217</f>
        <v>2.2700000000000005</v>
      </c>
      <c r="PM217" s="258">
        <f>PL217/PH217</f>
        <v>0.20921658986175121</v>
      </c>
      <c r="PN217" s="258"/>
      <c r="PO217" s="258"/>
      <c r="PP217" s="258"/>
      <c r="PQ217" s="259" t="s">
        <v>680</v>
      </c>
      <c r="PR217" s="288">
        <v>0.8</v>
      </c>
      <c r="PS217" s="659"/>
      <c r="PT217" s="13"/>
      <c r="PV217" s="13"/>
      <c r="PW217" s="257">
        <v>10.85</v>
      </c>
      <c r="PX217" s="257">
        <v>13.92</v>
      </c>
      <c r="PY217" s="257"/>
      <c r="PZ217" s="36" t="s">
        <v>62</v>
      </c>
      <c r="QA217" s="257">
        <f>PX217-PW217+QH217-QG217</f>
        <v>2.2700000000000005</v>
      </c>
      <c r="QB217" s="258">
        <f>QA217/PW217</f>
        <v>0.20921658986175121</v>
      </c>
      <c r="QC217" s="258"/>
      <c r="QD217" s="258"/>
      <c r="QE217" s="258"/>
      <c r="QF217" s="259" t="s">
        <v>680</v>
      </c>
      <c r="QG217" s="288">
        <v>0.8</v>
      </c>
      <c r="QH217" s="659"/>
      <c r="QI217" s="13"/>
      <c r="QK217" s="13"/>
      <c r="QL217" s="257">
        <v>10.85</v>
      </c>
      <c r="QM217" s="257">
        <v>13.92</v>
      </c>
      <c r="QN217" s="257"/>
      <c r="QO217" s="36" t="s">
        <v>62</v>
      </c>
      <c r="QP217" s="257">
        <f>QM217-QL217+QW217-QV217</f>
        <v>2.2700000000000005</v>
      </c>
      <c r="QQ217" s="258">
        <f>QP217/QL217</f>
        <v>0.20921658986175121</v>
      </c>
      <c r="QR217" s="258"/>
      <c r="QS217" s="258"/>
      <c r="QT217" s="258"/>
      <c r="QU217" s="259" t="s">
        <v>680</v>
      </c>
      <c r="QV217" s="288">
        <v>0.8</v>
      </c>
      <c r="QW217" s="659"/>
      <c r="QX217" s="13"/>
      <c r="QZ217" s="622"/>
      <c r="RA217" s="257">
        <v>10.85</v>
      </c>
      <c r="RB217" s="257">
        <v>13.92</v>
      </c>
      <c r="RC217" s="510"/>
      <c r="RD217" s="36" t="s">
        <v>62</v>
      </c>
      <c r="RE217" s="257">
        <f>RB217-RA217+RL217-RK217</f>
        <v>2.2700000000000005</v>
      </c>
      <c r="RF217" s="258">
        <f>RE217/RA217</f>
        <v>0.20921658986175121</v>
      </c>
      <c r="RG217" s="258"/>
      <c r="RH217" s="258"/>
      <c r="RI217" s="258"/>
      <c r="RJ217" s="529" t="s">
        <v>680</v>
      </c>
      <c r="RK217" s="288">
        <v>0.8</v>
      </c>
      <c r="RL217" s="519"/>
      <c r="RM217" s="633"/>
      <c r="RQ217" s="622"/>
      <c r="RR217" s="257">
        <v>10.85</v>
      </c>
      <c r="RS217" s="257">
        <v>13.92</v>
      </c>
      <c r="RT217" s="510"/>
      <c r="RU217" s="36" t="s">
        <v>62</v>
      </c>
      <c r="RV217" s="257">
        <f>RS217-RR217+SC217-SB217</f>
        <v>2.2700000000000005</v>
      </c>
      <c r="RW217" s="258">
        <f>RV217/RR217</f>
        <v>0.20921658986175121</v>
      </c>
      <c r="RX217" s="258"/>
      <c r="RY217" s="258"/>
      <c r="RZ217" s="258"/>
      <c r="SA217" s="529" t="s">
        <v>680</v>
      </c>
      <c r="SB217" s="288">
        <v>0.8</v>
      </c>
      <c r="SC217" s="519"/>
      <c r="SD217" s="633"/>
    </row>
    <row r="218" spans="1:498">
      <c r="A218" s="155" t="s">
        <v>635</v>
      </c>
      <c r="B218" s="156">
        <v>120</v>
      </c>
      <c r="C218" s="155" t="s">
        <v>58</v>
      </c>
      <c r="D218" s="785">
        <v>1027</v>
      </c>
      <c r="E218" s="157" t="s">
        <v>625</v>
      </c>
      <c r="F218" s="354" t="s">
        <v>626</v>
      </c>
      <c r="G218" s="607" t="s">
        <v>512</v>
      </c>
      <c r="H218" s="155"/>
      <c r="J218" s="692"/>
      <c r="K218" s="692"/>
      <c r="L218" s="692"/>
      <c r="M218" s="692"/>
      <c r="N218" s="692"/>
      <c r="O218" s="692"/>
      <c r="P218" s="692"/>
      <c r="Q218" s="692"/>
      <c r="R218" s="692"/>
      <c r="S218" s="692"/>
      <c r="T218" s="692"/>
      <c r="U218" s="692"/>
      <c r="V218" s="692"/>
      <c r="X218" s="13"/>
      <c r="Y218" s="13"/>
      <c r="Z218" s="13"/>
      <c r="AA218" s="13"/>
      <c r="AB218" s="13"/>
      <c r="AC218" s="13"/>
      <c r="AD218" s="13"/>
      <c r="AE218" s="13"/>
      <c r="AF218" s="13"/>
      <c r="AG218" s="243"/>
      <c r="AH218" s="13"/>
      <c r="AI218" s="13"/>
      <c r="AJ218" s="692"/>
      <c r="AL218" s="13"/>
      <c r="AM218" s="13"/>
      <c r="AN218" s="13"/>
      <c r="AO218" s="13"/>
      <c r="AP218" s="13"/>
      <c r="AQ218" s="13"/>
      <c r="AR218" s="13"/>
      <c r="AS218" s="13"/>
      <c r="AT218" s="13"/>
      <c r="AU218" s="243"/>
      <c r="AV218" s="13"/>
      <c r="AW218" s="13"/>
      <c r="AX218" s="692"/>
      <c r="AZ218" s="13"/>
      <c r="BA218" s="13"/>
      <c r="BB218" s="13"/>
      <c r="BC218" s="13"/>
      <c r="BD218" s="13"/>
      <c r="BE218" s="13"/>
      <c r="BF218" s="13"/>
      <c r="BG218" s="13"/>
      <c r="BH218" s="13"/>
      <c r="BI218" s="243"/>
      <c r="BJ218" s="13"/>
      <c r="BK218" s="13"/>
      <c r="BL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243"/>
      <c r="BX218" s="13"/>
      <c r="BY218" s="13"/>
      <c r="BZ218" s="692"/>
      <c r="CB218" s="13"/>
      <c r="CC218" s="13"/>
      <c r="CD218" s="13"/>
      <c r="CE218" s="13"/>
      <c r="CF218" s="13"/>
      <c r="CG218" s="13"/>
      <c r="CH218" s="13"/>
      <c r="CI218" s="13"/>
      <c r="CJ218" s="13"/>
      <c r="CK218" s="243"/>
      <c r="CL218" s="13"/>
      <c r="CM218" s="13"/>
      <c r="CN218" s="692"/>
      <c r="CP218" s="13"/>
      <c r="CQ218" s="13"/>
      <c r="CR218" s="13"/>
      <c r="CS218" s="13"/>
      <c r="CT218" s="13"/>
      <c r="CU218" s="13"/>
      <c r="CV218" s="13"/>
      <c r="CW218" s="13"/>
      <c r="CX218" s="13"/>
      <c r="CY218" s="243"/>
      <c r="CZ218" s="13"/>
      <c r="DA218" s="13"/>
      <c r="DB218" s="692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243"/>
      <c r="DP218" s="13"/>
      <c r="DQ218" s="13"/>
      <c r="DR218" s="692"/>
      <c r="DT218" s="13"/>
      <c r="DU218" s="13"/>
      <c r="DV218" s="13"/>
      <c r="DW218" s="13"/>
      <c r="DX218" s="13"/>
      <c r="DY218" s="13"/>
      <c r="DZ218" s="13"/>
      <c r="EA218" s="13"/>
      <c r="EB218" s="13"/>
      <c r="EC218" s="243"/>
      <c r="ED218" s="13"/>
      <c r="EE218" s="13"/>
      <c r="EF218" s="692"/>
      <c r="EG218" s="692"/>
      <c r="EH218" s="13"/>
      <c r="EI218" s="13"/>
      <c r="EJ218" s="13"/>
      <c r="EK218" s="13"/>
      <c r="EL218" s="13"/>
      <c r="EM218" s="13"/>
      <c r="EN218" s="13"/>
      <c r="EO218" s="13"/>
      <c r="EP218" s="243"/>
      <c r="EQ218" s="13"/>
      <c r="ER218" s="13"/>
      <c r="ES218" s="692"/>
      <c r="EU218" s="13"/>
      <c r="EV218" s="257">
        <v>13.65</v>
      </c>
      <c r="EW218" s="257">
        <v>15.1</v>
      </c>
      <c r="EX218" s="35" t="s">
        <v>62</v>
      </c>
      <c r="EY218" s="257">
        <f>EW218-EV218+FC218-FB218</f>
        <v>1.4499999999999993</v>
      </c>
      <c r="EZ218" s="258">
        <f>EY218/EV218</f>
        <v>0.10622710622710617</v>
      </c>
      <c r="FA218" s="259" t="s">
        <v>676</v>
      </c>
      <c r="FB218" s="260"/>
      <c r="FC218" s="337"/>
      <c r="FD218" s="35"/>
      <c r="FE218" s="35"/>
      <c r="FF218" s="692"/>
      <c r="FH218" s="13"/>
      <c r="FI218" s="257">
        <v>13.65</v>
      </c>
      <c r="FJ218" s="257">
        <v>15.1</v>
      </c>
      <c r="FK218" s="35" t="s">
        <v>62</v>
      </c>
      <c r="FL218" s="257">
        <f>FJ218-FI218+FP218-FO218</f>
        <v>0.95155763239875313</v>
      </c>
      <c r="FM218" s="258">
        <f>FL218/FI218</f>
        <v>6.9711181860714511E-2</v>
      </c>
      <c r="FN218" s="259" t="s">
        <v>678</v>
      </c>
      <c r="FO218" s="263">
        <f>(75+85)/321</f>
        <v>0.49844236760124611</v>
      </c>
      <c r="FP218" s="337"/>
      <c r="FQ218" s="35"/>
      <c r="FR218" s="35"/>
      <c r="FS218" s="692"/>
      <c r="FU218" s="13"/>
      <c r="FV218" s="257">
        <v>13.65</v>
      </c>
      <c r="FW218" s="257">
        <v>15.1</v>
      </c>
      <c r="FX218" s="257"/>
      <c r="FY218" s="35" t="s">
        <v>62</v>
      </c>
      <c r="FZ218" s="257">
        <f>FW218-FV218+GD218-GC218</f>
        <v>0.92040498442367535</v>
      </c>
      <c r="GA218" s="258">
        <f>FZ218/FV218</f>
        <v>6.7428936587815042E-2</v>
      </c>
      <c r="GB218" s="259" t="s">
        <v>676</v>
      </c>
      <c r="GC218" s="263">
        <f>(95+75)/321</f>
        <v>0.52959501557632394</v>
      </c>
      <c r="GD218" s="337"/>
      <c r="GE218" s="35"/>
      <c r="GF218" s="35"/>
      <c r="GG218" s="692"/>
      <c r="GI218" s="13"/>
      <c r="GJ218" s="257">
        <v>13.65</v>
      </c>
      <c r="GK218" s="257">
        <v>15.1</v>
      </c>
      <c r="GL218" s="257">
        <f>GK218+0.8</f>
        <v>15.9</v>
      </c>
      <c r="GM218" s="35" t="s">
        <v>62</v>
      </c>
      <c r="GN218" s="257">
        <f>GK218-GJ218+GR218-GQ218</f>
        <v>0.92040498442367535</v>
      </c>
      <c r="GO218" s="258">
        <f>GN218/GJ218</f>
        <v>6.7428936587815042E-2</v>
      </c>
      <c r="GP218" s="259" t="s">
        <v>676</v>
      </c>
      <c r="GQ218" s="288">
        <f>(95+75)/321</f>
        <v>0.52959501557632394</v>
      </c>
      <c r="GR218" s="659"/>
      <c r="GS218" s="35"/>
      <c r="GT218" s="35"/>
      <c r="GU218" s="692"/>
      <c r="GW218" s="13" t="s">
        <v>679</v>
      </c>
      <c r="GX218" s="257">
        <v>13.65</v>
      </c>
      <c r="GY218" s="257">
        <f>15.1+0.8</f>
        <v>15.9</v>
      </c>
      <c r="GZ218" s="257"/>
      <c r="HA218" s="35" t="s">
        <v>62</v>
      </c>
      <c r="HB218" s="257">
        <f>GY218-GX218+HF218-HE218</f>
        <v>1.45</v>
      </c>
      <c r="HC218" s="258">
        <f>HB218/GX218</f>
        <v>0.10622710622710622</v>
      </c>
      <c r="HD218" s="259" t="s">
        <v>680</v>
      </c>
      <c r="HE218" s="288">
        <v>0.8</v>
      </c>
      <c r="HF218" s="659"/>
      <c r="HG218" s="35"/>
      <c r="HH218" s="35"/>
      <c r="HI218" s="692"/>
      <c r="HJ218" s="692"/>
      <c r="HK218" s="13" t="s">
        <v>679</v>
      </c>
      <c r="HL218" s="257">
        <v>13.65</v>
      </c>
      <c r="HM218" s="257">
        <f>15.1+0.8</f>
        <v>15.9</v>
      </c>
      <c r="HN218" s="257"/>
      <c r="HO218" s="35" t="s">
        <v>62</v>
      </c>
      <c r="HP218" s="257">
        <f>HM218-HL218+HT218-HS218</f>
        <v>1.45</v>
      </c>
      <c r="HQ218" s="258">
        <f>HP218/HL218</f>
        <v>0.10622710622710622</v>
      </c>
      <c r="HR218" s="259" t="s">
        <v>680</v>
      </c>
      <c r="HS218" s="288">
        <v>0.8</v>
      </c>
      <c r="HT218" s="659"/>
      <c r="HU218" s="35"/>
      <c r="HV218" s="35"/>
      <c r="HW218" s="692"/>
      <c r="HX218" s="13" t="s">
        <v>679</v>
      </c>
      <c r="HY218" s="257">
        <v>13.65</v>
      </c>
      <c r="HZ218" s="257">
        <f>15.1+0.8</f>
        <v>15.9</v>
      </c>
      <c r="IA218" s="257"/>
      <c r="IB218" s="35" t="s">
        <v>62</v>
      </c>
      <c r="IC218" s="257">
        <f>HZ218-HY218+IJ218-II218</f>
        <v>1.45</v>
      </c>
      <c r="ID218" s="258">
        <f>IC218/HY218</f>
        <v>0.10622710622710622</v>
      </c>
      <c r="IE218" s="258"/>
      <c r="IF218" s="258"/>
      <c r="IG218" s="258"/>
      <c r="IH218" s="259" t="s">
        <v>680</v>
      </c>
      <c r="II218" s="288">
        <v>0.8</v>
      </c>
      <c r="IJ218" s="659"/>
      <c r="IK218" s="35"/>
      <c r="IL218" s="35"/>
      <c r="IM218" s="692"/>
      <c r="IQ218" s="13" t="s">
        <v>679</v>
      </c>
      <c r="IR218" s="257">
        <v>13.65</v>
      </c>
      <c r="IS218" s="257">
        <f>15.1+0.8</f>
        <v>15.9</v>
      </c>
      <c r="IT218" s="257"/>
      <c r="IU218" s="35" t="s">
        <v>62</v>
      </c>
      <c r="IV218" s="257">
        <f>IS218-IR218+JC218-JB218</f>
        <v>1.45</v>
      </c>
      <c r="IW218" s="258">
        <f>IV218/IR218</f>
        <v>0.10622710622710622</v>
      </c>
      <c r="IX218" s="258"/>
      <c r="IY218" s="258"/>
      <c r="IZ218" s="258"/>
      <c r="JA218" s="259" t="s">
        <v>680</v>
      </c>
      <c r="JB218" s="288">
        <v>0.8</v>
      </c>
      <c r="JC218" s="659"/>
      <c r="JD218" s="35"/>
      <c r="JE218" s="35"/>
      <c r="JF218" s="692"/>
      <c r="JH218" s="13" t="s">
        <v>679</v>
      </c>
      <c r="JI218" s="257">
        <v>13.65</v>
      </c>
      <c r="JJ218" s="257">
        <v>16.600000000000001</v>
      </c>
      <c r="JK218" s="257"/>
      <c r="JL218" s="35" t="s">
        <v>62</v>
      </c>
      <c r="JM218" s="257">
        <f>JJ218-JI218+JT218-JS218</f>
        <v>2.1500000000000012</v>
      </c>
      <c r="JN218" s="258">
        <f>JM218/JI218</f>
        <v>0.15750915750915759</v>
      </c>
      <c r="JO218" s="258"/>
      <c r="JP218" s="258"/>
      <c r="JQ218" s="258"/>
      <c r="JR218" s="259" t="s">
        <v>680</v>
      </c>
      <c r="JS218" s="288">
        <v>0.8</v>
      </c>
      <c r="JT218" s="659"/>
      <c r="JU218" s="35"/>
      <c r="JV218" s="35"/>
      <c r="JW218" s="13"/>
      <c r="JZ218" s="13"/>
      <c r="KA218" s="257">
        <v>13.65</v>
      </c>
      <c r="KB218" s="257">
        <v>16.600000000000001</v>
      </c>
      <c r="KC218" s="257"/>
      <c r="KD218" s="35" t="s">
        <v>62</v>
      </c>
      <c r="KE218" s="257">
        <f>KB218-KA218+KL218-KK218</f>
        <v>2.1500000000000012</v>
      </c>
      <c r="KF218" s="258">
        <f>KE218/KA218</f>
        <v>0.15750915750915759</v>
      </c>
      <c r="KG218" s="258"/>
      <c r="KH218" s="258"/>
      <c r="KI218" s="258"/>
      <c r="KJ218" s="259" t="s">
        <v>680</v>
      </c>
      <c r="KK218" s="288">
        <v>0.8</v>
      </c>
      <c r="KL218" s="659"/>
      <c r="KM218" s="35"/>
      <c r="KN218" s="35"/>
      <c r="KO218" s="13"/>
      <c r="KQ218" s="13"/>
      <c r="KR218" s="257">
        <v>13.65</v>
      </c>
      <c r="KS218" s="257">
        <v>16.600000000000001</v>
      </c>
      <c r="KT218" s="257"/>
      <c r="KU218" s="36" t="s">
        <v>62</v>
      </c>
      <c r="KV218" s="257">
        <f>KS218-KR218+LC218-LB218</f>
        <v>2.1500000000000012</v>
      </c>
      <c r="KW218" s="258">
        <f>KV218/KR218</f>
        <v>0.15750915750915759</v>
      </c>
      <c r="KX218" s="258"/>
      <c r="KY218" s="258"/>
      <c r="KZ218" s="258"/>
      <c r="LA218" s="259" t="s">
        <v>680</v>
      </c>
      <c r="LB218" s="288">
        <v>0.8</v>
      </c>
      <c r="LC218" s="659"/>
      <c r="LD218" s="35"/>
      <c r="LE218" s="35"/>
      <c r="LF218" s="13"/>
      <c r="LI218" s="13"/>
      <c r="LJ218" s="257">
        <v>13.65</v>
      </c>
      <c r="LK218" s="257">
        <v>16.600000000000001</v>
      </c>
      <c r="LL218" s="257"/>
      <c r="LM218" s="36" t="s">
        <v>62</v>
      </c>
      <c r="LN218" s="257">
        <f>LK218-LJ218+LU218-LT218</f>
        <v>2.1500000000000012</v>
      </c>
      <c r="LO218" s="258">
        <f>LN218/LJ218</f>
        <v>0.15750915750915759</v>
      </c>
      <c r="LP218" s="258"/>
      <c r="LQ218" s="258"/>
      <c r="LR218" s="258"/>
      <c r="LS218" s="259" t="s">
        <v>680</v>
      </c>
      <c r="LT218" s="288">
        <v>0.8</v>
      </c>
      <c r="LU218" s="659"/>
      <c r="LV218" s="35"/>
      <c r="LW218" s="35"/>
      <c r="LX218" s="13"/>
      <c r="LZ218" s="13"/>
      <c r="MA218" s="257">
        <v>13.65</v>
      </c>
      <c r="MB218" s="257">
        <v>16.600000000000001</v>
      </c>
      <c r="MC218" s="257"/>
      <c r="MD218" s="36" t="s">
        <v>62</v>
      </c>
      <c r="ME218" s="257">
        <f>MB218-MA218+ML218-MK218</f>
        <v>2.1500000000000012</v>
      </c>
      <c r="MF218" s="258">
        <f>ME218/MA218</f>
        <v>0.15750915750915759</v>
      </c>
      <c r="MG218" s="258"/>
      <c r="MH218" s="258"/>
      <c r="MI218" s="258"/>
      <c r="MJ218" s="259" t="s">
        <v>680</v>
      </c>
      <c r="MK218" s="288">
        <v>0.8</v>
      </c>
      <c r="ML218" s="659"/>
      <c r="MM218" s="35"/>
      <c r="MN218" s="35"/>
      <c r="MO218" s="13"/>
      <c r="MQ218" s="13"/>
      <c r="MR218" s="257">
        <v>13.65</v>
      </c>
      <c r="MS218" s="257">
        <v>16.600000000000001</v>
      </c>
      <c r="MT218" s="257"/>
      <c r="MU218" s="36" t="s">
        <v>62</v>
      </c>
      <c r="MV218" s="257">
        <f>MS218-MR218+NC218-NB218</f>
        <v>2.1500000000000012</v>
      </c>
      <c r="MW218" s="258">
        <f>MV218/MR218</f>
        <v>0.15750915750915759</v>
      </c>
      <c r="MX218" s="258"/>
      <c r="MY218" s="258"/>
      <c r="MZ218" s="258"/>
      <c r="NA218" s="259" t="s">
        <v>680</v>
      </c>
      <c r="NB218" s="288">
        <v>0.8</v>
      </c>
      <c r="NC218" s="659"/>
      <c r="ND218" s="35"/>
      <c r="NE218" s="35"/>
      <c r="NF218" s="13"/>
      <c r="NI218" s="13"/>
      <c r="NJ218" s="257">
        <v>13.65</v>
      </c>
      <c r="NK218" s="257">
        <v>16.600000000000001</v>
      </c>
      <c r="NL218" s="257"/>
      <c r="NM218" s="36" t="s">
        <v>62</v>
      </c>
      <c r="NN218" s="257">
        <f>NK218-NJ218+NU218-NT218</f>
        <v>2.1500000000000012</v>
      </c>
      <c r="NO218" s="258">
        <f>NN218/NJ218</f>
        <v>0.15750915750915759</v>
      </c>
      <c r="NP218" s="258"/>
      <c r="NQ218" s="258"/>
      <c r="NR218" s="258"/>
      <c r="NS218" s="259" t="s">
        <v>680</v>
      </c>
      <c r="NT218" s="288">
        <v>0.8</v>
      </c>
      <c r="NU218" s="659"/>
      <c r="NV218" s="35"/>
      <c r="NW218" s="35"/>
      <c r="NX218" s="13"/>
      <c r="OA218" s="13"/>
      <c r="OB218" s="257">
        <v>13.65</v>
      </c>
      <c r="OC218" s="257">
        <v>16.600000000000001</v>
      </c>
      <c r="OD218" s="257"/>
      <c r="OE218" s="36" t="s">
        <v>62</v>
      </c>
      <c r="OF218" s="257">
        <f>OC218-OB218+OM218-OL218</f>
        <v>2.1500000000000012</v>
      </c>
      <c r="OG218" s="258">
        <f>OF218/OB218</f>
        <v>0.15750915750915759</v>
      </c>
      <c r="OH218" s="258"/>
      <c r="OI218" s="258"/>
      <c r="OJ218" s="258"/>
      <c r="OK218" s="259" t="s">
        <v>680</v>
      </c>
      <c r="OL218" s="288">
        <v>0.8</v>
      </c>
      <c r="OM218" s="659"/>
      <c r="ON218" s="13"/>
      <c r="OQ218" s="13"/>
      <c r="OR218" s="257">
        <v>13.65</v>
      </c>
      <c r="OS218" s="257">
        <v>16.600000000000001</v>
      </c>
      <c r="OT218" s="257"/>
      <c r="OU218" s="36" t="s">
        <v>62</v>
      </c>
      <c r="OV218" s="257">
        <f>OS218-OR218+PC218-PB218</f>
        <v>2.1500000000000012</v>
      </c>
      <c r="OW218" s="258">
        <f>OV218/OR218</f>
        <v>0.15750915750915759</v>
      </c>
      <c r="OX218" s="258"/>
      <c r="OY218" s="258"/>
      <c r="OZ218" s="258"/>
      <c r="PA218" s="259" t="s">
        <v>680</v>
      </c>
      <c r="PB218" s="288">
        <v>0.8</v>
      </c>
      <c r="PC218" s="659"/>
      <c r="PD218" s="13"/>
      <c r="PG218" s="13"/>
      <c r="PH218" s="257">
        <v>13.65</v>
      </c>
      <c r="PI218" s="257">
        <v>16.600000000000001</v>
      </c>
      <c r="PJ218" s="257"/>
      <c r="PK218" s="36" t="s">
        <v>62</v>
      </c>
      <c r="PL218" s="257">
        <f>PI218-PH218+PS218-PR218</f>
        <v>2.1500000000000012</v>
      </c>
      <c r="PM218" s="258">
        <f>PL218/PH218</f>
        <v>0.15750915750915759</v>
      </c>
      <c r="PN218" s="258"/>
      <c r="PO218" s="258"/>
      <c r="PP218" s="258"/>
      <c r="PQ218" s="259" t="s">
        <v>680</v>
      </c>
      <c r="PR218" s="288">
        <v>0.8</v>
      </c>
      <c r="PS218" s="659"/>
      <c r="PT218" s="13"/>
      <c r="PV218" s="13"/>
      <c r="PW218" s="257">
        <v>13.65</v>
      </c>
      <c r="PX218" s="257">
        <v>16.600000000000001</v>
      </c>
      <c r="PY218" s="257"/>
      <c r="PZ218" s="36" t="s">
        <v>62</v>
      </c>
      <c r="QA218" s="257">
        <f>PX218-PW218+QH218-QG218</f>
        <v>2.1500000000000012</v>
      </c>
      <c r="QB218" s="258">
        <f>QA218/PW218</f>
        <v>0.15750915750915759</v>
      </c>
      <c r="QC218" s="258"/>
      <c r="QD218" s="258"/>
      <c r="QE218" s="258"/>
      <c r="QF218" s="259" t="s">
        <v>680</v>
      </c>
      <c r="QG218" s="288">
        <v>0.8</v>
      </c>
      <c r="QH218" s="659"/>
      <c r="QI218" s="13"/>
      <c r="QK218" s="13"/>
      <c r="QL218" s="257">
        <v>13.65</v>
      </c>
      <c r="QM218" s="257">
        <v>16.600000000000001</v>
      </c>
      <c r="QN218" s="257"/>
      <c r="QO218" s="36" t="s">
        <v>62</v>
      </c>
      <c r="QP218" s="257">
        <f>QM218-QL218+QW218-QV218</f>
        <v>2.1500000000000012</v>
      </c>
      <c r="QQ218" s="258">
        <f>QP218/QL218</f>
        <v>0.15750915750915759</v>
      </c>
      <c r="QR218" s="258"/>
      <c r="QS218" s="258"/>
      <c r="QT218" s="258"/>
      <c r="QU218" s="259" t="s">
        <v>680</v>
      </c>
      <c r="QV218" s="288">
        <v>0.8</v>
      </c>
      <c r="QW218" s="659"/>
      <c r="QX218" s="13"/>
      <c r="QZ218" s="622"/>
      <c r="RA218" s="257">
        <v>13.65</v>
      </c>
      <c r="RB218" s="257">
        <v>16.600000000000001</v>
      </c>
      <c r="RC218" s="510"/>
      <c r="RD218" s="36" t="s">
        <v>62</v>
      </c>
      <c r="RE218" s="257">
        <f>RB218-RA218+RL218-RK218</f>
        <v>2.1500000000000012</v>
      </c>
      <c r="RF218" s="258">
        <f>RE218/RA218</f>
        <v>0.15750915750915759</v>
      </c>
      <c r="RG218" s="258"/>
      <c r="RH218" s="258"/>
      <c r="RI218" s="258"/>
      <c r="RJ218" s="529" t="s">
        <v>680</v>
      </c>
      <c r="RK218" s="288">
        <v>0.8</v>
      </c>
      <c r="RL218" s="519"/>
      <c r="RM218" s="633"/>
      <c r="RQ218" s="622"/>
      <c r="RR218" s="257">
        <v>13.65</v>
      </c>
      <c r="RS218" s="257">
        <v>16.600000000000001</v>
      </c>
      <c r="RT218" s="510"/>
      <c r="RU218" s="36" t="s">
        <v>62</v>
      </c>
      <c r="RV218" s="257">
        <f>RS218-RR218+SC218-SB218</f>
        <v>2.1500000000000012</v>
      </c>
      <c r="RW218" s="258">
        <f>RV218/RR218</f>
        <v>0.15750915750915759</v>
      </c>
      <c r="RX218" s="258"/>
      <c r="RY218" s="258"/>
      <c r="RZ218" s="258"/>
      <c r="SA218" s="529" t="s">
        <v>680</v>
      </c>
      <c r="SB218" s="288">
        <v>0.8</v>
      </c>
      <c r="SC218" s="519"/>
      <c r="SD218" s="633"/>
    </row>
    <row r="219" spans="1:498">
      <c r="A219" s="155" t="s">
        <v>636</v>
      </c>
      <c r="B219" s="156">
        <v>20</v>
      </c>
      <c r="C219" s="155" t="s">
        <v>95</v>
      </c>
      <c r="D219" s="785">
        <v>1027</v>
      </c>
      <c r="E219" s="157" t="s">
        <v>625</v>
      </c>
      <c r="F219" s="354" t="s">
        <v>626</v>
      </c>
      <c r="G219" s="607" t="s">
        <v>637</v>
      </c>
      <c r="H219" s="155" t="s">
        <v>122</v>
      </c>
      <c r="J219" s="692"/>
      <c r="K219" s="692"/>
      <c r="L219" s="692"/>
      <c r="M219" s="692"/>
      <c r="N219" s="692"/>
      <c r="O219" s="692"/>
      <c r="P219" s="692"/>
      <c r="Q219" s="692"/>
      <c r="R219" s="692"/>
      <c r="S219" s="692"/>
      <c r="T219" s="692"/>
      <c r="U219" s="692"/>
      <c r="V219" s="692"/>
      <c r="X219" s="13"/>
      <c r="Y219" s="13"/>
      <c r="Z219" s="13"/>
      <c r="AA219" s="13"/>
      <c r="AB219" s="13"/>
      <c r="AC219" s="13"/>
      <c r="AD219" s="13"/>
      <c r="AE219" s="13"/>
      <c r="AF219" s="13"/>
      <c r="AG219" s="243"/>
      <c r="AH219" s="13"/>
      <c r="AI219" s="13"/>
      <c r="AJ219" s="692"/>
      <c r="AL219" s="13"/>
      <c r="AM219" s="13"/>
      <c r="AN219" s="13"/>
      <c r="AO219" s="13"/>
      <c r="AP219" s="13"/>
      <c r="AQ219" s="13"/>
      <c r="AR219" s="13"/>
      <c r="AS219" s="13"/>
      <c r="AT219" s="13"/>
      <c r="AU219" s="243"/>
      <c r="AV219" s="13"/>
      <c r="AW219" s="13"/>
      <c r="AX219" s="692"/>
      <c r="AZ219" s="13"/>
      <c r="BA219" s="13"/>
      <c r="BB219" s="13"/>
      <c r="BC219" s="13"/>
      <c r="BD219" s="13"/>
      <c r="BE219" s="13"/>
      <c r="BF219" s="13"/>
      <c r="BG219" s="13"/>
      <c r="BH219" s="13"/>
      <c r="BI219" s="243"/>
      <c r="BJ219" s="13"/>
      <c r="BK219" s="13"/>
      <c r="BL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243"/>
      <c r="BX219" s="13"/>
      <c r="BY219" s="13"/>
      <c r="BZ219" s="692"/>
      <c r="CB219" s="13"/>
      <c r="CC219" s="13"/>
      <c r="CD219" s="13"/>
      <c r="CE219" s="13"/>
      <c r="CF219" s="13"/>
      <c r="CG219" s="13"/>
      <c r="CH219" s="13"/>
      <c r="CI219" s="13"/>
      <c r="CJ219" s="13"/>
      <c r="CK219" s="243"/>
      <c r="CL219" s="13"/>
      <c r="CM219" s="13"/>
      <c r="CN219" s="692"/>
      <c r="CP219" s="13"/>
      <c r="CQ219" s="13"/>
      <c r="CR219" s="13"/>
      <c r="CS219" s="13"/>
      <c r="CT219" s="13"/>
      <c r="CU219" s="13"/>
      <c r="CV219" s="13"/>
      <c r="CW219" s="13"/>
      <c r="CX219" s="13"/>
      <c r="CY219" s="243"/>
      <c r="CZ219" s="13"/>
      <c r="DA219" s="13"/>
      <c r="DB219" s="692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243"/>
      <c r="DP219" s="13"/>
      <c r="DQ219" s="13"/>
      <c r="DR219" s="692"/>
      <c r="DT219" s="13"/>
      <c r="DU219" s="13"/>
      <c r="DV219" s="13"/>
      <c r="DW219" s="13"/>
      <c r="DX219" s="13"/>
      <c r="DY219" s="13"/>
      <c r="DZ219" s="13"/>
      <c r="EA219" s="13"/>
      <c r="EB219" s="13"/>
      <c r="EC219" s="243"/>
      <c r="ED219" s="13"/>
      <c r="EE219" s="13"/>
      <c r="EF219" s="692"/>
      <c r="EG219" s="692"/>
      <c r="EH219" s="13"/>
      <c r="EI219" s="13"/>
      <c r="EJ219" s="13"/>
      <c r="EK219" s="13"/>
      <c r="EL219" s="13"/>
      <c r="EM219" s="13"/>
      <c r="EN219" s="13"/>
      <c r="EO219" s="13"/>
      <c r="EP219" s="243"/>
      <c r="EQ219" s="13"/>
      <c r="ER219" s="13"/>
      <c r="ES219" s="692"/>
      <c r="EU219" s="13"/>
      <c r="EV219" s="257">
        <v>12.8</v>
      </c>
      <c r="EW219" s="257">
        <v>14.55</v>
      </c>
      <c r="EX219" s="35" t="s">
        <v>62</v>
      </c>
      <c r="EY219" s="257">
        <f>EW219-EV219+FC219-FB219</f>
        <v>1.75</v>
      </c>
      <c r="EZ219" s="258">
        <f>EY219/EV219</f>
        <v>0.13671875</v>
      </c>
      <c r="FA219" s="259" t="s">
        <v>676</v>
      </c>
      <c r="FB219" s="260"/>
      <c r="FC219" s="337"/>
      <c r="FD219" s="35"/>
      <c r="FE219" s="35"/>
      <c r="FF219" s="692"/>
      <c r="FH219" s="13"/>
      <c r="FI219" s="257">
        <v>12.8</v>
      </c>
      <c r="FJ219" s="257">
        <v>14.55</v>
      </c>
      <c r="FK219" s="35" t="s">
        <v>62</v>
      </c>
      <c r="FL219" s="257">
        <f>FJ219-FI219+FP219-FO219</f>
        <v>1.2515576323987538</v>
      </c>
      <c r="FM219" s="258">
        <f>FL219/FI219</f>
        <v>9.7777940031152644E-2</v>
      </c>
      <c r="FN219" s="259" t="s">
        <v>678</v>
      </c>
      <c r="FO219" s="263">
        <f>(75+85)/321</f>
        <v>0.49844236760124611</v>
      </c>
      <c r="FP219" s="337"/>
      <c r="FQ219" s="35"/>
      <c r="FR219" s="35"/>
      <c r="FS219" s="692"/>
      <c r="FU219" s="13"/>
      <c r="FV219" s="257">
        <v>12.8</v>
      </c>
      <c r="FW219" s="257">
        <v>14.55</v>
      </c>
      <c r="FX219" s="257"/>
      <c r="FY219" s="35" t="s">
        <v>62</v>
      </c>
      <c r="FZ219" s="257">
        <f>FW219-FV219+GD219-GC219</f>
        <v>1.2204049844236762</v>
      </c>
      <c r="GA219" s="258">
        <f>FZ219/FV219</f>
        <v>9.5344139408099701E-2</v>
      </c>
      <c r="GB219" s="259" t="s">
        <v>676</v>
      </c>
      <c r="GC219" s="263">
        <f>(95+75)/321</f>
        <v>0.52959501557632394</v>
      </c>
      <c r="GD219" s="337"/>
      <c r="GE219" s="35"/>
      <c r="GF219" s="35"/>
      <c r="GG219" s="692"/>
      <c r="GI219" s="13"/>
      <c r="GJ219" s="257">
        <v>12.8</v>
      </c>
      <c r="GK219" s="257">
        <v>14.55</v>
      </c>
      <c r="GL219" s="257">
        <f>GK219+0.8</f>
        <v>15.350000000000001</v>
      </c>
      <c r="GM219" s="35" t="s">
        <v>62</v>
      </c>
      <c r="GN219" s="257">
        <f>GK219-GJ219+GR219-GQ219</f>
        <v>1.2204049844236762</v>
      </c>
      <c r="GO219" s="258">
        <f>GN219/GJ219</f>
        <v>9.5344139408099701E-2</v>
      </c>
      <c r="GP219" s="259" t="s">
        <v>676</v>
      </c>
      <c r="GQ219" s="288">
        <f>(95+75)/321</f>
        <v>0.52959501557632394</v>
      </c>
      <c r="GR219" s="659"/>
      <c r="GS219" s="35"/>
      <c r="GT219" s="35"/>
      <c r="GU219" s="692"/>
      <c r="GW219" s="13" t="s">
        <v>679</v>
      </c>
      <c r="GX219" s="257">
        <v>12.8</v>
      </c>
      <c r="GY219" s="257">
        <f>14.55+0.8</f>
        <v>15.350000000000001</v>
      </c>
      <c r="GZ219" s="257"/>
      <c r="HA219" s="35" t="s">
        <v>62</v>
      </c>
      <c r="HB219" s="257">
        <f>GY219-GX219+HF219-HE219</f>
        <v>1.7500000000000007</v>
      </c>
      <c r="HC219" s="258">
        <f>HB219/GX219</f>
        <v>0.13671875000000006</v>
      </c>
      <c r="HD219" s="259" t="s">
        <v>680</v>
      </c>
      <c r="HE219" s="288">
        <v>0.8</v>
      </c>
      <c r="HF219" s="659"/>
      <c r="HG219" s="35"/>
      <c r="HH219" s="35"/>
      <c r="HI219" s="692"/>
      <c r="HJ219" s="692"/>
      <c r="HK219" s="13" t="s">
        <v>679</v>
      </c>
      <c r="HL219" s="257">
        <v>12.8</v>
      </c>
      <c r="HM219" s="257">
        <f>14.55+0.8</f>
        <v>15.350000000000001</v>
      </c>
      <c r="HN219" s="257"/>
      <c r="HO219" s="35" t="s">
        <v>62</v>
      </c>
      <c r="HP219" s="257">
        <f>HM219-HL219+HT219-HS219</f>
        <v>1.7500000000000007</v>
      </c>
      <c r="HQ219" s="258">
        <f>HP219/HL219</f>
        <v>0.13671875000000006</v>
      </c>
      <c r="HR219" s="259" t="s">
        <v>680</v>
      </c>
      <c r="HS219" s="288">
        <v>0.8</v>
      </c>
      <c r="HT219" s="659"/>
      <c r="HU219" s="35"/>
      <c r="HV219" s="35"/>
      <c r="HW219" s="692"/>
      <c r="HX219" s="13" t="s">
        <v>679</v>
      </c>
      <c r="HY219" s="257">
        <v>12.8</v>
      </c>
      <c r="HZ219" s="257">
        <f>14.55+0.8</f>
        <v>15.350000000000001</v>
      </c>
      <c r="IA219" s="257"/>
      <c r="IB219" s="35" t="s">
        <v>62</v>
      </c>
      <c r="IC219" s="257">
        <f>HZ219-HY219+IJ219-II219</f>
        <v>1.7500000000000007</v>
      </c>
      <c r="ID219" s="258">
        <f>IC219/HY219</f>
        <v>0.13671875000000006</v>
      </c>
      <c r="IE219" s="258"/>
      <c r="IF219" s="258"/>
      <c r="IG219" s="258"/>
      <c r="IH219" s="259" t="s">
        <v>680</v>
      </c>
      <c r="II219" s="288">
        <v>0.8</v>
      </c>
      <c r="IJ219" s="659"/>
      <c r="IK219" s="35"/>
      <c r="IL219" s="35"/>
      <c r="IM219" s="692"/>
      <c r="IQ219" s="13" t="s">
        <v>679</v>
      </c>
      <c r="IR219" s="257">
        <v>12.8</v>
      </c>
      <c r="IS219" s="257">
        <f>14.55+0.8</f>
        <v>15.350000000000001</v>
      </c>
      <c r="IT219" s="257"/>
      <c r="IU219" s="35" t="s">
        <v>62</v>
      </c>
      <c r="IV219" s="257">
        <f>IS219-IR219+JC219-JB219</f>
        <v>1.7500000000000007</v>
      </c>
      <c r="IW219" s="258">
        <f>IV219/IR219</f>
        <v>0.13671875000000006</v>
      </c>
      <c r="IX219" s="258"/>
      <c r="IY219" s="258"/>
      <c r="IZ219" s="258"/>
      <c r="JA219" s="259" t="s">
        <v>680</v>
      </c>
      <c r="JB219" s="288">
        <v>0.8</v>
      </c>
      <c r="JC219" s="659"/>
      <c r="JD219" s="35"/>
      <c r="JE219" s="35"/>
      <c r="JF219" s="692"/>
      <c r="JH219" s="13" t="s">
        <v>679</v>
      </c>
      <c r="JI219" s="257">
        <v>12.8</v>
      </c>
      <c r="JJ219" s="257">
        <v>16.260000000000002</v>
      </c>
      <c r="JK219" s="257"/>
      <c r="JL219" s="35" t="s">
        <v>62</v>
      </c>
      <c r="JM219" s="257">
        <f>JJ219-JI219+JT219-JS219</f>
        <v>2.660000000000001</v>
      </c>
      <c r="JN219" s="258">
        <f>JM219/JI219</f>
        <v>0.20781250000000007</v>
      </c>
      <c r="JO219" s="258"/>
      <c r="JP219" s="258"/>
      <c r="JQ219" s="258"/>
      <c r="JR219" s="259" t="s">
        <v>680</v>
      </c>
      <c r="JS219" s="288">
        <v>0.8</v>
      </c>
      <c r="JT219" s="659"/>
      <c r="JU219" s="35"/>
      <c r="JV219" s="35"/>
      <c r="JW219" s="13"/>
      <c r="JZ219" s="13"/>
      <c r="KA219" s="257">
        <v>12.8</v>
      </c>
      <c r="KB219" s="257">
        <v>16.260000000000002</v>
      </c>
      <c r="KC219" s="257"/>
      <c r="KD219" s="35" t="s">
        <v>62</v>
      </c>
      <c r="KE219" s="257">
        <f>KB219-KA219+KL219-KK219</f>
        <v>2.660000000000001</v>
      </c>
      <c r="KF219" s="258">
        <f>KE219/KA219</f>
        <v>0.20781250000000007</v>
      </c>
      <c r="KG219" s="258"/>
      <c r="KH219" s="258"/>
      <c r="KI219" s="258"/>
      <c r="KJ219" s="259" t="s">
        <v>680</v>
      </c>
      <c r="KK219" s="288">
        <v>0.8</v>
      </c>
      <c r="KL219" s="659"/>
      <c r="KM219" s="35"/>
      <c r="KN219" s="35"/>
      <c r="KO219" s="13"/>
      <c r="KQ219" s="13"/>
      <c r="KR219" s="257">
        <v>12.8</v>
      </c>
      <c r="KS219" s="257">
        <v>16.260000000000002</v>
      </c>
      <c r="KT219" s="257"/>
      <c r="KU219" s="36" t="s">
        <v>62</v>
      </c>
      <c r="KV219" s="257">
        <f>KS219-KR219+LC219-LB219</f>
        <v>2.660000000000001</v>
      </c>
      <c r="KW219" s="258">
        <f>KV219/KR219</f>
        <v>0.20781250000000007</v>
      </c>
      <c r="KX219" s="258"/>
      <c r="KY219" s="258"/>
      <c r="KZ219" s="258"/>
      <c r="LA219" s="259" t="s">
        <v>680</v>
      </c>
      <c r="LB219" s="288">
        <v>0.8</v>
      </c>
      <c r="LC219" s="659"/>
      <c r="LD219" s="35"/>
      <c r="LE219" s="35"/>
      <c r="LF219" s="13"/>
      <c r="LI219" s="13"/>
      <c r="LJ219" s="257">
        <v>12.8</v>
      </c>
      <c r="LK219" s="257">
        <v>16.260000000000002</v>
      </c>
      <c r="LL219" s="257"/>
      <c r="LM219" s="36" t="s">
        <v>62</v>
      </c>
      <c r="LN219" s="257">
        <f>LK219-LJ219+LU219-LT219</f>
        <v>2.660000000000001</v>
      </c>
      <c r="LO219" s="258">
        <f>LN219/LJ219</f>
        <v>0.20781250000000007</v>
      </c>
      <c r="LP219" s="258"/>
      <c r="LQ219" s="258"/>
      <c r="LR219" s="258"/>
      <c r="LS219" s="259" t="s">
        <v>680</v>
      </c>
      <c r="LT219" s="288">
        <v>0.8</v>
      </c>
      <c r="LU219" s="659"/>
      <c r="LV219" s="35"/>
      <c r="LW219" s="35"/>
      <c r="LX219" s="13"/>
      <c r="LZ219" s="13"/>
      <c r="MA219" s="257">
        <v>12.8</v>
      </c>
      <c r="MB219" s="257">
        <v>16.260000000000002</v>
      </c>
      <c r="MC219" s="257"/>
      <c r="MD219" s="36" t="s">
        <v>62</v>
      </c>
      <c r="ME219" s="257">
        <f>MB219-MA219+ML219-MK219</f>
        <v>2.660000000000001</v>
      </c>
      <c r="MF219" s="258">
        <f>ME219/MA219</f>
        <v>0.20781250000000007</v>
      </c>
      <c r="MG219" s="258"/>
      <c r="MH219" s="258"/>
      <c r="MI219" s="258"/>
      <c r="MJ219" s="259" t="s">
        <v>680</v>
      </c>
      <c r="MK219" s="288">
        <v>0.8</v>
      </c>
      <c r="ML219" s="659"/>
      <c r="MM219" s="35"/>
      <c r="MN219" s="35"/>
      <c r="MO219" s="13"/>
      <c r="MQ219" s="13"/>
      <c r="MR219" s="257">
        <v>12.8</v>
      </c>
      <c r="MS219" s="257">
        <v>16.260000000000002</v>
      </c>
      <c r="MT219" s="257"/>
      <c r="MU219" s="36" t="s">
        <v>62</v>
      </c>
      <c r="MV219" s="257">
        <f>MS219-MR219+NC219-NB219</f>
        <v>2.660000000000001</v>
      </c>
      <c r="MW219" s="258">
        <f>MV219/MR219</f>
        <v>0.20781250000000007</v>
      </c>
      <c r="MX219" s="258"/>
      <c r="MY219" s="258"/>
      <c r="MZ219" s="258"/>
      <c r="NA219" s="259" t="s">
        <v>680</v>
      </c>
      <c r="NB219" s="288">
        <v>0.8</v>
      </c>
      <c r="NC219" s="659"/>
      <c r="ND219" s="35"/>
      <c r="NE219" s="35"/>
      <c r="NF219" s="13"/>
      <c r="NI219" s="13"/>
      <c r="NJ219" s="257">
        <v>12.8</v>
      </c>
      <c r="NK219" s="257">
        <v>16.260000000000002</v>
      </c>
      <c r="NL219" s="257"/>
      <c r="NM219" s="36" t="s">
        <v>62</v>
      </c>
      <c r="NN219" s="257">
        <f>NK219-NJ219+NU219-NT219</f>
        <v>2.660000000000001</v>
      </c>
      <c r="NO219" s="258">
        <f>NN219/NJ219</f>
        <v>0.20781250000000007</v>
      </c>
      <c r="NP219" s="258"/>
      <c r="NQ219" s="258"/>
      <c r="NR219" s="258"/>
      <c r="NS219" s="259" t="s">
        <v>680</v>
      </c>
      <c r="NT219" s="288">
        <v>0.8</v>
      </c>
      <c r="NU219" s="659"/>
      <c r="NV219" s="35"/>
      <c r="NW219" s="35"/>
      <c r="NX219" s="13"/>
      <c r="OA219" s="13"/>
      <c r="OB219" s="257">
        <v>12.8</v>
      </c>
      <c r="OC219" s="257">
        <v>16.260000000000002</v>
      </c>
      <c r="OD219" s="257"/>
      <c r="OE219" s="36" t="s">
        <v>62</v>
      </c>
      <c r="OF219" s="257">
        <f>OC219-OB219+OM219-OL219</f>
        <v>2.660000000000001</v>
      </c>
      <c r="OG219" s="258">
        <f>OF219/OB219</f>
        <v>0.20781250000000007</v>
      </c>
      <c r="OH219" s="258"/>
      <c r="OI219" s="258"/>
      <c r="OJ219" s="258"/>
      <c r="OK219" s="259" t="s">
        <v>680</v>
      </c>
      <c r="OL219" s="288">
        <v>0.8</v>
      </c>
      <c r="OM219" s="659"/>
      <c r="ON219" s="13"/>
      <c r="OQ219" s="13"/>
      <c r="OR219" s="257">
        <v>12.8</v>
      </c>
      <c r="OS219" s="257">
        <v>16.260000000000002</v>
      </c>
      <c r="OT219" s="257"/>
      <c r="OU219" s="36" t="s">
        <v>62</v>
      </c>
      <c r="OV219" s="257">
        <f>OS219-OR219+PC219-PB219</f>
        <v>2.660000000000001</v>
      </c>
      <c r="OW219" s="258">
        <f>OV219/OR219</f>
        <v>0.20781250000000007</v>
      </c>
      <c r="OX219" s="258"/>
      <c r="OY219" s="258"/>
      <c r="OZ219" s="258"/>
      <c r="PA219" s="259" t="s">
        <v>680</v>
      </c>
      <c r="PB219" s="288">
        <v>0.8</v>
      </c>
      <c r="PC219" s="659"/>
      <c r="PD219" s="13"/>
      <c r="PG219" s="13"/>
      <c r="PH219" s="257">
        <v>12.8</v>
      </c>
      <c r="PI219" s="257">
        <v>16.260000000000002</v>
      </c>
      <c r="PJ219" s="257"/>
      <c r="PK219" s="36" t="s">
        <v>62</v>
      </c>
      <c r="PL219" s="257">
        <f>PI219-PH219+PS219-PR219</f>
        <v>2.660000000000001</v>
      </c>
      <c r="PM219" s="258">
        <f>PL219/PH219</f>
        <v>0.20781250000000007</v>
      </c>
      <c r="PN219" s="258"/>
      <c r="PO219" s="258"/>
      <c r="PP219" s="258"/>
      <c r="PQ219" s="259" t="s">
        <v>680</v>
      </c>
      <c r="PR219" s="288">
        <v>0.8</v>
      </c>
      <c r="PS219" s="659"/>
      <c r="PT219" s="13"/>
      <c r="PV219" s="13"/>
      <c r="PW219" s="257">
        <v>12.8</v>
      </c>
      <c r="PX219" s="257">
        <v>16.260000000000002</v>
      </c>
      <c r="PY219" s="257"/>
      <c r="PZ219" s="36" t="s">
        <v>62</v>
      </c>
      <c r="QA219" s="257">
        <f>PX219-PW219+QH219-QG219</f>
        <v>2.660000000000001</v>
      </c>
      <c r="QB219" s="258">
        <f>QA219/PW219</f>
        <v>0.20781250000000007</v>
      </c>
      <c r="QC219" s="258"/>
      <c r="QD219" s="258"/>
      <c r="QE219" s="258"/>
      <c r="QF219" s="259" t="s">
        <v>680</v>
      </c>
      <c r="QG219" s="288">
        <v>0.8</v>
      </c>
      <c r="QH219" s="659"/>
      <c r="QI219" s="13"/>
      <c r="QK219" s="13"/>
      <c r="QL219" s="257">
        <v>12.8</v>
      </c>
      <c r="QM219" s="257">
        <v>16.260000000000002</v>
      </c>
      <c r="QN219" s="257"/>
      <c r="QO219" s="36" t="s">
        <v>62</v>
      </c>
      <c r="QP219" s="257">
        <f>QM219-QL219+QW219-QV219</f>
        <v>2.660000000000001</v>
      </c>
      <c r="QQ219" s="258">
        <f>QP219/QL219</f>
        <v>0.20781250000000007</v>
      </c>
      <c r="QR219" s="258"/>
      <c r="QS219" s="258"/>
      <c r="QT219" s="258"/>
      <c r="QU219" s="259" t="s">
        <v>680</v>
      </c>
      <c r="QV219" s="288">
        <v>0.8</v>
      </c>
      <c r="QW219" s="659"/>
      <c r="QX219" s="13"/>
      <c r="QZ219" s="622"/>
      <c r="RA219" s="257">
        <v>12.8</v>
      </c>
      <c r="RB219" s="257">
        <v>16.260000000000002</v>
      </c>
      <c r="RC219" s="510"/>
      <c r="RD219" s="36" t="s">
        <v>62</v>
      </c>
      <c r="RE219" s="257">
        <f>RB219-RA219+RL219-RK219</f>
        <v>2.660000000000001</v>
      </c>
      <c r="RF219" s="258">
        <f>RE219/RA219</f>
        <v>0.20781250000000007</v>
      </c>
      <c r="RG219" s="258"/>
      <c r="RH219" s="258"/>
      <c r="RI219" s="258"/>
      <c r="RJ219" s="529" t="s">
        <v>680</v>
      </c>
      <c r="RK219" s="288">
        <v>0.8</v>
      </c>
      <c r="RL219" s="519"/>
      <c r="RM219" s="633"/>
      <c r="RQ219" s="622"/>
      <c r="RR219" s="257">
        <v>12.8</v>
      </c>
      <c r="RS219" s="257">
        <v>16.260000000000002</v>
      </c>
      <c r="RT219" s="510"/>
      <c r="RU219" s="36" t="s">
        <v>62</v>
      </c>
      <c r="RV219" s="257">
        <f>RS219-RR219+SC219-SB219</f>
        <v>2.660000000000001</v>
      </c>
      <c r="RW219" s="258">
        <f>RV219/RR219</f>
        <v>0.20781250000000007</v>
      </c>
      <c r="RX219" s="258"/>
      <c r="RY219" s="258"/>
      <c r="RZ219" s="258"/>
      <c r="SA219" s="529" t="s">
        <v>680</v>
      </c>
      <c r="SB219" s="288">
        <v>0.8</v>
      </c>
      <c r="SC219" s="519"/>
      <c r="SD219" s="633"/>
    </row>
    <row r="220" spans="1:498">
      <c r="A220" s="155" t="s">
        <v>638</v>
      </c>
      <c r="B220" s="156">
        <v>20</v>
      </c>
      <c r="C220" s="155" t="s">
        <v>95</v>
      </c>
      <c r="D220" s="785">
        <v>1027</v>
      </c>
      <c r="E220" s="157" t="s">
        <v>625</v>
      </c>
      <c r="F220" s="354" t="s">
        <v>626</v>
      </c>
      <c r="G220" s="607" t="s">
        <v>604</v>
      </c>
      <c r="H220" s="155" t="s">
        <v>605</v>
      </c>
      <c r="J220" s="692"/>
      <c r="K220" s="692"/>
      <c r="L220" s="692"/>
      <c r="M220" s="692"/>
      <c r="N220" s="692"/>
      <c r="O220" s="692"/>
      <c r="P220" s="692"/>
      <c r="Q220" s="692"/>
      <c r="R220" s="692"/>
      <c r="S220" s="692"/>
      <c r="T220" s="692"/>
      <c r="U220" s="692"/>
      <c r="V220" s="692"/>
      <c r="X220" s="13"/>
      <c r="Y220" s="13"/>
      <c r="Z220" s="13"/>
      <c r="AA220" s="13"/>
      <c r="AB220" s="13"/>
      <c r="AC220" s="13"/>
      <c r="AD220" s="13"/>
      <c r="AE220" s="13"/>
      <c r="AF220" s="13"/>
      <c r="AG220" s="243"/>
      <c r="AH220" s="13"/>
      <c r="AI220" s="13"/>
      <c r="AJ220" s="692"/>
      <c r="AL220" s="13"/>
      <c r="AM220" s="13"/>
      <c r="AN220" s="13"/>
      <c r="AO220" s="13"/>
      <c r="AP220" s="13"/>
      <c r="AQ220" s="13"/>
      <c r="AR220" s="13"/>
      <c r="AS220" s="13"/>
      <c r="AT220" s="13"/>
      <c r="AU220" s="243"/>
      <c r="AV220" s="13"/>
      <c r="AW220" s="13"/>
      <c r="AX220" s="692"/>
      <c r="AZ220" s="13"/>
      <c r="BA220" s="13"/>
      <c r="BB220" s="13"/>
      <c r="BC220" s="13"/>
      <c r="BD220" s="13"/>
      <c r="BE220" s="13"/>
      <c r="BF220" s="13"/>
      <c r="BG220" s="13"/>
      <c r="BH220" s="13"/>
      <c r="BI220" s="243"/>
      <c r="BJ220" s="13"/>
      <c r="BK220" s="13"/>
      <c r="BL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243"/>
      <c r="BX220" s="13"/>
      <c r="BY220" s="13"/>
      <c r="BZ220" s="692"/>
      <c r="CB220" s="13"/>
      <c r="CC220" s="13"/>
      <c r="CD220" s="13"/>
      <c r="CE220" s="13"/>
      <c r="CF220" s="13"/>
      <c r="CG220" s="13"/>
      <c r="CH220" s="13"/>
      <c r="CI220" s="13"/>
      <c r="CJ220" s="13"/>
      <c r="CK220" s="243"/>
      <c r="CL220" s="13"/>
      <c r="CM220" s="13"/>
      <c r="CN220" s="692"/>
      <c r="CP220" s="13"/>
      <c r="CQ220" s="13"/>
      <c r="CR220" s="13"/>
      <c r="CS220" s="13"/>
      <c r="CT220" s="13"/>
      <c r="CU220" s="13"/>
      <c r="CV220" s="13"/>
      <c r="CW220" s="13"/>
      <c r="CX220" s="13"/>
      <c r="CY220" s="243"/>
      <c r="CZ220" s="13"/>
      <c r="DA220" s="13"/>
      <c r="DB220" s="692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243"/>
      <c r="DP220" s="13"/>
      <c r="DQ220" s="13"/>
      <c r="DR220" s="692"/>
      <c r="DT220" s="13"/>
      <c r="DU220" s="13"/>
      <c r="DV220" s="13"/>
      <c r="DW220" s="13"/>
      <c r="DX220" s="13"/>
      <c r="DY220" s="13"/>
      <c r="DZ220" s="13"/>
      <c r="EA220" s="13"/>
      <c r="EB220" s="13"/>
      <c r="EC220" s="243"/>
      <c r="ED220" s="13"/>
      <c r="EE220" s="13"/>
      <c r="EF220" s="692"/>
      <c r="EG220" s="692"/>
      <c r="EH220" s="13"/>
      <c r="EI220" s="13"/>
      <c r="EJ220" s="13"/>
      <c r="EK220" s="13"/>
      <c r="EL220" s="13"/>
      <c r="EM220" s="13"/>
      <c r="EN220" s="13"/>
      <c r="EO220" s="13"/>
      <c r="EP220" s="243"/>
      <c r="EQ220" s="13"/>
      <c r="ER220" s="13"/>
      <c r="ES220" s="692"/>
      <c r="EU220" s="13"/>
      <c r="EV220" s="257">
        <v>14.15</v>
      </c>
      <c r="EW220" s="257">
        <v>15.65</v>
      </c>
      <c r="EX220" s="35" t="s">
        <v>62</v>
      </c>
      <c r="EY220" s="257">
        <f>EW220-EV220+FC220-FB220</f>
        <v>1.5</v>
      </c>
      <c r="EZ220" s="258">
        <f>EY220/EV220</f>
        <v>0.10600706713780919</v>
      </c>
      <c r="FA220" s="259" t="s">
        <v>676</v>
      </c>
      <c r="FB220" s="260"/>
      <c r="FC220" s="337"/>
      <c r="FD220" s="35"/>
      <c r="FE220" s="35"/>
      <c r="FF220" s="692"/>
      <c r="FH220" s="13"/>
      <c r="FI220" s="257">
        <v>14.15</v>
      </c>
      <c r="FJ220" s="257">
        <v>15.65</v>
      </c>
      <c r="FK220" s="35" t="s">
        <v>62</v>
      </c>
      <c r="FL220" s="257">
        <f>FJ220-FI220+FP220-FO220</f>
        <v>1.0015576323987538</v>
      </c>
      <c r="FM220" s="258">
        <f>FL220/FI220</f>
        <v>7.0781458120053278E-2</v>
      </c>
      <c r="FN220" s="259" t="s">
        <v>678</v>
      </c>
      <c r="FO220" s="263">
        <f>(75+85)/321</f>
        <v>0.49844236760124611</v>
      </c>
      <c r="FP220" s="337"/>
      <c r="FQ220" s="35"/>
      <c r="FR220" s="35"/>
      <c r="FS220" s="692"/>
      <c r="FU220" s="13"/>
      <c r="FV220" s="257">
        <v>14.15</v>
      </c>
      <c r="FW220" s="257">
        <v>15.65</v>
      </c>
      <c r="FX220" s="257"/>
      <c r="FY220" s="35" t="s">
        <v>62</v>
      </c>
      <c r="FZ220" s="257">
        <f>FW220-FV220+GD220-GC220</f>
        <v>0.97040498442367606</v>
      </c>
      <c r="GA220" s="258">
        <f>FZ220/FV220</f>
        <v>6.8579857556443538E-2</v>
      </c>
      <c r="GB220" s="259" t="s">
        <v>676</v>
      </c>
      <c r="GC220" s="263">
        <f>(95+75)/321</f>
        <v>0.52959501557632394</v>
      </c>
      <c r="GD220" s="337"/>
      <c r="GE220" s="35"/>
      <c r="GF220" s="35"/>
      <c r="GG220" s="692"/>
      <c r="GI220" s="13"/>
      <c r="GJ220" s="257">
        <v>14.15</v>
      </c>
      <c r="GK220" s="257">
        <v>15.65</v>
      </c>
      <c r="GL220" s="257">
        <f>GK220+0.8</f>
        <v>16.45</v>
      </c>
      <c r="GM220" s="35" t="s">
        <v>62</v>
      </c>
      <c r="GN220" s="257">
        <f>GK220-GJ220+GR220-GQ220</f>
        <v>0.97040498442367606</v>
      </c>
      <c r="GO220" s="258">
        <f>GN220/GJ220</f>
        <v>6.8579857556443538E-2</v>
      </c>
      <c r="GP220" s="259" t="s">
        <v>676</v>
      </c>
      <c r="GQ220" s="288">
        <f>(95+75)/321</f>
        <v>0.52959501557632394</v>
      </c>
      <c r="GR220" s="659"/>
      <c r="GS220" s="35"/>
      <c r="GT220" s="35"/>
      <c r="GU220" s="692"/>
      <c r="GW220" s="13" t="s">
        <v>679</v>
      </c>
      <c r="GX220" s="257">
        <v>14.15</v>
      </c>
      <c r="GY220" s="257">
        <f>15.65+0.8</f>
        <v>16.45</v>
      </c>
      <c r="GZ220" s="257"/>
      <c r="HA220" s="35" t="s">
        <v>62</v>
      </c>
      <c r="HB220" s="257">
        <f>GY220-GX220+HF220-HE220</f>
        <v>1.4999999999999989</v>
      </c>
      <c r="HC220" s="258">
        <f>HB220/GX220</f>
        <v>0.10600706713780911</v>
      </c>
      <c r="HD220" s="259" t="s">
        <v>680</v>
      </c>
      <c r="HE220" s="288">
        <v>0.8</v>
      </c>
      <c r="HF220" s="659"/>
      <c r="HG220" s="35"/>
      <c r="HH220" s="35"/>
      <c r="HI220" s="692"/>
      <c r="HJ220" s="692"/>
      <c r="HK220" s="13" t="s">
        <v>679</v>
      </c>
      <c r="HL220" s="257">
        <v>14.15</v>
      </c>
      <c r="HM220" s="257">
        <f>15.65+0.8</f>
        <v>16.45</v>
      </c>
      <c r="HN220" s="257"/>
      <c r="HO220" s="35" t="s">
        <v>62</v>
      </c>
      <c r="HP220" s="257">
        <f>HM220-HL220+HT220-HS220</f>
        <v>1.4999999999999989</v>
      </c>
      <c r="HQ220" s="258">
        <f>HP220/HL220</f>
        <v>0.10600706713780911</v>
      </c>
      <c r="HR220" s="259" t="s">
        <v>680</v>
      </c>
      <c r="HS220" s="288">
        <v>0.8</v>
      </c>
      <c r="HT220" s="659"/>
      <c r="HU220" s="35"/>
      <c r="HV220" s="35"/>
      <c r="HW220" s="692"/>
      <c r="HX220" s="13" t="s">
        <v>679</v>
      </c>
      <c r="HY220" s="257">
        <v>14.15</v>
      </c>
      <c r="HZ220" s="257">
        <f>15.65+0.8</f>
        <v>16.45</v>
      </c>
      <c r="IA220" s="257"/>
      <c r="IB220" s="35" t="s">
        <v>62</v>
      </c>
      <c r="IC220" s="257">
        <f>HZ220-HY220+IJ220-II220</f>
        <v>1.4999999999999989</v>
      </c>
      <c r="ID220" s="258">
        <f>IC220/HY220</f>
        <v>0.10600706713780911</v>
      </c>
      <c r="IE220" s="258"/>
      <c r="IF220" s="258"/>
      <c r="IG220" s="258"/>
      <c r="IH220" s="259" t="s">
        <v>680</v>
      </c>
      <c r="II220" s="288">
        <v>0.8</v>
      </c>
      <c r="IJ220" s="659"/>
      <c r="IK220" s="35"/>
      <c r="IL220" s="35"/>
      <c r="IM220" s="692"/>
      <c r="IQ220" s="13" t="s">
        <v>679</v>
      </c>
      <c r="IR220" s="257">
        <v>14.15</v>
      </c>
      <c r="IS220" s="257">
        <f>15.65+0.8</f>
        <v>16.45</v>
      </c>
      <c r="IT220" s="257"/>
      <c r="IU220" s="35" t="s">
        <v>62</v>
      </c>
      <c r="IV220" s="257">
        <f>IS220-IR220+JC220-JB220</f>
        <v>1.4999999999999989</v>
      </c>
      <c r="IW220" s="258">
        <f>IV220/IR220</f>
        <v>0.10600706713780911</v>
      </c>
      <c r="IX220" s="258"/>
      <c r="IY220" s="258"/>
      <c r="IZ220" s="258"/>
      <c r="JA220" s="259" t="s">
        <v>680</v>
      </c>
      <c r="JB220" s="288">
        <v>0.8</v>
      </c>
      <c r="JC220" s="659"/>
      <c r="JD220" s="35"/>
      <c r="JE220" s="35"/>
      <c r="JF220" s="692"/>
      <c r="JH220" s="13" t="s">
        <v>679</v>
      </c>
      <c r="JI220" s="257">
        <v>14.15</v>
      </c>
      <c r="JJ220" s="257">
        <v>17.88</v>
      </c>
      <c r="JK220" s="257"/>
      <c r="JL220" s="35" t="s">
        <v>62</v>
      </c>
      <c r="JM220" s="257">
        <f>JJ220-JI220+JT220-JS220</f>
        <v>2.9299999999999988</v>
      </c>
      <c r="JN220" s="258">
        <f>JM220/JI220</f>
        <v>0.2070671378091872</v>
      </c>
      <c r="JO220" s="258"/>
      <c r="JP220" s="258"/>
      <c r="JQ220" s="258"/>
      <c r="JR220" s="259" t="s">
        <v>680</v>
      </c>
      <c r="JS220" s="288">
        <v>0.8</v>
      </c>
      <c r="JT220" s="659"/>
      <c r="JU220" s="35"/>
      <c r="JV220" s="35"/>
      <c r="JW220" s="13"/>
      <c r="JZ220" s="13"/>
      <c r="KA220" s="257">
        <v>14.15</v>
      </c>
      <c r="KB220" s="257">
        <v>17.88</v>
      </c>
      <c r="KC220" s="257"/>
      <c r="KD220" s="35" t="s">
        <v>62</v>
      </c>
      <c r="KE220" s="257">
        <f>KB220-KA220+KL220-KK220</f>
        <v>2.9299999999999988</v>
      </c>
      <c r="KF220" s="258">
        <f>KE220/KA220</f>
        <v>0.2070671378091872</v>
      </c>
      <c r="KG220" s="258"/>
      <c r="KH220" s="258"/>
      <c r="KI220" s="258"/>
      <c r="KJ220" s="259" t="s">
        <v>680</v>
      </c>
      <c r="KK220" s="288">
        <v>0.8</v>
      </c>
      <c r="KL220" s="659"/>
      <c r="KM220" s="35"/>
      <c r="KN220" s="35"/>
      <c r="KO220" s="13"/>
      <c r="KQ220" s="13"/>
      <c r="KR220" s="257">
        <v>14.15</v>
      </c>
      <c r="KS220" s="257">
        <v>17.88</v>
      </c>
      <c r="KT220" s="257"/>
      <c r="KU220" s="36" t="s">
        <v>62</v>
      </c>
      <c r="KV220" s="257">
        <f>KS220-KR220+LC220-LB220</f>
        <v>2.9299999999999988</v>
      </c>
      <c r="KW220" s="258">
        <f>KV220/KR220</f>
        <v>0.2070671378091872</v>
      </c>
      <c r="KX220" s="258"/>
      <c r="KY220" s="258"/>
      <c r="KZ220" s="258"/>
      <c r="LA220" s="259" t="s">
        <v>680</v>
      </c>
      <c r="LB220" s="288">
        <v>0.8</v>
      </c>
      <c r="LC220" s="659"/>
      <c r="LD220" s="35"/>
      <c r="LE220" s="35"/>
      <c r="LF220" s="13"/>
      <c r="LI220" s="13"/>
      <c r="LJ220" s="257">
        <v>14.15</v>
      </c>
      <c r="LK220" s="257">
        <v>17.88</v>
      </c>
      <c r="LL220" s="257"/>
      <c r="LM220" s="36" t="s">
        <v>62</v>
      </c>
      <c r="LN220" s="257">
        <f>LK220-LJ220+LU220-LT220</f>
        <v>2.9299999999999988</v>
      </c>
      <c r="LO220" s="258">
        <f>LN220/LJ220</f>
        <v>0.2070671378091872</v>
      </c>
      <c r="LP220" s="258"/>
      <c r="LQ220" s="258"/>
      <c r="LR220" s="258"/>
      <c r="LS220" s="259" t="s">
        <v>680</v>
      </c>
      <c r="LT220" s="288">
        <v>0.8</v>
      </c>
      <c r="LU220" s="659"/>
      <c r="LV220" s="35"/>
      <c r="LW220" s="35"/>
      <c r="LX220" s="13"/>
      <c r="LZ220" s="13"/>
      <c r="MA220" s="257">
        <v>14.15</v>
      </c>
      <c r="MB220" s="257">
        <v>17.88</v>
      </c>
      <c r="MC220" s="257"/>
      <c r="MD220" s="36" t="s">
        <v>62</v>
      </c>
      <c r="ME220" s="257">
        <f>MB220-MA220+ML220-MK220</f>
        <v>2.9299999999999988</v>
      </c>
      <c r="MF220" s="258">
        <f>ME220/MA220</f>
        <v>0.2070671378091872</v>
      </c>
      <c r="MG220" s="258"/>
      <c r="MH220" s="258"/>
      <c r="MI220" s="258"/>
      <c r="MJ220" s="259" t="s">
        <v>680</v>
      </c>
      <c r="MK220" s="288">
        <v>0.8</v>
      </c>
      <c r="ML220" s="659"/>
      <c r="MM220" s="35"/>
      <c r="MN220" s="35"/>
      <c r="MO220" s="13"/>
      <c r="MQ220" s="13"/>
      <c r="MR220" s="257">
        <v>14.15</v>
      </c>
      <c r="MS220" s="257">
        <v>17.88</v>
      </c>
      <c r="MT220" s="257"/>
      <c r="MU220" s="36" t="s">
        <v>62</v>
      </c>
      <c r="MV220" s="257">
        <f>MS220-MR220+NC220-NB220</f>
        <v>2.9299999999999988</v>
      </c>
      <c r="MW220" s="258">
        <f>MV220/MR220</f>
        <v>0.2070671378091872</v>
      </c>
      <c r="MX220" s="258"/>
      <c r="MY220" s="258"/>
      <c r="MZ220" s="258"/>
      <c r="NA220" s="259" t="s">
        <v>680</v>
      </c>
      <c r="NB220" s="288">
        <v>0.8</v>
      </c>
      <c r="NC220" s="659"/>
      <c r="ND220" s="35"/>
      <c r="NE220" s="35"/>
      <c r="NF220" s="13"/>
      <c r="NI220" s="13"/>
      <c r="NJ220" s="257">
        <v>14.15</v>
      </c>
      <c r="NK220" s="257">
        <v>17.88</v>
      </c>
      <c r="NL220" s="257"/>
      <c r="NM220" s="36" t="s">
        <v>62</v>
      </c>
      <c r="NN220" s="257">
        <f>NK220-NJ220+NU220-NT220</f>
        <v>2.9299999999999988</v>
      </c>
      <c r="NO220" s="258">
        <f>NN220/NJ220</f>
        <v>0.2070671378091872</v>
      </c>
      <c r="NP220" s="258"/>
      <c r="NQ220" s="258"/>
      <c r="NR220" s="258"/>
      <c r="NS220" s="259" t="s">
        <v>680</v>
      </c>
      <c r="NT220" s="288">
        <v>0.8</v>
      </c>
      <c r="NU220" s="659"/>
      <c r="NV220" s="35"/>
      <c r="NW220" s="35"/>
      <c r="NX220" s="13"/>
      <c r="OA220" s="13"/>
      <c r="OB220" s="257">
        <v>14.15</v>
      </c>
      <c r="OC220" s="257">
        <v>17.88</v>
      </c>
      <c r="OD220" s="257"/>
      <c r="OE220" s="36" t="s">
        <v>62</v>
      </c>
      <c r="OF220" s="257">
        <f>OC220-OB220+OM220-OL220</f>
        <v>2.9299999999999988</v>
      </c>
      <c r="OG220" s="258">
        <f>OF220/OB220</f>
        <v>0.2070671378091872</v>
      </c>
      <c r="OH220" s="258"/>
      <c r="OI220" s="258"/>
      <c r="OJ220" s="258"/>
      <c r="OK220" s="259" t="s">
        <v>680</v>
      </c>
      <c r="OL220" s="288">
        <v>0.8</v>
      </c>
      <c r="OM220" s="659"/>
      <c r="ON220" s="13"/>
      <c r="OQ220" s="13"/>
      <c r="OR220" s="257">
        <v>14.15</v>
      </c>
      <c r="OS220" s="257">
        <v>17.88</v>
      </c>
      <c r="OT220" s="257"/>
      <c r="OU220" s="36" t="s">
        <v>62</v>
      </c>
      <c r="OV220" s="257">
        <f>OS220-OR220+PC220-PB220</f>
        <v>2.9299999999999988</v>
      </c>
      <c r="OW220" s="258">
        <f>OV220/OR220</f>
        <v>0.2070671378091872</v>
      </c>
      <c r="OX220" s="258"/>
      <c r="OY220" s="258"/>
      <c r="OZ220" s="258"/>
      <c r="PA220" s="259" t="s">
        <v>680</v>
      </c>
      <c r="PB220" s="288">
        <v>0.8</v>
      </c>
      <c r="PC220" s="659"/>
      <c r="PD220" s="13"/>
      <c r="PG220" s="13"/>
      <c r="PH220" s="257">
        <v>14.15</v>
      </c>
      <c r="PI220" s="257">
        <v>17.88</v>
      </c>
      <c r="PJ220" s="257"/>
      <c r="PK220" s="36" t="s">
        <v>62</v>
      </c>
      <c r="PL220" s="257">
        <f>PI220-PH220+PS220-PR220</f>
        <v>2.9299999999999988</v>
      </c>
      <c r="PM220" s="258">
        <f>PL220/PH220</f>
        <v>0.2070671378091872</v>
      </c>
      <c r="PN220" s="258"/>
      <c r="PO220" s="258"/>
      <c r="PP220" s="258"/>
      <c r="PQ220" s="259" t="s">
        <v>680</v>
      </c>
      <c r="PR220" s="288">
        <v>0.8</v>
      </c>
      <c r="PS220" s="659"/>
      <c r="PT220" s="13"/>
      <c r="PV220" s="13"/>
      <c r="PW220" s="257">
        <v>14.15</v>
      </c>
      <c r="PX220" s="257">
        <v>17.88</v>
      </c>
      <c r="PY220" s="257"/>
      <c r="PZ220" s="36" t="s">
        <v>62</v>
      </c>
      <c r="QA220" s="257">
        <f>PX220-PW220+QH220-QG220</f>
        <v>2.9299999999999988</v>
      </c>
      <c r="QB220" s="258">
        <f>QA220/PW220</f>
        <v>0.2070671378091872</v>
      </c>
      <c r="QC220" s="258"/>
      <c r="QD220" s="258"/>
      <c r="QE220" s="258"/>
      <c r="QF220" s="259" t="s">
        <v>680</v>
      </c>
      <c r="QG220" s="288">
        <v>0.8</v>
      </c>
      <c r="QH220" s="659"/>
      <c r="QI220" s="13"/>
      <c r="QK220" s="13"/>
      <c r="QL220" s="257">
        <v>14.15</v>
      </c>
      <c r="QM220" s="257">
        <v>17.88</v>
      </c>
      <c r="QN220" s="257"/>
      <c r="QO220" s="36" t="s">
        <v>62</v>
      </c>
      <c r="QP220" s="257">
        <f>QM220-QL220+QW220-QV220</f>
        <v>2.9299999999999988</v>
      </c>
      <c r="QQ220" s="258">
        <f>QP220/QL220</f>
        <v>0.2070671378091872</v>
      </c>
      <c r="QR220" s="258"/>
      <c r="QS220" s="258"/>
      <c r="QT220" s="258"/>
      <c r="QU220" s="259" t="s">
        <v>680</v>
      </c>
      <c r="QV220" s="288">
        <v>0.8</v>
      </c>
      <c r="QW220" s="659"/>
      <c r="QX220" s="13"/>
      <c r="QZ220" s="622"/>
      <c r="RA220" s="257">
        <v>14.15</v>
      </c>
      <c r="RB220" s="257">
        <v>17.88</v>
      </c>
      <c r="RC220" s="510"/>
      <c r="RD220" s="36" t="s">
        <v>62</v>
      </c>
      <c r="RE220" s="257">
        <f>RB220-RA220+RL220-RK220</f>
        <v>2.9299999999999988</v>
      </c>
      <c r="RF220" s="258">
        <f>RE220/RA220</f>
        <v>0.2070671378091872</v>
      </c>
      <c r="RG220" s="258"/>
      <c r="RH220" s="258"/>
      <c r="RI220" s="258"/>
      <c r="RJ220" s="529" t="s">
        <v>680</v>
      </c>
      <c r="RK220" s="288">
        <v>0.8</v>
      </c>
      <c r="RL220" s="519"/>
      <c r="RM220" s="633"/>
      <c r="RQ220" s="622"/>
      <c r="RR220" s="257">
        <v>14.15</v>
      </c>
      <c r="RS220" s="257">
        <v>17.88</v>
      </c>
      <c r="RT220" s="510"/>
      <c r="RU220" s="36" t="s">
        <v>62</v>
      </c>
      <c r="RV220" s="257">
        <f>RS220-RR220+SC220-SB220</f>
        <v>2.9299999999999988</v>
      </c>
      <c r="RW220" s="258">
        <f>RV220/RR220</f>
        <v>0.2070671378091872</v>
      </c>
      <c r="RX220" s="258"/>
      <c r="RY220" s="258"/>
      <c r="RZ220" s="258"/>
      <c r="SA220" s="529" t="s">
        <v>680</v>
      </c>
      <c r="SB220" s="288">
        <v>0.8</v>
      </c>
      <c r="SC220" s="519"/>
      <c r="SD220" s="633"/>
    </row>
    <row r="221" spans="1:498">
      <c r="A221" s="155" t="s">
        <v>639</v>
      </c>
      <c r="B221" s="156">
        <v>20</v>
      </c>
      <c r="C221" s="155" t="s">
        <v>95</v>
      </c>
      <c r="D221" s="785">
        <v>1027</v>
      </c>
      <c r="E221" s="157" t="s">
        <v>625</v>
      </c>
      <c r="F221" s="354" t="s">
        <v>626</v>
      </c>
      <c r="G221" s="607" t="s">
        <v>305</v>
      </c>
      <c r="H221" s="155" t="s">
        <v>122</v>
      </c>
      <c r="J221" s="692"/>
      <c r="K221" s="692"/>
      <c r="L221" s="692"/>
      <c r="M221" s="692"/>
      <c r="N221" s="692"/>
      <c r="O221" s="692"/>
      <c r="P221" s="692"/>
      <c r="Q221" s="692"/>
      <c r="R221" s="692"/>
      <c r="S221" s="692"/>
      <c r="T221" s="692"/>
      <c r="U221" s="692"/>
      <c r="X221" s="13"/>
      <c r="Y221" s="13"/>
      <c r="Z221" s="13"/>
      <c r="AA221" s="13"/>
      <c r="AB221" s="13"/>
      <c r="AC221" s="13"/>
      <c r="AD221" s="13"/>
      <c r="AE221" s="13"/>
      <c r="AF221" s="13"/>
      <c r="AG221" s="243"/>
      <c r="AH221" s="13"/>
      <c r="AI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243"/>
      <c r="AV221" s="13"/>
      <c r="AW221" s="13"/>
      <c r="AZ221" s="128"/>
      <c r="BA221" s="128"/>
      <c r="BB221" s="128"/>
      <c r="BC221" s="128"/>
      <c r="BD221" s="128"/>
      <c r="BE221" s="128"/>
      <c r="BF221" s="13"/>
      <c r="BG221" s="13"/>
      <c r="BH221" s="13"/>
      <c r="BI221" s="243"/>
      <c r="BJ221" s="13"/>
      <c r="BK221" s="13"/>
      <c r="BL221" s="128"/>
      <c r="BN221" s="13"/>
      <c r="BO221" s="13"/>
      <c r="BP221" s="13"/>
      <c r="BQ221" s="13"/>
      <c r="BR221" s="13"/>
      <c r="BS221" s="13"/>
      <c r="BT221" s="13"/>
      <c r="BU221" s="13"/>
      <c r="BV221" s="13"/>
      <c r="BW221" s="243"/>
      <c r="BX221" s="13"/>
      <c r="BY221" s="13"/>
      <c r="CB221" s="128"/>
      <c r="CC221" s="128"/>
      <c r="CD221" s="128"/>
      <c r="CE221" s="128"/>
      <c r="CF221" s="128"/>
      <c r="CG221" s="128"/>
      <c r="CH221" s="128"/>
      <c r="CI221" s="128"/>
      <c r="CJ221" s="128"/>
      <c r="CK221" s="245"/>
      <c r="CL221" s="128"/>
      <c r="CM221" s="128"/>
      <c r="CP221" s="13"/>
      <c r="CQ221" s="128"/>
      <c r="CR221" s="13"/>
      <c r="CS221" s="13"/>
      <c r="CT221" s="13"/>
      <c r="CU221" s="13"/>
      <c r="CV221" s="13"/>
      <c r="CW221" s="13"/>
      <c r="CX221" s="13"/>
      <c r="CY221" s="243"/>
      <c r="CZ221" s="13"/>
      <c r="DA221" s="13"/>
      <c r="DD221" s="13"/>
      <c r="DE221" s="128"/>
      <c r="DF221" s="13"/>
      <c r="DG221" s="13"/>
      <c r="DH221" s="13"/>
      <c r="DI221" s="13"/>
      <c r="DJ221" s="13"/>
      <c r="DK221" s="13"/>
      <c r="DL221" s="13"/>
      <c r="DM221" s="13"/>
      <c r="DN221" s="13"/>
      <c r="DO221" s="243"/>
      <c r="DP221" s="13"/>
      <c r="DQ221" s="13"/>
      <c r="DT221" s="13"/>
      <c r="DU221" s="128"/>
      <c r="DV221" s="13"/>
      <c r="DW221" s="13"/>
      <c r="DX221" s="13"/>
      <c r="DY221" s="13"/>
      <c r="DZ221" s="13"/>
      <c r="EA221" s="13"/>
      <c r="EB221" s="13"/>
      <c r="EC221" s="243"/>
      <c r="ED221" s="13"/>
      <c r="EE221" s="13"/>
      <c r="EH221" s="13"/>
      <c r="EI221" s="128"/>
      <c r="EJ221" s="13"/>
      <c r="EK221" s="13"/>
      <c r="EL221" s="13"/>
      <c r="EM221" s="13"/>
      <c r="EN221" s="13"/>
      <c r="EO221" s="13"/>
      <c r="EP221" s="243"/>
      <c r="EQ221" s="13"/>
      <c r="ER221" s="13"/>
      <c r="EU221" s="13"/>
      <c r="EV221" s="854">
        <v>13.7</v>
      </c>
      <c r="EW221" s="257"/>
      <c r="EX221" s="35" t="s">
        <v>62</v>
      </c>
      <c r="EY221" s="257">
        <f>EW221-EV221+FC221-FB221</f>
        <v>-13.6</v>
      </c>
      <c r="EZ221" s="258">
        <f>EY221/EV221</f>
        <v>-0.99270072992700731</v>
      </c>
      <c r="FA221" s="259" t="s">
        <v>676</v>
      </c>
      <c r="FB221" s="260"/>
      <c r="FC221" s="337">
        <v>0.1</v>
      </c>
      <c r="FD221" s="35"/>
      <c r="FE221" s="35"/>
      <c r="FH221" s="13"/>
      <c r="FI221" s="854">
        <v>13.7</v>
      </c>
      <c r="FJ221" s="257"/>
      <c r="FK221" s="35" t="s">
        <v>62</v>
      </c>
      <c r="FL221" s="257">
        <f>FJ221-FI221+FP221-FO221</f>
        <v>-14.098442367601246</v>
      </c>
      <c r="FM221" s="258">
        <f>FL221/FI221</f>
        <v>-1.0290833844964413</v>
      </c>
      <c r="FN221" s="259" t="s">
        <v>678</v>
      </c>
      <c r="FO221" s="263">
        <f>(75+85)/321</f>
        <v>0.49844236760124611</v>
      </c>
      <c r="FP221" s="337">
        <v>0.1</v>
      </c>
      <c r="FQ221" s="35"/>
      <c r="FR221" s="35"/>
      <c r="FU221" s="13"/>
      <c r="FV221" s="854">
        <v>13.7</v>
      </c>
      <c r="FW221" s="257"/>
      <c r="FX221" s="854"/>
      <c r="FY221" s="35" t="s">
        <v>62</v>
      </c>
      <c r="FZ221" s="257">
        <f>FW221-FV221+GD221-GC221</f>
        <v>-14.129595015576324</v>
      </c>
      <c r="GA221" s="258">
        <f>FZ221/FV221</f>
        <v>-1.0313573004070311</v>
      </c>
      <c r="GB221" s="259" t="s">
        <v>676</v>
      </c>
      <c r="GC221" s="263">
        <f>(95+75)/321</f>
        <v>0.52959501557632394</v>
      </c>
      <c r="GD221" s="337">
        <v>0.1</v>
      </c>
      <c r="GE221" s="35"/>
      <c r="GF221" s="35"/>
      <c r="GI221" s="13"/>
      <c r="GJ221" s="854">
        <v>13.7</v>
      </c>
      <c r="GK221" s="257"/>
      <c r="GL221" s="854"/>
      <c r="GM221" s="35" t="s">
        <v>62</v>
      </c>
      <c r="GN221" s="257">
        <f>GK221-GJ221+GR221-GQ221</f>
        <v>-14.129595015576324</v>
      </c>
      <c r="GO221" s="258">
        <f>GN221/GJ221</f>
        <v>-1.0313573004070311</v>
      </c>
      <c r="GP221" s="259" t="s">
        <v>676</v>
      </c>
      <c r="GQ221" s="288">
        <f>(95+75)/321</f>
        <v>0.52959501557632394</v>
      </c>
      <c r="GR221" s="659">
        <v>0.1</v>
      </c>
      <c r="GS221" s="35"/>
      <c r="GT221" s="35"/>
      <c r="GW221" s="13" t="s">
        <v>679</v>
      </c>
      <c r="GX221" s="854">
        <v>13.7</v>
      </c>
      <c r="GY221" s="257">
        <v>15.46</v>
      </c>
      <c r="GZ221" s="854"/>
      <c r="HA221" s="35" t="s">
        <v>62</v>
      </c>
      <c r="HB221" s="257">
        <f>GY221-GX221+HF221-HE221</f>
        <v>0.96000000000000163</v>
      </c>
      <c r="HC221" s="258">
        <f>HB221/GX221</f>
        <v>7.0072992700730044E-2</v>
      </c>
      <c r="HD221" s="259" t="s">
        <v>680</v>
      </c>
      <c r="HE221" s="288">
        <v>0.9</v>
      </c>
      <c r="HF221" s="659">
        <v>0.1</v>
      </c>
      <c r="HG221" s="35"/>
      <c r="HH221" s="35"/>
      <c r="HK221" s="13" t="s">
        <v>679</v>
      </c>
      <c r="HL221" s="854">
        <v>13.7</v>
      </c>
      <c r="HM221" s="257">
        <v>15.46</v>
      </c>
      <c r="HN221" s="854"/>
      <c r="HO221" s="35" t="s">
        <v>62</v>
      </c>
      <c r="HP221" s="257">
        <f>HM221-HL221+HT221-HS221</f>
        <v>0.96000000000000163</v>
      </c>
      <c r="HQ221" s="258">
        <f>HP221/HL221</f>
        <v>7.0072992700730044E-2</v>
      </c>
      <c r="HR221" s="259" t="s">
        <v>680</v>
      </c>
      <c r="HS221" s="288">
        <v>0.9</v>
      </c>
      <c r="HT221" s="659">
        <v>0.1</v>
      </c>
      <c r="HU221" s="35"/>
      <c r="HV221" s="35"/>
      <c r="HX221" s="13" t="s">
        <v>679</v>
      </c>
      <c r="HY221" s="854">
        <v>13.7</v>
      </c>
      <c r="HZ221" s="257">
        <v>15.46</v>
      </c>
      <c r="IA221" s="854"/>
      <c r="IB221" s="35" t="s">
        <v>62</v>
      </c>
      <c r="IC221" s="257">
        <f>HZ221-HY221+IJ221-II221</f>
        <v>0.96000000000000163</v>
      </c>
      <c r="ID221" s="258">
        <f>IC221/HY221</f>
        <v>7.0072992700730044E-2</v>
      </c>
      <c r="IE221" s="258"/>
      <c r="IF221" s="258"/>
      <c r="IG221" s="258"/>
      <c r="IH221" s="259" t="s">
        <v>680</v>
      </c>
      <c r="II221" s="288">
        <v>0.9</v>
      </c>
      <c r="IJ221" s="659">
        <v>0.1</v>
      </c>
      <c r="IK221" s="35"/>
      <c r="IL221" s="35"/>
      <c r="IQ221" s="13" t="s">
        <v>679</v>
      </c>
      <c r="IR221" s="854">
        <v>13.7</v>
      </c>
      <c r="IS221" s="257">
        <v>15.46</v>
      </c>
      <c r="IT221" s="854"/>
      <c r="IU221" s="35" t="s">
        <v>62</v>
      </c>
      <c r="IV221" s="257">
        <f>IS221-IR221+JC221-JB221</f>
        <v>0.96000000000000163</v>
      </c>
      <c r="IW221" s="258">
        <f>IV221/IR221</f>
        <v>7.0072992700730044E-2</v>
      </c>
      <c r="IX221" s="258"/>
      <c r="IY221" s="258"/>
      <c r="IZ221" s="258"/>
      <c r="JA221" s="259" t="s">
        <v>680</v>
      </c>
      <c r="JB221" s="288">
        <v>0.9</v>
      </c>
      <c r="JC221" s="659">
        <v>0.1</v>
      </c>
      <c r="JD221" s="35"/>
      <c r="JE221" s="35"/>
      <c r="JH221" s="13" t="s">
        <v>679</v>
      </c>
      <c r="JI221" s="854">
        <v>13.7</v>
      </c>
      <c r="JJ221" s="257">
        <v>16.66</v>
      </c>
      <c r="JK221" s="854"/>
      <c r="JL221" s="35" t="s">
        <v>62</v>
      </c>
      <c r="JM221" s="257">
        <f>JJ221-JI221+JT221-JS221</f>
        <v>2.160000000000001</v>
      </c>
      <c r="JN221" s="258">
        <f>JM221/JI221</f>
        <v>0.15766423357664242</v>
      </c>
      <c r="JO221" s="258"/>
      <c r="JP221" s="258"/>
      <c r="JQ221" s="258"/>
      <c r="JR221" s="259" t="s">
        <v>680</v>
      </c>
      <c r="JS221" s="288">
        <v>0.9</v>
      </c>
      <c r="JT221" s="659">
        <v>0.1</v>
      </c>
      <c r="JU221" s="35"/>
      <c r="JV221" s="35"/>
      <c r="JW221" s="13"/>
      <c r="JZ221" s="13"/>
      <c r="KA221" s="854">
        <v>13.7</v>
      </c>
      <c r="KB221" s="257">
        <v>16.66</v>
      </c>
      <c r="KC221" s="854"/>
      <c r="KD221" s="35" t="s">
        <v>62</v>
      </c>
      <c r="KE221" s="257">
        <f>KB221-KA221+KL221-KK221</f>
        <v>2.160000000000001</v>
      </c>
      <c r="KF221" s="258">
        <f>KE221/KA221</f>
        <v>0.15766423357664242</v>
      </c>
      <c r="KG221" s="258"/>
      <c r="KH221" s="258"/>
      <c r="KI221" s="258"/>
      <c r="KJ221" s="259" t="s">
        <v>680</v>
      </c>
      <c r="KK221" s="288">
        <v>0.9</v>
      </c>
      <c r="KL221" s="659">
        <v>0.1</v>
      </c>
      <c r="KM221" s="35"/>
      <c r="KN221" s="35"/>
      <c r="KO221" s="13"/>
      <c r="KQ221" s="13"/>
      <c r="KR221" s="854">
        <v>13.7</v>
      </c>
      <c r="KS221" s="257">
        <v>16.66</v>
      </c>
      <c r="KT221" s="854"/>
      <c r="KU221" s="36" t="s">
        <v>62</v>
      </c>
      <c r="KV221" s="257">
        <f>KS221-KR221+LC221-LB221</f>
        <v>2.160000000000001</v>
      </c>
      <c r="KW221" s="258">
        <f>KV221/KR221</f>
        <v>0.15766423357664242</v>
      </c>
      <c r="KX221" s="258"/>
      <c r="KY221" s="258"/>
      <c r="KZ221" s="258"/>
      <c r="LA221" s="259" t="s">
        <v>680</v>
      </c>
      <c r="LB221" s="288">
        <v>0.9</v>
      </c>
      <c r="LC221" s="659">
        <v>0.1</v>
      </c>
      <c r="LD221" s="35"/>
      <c r="LE221" s="35"/>
      <c r="LF221" s="13"/>
      <c r="LI221" s="13"/>
      <c r="LJ221" s="854">
        <v>13.7</v>
      </c>
      <c r="LK221" s="257">
        <v>16.66</v>
      </c>
      <c r="LL221" s="854"/>
      <c r="LM221" s="36" t="s">
        <v>62</v>
      </c>
      <c r="LN221" s="257">
        <f>LK221-LJ221+LU221-LT221</f>
        <v>2.160000000000001</v>
      </c>
      <c r="LO221" s="258">
        <f>LN221/LJ221</f>
        <v>0.15766423357664242</v>
      </c>
      <c r="LP221" s="258"/>
      <c r="LQ221" s="258"/>
      <c r="LR221" s="258"/>
      <c r="LS221" s="259" t="s">
        <v>680</v>
      </c>
      <c r="LT221" s="288">
        <v>0.9</v>
      </c>
      <c r="LU221" s="659">
        <v>0.1</v>
      </c>
      <c r="LV221" s="35"/>
      <c r="LW221" s="35"/>
      <c r="LX221" s="13"/>
      <c r="LZ221" s="13"/>
      <c r="MA221" s="854">
        <v>13.7</v>
      </c>
      <c r="MB221" s="257">
        <v>16.66</v>
      </c>
      <c r="MC221" s="854"/>
      <c r="MD221" s="36" t="s">
        <v>62</v>
      </c>
      <c r="ME221" s="257">
        <f>MB221-MA221+ML221-MK221</f>
        <v>2.160000000000001</v>
      </c>
      <c r="MF221" s="258">
        <f>ME221/MA221</f>
        <v>0.15766423357664242</v>
      </c>
      <c r="MG221" s="258"/>
      <c r="MH221" s="258"/>
      <c r="MI221" s="258"/>
      <c r="MJ221" s="259" t="s">
        <v>680</v>
      </c>
      <c r="MK221" s="288">
        <v>0.9</v>
      </c>
      <c r="ML221" s="659">
        <v>0.1</v>
      </c>
      <c r="MM221" s="35"/>
      <c r="MN221" s="35"/>
      <c r="MO221" s="13"/>
      <c r="MQ221" s="13"/>
      <c r="MR221" s="854">
        <v>13.7</v>
      </c>
      <c r="MS221" s="257">
        <v>16.66</v>
      </c>
      <c r="MT221" s="854"/>
      <c r="MU221" s="36" t="s">
        <v>62</v>
      </c>
      <c r="MV221" s="257">
        <f>MS221-MR221+NC221-NB221</f>
        <v>2.160000000000001</v>
      </c>
      <c r="MW221" s="258">
        <f>MV221/MR221</f>
        <v>0.15766423357664242</v>
      </c>
      <c r="MX221" s="258"/>
      <c r="MY221" s="258"/>
      <c r="MZ221" s="258"/>
      <c r="NA221" s="259" t="s">
        <v>680</v>
      </c>
      <c r="NB221" s="288">
        <v>0.9</v>
      </c>
      <c r="NC221" s="659">
        <v>0.1</v>
      </c>
      <c r="ND221" s="35"/>
      <c r="NE221" s="35"/>
      <c r="NF221" s="13"/>
      <c r="NI221" s="13"/>
      <c r="NJ221" s="854">
        <v>13.7</v>
      </c>
      <c r="NK221" s="257">
        <v>16.66</v>
      </c>
      <c r="NL221" s="854"/>
      <c r="NM221" s="36" t="s">
        <v>62</v>
      </c>
      <c r="NN221" s="257">
        <f>NK221-NJ221+NU221-NT221</f>
        <v>2.160000000000001</v>
      </c>
      <c r="NO221" s="258">
        <f>NN221/NJ221</f>
        <v>0.15766423357664242</v>
      </c>
      <c r="NP221" s="258"/>
      <c r="NQ221" s="258"/>
      <c r="NR221" s="258"/>
      <c r="NS221" s="259" t="s">
        <v>680</v>
      </c>
      <c r="NT221" s="288">
        <v>0.9</v>
      </c>
      <c r="NU221" s="659">
        <v>0.1</v>
      </c>
      <c r="NV221" s="35"/>
      <c r="NW221" s="35"/>
      <c r="NX221" s="13"/>
      <c r="OA221" s="13"/>
      <c r="OB221" s="854">
        <v>13.7</v>
      </c>
      <c r="OC221" s="257">
        <v>16.66</v>
      </c>
      <c r="OD221" s="854"/>
      <c r="OE221" s="36" t="s">
        <v>62</v>
      </c>
      <c r="OF221" s="257">
        <f>OC221-OB221+OM221-OL221</f>
        <v>2.160000000000001</v>
      </c>
      <c r="OG221" s="258">
        <f>OF221/OB221</f>
        <v>0.15766423357664242</v>
      </c>
      <c r="OH221" s="258"/>
      <c r="OI221" s="258"/>
      <c r="OJ221" s="258"/>
      <c r="OK221" s="259" t="s">
        <v>680</v>
      </c>
      <c r="OL221" s="288">
        <v>0.9</v>
      </c>
      <c r="OM221" s="659">
        <v>0.1</v>
      </c>
      <c r="ON221" s="13"/>
      <c r="OQ221" s="13"/>
      <c r="OR221" s="854">
        <v>13.7</v>
      </c>
      <c r="OS221" s="257">
        <v>16.66</v>
      </c>
      <c r="OT221" s="854"/>
      <c r="OU221" s="36" t="s">
        <v>62</v>
      </c>
      <c r="OV221" s="257">
        <f>OS221-OR221+PC221-PB221</f>
        <v>2.160000000000001</v>
      </c>
      <c r="OW221" s="258">
        <f>OV221/OR221</f>
        <v>0.15766423357664242</v>
      </c>
      <c r="OX221" s="258"/>
      <c r="OY221" s="258"/>
      <c r="OZ221" s="258"/>
      <c r="PA221" s="259" t="s">
        <v>680</v>
      </c>
      <c r="PB221" s="288">
        <v>0.9</v>
      </c>
      <c r="PC221" s="659">
        <v>0.1</v>
      </c>
      <c r="PD221" s="13"/>
      <c r="PG221" s="13"/>
      <c r="PH221" s="854">
        <v>13.7</v>
      </c>
      <c r="PI221" s="257">
        <v>16.66</v>
      </c>
      <c r="PJ221" s="854"/>
      <c r="PK221" s="36" t="s">
        <v>62</v>
      </c>
      <c r="PL221" s="257">
        <f>PI221-PH221+PS221-PR221</f>
        <v>2.160000000000001</v>
      </c>
      <c r="PM221" s="258">
        <f>PL221/PH221</f>
        <v>0.15766423357664242</v>
      </c>
      <c r="PN221" s="258"/>
      <c r="PO221" s="258"/>
      <c r="PP221" s="258"/>
      <c r="PQ221" s="259" t="s">
        <v>680</v>
      </c>
      <c r="PR221" s="288">
        <v>0.9</v>
      </c>
      <c r="PS221" s="659">
        <v>0.1</v>
      </c>
      <c r="PT221" s="13"/>
      <c r="PV221" s="13"/>
      <c r="PW221" s="854">
        <v>13.7</v>
      </c>
      <c r="PX221" s="257">
        <v>16.66</v>
      </c>
      <c r="PY221" s="854"/>
      <c r="PZ221" s="36" t="s">
        <v>62</v>
      </c>
      <c r="QA221" s="257">
        <f>PX221-PW221+QH221-QG221</f>
        <v>2.160000000000001</v>
      </c>
      <c r="QB221" s="258">
        <f>QA221/PW221</f>
        <v>0.15766423357664242</v>
      </c>
      <c r="QC221" s="258"/>
      <c r="QD221" s="258"/>
      <c r="QE221" s="258"/>
      <c r="QF221" s="259" t="s">
        <v>680</v>
      </c>
      <c r="QG221" s="288">
        <v>0.9</v>
      </c>
      <c r="QH221" s="659">
        <v>0.1</v>
      </c>
      <c r="QI221" s="13"/>
      <c r="QK221" s="13"/>
      <c r="QL221" s="854">
        <v>13.7</v>
      </c>
      <c r="QM221" s="257">
        <v>16.66</v>
      </c>
      <c r="QN221" s="854"/>
      <c r="QO221" s="36" t="s">
        <v>62</v>
      </c>
      <c r="QP221" s="257">
        <f>QM221-QL221+QW221-QV221</f>
        <v>2.160000000000001</v>
      </c>
      <c r="QQ221" s="258">
        <f>QP221/QL221</f>
        <v>0.15766423357664242</v>
      </c>
      <c r="QR221" s="258"/>
      <c r="QS221" s="258"/>
      <c r="QT221" s="258"/>
      <c r="QU221" s="259" t="s">
        <v>680</v>
      </c>
      <c r="QV221" s="288">
        <v>0.9</v>
      </c>
      <c r="QW221" s="659">
        <v>0.1</v>
      </c>
      <c r="QX221" s="13"/>
      <c r="QZ221" s="622"/>
      <c r="RA221" s="854">
        <v>13.7</v>
      </c>
      <c r="RB221" s="257">
        <v>16.66</v>
      </c>
      <c r="RC221" s="900"/>
      <c r="RD221" s="36" t="s">
        <v>62</v>
      </c>
      <c r="RE221" s="257">
        <f>RB221-RA221+RL221-RK221</f>
        <v>2.160000000000001</v>
      </c>
      <c r="RF221" s="258">
        <f>RE221/RA221</f>
        <v>0.15766423357664242</v>
      </c>
      <c r="RG221" s="258"/>
      <c r="RH221" s="258"/>
      <c r="RI221" s="258"/>
      <c r="RJ221" s="529" t="s">
        <v>680</v>
      </c>
      <c r="RK221" s="288">
        <v>0.9</v>
      </c>
      <c r="RL221" s="519">
        <v>0.1</v>
      </c>
      <c r="RM221" s="633"/>
      <c r="RQ221" s="622"/>
      <c r="RR221" s="854">
        <v>13.7</v>
      </c>
      <c r="RS221" s="257">
        <v>16.66</v>
      </c>
      <c r="RT221" s="900"/>
      <c r="RU221" s="36" t="s">
        <v>62</v>
      </c>
      <c r="RV221" s="257">
        <f>RS221-RR221+SC221-SB221</f>
        <v>2.160000000000001</v>
      </c>
      <c r="RW221" s="258">
        <f>RV221/RR221</f>
        <v>0.15766423357664242</v>
      </c>
      <c r="RX221" s="258"/>
      <c r="RY221" s="258"/>
      <c r="RZ221" s="258"/>
      <c r="SA221" s="529" t="s">
        <v>680</v>
      </c>
      <c r="SB221" s="288">
        <v>0.9</v>
      </c>
      <c r="SC221" s="519">
        <v>0.1</v>
      </c>
      <c r="SD221" s="633"/>
    </row>
    <row r="222" spans="1:498">
      <c r="A222" s="155" t="s">
        <v>640</v>
      </c>
      <c r="B222" s="156">
        <v>20</v>
      </c>
      <c r="C222" s="155" t="s">
        <v>95</v>
      </c>
      <c r="D222" s="785">
        <v>1027</v>
      </c>
      <c r="E222" s="157" t="s">
        <v>625</v>
      </c>
      <c r="F222" s="354" t="s">
        <v>626</v>
      </c>
      <c r="G222" s="607" t="s">
        <v>641</v>
      </c>
      <c r="H222" s="155" t="s">
        <v>642</v>
      </c>
      <c r="J222" s="692"/>
      <c r="K222" s="692"/>
      <c r="L222" s="692"/>
      <c r="M222" s="692"/>
      <c r="N222" s="692"/>
      <c r="O222" s="692"/>
      <c r="P222" s="692"/>
      <c r="Q222" s="692"/>
      <c r="R222" s="692"/>
      <c r="S222" s="692"/>
      <c r="T222" s="692"/>
      <c r="U222" s="692"/>
      <c r="X222" s="13"/>
      <c r="Y222" s="13"/>
      <c r="Z222" s="13"/>
      <c r="AA222" s="13"/>
      <c r="AB222" s="13"/>
      <c r="AC222" s="13"/>
      <c r="AD222" s="13"/>
      <c r="AE222" s="13"/>
      <c r="AF222" s="13"/>
      <c r="AG222" s="243"/>
      <c r="AH222" s="13"/>
      <c r="AI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243"/>
      <c r="AV222" s="13"/>
      <c r="AW222" s="13"/>
      <c r="AZ222" s="128"/>
      <c r="BA222" s="128"/>
      <c r="BB222" s="128"/>
      <c r="BC222" s="128"/>
      <c r="BD222" s="128"/>
      <c r="BE222" s="128"/>
      <c r="BF222" s="13"/>
      <c r="BG222" s="13"/>
      <c r="BH222" s="13"/>
      <c r="BI222" s="243"/>
      <c r="BJ222" s="13"/>
      <c r="BK222" s="13"/>
      <c r="BL222" s="128"/>
      <c r="BN222" s="13"/>
      <c r="BO222" s="13"/>
      <c r="BP222" s="13"/>
      <c r="BQ222" s="13"/>
      <c r="BR222" s="13"/>
      <c r="BS222" s="13"/>
      <c r="BT222" s="13"/>
      <c r="BU222" s="13"/>
      <c r="BV222" s="13"/>
      <c r="BW222" s="243"/>
      <c r="BX222" s="13"/>
      <c r="BY222" s="13"/>
      <c r="CB222" s="128"/>
      <c r="CC222" s="128"/>
      <c r="CD222" s="128"/>
      <c r="CE222" s="128"/>
      <c r="CF222" s="128"/>
      <c r="CG222" s="128"/>
      <c r="CH222" s="128"/>
      <c r="CI222" s="128"/>
      <c r="CJ222" s="128"/>
      <c r="CK222" s="245"/>
      <c r="CL222" s="128"/>
      <c r="CM222" s="128"/>
      <c r="CP222" s="13"/>
      <c r="CQ222" s="128"/>
      <c r="CR222" s="13"/>
      <c r="CS222" s="13"/>
      <c r="CT222" s="13"/>
      <c r="CU222" s="13"/>
      <c r="CV222" s="13"/>
      <c r="CW222" s="13"/>
      <c r="CX222" s="13"/>
      <c r="CY222" s="243"/>
      <c r="CZ222" s="13"/>
      <c r="DA222" s="13"/>
      <c r="DD222" s="13"/>
      <c r="DE222" s="128"/>
      <c r="DF222" s="13"/>
      <c r="DG222" s="13"/>
      <c r="DH222" s="13"/>
      <c r="DI222" s="13"/>
      <c r="DJ222" s="13"/>
      <c r="DK222" s="13"/>
      <c r="DL222" s="13"/>
      <c r="DM222" s="13"/>
      <c r="DN222" s="13"/>
      <c r="DO222" s="243"/>
      <c r="DP222" s="13"/>
      <c r="DQ222" s="13"/>
      <c r="DT222" s="13"/>
      <c r="DU222" s="128"/>
      <c r="DV222" s="13"/>
      <c r="DW222" s="13"/>
      <c r="DX222" s="13"/>
      <c r="DY222" s="13"/>
      <c r="DZ222" s="13"/>
      <c r="EA222" s="13"/>
      <c r="EB222" s="13"/>
      <c r="EC222" s="243"/>
      <c r="ED222" s="13"/>
      <c r="EE222" s="13"/>
      <c r="EH222" s="13"/>
      <c r="EI222" s="128"/>
      <c r="EJ222" s="13"/>
      <c r="EK222" s="13"/>
      <c r="EL222" s="13"/>
      <c r="EM222" s="13"/>
      <c r="EN222" s="13"/>
      <c r="EO222" s="13"/>
      <c r="EP222" s="243"/>
      <c r="EQ222" s="13"/>
      <c r="ER222" s="13"/>
      <c r="EU222" s="13"/>
      <c r="EV222" s="854">
        <v>14.6</v>
      </c>
      <c r="EW222" s="257"/>
      <c r="EX222" s="35" t="s">
        <v>62</v>
      </c>
      <c r="EY222" s="257">
        <f>EW222-EV222+FC222-FB222</f>
        <v>-14.5</v>
      </c>
      <c r="EZ222" s="258">
        <f>EY222/EV222</f>
        <v>-0.99315068493150682</v>
      </c>
      <c r="FA222" s="259" t="s">
        <v>676</v>
      </c>
      <c r="FB222" s="260"/>
      <c r="FC222" s="337">
        <v>0.1</v>
      </c>
      <c r="FD222" s="35"/>
      <c r="FE222" s="35"/>
      <c r="FH222" s="13"/>
      <c r="FI222" s="854">
        <v>14.6</v>
      </c>
      <c r="FJ222" s="257"/>
      <c r="FK222" s="35" t="s">
        <v>62</v>
      </c>
      <c r="FL222" s="257">
        <f>FJ222-FI222+FP222-FO222</f>
        <v>-14.998442367601246</v>
      </c>
      <c r="FM222" s="258">
        <f>FL222/FI222</f>
        <v>-1.027290573123373</v>
      </c>
      <c r="FN222" s="259" t="s">
        <v>678</v>
      </c>
      <c r="FO222" s="263">
        <f>(75+85)/321</f>
        <v>0.49844236760124611</v>
      </c>
      <c r="FP222" s="337">
        <v>0.1</v>
      </c>
      <c r="FQ222" s="35"/>
      <c r="FR222" s="35"/>
      <c r="FU222" s="13"/>
      <c r="FV222" s="854">
        <v>14.6</v>
      </c>
      <c r="FW222" s="257"/>
      <c r="FX222" s="854"/>
      <c r="FY222" s="35" t="s">
        <v>62</v>
      </c>
      <c r="FZ222" s="257">
        <f>FW222-FV222+GD222-GC222</f>
        <v>-15.029595015576325</v>
      </c>
      <c r="GA222" s="258">
        <f>FZ222/FV222</f>
        <v>-1.0294243161353647</v>
      </c>
      <c r="GB222" s="259" t="s">
        <v>676</v>
      </c>
      <c r="GC222" s="263">
        <f>(95+75)/321</f>
        <v>0.52959501557632394</v>
      </c>
      <c r="GD222" s="337">
        <v>0.1</v>
      </c>
      <c r="GE222" s="35"/>
      <c r="GF222" s="35"/>
      <c r="GI222" s="13"/>
      <c r="GJ222" s="854">
        <v>14.6</v>
      </c>
      <c r="GK222" s="257"/>
      <c r="GL222" s="854"/>
      <c r="GM222" s="35" t="s">
        <v>62</v>
      </c>
      <c r="GN222" s="257">
        <f>GK222-GJ222+GR222-GQ222</f>
        <v>-15.029595015576325</v>
      </c>
      <c r="GO222" s="258">
        <f>GN222/GJ222</f>
        <v>-1.0294243161353647</v>
      </c>
      <c r="GP222" s="259" t="s">
        <v>676</v>
      </c>
      <c r="GQ222" s="288">
        <f>(95+75)/321</f>
        <v>0.52959501557632394</v>
      </c>
      <c r="GR222" s="659">
        <v>0.1</v>
      </c>
      <c r="GS222" s="35"/>
      <c r="GT222" s="35"/>
      <c r="GW222" s="13" t="s">
        <v>679</v>
      </c>
      <c r="GX222" s="854">
        <v>14.6</v>
      </c>
      <c r="GY222" s="257">
        <v>16.53</v>
      </c>
      <c r="GZ222" s="854"/>
      <c r="HA222" s="35" t="s">
        <v>62</v>
      </c>
      <c r="HB222" s="257">
        <f>GY222-GX222+HF222-HE222</f>
        <v>1.1300000000000017</v>
      </c>
      <c r="HC222" s="258">
        <f>HB222/GX222</f>
        <v>7.7397260273972715E-2</v>
      </c>
      <c r="HD222" s="259" t="s">
        <v>680</v>
      </c>
      <c r="HE222" s="288">
        <v>0.9</v>
      </c>
      <c r="HF222" s="659">
        <v>0.1</v>
      </c>
      <c r="HG222" s="35"/>
      <c r="HH222" s="35"/>
      <c r="HK222" s="13" t="s">
        <v>679</v>
      </c>
      <c r="HL222" s="854">
        <v>14.6</v>
      </c>
      <c r="HM222" s="257">
        <v>16.53</v>
      </c>
      <c r="HN222" s="854"/>
      <c r="HO222" s="35" t="s">
        <v>62</v>
      </c>
      <c r="HP222" s="257">
        <f>HM222-HL222+HT222-HS222</f>
        <v>1.1300000000000017</v>
      </c>
      <c r="HQ222" s="258">
        <f>HP222/HL222</f>
        <v>7.7397260273972715E-2</v>
      </c>
      <c r="HR222" s="259" t="s">
        <v>680</v>
      </c>
      <c r="HS222" s="288">
        <v>0.9</v>
      </c>
      <c r="HT222" s="659">
        <v>0.1</v>
      </c>
      <c r="HU222" s="35"/>
      <c r="HV222" s="35"/>
      <c r="HX222" s="13" t="s">
        <v>679</v>
      </c>
      <c r="HY222" s="854">
        <v>14.6</v>
      </c>
      <c r="HZ222" s="257">
        <v>16.53</v>
      </c>
      <c r="IA222" s="854"/>
      <c r="IB222" s="35" t="s">
        <v>62</v>
      </c>
      <c r="IC222" s="257">
        <f>HZ222-HY222+IJ222-II222</f>
        <v>1.1300000000000017</v>
      </c>
      <c r="ID222" s="258">
        <f>IC222/HY222</f>
        <v>7.7397260273972715E-2</v>
      </c>
      <c r="IE222" s="258"/>
      <c r="IF222" s="258"/>
      <c r="IG222" s="258"/>
      <c r="IH222" s="259" t="s">
        <v>680</v>
      </c>
      <c r="II222" s="288">
        <v>0.9</v>
      </c>
      <c r="IJ222" s="659">
        <v>0.1</v>
      </c>
      <c r="IK222" s="35"/>
      <c r="IL222" s="35"/>
      <c r="IQ222" s="13" t="s">
        <v>679</v>
      </c>
      <c r="IR222" s="854">
        <v>14.6</v>
      </c>
      <c r="IS222" s="257">
        <v>16.53</v>
      </c>
      <c r="IT222" s="854"/>
      <c r="IU222" s="35" t="s">
        <v>62</v>
      </c>
      <c r="IV222" s="257">
        <f>IS222-IR222+JC222-JB222</f>
        <v>1.1300000000000017</v>
      </c>
      <c r="IW222" s="258">
        <f>IV222/IR222</f>
        <v>7.7397260273972715E-2</v>
      </c>
      <c r="IX222" s="258"/>
      <c r="IY222" s="258"/>
      <c r="IZ222" s="258"/>
      <c r="JA222" s="259" t="s">
        <v>680</v>
      </c>
      <c r="JB222" s="288">
        <v>0.9</v>
      </c>
      <c r="JC222" s="659">
        <v>0.1</v>
      </c>
      <c r="JD222" s="35"/>
      <c r="JE222" s="35"/>
      <c r="JH222" s="13" t="s">
        <v>679</v>
      </c>
      <c r="JI222" s="854">
        <v>14.7</v>
      </c>
      <c r="JJ222" s="257">
        <v>17.809999999999999</v>
      </c>
      <c r="JK222" s="854"/>
      <c r="JL222" s="35" t="s">
        <v>62</v>
      </c>
      <c r="JM222" s="257">
        <f>JJ222-JI222+JT222-JS222</f>
        <v>2.3099999999999996</v>
      </c>
      <c r="JN222" s="258">
        <f>JM222/JI222</f>
        <v>0.15714285714285711</v>
      </c>
      <c r="JO222" s="258"/>
      <c r="JP222" s="258"/>
      <c r="JQ222" s="258"/>
      <c r="JR222" s="259" t="s">
        <v>680</v>
      </c>
      <c r="JS222" s="288">
        <v>0.9</v>
      </c>
      <c r="JT222" s="659">
        <v>0.1</v>
      </c>
      <c r="JU222" s="35"/>
      <c r="JV222" s="35"/>
      <c r="JW222" s="13"/>
      <c r="JZ222" s="13"/>
      <c r="KA222" s="854">
        <v>14.7</v>
      </c>
      <c r="KB222" s="257">
        <v>17.809999999999999</v>
      </c>
      <c r="KC222" s="854"/>
      <c r="KD222" s="35" t="s">
        <v>62</v>
      </c>
      <c r="KE222" s="257">
        <f>KB222-KA222+KL222-KK222</f>
        <v>2.3099999999999996</v>
      </c>
      <c r="KF222" s="258">
        <f>KE222/KA222</f>
        <v>0.15714285714285711</v>
      </c>
      <c r="KG222" s="258"/>
      <c r="KH222" s="258"/>
      <c r="KI222" s="258"/>
      <c r="KJ222" s="259" t="s">
        <v>680</v>
      </c>
      <c r="KK222" s="288">
        <v>0.9</v>
      </c>
      <c r="KL222" s="659">
        <v>0.1</v>
      </c>
      <c r="KM222" s="35"/>
      <c r="KN222" s="35"/>
      <c r="KO222" s="13"/>
      <c r="KQ222" s="13"/>
      <c r="KR222" s="854">
        <v>14.7</v>
      </c>
      <c r="KS222" s="257">
        <v>17.809999999999999</v>
      </c>
      <c r="KT222" s="854"/>
      <c r="KU222" s="36" t="s">
        <v>62</v>
      </c>
      <c r="KV222" s="257">
        <f>KS222-KR222+LC222-LB222</f>
        <v>2.3099999999999996</v>
      </c>
      <c r="KW222" s="258">
        <f>KV222/KR222</f>
        <v>0.15714285714285711</v>
      </c>
      <c r="KX222" s="258"/>
      <c r="KY222" s="258"/>
      <c r="KZ222" s="258"/>
      <c r="LA222" s="259" t="s">
        <v>680</v>
      </c>
      <c r="LB222" s="288">
        <v>0.9</v>
      </c>
      <c r="LC222" s="659">
        <v>0.1</v>
      </c>
      <c r="LD222" s="35"/>
      <c r="LE222" s="35"/>
      <c r="LF222" s="13"/>
      <c r="LI222" s="13"/>
      <c r="LJ222" s="854">
        <v>14.7</v>
      </c>
      <c r="LK222" s="257">
        <v>17.809999999999999</v>
      </c>
      <c r="LL222" s="854"/>
      <c r="LM222" s="36" t="s">
        <v>62</v>
      </c>
      <c r="LN222" s="257">
        <f>LK222-LJ222+LU222-LT222</f>
        <v>2.3099999999999996</v>
      </c>
      <c r="LO222" s="258">
        <f>LN222/LJ222</f>
        <v>0.15714285714285711</v>
      </c>
      <c r="LP222" s="258"/>
      <c r="LQ222" s="258"/>
      <c r="LR222" s="258"/>
      <c r="LS222" s="259" t="s">
        <v>680</v>
      </c>
      <c r="LT222" s="288">
        <v>0.9</v>
      </c>
      <c r="LU222" s="659">
        <v>0.1</v>
      </c>
      <c r="LV222" s="35"/>
      <c r="LW222" s="35"/>
      <c r="LX222" s="13"/>
      <c r="LZ222" s="13"/>
      <c r="MA222" s="854">
        <v>14.7</v>
      </c>
      <c r="MB222" s="257">
        <v>17.809999999999999</v>
      </c>
      <c r="MC222" s="854"/>
      <c r="MD222" s="36" t="s">
        <v>62</v>
      </c>
      <c r="ME222" s="257">
        <f>MB222-MA222+ML222-MK222</f>
        <v>2.3099999999999996</v>
      </c>
      <c r="MF222" s="258">
        <f>ME222/MA222</f>
        <v>0.15714285714285711</v>
      </c>
      <c r="MG222" s="258"/>
      <c r="MH222" s="258"/>
      <c r="MI222" s="258"/>
      <c r="MJ222" s="259" t="s">
        <v>680</v>
      </c>
      <c r="MK222" s="288">
        <v>0.9</v>
      </c>
      <c r="ML222" s="659">
        <v>0.1</v>
      </c>
      <c r="MM222" s="35"/>
      <c r="MN222" s="35"/>
      <c r="MO222" s="13"/>
      <c r="MQ222" s="13"/>
      <c r="MR222" s="854">
        <v>14.7</v>
      </c>
      <c r="MS222" s="257">
        <v>17.809999999999999</v>
      </c>
      <c r="MT222" s="854"/>
      <c r="MU222" s="36" t="s">
        <v>62</v>
      </c>
      <c r="MV222" s="257">
        <f>MS222-MR222+NC222-NB222</f>
        <v>2.3099999999999996</v>
      </c>
      <c r="MW222" s="258">
        <f>MV222/MR222</f>
        <v>0.15714285714285711</v>
      </c>
      <c r="MX222" s="258"/>
      <c r="MY222" s="258"/>
      <c r="MZ222" s="258"/>
      <c r="NA222" s="259" t="s">
        <v>680</v>
      </c>
      <c r="NB222" s="288">
        <v>0.9</v>
      </c>
      <c r="NC222" s="659">
        <v>0.1</v>
      </c>
      <c r="ND222" s="35"/>
      <c r="NE222" s="35"/>
      <c r="NF222" s="13"/>
      <c r="NI222" s="13"/>
      <c r="NJ222" s="854">
        <v>14.7</v>
      </c>
      <c r="NK222" s="257">
        <v>17.809999999999999</v>
      </c>
      <c r="NL222" s="854"/>
      <c r="NM222" s="36" t="s">
        <v>62</v>
      </c>
      <c r="NN222" s="257">
        <f>NK222-NJ222+NU222-NT222</f>
        <v>2.3099999999999996</v>
      </c>
      <c r="NO222" s="258">
        <f>NN222/NJ222</f>
        <v>0.15714285714285711</v>
      </c>
      <c r="NP222" s="258"/>
      <c r="NQ222" s="258"/>
      <c r="NR222" s="258"/>
      <c r="NS222" s="259" t="s">
        <v>680</v>
      </c>
      <c r="NT222" s="288">
        <v>0.9</v>
      </c>
      <c r="NU222" s="659">
        <v>0.1</v>
      </c>
      <c r="NV222" s="35"/>
      <c r="NW222" s="35"/>
      <c r="NX222" s="13"/>
      <c r="OA222" s="13"/>
      <c r="OB222" s="854">
        <v>14.7</v>
      </c>
      <c r="OC222" s="257">
        <v>17.809999999999999</v>
      </c>
      <c r="OD222" s="854"/>
      <c r="OE222" s="36" t="s">
        <v>62</v>
      </c>
      <c r="OF222" s="257">
        <f>OC222-OB222+OM222-OL222</f>
        <v>2.3099999999999996</v>
      </c>
      <c r="OG222" s="258">
        <f>OF222/OB222</f>
        <v>0.15714285714285711</v>
      </c>
      <c r="OH222" s="258"/>
      <c r="OI222" s="258"/>
      <c r="OJ222" s="258"/>
      <c r="OK222" s="259" t="s">
        <v>680</v>
      </c>
      <c r="OL222" s="288">
        <v>0.9</v>
      </c>
      <c r="OM222" s="659">
        <v>0.1</v>
      </c>
      <c r="ON222" s="13"/>
      <c r="OQ222" s="13"/>
      <c r="OR222" s="854">
        <v>14.7</v>
      </c>
      <c r="OS222" s="257">
        <v>17.809999999999999</v>
      </c>
      <c r="OT222" s="854"/>
      <c r="OU222" s="36" t="s">
        <v>62</v>
      </c>
      <c r="OV222" s="257">
        <f>OS222-OR222+PC222-PB222</f>
        <v>2.3099999999999996</v>
      </c>
      <c r="OW222" s="258">
        <f>OV222/OR222</f>
        <v>0.15714285714285711</v>
      </c>
      <c r="OX222" s="258"/>
      <c r="OY222" s="258"/>
      <c r="OZ222" s="258"/>
      <c r="PA222" s="259" t="s">
        <v>680</v>
      </c>
      <c r="PB222" s="288">
        <v>0.9</v>
      </c>
      <c r="PC222" s="659">
        <v>0.1</v>
      </c>
      <c r="PD222" s="13"/>
      <c r="PG222" s="13"/>
      <c r="PH222" s="854">
        <v>14.7</v>
      </c>
      <c r="PI222" s="257">
        <v>17.809999999999999</v>
      </c>
      <c r="PJ222" s="854"/>
      <c r="PK222" s="36" t="s">
        <v>62</v>
      </c>
      <c r="PL222" s="257">
        <f>PI222-PH222+PS222-PR222</f>
        <v>2.3099999999999996</v>
      </c>
      <c r="PM222" s="258">
        <f>PL222/PH222</f>
        <v>0.15714285714285711</v>
      </c>
      <c r="PN222" s="258"/>
      <c r="PO222" s="258"/>
      <c r="PP222" s="258"/>
      <c r="PQ222" s="259" t="s">
        <v>680</v>
      </c>
      <c r="PR222" s="288">
        <v>0.9</v>
      </c>
      <c r="PS222" s="659">
        <v>0.1</v>
      </c>
      <c r="PT222" s="13"/>
      <c r="PV222" s="13"/>
      <c r="PW222" s="854">
        <v>14.7</v>
      </c>
      <c r="PX222" s="257">
        <v>17.809999999999999</v>
      </c>
      <c r="PY222" s="854"/>
      <c r="PZ222" s="36" t="s">
        <v>62</v>
      </c>
      <c r="QA222" s="257">
        <f>PX222-PW222+QH222-QG222</f>
        <v>2.3099999999999996</v>
      </c>
      <c r="QB222" s="258">
        <f>QA222/PW222</f>
        <v>0.15714285714285711</v>
      </c>
      <c r="QC222" s="258"/>
      <c r="QD222" s="258"/>
      <c r="QE222" s="258"/>
      <c r="QF222" s="259" t="s">
        <v>680</v>
      </c>
      <c r="QG222" s="288">
        <v>0.9</v>
      </c>
      <c r="QH222" s="659">
        <v>0.1</v>
      </c>
      <c r="QI222" s="13"/>
      <c r="QK222" s="13"/>
      <c r="QL222" s="854">
        <v>14.7</v>
      </c>
      <c r="QM222" s="257">
        <v>17.809999999999999</v>
      </c>
      <c r="QN222" s="854"/>
      <c r="QO222" s="36" t="s">
        <v>62</v>
      </c>
      <c r="QP222" s="257">
        <f>QM222-QL222+QW222-QV222</f>
        <v>2.3099999999999996</v>
      </c>
      <c r="QQ222" s="258">
        <f>QP222/QL222</f>
        <v>0.15714285714285711</v>
      </c>
      <c r="QR222" s="258"/>
      <c r="QS222" s="258"/>
      <c r="QT222" s="258"/>
      <c r="QU222" s="259" t="s">
        <v>680</v>
      </c>
      <c r="QV222" s="288">
        <v>0.9</v>
      </c>
      <c r="QW222" s="659">
        <v>0.1</v>
      </c>
      <c r="QX222" s="13"/>
      <c r="QZ222" s="622"/>
      <c r="RA222" s="854">
        <v>14.7</v>
      </c>
      <c r="RB222" s="257">
        <v>17.809999999999999</v>
      </c>
      <c r="RC222" s="900"/>
      <c r="RD222" s="36" t="s">
        <v>62</v>
      </c>
      <c r="RE222" s="257">
        <f>RB222-RA222+RL222-RK222</f>
        <v>2.3099999999999996</v>
      </c>
      <c r="RF222" s="258">
        <f>RE222/RA222</f>
        <v>0.15714285714285711</v>
      </c>
      <c r="RG222" s="258"/>
      <c r="RH222" s="258"/>
      <c r="RI222" s="258"/>
      <c r="RJ222" s="529" t="s">
        <v>680</v>
      </c>
      <c r="RK222" s="288">
        <v>0.9</v>
      </c>
      <c r="RL222" s="519">
        <v>0.1</v>
      </c>
      <c r="RM222" s="633"/>
      <c r="RQ222" s="622"/>
      <c r="RR222" s="854">
        <v>14.7</v>
      </c>
      <c r="RS222" s="257">
        <v>17.809999999999999</v>
      </c>
      <c r="RT222" s="900"/>
      <c r="RU222" s="36" t="s">
        <v>62</v>
      </c>
      <c r="RV222" s="257">
        <f>RS222-RR222+SC222-SB222</f>
        <v>2.3099999999999996</v>
      </c>
      <c r="RW222" s="258">
        <f>RV222/RR222</f>
        <v>0.15714285714285711</v>
      </c>
      <c r="RX222" s="258"/>
      <c r="RY222" s="258"/>
      <c r="RZ222" s="258"/>
      <c r="SA222" s="529" t="s">
        <v>680</v>
      </c>
      <c r="SB222" s="288">
        <v>0.9</v>
      </c>
      <c r="SC222" s="519">
        <v>0.1</v>
      </c>
      <c r="SD222" s="633"/>
    </row>
    <row r="223" spans="1:498">
      <c r="A223" s="155" t="s">
        <v>643</v>
      </c>
      <c r="B223" s="156">
        <v>20</v>
      </c>
      <c r="C223" s="155" t="s">
        <v>95</v>
      </c>
      <c r="D223" s="785">
        <v>1027</v>
      </c>
      <c r="E223" s="157" t="s">
        <v>625</v>
      </c>
      <c r="F223" s="354" t="s">
        <v>626</v>
      </c>
      <c r="G223" s="607" t="s">
        <v>644</v>
      </c>
      <c r="H223" s="155" t="s">
        <v>645</v>
      </c>
      <c r="J223" s="692"/>
      <c r="K223" s="692"/>
      <c r="L223" s="692"/>
      <c r="M223" s="692"/>
      <c r="N223" s="692"/>
      <c r="O223" s="692"/>
      <c r="P223" s="692"/>
      <c r="Q223" s="692"/>
      <c r="R223" s="692"/>
      <c r="S223" s="692"/>
      <c r="T223" s="692"/>
      <c r="U223" s="692"/>
      <c r="V223" s="692"/>
      <c r="X223" s="13"/>
      <c r="Y223" s="13"/>
      <c r="Z223" s="13"/>
      <c r="AA223" s="13"/>
      <c r="AB223" s="13"/>
      <c r="AC223" s="13"/>
      <c r="AD223" s="13"/>
      <c r="AE223" s="13"/>
      <c r="AF223" s="13"/>
      <c r="AG223" s="243"/>
      <c r="AH223" s="13"/>
      <c r="AI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243"/>
      <c r="AV223" s="13"/>
      <c r="AW223" s="13"/>
      <c r="AX223" s="692"/>
      <c r="AZ223" s="128"/>
      <c r="BA223" s="128"/>
      <c r="BB223" s="128"/>
      <c r="BC223" s="128"/>
      <c r="BD223" s="128"/>
      <c r="BE223" s="128"/>
      <c r="BF223" s="13"/>
      <c r="BG223" s="13"/>
      <c r="BH223" s="13"/>
      <c r="BI223" s="243"/>
      <c r="BJ223" s="13"/>
      <c r="BK223" s="13"/>
      <c r="BL223" s="128"/>
      <c r="BN223" s="13"/>
      <c r="BO223" s="13"/>
      <c r="BP223" s="13"/>
      <c r="BQ223" s="13"/>
      <c r="BR223" s="13"/>
      <c r="BS223" s="13"/>
      <c r="BT223" s="13"/>
      <c r="BU223" s="13"/>
      <c r="BV223" s="13"/>
      <c r="BW223" s="243"/>
      <c r="BX223" s="13"/>
      <c r="BY223" s="13"/>
      <c r="BZ223" s="692"/>
      <c r="CB223" s="128"/>
      <c r="CC223" s="128"/>
      <c r="CD223" s="128"/>
      <c r="CE223" s="128"/>
      <c r="CF223" s="128"/>
      <c r="CG223" s="128"/>
      <c r="CH223" s="128"/>
      <c r="CI223" s="128"/>
      <c r="CJ223" s="128"/>
      <c r="CK223" s="245"/>
      <c r="CL223" s="128"/>
      <c r="CM223" s="128"/>
      <c r="CN223" s="692"/>
      <c r="CP223" s="13"/>
      <c r="CQ223" s="128"/>
      <c r="CR223" s="13"/>
      <c r="CS223" s="13"/>
      <c r="CT223" s="13"/>
      <c r="CU223" s="13"/>
      <c r="CV223" s="13"/>
      <c r="CW223" s="13"/>
      <c r="CX223" s="13"/>
      <c r="CY223" s="243"/>
      <c r="CZ223" s="13"/>
      <c r="DA223" s="13"/>
      <c r="DB223" s="692"/>
      <c r="DD223" s="13"/>
      <c r="DE223" s="128"/>
      <c r="DF223" s="13"/>
      <c r="DG223" s="13"/>
      <c r="DH223" s="13"/>
      <c r="DI223" s="13"/>
      <c r="DJ223" s="13"/>
      <c r="DK223" s="13"/>
      <c r="DL223" s="13"/>
      <c r="DM223" s="13"/>
      <c r="DN223" s="13"/>
      <c r="DO223" s="243"/>
      <c r="DP223" s="13"/>
      <c r="DQ223" s="13"/>
      <c r="DR223" s="692"/>
      <c r="DT223" s="13"/>
      <c r="DU223" s="128"/>
      <c r="DV223" s="13"/>
      <c r="DW223" s="13"/>
      <c r="DX223" s="13"/>
      <c r="DY223" s="13"/>
      <c r="DZ223" s="13"/>
      <c r="EA223" s="13"/>
      <c r="EB223" s="13"/>
      <c r="EC223" s="243"/>
      <c r="ED223" s="13"/>
      <c r="EE223" s="13"/>
      <c r="EF223" s="692"/>
      <c r="EH223" s="13"/>
      <c r="EI223" s="128"/>
      <c r="EJ223" s="13"/>
      <c r="EK223" s="13"/>
      <c r="EL223" s="13"/>
      <c r="EM223" s="13"/>
      <c r="EN223" s="13"/>
      <c r="EO223" s="13"/>
      <c r="EP223" s="243"/>
      <c r="EQ223" s="13"/>
      <c r="ER223" s="13"/>
      <c r="ES223" s="692"/>
      <c r="EU223" s="13"/>
      <c r="EV223" s="854">
        <v>15.25</v>
      </c>
      <c r="EW223" s="257">
        <v>17.02</v>
      </c>
      <c r="EX223" s="35" t="s">
        <v>62</v>
      </c>
      <c r="EY223" s="257">
        <f>EW223-EV223+FC223-FB223</f>
        <v>1.8699999999999997</v>
      </c>
      <c r="EZ223" s="258">
        <f>EY223/EV223</f>
        <v>0.1226229508196721</v>
      </c>
      <c r="FA223" s="259" t="s">
        <v>676</v>
      </c>
      <c r="FB223" s="260"/>
      <c r="FC223" s="337">
        <v>0.1</v>
      </c>
      <c r="FD223" s="35"/>
      <c r="FE223" s="35"/>
      <c r="FF223" s="692"/>
      <c r="FH223" s="13"/>
      <c r="FI223" s="854">
        <v>15.25</v>
      </c>
      <c r="FJ223" s="257">
        <v>17.02</v>
      </c>
      <c r="FK223" s="35" t="s">
        <v>62</v>
      </c>
      <c r="FL223" s="257">
        <f>FJ223-FI223+FP223-FO223</f>
        <v>1.3715576323987535</v>
      </c>
      <c r="FM223" s="258">
        <f>FL223/FI223</f>
        <v>8.9938205403196955E-2</v>
      </c>
      <c r="FN223" s="259" t="s">
        <v>678</v>
      </c>
      <c r="FO223" s="263">
        <f>(75+85)/321</f>
        <v>0.49844236760124611</v>
      </c>
      <c r="FP223" s="337">
        <v>0.1</v>
      </c>
      <c r="FQ223" s="35"/>
      <c r="FR223" s="35"/>
      <c r="FS223" s="692"/>
      <c r="FU223" s="13"/>
      <c r="FV223" s="854">
        <v>15.25</v>
      </c>
      <c r="FW223" s="257">
        <v>17.02</v>
      </c>
      <c r="FX223" s="854"/>
      <c r="FY223" s="35" t="s">
        <v>62</v>
      </c>
      <c r="FZ223" s="257">
        <f>FW223-FV223+GD223-GC223</f>
        <v>1.3404049844236758</v>
      </c>
      <c r="GA223" s="258">
        <f>FZ223/FV223</f>
        <v>8.7895408814667272E-2</v>
      </c>
      <c r="GB223" s="259" t="s">
        <v>676</v>
      </c>
      <c r="GC223" s="263">
        <f>(95+75)/321</f>
        <v>0.52959501557632394</v>
      </c>
      <c r="GD223" s="337">
        <v>0.1</v>
      </c>
      <c r="GE223" s="35"/>
      <c r="GF223" s="35"/>
      <c r="GG223" s="692"/>
      <c r="GI223" s="13"/>
      <c r="GJ223" s="854">
        <v>15.25</v>
      </c>
      <c r="GK223" s="257">
        <v>17.02</v>
      </c>
      <c r="GL223" s="854"/>
      <c r="GM223" s="35" t="s">
        <v>62</v>
      </c>
      <c r="GN223" s="257">
        <f>GK223-GJ223+GR223-GQ223</f>
        <v>1.3404049844236758</v>
      </c>
      <c r="GO223" s="258">
        <f>GN223/GJ223</f>
        <v>8.7895408814667272E-2</v>
      </c>
      <c r="GP223" s="259" t="s">
        <v>676</v>
      </c>
      <c r="GQ223" s="288">
        <f>(95+75)/321</f>
        <v>0.52959501557632394</v>
      </c>
      <c r="GR223" s="659">
        <v>0.1</v>
      </c>
      <c r="GS223" s="35"/>
      <c r="GT223" s="35"/>
      <c r="GU223" s="692"/>
      <c r="GW223" s="13" t="s">
        <v>679</v>
      </c>
      <c r="GX223" s="854">
        <v>15.25</v>
      </c>
      <c r="GY223" s="257">
        <v>17.920000000000002</v>
      </c>
      <c r="GZ223" s="854"/>
      <c r="HA223" s="35" t="s">
        <v>62</v>
      </c>
      <c r="HB223" s="257">
        <f>GY223-GX223+HF223-HE223</f>
        <v>1.8700000000000019</v>
      </c>
      <c r="HC223" s="258">
        <f>HB223/GX223</f>
        <v>0.12262295081967226</v>
      </c>
      <c r="HD223" s="259" t="s">
        <v>680</v>
      </c>
      <c r="HE223" s="288">
        <v>0.9</v>
      </c>
      <c r="HF223" s="659">
        <v>0.1</v>
      </c>
      <c r="HG223" s="35"/>
      <c r="HH223" s="35"/>
      <c r="HI223" s="692"/>
      <c r="HJ223" s="692"/>
      <c r="HK223" s="13" t="s">
        <v>679</v>
      </c>
      <c r="HL223" s="854">
        <v>15.25</v>
      </c>
      <c r="HM223" s="257">
        <v>17.920000000000002</v>
      </c>
      <c r="HN223" s="854"/>
      <c r="HO223" s="35" t="s">
        <v>62</v>
      </c>
      <c r="HP223" s="257">
        <f>HM223-HL223+HT223-HS223</f>
        <v>1.8700000000000019</v>
      </c>
      <c r="HQ223" s="258">
        <f>HP223/HL223</f>
        <v>0.12262295081967226</v>
      </c>
      <c r="HR223" s="259" t="s">
        <v>680</v>
      </c>
      <c r="HS223" s="288">
        <v>0.9</v>
      </c>
      <c r="HT223" s="659">
        <v>0.1</v>
      </c>
      <c r="HU223" s="35"/>
      <c r="HV223" s="35"/>
      <c r="HW223" s="692"/>
      <c r="HX223" s="13" t="s">
        <v>679</v>
      </c>
      <c r="HY223" s="854">
        <v>15.25</v>
      </c>
      <c r="HZ223" s="257">
        <v>17.920000000000002</v>
      </c>
      <c r="IA223" s="854"/>
      <c r="IB223" s="35" t="s">
        <v>62</v>
      </c>
      <c r="IC223" s="257">
        <f>HZ223-HY223+IJ223-II223</f>
        <v>1.8700000000000019</v>
      </c>
      <c r="ID223" s="258">
        <f>IC223/HY223</f>
        <v>0.12262295081967226</v>
      </c>
      <c r="IE223" s="258"/>
      <c r="IF223" s="258"/>
      <c r="IG223" s="258"/>
      <c r="IH223" s="259" t="s">
        <v>680</v>
      </c>
      <c r="II223" s="288">
        <v>0.9</v>
      </c>
      <c r="IJ223" s="659">
        <v>0.1</v>
      </c>
      <c r="IK223" s="35"/>
      <c r="IL223" s="35"/>
      <c r="IM223" s="692"/>
      <c r="IQ223" s="13" t="s">
        <v>679</v>
      </c>
      <c r="IR223" s="854">
        <v>15.25</v>
      </c>
      <c r="IS223" s="257">
        <v>17.920000000000002</v>
      </c>
      <c r="IT223" s="854"/>
      <c r="IU223" s="35" t="s">
        <v>62</v>
      </c>
      <c r="IV223" s="257">
        <f>IS223-IR223+JC223-JB223</f>
        <v>1.8700000000000019</v>
      </c>
      <c r="IW223" s="258">
        <f>IV223/IR223</f>
        <v>0.12262295081967226</v>
      </c>
      <c r="IX223" s="258"/>
      <c r="IY223" s="258"/>
      <c r="IZ223" s="258"/>
      <c r="JA223" s="259" t="s">
        <v>680</v>
      </c>
      <c r="JB223" s="288">
        <v>0.9</v>
      </c>
      <c r="JC223" s="659">
        <v>0.1</v>
      </c>
      <c r="JD223" s="35"/>
      <c r="JE223" s="35"/>
      <c r="JF223" s="692"/>
      <c r="JH223" s="13" t="s">
        <v>679</v>
      </c>
      <c r="JI223" s="854">
        <v>15.25</v>
      </c>
      <c r="JJ223" s="257">
        <v>18.440000000000001</v>
      </c>
      <c r="JK223" s="854"/>
      <c r="JL223" s="35" t="s">
        <v>62</v>
      </c>
      <c r="JM223" s="257">
        <f>JJ223-JI223+JT223-JS223</f>
        <v>2.3900000000000015</v>
      </c>
      <c r="JN223" s="258">
        <f>JM223/JI223</f>
        <v>0.15672131147540994</v>
      </c>
      <c r="JO223" s="258"/>
      <c r="JP223" s="258"/>
      <c r="JQ223" s="258"/>
      <c r="JR223" s="259" t="s">
        <v>680</v>
      </c>
      <c r="JS223" s="288">
        <v>0.9</v>
      </c>
      <c r="JT223" s="659">
        <v>0.1</v>
      </c>
      <c r="JU223" s="35"/>
      <c r="JV223" s="35"/>
      <c r="JW223" s="13"/>
      <c r="JZ223" s="13"/>
      <c r="KA223" s="854">
        <v>15.25</v>
      </c>
      <c r="KB223" s="257">
        <v>18.440000000000001</v>
      </c>
      <c r="KC223" s="854"/>
      <c r="KD223" s="35" t="s">
        <v>62</v>
      </c>
      <c r="KE223" s="257">
        <f>KB223-KA223+KL223-KK223</f>
        <v>2.3900000000000015</v>
      </c>
      <c r="KF223" s="258">
        <f>KE223/KA223</f>
        <v>0.15672131147540994</v>
      </c>
      <c r="KG223" s="258"/>
      <c r="KH223" s="258"/>
      <c r="KI223" s="258"/>
      <c r="KJ223" s="259" t="s">
        <v>680</v>
      </c>
      <c r="KK223" s="288">
        <v>0.9</v>
      </c>
      <c r="KL223" s="659">
        <v>0.1</v>
      </c>
      <c r="KM223" s="35"/>
      <c r="KN223" s="35"/>
      <c r="KO223" s="13"/>
      <c r="KQ223" s="13"/>
      <c r="KR223" s="854">
        <v>15.25</v>
      </c>
      <c r="KS223" s="257">
        <v>18.440000000000001</v>
      </c>
      <c r="KT223" s="854"/>
      <c r="KU223" s="36" t="s">
        <v>62</v>
      </c>
      <c r="KV223" s="257">
        <f>KS223-KR223+LC223-LB223</f>
        <v>2.3900000000000015</v>
      </c>
      <c r="KW223" s="258">
        <f>KV223/KR223</f>
        <v>0.15672131147540994</v>
      </c>
      <c r="KX223" s="258"/>
      <c r="KY223" s="258"/>
      <c r="KZ223" s="258"/>
      <c r="LA223" s="259" t="s">
        <v>680</v>
      </c>
      <c r="LB223" s="288">
        <v>0.9</v>
      </c>
      <c r="LC223" s="659">
        <v>0.1</v>
      </c>
      <c r="LD223" s="35"/>
      <c r="LE223" s="35"/>
      <c r="LF223" s="13"/>
      <c r="LI223" s="13"/>
      <c r="LJ223" s="854">
        <v>15.25</v>
      </c>
      <c r="LK223" s="257">
        <v>18.440000000000001</v>
      </c>
      <c r="LL223" s="854"/>
      <c r="LM223" s="36" t="s">
        <v>62</v>
      </c>
      <c r="LN223" s="257">
        <f>LK223-LJ223+LU223-LT223</f>
        <v>2.3900000000000015</v>
      </c>
      <c r="LO223" s="258">
        <f>LN223/LJ223</f>
        <v>0.15672131147540994</v>
      </c>
      <c r="LP223" s="258"/>
      <c r="LQ223" s="258"/>
      <c r="LR223" s="258"/>
      <c r="LS223" s="259" t="s">
        <v>680</v>
      </c>
      <c r="LT223" s="288">
        <v>0.9</v>
      </c>
      <c r="LU223" s="659">
        <v>0.1</v>
      </c>
      <c r="LV223" s="35"/>
      <c r="LW223" s="35"/>
      <c r="LX223" s="13"/>
      <c r="LZ223" s="13"/>
      <c r="MA223" s="854">
        <v>15.25</v>
      </c>
      <c r="MB223" s="257">
        <v>18.440000000000001</v>
      </c>
      <c r="MC223" s="854"/>
      <c r="MD223" s="36" t="s">
        <v>62</v>
      </c>
      <c r="ME223" s="257">
        <f>MB223-MA223+ML223-MK223</f>
        <v>2.3900000000000015</v>
      </c>
      <c r="MF223" s="258">
        <f>ME223/MA223</f>
        <v>0.15672131147540994</v>
      </c>
      <c r="MG223" s="258"/>
      <c r="MH223" s="258"/>
      <c r="MI223" s="258"/>
      <c r="MJ223" s="259" t="s">
        <v>680</v>
      </c>
      <c r="MK223" s="288">
        <v>0.9</v>
      </c>
      <c r="ML223" s="659">
        <v>0.1</v>
      </c>
      <c r="MM223" s="35"/>
      <c r="MN223" s="35"/>
      <c r="MO223" s="13"/>
      <c r="MQ223" s="13"/>
      <c r="MR223" s="854">
        <v>15.25</v>
      </c>
      <c r="MS223" s="257">
        <v>18.440000000000001</v>
      </c>
      <c r="MT223" s="854"/>
      <c r="MU223" s="36" t="s">
        <v>62</v>
      </c>
      <c r="MV223" s="257">
        <f>MS223-MR223+NC223-NB223</f>
        <v>2.3900000000000015</v>
      </c>
      <c r="MW223" s="258">
        <f>MV223/MR223</f>
        <v>0.15672131147540994</v>
      </c>
      <c r="MX223" s="258"/>
      <c r="MY223" s="258"/>
      <c r="MZ223" s="258"/>
      <c r="NA223" s="259" t="s">
        <v>680</v>
      </c>
      <c r="NB223" s="288">
        <v>0.9</v>
      </c>
      <c r="NC223" s="659">
        <v>0.1</v>
      </c>
      <c r="ND223" s="35"/>
      <c r="NE223" s="35"/>
      <c r="NF223" s="13"/>
      <c r="NI223" s="13"/>
      <c r="NJ223" s="854">
        <v>15.25</v>
      </c>
      <c r="NK223" s="257">
        <v>18.440000000000001</v>
      </c>
      <c r="NL223" s="854"/>
      <c r="NM223" s="36" t="s">
        <v>62</v>
      </c>
      <c r="NN223" s="257">
        <f>NK223-NJ223+NU223-NT223</f>
        <v>2.3900000000000015</v>
      </c>
      <c r="NO223" s="258">
        <f>NN223/NJ223</f>
        <v>0.15672131147540994</v>
      </c>
      <c r="NP223" s="258"/>
      <c r="NQ223" s="258"/>
      <c r="NR223" s="258"/>
      <c r="NS223" s="259" t="s">
        <v>680</v>
      </c>
      <c r="NT223" s="288">
        <v>0.9</v>
      </c>
      <c r="NU223" s="659">
        <v>0.1</v>
      </c>
      <c r="NV223" s="35"/>
      <c r="NW223" s="35"/>
      <c r="NX223" s="13"/>
      <c r="OA223" s="13"/>
      <c r="OB223" s="854">
        <v>15.25</v>
      </c>
      <c r="OC223" s="257">
        <v>18.440000000000001</v>
      </c>
      <c r="OD223" s="854"/>
      <c r="OE223" s="36" t="s">
        <v>62</v>
      </c>
      <c r="OF223" s="257">
        <f>OC223-OB223+OM223-OL223</f>
        <v>2.3900000000000015</v>
      </c>
      <c r="OG223" s="258">
        <f>OF223/OB223</f>
        <v>0.15672131147540994</v>
      </c>
      <c r="OH223" s="258"/>
      <c r="OI223" s="258"/>
      <c r="OJ223" s="258"/>
      <c r="OK223" s="259" t="s">
        <v>680</v>
      </c>
      <c r="OL223" s="288">
        <v>0.9</v>
      </c>
      <c r="OM223" s="659">
        <v>0.1</v>
      </c>
      <c r="ON223" s="13"/>
      <c r="OQ223" s="13"/>
      <c r="OR223" s="854">
        <v>15.25</v>
      </c>
      <c r="OS223" s="257">
        <v>18.440000000000001</v>
      </c>
      <c r="OT223" s="854"/>
      <c r="OU223" s="36" t="s">
        <v>62</v>
      </c>
      <c r="OV223" s="257">
        <f>OS223-OR223+PC223-PB223</f>
        <v>2.3900000000000015</v>
      </c>
      <c r="OW223" s="258">
        <f>OV223/OR223</f>
        <v>0.15672131147540994</v>
      </c>
      <c r="OX223" s="258"/>
      <c r="OY223" s="258"/>
      <c r="OZ223" s="258"/>
      <c r="PA223" s="259" t="s">
        <v>680</v>
      </c>
      <c r="PB223" s="288">
        <v>0.9</v>
      </c>
      <c r="PC223" s="659">
        <v>0.1</v>
      </c>
      <c r="PD223" s="13"/>
      <c r="PG223" s="13"/>
      <c r="PH223" s="854">
        <v>15.25</v>
      </c>
      <c r="PI223" s="257">
        <v>18.440000000000001</v>
      </c>
      <c r="PJ223" s="854"/>
      <c r="PK223" s="36" t="s">
        <v>62</v>
      </c>
      <c r="PL223" s="257">
        <f>PI223-PH223+PS223-PR223</f>
        <v>2.3900000000000015</v>
      </c>
      <c r="PM223" s="258">
        <f>PL223/PH223</f>
        <v>0.15672131147540994</v>
      </c>
      <c r="PN223" s="258"/>
      <c r="PO223" s="258"/>
      <c r="PP223" s="258"/>
      <c r="PQ223" s="259" t="s">
        <v>680</v>
      </c>
      <c r="PR223" s="288">
        <v>0.9</v>
      </c>
      <c r="PS223" s="659">
        <v>0.1</v>
      </c>
      <c r="PT223" s="13"/>
      <c r="PV223" s="13"/>
      <c r="PW223" s="854">
        <v>15.25</v>
      </c>
      <c r="PX223" s="257">
        <v>18.440000000000001</v>
      </c>
      <c r="PY223" s="854"/>
      <c r="PZ223" s="36" t="s">
        <v>62</v>
      </c>
      <c r="QA223" s="257">
        <f>PX223-PW223+QH223-QG223</f>
        <v>2.3900000000000015</v>
      </c>
      <c r="QB223" s="258">
        <f>QA223/PW223</f>
        <v>0.15672131147540994</v>
      </c>
      <c r="QC223" s="258"/>
      <c r="QD223" s="258"/>
      <c r="QE223" s="258"/>
      <c r="QF223" s="259" t="s">
        <v>680</v>
      </c>
      <c r="QG223" s="288">
        <v>0.9</v>
      </c>
      <c r="QH223" s="659">
        <v>0.1</v>
      </c>
      <c r="QI223" s="13"/>
      <c r="QK223" s="13"/>
      <c r="QL223" s="854">
        <v>15.25</v>
      </c>
      <c r="QM223" s="257">
        <v>18.440000000000001</v>
      </c>
      <c r="QN223" s="854"/>
      <c r="QO223" s="36" t="s">
        <v>62</v>
      </c>
      <c r="QP223" s="257">
        <f>QM223-QL223+QW223-QV223</f>
        <v>2.3900000000000015</v>
      </c>
      <c r="QQ223" s="258">
        <f>QP223/QL223</f>
        <v>0.15672131147540994</v>
      </c>
      <c r="QR223" s="258"/>
      <c r="QS223" s="258"/>
      <c r="QT223" s="258"/>
      <c r="QU223" s="259" t="s">
        <v>680</v>
      </c>
      <c r="QV223" s="288">
        <v>0.9</v>
      </c>
      <c r="QW223" s="659">
        <v>0.1</v>
      </c>
      <c r="QX223" s="13"/>
      <c r="QZ223" s="622"/>
      <c r="RA223" s="854">
        <v>15.25</v>
      </c>
      <c r="RB223" s="257">
        <v>18.440000000000001</v>
      </c>
      <c r="RC223" s="900"/>
      <c r="RD223" s="36" t="s">
        <v>62</v>
      </c>
      <c r="RE223" s="257">
        <f>RB223-RA223+RL223-RK223</f>
        <v>2.3900000000000015</v>
      </c>
      <c r="RF223" s="258">
        <f>RE223/RA223</f>
        <v>0.15672131147540994</v>
      </c>
      <c r="RG223" s="258"/>
      <c r="RH223" s="258"/>
      <c r="RI223" s="258"/>
      <c r="RJ223" s="529" t="s">
        <v>680</v>
      </c>
      <c r="RK223" s="288">
        <v>0.9</v>
      </c>
      <c r="RL223" s="519">
        <v>0.1</v>
      </c>
      <c r="RM223" s="633"/>
      <c r="RQ223" s="622"/>
      <c r="RR223" s="854">
        <v>15.25</v>
      </c>
      <c r="RS223" s="257">
        <v>18.440000000000001</v>
      </c>
      <c r="RT223" s="900"/>
      <c r="RU223" s="36" t="s">
        <v>62</v>
      </c>
      <c r="RV223" s="257">
        <f>RS223-RR223+SC223-SB223</f>
        <v>2.3900000000000015</v>
      </c>
      <c r="RW223" s="258">
        <f>RV223/RR223</f>
        <v>0.15672131147540994</v>
      </c>
      <c r="RX223" s="258"/>
      <c r="RY223" s="258"/>
      <c r="RZ223" s="258"/>
      <c r="SA223" s="529" t="s">
        <v>680</v>
      </c>
      <c r="SB223" s="288">
        <v>0.9</v>
      </c>
      <c r="SC223" s="519">
        <v>0.1</v>
      </c>
      <c r="SD223" s="633"/>
    </row>
    <row r="224" spans="1:498">
      <c r="A224" s="155" t="s">
        <v>646</v>
      </c>
      <c r="B224" s="156">
        <v>20</v>
      </c>
      <c r="C224" s="155" t="s">
        <v>95</v>
      </c>
      <c r="D224" s="785">
        <v>1027</v>
      </c>
      <c r="E224" s="157" t="s">
        <v>625</v>
      </c>
      <c r="F224" s="354" t="s">
        <v>626</v>
      </c>
      <c r="G224" s="607" t="s">
        <v>647</v>
      </c>
      <c r="H224" s="155" t="s">
        <v>648</v>
      </c>
      <c r="J224" s="692"/>
      <c r="K224" s="692"/>
      <c r="L224" s="692"/>
      <c r="M224" s="692"/>
      <c r="N224" s="692"/>
      <c r="O224" s="692"/>
      <c r="P224" s="692"/>
      <c r="Q224" s="692"/>
      <c r="R224" s="692"/>
      <c r="S224" s="692"/>
      <c r="T224" s="692"/>
      <c r="U224" s="692"/>
      <c r="V224" s="692"/>
      <c r="X224" s="13"/>
      <c r="Y224" s="13"/>
      <c r="Z224" s="13"/>
      <c r="AA224" s="13"/>
      <c r="AB224" s="13"/>
      <c r="AC224" s="13"/>
      <c r="AD224" s="13"/>
      <c r="AE224" s="13"/>
      <c r="AF224" s="13"/>
      <c r="AG224" s="243"/>
      <c r="AH224" s="13"/>
      <c r="AI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243"/>
      <c r="AV224" s="13"/>
      <c r="AW224" s="13"/>
      <c r="AX224" s="692"/>
      <c r="AZ224" s="128"/>
      <c r="BA224" s="128"/>
      <c r="BB224" s="128"/>
      <c r="BC224" s="128"/>
      <c r="BD224" s="128"/>
      <c r="BE224" s="128"/>
      <c r="BF224" s="13"/>
      <c r="BG224" s="13"/>
      <c r="BH224" s="13"/>
      <c r="BI224" s="243"/>
      <c r="BJ224" s="13"/>
      <c r="BK224" s="13"/>
      <c r="BL224" s="128"/>
      <c r="BN224" s="13"/>
      <c r="BO224" s="13"/>
      <c r="BP224" s="13"/>
      <c r="BQ224" s="13"/>
      <c r="BR224" s="13"/>
      <c r="BS224" s="13"/>
      <c r="BT224" s="13"/>
      <c r="BU224" s="13"/>
      <c r="BV224" s="13"/>
      <c r="BW224" s="243"/>
      <c r="BX224" s="13"/>
      <c r="BY224" s="13"/>
      <c r="BZ224" s="692"/>
      <c r="CB224" s="128"/>
      <c r="CC224" s="13"/>
      <c r="CD224" s="13"/>
      <c r="CE224" s="13"/>
      <c r="CF224" s="13"/>
      <c r="CG224" s="13"/>
      <c r="CH224" s="13"/>
      <c r="CI224" s="13"/>
      <c r="CJ224" s="13"/>
      <c r="CK224" s="243"/>
      <c r="CL224" s="13"/>
      <c r="CM224" s="13"/>
      <c r="CN224" s="692"/>
      <c r="CP224" s="13"/>
      <c r="CQ224" s="234">
        <v>9.94</v>
      </c>
      <c r="CR224" s="233">
        <v>10.93</v>
      </c>
      <c r="CS224" s="229" t="s">
        <v>298</v>
      </c>
      <c r="CT224" s="235">
        <f>CR224-CQ224+CY224-CX224</f>
        <v>0.99000000000000021</v>
      </c>
      <c r="CU224" s="236">
        <f>CT224/CQ224</f>
        <v>9.9597585513078499E-2</v>
      </c>
      <c r="CV224" s="229"/>
      <c r="CW224" s="232" t="s">
        <v>39</v>
      </c>
      <c r="CX224" s="229"/>
      <c r="CY224" s="609"/>
      <c r="CZ224" s="229"/>
      <c r="DA224" s="229"/>
      <c r="DB224" s="692"/>
      <c r="DD224" s="13"/>
      <c r="DE224" s="234">
        <v>9.94</v>
      </c>
      <c r="DF224" s="234">
        <v>10.98</v>
      </c>
      <c r="DG224" s="229"/>
      <c r="DH224" s="229"/>
      <c r="DI224" s="229" t="s">
        <v>298</v>
      </c>
      <c r="DJ224" s="235">
        <f>DF224-DE224+DO224-DN224</f>
        <v>1.0400000000000009</v>
      </c>
      <c r="DK224" s="236">
        <f>DJ224/DE224</f>
        <v>0.10462776659959769</v>
      </c>
      <c r="DL224" s="229"/>
      <c r="DM224" s="232" t="s">
        <v>39</v>
      </c>
      <c r="DN224" s="229"/>
      <c r="DO224" s="609"/>
      <c r="DP224" s="229"/>
      <c r="DQ224" s="229"/>
      <c r="DR224" s="692"/>
      <c r="DT224" s="13"/>
      <c r="DU224" s="234">
        <v>9.98</v>
      </c>
      <c r="DV224" s="241">
        <v>10.98</v>
      </c>
      <c r="DW224" s="229" t="s">
        <v>298</v>
      </c>
      <c r="DX224" s="240">
        <f>DV224-DU224</f>
        <v>1</v>
      </c>
      <c r="DY224" s="238">
        <f>DX224/DU224</f>
        <v>0.1002004008016032</v>
      </c>
      <c r="DZ224" s="231"/>
      <c r="EA224" s="239" t="s">
        <v>39</v>
      </c>
      <c r="EB224" s="231"/>
      <c r="EC224" s="609"/>
      <c r="ED224" s="231"/>
      <c r="EE224" s="229"/>
      <c r="EF224" s="692"/>
      <c r="EH224" s="13"/>
      <c r="EI224" s="234">
        <v>9.98</v>
      </c>
      <c r="EJ224" s="241">
        <v>10.98</v>
      </c>
      <c r="EK224" s="229" t="s">
        <v>298</v>
      </c>
      <c r="EL224" s="240">
        <f>EJ224-EI224</f>
        <v>1</v>
      </c>
      <c r="EM224" s="238">
        <f>EL224/EI224</f>
        <v>0.1002004008016032</v>
      </c>
      <c r="EN224" s="239" t="s">
        <v>39</v>
      </c>
      <c r="EO224" s="231"/>
      <c r="EP224" s="609"/>
      <c r="EQ224" s="231"/>
      <c r="ER224" s="229"/>
      <c r="ES224" s="692"/>
      <c r="EU224" s="13"/>
      <c r="EV224" s="234">
        <v>9.98</v>
      </c>
      <c r="EW224" s="241">
        <v>10.98</v>
      </c>
      <c r="EX224" s="229" t="s">
        <v>298</v>
      </c>
      <c r="EY224" s="240">
        <f>EW224-EV224</f>
        <v>1</v>
      </c>
      <c r="EZ224" s="238">
        <f>EY224/EV224</f>
        <v>0.1002004008016032</v>
      </c>
      <c r="FA224" s="239" t="s">
        <v>39</v>
      </c>
      <c r="FB224" s="231"/>
      <c r="FC224" s="609"/>
      <c r="FD224" s="231"/>
      <c r="FE224" s="229"/>
      <c r="FF224" s="692"/>
      <c r="FH224" s="13"/>
      <c r="FI224" s="234">
        <v>9.98</v>
      </c>
      <c r="FJ224" s="241">
        <v>10.98</v>
      </c>
      <c r="FK224" s="229" t="s">
        <v>298</v>
      </c>
      <c r="FL224" s="240">
        <f>FJ224-FI224</f>
        <v>1</v>
      </c>
      <c r="FM224" s="238">
        <f>FL224/FI224</f>
        <v>0.1002004008016032</v>
      </c>
      <c r="FN224" s="239" t="s">
        <v>39</v>
      </c>
      <c r="FO224" s="231"/>
      <c r="FP224" s="609"/>
      <c r="FQ224" s="231"/>
      <c r="FR224" s="229"/>
      <c r="FS224" s="692"/>
      <c r="FU224" s="13"/>
      <c r="FV224" s="234">
        <v>9.98</v>
      </c>
      <c r="FW224" s="241">
        <v>10.98</v>
      </c>
      <c r="FX224" s="234"/>
      <c r="FY224" s="229" t="s">
        <v>298</v>
      </c>
      <c r="FZ224" s="240">
        <f>FW224-FV224</f>
        <v>1</v>
      </c>
      <c r="GA224" s="238">
        <f>FZ224/FV224</f>
        <v>0.1002004008016032</v>
      </c>
      <c r="GB224" s="239" t="s">
        <v>39</v>
      </c>
      <c r="GC224" s="231"/>
      <c r="GD224" s="609"/>
      <c r="GE224" s="231"/>
      <c r="GF224" s="229"/>
      <c r="GG224" s="692"/>
      <c r="GI224" s="13"/>
      <c r="GJ224" s="234">
        <v>9.98</v>
      </c>
      <c r="GK224" s="241">
        <v>10.98</v>
      </c>
      <c r="GL224" s="234"/>
      <c r="GM224" s="229" t="s">
        <v>298</v>
      </c>
      <c r="GN224" s="240">
        <f>GK224-GJ224</f>
        <v>1</v>
      </c>
      <c r="GO224" s="238">
        <f>GN224/GJ224</f>
        <v>0.1002004008016032</v>
      </c>
      <c r="GP224" s="285" t="s">
        <v>39</v>
      </c>
      <c r="GQ224" s="285"/>
      <c r="GR224" s="609"/>
      <c r="GS224" s="231"/>
      <c r="GT224" s="229"/>
      <c r="GU224" s="692"/>
      <c r="GW224" s="13"/>
      <c r="GX224" s="234">
        <v>9.98</v>
      </c>
      <c r="GY224" s="241">
        <v>10.98</v>
      </c>
      <c r="GZ224" s="234"/>
      <c r="HA224" s="229" t="s">
        <v>298</v>
      </c>
      <c r="HB224" s="240">
        <f>GY224-GX224</f>
        <v>1</v>
      </c>
      <c r="HC224" s="238">
        <f>HB224/GX224</f>
        <v>0.1002004008016032</v>
      </c>
      <c r="HD224" s="285" t="s">
        <v>39</v>
      </c>
      <c r="HE224" s="285"/>
      <c r="HF224" s="609"/>
      <c r="HG224" s="231"/>
      <c r="HH224" s="229"/>
      <c r="HI224" s="692"/>
      <c r="HJ224" s="692"/>
      <c r="HK224" s="13" t="s">
        <v>671</v>
      </c>
      <c r="HL224" s="234">
        <v>9.98</v>
      </c>
      <c r="HM224" s="241">
        <v>10.98</v>
      </c>
      <c r="HN224" s="234"/>
      <c r="HO224" s="229" t="s">
        <v>298</v>
      </c>
      <c r="HP224" s="240">
        <f>HM224-HL224</f>
        <v>1</v>
      </c>
      <c r="HQ224" s="238">
        <f>HP224/HL224</f>
        <v>0.1002004008016032</v>
      </c>
      <c r="HR224" s="285" t="s">
        <v>39</v>
      </c>
      <c r="HS224" s="285"/>
      <c r="HT224" s="609"/>
      <c r="HU224" s="231"/>
      <c r="HV224" s="229"/>
      <c r="HW224" s="692"/>
      <c r="HX224" s="13" t="s">
        <v>671</v>
      </c>
      <c r="HY224" s="234">
        <v>9.84</v>
      </c>
      <c r="HZ224" s="241">
        <v>10.98</v>
      </c>
      <c r="IA224" s="234"/>
      <c r="IB224" s="229" t="s">
        <v>298</v>
      </c>
      <c r="IC224" s="240">
        <f>HZ224-HY224</f>
        <v>1.1400000000000006</v>
      </c>
      <c r="ID224" s="238">
        <f>IC224/HY224</f>
        <v>0.11585365853658543</v>
      </c>
      <c r="IE224" s="238"/>
      <c r="IF224" s="238"/>
      <c r="IG224" s="238"/>
      <c r="IH224" s="285" t="s">
        <v>39</v>
      </c>
      <c r="II224" s="285"/>
      <c r="IJ224" s="609"/>
      <c r="IK224" s="231"/>
      <c r="IL224" s="229"/>
      <c r="IM224" s="692"/>
      <c r="IO224" s="753">
        <f>ID224-HQ224</f>
        <v>1.5653257734982232E-2</v>
      </c>
      <c r="IQ224" s="13" t="s">
        <v>671</v>
      </c>
      <c r="IR224" s="234">
        <v>9.84</v>
      </c>
      <c r="IS224" s="241">
        <v>10.98</v>
      </c>
      <c r="IT224" s="234"/>
      <c r="IU224" s="229" t="s">
        <v>298</v>
      </c>
      <c r="IV224" s="240">
        <f>IS224-IR224</f>
        <v>1.1400000000000006</v>
      </c>
      <c r="IW224" s="238">
        <f>IV224/IR224</f>
        <v>0.11585365853658543</v>
      </c>
      <c r="IX224" s="238"/>
      <c r="IY224" s="238"/>
      <c r="IZ224" s="238"/>
      <c r="JA224" s="285" t="s">
        <v>39</v>
      </c>
      <c r="JB224" s="285"/>
      <c r="JC224" s="609"/>
      <c r="JD224" s="231"/>
      <c r="JE224" s="229"/>
      <c r="JF224" s="692"/>
      <c r="JH224" s="13" t="s">
        <v>671</v>
      </c>
      <c r="JI224" s="234">
        <v>9.84</v>
      </c>
      <c r="JJ224" s="241">
        <v>10.98</v>
      </c>
      <c r="JK224" s="234"/>
      <c r="JL224" s="229" t="s">
        <v>298</v>
      </c>
      <c r="JM224" s="240">
        <f>JJ224-JI224</f>
        <v>1.1400000000000006</v>
      </c>
      <c r="JN224" s="238">
        <f>JM224/JI224</f>
        <v>0.11585365853658543</v>
      </c>
      <c r="JO224" s="238"/>
      <c r="JP224" s="238"/>
      <c r="JQ224" s="238"/>
      <c r="JR224" s="285" t="s">
        <v>39</v>
      </c>
      <c r="JS224" s="285"/>
      <c r="JT224" s="609"/>
      <c r="JU224" s="231"/>
      <c r="JV224" s="229"/>
      <c r="JW224" s="13"/>
      <c r="JZ224" s="13"/>
      <c r="KA224" s="234">
        <v>9.84</v>
      </c>
      <c r="KB224" s="241">
        <v>10.98</v>
      </c>
      <c r="KC224" s="234"/>
      <c r="KD224" s="229" t="s">
        <v>298</v>
      </c>
      <c r="KE224" s="240">
        <f>KB224-KA224</f>
        <v>1.1400000000000006</v>
      </c>
      <c r="KF224" s="238">
        <f>KE224/KA224</f>
        <v>0.11585365853658543</v>
      </c>
      <c r="KG224" s="238"/>
      <c r="KH224" s="238"/>
      <c r="KI224" s="238"/>
      <c r="KJ224" s="285" t="s">
        <v>39</v>
      </c>
      <c r="KK224" s="285"/>
      <c r="KL224" s="609"/>
      <c r="KM224" s="231"/>
      <c r="KN224" s="229"/>
      <c r="KO224" s="13"/>
      <c r="KQ224" s="13"/>
      <c r="KR224" s="234">
        <v>9.84</v>
      </c>
      <c r="KS224" s="241">
        <v>10.98</v>
      </c>
      <c r="KT224" s="234"/>
      <c r="KU224" s="230" t="s">
        <v>298</v>
      </c>
      <c r="KV224" s="240">
        <f>KS224-KR224</f>
        <v>1.1400000000000006</v>
      </c>
      <c r="KW224" s="238">
        <f>KV224/KR224</f>
        <v>0.11585365853658543</v>
      </c>
      <c r="KX224" s="238"/>
      <c r="KY224" s="238"/>
      <c r="KZ224" s="238"/>
      <c r="LA224" s="285" t="s">
        <v>39</v>
      </c>
      <c r="LB224" s="285"/>
      <c r="LC224" s="609"/>
      <c r="LD224" s="231"/>
      <c r="LE224" s="229"/>
      <c r="LF224" s="13"/>
      <c r="LI224" s="13" t="s">
        <v>672</v>
      </c>
      <c r="LJ224" s="234">
        <v>10.14</v>
      </c>
      <c r="LK224" s="241">
        <v>10.98</v>
      </c>
      <c r="LL224" s="234"/>
      <c r="LM224" s="230" t="s">
        <v>298</v>
      </c>
      <c r="LN224" s="240">
        <f>LK224-LJ224</f>
        <v>0.83999999999999986</v>
      </c>
      <c r="LO224" s="238">
        <f>LN224/LJ224</f>
        <v>8.2840236686390512E-2</v>
      </c>
      <c r="LP224" s="238"/>
      <c r="LQ224" s="238"/>
      <c r="LR224" s="238"/>
      <c r="LS224" s="285" t="s">
        <v>39</v>
      </c>
      <c r="LT224" s="285"/>
      <c r="LU224" s="609"/>
      <c r="LV224" s="231"/>
      <c r="LW224" s="229"/>
      <c r="LX224" s="13"/>
      <c r="LZ224" s="13"/>
      <c r="MA224" s="234">
        <v>10.14</v>
      </c>
      <c r="MB224" s="241">
        <v>10.98</v>
      </c>
      <c r="MC224" s="234"/>
      <c r="MD224" s="230" t="s">
        <v>298</v>
      </c>
      <c r="ME224" s="240">
        <f>MB224-MA224</f>
        <v>0.83999999999999986</v>
      </c>
      <c r="MF224" s="238">
        <f>ME224/MA224</f>
        <v>8.2840236686390512E-2</v>
      </c>
      <c r="MG224" s="238"/>
      <c r="MH224" s="238"/>
      <c r="MI224" s="238"/>
      <c r="MJ224" s="285" t="s">
        <v>39</v>
      </c>
      <c r="MK224" s="285"/>
      <c r="ML224" s="609"/>
      <c r="MM224" s="231"/>
      <c r="MN224" s="229"/>
      <c r="MO224" s="13"/>
      <c r="MQ224" s="13"/>
      <c r="MR224" s="234">
        <v>10.14</v>
      </c>
      <c r="MS224" s="241">
        <v>10.98</v>
      </c>
      <c r="MT224" s="234"/>
      <c r="MU224" s="230" t="s">
        <v>298</v>
      </c>
      <c r="MV224" s="240">
        <f>MS224-MR224</f>
        <v>0.83999999999999986</v>
      </c>
      <c r="MW224" s="238">
        <f>MV224/MR224</f>
        <v>8.2840236686390512E-2</v>
      </c>
      <c r="MX224" s="238"/>
      <c r="MY224" s="238"/>
      <c r="MZ224" s="238"/>
      <c r="NA224" s="285" t="s">
        <v>39</v>
      </c>
      <c r="NB224" s="285"/>
      <c r="NC224" s="609"/>
      <c r="ND224" s="231"/>
      <c r="NE224" s="229"/>
      <c r="NF224" s="13"/>
      <c r="NI224" s="13"/>
      <c r="NJ224" s="234">
        <v>10.14</v>
      </c>
      <c r="NK224" s="241">
        <v>10.98</v>
      </c>
      <c r="NL224" s="364"/>
      <c r="NM224" s="230" t="s">
        <v>298</v>
      </c>
      <c r="NN224" s="240">
        <f>NK224-NJ224</f>
        <v>0.83999999999999986</v>
      </c>
      <c r="NO224" s="238">
        <f>NN224/NJ224</f>
        <v>8.2840236686390512E-2</v>
      </c>
      <c r="NP224" s="238"/>
      <c r="NQ224" s="238"/>
      <c r="NR224" s="238"/>
      <c r="NS224" s="285" t="s">
        <v>39</v>
      </c>
      <c r="NT224" s="285"/>
      <c r="NU224" s="609"/>
      <c r="NV224" s="231"/>
      <c r="NW224" s="229"/>
      <c r="NX224" s="13"/>
      <c r="OA224" s="13"/>
      <c r="OB224" s="234">
        <v>10.14</v>
      </c>
      <c r="OC224" s="234">
        <v>10.98</v>
      </c>
      <c r="OD224" s="364"/>
      <c r="OE224" s="230" t="s">
        <v>298</v>
      </c>
      <c r="OF224" s="234">
        <f>OC224-OB224</f>
        <v>0.83999999999999986</v>
      </c>
      <c r="OG224" s="381">
        <f>OF224/OB224</f>
        <v>8.2840236686390512E-2</v>
      </c>
      <c r="OH224" s="238"/>
      <c r="OI224" s="238"/>
      <c r="OJ224" s="238"/>
      <c r="OK224" s="285" t="s">
        <v>39</v>
      </c>
      <c r="OL224" s="285"/>
      <c r="OM224" s="609"/>
      <c r="ON224" s="13"/>
      <c r="OQ224" s="13"/>
      <c r="OR224" s="234">
        <v>10.14</v>
      </c>
      <c r="OS224" s="234">
        <v>10.98</v>
      </c>
      <c r="OT224" s="364"/>
      <c r="OU224" s="230" t="s">
        <v>298</v>
      </c>
      <c r="OV224" s="234">
        <f>OS224-OR224</f>
        <v>0.83999999999999986</v>
      </c>
      <c r="OW224" s="381">
        <f>OV224/OR224</f>
        <v>8.2840236686390512E-2</v>
      </c>
      <c r="OX224" s="238"/>
      <c r="OY224" s="238"/>
      <c r="OZ224" s="238"/>
      <c r="PA224" s="285" t="s">
        <v>39</v>
      </c>
      <c r="PB224" s="285"/>
      <c r="PC224" s="609"/>
      <c r="PD224" s="13"/>
      <c r="PG224" s="13"/>
      <c r="PH224" s="234">
        <v>10.14</v>
      </c>
      <c r="PI224" s="234">
        <v>10.98</v>
      </c>
      <c r="PJ224" s="364"/>
      <c r="PK224" s="230" t="s">
        <v>298</v>
      </c>
      <c r="PL224" s="234">
        <f>PI224-PH224</f>
        <v>0.83999999999999986</v>
      </c>
      <c r="PM224" s="381">
        <f>PL224/PH224</f>
        <v>8.2840236686390512E-2</v>
      </c>
      <c r="PN224" s="238"/>
      <c r="PO224" s="238"/>
      <c r="PP224" s="238"/>
      <c r="PQ224" s="285" t="s">
        <v>39</v>
      </c>
      <c r="PR224" s="285"/>
      <c r="PS224" s="609"/>
      <c r="PT224" s="13"/>
      <c r="PV224" s="13"/>
      <c r="PW224" s="234">
        <v>10.14</v>
      </c>
      <c r="PX224" s="234">
        <v>10.98</v>
      </c>
      <c r="PY224" s="364"/>
      <c r="PZ224" s="230" t="s">
        <v>298</v>
      </c>
      <c r="QA224" s="234">
        <f>PX224-PW224</f>
        <v>0.83999999999999986</v>
      </c>
      <c r="QB224" s="381">
        <f>QA224/PW224</f>
        <v>8.2840236686390512E-2</v>
      </c>
      <c r="QC224" s="238"/>
      <c r="QD224" s="238"/>
      <c r="QE224" s="238"/>
      <c r="QF224" s="285" t="s">
        <v>39</v>
      </c>
      <c r="QG224" s="285"/>
      <c r="QH224" s="609"/>
      <c r="QI224" s="13"/>
      <c r="QK224" s="13"/>
      <c r="QL224" s="234">
        <v>10.14</v>
      </c>
      <c r="QM224" s="234">
        <v>10.98</v>
      </c>
      <c r="QN224" s="364"/>
      <c r="QO224" s="230" t="s">
        <v>298</v>
      </c>
      <c r="QP224" s="234">
        <f>QM224-QL224</f>
        <v>0.83999999999999986</v>
      </c>
      <c r="QQ224" s="381">
        <f>QP224/QL224</f>
        <v>8.2840236686390512E-2</v>
      </c>
      <c r="QR224" s="238"/>
      <c r="QS224" s="238"/>
      <c r="QT224" s="238"/>
      <c r="QU224" s="285" t="s">
        <v>39</v>
      </c>
      <c r="QV224" s="285"/>
      <c r="QW224" s="609"/>
      <c r="QX224" s="13"/>
      <c r="QZ224" s="622"/>
      <c r="RA224" s="234">
        <v>10.14</v>
      </c>
      <c r="RB224" s="234">
        <v>10.98</v>
      </c>
      <c r="RC224" s="509"/>
      <c r="RD224" s="230" t="s">
        <v>298</v>
      </c>
      <c r="RE224" s="234">
        <f>RB224-RA224</f>
        <v>0.83999999999999986</v>
      </c>
      <c r="RF224" s="381">
        <f>RE224/RA224</f>
        <v>8.2840236686390512E-2</v>
      </c>
      <c r="RG224" s="238"/>
      <c r="RH224" s="238"/>
      <c r="RI224" s="238"/>
      <c r="RJ224" s="528" t="s">
        <v>39</v>
      </c>
      <c r="RK224" s="285"/>
      <c r="RL224" s="578"/>
      <c r="RM224" s="633"/>
      <c r="RQ224" s="622"/>
      <c r="RR224" s="234">
        <v>10.14</v>
      </c>
      <c r="RS224" s="234">
        <v>10.98</v>
      </c>
      <c r="RT224" s="509"/>
      <c r="RU224" s="230" t="s">
        <v>141</v>
      </c>
      <c r="RV224" s="234">
        <f>RS224-RR224</f>
        <v>0.83999999999999986</v>
      </c>
      <c r="RW224" s="381">
        <f>RV224/RR224</f>
        <v>8.2840236686390512E-2</v>
      </c>
      <c r="RX224" s="238"/>
      <c r="RY224" s="238"/>
      <c r="RZ224" s="238"/>
      <c r="SA224" s="528" t="s">
        <v>39</v>
      </c>
      <c r="SB224" s="285"/>
      <c r="SC224" s="578"/>
      <c r="SD224" s="633"/>
    </row>
    <row r="225" spans="1:498">
      <c r="A225" s="155" t="s">
        <v>649</v>
      </c>
      <c r="B225" s="156">
        <v>50</v>
      </c>
      <c r="C225" s="155" t="s">
        <v>32</v>
      </c>
      <c r="D225" s="785">
        <v>1027</v>
      </c>
      <c r="E225" s="157" t="s">
        <v>625</v>
      </c>
      <c r="F225" s="354" t="s">
        <v>626</v>
      </c>
      <c r="G225" s="607" t="s">
        <v>650</v>
      </c>
      <c r="H225" s="155"/>
      <c r="J225" s="697"/>
      <c r="K225" s="705">
        <f>17.85*150/1000</f>
        <v>2.6775000000000002</v>
      </c>
      <c r="L225" s="705">
        <v>3.59</v>
      </c>
      <c r="M225" s="705" t="s">
        <v>62</v>
      </c>
      <c r="N225" s="716">
        <f>L225-K225-R225+S225</f>
        <v>0.55749999999999966</v>
      </c>
      <c r="O225" s="720">
        <f>N225/K225</f>
        <v>0.20821661998132573</v>
      </c>
      <c r="P225" s="720">
        <f>O225-T225-U225</f>
        <v>2.0216619981325734E-2</v>
      </c>
      <c r="Q225" s="716" t="s">
        <v>38</v>
      </c>
      <c r="R225" s="716">
        <v>0.37</v>
      </c>
      <c r="S225" s="730">
        <v>1.4999999999999999E-2</v>
      </c>
      <c r="T225" s="735">
        <v>0.1</v>
      </c>
      <c r="U225" s="735">
        <v>8.7999999999999995E-2</v>
      </c>
      <c r="V225" s="737" t="s">
        <v>229</v>
      </c>
      <c r="X225" s="697">
        <f>Y225+AF225+AI225-AG225</f>
        <v>3.1505000000000001</v>
      </c>
      <c r="Y225" s="705">
        <f>17.85*150/1000</f>
        <v>2.6775000000000002</v>
      </c>
      <c r="Z225" s="705">
        <v>3.76</v>
      </c>
      <c r="AA225" s="705" t="s">
        <v>62</v>
      </c>
      <c r="AB225" s="716">
        <f>Z225-Y225-AF225+AG225</f>
        <v>0.69749999999999956</v>
      </c>
      <c r="AC225" s="720">
        <f>AB225/Y225</f>
        <v>0.26050420168067207</v>
      </c>
      <c r="AD225" s="735">
        <f>AC225-AH225-AI225</f>
        <v>7.2504201680672065E-2</v>
      </c>
      <c r="AE225" s="716" t="s">
        <v>38</v>
      </c>
      <c r="AF225" s="716">
        <v>0.4</v>
      </c>
      <c r="AG225" s="730">
        <v>1.4999999999999999E-2</v>
      </c>
      <c r="AH225" s="735">
        <v>0.1</v>
      </c>
      <c r="AI225" s="735">
        <v>8.7999999999999995E-2</v>
      </c>
      <c r="AJ225" s="737" t="s">
        <v>229</v>
      </c>
      <c r="AL225" s="697"/>
      <c r="AM225" s="705">
        <f>17.85*150/1000</f>
        <v>2.6775000000000002</v>
      </c>
      <c r="AN225" s="705">
        <v>3.76</v>
      </c>
      <c r="AO225" s="705" t="s">
        <v>62</v>
      </c>
      <c r="AP225" s="716">
        <f>AN225-AM225-AT225+AU225-AW225</f>
        <v>0.76749999999999952</v>
      </c>
      <c r="AQ225" s="720">
        <f>AP225/AN225</f>
        <v>0.20412234042553179</v>
      </c>
      <c r="AR225" s="720"/>
      <c r="AS225" s="716" t="s">
        <v>38</v>
      </c>
      <c r="AT225" s="716">
        <v>0.33</v>
      </c>
      <c r="AU225" s="730">
        <v>1.4999999999999999E-2</v>
      </c>
      <c r="AV225" s="716"/>
      <c r="AW225" s="716"/>
      <c r="AX225" s="737" t="s">
        <v>229</v>
      </c>
      <c r="AZ225" s="697"/>
      <c r="BA225" s="705">
        <f>17.85*150/1000</f>
        <v>2.6775000000000002</v>
      </c>
      <c r="BB225" s="705">
        <v>3.76</v>
      </c>
      <c r="BC225" s="705" t="s">
        <v>62</v>
      </c>
      <c r="BD225" s="716">
        <f>BB225-BA225-BH225+BI225-BK225</f>
        <v>0.76749999999999952</v>
      </c>
      <c r="BE225" s="720">
        <f>BD225/BB225</f>
        <v>0.20412234042553179</v>
      </c>
      <c r="BF225" s="720"/>
      <c r="BG225" s="716" t="s">
        <v>38</v>
      </c>
      <c r="BH225" s="716">
        <v>0.33</v>
      </c>
      <c r="BI225" s="730">
        <v>1.4999999999999999E-2</v>
      </c>
      <c r="BJ225" s="716"/>
      <c r="BK225" s="716"/>
      <c r="BL225" s="737" t="s">
        <v>229</v>
      </c>
      <c r="BN225" s="103"/>
      <c r="BO225" s="43">
        <f>17.85*150/1000</f>
        <v>2.6775000000000002</v>
      </c>
      <c r="BP225" s="43">
        <v>3.76</v>
      </c>
      <c r="BQ225" s="43" t="s">
        <v>62</v>
      </c>
      <c r="BR225" s="44">
        <f>BP225-BO225-BV225+BW225-BY225</f>
        <v>0.76749999999999952</v>
      </c>
      <c r="BS225" s="84">
        <f>BR225/BP225</f>
        <v>0.20412234042553179</v>
      </c>
      <c r="BT225" s="84"/>
      <c r="BU225" s="44" t="s">
        <v>38</v>
      </c>
      <c r="BV225" s="44">
        <v>0.33</v>
      </c>
      <c r="BW225" s="647">
        <v>1.4999999999999999E-2</v>
      </c>
      <c r="BX225" s="44"/>
      <c r="BY225" s="44"/>
      <c r="BZ225" s="737" t="s">
        <v>229</v>
      </c>
      <c r="CB225" s="853"/>
      <c r="CC225" s="43">
        <f>17.85*150/1000</f>
        <v>2.6775000000000002</v>
      </c>
      <c r="CD225" s="43">
        <v>3.76</v>
      </c>
      <c r="CE225" s="43" t="s">
        <v>62</v>
      </c>
      <c r="CF225" s="44">
        <f>CD225-CC225-CJ225+CK225</f>
        <v>0.76749999999999952</v>
      </c>
      <c r="CG225" s="84">
        <f>CF225/CD225</f>
        <v>0.20412234042553179</v>
      </c>
      <c r="CH225" s="84"/>
      <c r="CI225" s="44" t="s">
        <v>38</v>
      </c>
      <c r="CJ225" s="44">
        <v>0.33</v>
      </c>
      <c r="CK225" s="647">
        <v>1.4999999999999999E-2</v>
      </c>
      <c r="CL225" s="44"/>
      <c r="CM225" s="205">
        <v>0.05</v>
      </c>
      <c r="CN225" s="737" t="s">
        <v>229</v>
      </c>
      <c r="CP225" s="103"/>
      <c r="CQ225" s="43">
        <f>17.85*150/1000</f>
        <v>2.6775000000000002</v>
      </c>
      <c r="CR225" s="43">
        <v>4.0599999999999996</v>
      </c>
      <c r="CS225" s="43" t="s">
        <v>62</v>
      </c>
      <c r="CT225" s="44">
        <f>CR225-CQ225-CX225+CY225-DA225</f>
        <v>1.0674999999999992</v>
      </c>
      <c r="CU225" s="84">
        <f>CT225/CR225</f>
        <v>0.26293103448275845</v>
      </c>
      <c r="CV225" s="84"/>
      <c r="CW225" s="44" t="s">
        <v>38</v>
      </c>
      <c r="CX225" s="44">
        <v>0.33</v>
      </c>
      <c r="CY225" s="647">
        <v>1.4999999999999999E-2</v>
      </c>
      <c r="CZ225" s="44"/>
      <c r="DA225" s="44"/>
      <c r="DB225" s="737" t="s">
        <v>229</v>
      </c>
      <c r="DD225" s="103"/>
      <c r="DE225" s="43">
        <f>17.85*150/1000</f>
        <v>2.6775000000000002</v>
      </c>
      <c r="DF225" s="43">
        <v>4.0599999999999996</v>
      </c>
      <c r="DG225" s="43"/>
      <c r="DH225" s="43"/>
      <c r="DI225" s="43" t="s">
        <v>62</v>
      </c>
      <c r="DJ225" s="44">
        <f>DF225-DE225-DN225+DO225-DQ225</f>
        <v>1.0674999999999992</v>
      </c>
      <c r="DK225" s="84">
        <f>DJ225/DF225</f>
        <v>0.26293103448275845</v>
      </c>
      <c r="DL225" s="84"/>
      <c r="DM225" s="44" t="s">
        <v>38</v>
      </c>
      <c r="DN225" s="44">
        <v>0.33</v>
      </c>
      <c r="DO225" s="647">
        <v>1.4999999999999999E-2</v>
      </c>
      <c r="DP225" s="44"/>
      <c r="DQ225" s="44"/>
      <c r="DR225" s="737" t="s">
        <v>229</v>
      </c>
      <c r="DT225" s="103"/>
      <c r="DU225" s="43">
        <f>17.85*150/1000</f>
        <v>2.6775000000000002</v>
      </c>
      <c r="DV225" s="43">
        <v>4.0599999999999996</v>
      </c>
      <c r="DW225" s="43" t="s">
        <v>62</v>
      </c>
      <c r="DX225" s="44">
        <f>DV225-DU225-EB225+EC225-EE225</f>
        <v>1.0674999999999992</v>
      </c>
      <c r="DY225" s="84">
        <f>DX225/DV225</f>
        <v>0.26293103448275845</v>
      </c>
      <c r="DZ225" s="84"/>
      <c r="EA225" s="44" t="s">
        <v>38</v>
      </c>
      <c r="EB225" s="44">
        <v>0.33</v>
      </c>
      <c r="EC225" s="647">
        <v>1.4999999999999999E-2</v>
      </c>
      <c r="ED225" s="44"/>
      <c r="EE225" s="44"/>
      <c r="EF225" s="737" t="s">
        <v>229</v>
      </c>
      <c r="EG225" s="737"/>
      <c r="EH225" s="103"/>
      <c r="EI225" s="43">
        <f>17.85*150/1000</f>
        <v>2.6775000000000002</v>
      </c>
      <c r="EJ225" s="43">
        <v>4.0599999999999996</v>
      </c>
      <c r="EK225" s="43" t="s">
        <v>62</v>
      </c>
      <c r="EL225" s="44">
        <f>EJ225-EI225-EO225+EP225-ER225</f>
        <v>1.0674999999999992</v>
      </c>
      <c r="EM225" s="84">
        <f>EL225/EJ225</f>
        <v>0.26293103448275845</v>
      </c>
      <c r="EN225" s="44" t="s">
        <v>38</v>
      </c>
      <c r="EO225" s="44">
        <v>0.33</v>
      </c>
      <c r="EP225" s="647">
        <v>1.4999999999999999E-2</v>
      </c>
      <c r="EQ225" s="44"/>
      <c r="ER225" s="44"/>
      <c r="ES225" s="737" t="s">
        <v>229</v>
      </c>
      <c r="ET225" s="692"/>
      <c r="EU225" s="103"/>
      <c r="EV225" s="43">
        <f>17.85*150/1000</f>
        <v>2.6775000000000002</v>
      </c>
      <c r="EW225" s="43">
        <v>4.0599999999999996</v>
      </c>
      <c r="EX225" s="43" t="s">
        <v>62</v>
      </c>
      <c r="EY225" s="44">
        <f>EW225-EV225-FB225+FC225-FE225</f>
        <v>1.0674999999999992</v>
      </c>
      <c r="EZ225" s="84">
        <f>EY225/EW225</f>
        <v>0.26293103448275845</v>
      </c>
      <c r="FA225" s="44" t="s">
        <v>38</v>
      </c>
      <c r="FB225" s="44">
        <v>0.33</v>
      </c>
      <c r="FC225" s="647">
        <v>1.4999999999999999E-2</v>
      </c>
      <c r="FD225" s="44"/>
      <c r="FE225" s="44"/>
      <c r="FF225" s="737" t="s">
        <v>229</v>
      </c>
      <c r="FH225" s="103"/>
      <c r="FI225" s="43">
        <f>17.85*150/1000</f>
        <v>2.6775000000000002</v>
      </c>
      <c r="FJ225" s="43">
        <v>4.0599999999999996</v>
      </c>
      <c r="FK225" s="43" t="s">
        <v>62</v>
      </c>
      <c r="FL225" s="44">
        <f>FJ225-FI225-FO225+FP225-FR225</f>
        <v>1.0674999999999992</v>
      </c>
      <c r="FM225" s="84">
        <f>FL225/FJ225</f>
        <v>0.26293103448275845</v>
      </c>
      <c r="FN225" s="44" t="s">
        <v>38</v>
      </c>
      <c r="FO225" s="44">
        <v>0.33</v>
      </c>
      <c r="FP225" s="647">
        <v>1.4999999999999999E-2</v>
      </c>
      <c r="FQ225" s="44"/>
      <c r="FR225" s="44"/>
      <c r="FS225" s="737" t="s">
        <v>229</v>
      </c>
      <c r="FU225" s="103"/>
      <c r="FV225" s="43">
        <f>17.85*150/1000</f>
        <v>2.6775000000000002</v>
      </c>
      <c r="FW225" s="43">
        <v>4.0599999999999996</v>
      </c>
      <c r="FX225" s="43"/>
      <c r="FY225" s="43" t="s">
        <v>62</v>
      </c>
      <c r="FZ225" s="44">
        <f>FW225-FV225-GC225+GD225-GF225</f>
        <v>1.0674999999999992</v>
      </c>
      <c r="GA225" s="84">
        <f>FZ225/FW225</f>
        <v>0.26293103448275845</v>
      </c>
      <c r="GB225" s="44" t="s">
        <v>38</v>
      </c>
      <c r="GC225" s="44">
        <v>0.33</v>
      </c>
      <c r="GD225" s="647">
        <v>1.4999999999999999E-2</v>
      </c>
      <c r="GE225" s="44"/>
      <c r="GF225" s="44"/>
      <c r="GG225" s="737" t="s">
        <v>229</v>
      </c>
      <c r="GI225" s="103"/>
      <c r="GJ225" s="43">
        <f>17.85*150/1000</f>
        <v>2.6775000000000002</v>
      </c>
      <c r="GK225" s="43">
        <v>4.0599999999999996</v>
      </c>
      <c r="GL225" s="43"/>
      <c r="GM225" s="43" t="s">
        <v>62</v>
      </c>
      <c r="GN225" s="44">
        <f>GK225-GJ225-GQ225+GR225-GT225</f>
        <v>1.0674999999999992</v>
      </c>
      <c r="GO225" s="84">
        <f>GN225/GK225</f>
        <v>0.26293103448275845</v>
      </c>
      <c r="GP225" s="44" t="s">
        <v>38</v>
      </c>
      <c r="GQ225" s="44">
        <v>0.33</v>
      </c>
      <c r="GR225" s="647">
        <v>1.4999999999999999E-2</v>
      </c>
      <c r="GS225" s="44"/>
      <c r="GT225" s="44"/>
      <c r="GU225" s="737" t="s">
        <v>229</v>
      </c>
      <c r="GW225" s="103"/>
      <c r="GX225" s="43">
        <f>17.85*150/1000</f>
        <v>2.6775000000000002</v>
      </c>
      <c r="GY225" s="43">
        <v>4.0599999999999996</v>
      </c>
      <c r="GZ225" s="43"/>
      <c r="HA225" s="43" t="s">
        <v>62</v>
      </c>
      <c r="HB225" s="44">
        <f>GY225-GX225-HE225+HF225-HH225</f>
        <v>1.0674999999999992</v>
      </c>
      <c r="HC225" s="84">
        <f>HB225/GY225</f>
        <v>0.26293103448275845</v>
      </c>
      <c r="HD225" s="44" t="s">
        <v>38</v>
      </c>
      <c r="HE225" s="44">
        <v>0.33</v>
      </c>
      <c r="HF225" s="647">
        <v>1.4999999999999999E-2</v>
      </c>
      <c r="HG225" s="44"/>
      <c r="HH225" s="44"/>
      <c r="HI225" s="737" t="s">
        <v>229</v>
      </c>
      <c r="HJ225" s="737"/>
      <c r="HK225" s="103"/>
      <c r="HL225" s="43">
        <f>17.85*150/1000</f>
        <v>2.6775000000000002</v>
      </c>
      <c r="HM225" s="43">
        <v>4.0599999999999996</v>
      </c>
      <c r="HN225" s="43"/>
      <c r="HO225" s="43" t="s">
        <v>62</v>
      </c>
      <c r="HP225" s="44">
        <f>HM225-HL225-HS225+HT225-HV225</f>
        <v>1.0674999999999992</v>
      </c>
      <c r="HQ225" s="84">
        <f>HP225/HM225</f>
        <v>0.26293103448275845</v>
      </c>
      <c r="HR225" s="44" t="s">
        <v>38</v>
      </c>
      <c r="HS225" s="44">
        <v>0.33</v>
      </c>
      <c r="HT225" s="647">
        <v>1.4999999999999999E-2</v>
      </c>
      <c r="HU225" s="44"/>
      <c r="HV225" s="44"/>
      <c r="HW225" s="737" t="s">
        <v>229</v>
      </c>
      <c r="HX225" s="103"/>
      <c r="HY225" s="43">
        <f>17.85*150/1000</f>
        <v>2.6775000000000002</v>
      </c>
      <c r="HZ225" s="43">
        <v>4.0599999999999996</v>
      </c>
      <c r="IA225" s="43"/>
      <c r="IB225" s="43" t="s">
        <v>62</v>
      </c>
      <c r="IC225" s="44">
        <f>HZ225-HY225-II225+IJ225-IL225</f>
        <v>1.0674999999999992</v>
      </c>
      <c r="ID225" s="84">
        <f>IC225/HZ225</f>
        <v>0.26293103448275845</v>
      </c>
      <c r="IE225" s="84"/>
      <c r="IF225" s="84"/>
      <c r="IG225" s="84"/>
      <c r="IH225" s="44" t="s">
        <v>38</v>
      </c>
      <c r="II225" s="44">
        <v>0.33</v>
      </c>
      <c r="IJ225" s="647">
        <v>1.4999999999999999E-2</v>
      </c>
      <c r="IK225" s="44"/>
      <c r="IL225" s="44"/>
      <c r="IM225" s="737" t="s">
        <v>229</v>
      </c>
      <c r="IO225" s="692"/>
      <c r="IQ225" s="103" t="s">
        <v>230</v>
      </c>
      <c r="IR225" s="43">
        <f>17.85*150/1000</f>
        <v>2.6775000000000002</v>
      </c>
      <c r="IS225" s="43">
        <v>4.0599999999999996</v>
      </c>
      <c r="IT225" s="43"/>
      <c r="IU225" s="43" t="s">
        <v>62</v>
      </c>
      <c r="IV225" s="44">
        <f>IS225-IR225-JB225+JC225</f>
        <v>0.89499999999999935</v>
      </c>
      <c r="IW225" s="109">
        <f>IV225/IR225-JE225</f>
        <v>0.15426704014939285</v>
      </c>
      <c r="IX225" s="84"/>
      <c r="IY225" s="84"/>
      <c r="IZ225" s="84"/>
      <c r="JA225" s="44" t="s">
        <v>38</v>
      </c>
      <c r="JB225" s="44">
        <f>3.25*0.15</f>
        <v>0.48749999999999999</v>
      </c>
      <c r="JC225" s="647"/>
      <c r="JD225" s="44"/>
      <c r="JE225" s="299">
        <v>0.18</v>
      </c>
      <c r="JF225" s="737" t="s">
        <v>229</v>
      </c>
      <c r="JH225" s="103" t="s">
        <v>230</v>
      </c>
      <c r="JI225" s="43">
        <f>17.85*150/1000</f>
        <v>2.6775000000000002</v>
      </c>
      <c r="JJ225" s="43">
        <v>4.0599999999999996</v>
      </c>
      <c r="JK225" s="43"/>
      <c r="JL225" s="43" t="s">
        <v>62</v>
      </c>
      <c r="JM225" s="44">
        <f>JJ225-JI225-JS225+JT225</f>
        <v>0.89499999999999935</v>
      </c>
      <c r="JN225" s="109">
        <f>JM225/JI225-JV225</f>
        <v>0.15426704014939285</v>
      </c>
      <c r="JO225" s="84"/>
      <c r="JP225" s="84"/>
      <c r="JQ225" s="84"/>
      <c r="JR225" s="44" t="s">
        <v>38</v>
      </c>
      <c r="JS225" s="44">
        <f>3.25*0.15</f>
        <v>0.48749999999999999</v>
      </c>
      <c r="JT225" s="647"/>
      <c r="JU225" s="44"/>
      <c r="JV225" s="299">
        <v>0.18</v>
      </c>
      <c r="JW225" s="16" t="s">
        <v>229</v>
      </c>
      <c r="JZ225" s="103" t="s">
        <v>230</v>
      </c>
      <c r="KA225" s="43">
        <f>17.85*150/1000</f>
        <v>2.6775000000000002</v>
      </c>
      <c r="KB225" s="43">
        <v>4.0599999999999996</v>
      </c>
      <c r="KC225" s="43"/>
      <c r="KD225" s="43" t="s">
        <v>62</v>
      </c>
      <c r="KE225" s="44">
        <f>KB225-KA225-KK225+KL225</f>
        <v>0.89499999999999935</v>
      </c>
      <c r="KF225" s="109">
        <f>KE225/KA225-KN225</f>
        <v>0.15426704014939285</v>
      </c>
      <c r="KG225" s="84"/>
      <c r="KH225" s="84"/>
      <c r="KI225" s="84"/>
      <c r="KJ225" s="44" t="s">
        <v>38</v>
      </c>
      <c r="KK225" s="44">
        <f>3.25*0.15</f>
        <v>0.48749999999999999</v>
      </c>
      <c r="KL225" s="647"/>
      <c r="KM225" s="44"/>
      <c r="KN225" s="299">
        <v>0.18</v>
      </c>
      <c r="KO225" s="16"/>
      <c r="KQ225" s="103" t="s">
        <v>230</v>
      </c>
      <c r="KR225" s="43">
        <f>17.85*150/1000</f>
        <v>2.6775000000000002</v>
      </c>
      <c r="KS225" s="43">
        <v>4.0599999999999996</v>
      </c>
      <c r="KT225" s="43"/>
      <c r="KU225" s="310" t="s">
        <v>62</v>
      </c>
      <c r="KV225" s="44">
        <f>KS225-KR225-LB225+LC225</f>
        <v>0.89499999999999935</v>
      </c>
      <c r="KW225" s="109">
        <f>KV225/KR225-LE225</f>
        <v>0.15426704014939285</v>
      </c>
      <c r="KX225" s="84"/>
      <c r="KY225" s="84"/>
      <c r="KZ225" s="84"/>
      <c r="LA225" s="44" t="s">
        <v>38</v>
      </c>
      <c r="LB225" s="44">
        <f>3.25*0.15</f>
        <v>0.48749999999999999</v>
      </c>
      <c r="LC225" s="647"/>
      <c r="LD225" s="44"/>
      <c r="LE225" s="299">
        <v>0.18</v>
      </c>
      <c r="LF225" s="16"/>
      <c r="LI225" s="103" t="s">
        <v>231</v>
      </c>
      <c r="LJ225" s="43">
        <f>17.85*150/1000</f>
        <v>2.6775000000000002</v>
      </c>
      <c r="LK225" s="43">
        <v>4.12</v>
      </c>
      <c r="LL225" s="43"/>
      <c r="LM225" s="310" t="s">
        <v>62</v>
      </c>
      <c r="LN225" s="44">
        <f>LK225-LJ225-LT225+LU225</f>
        <v>0.95499999999999985</v>
      </c>
      <c r="LO225" s="109">
        <f>LN225/LJ225-LW225</f>
        <v>0.17667600373482717</v>
      </c>
      <c r="LP225" s="84"/>
      <c r="LQ225" s="84"/>
      <c r="LR225" s="84"/>
      <c r="LS225" s="44" t="s">
        <v>38</v>
      </c>
      <c r="LT225" s="44">
        <f>3.25*0.15</f>
        <v>0.48749999999999999</v>
      </c>
      <c r="LU225" s="647"/>
      <c r="LV225" s="44"/>
      <c r="LW225" s="299">
        <v>0.18</v>
      </c>
      <c r="LX225" s="16"/>
      <c r="LZ225" s="103" t="s">
        <v>232</v>
      </c>
      <c r="MA225" s="43">
        <f>17.85*150/1000</f>
        <v>2.6775000000000002</v>
      </c>
      <c r="MB225" s="43">
        <v>3.65</v>
      </c>
      <c r="MC225" s="43"/>
      <c r="MD225" s="310" t="s">
        <v>62</v>
      </c>
      <c r="ME225" s="44">
        <f>MB225-MA225-MK225+ML225</f>
        <v>0.48499999999999971</v>
      </c>
      <c r="MF225" s="109">
        <f>ME225/MA225</f>
        <v>0.18113912231559279</v>
      </c>
      <c r="MG225" s="84"/>
      <c r="MH225" s="84"/>
      <c r="MI225" s="84"/>
      <c r="MJ225" s="44" t="s">
        <v>38</v>
      </c>
      <c r="MK225" s="44">
        <f>3.25*0.15</f>
        <v>0.48749999999999999</v>
      </c>
      <c r="ML225" s="647"/>
      <c r="MM225" s="44"/>
      <c r="MN225" s="299"/>
      <c r="MO225" s="16"/>
      <c r="MQ225" s="103" t="s">
        <v>232</v>
      </c>
      <c r="MR225" s="43">
        <f>17.85*150/1000</f>
        <v>2.6775000000000002</v>
      </c>
      <c r="MS225" s="43">
        <v>3.65</v>
      </c>
      <c r="MT225" s="43"/>
      <c r="MU225" s="310" t="s">
        <v>62</v>
      </c>
      <c r="MV225" s="44">
        <f>MS225-MR225-NB225+NC225</f>
        <v>0.48499999999999971</v>
      </c>
      <c r="MW225" s="109">
        <f>MV225/MR225</f>
        <v>0.18113912231559279</v>
      </c>
      <c r="MX225" s="84"/>
      <c r="MY225" s="84"/>
      <c r="MZ225" s="84"/>
      <c r="NA225" s="44" t="s">
        <v>38</v>
      </c>
      <c r="NB225" s="44">
        <f>3.25*0.15</f>
        <v>0.48749999999999999</v>
      </c>
      <c r="NC225" s="647"/>
      <c r="ND225" s="44"/>
      <c r="NE225" s="299"/>
      <c r="NF225" s="16"/>
      <c r="NI225" s="103"/>
      <c r="NJ225" s="43">
        <f>17.85*150/1000</f>
        <v>2.6775000000000002</v>
      </c>
      <c r="NK225" s="43">
        <v>3.65</v>
      </c>
      <c r="NL225" s="43"/>
      <c r="NM225" s="310" t="s">
        <v>62</v>
      </c>
      <c r="NN225" s="44">
        <f>NK225-NJ225-NT225+NU225</f>
        <v>0.48499999999999971</v>
      </c>
      <c r="NO225" s="109">
        <f>NN225/NJ225</f>
        <v>0.18113912231559279</v>
      </c>
      <c r="NP225" s="84"/>
      <c r="NQ225" s="84"/>
      <c r="NR225" s="84"/>
      <c r="NS225" s="44" t="s">
        <v>38</v>
      </c>
      <c r="NT225" s="44">
        <f>3.25*0.15</f>
        <v>0.48749999999999999</v>
      </c>
      <c r="NU225" s="647"/>
      <c r="NV225" s="44"/>
      <c r="NW225" s="299"/>
      <c r="NX225" s="16"/>
      <c r="OA225" s="103" t="s">
        <v>233</v>
      </c>
      <c r="OB225" s="43">
        <f>17.85*150/1000</f>
        <v>2.6775000000000002</v>
      </c>
      <c r="OC225" s="43">
        <v>3.55</v>
      </c>
      <c r="OD225" s="43"/>
      <c r="OE225" s="310" t="s">
        <v>62</v>
      </c>
      <c r="OF225" s="44">
        <f>OC225-OB225-OL225+OM225</f>
        <v>0.38499999999999962</v>
      </c>
      <c r="OG225" s="109">
        <f>OF225/OB225</f>
        <v>0.14379084967320246</v>
      </c>
      <c r="OH225" s="84"/>
      <c r="OI225" s="84"/>
      <c r="OJ225" s="84"/>
      <c r="OK225" s="44" t="s">
        <v>38</v>
      </c>
      <c r="OL225" s="44">
        <f>3.25*0.15</f>
        <v>0.48749999999999999</v>
      </c>
      <c r="OM225" s="647"/>
      <c r="ON225" s="16"/>
      <c r="OQ225" s="103" t="s">
        <v>233</v>
      </c>
      <c r="OR225" s="43">
        <f>17.85*150/1000</f>
        <v>2.6775000000000002</v>
      </c>
      <c r="OS225" s="43">
        <v>3.55</v>
      </c>
      <c r="OT225" s="43"/>
      <c r="OU225" s="310" t="s">
        <v>62</v>
      </c>
      <c r="OV225" s="44">
        <f>OS225-OR225-PB225+PC225</f>
        <v>0.38499999999999962</v>
      </c>
      <c r="OW225" s="109">
        <f>OV225/OR225</f>
        <v>0.14379084967320246</v>
      </c>
      <c r="OX225" s="84"/>
      <c r="OY225" s="84"/>
      <c r="OZ225" s="84"/>
      <c r="PA225" s="44" t="s">
        <v>38</v>
      </c>
      <c r="PB225" s="44">
        <f>3.25*0.15</f>
        <v>0.48749999999999999</v>
      </c>
      <c r="PC225" s="647"/>
      <c r="PD225" s="16"/>
      <c r="PG225" s="103" t="s">
        <v>233</v>
      </c>
      <c r="PH225" s="43">
        <f>17.85*150/1000</f>
        <v>2.6775000000000002</v>
      </c>
      <c r="PI225" s="43">
        <v>3.55</v>
      </c>
      <c r="PJ225" s="43"/>
      <c r="PK225" s="310" t="s">
        <v>62</v>
      </c>
      <c r="PL225" s="44">
        <f>PI225-PH225-PR225+PS225</f>
        <v>0.38499999999999962</v>
      </c>
      <c r="PM225" s="109">
        <f>PL225/PH225</f>
        <v>0.14379084967320246</v>
      </c>
      <c r="PN225" s="84"/>
      <c r="PO225" s="84"/>
      <c r="PP225" s="84"/>
      <c r="PQ225" s="44" t="s">
        <v>38</v>
      </c>
      <c r="PR225" s="44">
        <f>3.25*0.15</f>
        <v>0.48749999999999999</v>
      </c>
      <c r="PS225" s="647"/>
      <c r="PT225" s="16"/>
      <c r="PV225" s="103" t="s">
        <v>233</v>
      </c>
      <c r="PW225" s="43">
        <f>17.85*150/1000</f>
        <v>2.6775000000000002</v>
      </c>
      <c r="PX225" s="43">
        <v>3.55</v>
      </c>
      <c r="PY225" s="43"/>
      <c r="PZ225" s="310" t="s">
        <v>62</v>
      </c>
      <c r="QA225" s="44">
        <f>PX225-PW225-QG225+QH225</f>
        <v>0.38499999999999962</v>
      </c>
      <c r="QB225" s="109">
        <f>QA225/PW225</f>
        <v>0.14379084967320246</v>
      </c>
      <c r="QC225" s="84"/>
      <c r="QD225" s="84"/>
      <c r="QE225" s="84"/>
      <c r="QF225" s="44" t="s">
        <v>38</v>
      </c>
      <c r="QG225" s="44">
        <f>3.25*0.15</f>
        <v>0.48749999999999999</v>
      </c>
      <c r="QH225" s="647"/>
      <c r="QI225" s="16"/>
      <c r="QK225" s="103" t="s">
        <v>233</v>
      </c>
      <c r="QL225" s="43">
        <f>17.85*150/1000</f>
        <v>2.6775000000000002</v>
      </c>
      <c r="QM225" s="43">
        <v>3.55</v>
      </c>
      <c r="QN225" s="43"/>
      <c r="QO225" s="310" t="s">
        <v>62</v>
      </c>
      <c r="QP225" s="44">
        <f>QM225-QL225-QV225+QW225</f>
        <v>0.38499999999999962</v>
      </c>
      <c r="QQ225" s="109">
        <f>QP225/QL225</f>
        <v>0.14379084967320246</v>
      </c>
      <c r="QR225" s="84"/>
      <c r="QS225" s="84"/>
      <c r="QT225" s="84"/>
      <c r="QU225" s="44" t="s">
        <v>38</v>
      </c>
      <c r="QV225" s="44">
        <f>3.25*0.15</f>
        <v>0.48749999999999999</v>
      </c>
      <c r="QW225" s="647"/>
      <c r="QX225" s="16"/>
      <c r="QZ225" s="624"/>
      <c r="RA225" s="43">
        <f>17.85*150/1000</f>
        <v>2.6775000000000002</v>
      </c>
      <c r="RB225" s="43">
        <v>3.55</v>
      </c>
      <c r="RC225" s="494"/>
      <c r="RD225" s="310" t="s">
        <v>62</v>
      </c>
      <c r="RE225" s="44">
        <f>RB225-RA225-RK225+RL225</f>
        <v>0.48499999999999965</v>
      </c>
      <c r="RF225" s="109">
        <f>RE225/RA225</f>
        <v>0.18113912231559276</v>
      </c>
      <c r="RG225" s="84"/>
      <c r="RH225" s="84"/>
      <c r="RI225" s="84"/>
      <c r="RJ225" s="534" t="s">
        <v>38</v>
      </c>
      <c r="RK225" s="549">
        <f>3.25*0.15</f>
        <v>0.48749999999999999</v>
      </c>
      <c r="RL225" s="550">
        <v>0.1</v>
      </c>
      <c r="RM225" s="632"/>
      <c r="RQ225" s="624"/>
      <c r="RR225" s="43">
        <f>17.85*150/1000</f>
        <v>2.6775000000000002</v>
      </c>
      <c r="RS225" s="43">
        <v>3.55</v>
      </c>
      <c r="RT225" s="494"/>
      <c r="RU225" s="310" t="s">
        <v>62</v>
      </c>
      <c r="RV225" s="44">
        <f>RS225-RR225-SB225+SC225</f>
        <v>0.48499999999999965</v>
      </c>
      <c r="RW225" s="109">
        <f>RV225/RR225</f>
        <v>0.18113912231559276</v>
      </c>
      <c r="RX225" s="84"/>
      <c r="RY225" s="84"/>
      <c r="RZ225" s="84"/>
      <c r="SA225" s="534" t="s">
        <v>38</v>
      </c>
      <c r="SB225" s="549">
        <f>3.25*0.15</f>
        <v>0.48749999999999999</v>
      </c>
      <c r="SC225" s="550">
        <v>0.1</v>
      </c>
      <c r="SD225" s="632"/>
    </row>
    <row r="226" spans="1:498">
      <c r="A226" s="155" t="s">
        <v>651</v>
      </c>
      <c r="B226" s="156">
        <v>50</v>
      </c>
      <c r="C226" s="155" t="s">
        <v>32</v>
      </c>
      <c r="D226" s="785">
        <v>1027</v>
      </c>
      <c r="E226" s="157" t="s">
        <v>625</v>
      </c>
      <c r="F226" s="354" t="s">
        <v>626</v>
      </c>
      <c r="G226" s="607" t="s">
        <v>652</v>
      </c>
      <c r="H226" s="155"/>
      <c r="J226" s="694"/>
      <c r="K226" s="705">
        <v>16.75</v>
      </c>
      <c r="L226" s="705">
        <v>22.35</v>
      </c>
      <c r="M226" s="705" t="s">
        <v>62</v>
      </c>
      <c r="N226" s="716">
        <f>L226-K226-R226+S226</f>
        <v>3.7000000000000015</v>
      </c>
      <c r="O226" s="720">
        <f>N226/K226</f>
        <v>0.22089552238805979</v>
      </c>
      <c r="P226" s="720">
        <f>O226-T226-U226</f>
        <v>4.1895522388059783E-2</v>
      </c>
      <c r="Q226" s="716" t="s">
        <v>38</v>
      </c>
      <c r="R226" s="716">
        <v>2</v>
      </c>
      <c r="S226" s="730">
        <v>0.1</v>
      </c>
      <c r="T226" s="735">
        <v>0.1</v>
      </c>
      <c r="U226" s="735">
        <v>7.9000000000000001E-2</v>
      </c>
      <c r="V226" s="737"/>
      <c r="X226" s="694"/>
      <c r="Y226" s="705">
        <v>16.75</v>
      </c>
      <c r="Z226" s="705">
        <v>23.47</v>
      </c>
      <c r="AA226" s="705" t="s">
        <v>62</v>
      </c>
      <c r="AB226" s="716">
        <f>Z226-Y226-AF226+AG226</f>
        <v>4.8199999999999985</v>
      </c>
      <c r="AC226" s="720">
        <f>AB226/Y226</f>
        <v>0.28776119402985068</v>
      </c>
      <c r="AD226" s="720">
        <f>AC226-AH226-AI226</f>
        <v>0.10876119402985067</v>
      </c>
      <c r="AE226" s="716" t="s">
        <v>38</v>
      </c>
      <c r="AF226" s="716">
        <v>2</v>
      </c>
      <c r="AG226" s="730">
        <v>0.1</v>
      </c>
      <c r="AH226" s="735">
        <v>0.1</v>
      </c>
      <c r="AI226" s="735">
        <v>7.9000000000000001E-2</v>
      </c>
      <c r="AJ226" s="737"/>
      <c r="AL226" s="694"/>
      <c r="AM226" s="705">
        <v>16.75</v>
      </c>
      <c r="AN226" s="705">
        <v>23.47</v>
      </c>
      <c r="AO226" s="705" t="s">
        <v>62</v>
      </c>
      <c r="AP226" s="716">
        <f>AN226-AM226-AT226-AW226+AU226</f>
        <v>4.6199999999999983</v>
      </c>
      <c r="AQ226" s="720">
        <f>AP226/AN226</f>
        <v>0.19684703877290152</v>
      </c>
      <c r="AR226" s="720"/>
      <c r="AS226" s="716" t="s">
        <v>38</v>
      </c>
      <c r="AT226" s="716">
        <v>2.2000000000000002</v>
      </c>
      <c r="AU226" s="730">
        <v>0.1</v>
      </c>
      <c r="AV226" s="716"/>
      <c r="AW226" s="716"/>
      <c r="AX226" s="737"/>
      <c r="AZ226" s="694"/>
      <c r="BA226" s="705">
        <v>16.75</v>
      </c>
      <c r="BB226" s="705">
        <v>23.47</v>
      </c>
      <c r="BC226" s="705" t="s">
        <v>62</v>
      </c>
      <c r="BD226" s="716">
        <f>BB226-BA226-BH226-BK226+BI226</f>
        <v>4.6199999999999983</v>
      </c>
      <c r="BE226" s="720">
        <f>BD226/BB226</f>
        <v>0.19684703877290152</v>
      </c>
      <c r="BF226" s="720"/>
      <c r="BG226" s="716" t="s">
        <v>38</v>
      </c>
      <c r="BH226" s="716">
        <v>2.2000000000000002</v>
      </c>
      <c r="BI226" s="730">
        <v>0.1</v>
      </c>
      <c r="BJ226" s="716"/>
      <c r="BK226" s="716"/>
      <c r="BL226" s="737"/>
      <c r="BN226" s="103"/>
      <c r="BO226" s="43">
        <v>16.75</v>
      </c>
      <c r="BP226" s="43">
        <v>23.47</v>
      </c>
      <c r="BQ226" s="43" t="s">
        <v>62</v>
      </c>
      <c r="BR226" s="44">
        <f>BP226-BO226-BV226-BY226+BW226</f>
        <v>4.6199999999999983</v>
      </c>
      <c r="BS226" s="84">
        <f>BR226/BP226</f>
        <v>0.19684703877290152</v>
      </c>
      <c r="BT226" s="84"/>
      <c r="BU226" s="44" t="s">
        <v>38</v>
      </c>
      <c r="BV226" s="44">
        <v>2.2000000000000002</v>
      </c>
      <c r="BW226" s="647">
        <v>0.1</v>
      </c>
      <c r="BX226" s="44"/>
      <c r="BY226" s="44"/>
      <c r="BZ226" s="737"/>
      <c r="CB226" s="852"/>
      <c r="CC226" s="43">
        <v>16.75</v>
      </c>
      <c r="CD226" s="43">
        <v>23.47</v>
      </c>
      <c r="CE226" s="43" t="s">
        <v>62</v>
      </c>
      <c r="CF226" s="44">
        <f>CD226-CC226-CJ226-CM226+CK226</f>
        <v>4.5699999999999985</v>
      </c>
      <c r="CG226" s="84">
        <f>CF226/CD226</f>
        <v>0.1947166595654026</v>
      </c>
      <c r="CH226" s="84"/>
      <c r="CI226" s="44" t="s">
        <v>38</v>
      </c>
      <c r="CJ226" s="44">
        <v>2.2000000000000002</v>
      </c>
      <c r="CK226" s="647">
        <v>0.1</v>
      </c>
      <c r="CL226" s="44"/>
      <c r="CM226" s="205">
        <v>0.05</v>
      </c>
      <c r="CN226" s="737"/>
      <c r="CP226" s="87"/>
      <c r="CQ226" s="43">
        <v>16.75</v>
      </c>
      <c r="CR226" s="43">
        <v>26.47</v>
      </c>
      <c r="CS226" s="43" t="s">
        <v>62</v>
      </c>
      <c r="CT226" s="44">
        <f>CR226-CQ226-CX226-DA226+CY226</f>
        <v>7.6199999999999983</v>
      </c>
      <c r="CU226" s="84">
        <f>CT226/CR226</f>
        <v>0.2878730638458632</v>
      </c>
      <c r="CV226" s="84"/>
      <c r="CW226" s="44" t="s">
        <v>38</v>
      </c>
      <c r="CX226" s="44">
        <v>2.2000000000000002</v>
      </c>
      <c r="CY226" s="647">
        <v>0.1</v>
      </c>
      <c r="CZ226" s="44"/>
      <c r="DA226" s="44"/>
      <c r="DB226" s="737"/>
      <c r="DD226" s="87"/>
      <c r="DE226" s="43">
        <v>16.75</v>
      </c>
      <c r="DF226" s="43">
        <v>26.47</v>
      </c>
      <c r="DG226" s="43"/>
      <c r="DH226" s="43"/>
      <c r="DI226" s="43" t="s">
        <v>62</v>
      </c>
      <c r="DJ226" s="44">
        <f>DF226-DE226-DN226-DQ226+DO226</f>
        <v>7.6199999999999983</v>
      </c>
      <c r="DK226" s="84">
        <f>DJ226/DF226</f>
        <v>0.2878730638458632</v>
      </c>
      <c r="DL226" s="84"/>
      <c r="DM226" s="44" t="s">
        <v>38</v>
      </c>
      <c r="DN226" s="44">
        <v>2.2000000000000002</v>
      </c>
      <c r="DO226" s="647">
        <v>0.1</v>
      </c>
      <c r="DP226" s="44"/>
      <c r="DQ226" s="44"/>
      <c r="DR226" s="737"/>
      <c r="DT226" s="87"/>
      <c r="DU226" s="43">
        <v>16.75</v>
      </c>
      <c r="DV226" s="43">
        <v>26.47</v>
      </c>
      <c r="DW226" s="43" t="s">
        <v>62</v>
      </c>
      <c r="DX226" s="44">
        <f>DV226-DU226-EB226-EE226+EC226</f>
        <v>7.6199999999999983</v>
      </c>
      <c r="DY226" s="84">
        <f>DX226/DV226</f>
        <v>0.2878730638458632</v>
      </c>
      <c r="DZ226" s="84"/>
      <c r="EA226" s="44" t="s">
        <v>38</v>
      </c>
      <c r="EB226" s="44">
        <v>2.2000000000000002</v>
      </c>
      <c r="EC226" s="647">
        <v>0.1</v>
      </c>
      <c r="ED226" s="44"/>
      <c r="EE226" s="44"/>
      <c r="EF226" s="737"/>
      <c r="EG226" s="737"/>
      <c r="EH226" s="87"/>
      <c r="EI226" s="43">
        <v>16.75</v>
      </c>
      <c r="EJ226" s="43">
        <v>26.47</v>
      </c>
      <c r="EK226" s="43" t="s">
        <v>62</v>
      </c>
      <c r="EL226" s="44">
        <f>EJ226-EI226-EO226-ER226+EP226</f>
        <v>7.6199999999999983</v>
      </c>
      <c r="EM226" s="84">
        <f>EL226/EJ226</f>
        <v>0.2878730638458632</v>
      </c>
      <c r="EN226" s="44" t="s">
        <v>38</v>
      </c>
      <c r="EO226" s="44">
        <v>2.2000000000000002</v>
      </c>
      <c r="EP226" s="647">
        <v>0.1</v>
      </c>
      <c r="EQ226" s="44"/>
      <c r="ER226" s="44"/>
      <c r="ES226" s="737"/>
      <c r="EU226" s="87"/>
      <c r="EV226" s="43">
        <v>16.75</v>
      </c>
      <c r="EW226" s="43">
        <v>26.47</v>
      </c>
      <c r="EX226" s="43" t="s">
        <v>62</v>
      </c>
      <c r="EY226" s="44">
        <f>EW226-EV226-FB226-FE226+FC226</f>
        <v>7.6199999999999983</v>
      </c>
      <c r="EZ226" s="84">
        <f>EY226/EW226</f>
        <v>0.2878730638458632</v>
      </c>
      <c r="FA226" s="44" t="s">
        <v>38</v>
      </c>
      <c r="FB226" s="44">
        <v>2.2000000000000002</v>
      </c>
      <c r="FC226" s="647">
        <v>0.1</v>
      </c>
      <c r="FD226" s="44"/>
      <c r="FE226" s="44"/>
      <c r="FF226" s="737"/>
      <c r="FH226" s="87"/>
      <c r="FI226" s="43">
        <v>16.75</v>
      </c>
      <c r="FJ226" s="43">
        <v>26.47</v>
      </c>
      <c r="FK226" s="43" t="s">
        <v>62</v>
      </c>
      <c r="FL226" s="44">
        <f>FJ226-FI226-FO226-FR226+FP226</f>
        <v>7.6199999999999983</v>
      </c>
      <c r="FM226" s="84">
        <f>FL226/FJ226</f>
        <v>0.2878730638458632</v>
      </c>
      <c r="FN226" s="44" t="s">
        <v>38</v>
      </c>
      <c r="FO226" s="44">
        <v>2.2000000000000002</v>
      </c>
      <c r="FP226" s="647">
        <v>0.1</v>
      </c>
      <c r="FQ226" s="44"/>
      <c r="FR226" s="44"/>
      <c r="FS226" s="737"/>
      <c r="FU226" s="87"/>
      <c r="FV226" s="43">
        <v>16.75</v>
      </c>
      <c r="FW226" s="43">
        <v>26.47</v>
      </c>
      <c r="FX226" s="43"/>
      <c r="FY226" s="43" t="s">
        <v>62</v>
      </c>
      <c r="FZ226" s="44">
        <f>FW226-FV226-GC226-GF226+GD226</f>
        <v>7.6199999999999983</v>
      </c>
      <c r="GA226" s="84">
        <f>FZ226/FW226</f>
        <v>0.2878730638458632</v>
      </c>
      <c r="GB226" s="44" t="s">
        <v>38</v>
      </c>
      <c r="GC226" s="44">
        <v>2.2000000000000002</v>
      </c>
      <c r="GD226" s="647">
        <v>0.1</v>
      </c>
      <c r="GE226" s="44"/>
      <c r="GF226" s="44"/>
      <c r="GG226" s="737"/>
      <c r="GI226" s="87"/>
      <c r="GJ226" s="43">
        <v>16.75</v>
      </c>
      <c r="GK226" s="43">
        <v>26.47</v>
      </c>
      <c r="GL226" s="43"/>
      <c r="GM226" s="43" t="s">
        <v>62</v>
      </c>
      <c r="GN226" s="44">
        <f>GK226-GJ226-GQ226-GT226+GR226</f>
        <v>7.6199999999999983</v>
      </c>
      <c r="GO226" s="84">
        <f>GN226/GK226</f>
        <v>0.2878730638458632</v>
      </c>
      <c r="GP226" s="44" t="s">
        <v>38</v>
      </c>
      <c r="GQ226" s="44">
        <v>2.2000000000000002</v>
      </c>
      <c r="GR226" s="647">
        <v>0.1</v>
      </c>
      <c r="GS226" s="44"/>
      <c r="GT226" s="44"/>
      <c r="GU226" s="737"/>
      <c r="GW226" s="87"/>
      <c r="GX226" s="43">
        <v>16.75</v>
      </c>
      <c r="GY226" s="43">
        <v>26.47</v>
      </c>
      <c r="GZ226" s="43"/>
      <c r="HA226" s="43" t="s">
        <v>62</v>
      </c>
      <c r="HB226" s="44">
        <f>GY226-GX226-HE226-HH226+HF226</f>
        <v>7.6199999999999983</v>
      </c>
      <c r="HC226" s="84">
        <f>HB226/GY226</f>
        <v>0.2878730638458632</v>
      </c>
      <c r="HD226" s="44" t="s">
        <v>38</v>
      </c>
      <c r="HE226" s="44">
        <v>2.2000000000000002</v>
      </c>
      <c r="HF226" s="647">
        <v>0.1</v>
      </c>
      <c r="HG226" s="44"/>
      <c r="HH226" s="44"/>
      <c r="HI226" s="737"/>
      <c r="HJ226" s="737"/>
      <c r="HK226" s="87"/>
      <c r="HL226" s="43">
        <v>16.75</v>
      </c>
      <c r="HM226" s="43">
        <v>26.47</v>
      </c>
      <c r="HN226" s="43"/>
      <c r="HO226" s="43" t="s">
        <v>62</v>
      </c>
      <c r="HP226" s="44">
        <f>HM226-HL226-HS226-HV226+HT226</f>
        <v>7.6199999999999983</v>
      </c>
      <c r="HQ226" s="84">
        <f>HP226/HM226</f>
        <v>0.2878730638458632</v>
      </c>
      <c r="HR226" s="44" t="s">
        <v>38</v>
      </c>
      <c r="HS226" s="44">
        <v>2.2000000000000002</v>
      </c>
      <c r="HT226" s="647">
        <v>0.1</v>
      </c>
      <c r="HU226" s="44"/>
      <c r="HV226" s="44"/>
      <c r="HW226" s="737"/>
      <c r="HX226" s="87"/>
      <c r="HY226" s="43">
        <v>16.75</v>
      </c>
      <c r="HZ226" s="43">
        <v>26.47</v>
      </c>
      <c r="IA226" s="43"/>
      <c r="IB226" s="43" t="s">
        <v>62</v>
      </c>
      <c r="IC226" s="44">
        <f>HZ226-HY226-II226-IL226+IJ226</f>
        <v>7.6199999999999983</v>
      </c>
      <c r="ID226" s="84">
        <f>IC226/HZ226</f>
        <v>0.2878730638458632</v>
      </c>
      <c r="IE226" s="84"/>
      <c r="IF226" s="84"/>
      <c r="IG226" s="84"/>
      <c r="IH226" s="44" t="s">
        <v>38</v>
      </c>
      <c r="II226" s="44">
        <v>2.2000000000000002</v>
      </c>
      <c r="IJ226" s="647">
        <v>0.1</v>
      </c>
      <c r="IK226" s="44"/>
      <c r="IL226" s="44"/>
      <c r="IM226" s="737"/>
      <c r="IO226" s="692"/>
      <c r="IQ226" s="103" t="s">
        <v>230</v>
      </c>
      <c r="IR226" s="43">
        <v>16.75</v>
      </c>
      <c r="IS226" s="43">
        <v>26.47</v>
      </c>
      <c r="IT226" s="43"/>
      <c r="IU226" s="43" t="s">
        <v>62</v>
      </c>
      <c r="IV226" s="44">
        <f>IS226-IR226-JB226+JC226</f>
        <v>6.4699999999999989</v>
      </c>
      <c r="IW226" s="109">
        <f>IV226/IR226-JE226</f>
        <v>0.19126865671641785</v>
      </c>
      <c r="IX226" s="84"/>
      <c r="IY226" s="84"/>
      <c r="IZ226" s="84"/>
      <c r="JA226" s="44" t="s">
        <v>38</v>
      </c>
      <c r="JB226" s="44">
        <v>3.25</v>
      </c>
      <c r="JC226" s="647"/>
      <c r="JD226" s="44"/>
      <c r="JE226" s="299">
        <f>19.5%</f>
        <v>0.19500000000000001</v>
      </c>
      <c r="JF226" s="737"/>
      <c r="JH226" s="103" t="s">
        <v>230</v>
      </c>
      <c r="JI226" s="43">
        <v>16.75</v>
      </c>
      <c r="JJ226" s="43">
        <v>26.47</v>
      </c>
      <c r="JK226" s="43"/>
      <c r="JL226" s="43" t="s">
        <v>62</v>
      </c>
      <c r="JM226" s="44">
        <f>JJ226-JI226-JS226+JT226</f>
        <v>6.4699999999999989</v>
      </c>
      <c r="JN226" s="109">
        <f>JM226/JI226-JV226</f>
        <v>0.19126865671641785</v>
      </c>
      <c r="JO226" s="84"/>
      <c r="JP226" s="84"/>
      <c r="JQ226" s="84"/>
      <c r="JR226" s="44" t="s">
        <v>38</v>
      </c>
      <c r="JS226" s="44">
        <v>3.25</v>
      </c>
      <c r="JT226" s="647"/>
      <c r="JU226" s="44"/>
      <c r="JV226" s="299">
        <f>19.5%</f>
        <v>0.19500000000000001</v>
      </c>
      <c r="JW226" s="16"/>
      <c r="JZ226" s="103" t="s">
        <v>230</v>
      </c>
      <c r="KA226" s="43">
        <v>16.75</v>
      </c>
      <c r="KB226" s="43">
        <v>26.47</v>
      </c>
      <c r="KC226" s="43"/>
      <c r="KD226" s="43" t="s">
        <v>62</v>
      </c>
      <c r="KE226" s="44">
        <f>KB226-KA226-KK226+KL226</f>
        <v>6.4699999999999989</v>
      </c>
      <c r="KF226" s="109">
        <f>KE226/KA226-KN226</f>
        <v>0.19126865671641785</v>
      </c>
      <c r="KG226" s="84"/>
      <c r="KH226" s="84"/>
      <c r="KI226" s="84"/>
      <c r="KJ226" s="44" t="s">
        <v>38</v>
      </c>
      <c r="KK226" s="44">
        <v>3.25</v>
      </c>
      <c r="KL226" s="647"/>
      <c r="KM226" s="44"/>
      <c r="KN226" s="299">
        <f>19.5%</f>
        <v>0.19500000000000001</v>
      </c>
      <c r="KO226" s="16"/>
      <c r="KQ226" s="103" t="s">
        <v>230</v>
      </c>
      <c r="KR226" s="43">
        <v>16.75</v>
      </c>
      <c r="KS226" s="43">
        <v>26.47</v>
      </c>
      <c r="KT226" s="43"/>
      <c r="KU226" s="310" t="s">
        <v>62</v>
      </c>
      <c r="KV226" s="44">
        <f>KS226-KR226-LB226+LC226</f>
        <v>6.4699999999999989</v>
      </c>
      <c r="KW226" s="109">
        <f>KV226/KR226-LE226</f>
        <v>0.19126865671641785</v>
      </c>
      <c r="KX226" s="84"/>
      <c r="KY226" s="84"/>
      <c r="KZ226" s="84"/>
      <c r="LA226" s="44" t="s">
        <v>38</v>
      </c>
      <c r="LB226" s="44">
        <v>3.25</v>
      </c>
      <c r="LC226" s="647"/>
      <c r="LD226" s="44"/>
      <c r="LE226" s="299">
        <f>19.5%</f>
        <v>0.19500000000000001</v>
      </c>
      <c r="LF226" s="16"/>
      <c r="LI226" s="103" t="s">
        <v>236</v>
      </c>
      <c r="LJ226" s="43">
        <v>16.75</v>
      </c>
      <c r="LK226" s="43">
        <v>26.5</v>
      </c>
      <c r="LL226" s="43"/>
      <c r="LM226" s="310" t="s">
        <v>62</v>
      </c>
      <c r="LN226" s="44">
        <f>LK226-LJ226-LT226+LU226</f>
        <v>6.5</v>
      </c>
      <c r="LO226" s="109">
        <f>LN226/LJ226-LW226</f>
        <v>0.19305970149253732</v>
      </c>
      <c r="LP226" s="84"/>
      <c r="LQ226" s="84"/>
      <c r="LR226" s="84"/>
      <c r="LS226" s="44" t="s">
        <v>38</v>
      </c>
      <c r="LT226" s="44">
        <v>3.25</v>
      </c>
      <c r="LU226" s="647"/>
      <c r="LV226" s="44"/>
      <c r="LW226" s="299">
        <f>19.5%</f>
        <v>0.19500000000000001</v>
      </c>
      <c r="LX226" s="16"/>
      <c r="LZ226" s="103" t="s">
        <v>232</v>
      </c>
      <c r="MA226" s="43">
        <v>16.75</v>
      </c>
      <c r="MB226" s="43">
        <v>23.85</v>
      </c>
      <c r="MC226" s="43"/>
      <c r="MD226" s="310" t="s">
        <v>62</v>
      </c>
      <c r="ME226" s="44">
        <f>MB226-MA226-MK226+ML226</f>
        <v>3.8500000000000014</v>
      </c>
      <c r="MF226" s="109">
        <f>ME226/MA226</f>
        <v>0.22985074626865681</v>
      </c>
      <c r="MG226" s="84"/>
      <c r="MH226" s="84"/>
      <c r="MI226" s="84"/>
      <c r="MJ226" s="44" t="s">
        <v>38</v>
      </c>
      <c r="MK226" s="44">
        <v>3.25</v>
      </c>
      <c r="ML226" s="647"/>
      <c r="MM226" s="44"/>
      <c r="MN226" s="299"/>
      <c r="MO226" s="16"/>
      <c r="MQ226" s="103" t="s">
        <v>232</v>
      </c>
      <c r="MR226" s="43">
        <v>16.75</v>
      </c>
      <c r="MS226" s="43">
        <v>23.85</v>
      </c>
      <c r="MT226" s="43"/>
      <c r="MU226" s="310" t="s">
        <v>62</v>
      </c>
      <c r="MV226" s="44">
        <f>MS226-MR226-NB226+NC226</f>
        <v>3.8500000000000014</v>
      </c>
      <c r="MW226" s="109">
        <f>MV226/MR226</f>
        <v>0.22985074626865681</v>
      </c>
      <c r="MX226" s="84"/>
      <c r="MY226" s="84"/>
      <c r="MZ226" s="84"/>
      <c r="NA226" s="44" t="s">
        <v>38</v>
      </c>
      <c r="NB226" s="44">
        <v>3.25</v>
      </c>
      <c r="NC226" s="647"/>
      <c r="ND226" s="44"/>
      <c r="NE226" s="299"/>
      <c r="NF226" s="16"/>
      <c r="NI226" s="103"/>
      <c r="NJ226" s="43">
        <v>16.75</v>
      </c>
      <c r="NK226" s="43">
        <v>23.85</v>
      </c>
      <c r="NL226" s="43"/>
      <c r="NM226" s="310" t="s">
        <v>62</v>
      </c>
      <c r="NN226" s="44">
        <f>NK226-NJ226-NT226+NU226</f>
        <v>3.8500000000000014</v>
      </c>
      <c r="NO226" s="109">
        <f>NN226/NJ226</f>
        <v>0.22985074626865681</v>
      </c>
      <c r="NP226" s="84"/>
      <c r="NQ226" s="84"/>
      <c r="NR226" s="84"/>
      <c r="NS226" s="44" t="s">
        <v>38</v>
      </c>
      <c r="NT226" s="44">
        <v>3.25</v>
      </c>
      <c r="NU226" s="647"/>
      <c r="NV226" s="44"/>
      <c r="NW226" s="299"/>
      <c r="NX226" s="16"/>
      <c r="OA226" s="103" t="s">
        <v>237</v>
      </c>
      <c r="OB226" s="43">
        <v>16.75</v>
      </c>
      <c r="OC226" s="43">
        <v>23.2</v>
      </c>
      <c r="OD226" s="43"/>
      <c r="OE226" s="310" t="s">
        <v>62</v>
      </c>
      <c r="OF226" s="44">
        <f>OC226-OB226-OL226+OM226</f>
        <v>3.1999999999999993</v>
      </c>
      <c r="OG226" s="109">
        <f>OF226/OB226</f>
        <v>0.19104477611940293</v>
      </c>
      <c r="OH226" s="84"/>
      <c r="OI226" s="84"/>
      <c r="OJ226" s="84"/>
      <c r="OK226" s="44" t="s">
        <v>38</v>
      </c>
      <c r="OL226" s="44">
        <v>3.25</v>
      </c>
      <c r="OM226" s="647"/>
      <c r="ON226" s="16"/>
      <c r="OQ226" s="103" t="s">
        <v>237</v>
      </c>
      <c r="OR226" s="43">
        <v>16.75</v>
      </c>
      <c r="OS226" s="43">
        <v>23.2</v>
      </c>
      <c r="OT226" s="43"/>
      <c r="OU226" s="310" t="s">
        <v>62</v>
      </c>
      <c r="OV226" s="44">
        <f>OS226-OR226-PB226+PC226</f>
        <v>3.1999999999999993</v>
      </c>
      <c r="OW226" s="109">
        <f>OV226/OR226</f>
        <v>0.19104477611940293</v>
      </c>
      <c r="OX226" s="84"/>
      <c r="OY226" s="84"/>
      <c r="OZ226" s="84"/>
      <c r="PA226" s="44" t="s">
        <v>38</v>
      </c>
      <c r="PB226" s="44">
        <v>3.25</v>
      </c>
      <c r="PC226" s="647"/>
      <c r="PD226" s="16"/>
      <c r="PG226" s="103" t="s">
        <v>233</v>
      </c>
      <c r="PH226" s="43">
        <v>16.75</v>
      </c>
      <c r="PI226" s="43">
        <v>23.2</v>
      </c>
      <c r="PJ226" s="43"/>
      <c r="PK226" s="310" t="s">
        <v>62</v>
      </c>
      <c r="PL226" s="44">
        <f>PI226-PH226-PR226+PS226</f>
        <v>3.1999999999999993</v>
      </c>
      <c r="PM226" s="109">
        <f>PL226/PH226</f>
        <v>0.19104477611940293</v>
      </c>
      <c r="PN226" s="84"/>
      <c r="PO226" s="84"/>
      <c r="PP226" s="84"/>
      <c r="PQ226" s="44" t="s">
        <v>38</v>
      </c>
      <c r="PR226" s="44">
        <v>3.25</v>
      </c>
      <c r="PS226" s="647"/>
      <c r="PT226" s="16"/>
      <c r="PV226" s="103" t="s">
        <v>233</v>
      </c>
      <c r="PW226" s="43">
        <v>16.75</v>
      </c>
      <c r="PX226" s="43">
        <v>23.2</v>
      </c>
      <c r="PY226" s="43"/>
      <c r="PZ226" s="310" t="s">
        <v>62</v>
      </c>
      <c r="QA226" s="44">
        <f>PX226-PW226-QG226+QH226</f>
        <v>3.1999999999999993</v>
      </c>
      <c r="QB226" s="109">
        <f>QA226/PW226</f>
        <v>0.19104477611940293</v>
      </c>
      <c r="QC226" s="84"/>
      <c r="QD226" s="84"/>
      <c r="QE226" s="84"/>
      <c r="QF226" s="44" t="s">
        <v>38</v>
      </c>
      <c r="QG226" s="44">
        <v>3.25</v>
      </c>
      <c r="QH226" s="647"/>
      <c r="QI226" s="16"/>
      <c r="QK226" s="103" t="s">
        <v>233</v>
      </c>
      <c r="QL226" s="43">
        <v>16.75</v>
      </c>
      <c r="QM226" s="43">
        <v>23.2</v>
      </c>
      <c r="QN226" s="43"/>
      <c r="QO226" s="310" t="s">
        <v>62</v>
      </c>
      <c r="QP226" s="44">
        <f>QM226-QL226-QV226+QW226</f>
        <v>3.1999999999999993</v>
      </c>
      <c r="QQ226" s="109">
        <f>QP226/QL226</f>
        <v>0.19104477611940293</v>
      </c>
      <c r="QR226" s="84"/>
      <c r="QS226" s="84"/>
      <c r="QT226" s="84"/>
      <c r="QU226" s="44" t="s">
        <v>38</v>
      </c>
      <c r="QV226" s="44">
        <v>3.25</v>
      </c>
      <c r="QW226" s="647"/>
      <c r="QX226" s="16"/>
      <c r="QZ226" s="624"/>
      <c r="RA226" s="43">
        <v>16.75</v>
      </c>
      <c r="RB226" s="43">
        <v>23.2</v>
      </c>
      <c r="RC226" s="494"/>
      <c r="RD226" s="310" t="s">
        <v>62</v>
      </c>
      <c r="RE226" s="44">
        <f>RB226-RA226-RK226+RL226</f>
        <v>3.2999999999999994</v>
      </c>
      <c r="RF226" s="109">
        <f>RE226/RA226</f>
        <v>0.19701492537313428</v>
      </c>
      <c r="RG226" s="84"/>
      <c r="RH226" s="84"/>
      <c r="RI226" s="84"/>
      <c r="RJ226" s="534" t="s">
        <v>38</v>
      </c>
      <c r="RK226" s="549">
        <v>3.25</v>
      </c>
      <c r="RL226" s="550">
        <v>0.1</v>
      </c>
      <c r="RM226" s="632"/>
      <c r="RQ226" s="624"/>
      <c r="RR226" s="43">
        <v>16.75</v>
      </c>
      <c r="RS226" s="43">
        <v>23.2</v>
      </c>
      <c r="RT226" s="494"/>
      <c r="RU226" s="310" t="s">
        <v>62</v>
      </c>
      <c r="RV226" s="44">
        <f>RS226-RR226-SB226+SC226</f>
        <v>3.2999999999999994</v>
      </c>
      <c r="RW226" s="109">
        <f>RV226/RR226</f>
        <v>0.19701492537313428</v>
      </c>
      <c r="RX226" s="84"/>
      <c r="RY226" s="84"/>
      <c r="RZ226" s="84"/>
      <c r="SA226" s="534" t="s">
        <v>38</v>
      </c>
      <c r="SB226" s="549">
        <v>3.25</v>
      </c>
      <c r="SC226" s="550">
        <v>0.1</v>
      </c>
      <c r="SD226" s="632"/>
    </row>
    <row r="227" spans="1:498">
      <c r="A227" s="155" t="s">
        <v>653</v>
      </c>
      <c r="B227" s="156">
        <v>50</v>
      </c>
      <c r="C227" s="155" t="s">
        <v>32</v>
      </c>
      <c r="D227" s="785">
        <v>1027</v>
      </c>
      <c r="E227" s="157" t="s">
        <v>625</v>
      </c>
      <c r="F227" s="354" t="s">
        <v>626</v>
      </c>
      <c r="G227" s="607" t="s">
        <v>654</v>
      </c>
      <c r="H227" s="155"/>
      <c r="J227" s="694"/>
      <c r="K227" s="705"/>
      <c r="L227" s="705"/>
      <c r="M227" s="705"/>
      <c r="N227" s="716"/>
      <c r="O227" s="720"/>
      <c r="P227" s="720"/>
      <c r="Q227" s="716"/>
      <c r="R227" s="716"/>
      <c r="S227" s="730"/>
      <c r="T227" s="735"/>
      <c r="U227" s="735"/>
      <c r="V227" s="737"/>
      <c r="X227" s="694"/>
      <c r="Y227" s="705"/>
      <c r="Z227" s="705"/>
      <c r="AA227" s="705"/>
      <c r="AB227" s="716"/>
      <c r="AC227" s="720"/>
      <c r="AD227" s="720"/>
      <c r="AE227" s="716"/>
      <c r="AF227" s="716"/>
      <c r="AG227" s="730"/>
      <c r="AH227" s="735"/>
      <c r="AI227" s="735"/>
      <c r="AJ227" s="737"/>
      <c r="AL227" s="694"/>
      <c r="AM227" s="705"/>
      <c r="AN227" s="705"/>
      <c r="AO227" s="705"/>
      <c r="AP227" s="716"/>
      <c r="AQ227" s="720"/>
      <c r="AR227" s="720"/>
      <c r="AS227" s="716"/>
      <c r="AT227" s="716"/>
      <c r="AU227" s="730"/>
      <c r="AV227" s="716"/>
      <c r="AW227" s="716"/>
      <c r="AX227" s="737"/>
      <c r="AZ227" s="694"/>
      <c r="BA227" s="705"/>
      <c r="BB227" s="705"/>
      <c r="BC227" s="705"/>
      <c r="BD227" s="716"/>
      <c r="BE227" s="720"/>
      <c r="BF227" s="720"/>
      <c r="BG227" s="716"/>
      <c r="BH227" s="716"/>
      <c r="BI227" s="730"/>
      <c r="BJ227" s="716"/>
      <c r="BK227" s="716"/>
      <c r="BL227" s="737"/>
      <c r="BN227" s="103"/>
      <c r="BO227" s="43"/>
      <c r="BP227" s="43"/>
      <c r="BQ227" s="43"/>
      <c r="BR227" s="44"/>
      <c r="BS227" s="84"/>
      <c r="BT227" s="84"/>
      <c r="BU227" s="44"/>
      <c r="BV227" s="44"/>
      <c r="BW227" s="647"/>
      <c r="BX227" s="44"/>
      <c r="BY227" s="44"/>
      <c r="BZ227" s="737"/>
      <c r="CB227" s="852"/>
      <c r="CC227" s="43"/>
      <c r="CD227" s="43"/>
      <c r="CE227" s="43"/>
      <c r="CF227" s="44"/>
      <c r="CG227" s="84"/>
      <c r="CH227" s="84"/>
      <c r="CI227" s="44"/>
      <c r="CJ227" s="44"/>
      <c r="CK227" s="647"/>
      <c r="CL227" s="44"/>
      <c r="CM227" s="206"/>
      <c r="CN227" s="737"/>
      <c r="CP227" s="87"/>
      <c r="CQ227" s="43"/>
      <c r="CR227" s="43"/>
      <c r="CS227" s="43"/>
      <c r="CT227" s="44"/>
      <c r="CU227" s="84"/>
      <c r="CV227" s="84"/>
      <c r="CW227" s="44"/>
      <c r="CX227" s="44"/>
      <c r="CY227" s="647"/>
      <c r="CZ227" s="44"/>
      <c r="DA227" s="44"/>
      <c r="DB227" s="737"/>
      <c r="DD227" s="87"/>
      <c r="DE227" s="43"/>
      <c r="DF227" s="43"/>
      <c r="DG227" s="43"/>
      <c r="DH227" s="43"/>
      <c r="DI227" s="43"/>
      <c r="DJ227" s="44"/>
      <c r="DK227" s="84"/>
      <c r="DL227" s="84"/>
      <c r="DM227" s="44"/>
      <c r="DN227" s="44"/>
      <c r="DO227" s="647"/>
      <c r="DP227" s="44"/>
      <c r="DQ227" s="44"/>
      <c r="DR227" s="737"/>
      <c r="DT227" s="87"/>
      <c r="DU227" s="43"/>
      <c r="DV227" s="43"/>
      <c r="DW227" s="43"/>
      <c r="DX227" s="44"/>
      <c r="DY227" s="84"/>
      <c r="DZ227" s="84"/>
      <c r="EA227" s="44"/>
      <c r="EB227" s="44"/>
      <c r="EC227" s="647"/>
      <c r="ED227" s="44"/>
      <c r="EE227" s="44"/>
      <c r="EF227" s="737"/>
      <c r="EG227" s="737"/>
      <c r="EH227" s="87"/>
      <c r="EI227" s="43"/>
      <c r="EJ227" s="43"/>
      <c r="EK227" s="43"/>
      <c r="EL227" s="44"/>
      <c r="EM227" s="84"/>
      <c r="EN227" s="44"/>
      <c r="EO227" s="44"/>
      <c r="EP227" s="647"/>
      <c r="EQ227" s="44"/>
      <c r="ER227" s="44"/>
      <c r="ES227" s="737"/>
      <c r="EU227" s="87"/>
      <c r="EV227" s="43"/>
      <c r="EW227" s="43"/>
      <c r="EX227" s="43"/>
      <c r="EY227" s="44"/>
      <c r="EZ227" s="84"/>
      <c r="FA227" s="44"/>
      <c r="FB227" s="44"/>
      <c r="FC227" s="647"/>
      <c r="FD227" s="44"/>
      <c r="FE227" s="44"/>
      <c r="FF227" s="737"/>
      <c r="FH227" s="87"/>
      <c r="FI227" s="43"/>
      <c r="FJ227" s="43"/>
      <c r="FK227" s="43"/>
      <c r="FL227" s="44"/>
      <c r="FM227" s="84"/>
      <c r="FN227" s="44"/>
      <c r="FO227" s="44"/>
      <c r="FP227" s="647"/>
      <c r="FQ227" s="44"/>
      <c r="FR227" s="44"/>
      <c r="FS227" s="737"/>
      <c r="FU227" s="87"/>
      <c r="FV227" s="43"/>
      <c r="FW227" s="43"/>
      <c r="FX227" s="43"/>
      <c r="FY227" s="43"/>
      <c r="FZ227" s="44"/>
      <c r="GA227" s="84"/>
      <c r="GB227" s="44"/>
      <c r="GC227" s="44"/>
      <c r="GD227" s="647"/>
      <c r="GE227" s="44"/>
      <c r="GF227" s="44"/>
      <c r="GG227" s="737"/>
      <c r="GI227" s="87"/>
      <c r="GJ227" s="43"/>
      <c r="GK227" s="43"/>
      <c r="GL227" s="43"/>
      <c r="GM227" s="43"/>
      <c r="GN227" s="44"/>
      <c r="GO227" s="84"/>
      <c r="GP227" s="44"/>
      <c r="GQ227" s="44"/>
      <c r="GR227" s="647"/>
      <c r="GS227" s="44"/>
      <c r="GT227" s="44"/>
      <c r="GU227" s="737"/>
      <c r="GW227" s="87"/>
      <c r="GX227" s="43"/>
      <c r="GY227" s="43"/>
      <c r="GZ227" s="43"/>
      <c r="HA227" s="43"/>
      <c r="HB227" s="44"/>
      <c r="HC227" s="84"/>
      <c r="HD227" s="44"/>
      <c r="HE227" s="44"/>
      <c r="HF227" s="647"/>
      <c r="HG227" s="44"/>
      <c r="HH227" s="44"/>
      <c r="HI227" s="737"/>
      <c r="HJ227" s="737"/>
      <c r="HK227" s="87"/>
      <c r="HL227" s="43"/>
      <c r="HM227" s="43"/>
      <c r="HN227" s="43"/>
      <c r="HO227" s="43"/>
      <c r="HP227" s="44"/>
      <c r="HQ227" s="84"/>
      <c r="HR227" s="44"/>
      <c r="HS227" s="44"/>
      <c r="HT227" s="647"/>
      <c r="HU227" s="44"/>
      <c r="HV227" s="44"/>
      <c r="HW227" s="737"/>
      <c r="HX227" s="87"/>
      <c r="HY227" s="43"/>
      <c r="HZ227" s="43"/>
      <c r="IA227" s="43"/>
      <c r="IB227" s="43"/>
      <c r="IC227" s="44"/>
      <c r="ID227" s="84"/>
      <c r="IE227" s="84"/>
      <c r="IF227" s="84"/>
      <c r="IG227" s="84"/>
      <c r="IH227" s="44"/>
      <c r="II227" s="44"/>
      <c r="IJ227" s="647"/>
      <c r="IK227" s="44"/>
      <c r="IL227" s="44"/>
      <c r="IM227" s="737"/>
      <c r="IQ227" s="103"/>
      <c r="IR227" s="43"/>
      <c r="IS227" s="43"/>
      <c r="IT227" s="43"/>
      <c r="IU227" s="43"/>
      <c r="IV227" s="44"/>
      <c r="IW227" s="109"/>
      <c r="IX227" s="84"/>
      <c r="IY227" s="84"/>
      <c r="IZ227" s="84"/>
      <c r="JA227" s="44"/>
      <c r="JB227" s="44"/>
      <c r="JC227" s="647"/>
      <c r="JD227" s="44"/>
      <c r="JE227" s="299"/>
      <c r="JF227" s="737"/>
      <c r="JH227" s="103"/>
      <c r="JI227" s="43"/>
      <c r="JJ227" s="43"/>
      <c r="JK227" s="43"/>
      <c r="JL227" s="43"/>
      <c r="JM227" s="44"/>
      <c r="JN227" s="109"/>
      <c r="JO227" s="84"/>
      <c r="JP227" s="84"/>
      <c r="JQ227" s="84"/>
      <c r="JR227" s="44"/>
      <c r="JS227" s="44"/>
      <c r="JT227" s="647"/>
      <c r="JU227" s="44"/>
      <c r="JV227" s="299"/>
      <c r="JW227" s="16"/>
      <c r="JZ227" s="103"/>
      <c r="KA227" s="43"/>
      <c r="KB227" s="43"/>
      <c r="KC227" s="43"/>
      <c r="KD227" s="43"/>
      <c r="KE227" s="44"/>
      <c r="KF227" s="109"/>
      <c r="KG227" s="84"/>
      <c r="KH227" s="84"/>
      <c r="KI227" s="84"/>
      <c r="KJ227" s="44"/>
      <c r="KK227" s="44"/>
      <c r="KL227" s="647"/>
      <c r="KM227" s="44"/>
      <c r="KN227" s="299"/>
      <c r="KO227" s="16"/>
      <c r="KQ227" s="103"/>
      <c r="KR227" s="43"/>
      <c r="KS227" s="43"/>
      <c r="KT227" s="43"/>
      <c r="KU227" s="310"/>
      <c r="KV227" s="44"/>
      <c r="KW227" s="109"/>
      <c r="KX227" s="84"/>
      <c r="KY227" s="84"/>
      <c r="KZ227" s="84"/>
      <c r="LA227" s="44"/>
      <c r="LB227" s="44"/>
      <c r="LC227" s="647"/>
      <c r="LD227" s="44"/>
      <c r="LE227" s="299"/>
      <c r="LF227" s="16"/>
      <c r="LI227" s="103"/>
      <c r="LJ227" s="43"/>
      <c r="LK227" s="43"/>
      <c r="LL227" s="43"/>
      <c r="LM227" s="310"/>
      <c r="LN227" s="44"/>
      <c r="LO227" s="109"/>
      <c r="LP227" s="84"/>
      <c r="LQ227" s="84"/>
      <c r="LR227" s="84"/>
      <c r="LS227" s="44"/>
      <c r="LT227" s="44"/>
      <c r="LU227" s="647"/>
      <c r="LV227" s="44"/>
      <c r="LW227" s="299"/>
      <c r="LX227" s="16"/>
      <c r="LZ227" s="103"/>
      <c r="MA227" s="43">
        <v>15.9</v>
      </c>
      <c r="MB227" s="43">
        <v>22.4</v>
      </c>
      <c r="MC227" s="43"/>
      <c r="MD227" s="310" t="s">
        <v>62</v>
      </c>
      <c r="ME227" s="44">
        <f>MB227-MA227-MK227+ML227</f>
        <v>3.2499999999999982</v>
      </c>
      <c r="MF227" s="109">
        <f>ME227/MA227</f>
        <v>0.20440251572327031</v>
      </c>
      <c r="MG227" s="84"/>
      <c r="MH227" s="84"/>
      <c r="MI227" s="84"/>
      <c r="MJ227" s="44" t="s">
        <v>38</v>
      </c>
      <c r="MK227" s="44">
        <v>3.25</v>
      </c>
      <c r="ML227" s="647"/>
      <c r="MM227" s="44"/>
      <c r="MN227" s="299"/>
      <c r="MO227" s="16"/>
      <c r="MQ227" s="103"/>
      <c r="MR227" s="43">
        <v>15.9</v>
      </c>
      <c r="MS227" s="43">
        <v>22.4</v>
      </c>
      <c r="MT227" s="43"/>
      <c r="MU227" s="310" t="s">
        <v>62</v>
      </c>
      <c r="MV227" s="44">
        <f>MS227-MR227-NB227+NC227</f>
        <v>3.2499999999999982</v>
      </c>
      <c r="MW227" s="109">
        <f>MV227/MR227</f>
        <v>0.20440251572327031</v>
      </c>
      <c r="MX227" s="84"/>
      <c r="MY227" s="84"/>
      <c r="MZ227" s="84"/>
      <c r="NA227" s="44" t="s">
        <v>38</v>
      </c>
      <c r="NB227" s="44">
        <v>3.25</v>
      </c>
      <c r="NC227" s="647"/>
      <c r="ND227" s="44"/>
      <c r="NE227" s="299"/>
      <c r="NF227" s="16"/>
      <c r="NI227" s="103"/>
      <c r="NJ227" s="43">
        <v>15.9</v>
      </c>
      <c r="NK227" s="43">
        <v>22.4</v>
      </c>
      <c r="NL227" s="43"/>
      <c r="NM227" s="310" t="s">
        <v>62</v>
      </c>
      <c r="NN227" s="44">
        <f>NK227-NJ227-NT227+NU227</f>
        <v>3.2499999999999982</v>
      </c>
      <c r="NO227" s="109">
        <f>NN227/NJ227</f>
        <v>0.20440251572327031</v>
      </c>
      <c r="NP227" s="84"/>
      <c r="NQ227" s="84"/>
      <c r="NR227" s="84"/>
      <c r="NS227" s="44" t="s">
        <v>38</v>
      </c>
      <c r="NT227" s="44">
        <v>3.25</v>
      </c>
      <c r="NU227" s="647"/>
      <c r="NV227" s="44"/>
      <c r="NW227" s="299"/>
      <c r="NX227" s="16"/>
      <c r="OA227" s="103"/>
      <c r="OB227" s="43">
        <v>15.9</v>
      </c>
      <c r="OC227" s="43">
        <v>22.4</v>
      </c>
      <c r="OD227" s="43"/>
      <c r="OE227" s="310" t="s">
        <v>62</v>
      </c>
      <c r="OF227" s="44">
        <f>OC227-OB227-OL227+OM227</f>
        <v>3.2499999999999982</v>
      </c>
      <c r="OG227" s="109">
        <f>OF227/OB227</f>
        <v>0.20440251572327031</v>
      </c>
      <c r="OH227" s="84"/>
      <c r="OI227" s="84"/>
      <c r="OJ227" s="84"/>
      <c r="OK227" s="44" t="s">
        <v>38</v>
      </c>
      <c r="OL227" s="44">
        <v>3.25</v>
      </c>
      <c r="OM227" s="647"/>
      <c r="ON227" s="16"/>
      <c r="OQ227" s="103"/>
      <c r="OR227" s="43">
        <v>15.9</v>
      </c>
      <c r="OS227" s="43">
        <v>22.4</v>
      </c>
      <c r="OT227" s="43"/>
      <c r="OU227" s="310" t="s">
        <v>62</v>
      </c>
      <c r="OV227" s="44">
        <f>OS227-OR227-PB227+PC227</f>
        <v>3.2499999999999982</v>
      </c>
      <c r="OW227" s="109">
        <f>OV227/OR227</f>
        <v>0.20440251572327031</v>
      </c>
      <c r="OX227" s="84"/>
      <c r="OY227" s="84"/>
      <c r="OZ227" s="84"/>
      <c r="PA227" s="44" t="s">
        <v>38</v>
      </c>
      <c r="PB227" s="44">
        <v>3.25</v>
      </c>
      <c r="PC227" s="647"/>
      <c r="PD227" s="16"/>
      <c r="PG227" s="103"/>
      <c r="PH227" s="43">
        <v>15.9</v>
      </c>
      <c r="PI227" s="43">
        <v>22.4</v>
      </c>
      <c r="PJ227" s="43"/>
      <c r="PK227" s="310" t="s">
        <v>62</v>
      </c>
      <c r="PL227" s="44">
        <f>PI227-PH227-PR227+PS227</f>
        <v>3.2499999999999982</v>
      </c>
      <c r="PM227" s="109">
        <f>PL227/PH227</f>
        <v>0.20440251572327031</v>
      </c>
      <c r="PN227" s="84"/>
      <c r="PO227" s="84"/>
      <c r="PP227" s="84"/>
      <c r="PQ227" s="44" t="s">
        <v>38</v>
      </c>
      <c r="PR227" s="44">
        <v>3.25</v>
      </c>
      <c r="PS227" s="647"/>
      <c r="PT227" s="16"/>
      <c r="PV227" s="103"/>
      <c r="PW227" s="43">
        <v>15.9</v>
      </c>
      <c r="PX227" s="43">
        <v>22.4</v>
      </c>
      <c r="PY227" s="43"/>
      <c r="PZ227" s="310" t="s">
        <v>62</v>
      </c>
      <c r="QA227" s="44">
        <f>PX227-PW227-QG227+QH227</f>
        <v>3.2499999999999982</v>
      </c>
      <c r="QB227" s="109">
        <f>QA227/PW227</f>
        <v>0.20440251572327031</v>
      </c>
      <c r="QC227" s="84"/>
      <c r="QD227" s="84"/>
      <c r="QE227" s="84"/>
      <c r="QF227" s="44" t="s">
        <v>38</v>
      </c>
      <c r="QG227" s="44">
        <v>3.25</v>
      </c>
      <c r="QH227" s="647"/>
      <c r="QI227" s="16"/>
      <c r="QK227" s="103"/>
      <c r="QL227" s="43">
        <v>15.9</v>
      </c>
      <c r="QM227" s="43">
        <v>22.4</v>
      </c>
      <c r="QN227" s="43"/>
      <c r="QO227" s="310" t="s">
        <v>62</v>
      </c>
      <c r="QP227" s="44">
        <f>QM227-QL227-QV227+QW227</f>
        <v>3.2499999999999982</v>
      </c>
      <c r="QQ227" s="109">
        <f>QP227/QL227</f>
        <v>0.20440251572327031</v>
      </c>
      <c r="QR227" s="84"/>
      <c r="QS227" s="84"/>
      <c r="QT227" s="84"/>
      <c r="QU227" s="44" t="s">
        <v>38</v>
      </c>
      <c r="QV227" s="44">
        <v>3.25</v>
      </c>
      <c r="QW227" s="647"/>
      <c r="QX227" s="16"/>
      <c r="QZ227" s="624"/>
      <c r="RA227" s="43">
        <v>15.9</v>
      </c>
      <c r="RB227" s="43">
        <v>22.4</v>
      </c>
      <c r="RC227" s="494"/>
      <c r="RD227" s="310" t="s">
        <v>62</v>
      </c>
      <c r="RE227" s="44">
        <f>RB227-RA227-RK227+RL227</f>
        <v>3.3499999999999983</v>
      </c>
      <c r="RF227" s="109">
        <f>RE227/RA227</f>
        <v>0.21069182389937097</v>
      </c>
      <c r="RG227" s="84"/>
      <c r="RH227" s="84"/>
      <c r="RI227" s="84"/>
      <c r="RJ227" s="534" t="s">
        <v>38</v>
      </c>
      <c r="RK227" s="549">
        <v>3.25</v>
      </c>
      <c r="RL227" s="550">
        <v>0.1</v>
      </c>
      <c r="RM227" s="632"/>
      <c r="RQ227" s="624"/>
      <c r="RR227" s="43">
        <v>15.9</v>
      </c>
      <c r="RS227" s="43">
        <v>22.4</v>
      </c>
      <c r="RT227" s="494"/>
      <c r="RU227" s="310" t="s">
        <v>62</v>
      </c>
      <c r="RV227" s="44">
        <f>RS227-RR227-SB227+SC227</f>
        <v>3.3499999999999983</v>
      </c>
      <c r="RW227" s="109">
        <f>RV227/RR227</f>
        <v>0.21069182389937097</v>
      </c>
      <c r="RX227" s="84"/>
      <c r="RY227" s="84"/>
      <c r="RZ227" s="84"/>
      <c r="SA227" s="534" t="s">
        <v>38</v>
      </c>
      <c r="SB227" s="549">
        <v>3.25</v>
      </c>
      <c r="SC227" s="550">
        <v>0.1</v>
      </c>
      <c r="SD227" s="632"/>
    </row>
    <row r="228" spans="1:498">
      <c r="A228" s="155" t="s">
        <v>655</v>
      </c>
      <c r="B228" s="156">
        <v>50</v>
      </c>
      <c r="C228" s="155" t="s">
        <v>32</v>
      </c>
      <c r="D228" s="785">
        <v>1027</v>
      </c>
      <c r="E228" s="157" t="s">
        <v>625</v>
      </c>
      <c r="F228" s="354" t="s">
        <v>626</v>
      </c>
      <c r="G228" s="607" t="s">
        <v>656</v>
      </c>
      <c r="H228" s="155"/>
      <c r="J228" s="694"/>
      <c r="K228" s="705">
        <f>16.65*150/1000</f>
        <v>2.4975000000000001</v>
      </c>
      <c r="L228" s="705">
        <v>3.37</v>
      </c>
      <c r="M228" s="705" t="s">
        <v>62</v>
      </c>
      <c r="N228" s="716">
        <f>L228-K228-R228+S228</f>
        <v>0.51750000000000007</v>
      </c>
      <c r="O228" s="720">
        <f>N228/K228</f>
        <v>0.20720720720720723</v>
      </c>
      <c r="P228" s="720">
        <f>O228-T228-U228</f>
        <v>1.9207207207207228E-2</v>
      </c>
      <c r="Q228" s="716" t="s">
        <v>38</v>
      </c>
      <c r="R228" s="716">
        <v>0.37</v>
      </c>
      <c r="S228" s="730">
        <v>1.4999999999999999E-2</v>
      </c>
      <c r="T228" s="735">
        <v>0.1</v>
      </c>
      <c r="U228" s="735">
        <v>8.7999999999999995E-2</v>
      </c>
      <c r="V228" s="737"/>
      <c r="X228" s="694"/>
      <c r="Y228" s="705">
        <f>16.65*150/1000</f>
        <v>2.4975000000000001</v>
      </c>
      <c r="Z228" s="705">
        <v>3.54</v>
      </c>
      <c r="AA228" s="705" t="s">
        <v>62</v>
      </c>
      <c r="AB228" s="716">
        <f>Z228-Y228-AF228+AG228</f>
        <v>0.65749999999999997</v>
      </c>
      <c r="AC228" s="720">
        <f>AB228/Y228</f>
        <v>0.26326326326326327</v>
      </c>
      <c r="AD228" s="720">
        <f>AC228-AH228-AI228</f>
        <v>7.5263263263263269E-2</v>
      </c>
      <c r="AE228" s="716" t="s">
        <v>38</v>
      </c>
      <c r="AF228" s="716">
        <v>0.4</v>
      </c>
      <c r="AG228" s="730">
        <v>1.4999999999999999E-2</v>
      </c>
      <c r="AH228" s="735">
        <v>0.1</v>
      </c>
      <c r="AI228" s="735">
        <v>8.7999999999999995E-2</v>
      </c>
      <c r="AJ228" s="737"/>
      <c r="AL228" s="694"/>
      <c r="AM228" s="705">
        <f>16.65*150/1000</f>
        <v>2.4975000000000001</v>
      </c>
      <c r="AN228" s="705">
        <v>3.54</v>
      </c>
      <c r="AO228" s="705" t="s">
        <v>62</v>
      </c>
      <c r="AP228" s="716">
        <f>AN228-AM228-AT228+AU228-AW228</f>
        <v>0.72749999999999992</v>
      </c>
      <c r="AQ228" s="720">
        <f>AP228/AN228</f>
        <v>0.20550847457627117</v>
      </c>
      <c r="AR228" s="720"/>
      <c r="AS228" s="716" t="s">
        <v>38</v>
      </c>
      <c r="AT228" s="716">
        <v>0.33</v>
      </c>
      <c r="AU228" s="730">
        <v>1.4999999999999999E-2</v>
      </c>
      <c r="AV228" s="716"/>
      <c r="AW228" s="716"/>
      <c r="AX228" s="737"/>
      <c r="AZ228" s="694"/>
      <c r="BA228" s="705">
        <f>16.65*150/1000</f>
        <v>2.4975000000000001</v>
      </c>
      <c r="BB228" s="705">
        <v>3.54</v>
      </c>
      <c r="BC228" s="705" t="s">
        <v>62</v>
      </c>
      <c r="BD228" s="716">
        <f>BB228-BA228-BH228+BI228-BK228</f>
        <v>0.72749999999999992</v>
      </c>
      <c r="BE228" s="720">
        <f>BD228/BB228</f>
        <v>0.20550847457627117</v>
      </c>
      <c r="BF228" s="720"/>
      <c r="BG228" s="716" t="s">
        <v>38</v>
      </c>
      <c r="BH228" s="716">
        <v>0.33</v>
      </c>
      <c r="BI228" s="730">
        <v>1.4999999999999999E-2</v>
      </c>
      <c r="BJ228" s="716"/>
      <c r="BK228" s="716"/>
      <c r="BL228" s="737"/>
      <c r="BN228" s="103"/>
      <c r="BO228" s="43">
        <f>16.65*150/1000</f>
        <v>2.4975000000000001</v>
      </c>
      <c r="BP228" s="43">
        <v>3.54</v>
      </c>
      <c r="BQ228" s="43" t="s">
        <v>62</v>
      </c>
      <c r="BR228" s="44">
        <f>BP228-BO228-BV228+BW228-BY228</f>
        <v>0.72749999999999992</v>
      </c>
      <c r="BS228" s="84">
        <f>BR228/BP228</f>
        <v>0.20550847457627117</v>
      </c>
      <c r="BT228" s="84"/>
      <c r="BU228" s="44" t="s">
        <v>38</v>
      </c>
      <c r="BV228" s="44">
        <v>0.33</v>
      </c>
      <c r="BW228" s="647">
        <v>1.4999999999999999E-2</v>
      </c>
      <c r="BX228" s="44"/>
      <c r="BY228" s="44"/>
      <c r="BZ228" s="737"/>
      <c r="CB228" s="852"/>
      <c r="CC228" s="43">
        <f>16.65*150/1000</f>
        <v>2.4975000000000001</v>
      </c>
      <c r="CD228" s="43">
        <v>3.54</v>
      </c>
      <c r="CE228" s="43" t="s">
        <v>62</v>
      </c>
      <c r="CF228" s="44">
        <f>CD228-CC228-CJ228+CK228-CM228</f>
        <v>0.67749999999999988</v>
      </c>
      <c r="CG228" s="84">
        <f>CF228/CD228</f>
        <v>0.19138418079096042</v>
      </c>
      <c r="CH228" s="84"/>
      <c r="CI228" s="44" t="s">
        <v>38</v>
      </c>
      <c r="CJ228" s="44">
        <v>0.33</v>
      </c>
      <c r="CK228" s="647">
        <v>1.4999999999999999E-2</v>
      </c>
      <c r="CL228" s="44"/>
      <c r="CM228" s="206">
        <v>0.05</v>
      </c>
      <c r="CN228" s="737"/>
      <c r="CP228" s="87"/>
      <c r="CQ228" s="43">
        <f>16.65*150/1000</f>
        <v>2.4975000000000001</v>
      </c>
      <c r="CR228" s="43">
        <v>3.84</v>
      </c>
      <c r="CS228" s="43" t="s">
        <v>62</v>
      </c>
      <c r="CT228" s="44">
        <f>CR228-CQ228-CX228+CY228-DA228</f>
        <v>1.0274999999999996</v>
      </c>
      <c r="CU228" s="84">
        <f>CT228/CR228</f>
        <v>0.26757812499999989</v>
      </c>
      <c r="CV228" s="84"/>
      <c r="CW228" s="44" t="s">
        <v>38</v>
      </c>
      <c r="CX228" s="44">
        <v>0.33</v>
      </c>
      <c r="CY228" s="647">
        <v>1.4999999999999999E-2</v>
      </c>
      <c r="CZ228" s="44"/>
      <c r="DA228" s="44"/>
      <c r="DB228" s="737"/>
      <c r="DD228" s="87"/>
      <c r="DE228" s="43">
        <f>16.65*150/1000</f>
        <v>2.4975000000000001</v>
      </c>
      <c r="DF228" s="43">
        <v>3.84</v>
      </c>
      <c r="DG228" s="43"/>
      <c r="DH228" s="43"/>
      <c r="DI228" s="43" t="s">
        <v>62</v>
      </c>
      <c r="DJ228" s="44">
        <f>DF228-DE228-DN228+DO228-DQ228</f>
        <v>1.0274999999999996</v>
      </c>
      <c r="DK228" s="84">
        <f>DJ228/DF228</f>
        <v>0.26757812499999989</v>
      </c>
      <c r="DL228" s="84"/>
      <c r="DM228" s="44" t="s">
        <v>38</v>
      </c>
      <c r="DN228" s="44">
        <v>0.33</v>
      </c>
      <c r="DO228" s="647">
        <v>1.4999999999999999E-2</v>
      </c>
      <c r="DP228" s="44"/>
      <c r="DQ228" s="44"/>
      <c r="DR228" s="737"/>
      <c r="DT228" s="87"/>
      <c r="DU228" s="43">
        <f>16.65*150/1000</f>
        <v>2.4975000000000001</v>
      </c>
      <c r="DV228" s="43">
        <v>3.84</v>
      </c>
      <c r="DW228" s="43" t="s">
        <v>62</v>
      </c>
      <c r="DX228" s="44">
        <f>DV228-DU228-EB228+EC228-EE228</f>
        <v>1.0274999999999996</v>
      </c>
      <c r="DY228" s="84">
        <f>DX228/DV228</f>
        <v>0.26757812499999989</v>
      </c>
      <c r="DZ228" s="84"/>
      <c r="EA228" s="44" t="s">
        <v>38</v>
      </c>
      <c r="EB228" s="44">
        <v>0.33</v>
      </c>
      <c r="EC228" s="647">
        <v>1.4999999999999999E-2</v>
      </c>
      <c r="ED228" s="44"/>
      <c r="EE228" s="44"/>
      <c r="EF228" s="737"/>
      <c r="EG228" s="737"/>
      <c r="EH228" s="87"/>
      <c r="EI228" s="43">
        <f>16.65*150/1000</f>
        <v>2.4975000000000001</v>
      </c>
      <c r="EJ228" s="43">
        <v>3.84</v>
      </c>
      <c r="EK228" s="43" t="s">
        <v>62</v>
      </c>
      <c r="EL228" s="44">
        <f>EJ228-EI228-EO228+EP228-ER228</f>
        <v>1.0274999999999996</v>
      </c>
      <c r="EM228" s="84">
        <f>EL228/EJ228</f>
        <v>0.26757812499999989</v>
      </c>
      <c r="EN228" s="44" t="s">
        <v>38</v>
      </c>
      <c r="EO228" s="44">
        <v>0.33</v>
      </c>
      <c r="EP228" s="647">
        <v>1.4999999999999999E-2</v>
      </c>
      <c r="EQ228" s="44"/>
      <c r="ER228" s="44"/>
      <c r="ES228" s="737"/>
      <c r="EU228" s="87"/>
      <c r="EV228" s="43">
        <f>16.65*150/1000</f>
        <v>2.4975000000000001</v>
      </c>
      <c r="EW228" s="43">
        <v>3.84</v>
      </c>
      <c r="EX228" s="43" t="s">
        <v>62</v>
      </c>
      <c r="EY228" s="44">
        <f>EW228-EV228-FB228+FC228-FE228</f>
        <v>1.0274999999999996</v>
      </c>
      <c r="EZ228" s="84">
        <f>EY228/EW228</f>
        <v>0.26757812499999989</v>
      </c>
      <c r="FA228" s="44" t="s">
        <v>38</v>
      </c>
      <c r="FB228" s="44">
        <v>0.33</v>
      </c>
      <c r="FC228" s="647">
        <v>1.4999999999999999E-2</v>
      </c>
      <c r="FD228" s="44"/>
      <c r="FE228" s="44"/>
      <c r="FF228" s="737"/>
      <c r="FH228" s="87"/>
      <c r="FI228" s="43">
        <f>16.65*150/1000</f>
        <v>2.4975000000000001</v>
      </c>
      <c r="FJ228" s="43">
        <v>3.84</v>
      </c>
      <c r="FK228" s="43" t="s">
        <v>62</v>
      </c>
      <c r="FL228" s="44">
        <f>FJ228-FI228-FO228+FP228-FR228</f>
        <v>1.0274999999999996</v>
      </c>
      <c r="FM228" s="84">
        <f>FL228/FJ228</f>
        <v>0.26757812499999989</v>
      </c>
      <c r="FN228" s="44" t="s">
        <v>38</v>
      </c>
      <c r="FO228" s="44">
        <v>0.33</v>
      </c>
      <c r="FP228" s="647">
        <v>1.4999999999999999E-2</v>
      </c>
      <c r="FQ228" s="44"/>
      <c r="FR228" s="44"/>
      <c r="FS228" s="737"/>
      <c r="FU228" s="87"/>
      <c r="FV228" s="43">
        <f>16.65*150/1000</f>
        <v>2.4975000000000001</v>
      </c>
      <c r="FW228" s="43">
        <v>3.84</v>
      </c>
      <c r="FX228" s="43"/>
      <c r="FY228" s="43" t="s">
        <v>62</v>
      </c>
      <c r="FZ228" s="44">
        <f>FW228-FV228-GC228+GD228-GF228</f>
        <v>1.0274999999999996</v>
      </c>
      <c r="GA228" s="84">
        <f>FZ228/FW228</f>
        <v>0.26757812499999989</v>
      </c>
      <c r="GB228" s="44" t="s">
        <v>38</v>
      </c>
      <c r="GC228" s="44">
        <v>0.33</v>
      </c>
      <c r="GD228" s="647">
        <v>1.4999999999999999E-2</v>
      </c>
      <c r="GE228" s="44"/>
      <c r="GF228" s="44"/>
      <c r="GG228" s="737"/>
      <c r="GI228" s="87"/>
      <c r="GJ228" s="43">
        <f>16.65*150/1000</f>
        <v>2.4975000000000001</v>
      </c>
      <c r="GK228" s="43">
        <v>3.84</v>
      </c>
      <c r="GL228" s="43"/>
      <c r="GM228" s="43" t="s">
        <v>62</v>
      </c>
      <c r="GN228" s="44">
        <f>GK228-GJ228-GQ228+GR228-GT228</f>
        <v>1.0274999999999996</v>
      </c>
      <c r="GO228" s="84">
        <f>GN228/GK228</f>
        <v>0.26757812499999989</v>
      </c>
      <c r="GP228" s="44" t="s">
        <v>38</v>
      </c>
      <c r="GQ228" s="44">
        <v>0.33</v>
      </c>
      <c r="GR228" s="647">
        <v>1.4999999999999999E-2</v>
      </c>
      <c r="GS228" s="44"/>
      <c r="GT228" s="44"/>
      <c r="GU228" s="737"/>
      <c r="GW228" s="87"/>
      <c r="GX228" s="43">
        <f>16.65*150/1000</f>
        <v>2.4975000000000001</v>
      </c>
      <c r="GY228" s="43">
        <v>3.84</v>
      </c>
      <c r="GZ228" s="43"/>
      <c r="HA228" s="43" t="s">
        <v>62</v>
      </c>
      <c r="HB228" s="44">
        <f>GY228-GX228-HE228+HF228-HH228</f>
        <v>1.0274999999999996</v>
      </c>
      <c r="HC228" s="84">
        <f>HB228/GY228</f>
        <v>0.26757812499999989</v>
      </c>
      <c r="HD228" s="44" t="s">
        <v>38</v>
      </c>
      <c r="HE228" s="44">
        <v>0.33</v>
      </c>
      <c r="HF228" s="647">
        <v>1.4999999999999999E-2</v>
      </c>
      <c r="HG228" s="44"/>
      <c r="HH228" s="44"/>
      <c r="HI228" s="737"/>
      <c r="HJ228" s="737"/>
      <c r="HK228" s="87"/>
      <c r="HL228" s="43">
        <f>16.65*150/1000</f>
        <v>2.4975000000000001</v>
      </c>
      <c r="HM228" s="43">
        <v>3.84</v>
      </c>
      <c r="HN228" s="43"/>
      <c r="HO228" s="43" t="s">
        <v>62</v>
      </c>
      <c r="HP228" s="44">
        <f>HM228-HL228-HS228+HT228-HV228</f>
        <v>1.0274999999999996</v>
      </c>
      <c r="HQ228" s="84">
        <f>HP228/HM228</f>
        <v>0.26757812499999989</v>
      </c>
      <c r="HR228" s="44" t="s">
        <v>38</v>
      </c>
      <c r="HS228" s="44">
        <v>0.33</v>
      </c>
      <c r="HT228" s="647">
        <v>1.4999999999999999E-2</v>
      </c>
      <c r="HU228" s="44"/>
      <c r="HV228" s="44"/>
      <c r="HW228" s="737"/>
      <c r="HX228" s="87"/>
      <c r="HY228" s="43">
        <f>16.65*150/1000</f>
        <v>2.4975000000000001</v>
      </c>
      <c r="HZ228" s="43">
        <v>3.84</v>
      </c>
      <c r="IA228" s="43"/>
      <c r="IB228" s="43" t="s">
        <v>62</v>
      </c>
      <c r="IC228" s="44">
        <f>HZ228-HY228-II228+IJ228-IL228</f>
        <v>1.0274999999999996</v>
      </c>
      <c r="ID228" s="84">
        <f>IC228/HZ228</f>
        <v>0.26757812499999989</v>
      </c>
      <c r="IE228" s="84"/>
      <c r="IF228" s="84"/>
      <c r="IG228" s="84"/>
      <c r="IH228" s="44" t="s">
        <v>38</v>
      </c>
      <c r="II228" s="44">
        <v>0.33</v>
      </c>
      <c r="IJ228" s="647">
        <v>1.4999999999999999E-2</v>
      </c>
      <c r="IK228" s="44"/>
      <c r="IL228" s="44"/>
      <c r="IM228" s="737"/>
      <c r="IQ228" s="103" t="s">
        <v>230</v>
      </c>
      <c r="IR228" s="43">
        <f>16.65*150/1000</f>
        <v>2.4975000000000001</v>
      </c>
      <c r="IS228" s="43">
        <v>3.84</v>
      </c>
      <c r="IT228" s="43"/>
      <c r="IU228" s="43" t="s">
        <v>62</v>
      </c>
      <c r="IV228" s="44">
        <f>IS228-IR228-JB228+JC228</f>
        <v>0.85499999999999976</v>
      </c>
      <c r="IW228" s="109">
        <f>IV228/IR228-JE228</f>
        <v>0.15734234234234223</v>
      </c>
      <c r="IX228" s="84"/>
      <c r="IY228" s="84"/>
      <c r="IZ228" s="84"/>
      <c r="JA228" s="44" t="s">
        <v>38</v>
      </c>
      <c r="JB228" s="44">
        <f>3.25*0.15</f>
        <v>0.48749999999999999</v>
      </c>
      <c r="JC228" s="647"/>
      <c r="JD228" s="44"/>
      <c r="JE228" s="299">
        <v>0.185</v>
      </c>
      <c r="JF228" s="737"/>
      <c r="JH228" s="103" t="s">
        <v>230</v>
      </c>
      <c r="JI228" s="43">
        <f>16.65*150/1000</f>
        <v>2.4975000000000001</v>
      </c>
      <c r="JJ228" s="43">
        <v>3.84</v>
      </c>
      <c r="JK228" s="43"/>
      <c r="JL228" s="43" t="s">
        <v>62</v>
      </c>
      <c r="JM228" s="44">
        <f>JJ228-JI228-JS228+JT228</f>
        <v>0.85499999999999976</v>
      </c>
      <c r="JN228" s="109">
        <f>JM228/JI228-JV228</f>
        <v>0.15734234234234223</v>
      </c>
      <c r="JO228" s="84"/>
      <c r="JP228" s="84"/>
      <c r="JQ228" s="84"/>
      <c r="JR228" s="44" t="s">
        <v>38</v>
      </c>
      <c r="JS228" s="44">
        <f>3.25*0.15</f>
        <v>0.48749999999999999</v>
      </c>
      <c r="JT228" s="647"/>
      <c r="JU228" s="44"/>
      <c r="JV228" s="299">
        <v>0.185</v>
      </c>
      <c r="JW228" s="16"/>
      <c r="JZ228" s="103" t="s">
        <v>230</v>
      </c>
      <c r="KA228" s="43">
        <f>16.65*150/1000</f>
        <v>2.4975000000000001</v>
      </c>
      <c r="KB228" s="43">
        <v>3.84</v>
      </c>
      <c r="KC228" s="43"/>
      <c r="KD228" s="43" t="s">
        <v>62</v>
      </c>
      <c r="KE228" s="44">
        <f>KB228-KA228-KK228+KL228</f>
        <v>0.85499999999999976</v>
      </c>
      <c r="KF228" s="109">
        <f>KE228/KA228-KN228</f>
        <v>0.15734234234234223</v>
      </c>
      <c r="KG228" s="84"/>
      <c r="KH228" s="84"/>
      <c r="KI228" s="84"/>
      <c r="KJ228" s="44" t="s">
        <v>38</v>
      </c>
      <c r="KK228" s="44">
        <f>3.25*0.15</f>
        <v>0.48749999999999999</v>
      </c>
      <c r="KL228" s="647"/>
      <c r="KM228" s="44"/>
      <c r="KN228" s="299">
        <v>0.185</v>
      </c>
      <c r="KO228" s="16"/>
      <c r="KQ228" s="103" t="s">
        <v>230</v>
      </c>
      <c r="KR228" s="43">
        <f>16.65*150/1000</f>
        <v>2.4975000000000001</v>
      </c>
      <c r="KS228" s="43">
        <v>3.84</v>
      </c>
      <c r="KT228" s="43"/>
      <c r="KU228" s="310" t="s">
        <v>62</v>
      </c>
      <c r="KV228" s="44">
        <f>KS228-KR228-LB228+LC228</f>
        <v>0.85499999999999976</v>
      </c>
      <c r="KW228" s="109">
        <f>KV228/KR228-LE228</f>
        <v>0.15734234234234223</v>
      </c>
      <c r="KX228" s="84"/>
      <c r="KY228" s="84"/>
      <c r="KZ228" s="84"/>
      <c r="LA228" s="44" t="s">
        <v>38</v>
      </c>
      <c r="LB228" s="44">
        <f>3.25*0.15</f>
        <v>0.48749999999999999</v>
      </c>
      <c r="LC228" s="647"/>
      <c r="LD228" s="44"/>
      <c r="LE228" s="299">
        <v>0.185</v>
      </c>
      <c r="LF228" s="16"/>
      <c r="LI228" s="103" t="s">
        <v>242</v>
      </c>
      <c r="LJ228" s="43">
        <f>16.65*150/1000</f>
        <v>2.4975000000000001</v>
      </c>
      <c r="LK228" s="43">
        <v>3.9</v>
      </c>
      <c r="LL228" s="43"/>
      <c r="LM228" s="310" t="s">
        <v>62</v>
      </c>
      <c r="LN228" s="44">
        <f>LK228-LJ228-LT228+LU228</f>
        <v>0.91499999999999981</v>
      </c>
      <c r="LO228" s="109">
        <f>LN228/LJ228-LW228</f>
        <v>0.18136636636636627</v>
      </c>
      <c r="LP228" s="84"/>
      <c r="LQ228" s="84"/>
      <c r="LR228" s="84"/>
      <c r="LS228" s="44" t="s">
        <v>38</v>
      </c>
      <c r="LT228" s="44">
        <f>3.25*0.15</f>
        <v>0.48749999999999999</v>
      </c>
      <c r="LU228" s="647"/>
      <c r="LV228" s="44"/>
      <c r="LW228" s="299">
        <v>0.185</v>
      </c>
      <c r="LX228" s="16"/>
      <c r="LZ228" s="103" t="s">
        <v>232</v>
      </c>
      <c r="MA228" s="43">
        <f>16.65*150/1000</f>
        <v>2.4975000000000001</v>
      </c>
      <c r="MB228" s="43">
        <v>3.51</v>
      </c>
      <c r="MC228" s="43"/>
      <c r="MD228" s="310" t="s">
        <v>62</v>
      </c>
      <c r="ME228" s="44">
        <f>MB228-MA228-MK228+ML228</f>
        <v>0.52499999999999969</v>
      </c>
      <c r="MF228" s="109">
        <f>ME228/MA228</f>
        <v>0.21021021021021008</v>
      </c>
      <c r="MG228" s="84"/>
      <c r="MH228" s="84"/>
      <c r="MI228" s="84"/>
      <c r="MJ228" s="44" t="s">
        <v>38</v>
      </c>
      <c r="MK228" s="44">
        <f>3.25*0.15</f>
        <v>0.48749999999999999</v>
      </c>
      <c r="ML228" s="647"/>
      <c r="MM228" s="44"/>
      <c r="MN228" s="299"/>
      <c r="MO228" s="16"/>
      <c r="MQ228" s="103" t="s">
        <v>232</v>
      </c>
      <c r="MR228" s="43">
        <f>16.65*150/1000</f>
        <v>2.4975000000000001</v>
      </c>
      <c r="MS228" s="43">
        <v>3.51</v>
      </c>
      <c r="MT228" s="43"/>
      <c r="MU228" s="310" t="s">
        <v>62</v>
      </c>
      <c r="MV228" s="44">
        <f>MS228-MR228-NB228+NC228</f>
        <v>0.52499999999999969</v>
      </c>
      <c r="MW228" s="109">
        <f>MV228/MR228</f>
        <v>0.21021021021021008</v>
      </c>
      <c r="MX228" s="84"/>
      <c r="MY228" s="84"/>
      <c r="MZ228" s="84"/>
      <c r="NA228" s="44" t="s">
        <v>38</v>
      </c>
      <c r="NB228" s="44">
        <f>3.25*0.15</f>
        <v>0.48749999999999999</v>
      </c>
      <c r="NC228" s="647"/>
      <c r="ND228" s="44"/>
      <c r="NE228" s="299"/>
      <c r="NF228" s="16"/>
      <c r="NI228" s="103"/>
      <c r="NJ228" s="43">
        <f>16.65*150/1000</f>
        <v>2.4975000000000001</v>
      </c>
      <c r="NK228" s="43">
        <v>3.51</v>
      </c>
      <c r="NL228" s="43"/>
      <c r="NM228" s="310" t="s">
        <v>62</v>
      </c>
      <c r="NN228" s="44">
        <f>NK228-NJ228-NT228+NU228</f>
        <v>0.52499999999999969</v>
      </c>
      <c r="NO228" s="109">
        <f>NN228/NJ228</f>
        <v>0.21021021021021008</v>
      </c>
      <c r="NP228" s="84"/>
      <c r="NQ228" s="84"/>
      <c r="NR228" s="84"/>
      <c r="NS228" s="44" t="s">
        <v>38</v>
      </c>
      <c r="NT228" s="44">
        <f>3.25*0.15</f>
        <v>0.48749999999999999</v>
      </c>
      <c r="NU228" s="647"/>
      <c r="NV228" s="44"/>
      <c r="NW228" s="299"/>
      <c r="NX228" s="16"/>
      <c r="OA228" s="380" t="s">
        <v>243</v>
      </c>
      <c r="OB228" s="43">
        <f>16.65*150/1000</f>
        <v>2.4975000000000001</v>
      </c>
      <c r="OC228" s="379">
        <f>19.95*0.15</f>
        <v>2.9924999999999997</v>
      </c>
      <c r="OD228" s="43"/>
      <c r="OE228" s="310" t="s">
        <v>62</v>
      </c>
      <c r="OF228" s="44">
        <f>OC228-OB228-OL228+OM228</f>
        <v>7.4999999999996736E-3</v>
      </c>
      <c r="OG228" s="109">
        <f>OF228/OB228</f>
        <v>3.0030030030028724E-3</v>
      </c>
      <c r="OH228" s="84"/>
      <c r="OI228" s="84"/>
      <c r="OJ228" s="84"/>
      <c r="OK228" s="44" t="s">
        <v>38</v>
      </c>
      <c r="OL228" s="44">
        <f>3.25*0.15</f>
        <v>0.48749999999999999</v>
      </c>
      <c r="OM228" s="647"/>
      <c r="ON228" s="16"/>
      <c r="OQ228" s="380" t="s">
        <v>243</v>
      </c>
      <c r="OR228" s="43">
        <f>16.65*150/1000</f>
        <v>2.4975000000000001</v>
      </c>
      <c r="OS228" s="379">
        <f>19.95*0.15</f>
        <v>2.9924999999999997</v>
      </c>
      <c r="OT228" s="43"/>
      <c r="OU228" s="310" t="s">
        <v>62</v>
      </c>
      <c r="OV228" s="44">
        <f>OS228-OR228-PB228+PC228</f>
        <v>7.4999999999996736E-3</v>
      </c>
      <c r="OW228" s="109">
        <f>OV228/OR228</f>
        <v>3.0030030030028724E-3</v>
      </c>
      <c r="OX228" s="84"/>
      <c r="OY228" s="84"/>
      <c r="OZ228" s="84"/>
      <c r="PA228" s="44" t="s">
        <v>38</v>
      </c>
      <c r="PB228" s="44">
        <f>3.25*0.15</f>
        <v>0.48749999999999999</v>
      </c>
      <c r="PC228" s="647"/>
      <c r="PD228" s="16"/>
      <c r="PG228" s="380" t="s">
        <v>243</v>
      </c>
      <c r="PH228" s="43">
        <f>16.65*150/1000</f>
        <v>2.4975000000000001</v>
      </c>
      <c r="PI228" s="379">
        <f>19.95*0.15</f>
        <v>2.9924999999999997</v>
      </c>
      <c r="PJ228" s="43"/>
      <c r="PK228" s="310" t="s">
        <v>62</v>
      </c>
      <c r="PL228" s="44">
        <f>PI228-PH228-PR228+PS228</f>
        <v>7.4999999999996736E-3</v>
      </c>
      <c r="PM228" s="109">
        <f>PL228/PH228</f>
        <v>3.0030030030028724E-3</v>
      </c>
      <c r="PN228" s="84"/>
      <c r="PO228" s="84"/>
      <c r="PP228" s="84"/>
      <c r="PQ228" s="44" t="s">
        <v>38</v>
      </c>
      <c r="PR228" s="44">
        <f>3.25*0.15</f>
        <v>0.48749999999999999</v>
      </c>
      <c r="PS228" s="647"/>
      <c r="PT228" s="16"/>
      <c r="PV228" s="380" t="s">
        <v>243</v>
      </c>
      <c r="PW228" s="43">
        <f>16.65*150/1000</f>
        <v>2.4975000000000001</v>
      </c>
      <c r="PX228" s="379">
        <f>19.95*0.15</f>
        <v>2.9924999999999997</v>
      </c>
      <c r="PY228" s="43"/>
      <c r="PZ228" s="310" t="s">
        <v>62</v>
      </c>
      <c r="QA228" s="44">
        <f>PX228-PW228-QG228+QH228</f>
        <v>7.4999999999996736E-3</v>
      </c>
      <c r="QB228" s="109">
        <f>QA228/PW228</f>
        <v>3.0030030030028724E-3</v>
      </c>
      <c r="QC228" s="84"/>
      <c r="QD228" s="84"/>
      <c r="QE228" s="84"/>
      <c r="QF228" s="44" t="s">
        <v>38</v>
      </c>
      <c r="QG228" s="44">
        <f>3.25*0.15</f>
        <v>0.48749999999999999</v>
      </c>
      <c r="QH228" s="647"/>
      <c r="QI228" s="16"/>
      <c r="QK228" s="380" t="s">
        <v>243</v>
      </c>
      <c r="QL228" s="43">
        <f>16.65*150/1000</f>
        <v>2.4975000000000001</v>
      </c>
      <c r="QM228" s="379">
        <f>19.95*0.15</f>
        <v>2.9924999999999997</v>
      </c>
      <c r="QN228" s="43"/>
      <c r="QO228" s="310" t="s">
        <v>62</v>
      </c>
      <c r="QP228" s="44">
        <f>QM228-QL228-QV228+QW228</f>
        <v>7.4999999999996736E-3</v>
      </c>
      <c r="QQ228" s="109">
        <f>QP228/QL228</f>
        <v>3.0030030030028724E-3</v>
      </c>
      <c r="QR228" s="84"/>
      <c r="QS228" s="84"/>
      <c r="QT228" s="84"/>
      <c r="QU228" s="44" t="s">
        <v>38</v>
      </c>
      <c r="QV228" s="44">
        <f>3.25*0.15</f>
        <v>0.48749999999999999</v>
      </c>
      <c r="QW228" s="647"/>
      <c r="QX228" s="16"/>
      <c r="QZ228" s="625"/>
      <c r="RA228" s="43">
        <f>16.65*150/1000</f>
        <v>2.4975000000000001</v>
      </c>
      <c r="RB228" s="517">
        <f>19.95*0.15</f>
        <v>2.9924999999999997</v>
      </c>
      <c r="RC228" s="494"/>
      <c r="RD228" s="310" t="s">
        <v>62</v>
      </c>
      <c r="RE228" s="44">
        <f>RB228-RA228-RK228+RL228</f>
        <v>0.10749999999999968</v>
      </c>
      <c r="RF228" s="109">
        <f>RE228/RA228</f>
        <v>4.3043043043042913E-2</v>
      </c>
      <c r="RG228" s="84"/>
      <c r="RH228" s="84"/>
      <c r="RI228" s="84"/>
      <c r="RJ228" s="534" t="s">
        <v>38</v>
      </c>
      <c r="RK228" s="549">
        <f>3.25*0.15</f>
        <v>0.48749999999999999</v>
      </c>
      <c r="RL228" s="550">
        <v>0.1</v>
      </c>
      <c r="RM228" s="632"/>
      <c r="RQ228" s="625"/>
      <c r="RR228" s="43">
        <f>16.65*150/1000</f>
        <v>2.4975000000000001</v>
      </c>
      <c r="RS228" s="517">
        <f>19.95*0.15</f>
        <v>2.9924999999999997</v>
      </c>
      <c r="RT228" s="494"/>
      <c r="RU228" s="310" t="s">
        <v>62</v>
      </c>
      <c r="RV228" s="44">
        <f>RS228-RR228-SB228+SC228</f>
        <v>0.10749999999999968</v>
      </c>
      <c r="RW228" s="109">
        <f>RV228/RR228</f>
        <v>4.3043043043042913E-2</v>
      </c>
      <c r="RX228" s="84"/>
      <c r="RY228" s="84"/>
      <c r="RZ228" s="84"/>
      <c r="SA228" s="534" t="s">
        <v>38</v>
      </c>
      <c r="SB228" s="549">
        <f>3.25*0.15</f>
        <v>0.48749999999999999</v>
      </c>
      <c r="SC228" s="550">
        <v>0.1</v>
      </c>
      <c r="SD228" s="632"/>
    </row>
    <row r="229" spans="1:498">
      <c r="A229" s="155" t="s">
        <v>657</v>
      </c>
      <c r="B229" s="156">
        <v>50</v>
      </c>
      <c r="C229" s="155" t="s">
        <v>47</v>
      </c>
      <c r="D229" s="785">
        <v>1027</v>
      </c>
      <c r="E229" s="157" t="s">
        <v>625</v>
      </c>
      <c r="F229" s="354" t="s">
        <v>626</v>
      </c>
      <c r="G229" s="607" t="s">
        <v>658</v>
      </c>
      <c r="H229" s="155"/>
      <c r="J229" s="694"/>
      <c r="K229" s="705">
        <v>14.95</v>
      </c>
      <c r="L229" s="705">
        <v>18.850000000000001</v>
      </c>
      <c r="M229" s="705" t="s">
        <v>62</v>
      </c>
      <c r="N229" s="716">
        <f>L229-K229-R229+S229</f>
        <v>2.0000000000000022</v>
      </c>
      <c r="O229" s="720">
        <f>N229/K229</f>
        <v>0.13377926421404698</v>
      </c>
      <c r="P229" s="720">
        <f>O229-T229-U229</f>
        <v>-4.5220735785953023E-2</v>
      </c>
      <c r="Q229" s="716" t="s">
        <v>38</v>
      </c>
      <c r="R229" s="716">
        <v>2</v>
      </c>
      <c r="S229" s="730">
        <v>0.1</v>
      </c>
      <c r="T229" s="735">
        <v>0.1</v>
      </c>
      <c r="U229" s="735">
        <v>7.9000000000000001E-2</v>
      </c>
      <c r="V229" s="650"/>
      <c r="X229" s="694"/>
      <c r="Y229" s="705">
        <v>14.95</v>
      </c>
      <c r="Z229" s="705">
        <v>19.97</v>
      </c>
      <c r="AA229" s="705" t="s">
        <v>62</v>
      </c>
      <c r="AB229" s="716">
        <f>Z229-Y229-AF229+AG229</f>
        <v>3.1199999999999997</v>
      </c>
      <c r="AC229" s="720">
        <f>AB229/Y229</f>
        <v>0.20869565217391303</v>
      </c>
      <c r="AD229" s="720">
        <f>AC229-AH229-AI229</f>
        <v>2.9695652173913026E-2</v>
      </c>
      <c r="AE229" s="716" t="s">
        <v>38</v>
      </c>
      <c r="AF229" s="716">
        <v>2</v>
      </c>
      <c r="AG229" s="730">
        <v>0.1</v>
      </c>
      <c r="AH229" s="735">
        <v>0.1</v>
      </c>
      <c r="AI229" s="735">
        <v>7.9000000000000001E-2</v>
      </c>
      <c r="AJ229" s="650"/>
      <c r="AL229" s="694"/>
      <c r="AM229" s="705">
        <v>14.95</v>
      </c>
      <c r="AN229" s="705">
        <v>19.97</v>
      </c>
      <c r="AO229" s="705" t="s">
        <v>62</v>
      </c>
      <c r="AP229" s="716">
        <f>AN229-AM229-AT229+AU229-AW229</f>
        <v>2.9199999999999995</v>
      </c>
      <c r="AQ229" s="720">
        <f>AP229/AN229</f>
        <v>0.14621932899349022</v>
      </c>
      <c r="AR229" s="720"/>
      <c r="AS229" s="716" t="s">
        <v>38</v>
      </c>
      <c r="AT229" s="716">
        <v>2.2000000000000002</v>
      </c>
      <c r="AU229" s="730">
        <v>0.1</v>
      </c>
      <c r="AV229" s="716"/>
      <c r="AW229" s="716"/>
      <c r="AX229" s="650"/>
      <c r="AZ229" s="694"/>
      <c r="BA229" s="705">
        <v>14.95</v>
      </c>
      <c r="BB229" s="705">
        <v>19.97</v>
      </c>
      <c r="BC229" s="705" t="s">
        <v>62</v>
      </c>
      <c r="BD229" s="716">
        <f>BB229-BA229-BH229+BI229-BK229</f>
        <v>2.9199999999999995</v>
      </c>
      <c r="BE229" s="720">
        <f>BD229/BB229</f>
        <v>0.14621932899349022</v>
      </c>
      <c r="BF229" s="720"/>
      <c r="BG229" s="716" t="s">
        <v>38</v>
      </c>
      <c r="BH229" s="716">
        <v>2.2000000000000002</v>
      </c>
      <c r="BI229" s="730">
        <v>0.1</v>
      </c>
      <c r="BJ229" s="716"/>
      <c r="BK229" s="716"/>
      <c r="BL229" s="737"/>
      <c r="BN229" s="103"/>
      <c r="BO229" s="43">
        <v>14.95</v>
      </c>
      <c r="BP229" s="43">
        <v>19.97</v>
      </c>
      <c r="BQ229" s="43" t="s">
        <v>62</v>
      </c>
      <c r="BR229" s="44">
        <f>BP229-BO229-BV229+BW229-BY229</f>
        <v>2.9199999999999995</v>
      </c>
      <c r="BS229" s="84">
        <f>BR229/BP229</f>
        <v>0.14621932899349022</v>
      </c>
      <c r="BT229" s="84"/>
      <c r="BU229" s="44" t="s">
        <v>38</v>
      </c>
      <c r="BV229" s="44">
        <v>2.2000000000000002</v>
      </c>
      <c r="BW229" s="647">
        <v>0.1</v>
      </c>
      <c r="BX229" s="44"/>
      <c r="BY229" s="44"/>
      <c r="BZ229" s="650"/>
      <c r="CB229" s="852"/>
      <c r="CC229" s="43">
        <v>14.95</v>
      </c>
      <c r="CD229" s="43">
        <v>19.97</v>
      </c>
      <c r="CE229" s="43" t="s">
        <v>62</v>
      </c>
      <c r="CF229" s="44">
        <f>CD229-CC229-CJ229+CK229-CM229</f>
        <v>2.8949999999999996</v>
      </c>
      <c r="CG229" s="84">
        <f>CF229/CD229</f>
        <v>0.14496745117676513</v>
      </c>
      <c r="CH229" s="84"/>
      <c r="CI229" s="44" t="s">
        <v>38</v>
      </c>
      <c r="CJ229" s="44">
        <v>2.2000000000000002</v>
      </c>
      <c r="CK229" s="647">
        <v>0.1</v>
      </c>
      <c r="CL229" s="44"/>
      <c r="CM229" s="206">
        <v>2.5000000000000001E-2</v>
      </c>
      <c r="CN229" s="650"/>
      <c r="CP229" s="87"/>
      <c r="CQ229" s="43">
        <v>14.95</v>
      </c>
      <c r="CR229" s="43">
        <v>22.97</v>
      </c>
      <c r="CS229" s="43" t="s">
        <v>62</v>
      </c>
      <c r="CT229" s="44">
        <f>CR229-CQ229-CX229+CY229-DA229</f>
        <v>5.919999999999999</v>
      </c>
      <c r="CU229" s="84">
        <f>CT229/CR229</f>
        <v>0.2577274706138441</v>
      </c>
      <c r="CV229" s="84"/>
      <c r="CW229" s="44" t="s">
        <v>38</v>
      </c>
      <c r="CX229" s="44">
        <v>2.2000000000000002</v>
      </c>
      <c r="CY229" s="647">
        <v>0.1</v>
      </c>
      <c r="CZ229" s="44"/>
      <c r="DA229" s="44"/>
      <c r="DB229" s="650"/>
      <c r="DD229" s="87"/>
      <c r="DE229" s="43">
        <v>14.95</v>
      </c>
      <c r="DF229" s="43">
        <v>22.97</v>
      </c>
      <c r="DG229" s="43"/>
      <c r="DH229" s="43"/>
      <c r="DI229" s="43" t="s">
        <v>62</v>
      </c>
      <c r="DJ229" s="44">
        <f>DF229-DE229-DN229+DO229-DQ229</f>
        <v>5.919999999999999</v>
      </c>
      <c r="DK229" s="84">
        <f>DJ229/DF229</f>
        <v>0.2577274706138441</v>
      </c>
      <c r="DL229" s="84"/>
      <c r="DM229" s="44" t="s">
        <v>38</v>
      </c>
      <c r="DN229" s="44">
        <v>2.2000000000000002</v>
      </c>
      <c r="DO229" s="647">
        <v>0.1</v>
      </c>
      <c r="DP229" s="44"/>
      <c r="DQ229" s="44"/>
      <c r="DR229" s="650"/>
      <c r="DT229" s="87"/>
      <c r="DU229" s="43">
        <v>14.95</v>
      </c>
      <c r="DV229" s="43">
        <v>22.97</v>
      </c>
      <c r="DW229" s="43" t="s">
        <v>62</v>
      </c>
      <c r="DX229" s="44">
        <f>DV229-DU229-EB229+EC229-EE229</f>
        <v>5.919999999999999</v>
      </c>
      <c r="DY229" s="84">
        <f>DX229/DV229</f>
        <v>0.2577274706138441</v>
      </c>
      <c r="DZ229" s="84"/>
      <c r="EA229" s="44" t="s">
        <v>38</v>
      </c>
      <c r="EB229" s="44">
        <v>2.2000000000000002</v>
      </c>
      <c r="EC229" s="647">
        <v>0.1</v>
      </c>
      <c r="ED229" s="44"/>
      <c r="EE229" s="44"/>
      <c r="EF229" s="650"/>
      <c r="EG229" s="650"/>
      <c r="EH229" s="87"/>
      <c r="EI229" s="43">
        <v>14.95</v>
      </c>
      <c r="EJ229" s="43">
        <v>22.97</v>
      </c>
      <c r="EK229" s="43" t="s">
        <v>62</v>
      </c>
      <c r="EL229" s="44">
        <f>EJ229-EI229-EO229+EP229-ER229</f>
        <v>5.919999999999999</v>
      </c>
      <c r="EM229" s="84">
        <f>EL229/EJ229</f>
        <v>0.2577274706138441</v>
      </c>
      <c r="EN229" s="44" t="s">
        <v>38</v>
      </c>
      <c r="EO229" s="44">
        <v>2.2000000000000002</v>
      </c>
      <c r="EP229" s="647">
        <v>0.1</v>
      </c>
      <c r="EQ229" s="44"/>
      <c r="ER229" s="44"/>
      <c r="ES229" s="650"/>
      <c r="EU229" s="87"/>
      <c r="EV229" s="43">
        <v>14.95</v>
      </c>
      <c r="EW229" s="43">
        <v>22.97</v>
      </c>
      <c r="EX229" s="43" t="s">
        <v>62</v>
      </c>
      <c r="EY229" s="44">
        <f>EW229-EV229-FB229+FC229-FE229</f>
        <v>5.919999999999999</v>
      </c>
      <c r="EZ229" s="84">
        <f>EY229/EW229</f>
        <v>0.2577274706138441</v>
      </c>
      <c r="FA229" s="44" t="s">
        <v>38</v>
      </c>
      <c r="FB229" s="44">
        <v>2.2000000000000002</v>
      </c>
      <c r="FC229" s="647">
        <v>0.1</v>
      </c>
      <c r="FD229" s="44"/>
      <c r="FE229" s="44"/>
      <c r="FF229" s="650"/>
      <c r="FH229" s="87"/>
      <c r="FI229" s="43">
        <v>14.95</v>
      </c>
      <c r="FJ229" s="43">
        <v>22.97</v>
      </c>
      <c r="FK229" s="43" t="s">
        <v>62</v>
      </c>
      <c r="FL229" s="44">
        <f>FJ229-FI229-FO229+FP229-FR229</f>
        <v>5.919999999999999</v>
      </c>
      <c r="FM229" s="84">
        <f>FL229/FJ229</f>
        <v>0.2577274706138441</v>
      </c>
      <c r="FN229" s="44" t="s">
        <v>38</v>
      </c>
      <c r="FO229" s="44">
        <v>2.2000000000000002</v>
      </c>
      <c r="FP229" s="647">
        <v>0.1</v>
      </c>
      <c r="FQ229" s="44"/>
      <c r="FR229" s="44"/>
      <c r="FS229" s="650"/>
      <c r="FU229" s="87"/>
      <c r="FV229" s="43">
        <v>14.95</v>
      </c>
      <c r="FW229" s="43">
        <v>22.97</v>
      </c>
      <c r="FX229" s="43"/>
      <c r="FY229" s="43" t="s">
        <v>62</v>
      </c>
      <c r="FZ229" s="44">
        <f>FW229-FV229-GC229+GD229-GF229</f>
        <v>5.919999999999999</v>
      </c>
      <c r="GA229" s="84">
        <f>FZ229/FW229</f>
        <v>0.2577274706138441</v>
      </c>
      <c r="GB229" s="44" t="s">
        <v>38</v>
      </c>
      <c r="GC229" s="44">
        <v>2.2000000000000002</v>
      </c>
      <c r="GD229" s="647">
        <v>0.1</v>
      </c>
      <c r="GE229" s="44"/>
      <c r="GF229" s="44"/>
      <c r="GG229" s="650"/>
      <c r="GI229" s="87"/>
      <c r="GJ229" s="43">
        <v>14.95</v>
      </c>
      <c r="GK229" s="43">
        <v>22.97</v>
      </c>
      <c r="GL229" s="43"/>
      <c r="GM229" s="43" t="s">
        <v>62</v>
      </c>
      <c r="GN229" s="44">
        <f>GK229-GJ229-GQ229+GR229-GT229</f>
        <v>5.919999999999999</v>
      </c>
      <c r="GO229" s="84">
        <f>GN229/GK229</f>
        <v>0.2577274706138441</v>
      </c>
      <c r="GP229" s="44" t="s">
        <v>38</v>
      </c>
      <c r="GQ229" s="44">
        <v>2.2000000000000002</v>
      </c>
      <c r="GR229" s="647">
        <v>0.1</v>
      </c>
      <c r="GS229" s="44"/>
      <c r="GT229" s="44"/>
      <c r="GU229" s="650"/>
      <c r="GW229" s="87"/>
      <c r="GX229" s="43">
        <v>14.95</v>
      </c>
      <c r="GY229" s="43">
        <v>22.97</v>
      </c>
      <c r="GZ229" s="43"/>
      <c r="HA229" s="43" t="s">
        <v>62</v>
      </c>
      <c r="HB229" s="44">
        <f>GY229-GX229-HE229+HF229-HH229</f>
        <v>5.919999999999999</v>
      </c>
      <c r="HC229" s="84">
        <f>HB229/GY229</f>
        <v>0.2577274706138441</v>
      </c>
      <c r="HD229" s="44" t="s">
        <v>38</v>
      </c>
      <c r="HE229" s="44">
        <v>2.2000000000000002</v>
      </c>
      <c r="HF229" s="647">
        <v>0.1</v>
      </c>
      <c r="HG229" s="44"/>
      <c r="HH229" s="44"/>
      <c r="HI229" s="650"/>
      <c r="HJ229" s="650"/>
      <c r="HK229" s="87"/>
      <c r="HL229" s="43">
        <v>14.95</v>
      </c>
      <c r="HM229" s="43">
        <v>22.97</v>
      </c>
      <c r="HN229" s="43"/>
      <c r="HO229" s="43" t="s">
        <v>62</v>
      </c>
      <c r="HP229" s="44">
        <f>HM229-HL229-HS229+HT229-HV229</f>
        <v>5.919999999999999</v>
      </c>
      <c r="HQ229" s="84">
        <f>HP229/HM229</f>
        <v>0.2577274706138441</v>
      </c>
      <c r="HR229" s="44" t="s">
        <v>38</v>
      </c>
      <c r="HS229" s="44">
        <v>2.2000000000000002</v>
      </c>
      <c r="HT229" s="647">
        <v>0.1</v>
      </c>
      <c r="HU229" s="44"/>
      <c r="HV229" s="44"/>
      <c r="HW229" s="650"/>
      <c r="HX229" s="87"/>
      <c r="HY229" s="43">
        <v>14.95</v>
      </c>
      <c r="HZ229" s="43">
        <v>22.97</v>
      </c>
      <c r="IA229" s="43"/>
      <c r="IB229" s="43" t="s">
        <v>62</v>
      </c>
      <c r="IC229" s="44">
        <f>HZ229-HY229-II229+IJ229-IL229</f>
        <v>5.919999999999999</v>
      </c>
      <c r="ID229" s="84">
        <f>IC229/HZ229</f>
        <v>0.2577274706138441</v>
      </c>
      <c r="IE229" s="84"/>
      <c r="IF229" s="84"/>
      <c r="IG229" s="84"/>
      <c r="IH229" s="44" t="s">
        <v>38</v>
      </c>
      <c r="II229" s="44">
        <v>2.2000000000000002</v>
      </c>
      <c r="IJ229" s="647">
        <v>0.1</v>
      </c>
      <c r="IK229" s="44"/>
      <c r="IL229" s="44"/>
      <c r="IM229" s="650"/>
      <c r="IQ229" s="103" t="s">
        <v>230</v>
      </c>
      <c r="IR229" s="43">
        <v>14.95</v>
      </c>
      <c r="IS229" s="43">
        <v>22.97</v>
      </c>
      <c r="IT229" s="43"/>
      <c r="IU229" s="43" t="s">
        <v>62</v>
      </c>
      <c r="IV229" s="44">
        <f>IS229-IR229-JB229+JC229</f>
        <v>4.7699999999999996</v>
      </c>
      <c r="IW229" s="109">
        <f>IV229/IR229-JE229</f>
        <v>0.13906354515050168</v>
      </c>
      <c r="IX229" s="84"/>
      <c r="IY229" s="84"/>
      <c r="IZ229" s="84"/>
      <c r="JA229" s="44" t="s">
        <v>38</v>
      </c>
      <c r="JB229" s="44">
        <v>3.25</v>
      </c>
      <c r="JC229" s="647"/>
      <c r="JD229" s="44"/>
      <c r="JE229" s="299">
        <v>0.18</v>
      </c>
      <c r="JF229" s="650"/>
      <c r="JH229" s="103" t="s">
        <v>230</v>
      </c>
      <c r="JI229" s="43">
        <v>14.95</v>
      </c>
      <c r="JJ229" s="43">
        <v>22.97</v>
      </c>
      <c r="JK229" s="43"/>
      <c r="JL229" s="43" t="s">
        <v>62</v>
      </c>
      <c r="JM229" s="44">
        <f>JJ229-JI229-JS229+JT229</f>
        <v>4.7699999999999996</v>
      </c>
      <c r="JN229" s="109">
        <f>JM229/JI229-JV229</f>
        <v>0.13906354515050168</v>
      </c>
      <c r="JO229" s="84"/>
      <c r="JP229" s="84"/>
      <c r="JQ229" s="84"/>
      <c r="JR229" s="44" t="s">
        <v>38</v>
      </c>
      <c r="JS229" s="44">
        <v>3.25</v>
      </c>
      <c r="JT229" s="647"/>
      <c r="JU229" s="44"/>
      <c r="JV229" s="299">
        <v>0.18</v>
      </c>
      <c r="JW229" s="16"/>
      <c r="JZ229" s="103" t="s">
        <v>230</v>
      </c>
      <c r="KA229" s="43">
        <v>14.95</v>
      </c>
      <c r="KB229" s="43">
        <v>22.97</v>
      </c>
      <c r="KC229" s="43"/>
      <c r="KD229" s="43" t="s">
        <v>62</v>
      </c>
      <c r="KE229" s="44">
        <f>KB229-KA229-KK229+KL229</f>
        <v>4.7699999999999996</v>
      </c>
      <c r="KF229" s="109">
        <f>KE229/KA229-KN229</f>
        <v>0.13906354515050168</v>
      </c>
      <c r="KG229" s="84"/>
      <c r="KH229" s="84"/>
      <c r="KI229" s="84"/>
      <c r="KJ229" s="44" t="s">
        <v>38</v>
      </c>
      <c r="KK229" s="44">
        <v>3.25</v>
      </c>
      <c r="KL229" s="647"/>
      <c r="KM229" s="44"/>
      <c r="KN229" s="299">
        <v>0.18</v>
      </c>
      <c r="KO229" s="16"/>
      <c r="KQ229" s="103" t="s">
        <v>230</v>
      </c>
      <c r="KR229" s="43">
        <v>14.95</v>
      </c>
      <c r="KS229" s="43">
        <v>22.97</v>
      </c>
      <c r="KT229" s="43"/>
      <c r="KU229" s="310" t="s">
        <v>62</v>
      </c>
      <c r="KV229" s="44">
        <f>KS229-KR229-LB229+LC229</f>
        <v>4.7699999999999996</v>
      </c>
      <c r="KW229" s="109">
        <f>KV229/KR229-LE229</f>
        <v>0.13906354515050168</v>
      </c>
      <c r="KX229" s="84"/>
      <c r="KY229" s="84"/>
      <c r="KZ229" s="84"/>
      <c r="LA229" s="44" t="s">
        <v>38</v>
      </c>
      <c r="LB229" s="44">
        <v>3.25</v>
      </c>
      <c r="LC229" s="647"/>
      <c r="LD229" s="44"/>
      <c r="LE229" s="299">
        <v>0.18</v>
      </c>
      <c r="LF229" s="16"/>
      <c r="LI229" s="103" t="s">
        <v>246</v>
      </c>
      <c r="LJ229" s="43">
        <v>14.95</v>
      </c>
      <c r="LK229" s="43">
        <v>23.1</v>
      </c>
      <c r="LL229" s="43"/>
      <c r="LM229" s="310" t="s">
        <v>62</v>
      </c>
      <c r="LN229" s="44">
        <f>LK229-LJ229-LT229+LU229</f>
        <v>4.9000000000000021</v>
      </c>
      <c r="LO229" s="109">
        <f>LN229/LJ229-LW229</f>
        <v>0.14775919732441489</v>
      </c>
      <c r="LP229" s="84"/>
      <c r="LQ229" s="84"/>
      <c r="LR229" s="84"/>
      <c r="LS229" s="44" t="s">
        <v>38</v>
      </c>
      <c r="LT229" s="44">
        <v>3.25</v>
      </c>
      <c r="LU229" s="647"/>
      <c r="LV229" s="44"/>
      <c r="LW229" s="299">
        <v>0.18</v>
      </c>
      <c r="LX229" s="16"/>
      <c r="LZ229" s="103" t="s">
        <v>232</v>
      </c>
      <c r="MA229" s="43">
        <v>14.95</v>
      </c>
      <c r="MB229" s="43">
        <v>20.79</v>
      </c>
      <c r="MC229" s="43"/>
      <c r="MD229" s="310" t="s">
        <v>62</v>
      </c>
      <c r="ME229" s="44">
        <f>MB229-MA229-MK229+ML229</f>
        <v>2.59</v>
      </c>
      <c r="MF229" s="109">
        <f>ME229/MA229</f>
        <v>0.17324414715719064</v>
      </c>
      <c r="MG229" s="84"/>
      <c r="MH229" s="84"/>
      <c r="MI229" s="84"/>
      <c r="MJ229" s="44" t="s">
        <v>38</v>
      </c>
      <c r="MK229" s="44">
        <v>3.25</v>
      </c>
      <c r="ML229" s="647"/>
      <c r="MM229" s="44"/>
      <c r="MN229" s="299"/>
      <c r="MO229" s="16"/>
      <c r="MQ229" s="103" t="s">
        <v>232</v>
      </c>
      <c r="MR229" s="43">
        <v>14.95</v>
      </c>
      <c r="MS229" s="43">
        <v>20.79</v>
      </c>
      <c r="MT229" s="43"/>
      <c r="MU229" s="310" t="s">
        <v>62</v>
      </c>
      <c r="MV229" s="44">
        <f>MS229-MR229-NB229+NC229</f>
        <v>2.59</v>
      </c>
      <c r="MW229" s="109">
        <f>MV229/MR229</f>
        <v>0.17324414715719064</v>
      </c>
      <c r="MX229" s="84"/>
      <c r="MY229" s="84"/>
      <c r="MZ229" s="84"/>
      <c r="NA229" s="44" t="s">
        <v>38</v>
      </c>
      <c r="NB229" s="44">
        <v>3.25</v>
      </c>
      <c r="NC229" s="647"/>
      <c r="ND229" s="44"/>
      <c r="NE229" s="299"/>
      <c r="NF229" s="16"/>
      <c r="NI229" s="103"/>
      <c r="NJ229" s="43">
        <v>14.95</v>
      </c>
      <c r="NK229" s="43">
        <v>20.79</v>
      </c>
      <c r="NL229" s="43"/>
      <c r="NM229" s="310" t="s">
        <v>62</v>
      </c>
      <c r="NN229" s="44">
        <f>NK229-NJ229-NT229+NU229</f>
        <v>2.59</v>
      </c>
      <c r="NO229" s="109">
        <f>NN229/NJ229</f>
        <v>0.17324414715719064</v>
      </c>
      <c r="NP229" s="84"/>
      <c r="NQ229" s="84"/>
      <c r="NR229" s="84"/>
      <c r="NS229" s="44" t="s">
        <v>38</v>
      </c>
      <c r="NT229" s="44">
        <v>3.25</v>
      </c>
      <c r="NU229" s="647"/>
      <c r="NV229" s="44"/>
      <c r="NW229" s="299"/>
      <c r="NX229" s="16"/>
      <c r="OA229" s="103"/>
      <c r="OB229" s="43">
        <v>14.95</v>
      </c>
      <c r="OC229" s="43">
        <v>20.79</v>
      </c>
      <c r="OD229" s="43"/>
      <c r="OE229" s="310" t="s">
        <v>62</v>
      </c>
      <c r="OF229" s="44">
        <f>OC229-OB229-OL229+OM229</f>
        <v>2.59</v>
      </c>
      <c r="OG229" s="109">
        <f>OF229/OB229</f>
        <v>0.17324414715719064</v>
      </c>
      <c r="OH229" s="84"/>
      <c r="OI229" s="84"/>
      <c r="OJ229" s="84"/>
      <c r="OK229" s="44" t="s">
        <v>38</v>
      </c>
      <c r="OL229" s="44">
        <v>3.25</v>
      </c>
      <c r="OM229" s="647"/>
      <c r="ON229" s="16"/>
      <c r="OQ229" s="103"/>
      <c r="OR229" s="43">
        <v>14.95</v>
      </c>
      <c r="OS229" s="43">
        <v>20.79</v>
      </c>
      <c r="OT229" s="43"/>
      <c r="OU229" s="310" t="s">
        <v>62</v>
      </c>
      <c r="OV229" s="44">
        <f>OS229-OR229-PB229+PC229</f>
        <v>2.59</v>
      </c>
      <c r="OW229" s="109">
        <f>OV229/OR229</f>
        <v>0.17324414715719064</v>
      </c>
      <c r="OX229" s="84"/>
      <c r="OY229" s="84"/>
      <c r="OZ229" s="84"/>
      <c r="PA229" s="44" t="s">
        <v>38</v>
      </c>
      <c r="PB229" s="44">
        <v>3.25</v>
      </c>
      <c r="PC229" s="647"/>
      <c r="PD229" s="16"/>
      <c r="PG229" s="103"/>
      <c r="PH229" s="43">
        <v>14.95</v>
      </c>
      <c r="PI229" s="43">
        <v>20.79</v>
      </c>
      <c r="PJ229" s="43"/>
      <c r="PK229" s="310" t="s">
        <v>62</v>
      </c>
      <c r="PL229" s="44">
        <f>PI229-PH229-PR229+PS229</f>
        <v>2.59</v>
      </c>
      <c r="PM229" s="109">
        <f>PL229/PH229</f>
        <v>0.17324414715719064</v>
      </c>
      <c r="PN229" s="84"/>
      <c r="PO229" s="84"/>
      <c r="PP229" s="84"/>
      <c r="PQ229" s="44" t="s">
        <v>38</v>
      </c>
      <c r="PR229" s="44">
        <v>3.25</v>
      </c>
      <c r="PS229" s="647"/>
      <c r="PT229" s="16"/>
      <c r="PV229" s="103"/>
      <c r="PW229" s="43">
        <v>14.95</v>
      </c>
      <c r="PX229" s="43">
        <v>20.79</v>
      </c>
      <c r="PY229" s="43"/>
      <c r="PZ229" s="310" t="s">
        <v>62</v>
      </c>
      <c r="QA229" s="44">
        <f>PX229-PW229-QG229+QH229</f>
        <v>2.59</v>
      </c>
      <c r="QB229" s="109">
        <f>QA229/PW229</f>
        <v>0.17324414715719064</v>
      </c>
      <c r="QC229" s="84"/>
      <c r="QD229" s="84"/>
      <c r="QE229" s="84"/>
      <c r="QF229" s="44" t="s">
        <v>38</v>
      </c>
      <c r="QG229" s="44">
        <v>3.25</v>
      </c>
      <c r="QH229" s="647"/>
      <c r="QI229" s="16"/>
      <c r="QK229" s="103"/>
      <c r="QL229" s="43">
        <v>14.95</v>
      </c>
      <c r="QM229" s="43">
        <v>20.79</v>
      </c>
      <c r="QN229" s="43"/>
      <c r="QO229" s="310" t="s">
        <v>62</v>
      </c>
      <c r="QP229" s="44">
        <f>QM229-QL229-QV229+QW229</f>
        <v>2.59</v>
      </c>
      <c r="QQ229" s="109">
        <f>QP229/QL229</f>
        <v>0.17324414715719064</v>
      </c>
      <c r="QR229" s="84"/>
      <c r="QS229" s="84"/>
      <c r="QT229" s="84"/>
      <c r="QU229" s="44" t="s">
        <v>38</v>
      </c>
      <c r="QV229" s="44">
        <v>3.25</v>
      </c>
      <c r="QW229" s="647"/>
      <c r="QX229" s="16"/>
      <c r="QZ229" s="624"/>
      <c r="RA229" s="43">
        <v>14.95</v>
      </c>
      <c r="RB229" s="43">
        <v>20.79</v>
      </c>
      <c r="RC229" s="494"/>
      <c r="RD229" s="310" t="s">
        <v>62</v>
      </c>
      <c r="RE229" s="44">
        <f>RB229-RA229-RK229+RL229</f>
        <v>2.69</v>
      </c>
      <c r="RF229" s="109">
        <f>RE229/RA229</f>
        <v>0.17993311036789297</v>
      </c>
      <c r="RG229" s="84"/>
      <c r="RH229" s="84"/>
      <c r="RI229" s="84"/>
      <c r="RJ229" s="534" t="s">
        <v>38</v>
      </c>
      <c r="RK229" s="549">
        <v>3.25</v>
      </c>
      <c r="RL229" s="550">
        <v>0.1</v>
      </c>
      <c r="RM229" s="632"/>
      <c r="RQ229" s="624"/>
      <c r="RR229" s="43">
        <v>14.95</v>
      </c>
      <c r="RS229" s="43">
        <v>20.79</v>
      </c>
      <c r="RT229" s="494"/>
      <c r="RU229" s="310" t="s">
        <v>62</v>
      </c>
      <c r="RV229" s="44">
        <f>RS229-RR229-SB229+SC229</f>
        <v>2.69</v>
      </c>
      <c r="RW229" s="109">
        <f>RV229/RR229</f>
        <v>0.17993311036789297</v>
      </c>
      <c r="RX229" s="84"/>
      <c r="RY229" s="84"/>
      <c r="RZ229" s="84"/>
      <c r="SA229" s="534" t="s">
        <v>38</v>
      </c>
      <c r="SB229" s="549">
        <v>3.25</v>
      </c>
      <c r="SC229" s="550">
        <v>0.1</v>
      </c>
      <c r="SD229" s="632"/>
    </row>
    <row r="230" spans="1:498">
      <c r="A230" s="178" t="s">
        <v>659</v>
      </c>
      <c r="B230" s="180">
        <v>30</v>
      </c>
      <c r="C230" s="178" t="s">
        <v>266</v>
      </c>
      <c r="D230" s="786">
        <v>1028</v>
      </c>
      <c r="E230" s="181" t="s">
        <v>660</v>
      </c>
      <c r="F230" s="691" t="s">
        <v>550</v>
      </c>
      <c r="G230" s="608" t="s">
        <v>607</v>
      </c>
      <c r="H230" s="178"/>
      <c r="J230" s="692"/>
      <c r="K230" s="692"/>
      <c r="L230" s="692"/>
      <c r="M230" s="692"/>
      <c r="N230" s="692"/>
      <c r="O230" s="692"/>
      <c r="P230" s="692"/>
      <c r="Q230" s="692"/>
      <c r="R230" s="692"/>
      <c r="S230" s="692"/>
      <c r="T230" s="692"/>
      <c r="U230" s="692"/>
      <c r="V230" s="692"/>
      <c r="X230" s="692"/>
      <c r="Y230" s="692"/>
      <c r="Z230" s="692"/>
      <c r="AA230" s="692"/>
      <c r="AB230" s="692"/>
      <c r="AC230" s="692"/>
      <c r="AD230" s="692"/>
      <c r="AE230" s="692"/>
      <c r="AF230" s="692"/>
      <c r="AG230" s="692"/>
      <c r="AH230" s="692"/>
      <c r="AI230" s="692"/>
      <c r="AJ230" s="692"/>
      <c r="AL230" s="692"/>
      <c r="AM230" s="692"/>
      <c r="AN230" s="692"/>
      <c r="AO230" s="692"/>
      <c r="AP230" s="692"/>
      <c r="AQ230" s="692"/>
      <c r="AR230" s="692"/>
      <c r="AS230" s="692"/>
      <c r="AT230" s="692"/>
      <c r="AU230" s="692"/>
      <c r="AV230" s="692"/>
      <c r="AW230" s="692"/>
      <c r="AX230" s="692"/>
      <c r="AZ230" s="692"/>
      <c r="BA230" s="692"/>
      <c r="BB230" s="692"/>
      <c r="BC230" s="692"/>
      <c r="BD230" s="692"/>
      <c r="BE230" s="692"/>
      <c r="BF230" s="692"/>
      <c r="BG230" s="692"/>
      <c r="BH230" s="692"/>
      <c r="BI230" s="692"/>
      <c r="BJ230" s="692"/>
      <c r="BK230" s="692"/>
      <c r="BL230" s="692"/>
      <c r="BN230" s="13"/>
      <c r="BO230" s="13"/>
      <c r="BP230" s="13"/>
      <c r="BQ230" s="13"/>
      <c r="BR230" s="13"/>
      <c r="BS230" s="13"/>
      <c r="BT230" s="13"/>
      <c r="BU230" s="13"/>
      <c r="BV230" s="13"/>
      <c r="BW230" s="243"/>
      <c r="BX230" s="13"/>
      <c r="BY230" s="13"/>
      <c r="BZ230" s="692"/>
      <c r="CB230" s="128"/>
      <c r="CC230" s="13"/>
      <c r="CD230" s="13"/>
      <c r="CE230" s="13"/>
      <c r="CF230" s="13"/>
      <c r="CG230" s="13"/>
      <c r="CH230" s="13"/>
      <c r="CI230" s="13"/>
      <c r="CJ230" s="13"/>
      <c r="CK230" s="243"/>
      <c r="CL230" s="13"/>
      <c r="CM230" s="13"/>
      <c r="CN230" s="692"/>
      <c r="CP230" s="13"/>
      <c r="CQ230" s="13"/>
      <c r="CR230" s="13"/>
      <c r="CS230" s="13"/>
      <c r="CT230" s="13"/>
      <c r="CU230" s="13"/>
      <c r="CV230" s="13"/>
      <c r="CW230" s="13"/>
      <c r="CX230" s="13"/>
      <c r="CY230" s="243"/>
      <c r="CZ230" s="13"/>
      <c r="DA230" s="13"/>
      <c r="DB230" s="692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243"/>
      <c r="DP230" s="13"/>
      <c r="DQ230" s="13"/>
      <c r="DR230" s="692"/>
      <c r="DT230" s="13"/>
      <c r="DU230" s="13"/>
      <c r="DV230" s="13"/>
      <c r="DW230" s="13"/>
      <c r="DX230" s="13"/>
      <c r="DY230" s="13"/>
      <c r="DZ230" s="13"/>
      <c r="EA230" s="13"/>
      <c r="EB230" s="13"/>
      <c r="EC230" s="243"/>
      <c r="ED230" s="13"/>
      <c r="EE230" s="13"/>
      <c r="EF230" s="692"/>
      <c r="EG230" s="692"/>
      <c r="EH230" s="13"/>
      <c r="EI230" s="13"/>
      <c r="EJ230" s="13"/>
      <c r="EK230" s="13"/>
      <c r="EL230" s="13"/>
      <c r="EM230" s="13"/>
      <c r="EN230" s="13"/>
      <c r="EO230" s="13"/>
      <c r="EP230" s="243"/>
      <c r="EQ230" s="13"/>
      <c r="ER230" s="13"/>
      <c r="ES230" s="692"/>
      <c r="EU230" s="13"/>
      <c r="EV230" s="13"/>
      <c r="EW230" s="13"/>
      <c r="EX230" s="13"/>
      <c r="EY230" s="13"/>
      <c r="EZ230" s="13"/>
      <c r="FA230" s="13"/>
      <c r="FB230" s="13"/>
      <c r="FC230" s="243"/>
      <c r="FD230" s="13"/>
      <c r="FE230" s="13"/>
      <c r="FF230" s="692"/>
      <c r="FH230" s="13"/>
      <c r="FI230" s="13"/>
      <c r="FJ230" s="13"/>
      <c r="FK230" s="13"/>
      <c r="FL230" s="13"/>
      <c r="FM230" s="13"/>
      <c r="FN230" s="13"/>
      <c r="FO230" s="13"/>
      <c r="FP230" s="243"/>
      <c r="FQ230" s="13"/>
      <c r="FR230" s="13"/>
      <c r="FS230" s="692"/>
      <c r="FU230" s="13"/>
      <c r="FV230" s="13"/>
      <c r="FW230" s="13"/>
      <c r="FX230" s="13"/>
      <c r="FY230" s="13"/>
      <c r="FZ230" s="13"/>
      <c r="GA230" s="13"/>
      <c r="GB230" s="13"/>
      <c r="GC230" s="13"/>
      <c r="GD230" s="243"/>
      <c r="GE230" s="13"/>
      <c r="GF230" s="13"/>
      <c r="GG230" s="692"/>
      <c r="GI230" s="13"/>
      <c r="GJ230" s="13"/>
      <c r="GK230" s="13"/>
      <c r="GL230" s="13"/>
      <c r="GM230" s="13"/>
      <c r="GN230" s="13"/>
      <c r="GO230" s="13"/>
      <c r="GP230" s="13"/>
      <c r="GQ230" s="13"/>
      <c r="GR230" s="243"/>
      <c r="GS230" s="13"/>
      <c r="GT230" s="13"/>
      <c r="GU230" s="692"/>
      <c r="GW230" s="13"/>
      <c r="GX230" s="13"/>
      <c r="GY230" s="13"/>
      <c r="GZ230" s="13"/>
      <c r="HA230" s="13"/>
      <c r="HB230" s="13"/>
      <c r="HC230" s="13"/>
      <c r="HD230" s="13"/>
      <c r="HE230" s="13"/>
      <c r="HF230" s="243"/>
      <c r="HG230" s="13"/>
      <c r="HH230" s="13"/>
      <c r="HI230" s="692"/>
      <c r="HJ230" s="692"/>
      <c r="HK230" s="13"/>
      <c r="HL230" s="13"/>
      <c r="HM230" s="13"/>
      <c r="HN230" s="13"/>
      <c r="HO230" s="13"/>
      <c r="HP230" s="13"/>
      <c r="HQ230" s="13"/>
      <c r="HR230" s="13"/>
      <c r="HS230" s="13"/>
      <c r="HT230" s="243"/>
      <c r="HU230" s="13"/>
      <c r="HV230" s="13"/>
      <c r="HW230" s="692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243"/>
      <c r="IK230" s="13"/>
      <c r="IL230" s="13"/>
      <c r="IM230" s="692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243"/>
      <c r="JD230" s="13"/>
      <c r="JE230" s="13"/>
      <c r="JF230" s="692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243"/>
      <c r="JU230" s="13"/>
      <c r="JV230" s="13"/>
      <c r="JW230" s="13"/>
      <c r="JZ230" s="13"/>
      <c r="KA230" s="13"/>
      <c r="KB230" s="13"/>
      <c r="KC230" s="154"/>
      <c r="KD230" s="13"/>
      <c r="KE230" s="13"/>
      <c r="KF230" s="13"/>
      <c r="KG230" s="13"/>
      <c r="KH230" s="13"/>
      <c r="KI230" s="13"/>
      <c r="KJ230" s="13"/>
      <c r="KK230" s="13"/>
      <c r="KL230" s="243"/>
      <c r="KM230" s="13"/>
      <c r="KN230" s="13"/>
      <c r="KO230" s="13"/>
      <c r="KQ230" s="13"/>
      <c r="KR230" s="13"/>
      <c r="KS230" s="13"/>
      <c r="KT230" s="154"/>
      <c r="KU230" s="666"/>
      <c r="KV230" s="13"/>
      <c r="KW230" s="13"/>
      <c r="KX230" s="13"/>
      <c r="KY230" s="13"/>
      <c r="KZ230" s="13"/>
      <c r="LA230" s="13"/>
      <c r="LB230" s="13"/>
      <c r="LC230" s="243"/>
      <c r="LD230" s="13"/>
      <c r="LE230" s="13"/>
      <c r="LF230" s="13"/>
      <c r="LI230" s="13"/>
      <c r="LJ230" s="13"/>
      <c r="LK230" s="13"/>
      <c r="LL230" s="154" t="s">
        <v>700</v>
      </c>
      <c r="LM230" s="666"/>
      <c r="LN230" s="13"/>
      <c r="LO230" s="13"/>
      <c r="LP230" s="13"/>
      <c r="LQ230" s="13"/>
      <c r="LR230" s="13"/>
      <c r="LS230" s="13"/>
      <c r="LT230" s="13"/>
      <c r="LU230" s="243"/>
      <c r="LV230" s="13"/>
      <c r="LW230" s="13"/>
      <c r="LX230" s="13"/>
      <c r="LZ230" s="13"/>
      <c r="MA230" s="13"/>
      <c r="MB230" s="13"/>
      <c r="MC230" s="154"/>
      <c r="MD230" s="666"/>
      <c r="ME230" s="13"/>
      <c r="MF230" s="13"/>
      <c r="MG230" s="13"/>
      <c r="MH230" s="13"/>
      <c r="MI230" s="13"/>
      <c r="MJ230" s="13"/>
      <c r="MK230" s="13"/>
      <c r="ML230" s="243"/>
      <c r="MM230" s="13"/>
      <c r="MN230" s="13"/>
      <c r="MO230" s="13"/>
      <c r="MQ230" s="13"/>
      <c r="MR230" s="13"/>
      <c r="MS230" s="13"/>
      <c r="MT230" s="154"/>
      <c r="MU230" s="666"/>
      <c r="MV230" s="13"/>
      <c r="MW230" s="13"/>
      <c r="MX230" s="13"/>
      <c r="MY230" s="13"/>
      <c r="MZ230" s="13"/>
      <c r="NA230" s="13"/>
      <c r="NB230" s="13"/>
      <c r="NC230" s="243"/>
      <c r="ND230" s="13"/>
      <c r="NE230" s="13"/>
      <c r="NF230" s="13"/>
      <c r="NI230" s="13"/>
      <c r="NJ230" s="370">
        <v>13.55</v>
      </c>
      <c r="NK230" s="367">
        <v>15.705000000000002</v>
      </c>
      <c r="NL230" s="370"/>
      <c r="NM230" s="368" t="s">
        <v>62</v>
      </c>
      <c r="NN230" s="370">
        <f>NK230-NJ230+NU230-NT230</f>
        <v>1.3550000000000011</v>
      </c>
      <c r="NO230" s="371">
        <f>NN230/NJ230</f>
        <v>0.10000000000000007</v>
      </c>
      <c r="NP230" s="371"/>
      <c r="NQ230" s="371"/>
      <c r="NR230" s="371"/>
      <c r="NS230" s="372" t="s">
        <v>701</v>
      </c>
      <c r="NT230" s="373">
        <v>0.8</v>
      </c>
      <c r="NU230" s="610"/>
      <c r="NV230" s="366"/>
      <c r="NW230" s="366"/>
      <c r="NX230" s="13"/>
      <c r="OA230" s="13"/>
      <c r="OB230" s="370">
        <v>13.55</v>
      </c>
      <c r="OC230" s="367">
        <v>15.705000000000002</v>
      </c>
      <c r="OD230" s="370"/>
      <c r="OE230" s="368" t="s">
        <v>62</v>
      </c>
      <c r="OF230" s="370">
        <f>OC230-OB230+OM230-OL230</f>
        <v>1.3550000000000011</v>
      </c>
      <c r="OG230" s="371">
        <f>OF230/OB230</f>
        <v>0.10000000000000007</v>
      </c>
      <c r="OH230" s="371"/>
      <c r="OI230" s="371"/>
      <c r="OJ230" s="371"/>
      <c r="OK230" s="372" t="s">
        <v>701</v>
      </c>
      <c r="OL230" s="373">
        <v>0.8</v>
      </c>
      <c r="OM230" s="610"/>
      <c r="ON230" s="13"/>
      <c r="OQ230" s="13"/>
      <c r="OR230" s="370">
        <v>13.55</v>
      </c>
      <c r="OS230" s="367">
        <v>15.705000000000002</v>
      </c>
      <c r="OT230" s="370"/>
      <c r="OU230" s="368" t="s">
        <v>62</v>
      </c>
      <c r="OV230" s="370">
        <f>OS230-OR230+PC230-PB230</f>
        <v>1.6550000000000011</v>
      </c>
      <c r="OW230" s="371">
        <f>OV230/OR230</f>
        <v>0.1221402214022141</v>
      </c>
      <c r="OX230" s="371"/>
      <c r="OY230" s="371"/>
      <c r="OZ230" s="371"/>
      <c r="PA230" s="372" t="s">
        <v>701</v>
      </c>
      <c r="PB230" s="373">
        <v>0.5</v>
      </c>
      <c r="PC230" s="610"/>
      <c r="PD230" s="13"/>
      <c r="PG230" s="13"/>
      <c r="PH230" s="370">
        <v>13.55</v>
      </c>
      <c r="PI230" s="367">
        <v>15.705000000000002</v>
      </c>
      <c r="PJ230" s="370"/>
      <c r="PK230" s="368" t="s">
        <v>62</v>
      </c>
      <c r="PL230" s="370">
        <f>PI230-PH230+PS230-PR230</f>
        <v>1.6550000000000011</v>
      </c>
      <c r="PM230" s="371">
        <f>PL230/PH230</f>
        <v>0.1221402214022141</v>
      </c>
      <c r="PN230" s="371"/>
      <c r="PO230" s="371"/>
      <c r="PP230" s="371"/>
      <c r="PQ230" s="372" t="s">
        <v>701</v>
      </c>
      <c r="PR230" s="373">
        <v>0.5</v>
      </c>
      <c r="PS230" s="610"/>
      <c r="PT230" s="13"/>
      <c r="PV230" s="13"/>
      <c r="PW230" s="370">
        <v>13.55</v>
      </c>
      <c r="PX230" s="367">
        <v>15.705000000000002</v>
      </c>
      <c r="PY230" s="370"/>
      <c r="PZ230" s="368" t="s">
        <v>62</v>
      </c>
      <c r="QA230" s="370">
        <f>PX230-PW230+QH230-QG230</f>
        <v>1.6550000000000011</v>
      </c>
      <c r="QB230" s="371">
        <f>QA230/PW230</f>
        <v>0.1221402214022141</v>
      </c>
      <c r="QC230" s="371"/>
      <c r="QD230" s="371"/>
      <c r="QE230" s="371"/>
      <c r="QF230" s="372" t="s">
        <v>701</v>
      </c>
      <c r="QG230" s="373">
        <v>0.5</v>
      </c>
      <c r="QH230" s="610"/>
      <c r="QI230" s="13"/>
      <c r="QK230" s="13"/>
      <c r="QL230" s="370">
        <v>13.55</v>
      </c>
      <c r="QM230" s="367">
        <v>15.705000000000002</v>
      </c>
      <c r="QN230" s="370"/>
      <c r="QO230" s="368" t="s">
        <v>62</v>
      </c>
      <c r="QP230" s="370">
        <f>QM230-QL230+QW230-QV230</f>
        <v>1.6550000000000011</v>
      </c>
      <c r="QQ230" s="371">
        <f>QP230/QL230</f>
        <v>0.1221402214022141</v>
      </c>
      <c r="QR230" s="371"/>
      <c r="QS230" s="371"/>
      <c r="QT230" s="371"/>
      <c r="QU230" s="372" t="s">
        <v>701</v>
      </c>
      <c r="QV230" s="373">
        <v>0.5</v>
      </c>
      <c r="QW230" s="610"/>
      <c r="QX230" s="13"/>
      <c r="QZ230" s="622"/>
      <c r="RA230" s="370">
        <v>13.55</v>
      </c>
      <c r="RB230" s="367">
        <v>15.705000000000002</v>
      </c>
      <c r="RC230" s="511"/>
      <c r="RD230" s="368" t="s">
        <v>62</v>
      </c>
      <c r="RE230" s="370">
        <f>RB230-RA230+RL230-RK230</f>
        <v>1.6550000000000011</v>
      </c>
      <c r="RF230" s="371">
        <f>RE230/RA230</f>
        <v>0.1221402214022141</v>
      </c>
      <c r="RG230" s="371"/>
      <c r="RH230" s="371"/>
      <c r="RI230" s="371"/>
      <c r="RJ230" s="530" t="s">
        <v>701</v>
      </c>
      <c r="RK230" s="373">
        <v>0.5</v>
      </c>
      <c r="RL230" s="579"/>
      <c r="RM230" s="633"/>
      <c r="RQ230" s="622"/>
      <c r="RR230" s="370">
        <v>13.55</v>
      </c>
      <c r="RS230" s="367">
        <v>15.705000000000002</v>
      </c>
      <c r="RT230" s="511"/>
      <c r="RU230" s="368" t="s">
        <v>62</v>
      </c>
      <c r="RV230" s="370">
        <f>RS230-RR230+SC230-SB230</f>
        <v>1.6550000000000011</v>
      </c>
      <c r="RW230" s="371">
        <f>RV230/RR230</f>
        <v>0.1221402214022141</v>
      </c>
      <c r="RX230" s="371"/>
      <c r="RY230" s="371"/>
      <c r="RZ230" s="371"/>
      <c r="SA230" s="530" t="s">
        <v>701</v>
      </c>
      <c r="SB230" s="373">
        <v>0.5</v>
      </c>
      <c r="SC230" s="579"/>
      <c r="SD230" s="633"/>
    </row>
    <row r="231" spans="1:498">
      <c r="A231" s="178" t="s">
        <v>662</v>
      </c>
      <c r="B231" s="180">
        <v>20</v>
      </c>
      <c r="C231" s="178" t="s">
        <v>95</v>
      </c>
      <c r="D231" s="786">
        <v>1028</v>
      </c>
      <c r="E231" s="181" t="s">
        <v>660</v>
      </c>
      <c r="F231" s="691" t="s">
        <v>550</v>
      </c>
      <c r="G231" s="608" t="s">
        <v>202</v>
      </c>
      <c r="H231" s="178" t="s">
        <v>122</v>
      </c>
      <c r="J231" s="692"/>
      <c r="K231" s="692"/>
      <c r="L231" s="692"/>
      <c r="M231" s="692"/>
      <c r="N231" s="692"/>
      <c r="O231" s="692"/>
      <c r="P231" s="692"/>
      <c r="Q231" s="692"/>
      <c r="R231" s="692"/>
      <c r="S231" s="692"/>
      <c r="T231" s="692"/>
      <c r="U231" s="692"/>
      <c r="V231" s="692"/>
      <c r="X231" s="692"/>
      <c r="Y231" s="692"/>
      <c r="Z231" s="692"/>
      <c r="AA231" s="692"/>
      <c r="AB231" s="692"/>
      <c r="AC231" s="692"/>
      <c r="AD231" s="692"/>
      <c r="AE231" s="692"/>
      <c r="AF231" s="692"/>
      <c r="AG231" s="692"/>
      <c r="AH231" s="692"/>
      <c r="AI231" s="692"/>
      <c r="AJ231" s="692"/>
      <c r="AL231" s="692"/>
      <c r="AM231" s="692"/>
      <c r="AN231" s="692"/>
      <c r="AO231" s="692"/>
      <c r="AP231" s="692"/>
      <c r="AQ231" s="692"/>
      <c r="AR231" s="692"/>
      <c r="AS231" s="692"/>
      <c r="AT231" s="692"/>
      <c r="AU231" s="692"/>
      <c r="AV231" s="692"/>
      <c r="AW231" s="692"/>
      <c r="AX231" s="692"/>
      <c r="AZ231" s="692"/>
      <c r="BA231" s="692"/>
      <c r="BB231" s="692"/>
      <c r="BC231" s="692"/>
      <c r="BD231" s="692"/>
      <c r="BE231" s="692"/>
      <c r="BF231" s="692"/>
      <c r="BG231" s="692"/>
      <c r="BH231" s="692"/>
      <c r="BI231" s="692"/>
      <c r="BJ231" s="692"/>
      <c r="BK231" s="692"/>
      <c r="BL231" s="692"/>
      <c r="BN231" s="13"/>
      <c r="BO231" s="13"/>
      <c r="BP231" s="13"/>
      <c r="BQ231" s="13"/>
      <c r="BR231" s="13"/>
      <c r="BS231" s="13"/>
      <c r="BT231" s="13"/>
      <c r="BU231" s="13"/>
      <c r="BV231" s="13"/>
      <c r="BW231" s="243"/>
      <c r="BX231" s="13"/>
      <c r="BY231" s="13"/>
      <c r="BZ231" s="692"/>
      <c r="CB231" s="128"/>
      <c r="CC231" s="13"/>
      <c r="CD231" s="13"/>
      <c r="CE231" s="13"/>
      <c r="CF231" s="13"/>
      <c r="CG231" s="13"/>
      <c r="CH231" s="13"/>
      <c r="CI231" s="13"/>
      <c r="CJ231" s="13"/>
      <c r="CK231" s="243"/>
      <c r="CL231" s="13"/>
      <c r="CM231" s="13"/>
      <c r="CN231" s="692"/>
      <c r="CP231" s="13"/>
      <c r="CQ231" s="13"/>
      <c r="CR231" s="13"/>
      <c r="CS231" s="13"/>
      <c r="CT231" s="13"/>
      <c r="CU231" s="13"/>
      <c r="CV231" s="13"/>
      <c r="CW231" s="13"/>
      <c r="CX231" s="13"/>
      <c r="CY231" s="243"/>
      <c r="CZ231" s="13"/>
      <c r="DA231" s="13"/>
      <c r="DB231" s="692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243"/>
      <c r="DP231" s="13"/>
      <c r="DQ231" s="13"/>
      <c r="DR231" s="692"/>
      <c r="DT231" s="13"/>
      <c r="DU231" s="13"/>
      <c r="DV231" s="13"/>
      <c r="DW231" s="13"/>
      <c r="DX231" s="13"/>
      <c r="DY231" s="13"/>
      <c r="DZ231" s="13"/>
      <c r="EA231" s="13"/>
      <c r="EB231" s="13"/>
      <c r="EC231" s="243"/>
      <c r="ED231" s="13"/>
      <c r="EE231" s="13"/>
      <c r="EF231" s="692"/>
      <c r="EG231" s="692"/>
      <c r="EH231" s="13"/>
      <c r="EI231" s="13"/>
      <c r="EJ231" s="13"/>
      <c r="EK231" s="13"/>
      <c r="EL231" s="13"/>
      <c r="EM231" s="13"/>
      <c r="EN231" s="13"/>
      <c r="EO231" s="13"/>
      <c r="EP231" s="243"/>
      <c r="EQ231" s="13"/>
      <c r="ER231" s="13"/>
      <c r="ES231" s="692"/>
      <c r="EU231" s="13"/>
      <c r="EV231" s="13"/>
      <c r="EW231" s="13"/>
      <c r="EX231" s="13"/>
      <c r="EY231" s="13"/>
      <c r="EZ231" s="13"/>
      <c r="FA231" s="13"/>
      <c r="FB231" s="13"/>
      <c r="FC231" s="243"/>
      <c r="FD231" s="13"/>
      <c r="FE231" s="13"/>
      <c r="FF231" s="692"/>
      <c r="FH231" s="13"/>
      <c r="FI231" s="13"/>
      <c r="FJ231" s="13"/>
      <c r="FK231" s="13"/>
      <c r="FL231" s="13"/>
      <c r="FM231" s="13"/>
      <c r="FN231" s="13"/>
      <c r="FO231" s="13"/>
      <c r="FP231" s="243"/>
      <c r="FQ231" s="13"/>
      <c r="FR231" s="13"/>
      <c r="FS231" s="692"/>
      <c r="FU231" s="13"/>
      <c r="FV231" s="13"/>
      <c r="FW231" s="13"/>
      <c r="FX231" s="13"/>
      <c r="FY231" s="13"/>
      <c r="FZ231" s="13"/>
      <c r="GA231" s="13"/>
      <c r="GB231" s="13"/>
      <c r="GC231" s="13"/>
      <c r="GD231" s="243"/>
      <c r="GE231" s="13"/>
      <c r="GF231" s="13"/>
      <c r="GG231" s="692"/>
      <c r="GI231" s="13"/>
      <c r="GJ231" s="13"/>
      <c r="GK231" s="13"/>
      <c r="GL231" s="13"/>
      <c r="GM231" s="13"/>
      <c r="GN231" s="13"/>
      <c r="GO231" s="13"/>
      <c r="GP231" s="13"/>
      <c r="GQ231" s="13"/>
      <c r="GR231" s="243"/>
      <c r="GS231" s="13"/>
      <c r="GT231" s="13"/>
      <c r="GU231" s="692"/>
      <c r="GW231" s="13"/>
      <c r="GX231" s="13"/>
      <c r="GY231" s="13"/>
      <c r="GZ231" s="13"/>
      <c r="HA231" s="13"/>
      <c r="HB231" s="13"/>
      <c r="HC231" s="13"/>
      <c r="HD231" s="13"/>
      <c r="HE231" s="13"/>
      <c r="HF231" s="243"/>
      <c r="HG231" s="13"/>
      <c r="HH231" s="13"/>
      <c r="HI231" s="692"/>
      <c r="HJ231" s="692"/>
      <c r="HK231" s="13"/>
      <c r="HL231" s="13"/>
      <c r="HM231" s="13"/>
      <c r="HN231" s="13"/>
      <c r="HO231" s="13"/>
      <c r="HP231" s="13"/>
      <c r="HQ231" s="13"/>
      <c r="HR231" s="13"/>
      <c r="HS231" s="13"/>
      <c r="HT231" s="243"/>
      <c r="HU231" s="13"/>
      <c r="HV231" s="13"/>
      <c r="HW231" s="692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243"/>
      <c r="IK231" s="13"/>
      <c r="IL231" s="13"/>
      <c r="IM231" s="692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243"/>
      <c r="JD231" s="13"/>
      <c r="JE231" s="13"/>
      <c r="JF231" s="692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243"/>
      <c r="JU231" s="13"/>
      <c r="JV231" s="13"/>
      <c r="JW231" s="13"/>
      <c r="JZ231" s="13"/>
      <c r="KA231" s="29" t="e">
        <f>#REF!*1.15</f>
        <v>#REF!</v>
      </c>
      <c r="KB231" s="154"/>
      <c r="KC231" s="13"/>
      <c r="KD231" s="13"/>
      <c r="KE231" s="13"/>
      <c r="KF231" s="13"/>
      <c r="KG231" s="13"/>
      <c r="KH231" s="13"/>
      <c r="KI231" s="13"/>
      <c r="KJ231" s="13"/>
      <c r="KK231" s="13"/>
      <c r="KL231" s="243"/>
      <c r="KM231" s="13"/>
      <c r="KN231" s="13"/>
      <c r="KO231" s="13"/>
      <c r="KQ231" s="13"/>
      <c r="KR231" s="29"/>
      <c r="KS231" s="154"/>
      <c r="KT231" s="13"/>
      <c r="KU231" s="666"/>
      <c r="KV231" s="13"/>
      <c r="KW231" s="13"/>
      <c r="KX231" s="13"/>
      <c r="KY231" s="13"/>
      <c r="KZ231" s="13"/>
      <c r="LA231" s="13"/>
      <c r="LB231" s="13"/>
      <c r="LC231" s="243"/>
      <c r="LD231" s="13"/>
      <c r="LE231" s="13"/>
      <c r="LF231" s="13"/>
      <c r="LI231" s="13"/>
      <c r="LJ231" s="29"/>
      <c r="LK231" s="154"/>
      <c r="LL231" s="13"/>
      <c r="LM231" s="666"/>
      <c r="LN231" s="13"/>
      <c r="LO231" s="13"/>
      <c r="LP231" s="13"/>
      <c r="LQ231" s="13"/>
      <c r="LR231" s="13"/>
      <c r="LS231" s="13"/>
      <c r="LT231" s="13"/>
      <c r="LU231" s="243"/>
      <c r="LV231" s="13"/>
      <c r="LW231" s="13"/>
      <c r="LX231" s="13"/>
      <c r="LZ231" s="13"/>
      <c r="MA231" s="29"/>
      <c r="MB231" s="154"/>
      <c r="MC231" s="13"/>
      <c r="MD231" s="666"/>
      <c r="ME231" s="13"/>
      <c r="MF231" s="13"/>
      <c r="MG231" s="13"/>
      <c r="MH231" s="13"/>
      <c r="MI231" s="13"/>
      <c r="MJ231" s="13"/>
      <c r="MK231" s="13"/>
      <c r="ML231" s="243"/>
      <c r="MM231" s="13"/>
      <c r="MN231" s="13"/>
      <c r="MO231" s="13"/>
      <c r="MQ231" s="13"/>
      <c r="MR231" s="29"/>
      <c r="MS231" s="154"/>
      <c r="MT231" s="13"/>
      <c r="MU231" s="666"/>
      <c r="MV231" s="13"/>
      <c r="MW231" s="13"/>
      <c r="MX231" s="13"/>
      <c r="MY231" s="13"/>
      <c r="MZ231" s="13"/>
      <c r="NA231" s="13"/>
      <c r="NB231" s="13"/>
      <c r="NC231" s="243"/>
      <c r="ND231" s="13"/>
      <c r="NE231" s="13"/>
      <c r="NF231" s="13"/>
      <c r="NI231" s="13"/>
      <c r="NJ231" s="370">
        <v>13.65</v>
      </c>
      <c r="NK231" s="367">
        <v>15.815000000000001</v>
      </c>
      <c r="NL231" s="366"/>
      <c r="NM231" s="368" t="s">
        <v>62</v>
      </c>
      <c r="NN231" s="370">
        <f>NK231-NJ231+NU231-NT231</f>
        <v>1.3650000000000009</v>
      </c>
      <c r="NO231" s="371">
        <f>NN231/NJ231</f>
        <v>0.10000000000000006</v>
      </c>
      <c r="NP231" s="371"/>
      <c r="NQ231" s="371"/>
      <c r="NR231" s="371"/>
      <c r="NS231" s="372" t="s">
        <v>701</v>
      </c>
      <c r="NT231" s="373">
        <v>0.8</v>
      </c>
      <c r="NU231" s="610"/>
      <c r="NV231" s="366"/>
      <c r="NW231" s="366"/>
      <c r="NX231" s="13"/>
      <c r="OA231" s="13"/>
      <c r="OB231" s="370">
        <v>13.65</v>
      </c>
      <c r="OC231" s="367">
        <v>15.815000000000001</v>
      </c>
      <c r="OD231" s="366"/>
      <c r="OE231" s="368" t="s">
        <v>62</v>
      </c>
      <c r="OF231" s="370">
        <f>OC231-OB231+OM231-OL231</f>
        <v>1.3650000000000009</v>
      </c>
      <c r="OG231" s="371">
        <f>OF231/OB231</f>
        <v>0.10000000000000006</v>
      </c>
      <c r="OH231" s="371"/>
      <c r="OI231" s="371"/>
      <c r="OJ231" s="371"/>
      <c r="OK231" s="372" t="s">
        <v>701</v>
      </c>
      <c r="OL231" s="373">
        <v>0.8</v>
      </c>
      <c r="OM231" s="610"/>
      <c r="ON231" s="13"/>
      <c r="OQ231" s="13"/>
      <c r="OR231" s="370">
        <v>13.65</v>
      </c>
      <c r="OS231" s="367">
        <v>15.815000000000001</v>
      </c>
      <c r="OT231" s="366"/>
      <c r="OU231" s="368" t="s">
        <v>62</v>
      </c>
      <c r="OV231" s="370">
        <f>OS231-OR231+PC231-PB231</f>
        <v>1.6650000000000009</v>
      </c>
      <c r="OW231" s="371">
        <f>OV231/OR231</f>
        <v>0.12197802197802204</v>
      </c>
      <c r="OX231" s="371"/>
      <c r="OY231" s="371"/>
      <c r="OZ231" s="371"/>
      <c r="PA231" s="372" t="s">
        <v>701</v>
      </c>
      <c r="PB231" s="373">
        <v>0.5</v>
      </c>
      <c r="PC231" s="610"/>
      <c r="PD231" s="13"/>
      <c r="PG231" s="13"/>
      <c r="PH231" s="370">
        <v>13.65</v>
      </c>
      <c r="PI231" s="367">
        <v>15.815000000000001</v>
      </c>
      <c r="PJ231" s="366"/>
      <c r="PK231" s="368" t="s">
        <v>62</v>
      </c>
      <c r="PL231" s="370">
        <f>PI231-PH231+PS231-PR231</f>
        <v>1.6650000000000009</v>
      </c>
      <c r="PM231" s="371">
        <f>PL231/PH231</f>
        <v>0.12197802197802204</v>
      </c>
      <c r="PN231" s="371"/>
      <c r="PO231" s="371"/>
      <c r="PP231" s="371"/>
      <c r="PQ231" s="372" t="s">
        <v>701</v>
      </c>
      <c r="PR231" s="373">
        <v>0.5</v>
      </c>
      <c r="PS231" s="610"/>
      <c r="PT231" s="13"/>
      <c r="PV231" s="13"/>
      <c r="PW231" s="370">
        <v>13.65</v>
      </c>
      <c r="PX231" s="367">
        <v>15.815000000000001</v>
      </c>
      <c r="PY231" s="366"/>
      <c r="PZ231" s="368" t="s">
        <v>62</v>
      </c>
      <c r="QA231" s="370">
        <f>PX231-PW231+QH231-QG231</f>
        <v>1.6650000000000009</v>
      </c>
      <c r="QB231" s="371">
        <f>QA231/PW231</f>
        <v>0.12197802197802204</v>
      </c>
      <c r="QC231" s="371"/>
      <c r="QD231" s="371"/>
      <c r="QE231" s="371"/>
      <c r="QF231" s="372" t="s">
        <v>701</v>
      </c>
      <c r="QG231" s="373">
        <v>0.5</v>
      </c>
      <c r="QH231" s="610"/>
      <c r="QI231" s="13"/>
      <c r="QK231" s="13"/>
      <c r="QL231" s="370">
        <v>13.65</v>
      </c>
      <c r="QM231" s="367">
        <v>15.815000000000001</v>
      </c>
      <c r="QN231" s="366"/>
      <c r="QO231" s="368" t="s">
        <v>62</v>
      </c>
      <c r="QP231" s="370">
        <f>QM231-QL231+QW231-QV231</f>
        <v>1.6650000000000009</v>
      </c>
      <c r="QQ231" s="371">
        <f>QP231/QL231</f>
        <v>0.12197802197802204</v>
      </c>
      <c r="QR231" s="371"/>
      <c r="QS231" s="371"/>
      <c r="QT231" s="371"/>
      <c r="QU231" s="372" t="s">
        <v>701</v>
      </c>
      <c r="QV231" s="373">
        <v>0.5</v>
      </c>
      <c r="QW231" s="610"/>
      <c r="QX231" s="13"/>
      <c r="QZ231" s="622"/>
      <c r="RA231" s="370">
        <v>13.65</v>
      </c>
      <c r="RB231" s="367">
        <v>15.815000000000001</v>
      </c>
      <c r="RC231" s="512"/>
      <c r="RD231" s="368" t="s">
        <v>62</v>
      </c>
      <c r="RE231" s="370">
        <f>RB231-RA231+RL231-RK231</f>
        <v>1.6650000000000009</v>
      </c>
      <c r="RF231" s="371">
        <f>RE231/RA231</f>
        <v>0.12197802197802204</v>
      </c>
      <c r="RG231" s="371"/>
      <c r="RH231" s="371"/>
      <c r="RI231" s="371"/>
      <c r="RJ231" s="530" t="s">
        <v>701</v>
      </c>
      <c r="RK231" s="373">
        <v>0.5</v>
      </c>
      <c r="RL231" s="579"/>
      <c r="RM231" s="633"/>
      <c r="RQ231" s="622"/>
      <c r="RR231" s="370">
        <v>13.65</v>
      </c>
      <c r="RS231" s="367">
        <v>15.815000000000001</v>
      </c>
      <c r="RT231" s="512"/>
      <c r="RU231" s="368" t="s">
        <v>62</v>
      </c>
      <c r="RV231" s="370">
        <f>RS231-RR231+SC231-SB231</f>
        <v>1.6650000000000009</v>
      </c>
      <c r="RW231" s="371">
        <f>RV231/RR231</f>
        <v>0.12197802197802204</v>
      </c>
      <c r="RX231" s="371"/>
      <c r="RY231" s="371"/>
      <c r="RZ231" s="371"/>
      <c r="SA231" s="530" t="s">
        <v>701</v>
      </c>
      <c r="SB231" s="373">
        <v>0.5</v>
      </c>
      <c r="SC231" s="579"/>
      <c r="SD231" s="633"/>
    </row>
    <row r="232" spans="1:498">
      <c r="A232" s="178" t="s">
        <v>665</v>
      </c>
      <c r="B232" s="180">
        <v>20</v>
      </c>
      <c r="C232" s="178" t="s">
        <v>95</v>
      </c>
      <c r="D232" s="786">
        <v>1028</v>
      </c>
      <c r="E232" s="181" t="s">
        <v>660</v>
      </c>
      <c r="F232" s="691" t="s">
        <v>550</v>
      </c>
      <c r="G232" s="608" t="s">
        <v>305</v>
      </c>
      <c r="H232" s="178" t="s">
        <v>122</v>
      </c>
      <c r="J232" s="692"/>
      <c r="K232" s="692"/>
      <c r="L232" s="692"/>
      <c r="M232" s="692"/>
      <c r="N232" s="692"/>
      <c r="O232" s="692"/>
      <c r="P232" s="692"/>
      <c r="Q232" s="692"/>
      <c r="R232" s="692"/>
      <c r="S232" s="692"/>
      <c r="T232" s="692"/>
      <c r="U232" s="692"/>
      <c r="V232" s="692"/>
      <c r="X232" s="692"/>
      <c r="Y232" s="692"/>
      <c r="Z232" s="692"/>
      <c r="AA232" s="692"/>
      <c r="AB232" s="692"/>
      <c r="AC232" s="692"/>
      <c r="AD232" s="692"/>
      <c r="AE232" s="692"/>
      <c r="AF232" s="692"/>
      <c r="AG232" s="692"/>
      <c r="AH232" s="692"/>
      <c r="AI232" s="692"/>
      <c r="AJ232" s="692"/>
      <c r="AL232" s="692"/>
      <c r="AM232" s="692"/>
      <c r="AN232" s="692"/>
      <c r="AO232" s="692"/>
      <c r="AP232" s="692"/>
      <c r="AQ232" s="692"/>
      <c r="AR232" s="692"/>
      <c r="AS232" s="692"/>
      <c r="AT232" s="692"/>
      <c r="AU232" s="692"/>
      <c r="AV232" s="692"/>
      <c r="AW232" s="692"/>
      <c r="AX232" s="692"/>
      <c r="AZ232" s="692"/>
      <c r="BA232" s="692"/>
      <c r="BB232" s="692"/>
      <c r="BC232" s="692"/>
      <c r="BD232" s="692"/>
      <c r="BE232" s="692"/>
      <c r="BF232" s="692"/>
      <c r="BG232" s="692"/>
      <c r="BH232" s="692"/>
      <c r="BI232" s="692"/>
      <c r="BJ232" s="692"/>
      <c r="BK232" s="692"/>
      <c r="BL232" s="692"/>
      <c r="BN232" s="13"/>
      <c r="BO232" s="13"/>
      <c r="BP232" s="13"/>
      <c r="BQ232" s="13"/>
      <c r="BR232" s="13"/>
      <c r="BS232" s="13"/>
      <c r="BT232" s="13"/>
      <c r="BU232" s="13"/>
      <c r="BV232" s="13"/>
      <c r="BW232" s="243"/>
      <c r="BX232" s="13"/>
      <c r="BY232" s="13"/>
      <c r="BZ232" s="692"/>
      <c r="CB232" s="128"/>
      <c r="CC232" s="13"/>
      <c r="CD232" s="13"/>
      <c r="CE232" s="13"/>
      <c r="CF232" s="13"/>
      <c r="CG232" s="13"/>
      <c r="CH232" s="13"/>
      <c r="CI232" s="13"/>
      <c r="CJ232" s="13"/>
      <c r="CK232" s="243"/>
      <c r="CL232" s="13"/>
      <c r="CM232" s="13"/>
      <c r="CN232" s="692"/>
      <c r="CP232" s="13"/>
      <c r="CQ232" s="13"/>
      <c r="CR232" s="13"/>
      <c r="CS232" s="13"/>
      <c r="CT232" s="13"/>
      <c r="CU232" s="13"/>
      <c r="CV232" s="13"/>
      <c r="CW232" s="13"/>
      <c r="CX232" s="13"/>
      <c r="CY232" s="243"/>
      <c r="CZ232" s="13"/>
      <c r="DA232" s="13"/>
      <c r="DB232" s="692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243"/>
      <c r="DP232" s="13"/>
      <c r="DQ232" s="13"/>
      <c r="DR232" s="692"/>
      <c r="DT232" s="13"/>
      <c r="DU232" s="13"/>
      <c r="DV232" s="13"/>
      <c r="DW232" s="13"/>
      <c r="DX232" s="13"/>
      <c r="DY232" s="13"/>
      <c r="DZ232" s="13"/>
      <c r="EA232" s="13"/>
      <c r="EB232" s="13"/>
      <c r="EC232" s="243"/>
      <c r="ED232" s="13"/>
      <c r="EE232" s="13"/>
      <c r="EF232" s="692"/>
      <c r="EG232" s="692"/>
      <c r="EH232" s="13"/>
      <c r="EI232" s="13"/>
      <c r="EJ232" s="13"/>
      <c r="EK232" s="13"/>
      <c r="EL232" s="13"/>
      <c r="EM232" s="13"/>
      <c r="EN232" s="13"/>
      <c r="EO232" s="13"/>
      <c r="EP232" s="243"/>
      <c r="EQ232" s="13"/>
      <c r="ER232" s="13"/>
      <c r="ES232" s="692"/>
      <c r="EU232" s="13"/>
      <c r="EV232" s="13"/>
      <c r="EW232" s="13"/>
      <c r="EX232" s="13"/>
      <c r="EY232" s="13"/>
      <c r="EZ232" s="13"/>
      <c r="FA232" s="13"/>
      <c r="FB232" s="13"/>
      <c r="FC232" s="243"/>
      <c r="FD232" s="13"/>
      <c r="FE232" s="13"/>
      <c r="FF232" s="692"/>
      <c r="FH232" s="13"/>
      <c r="FI232" s="13"/>
      <c r="FJ232" s="13"/>
      <c r="FK232" s="13"/>
      <c r="FL232" s="13"/>
      <c r="FM232" s="13"/>
      <c r="FN232" s="13"/>
      <c r="FO232" s="13"/>
      <c r="FP232" s="243"/>
      <c r="FQ232" s="13"/>
      <c r="FR232" s="13"/>
      <c r="FS232" s="692"/>
      <c r="FU232" s="13"/>
      <c r="FV232" s="13"/>
      <c r="FW232" s="13"/>
      <c r="FX232" s="13"/>
      <c r="FY232" s="13"/>
      <c r="FZ232" s="13"/>
      <c r="GA232" s="13"/>
      <c r="GB232" s="13"/>
      <c r="GC232" s="13"/>
      <c r="GD232" s="243"/>
      <c r="GE232" s="13"/>
      <c r="GF232" s="13"/>
      <c r="GG232" s="692"/>
      <c r="GI232" s="13"/>
      <c r="GJ232" s="13"/>
      <c r="GK232" s="13"/>
      <c r="GL232" s="13"/>
      <c r="GM232" s="13"/>
      <c r="GN232" s="13"/>
      <c r="GO232" s="13"/>
      <c r="GP232" s="13"/>
      <c r="GQ232" s="13"/>
      <c r="GR232" s="243"/>
      <c r="GS232" s="13"/>
      <c r="GT232" s="13"/>
      <c r="GU232" s="692"/>
      <c r="GW232" s="13"/>
      <c r="GX232" s="13"/>
      <c r="GY232" s="13"/>
      <c r="GZ232" s="13"/>
      <c r="HA232" s="13"/>
      <c r="HB232" s="13"/>
      <c r="HC232" s="13"/>
      <c r="HD232" s="13"/>
      <c r="HE232" s="13"/>
      <c r="HF232" s="243"/>
      <c r="HG232" s="13"/>
      <c r="HH232" s="13"/>
      <c r="HI232" s="692"/>
      <c r="HJ232" s="692"/>
      <c r="HK232" s="13"/>
      <c r="HL232" s="13"/>
      <c r="HM232" s="13"/>
      <c r="HN232" s="13"/>
      <c r="HO232" s="13"/>
      <c r="HP232" s="13"/>
      <c r="HQ232" s="13"/>
      <c r="HR232" s="13"/>
      <c r="HS232" s="13"/>
      <c r="HT232" s="243"/>
      <c r="HU232" s="13"/>
      <c r="HV232" s="13"/>
      <c r="HW232" s="692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243"/>
      <c r="IK232" s="13"/>
      <c r="IL232" s="13"/>
      <c r="IM232" s="692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243"/>
      <c r="JD232" s="13"/>
      <c r="JE232" s="13"/>
      <c r="JF232" s="692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243"/>
      <c r="JU232" s="13"/>
      <c r="JV232" s="13"/>
      <c r="JW232" s="13"/>
      <c r="JZ232" s="13"/>
      <c r="KA232" s="66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243"/>
      <c r="KM232" s="13"/>
      <c r="KN232" s="13"/>
      <c r="KO232" s="13"/>
      <c r="KQ232" s="13"/>
      <c r="KR232" s="664"/>
      <c r="KS232" s="13"/>
      <c r="KT232" s="13"/>
      <c r="KU232" s="666"/>
      <c r="KV232" s="13"/>
      <c r="KW232" s="13"/>
      <c r="KX232" s="13"/>
      <c r="KY232" s="13"/>
      <c r="KZ232" s="13"/>
      <c r="LA232" s="13"/>
      <c r="LB232" s="13"/>
      <c r="LC232" s="243"/>
      <c r="LD232" s="13"/>
      <c r="LE232" s="13"/>
      <c r="LF232" s="13"/>
      <c r="LI232" s="13"/>
      <c r="LJ232" s="664"/>
      <c r="LK232" s="13"/>
      <c r="LL232" s="13"/>
      <c r="LM232" s="666"/>
      <c r="LN232" s="13"/>
      <c r="LO232" s="13"/>
      <c r="LP232" s="13"/>
      <c r="LQ232" s="13"/>
      <c r="LR232" s="13"/>
      <c r="LS232" s="13"/>
      <c r="LT232" s="13"/>
      <c r="LU232" s="243"/>
      <c r="LV232" s="13"/>
      <c r="LW232" s="13"/>
      <c r="LX232" s="13"/>
      <c r="LZ232" s="13"/>
      <c r="MA232" s="664"/>
      <c r="MB232" s="13"/>
      <c r="MC232" s="13"/>
      <c r="MD232" s="666"/>
      <c r="ME232" s="29"/>
      <c r="MF232" s="13"/>
      <c r="MG232" s="13"/>
      <c r="MH232" s="13"/>
      <c r="MI232" s="13"/>
      <c r="MJ232" s="13"/>
      <c r="MK232" s="13"/>
      <c r="ML232" s="243"/>
      <c r="MM232" s="13"/>
      <c r="MN232" s="13"/>
      <c r="MO232" s="13"/>
      <c r="MQ232" s="13"/>
      <c r="MR232" s="664"/>
      <c r="MS232" s="13"/>
      <c r="MT232" s="13"/>
      <c r="MU232" s="666"/>
      <c r="MV232" s="29"/>
      <c r="MW232" s="13"/>
      <c r="MX232" s="13"/>
      <c r="MY232" s="13"/>
      <c r="MZ232" s="13"/>
      <c r="NA232" s="13"/>
      <c r="NB232" s="13"/>
      <c r="NC232" s="243"/>
      <c r="ND232" s="13"/>
      <c r="NE232" s="13"/>
      <c r="NF232" s="13"/>
      <c r="NI232" s="13"/>
      <c r="NJ232" s="370">
        <v>11</v>
      </c>
      <c r="NK232" s="367">
        <v>12.9</v>
      </c>
      <c r="NL232" s="366"/>
      <c r="NM232" s="368" t="s">
        <v>62</v>
      </c>
      <c r="NN232" s="370">
        <f>NK232-NJ232+NU232-NT232</f>
        <v>1.1000000000000003</v>
      </c>
      <c r="NO232" s="371">
        <f>NN232/NJ232</f>
        <v>0.10000000000000003</v>
      </c>
      <c r="NP232" s="371"/>
      <c r="NQ232" s="371"/>
      <c r="NR232" s="371"/>
      <c r="NS232" s="372" t="s">
        <v>701</v>
      </c>
      <c r="NT232" s="373">
        <v>0.8</v>
      </c>
      <c r="NU232" s="610"/>
      <c r="NV232" s="366"/>
      <c r="NW232" s="366"/>
      <c r="NX232" s="13"/>
      <c r="OA232" s="13"/>
      <c r="OB232" s="370">
        <v>11</v>
      </c>
      <c r="OC232" s="367">
        <v>12.9</v>
      </c>
      <c r="OD232" s="366"/>
      <c r="OE232" s="368" t="s">
        <v>62</v>
      </c>
      <c r="OF232" s="370">
        <f>OC232-OB232+OM232-OL232</f>
        <v>1.1000000000000003</v>
      </c>
      <c r="OG232" s="371">
        <f>OF232/OB232</f>
        <v>0.10000000000000003</v>
      </c>
      <c r="OH232" s="371"/>
      <c r="OI232" s="371"/>
      <c r="OJ232" s="371"/>
      <c r="OK232" s="372" t="s">
        <v>701</v>
      </c>
      <c r="OL232" s="373">
        <v>0.8</v>
      </c>
      <c r="OM232" s="610"/>
      <c r="ON232" s="13"/>
      <c r="OQ232" s="13"/>
      <c r="OR232" s="370">
        <v>11</v>
      </c>
      <c r="OS232" s="367">
        <v>12.9</v>
      </c>
      <c r="OT232" s="366"/>
      <c r="OU232" s="368" t="s">
        <v>62</v>
      </c>
      <c r="OV232" s="370">
        <f>OS232-OR232+PC232-PB232</f>
        <v>1.4000000000000004</v>
      </c>
      <c r="OW232" s="371">
        <f>OV232/OR232</f>
        <v>0.12727272727272732</v>
      </c>
      <c r="OX232" s="371"/>
      <c r="OY232" s="371"/>
      <c r="OZ232" s="371"/>
      <c r="PA232" s="372" t="s">
        <v>701</v>
      </c>
      <c r="PB232" s="373">
        <v>0.5</v>
      </c>
      <c r="PC232" s="610"/>
      <c r="PD232" s="13"/>
      <c r="PG232" s="13"/>
      <c r="PH232" s="370">
        <v>11</v>
      </c>
      <c r="PI232" s="367">
        <v>12.9</v>
      </c>
      <c r="PJ232" s="366"/>
      <c r="PK232" s="368" t="s">
        <v>62</v>
      </c>
      <c r="PL232" s="370">
        <f>PI232-PH232+PS232-PR232</f>
        <v>1.4000000000000004</v>
      </c>
      <c r="PM232" s="371">
        <f>PL232/PH232</f>
        <v>0.12727272727272732</v>
      </c>
      <c r="PN232" s="371"/>
      <c r="PO232" s="371"/>
      <c r="PP232" s="371"/>
      <c r="PQ232" s="372" t="s">
        <v>701</v>
      </c>
      <c r="PR232" s="373">
        <v>0.5</v>
      </c>
      <c r="PS232" s="610"/>
      <c r="PT232" s="13"/>
      <c r="PV232" s="13"/>
      <c r="PW232" s="370">
        <v>11</v>
      </c>
      <c r="PX232" s="367">
        <v>12.9</v>
      </c>
      <c r="PY232" s="366"/>
      <c r="PZ232" s="368" t="s">
        <v>62</v>
      </c>
      <c r="QA232" s="370">
        <f>PX232-PW232+QH232-QG232</f>
        <v>1.4000000000000004</v>
      </c>
      <c r="QB232" s="371">
        <f>QA232/PW232</f>
        <v>0.12727272727272732</v>
      </c>
      <c r="QC232" s="371"/>
      <c r="QD232" s="371"/>
      <c r="QE232" s="371"/>
      <c r="QF232" s="372" t="s">
        <v>701</v>
      </c>
      <c r="QG232" s="373">
        <v>0.5</v>
      </c>
      <c r="QH232" s="610"/>
      <c r="QI232" s="13"/>
      <c r="QK232" s="13"/>
      <c r="QL232" s="370">
        <v>11</v>
      </c>
      <c r="QM232" s="367">
        <v>12.9</v>
      </c>
      <c r="QN232" s="366"/>
      <c r="QO232" s="368" t="s">
        <v>62</v>
      </c>
      <c r="QP232" s="370">
        <f>QM232-QL232+QW232-QV232</f>
        <v>1.4000000000000004</v>
      </c>
      <c r="QQ232" s="371">
        <f>QP232/QL232</f>
        <v>0.12727272727272732</v>
      </c>
      <c r="QR232" s="371"/>
      <c r="QS232" s="371"/>
      <c r="QT232" s="371"/>
      <c r="QU232" s="372" t="s">
        <v>701</v>
      </c>
      <c r="QV232" s="373">
        <v>0.5</v>
      </c>
      <c r="QW232" s="610"/>
      <c r="QX232" s="13"/>
      <c r="QZ232" s="622"/>
      <c r="RA232" s="370">
        <v>11</v>
      </c>
      <c r="RB232" s="367">
        <v>12.9</v>
      </c>
      <c r="RC232" s="512"/>
      <c r="RD232" s="368" t="s">
        <v>62</v>
      </c>
      <c r="RE232" s="370">
        <f>RB232-RA232+RL232-RK232</f>
        <v>1.4000000000000004</v>
      </c>
      <c r="RF232" s="371">
        <f>RE232/RA232</f>
        <v>0.12727272727272732</v>
      </c>
      <c r="RG232" s="371"/>
      <c r="RH232" s="371"/>
      <c r="RI232" s="371"/>
      <c r="RJ232" s="530" t="s">
        <v>701</v>
      </c>
      <c r="RK232" s="373">
        <v>0.5</v>
      </c>
      <c r="RL232" s="579"/>
      <c r="RM232" s="633"/>
      <c r="RQ232" s="622"/>
      <c r="RR232" s="370">
        <v>11</v>
      </c>
      <c r="RS232" s="367">
        <v>12.9</v>
      </c>
      <c r="RT232" s="512"/>
      <c r="RU232" s="368" t="s">
        <v>62</v>
      </c>
      <c r="RV232" s="370">
        <f>RS232-RR232+SC232-SB232</f>
        <v>1.4000000000000004</v>
      </c>
      <c r="RW232" s="371">
        <f>RV232/RR232</f>
        <v>0.12727272727272732</v>
      </c>
      <c r="RX232" s="371"/>
      <c r="RY232" s="371"/>
      <c r="RZ232" s="371"/>
      <c r="SA232" s="530" t="s">
        <v>701</v>
      </c>
      <c r="SB232" s="373">
        <v>0.5</v>
      </c>
      <c r="SC232" s="579"/>
      <c r="SD232" s="633"/>
    </row>
    <row r="233" spans="1:498">
      <c r="A233" s="178" t="s">
        <v>666</v>
      </c>
      <c r="B233" s="180">
        <v>30</v>
      </c>
      <c r="C233" s="178" t="s">
        <v>266</v>
      </c>
      <c r="D233" s="786">
        <v>1028</v>
      </c>
      <c r="E233" s="181" t="s">
        <v>660</v>
      </c>
      <c r="F233" s="691" t="s">
        <v>550</v>
      </c>
      <c r="G233" s="608" t="s">
        <v>144</v>
      </c>
      <c r="H233" s="178"/>
      <c r="J233" s="692"/>
      <c r="K233" s="692"/>
      <c r="L233" s="692"/>
      <c r="M233" s="692"/>
      <c r="N233" s="692"/>
      <c r="O233" s="692"/>
      <c r="P233" s="692"/>
      <c r="Q233" s="692"/>
      <c r="R233" s="692"/>
      <c r="S233" s="692"/>
      <c r="T233" s="692"/>
      <c r="U233" s="692"/>
      <c r="V233" s="692"/>
      <c r="X233" s="692"/>
      <c r="Y233" s="692"/>
      <c r="Z233" s="692"/>
      <c r="AA233" s="692"/>
      <c r="AB233" s="692"/>
      <c r="AC233" s="692"/>
      <c r="AD233" s="692"/>
      <c r="AE233" s="692"/>
      <c r="AF233" s="692"/>
      <c r="AG233" s="692"/>
      <c r="AH233" s="692"/>
      <c r="AI233" s="692"/>
      <c r="AJ233" s="692"/>
      <c r="AL233" s="692"/>
      <c r="AM233" s="692"/>
      <c r="AN233" s="692"/>
      <c r="AO233" s="692"/>
      <c r="AP233" s="692"/>
      <c r="AQ233" s="692"/>
      <c r="AR233" s="692"/>
      <c r="AS233" s="692"/>
      <c r="AT233" s="692"/>
      <c r="AU233" s="692"/>
      <c r="AV233" s="692"/>
      <c r="AW233" s="692"/>
      <c r="AX233" s="692"/>
      <c r="AZ233" s="692"/>
      <c r="BA233" s="692"/>
      <c r="BB233" s="692"/>
      <c r="BC233" s="692"/>
      <c r="BD233" s="692"/>
      <c r="BE233" s="692"/>
      <c r="BF233" s="692"/>
      <c r="BG233" s="692"/>
      <c r="BH233" s="692"/>
      <c r="BI233" s="692"/>
      <c r="BJ233" s="692"/>
      <c r="BK233" s="692"/>
      <c r="BL233" s="692"/>
      <c r="BN233" s="13"/>
      <c r="BO233" s="13"/>
      <c r="BP233" s="13"/>
      <c r="BQ233" s="13"/>
      <c r="BR233" s="13"/>
      <c r="BS233" s="13"/>
      <c r="BT233" s="13"/>
      <c r="BU233" s="13"/>
      <c r="BV233" s="13"/>
      <c r="BW233" s="243"/>
      <c r="BX233" s="13"/>
      <c r="BY233" s="13"/>
      <c r="BZ233" s="692"/>
      <c r="CB233" s="128"/>
      <c r="CC233" s="13"/>
      <c r="CD233" s="13"/>
      <c r="CE233" s="13"/>
      <c r="CF233" s="13"/>
      <c r="CG233" s="13"/>
      <c r="CH233" s="13"/>
      <c r="CI233" s="13"/>
      <c r="CJ233" s="13"/>
      <c r="CK233" s="243"/>
      <c r="CL233" s="13"/>
      <c r="CM233" s="13"/>
      <c r="CN233" s="692"/>
      <c r="CP233" s="13"/>
      <c r="CQ233" s="13"/>
      <c r="CR233" s="13"/>
      <c r="CS233" s="13"/>
      <c r="CT233" s="13"/>
      <c r="CU233" s="13"/>
      <c r="CV233" s="13"/>
      <c r="CW233" s="13"/>
      <c r="CX233" s="13"/>
      <c r="CY233" s="243"/>
      <c r="CZ233" s="13"/>
      <c r="DA233" s="13"/>
      <c r="DB233" s="692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243"/>
      <c r="DP233" s="13"/>
      <c r="DQ233" s="13"/>
      <c r="DR233" s="692"/>
      <c r="DT233" s="13"/>
      <c r="DU233" s="13"/>
      <c r="DV233" s="13"/>
      <c r="DW233" s="13"/>
      <c r="DX233" s="13"/>
      <c r="DY233" s="13"/>
      <c r="DZ233" s="13"/>
      <c r="EA233" s="13"/>
      <c r="EB233" s="13"/>
      <c r="EC233" s="243"/>
      <c r="ED233" s="13"/>
      <c r="EE233" s="13"/>
      <c r="EF233" s="692"/>
      <c r="EG233" s="692"/>
      <c r="EH233" s="13"/>
      <c r="EI233" s="13"/>
      <c r="EJ233" s="13"/>
      <c r="EK233" s="13"/>
      <c r="EL233" s="13"/>
      <c r="EM233" s="13"/>
      <c r="EN233" s="13"/>
      <c r="EO233" s="13"/>
      <c r="EP233" s="243"/>
      <c r="EQ233" s="13"/>
      <c r="ER233" s="13"/>
      <c r="ES233" s="692"/>
      <c r="EU233" s="13"/>
      <c r="EV233" s="13"/>
      <c r="EW233" s="13"/>
      <c r="EX233" s="13"/>
      <c r="EY233" s="13"/>
      <c r="EZ233" s="13"/>
      <c r="FA233" s="13"/>
      <c r="FB233" s="13"/>
      <c r="FC233" s="243"/>
      <c r="FD233" s="13"/>
      <c r="FE233" s="13"/>
      <c r="FF233" s="692"/>
      <c r="FH233" s="13"/>
      <c r="FI233" s="13"/>
      <c r="FJ233" s="13"/>
      <c r="FK233" s="13"/>
      <c r="FL233" s="13"/>
      <c r="FM233" s="13"/>
      <c r="FN233" s="13"/>
      <c r="FO233" s="13"/>
      <c r="FP233" s="243"/>
      <c r="FQ233" s="13"/>
      <c r="FR233" s="13"/>
      <c r="FS233" s="692"/>
      <c r="FU233" s="13"/>
      <c r="FV233" s="13"/>
      <c r="FW233" s="13"/>
      <c r="FX233" s="13"/>
      <c r="FY233" s="13"/>
      <c r="FZ233" s="13"/>
      <c r="GA233" s="13"/>
      <c r="GB233" s="13"/>
      <c r="GC233" s="13"/>
      <c r="GD233" s="243"/>
      <c r="GE233" s="13"/>
      <c r="GF233" s="13"/>
      <c r="GG233" s="692"/>
      <c r="GI233" s="13"/>
      <c r="GJ233" s="13"/>
      <c r="GK233" s="13"/>
      <c r="GL233" s="13"/>
      <c r="GM233" s="13"/>
      <c r="GN233" s="13"/>
      <c r="GO233" s="13"/>
      <c r="GP233" s="13"/>
      <c r="GQ233" s="13"/>
      <c r="GR233" s="243"/>
      <c r="GS233" s="13"/>
      <c r="GT233" s="13"/>
      <c r="GU233" s="692"/>
      <c r="GW233" s="13"/>
      <c r="GX233" s="13"/>
      <c r="GY233" s="13"/>
      <c r="GZ233" s="13"/>
      <c r="HA233" s="13"/>
      <c r="HB233" s="13"/>
      <c r="HC233" s="13"/>
      <c r="HD233" s="13"/>
      <c r="HE233" s="13"/>
      <c r="HF233" s="243"/>
      <c r="HG233" s="13"/>
      <c r="HH233" s="13"/>
      <c r="HI233" s="692"/>
      <c r="HJ233" s="692"/>
      <c r="HK233" s="13"/>
      <c r="HL233" s="13"/>
      <c r="HM233" s="13"/>
      <c r="HN233" s="13"/>
      <c r="HO233" s="13"/>
      <c r="HP233" s="13"/>
      <c r="HQ233" s="13"/>
      <c r="HR233" s="13"/>
      <c r="HS233" s="13"/>
      <c r="HT233" s="243"/>
      <c r="HU233" s="13"/>
      <c r="HV233" s="13"/>
      <c r="HW233" s="692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243"/>
      <c r="IK233" s="13"/>
      <c r="IL233" s="13"/>
      <c r="IM233" s="692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243"/>
      <c r="JD233" s="13"/>
      <c r="JE233" s="13"/>
      <c r="JF233" s="692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243"/>
      <c r="JU233" s="13"/>
      <c r="JV233" s="13"/>
      <c r="JW233" s="13"/>
      <c r="JZ233" s="13"/>
      <c r="KA233" s="26"/>
      <c r="KB233" s="29"/>
      <c r="KC233" s="29"/>
      <c r="KD233" s="13"/>
      <c r="KE233" s="13"/>
      <c r="KF233" s="13"/>
      <c r="KG233" s="13"/>
      <c r="KH233" s="13"/>
      <c r="KI233" s="13"/>
      <c r="KJ233" s="13"/>
      <c r="KK233" s="13"/>
      <c r="KL233" s="243"/>
      <c r="KM233" s="13"/>
      <c r="KN233" s="13"/>
      <c r="KO233" s="13"/>
      <c r="KQ233" s="13"/>
      <c r="KR233" s="29"/>
      <c r="KS233" s="29"/>
      <c r="KT233" s="29"/>
      <c r="KU233" s="666"/>
      <c r="KV233" s="13"/>
      <c r="KW233" s="13"/>
      <c r="KX233" s="13"/>
      <c r="KY233" s="13"/>
      <c r="KZ233" s="13"/>
      <c r="LA233" s="13"/>
      <c r="LB233" s="13"/>
      <c r="LC233" s="243"/>
      <c r="LD233" s="13"/>
      <c r="LE233" s="13"/>
      <c r="LF233" s="13"/>
      <c r="LI233" s="13"/>
      <c r="LJ233" s="29"/>
      <c r="LK233" s="29"/>
      <c r="LL233" s="29"/>
      <c r="LM233" s="666"/>
      <c r="LN233" s="13"/>
      <c r="LO233" s="13"/>
      <c r="LP233" s="13"/>
      <c r="LQ233" s="13"/>
      <c r="LR233" s="13"/>
      <c r="LS233" s="13"/>
      <c r="LT233" s="13"/>
      <c r="LU233" s="243"/>
      <c r="LV233" s="13"/>
      <c r="LW233" s="13"/>
      <c r="LX233" s="13"/>
      <c r="LZ233" s="13"/>
      <c r="MA233" s="29"/>
      <c r="MB233" s="29"/>
      <c r="MC233" s="29"/>
      <c r="MD233" s="666"/>
      <c r="ME233" s="29"/>
      <c r="MF233" s="13"/>
      <c r="MG233" s="13"/>
      <c r="MH233" s="13"/>
      <c r="MI233" s="13"/>
      <c r="MJ233" s="13"/>
      <c r="MK233" s="13"/>
      <c r="ML233" s="243"/>
      <c r="MM233" s="13"/>
      <c r="MN233" s="13"/>
      <c r="MO233" s="13"/>
      <c r="MQ233" s="13"/>
      <c r="MR233" s="29"/>
      <c r="MS233" s="29"/>
      <c r="MT233" s="29"/>
      <c r="MU233" s="666"/>
      <c r="MV233" s="29"/>
      <c r="MW233" s="13"/>
      <c r="MX233" s="13"/>
      <c r="MY233" s="13"/>
      <c r="MZ233" s="13"/>
      <c r="NA233" s="13"/>
      <c r="NB233" s="13"/>
      <c r="NC233" s="243"/>
      <c r="ND233" s="13"/>
      <c r="NE233" s="13"/>
      <c r="NF233" s="13"/>
      <c r="NI233" s="13"/>
      <c r="NJ233" s="370">
        <v>13.55</v>
      </c>
      <c r="NK233" s="367">
        <v>15.75</v>
      </c>
      <c r="NL233" s="367"/>
      <c r="NM233" s="368" t="s">
        <v>62</v>
      </c>
      <c r="NN233" s="370">
        <f>NK233-NJ233+NU233-NT233</f>
        <v>1.3999999999999992</v>
      </c>
      <c r="NO233" s="371">
        <f>NN233/NJ233</f>
        <v>0.10332103321033204</v>
      </c>
      <c r="NP233" s="371"/>
      <c r="NQ233" s="371"/>
      <c r="NR233" s="371"/>
      <c r="NS233" s="372" t="s">
        <v>701</v>
      </c>
      <c r="NT233" s="373">
        <v>0.8</v>
      </c>
      <c r="NU233" s="610"/>
      <c r="NV233" s="366"/>
      <c r="NW233" s="366"/>
      <c r="NX233" s="13"/>
      <c r="OA233" s="13"/>
      <c r="OB233" s="370">
        <v>13.55</v>
      </c>
      <c r="OC233" s="367">
        <v>15.75</v>
      </c>
      <c r="OD233" s="367"/>
      <c r="OE233" s="368" t="s">
        <v>62</v>
      </c>
      <c r="OF233" s="370">
        <f>OC233-OB233+OM233-OL233</f>
        <v>1.3999999999999992</v>
      </c>
      <c r="OG233" s="371">
        <f>OF233/OB233</f>
        <v>0.10332103321033204</v>
      </c>
      <c r="OH233" s="371"/>
      <c r="OI233" s="371"/>
      <c r="OJ233" s="371"/>
      <c r="OK233" s="372" t="s">
        <v>701</v>
      </c>
      <c r="OL233" s="373">
        <v>0.8</v>
      </c>
      <c r="OM233" s="610"/>
      <c r="ON233" s="13"/>
      <c r="OQ233" s="291"/>
      <c r="OR233" s="370">
        <v>13.55</v>
      </c>
      <c r="OS233" s="367">
        <v>15.75</v>
      </c>
      <c r="OT233" s="367"/>
      <c r="OU233" s="368" t="s">
        <v>62</v>
      </c>
      <c r="OV233" s="370">
        <f>OS233-OR233+PC233-PB233</f>
        <v>1.6999999999999993</v>
      </c>
      <c r="OW233" s="371">
        <f>OV233/OR233</f>
        <v>0.12546125461254606</v>
      </c>
      <c r="OX233" s="371"/>
      <c r="OY233" s="371"/>
      <c r="OZ233" s="371"/>
      <c r="PA233" s="372" t="s">
        <v>701</v>
      </c>
      <c r="PB233" s="373">
        <v>0.5</v>
      </c>
      <c r="PC233" s="610"/>
      <c r="PD233" s="13"/>
      <c r="PG233" s="291"/>
      <c r="PH233" s="370">
        <v>13.55</v>
      </c>
      <c r="PI233" s="367">
        <v>15.75</v>
      </c>
      <c r="PJ233" s="367"/>
      <c r="PK233" s="368" t="s">
        <v>62</v>
      </c>
      <c r="PL233" s="370">
        <f>PI233-PH233+PS233-PR233</f>
        <v>1.6999999999999993</v>
      </c>
      <c r="PM233" s="371">
        <f>PL233/PH233</f>
        <v>0.12546125461254606</v>
      </c>
      <c r="PN233" s="371"/>
      <c r="PO233" s="371"/>
      <c r="PP233" s="371"/>
      <c r="PQ233" s="372" t="s">
        <v>701</v>
      </c>
      <c r="PR233" s="373">
        <v>0.5</v>
      </c>
      <c r="PS233" s="610"/>
      <c r="PT233" s="13"/>
      <c r="PV233" s="291"/>
      <c r="PW233" s="370">
        <v>13.55</v>
      </c>
      <c r="PX233" s="367">
        <v>15.75</v>
      </c>
      <c r="PY233" s="367"/>
      <c r="PZ233" s="368" t="s">
        <v>62</v>
      </c>
      <c r="QA233" s="370">
        <f>PX233-PW233+QH233-QG233</f>
        <v>1.6999999999999993</v>
      </c>
      <c r="QB233" s="371">
        <f>QA233/PW233</f>
        <v>0.12546125461254606</v>
      </c>
      <c r="QC233" s="371"/>
      <c r="QD233" s="371"/>
      <c r="QE233" s="371"/>
      <c r="QF233" s="372" t="s">
        <v>701</v>
      </c>
      <c r="QG233" s="373">
        <v>0.5</v>
      </c>
      <c r="QH233" s="610"/>
      <c r="QI233" s="13"/>
      <c r="QK233" s="291"/>
      <c r="QL233" s="370">
        <v>13.55</v>
      </c>
      <c r="QM233" s="367">
        <v>15.75</v>
      </c>
      <c r="QN233" s="367"/>
      <c r="QO233" s="368" t="s">
        <v>62</v>
      </c>
      <c r="QP233" s="370">
        <f>QM233-QL233+QW233-QV233</f>
        <v>1.6999999999999993</v>
      </c>
      <c r="QQ233" s="371">
        <f>QP233/QL233</f>
        <v>0.12546125461254606</v>
      </c>
      <c r="QR233" s="371"/>
      <c r="QS233" s="371"/>
      <c r="QT233" s="371"/>
      <c r="QU233" s="372" t="s">
        <v>701</v>
      </c>
      <c r="QV233" s="373">
        <v>0.5</v>
      </c>
      <c r="QW233" s="610"/>
      <c r="QX233" s="13"/>
      <c r="QZ233" s="627"/>
      <c r="RA233" s="370">
        <v>13.55</v>
      </c>
      <c r="RB233" s="367">
        <v>15.75</v>
      </c>
      <c r="RC233" s="513"/>
      <c r="RD233" s="368" t="s">
        <v>62</v>
      </c>
      <c r="RE233" s="370">
        <f>RB233-RA233+RL233-RK233</f>
        <v>1.6999999999999993</v>
      </c>
      <c r="RF233" s="371">
        <f>RE233/RA233</f>
        <v>0.12546125461254606</v>
      </c>
      <c r="RG233" s="371"/>
      <c r="RH233" s="371"/>
      <c r="RI233" s="371"/>
      <c r="RJ233" s="530" t="s">
        <v>701</v>
      </c>
      <c r="RK233" s="373">
        <v>0.5</v>
      </c>
      <c r="RL233" s="579"/>
      <c r="RM233" s="633"/>
      <c r="RQ233" s="627"/>
      <c r="RR233" s="370">
        <v>13.55</v>
      </c>
      <c r="RS233" s="367">
        <v>15.75</v>
      </c>
      <c r="RT233" s="513"/>
      <c r="RU233" s="368" t="s">
        <v>62</v>
      </c>
      <c r="RV233" s="370">
        <f>RS233-RR233+SC233-SB233</f>
        <v>1.6999999999999993</v>
      </c>
      <c r="RW233" s="371">
        <f>RV233/RR233</f>
        <v>0.12546125461254606</v>
      </c>
      <c r="RX233" s="371"/>
      <c r="RY233" s="371"/>
      <c r="RZ233" s="371"/>
      <c r="SA233" s="530" t="s">
        <v>701</v>
      </c>
      <c r="SB233" s="373">
        <v>0.5</v>
      </c>
      <c r="SC233" s="579"/>
      <c r="SD233" s="633"/>
    </row>
    <row r="234" spans="1:498">
      <c r="A234" s="35" t="s">
        <v>673</v>
      </c>
      <c r="B234" s="36">
        <v>20</v>
      </c>
      <c r="C234" s="35" t="s">
        <v>95</v>
      </c>
      <c r="D234" s="773">
        <v>1029</v>
      </c>
      <c r="E234" s="256" t="s">
        <v>674</v>
      </c>
      <c r="F234" s="337" t="s">
        <v>675</v>
      </c>
      <c r="G234" s="337" t="s">
        <v>153</v>
      </c>
      <c r="H234" s="35" t="s">
        <v>122</v>
      </c>
      <c r="J234" s="692"/>
      <c r="K234" s="692"/>
      <c r="L234" s="692"/>
      <c r="M234" s="692"/>
      <c r="N234" s="692"/>
      <c r="O234" s="692"/>
      <c r="P234" s="692"/>
      <c r="Q234" s="692"/>
      <c r="R234" s="692"/>
      <c r="S234" s="692"/>
      <c r="T234" s="692"/>
      <c r="U234" s="692"/>
      <c r="V234" s="692"/>
      <c r="X234" s="692"/>
      <c r="Y234" s="692"/>
      <c r="Z234" s="692"/>
      <c r="AA234" s="692"/>
      <c r="AB234" s="692"/>
      <c r="AC234" s="692"/>
      <c r="AD234" s="692"/>
      <c r="AE234" s="692"/>
      <c r="AF234" s="692"/>
      <c r="AG234" s="692"/>
      <c r="AH234" s="692"/>
      <c r="AI234" s="692"/>
      <c r="AJ234" s="692"/>
      <c r="AL234" s="692"/>
      <c r="AM234" s="692"/>
      <c r="AN234" s="692"/>
      <c r="AO234" s="692"/>
      <c r="AP234" s="692"/>
      <c r="AQ234" s="692"/>
      <c r="AR234" s="692"/>
      <c r="AS234" s="692"/>
      <c r="AT234" s="692"/>
      <c r="AU234" s="692"/>
      <c r="AV234" s="692"/>
      <c r="AW234" s="692"/>
      <c r="AX234" s="692"/>
      <c r="AZ234" s="692"/>
      <c r="BA234" s="692"/>
      <c r="BB234" s="692"/>
      <c r="BC234" s="692"/>
      <c r="BD234" s="692"/>
      <c r="BE234" s="692"/>
      <c r="BF234" s="692"/>
      <c r="BG234" s="692"/>
      <c r="BH234" s="692"/>
      <c r="BI234" s="692"/>
      <c r="BJ234" s="692"/>
      <c r="BK234" s="692"/>
      <c r="BL234" s="692"/>
      <c r="BN234" s="692"/>
      <c r="BO234" s="692"/>
      <c r="BP234" s="692"/>
      <c r="BQ234" s="692"/>
      <c r="BR234" s="692"/>
      <c r="BS234" s="692"/>
      <c r="BT234" s="692"/>
      <c r="BU234" s="692"/>
      <c r="BV234" s="692"/>
      <c r="BW234" s="692"/>
      <c r="BX234" s="692"/>
      <c r="BY234" s="692"/>
      <c r="BZ234" s="692"/>
      <c r="CB234" s="692"/>
      <c r="CC234" s="692"/>
      <c r="CD234" s="692"/>
      <c r="CE234" s="692"/>
      <c r="CF234" s="692"/>
      <c r="CG234" s="692"/>
      <c r="CH234" s="692"/>
      <c r="CI234" s="692"/>
      <c r="CJ234" s="692"/>
      <c r="CK234" s="692"/>
      <c r="CL234" s="692"/>
      <c r="CM234" s="692"/>
      <c r="CN234" s="692"/>
      <c r="CP234" s="692"/>
      <c r="CQ234" s="692"/>
      <c r="CR234" s="692"/>
      <c r="CS234" s="692"/>
      <c r="CT234" s="692"/>
      <c r="CU234" s="692"/>
      <c r="CV234" s="692"/>
      <c r="CW234" s="692"/>
      <c r="CX234" s="692"/>
      <c r="CY234" s="692"/>
      <c r="CZ234" s="692"/>
      <c r="DA234" s="692"/>
      <c r="DB234" s="692"/>
      <c r="DD234" s="692"/>
      <c r="DE234" s="692"/>
      <c r="DF234" s="692"/>
      <c r="DG234" s="692"/>
      <c r="DH234" s="692"/>
      <c r="DI234" s="692"/>
      <c r="DJ234" s="692"/>
      <c r="DK234" s="692"/>
      <c r="DL234" s="692"/>
      <c r="DM234" s="692"/>
      <c r="DN234" s="692"/>
      <c r="DO234" s="692"/>
      <c r="DP234" s="692"/>
      <c r="DQ234" s="692"/>
      <c r="DR234" s="692"/>
      <c r="DT234" s="692"/>
      <c r="DU234" s="692"/>
      <c r="DV234" s="692"/>
      <c r="DW234" s="692"/>
      <c r="DX234" s="692"/>
      <c r="DY234" s="692"/>
      <c r="DZ234" s="692"/>
      <c r="EA234" s="692"/>
      <c r="EB234" s="692"/>
      <c r="EC234" s="692"/>
      <c r="ED234" s="692"/>
      <c r="EE234" s="692"/>
      <c r="EF234" s="692"/>
      <c r="EG234" s="692"/>
      <c r="EH234" s="692"/>
      <c r="EI234" s="692"/>
      <c r="EJ234" s="692"/>
      <c r="EK234" s="692"/>
      <c r="EL234" s="692"/>
      <c r="EM234" s="692"/>
      <c r="EN234" s="692"/>
      <c r="EO234" s="692"/>
      <c r="EP234" s="692"/>
      <c r="EQ234" s="692"/>
      <c r="ER234" s="692"/>
      <c r="ES234" s="692"/>
      <c r="EU234" s="692"/>
      <c r="EV234" s="692"/>
      <c r="EW234" s="692"/>
      <c r="EX234" s="692"/>
      <c r="EY234" s="692"/>
      <c r="EZ234" s="692"/>
      <c r="FA234" s="692"/>
      <c r="FB234" s="692"/>
      <c r="FC234" s="692"/>
      <c r="FD234" s="692"/>
      <c r="FE234" s="692"/>
      <c r="FF234" s="692"/>
      <c r="FH234" s="692"/>
      <c r="FI234" s="692"/>
      <c r="FJ234" s="692"/>
      <c r="FK234" s="692"/>
      <c r="FL234" s="692"/>
      <c r="FM234" s="692"/>
      <c r="FN234" s="692"/>
      <c r="FO234" s="692"/>
      <c r="FP234" s="692"/>
      <c r="FQ234" s="692"/>
      <c r="FR234" s="692"/>
      <c r="FS234" s="692"/>
      <c r="FU234" s="692"/>
      <c r="FV234" s="692"/>
      <c r="FW234" s="692"/>
      <c r="FX234" s="692"/>
      <c r="FY234" s="692"/>
      <c r="FZ234" s="692"/>
      <c r="GA234" s="692"/>
      <c r="GB234" s="692"/>
      <c r="GC234" s="692"/>
      <c r="GD234" s="692"/>
      <c r="GE234" s="692"/>
      <c r="GF234" s="692"/>
      <c r="GG234" s="692"/>
      <c r="GI234" s="692"/>
      <c r="GJ234" s="692"/>
      <c r="GK234" s="692"/>
      <c r="GL234" s="692"/>
      <c r="GM234" s="692"/>
      <c r="GN234" s="692"/>
      <c r="GO234" s="692"/>
      <c r="GP234" s="692"/>
      <c r="GQ234" s="692"/>
      <c r="GR234" s="692"/>
      <c r="GS234" s="692"/>
      <c r="GT234" s="692"/>
      <c r="GU234" s="692"/>
      <c r="GW234" s="692"/>
      <c r="GX234" s="692"/>
      <c r="GY234" s="692"/>
      <c r="GZ234" s="692"/>
      <c r="HA234" s="692"/>
      <c r="HB234" s="692"/>
      <c r="HC234" s="692"/>
      <c r="HD234" s="692"/>
      <c r="HE234" s="692"/>
      <c r="HF234" s="692"/>
      <c r="HG234" s="692"/>
      <c r="HH234" s="692"/>
      <c r="HI234" s="692"/>
      <c r="HJ234" s="692"/>
      <c r="HK234" s="692"/>
      <c r="HL234" s="692"/>
      <c r="HM234" s="692"/>
      <c r="HN234" s="692"/>
      <c r="HO234" s="692"/>
      <c r="HP234" s="692"/>
      <c r="HQ234" s="692"/>
      <c r="HR234" s="692"/>
      <c r="HS234" s="692"/>
      <c r="HT234" s="692"/>
      <c r="HU234" s="692"/>
      <c r="HV234" s="692"/>
      <c r="HW234" s="692"/>
      <c r="HX234" s="692"/>
      <c r="HY234" s="692"/>
      <c r="HZ234" s="692"/>
      <c r="IA234" s="692"/>
      <c r="IB234" s="692"/>
      <c r="IC234" s="692"/>
      <c r="ID234" s="692"/>
      <c r="IE234" s="692"/>
      <c r="IF234" s="692"/>
      <c r="IG234" s="692"/>
      <c r="IH234" s="692"/>
      <c r="II234" s="692"/>
      <c r="IJ234" s="692"/>
      <c r="IK234" s="692"/>
      <c r="IL234" s="692"/>
      <c r="IM234" s="692"/>
      <c r="IQ234" s="692"/>
      <c r="IR234" s="692"/>
      <c r="IS234" s="692"/>
      <c r="IT234" s="692"/>
      <c r="IU234" s="692"/>
      <c r="IV234" s="692"/>
      <c r="IW234" s="692"/>
      <c r="IX234" s="692"/>
      <c r="IY234" s="692"/>
      <c r="IZ234" s="692"/>
      <c r="JA234" s="692"/>
      <c r="JB234" s="692"/>
      <c r="JC234" s="692"/>
      <c r="JD234" s="692"/>
      <c r="JE234" s="692"/>
      <c r="JF234" s="692"/>
      <c r="JH234" s="692"/>
      <c r="JI234" s="692"/>
      <c r="JJ234" s="692"/>
      <c r="JK234" s="692"/>
      <c r="JL234" s="692"/>
      <c r="JM234" s="692"/>
      <c r="JN234" s="692"/>
      <c r="JO234" s="692"/>
      <c r="JP234" s="692"/>
      <c r="JQ234" s="692"/>
      <c r="JR234" s="692"/>
      <c r="JS234" s="692"/>
      <c r="JT234" s="692"/>
      <c r="JU234" s="692"/>
      <c r="JV234" s="692"/>
      <c r="JW234" s="692"/>
      <c r="JZ234" s="692"/>
      <c r="KA234" s="696"/>
      <c r="KB234" s="739"/>
      <c r="KC234" s="739"/>
      <c r="KD234" s="692"/>
      <c r="KE234" s="692"/>
      <c r="KF234" s="692"/>
      <c r="KG234" s="692"/>
      <c r="KH234" s="692"/>
      <c r="KI234" s="692"/>
      <c r="KJ234" s="692"/>
      <c r="KK234" s="692"/>
      <c r="KL234" s="692"/>
      <c r="KM234" s="692"/>
      <c r="KN234" s="692"/>
      <c r="KO234" s="692"/>
      <c r="KQ234" s="692"/>
      <c r="KR234" s="739"/>
      <c r="KS234" s="739"/>
      <c r="KT234" s="739"/>
      <c r="KU234" s="757"/>
      <c r="KV234" s="692"/>
      <c r="KW234" s="692"/>
      <c r="KX234" s="692"/>
      <c r="KY234" s="692"/>
      <c r="KZ234" s="692"/>
      <c r="LA234" s="692"/>
      <c r="LB234" s="692"/>
      <c r="LC234" s="692"/>
      <c r="LD234" s="692"/>
      <c r="LE234" s="692"/>
      <c r="LF234" s="692"/>
      <c r="LI234" s="692"/>
      <c r="LJ234" s="739"/>
      <c r="LK234" s="739"/>
      <c r="LL234" s="739"/>
      <c r="LM234" s="757"/>
      <c r="LN234" s="692"/>
      <c r="LO234" s="692"/>
      <c r="LP234" s="692"/>
      <c r="LQ234" s="692"/>
      <c r="LR234" s="692"/>
      <c r="LS234" s="692"/>
      <c r="LT234" s="692"/>
      <c r="LU234" s="692"/>
      <c r="LV234" s="692"/>
      <c r="LW234" s="692"/>
      <c r="LX234" s="692"/>
      <c r="LZ234" s="692"/>
      <c r="MA234" s="739"/>
      <c r="MB234" s="739"/>
      <c r="MC234" s="739"/>
      <c r="MD234" s="757"/>
      <c r="ME234" s="692"/>
      <c r="MF234" s="692"/>
      <c r="MG234" s="692"/>
      <c r="MH234" s="692"/>
      <c r="MI234" s="692"/>
      <c r="MJ234" s="692"/>
      <c r="MK234" s="692"/>
      <c r="ML234" s="692"/>
      <c r="MM234" s="692"/>
      <c r="MN234" s="692"/>
      <c r="MO234" s="692"/>
      <c r="MQ234" s="692"/>
      <c r="MR234" s="739"/>
      <c r="MS234" s="739"/>
      <c r="MT234" s="739"/>
      <c r="MU234" s="757"/>
      <c r="MV234" s="692"/>
      <c r="MW234" s="692"/>
      <c r="MX234" s="692"/>
      <c r="MY234" s="692"/>
      <c r="MZ234" s="692"/>
      <c r="NA234" s="692"/>
      <c r="NB234" s="692"/>
      <c r="NC234" s="692"/>
      <c r="ND234" s="692"/>
      <c r="NE234" s="692"/>
      <c r="NF234" s="692"/>
      <c r="NI234" s="692"/>
      <c r="NJ234" s="882">
        <v>13.7</v>
      </c>
      <c r="NK234" s="883">
        <v>15.459</v>
      </c>
      <c r="NL234" s="883"/>
      <c r="NM234" s="885" t="s">
        <v>62</v>
      </c>
      <c r="NN234" s="882">
        <f>NK234-NJ234+NU234-NT234</f>
        <v>1.0590000000000004</v>
      </c>
      <c r="NO234" s="887">
        <f>NN234/NJ234</f>
        <v>7.7299270072992726E-2</v>
      </c>
      <c r="NP234" s="887"/>
      <c r="NQ234" s="887"/>
      <c r="NR234" s="887"/>
      <c r="NS234" s="888" t="s">
        <v>701</v>
      </c>
      <c r="NT234" s="889">
        <v>0.8</v>
      </c>
      <c r="NU234" s="890">
        <v>0.1</v>
      </c>
      <c r="NV234" s="891"/>
      <c r="NW234" s="891"/>
      <c r="NX234" s="692"/>
      <c r="OA234" s="13"/>
      <c r="OB234" s="370">
        <v>13.7</v>
      </c>
      <c r="OC234" s="367">
        <v>15.459</v>
      </c>
      <c r="OD234" s="367"/>
      <c r="OE234" s="368" t="s">
        <v>62</v>
      </c>
      <c r="OF234" s="370">
        <f>OC234-OB234+OM234-OL234</f>
        <v>1.0590000000000004</v>
      </c>
      <c r="OG234" s="371">
        <f>OF234/OB234</f>
        <v>7.7299270072992726E-2</v>
      </c>
      <c r="OH234" s="887"/>
      <c r="OI234" s="887"/>
      <c r="OJ234" s="887"/>
      <c r="OK234" s="372" t="s">
        <v>701</v>
      </c>
      <c r="OL234" s="373">
        <v>0.8</v>
      </c>
      <c r="OM234" s="668">
        <v>0.1</v>
      </c>
      <c r="ON234" s="13"/>
      <c r="OQ234" s="13"/>
      <c r="OR234" s="370">
        <v>13.7</v>
      </c>
      <c r="OS234" s="367">
        <v>15.459</v>
      </c>
      <c r="OT234" s="367"/>
      <c r="OU234" s="368" t="s">
        <v>62</v>
      </c>
      <c r="OV234" s="370">
        <f>OS234-OR234+PC234-PB234</f>
        <v>1.3590000000000004</v>
      </c>
      <c r="OW234" s="371">
        <f>OV234/OR234</f>
        <v>9.9197080291970843E-2</v>
      </c>
      <c r="OX234" s="887"/>
      <c r="OY234" s="887"/>
      <c r="OZ234" s="887"/>
      <c r="PA234" s="372" t="s">
        <v>701</v>
      </c>
      <c r="PB234" s="373">
        <v>0.5</v>
      </c>
      <c r="PC234" s="668">
        <v>0.1</v>
      </c>
      <c r="PD234" s="13"/>
      <c r="PG234" s="13" t="s">
        <v>707</v>
      </c>
      <c r="PH234" s="370">
        <v>13.7</v>
      </c>
      <c r="PI234" s="388">
        <f>15.459-0.6</f>
        <v>14.859</v>
      </c>
      <c r="PJ234" s="367"/>
      <c r="PK234" s="368" t="s">
        <v>62</v>
      </c>
      <c r="PL234" s="370">
        <f>PI234-PH234+PS234-PR234</f>
        <v>0.75900000000000079</v>
      </c>
      <c r="PM234" s="371">
        <f>PL234/PH234</f>
        <v>5.5401459854014658E-2</v>
      </c>
      <c r="PN234" s="887"/>
      <c r="PO234" s="887"/>
      <c r="PP234" s="887"/>
      <c r="PQ234" s="372" t="s">
        <v>701</v>
      </c>
      <c r="PR234" s="373">
        <v>0.5</v>
      </c>
      <c r="PS234" s="668">
        <v>0.1</v>
      </c>
      <c r="PT234" s="13"/>
      <c r="PV234" s="13" t="s">
        <v>707</v>
      </c>
      <c r="PW234" s="370">
        <v>13.7</v>
      </c>
      <c r="PX234" s="388">
        <f>15.459-0.6</f>
        <v>14.859</v>
      </c>
      <c r="PY234" s="367"/>
      <c r="PZ234" s="368" t="s">
        <v>62</v>
      </c>
      <c r="QA234" s="370">
        <f>PX234-PW234+QH234-QG234</f>
        <v>0.75900000000000079</v>
      </c>
      <c r="QB234" s="371">
        <f>QA234/PW234</f>
        <v>5.5401459854014658E-2</v>
      </c>
      <c r="QC234" s="887"/>
      <c r="QD234" s="887"/>
      <c r="QE234" s="887"/>
      <c r="QF234" s="372" t="s">
        <v>701</v>
      </c>
      <c r="QG234" s="373">
        <v>0.5</v>
      </c>
      <c r="QH234" s="668">
        <v>0.1</v>
      </c>
      <c r="QI234" s="13"/>
      <c r="QK234" s="13" t="s">
        <v>707</v>
      </c>
      <c r="QL234" s="370">
        <v>13.7</v>
      </c>
      <c r="QM234" s="388">
        <f>15.459-0.6</f>
        <v>14.859</v>
      </c>
      <c r="QN234" s="367"/>
      <c r="QO234" s="368" t="s">
        <v>62</v>
      </c>
      <c r="QP234" s="370">
        <f>QM234-QL234+QW234-QV234</f>
        <v>0.75900000000000079</v>
      </c>
      <c r="QQ234" s="371">
        <f>QP234/QL234</f>
        <v>5.5401459854014658E-2</v>
      </c>
      <c r="QR234" s="887"/>
      <c r="QS234" s="887"/>
      <c r="QT234" s="887"/>
      <c r="QU234" s="372" t="s">
        <v>701</v>
      </c>
      <c r="QV234" s="373">
        <v>0.5</v>
      </c>
      <c r="QW234" s="668">
        <v>0.1</v>
      </c>
      <c r="QX234" s="13"/>
      <c r="QZ234" s="622" t="s">
        <v>707</v>
      </c>
      <c r="RA234" s="370">
        <v>13.7</v>
      </c>
      <c r="RB234" s="388">
        <f>15.459-0.6</f>
        <v>14.859</v>
      </c>
      <c r="RC234" s="513">
        <f>RA234</f>
        <v>13.7</v>
      </c>
      <c r="RD234" s="368" t="s">
        <v>62</v>
      </c>
      <c r="RE234" s="370">
        <f>RB234-RA234+RL234-RK234</f>
        <v>0.75900000000000079</v>
      </c>
      <c r="RF234" s="371">
        <f>RE234/RA234</f>
        <v>5.5401459854014658E-2</v>
      </c>
      <c r="RG234" s="887"/>
      <c r="RH234" s="887"/>
      <c r="RI234" s="887"/>
      <c r="RJ234" s="530" t="s">
        <v>701</v>
      </c>
      <c r="RK234" s="373">
        <v>0.5</v>
      </c>
      <c r="RL234" s="520">
        <v>0.1</v>
      </c>
      <c r="RM234" s="633"/>
      <c r="RQ234" s="622" t="s">
        <v>707</v>
      </c>
      <c r="RR234" s="370">
        <v>13.7</v>
      </c>
      <c r="RS234" s="388">
        <f>15.459-0.6</f>
        <v>14.859</v>
      </c>
      <c r="RT234" s="513">
        <f>RR234</f>
        <v>13.7</v>
      </c>
      <c r="RU234" s="368" t="s">
        <v>62</v>
      </c>
      <c r="RV234" s="370">
        <f>RS234-RR234+SC234-SB234</f>
        <v>0.75900000000000079</v>
      </c>
      <c r="RW234" s="371">
        <f>RV234/RR234</f>
        <v>5.5401459854014658E-2</v>
      </c>
      <c r="RX234" s="887"/>
      <c r="RY234" s="887"/>
      <c r="RZ234" s="887"/>
      <c r="SA234" s="530" t="s">
        <v>701</v>
      </c>
      <c r="SB234" s="373">
        <v>0.5</v>
      </c>
      <c r="SC234" s="520">
        <v>0.1</v>
      </c>
      <c r="SD234" s="633"/>
    </row>
    <row r="235" spans="1:498">
      <c r="A235" s="35" t="s">
        <v>681</v>
      </c>
      <c r="B235" s="36">
        <v>20</v>
      </c>
      <c r="C235" s="35" t="s">
        <v>95</v>
      </c>
      <c r="D235" s="773">
        <v>1029</v>
      </c>
      <c r="E235" s="256" t="s">
        <v>674</v>
      </c>
      <c r="F235" s="35" t="s">
        <v>675</v>
      </c>
      <c r="G235" s="337" t="s">
        <v>682</v>
      </c>
      <c r="H235" s="35" t="s">
        <v>122</v>
      </c>
      <c r="J235" s="692"/>
      <c r="K235" s="692"/>
      <c r="L235" s="692"/>
      <c r="M235" s="692"/>
      <c r="N235" s="692"/>
      <c r="O235" s="692"/>
      <c r="P235" s="692"/>
      <c r="Q235" s="692"/>
      <c r="R235" s="692"/>
      <c r="S235" s="692"/>
      <c r="T235" s="692"/>
      <c r="U235" s="692"/>
      <c r="V235" s="692"/>
      <c r="X235" s="692"/>
      <c r="Y235" s="692"/>
      <c r="Z235" s="692"/>
      <c r="AA235" s="692"/>
      <c r="AB235" s="692"/>
      <c r="AC235" s="692"/>
      <c r="AD235" s="692"/>
      <c r="AE235" s="692"/>
      <c r="AF235" s="692"/>
      <c r="AG235" s="692"/>
      <c r="AH235" s="692"/>
      <c r="AI235" s="692"/>
      <c r="AJ235" s="692"/>
      <c r="AL235" s="692"/>
      <c r="AM235" s="692"/>
      <c r="AN235" s="692"/>
      <c r="AO235" s="692"/>
      <c r="AP235" s="692"/>
      <c r="AQ235" s="692"/>
      <c r="AR235" s="692"/>
      <c r="AS235" s="692"/>
      <c r="AT235" s="692"/>
      <c r="AU235" s="692"/>
      <c r="AV235" s="692"/>
      <c r="AW235" s="692"/>
      <c r="AX235" s="692"/>
      <c r="AZ235" s="692"/>
      <c r="BA235" s="692"/>
      <c r="BB235" s="692"/>
      <c r="BC235" s="692"/>
      <c r="BD235" s="692"/>
      <c r="BE235" s="692"/>
      <c r="BF235" s="692"/>
      <c r="BG235" s="692"/>
      <c r="BH235" s="692"/>
      <c r="BI235" s="692"/>
      <c r="BJ235" s="692"/>
      <c r="BK235" s="692"/>
      <c r="BL235" s="692"/>
      <c r="BN235" s="13"/>
      <c r="BO235" s="13"/>
      <c r="BP235" s="13"/>
      <c r="BQ235" s="13"/>
      <c r="BR235" s="13"/>
      <c r="BS235" s="13"/>
      <c r="BT235" s="13"/>
      <c r="BU235" s="13"/>
      <c r="BV235" s="13"/>
      <c r="BW235" s="243"/>
      <c r="BX235" s="13"/>
      <c r="BY235" s="13"/>
      <c r="BZ235" s="692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692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692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692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692"/>
      <c r="EG235" s="692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692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692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692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692"/>
      <c r="GI235" s="13"/>
      <c r="GJ235" s="13"/>
      <c r="GK235" s="13"/>
      <c r="GL235" s="13"/>
      <c r="GM235" s="13"/>
      <c r="GN235" s="13"/>
      <c r="GO235" s="13"/>
      <c r="GP235" s="13"/>
      <c r="GQ235" s="13"/>
      <c r="GR235" s="243"/>
      <c r="GS235" s="13"/>
      <c r="GT235" s="13"/>
      <c r="GU235" s="692"/>
      <c r="GW235" s="13"/>
      <c r="GX235" s="13"/>
      <c r="GY235" s="13"/>
      <c r="GZ235" s="13"/>
      <c r="HA235" s="13"/>
      <c r="HB235" s="13"/>
      <c r="HC235" s="13"/>
      <c r="HD235" s="13"/>
      <c r="HE235" s="13"/>
      <c r="HF235" s="243"/>
      <c r="HG235" s="13"/>
      <c r="HH235" s="13"/>
      <c r="HI235" s="692"/>
      <c r="HJ235" s="692"/>
      <c r="HK235" s="13"/>
      <c r="HL235" s="13"/>
      <c r="HM235" s="13"/>
      <c r="HN235" s="13"/>
      <c r="HO235" s="13"/>
      <c r="HP235" s="13"/>
      <c r="HQ235" s="13"/>
      <c r="HR235" s="13"/>
      <c r="HS235" s="13"/>
      <c r="HT235" s="243"/>
      <c r="HU235" s="13"/>
      <c r="HV235" s="13"/>
      <c r="HW235" s="692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243"/>
      <c r="IK235" s="13"/>
      <c r="IL235" s="13"/>
      <c r="IM235" s="692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243"/>
      <c r="JD235" s="13"/>
      <c r="JE235" s="13"/>
      <c r="JF235" s="692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243"/>
      <c r="JU235" s="13"/>
      <c r="JV235" s="13"/>
      <c r="JW235" s="13"/>
      <c r="JZ235" s="13"/>
      <c r="KA235" s="26"/>
      <c r="KB235" s="29"/>
      <c r="KC235" s="29"/>
      <c r="KD235" s="13"/>
      <c r="KE235" s="13"/>
      <c r="KF235" s="13"/>
      <c r="KG235" s="13"/>
      <c r="KH235" s="13"/>
      <c r="KI235" s="13"/>
      <c r="KJ235" s="13"/>
      <c r="KK235" s="13"/>
      <c r="KL235" s="243"/>
      <c r="KM235" s="13"/>
      <c r="KN235" s="13"/>
      <c r="KO235" s="13"/>
      <c r="KQ235" s="13"/>
      <c r="KR235" s="29"/>
      <c r="KS235" s="29"/>
      <c r="KT235" s="29"/>
      <c r="KU235" s="666"/>
      <c r="KV235" s="13"/>
      <c r="KW235" s="13"/>
      <c r="KX235" s="13"/>
      <c r="KY235" s="13"/>
      <c r="KZ235" s="13"/>
      <c r="LA235" s="13"/>
      <c r="LB235" s="13"/>
      <c r="LC235" s="243"/>
      <c r="LD235" s="13"/>
      <c r="LE235" s="13"/>
      <c r="LF235" s="13"/>
      <c r="LI235" s="13"/>
      <c r="LJ235" s="29"/>
      <c r="LK235" s="29"/>
      <c r="LL235" s="29"/>
      <c r="LM235" s="666"/>
      <c r="LN235" s="13"/>
      <c r="LO235" s="13"/>
      <c r="LP235" s="13"/>
      <c r="LQ235" s="13"/>
      <c r="LR235" s="13"/>
      <c r="LS235" s="13"/>
      <c r="LT235" s="13"/>
      <c r="LU235" s="243"/>
      <c r="LV235" s="13"/>
      <c r="LW235" s="13"/>
      <c r="LX235" s="13"/>
      <c r="LZ235" s="13"/>
      <c r="MA235" s="29"/>
      <c r="MB235" s="29"/>
      <c r="MC235" s="29"/>
      <c r="MD235" s="666"/>
      <c r="ME235" s="13"/>
      <c r="MF235" s="13"/>
      <c r="MG235" s="13"/>
      <c r="MH235" s="13"/>
      <c r="MI235" s="13"/>
      <c r="MJ235" s="13"/>
      <c r="MK235" s="13"/>
      <c r="ML235" s="243"/>
      <c r="MM235" s="13"/>
      <c r="MN235" s="13"/>
      <c r="MO235" s="13"/>
      <c r="MQ235" s="13"/>
      <c r="MR235" s="29"/>
      <c r="MS235" s="29"/>
      <c r="MT235" s="29"/>
      <c r="MU235" s="666"/>
      <c r="MV235" s="13"/>
      <c r="MW235" s="13"/>
      <c r="MX235" s="13"/>
      <c r="MY235" s="13"/>
      <c r="MZ235" s="13"/>
      <c r="NA235" s="13"/>
      <c r="NB235" s="13"/>
      <c r="NC235" s="243"/>
      <c r="ND235" s="13"/>
      <c r="NE235" s="13"/>
      <c r="NF235" s="13"/>
      <c r="NI235" s="13"/>
      <c r="NJ235" s="370">
        <v>14.7</v>
      </c>
      <c r="NK235" s="367">
        <v>16.529</v>
      </c>
      <c r="NL235" s="367"/>
      <c r="NM235" s="368" t="s">
        <v>62</v>
      </c>
      <c r="NN235" s="370">
        <f>NK235-NJ235+NU235-NT235</f>
        <v>1.1290000000000007</v>
      </c>
      <c r="NO235" s="371">
        <f>NN235/NJ235</f>
        <v>7.680272108843543E-2</v>
      </c>
      <c r="NP235" s="371"/>
      <c r="NQ235" s="371"/>
      <c r="NR235" s="371"/>
      <c r="NS235" s="372" t="s">
        <v>701</v>
      </c>
      <c r="NT235" s="373">
        <v>0.8</v>
      </c>
      <c r="NU235" s="668">
        <v>0.1</v>
      </c>
      <c r="NV235" s="366"/>
      <c r="NW235" s="366"/>
      <c r="NX235" s="13"/>
      <c r="OA235" s="13"/>
      <c r="OB235" s="370">
        <v>14.7</v>
      </c>
      <c r="OC235" s="367">
        <v>16.529</v>
      </c>
      <c r="OD235" s="367"/>
      <c r="OE235" s="368" t="s">
        <v>62</v>
      </c>
      <c r="OF235" s="370">
        <f>OC235-OB235+OM235-OL235</f>
        <v>1.1290000000000007</v>
      </c>
      <c r="OG235" s="371">
        <f>OF235/OB235</f>
        <v>7.680272108843543E-2</v>
      </c>
      <c r="OH235" s="371"/>
      <c r="OI235" s="371"/>
      <c r="OJ235" s="371"/>
      <c r="OK235" s="372" t="s">
        <v>701</v>
      </c>
      <c r="OL235" s="373">
        <v>0.8</v>
      </c>
      <c r="OM235" s="668">
        <v>0.1</v>
      </c>
      <c r="ON235" s="13"/>
      <c r="OQ235" s="13"/>
      <c r="OR235" s="370">
        <v>14.7</v>
      </c>
      <c r="OS235" s="367">
        <v>16.529</v>
      </c>
      <c r="OT235" s="367"/>
      <c r="OU235" s="368" t="s">
        <v>62</v>
      </c>
      <c r="OV235" s="370">
        <f>OS235-OR235+PC235-PB235</f>
        <v>1.4290000000000007</v>
      </c>
      <c r="OW235" s="371">
        <f>OV235/OR235</f>
        <v>9.7210884353741547E-2</v>
      </c>
      <c r="OX235" s="371"/>
      <c r="OY235" s="371"/>
      <c r="OZ235" s="371"/>
      <c r="PA235" s="372" t="s">
        <v>701</v>
      </c>
      <c r="PB235" s="373">
        <v>0.5</v>
      </c>
      <c r="PC235" s="668">
        <v>0.1</v>
      </c>
      <c r="PD235" s="13"/>
      <c r="PG235" s="13" t="s">
        <v>707</v>
      </c>
      <c r="PH235" s="370">
        <v>14.7</v>
      </c>
      <c r="PI235" s="388">
        <f>16.529-0.6</f>
        <v>15.929</v>
      </c>
      <c r="PJ235" s="367"/>
      <c r="PK235" s="368" t="s">
        <v>62</v>
      </c>
      <c r="PL235" s="370">
        <f>PI235-PH235+PS235-PR235</f>
        <v>0.82900000000000107</v>
      </c>
      <c r="PM235" s="371">
        <f>PL235/PH235</f>
        <v>5.6394557823129327E-2</v>
      </c>
      <c r="PN235" s="371"/>
      <c r="PO235" s="371"/>
      <c r="PP235" s="371"/>
      <c r="PQ235" s="372" t="s">
        <v>701</v>
      </c>
      <c r="PR235" s="373">
        <v>0.5</v>
      </c>
      <c r="PS235" s="668">
        <v>0.1</v>
      </c>
      <c r="PT235" s="13"/>
      <c r="PV235" s="13" t="s">
        <v>707</v>
      </c>
      <c r="PW235" s="370">
        <v>14.7</v>
      </c>
      <c r="PX235" s="388">
        <f>16.529-0.6</f>
        <v>15.929</v>
      </c>
      <c r="PY235" s="367"/>
      <c r="PZ235" s="368" t="s">
        <v>62</v>
      </c>
      <c r="QA235" s="370">
        <f>PX235-PW235+QH235-QG235</f>
        <v>0.82900000000000107</v>
      </c>
      <c r="QB235" s="371">
        <f>QA235/PW235</f>
        <v>5.6394557823129327E-2</v>
      </c>
      <c r="QC235" s="371"/>
      <c r="QD235" s="371"/>
      <c r="QE235" s="371"/>
      <c r="QF235" s="372" t="s">
        <v>701</v>
      </c>
      <c r="QG235" s="373">
        <v>0.5</v>
      </c>
      <c r="QH235" s="668">
        <v>0.1</v>
      </c>
      <c r="QI235" s="13"/>
      <c r="QK235" s="13" t="s">
        <v>707</v>
      </c>
      <c r="QL235" s="370">
        <v>14.7</v>
      </c>
      <c r="QM235" s="388">
        <f>16.529-0.6</f>
        <v>15.929</v>
      </c>
      <c r="QN235" s="367"/>
      <c r="QO235" s="368" t="s">
        <v>62</v>
      </c>
      <c r="QP235" s="370">
        <f>QM235-QL235+QW235-QV235</f>
        <v>0.82900000000000107</v>
      </c>
      <c r="QQ235" s="371">
        <f>QP235/QL235</f>
        <v>5.6394557823129327E-2</v>
      </c>
      <c r="QR235" s="371"/>
      <c r="QS235" s="371"/>
      <c r="QT235" s="371"/>
      <c r="QU235" s="372" t="s">
        <v>701</v>
      </c>
      <c r="QV235" s="373">
        <v>0.5</v>
      </c>
      <c r="QW235" s="668">
        <v>0.1</v>
      </c>
      <c r="QX235" s="13"/>
      <c r="QZ235" s="622" t="s">
        <v>707</v>
      </c>
      <c r="RA235" s="370">
        <v>14.7</v>
      </c>
      <c r="RB235" s="388">
        <f>16.529-0.6</f>
        <v>15.929</v>
      </c>
      <c r="RC235" s="513">
        <f>RA235*1.04</f>
        <v>15.288</v>
      </c>
      <c r="RD235" s="368" t="s">
        <v>62</v>
      </c>
      <c r="RE235" s="367">
        <f>RB235-RA235+RL235-RK235</f>
        <v>0.82900000000000107</v>
      </c>
      <c r="RF235" s="371">
        <f>RE235/RA235</f>
        <v>5.6394557823129327E-2</v>
      </c>
      <c r="RG235" s="371"/>
      <c r="RH235" s="371"/>
      <c r="RI235" s="371"/>
      <c r="RJ235" s="530" t="s">
        <v>701</v>
      </c>
      <c r="RK235" s="373">
        <v>0.5</v>
      </c>
      <c r="RL235" s="520">
        <v>0.1</v>
      </c>
      <c r="RM235" s="633"/>
      <c r="RQ235" s="622" t="s">
        <v>707</v>
      </c>
      <c r="RR235" s="370">
        <v>14.7</v>
      </c>
      <c r="RS235" s="388">
        <f>16.529-0.6</f>
        <v>15.929</v>
      </c>
      <c r="RT235" s="513">
        <f>RR235*1.04</f>
        <v>15.288</v>
      </c>
      <c r="RU235" s="368" t="s">
        <v>62</v>
      </c>
      <c r="RV235" s="367">
        <f>RS235-RR235+SC235-SB235</f>
        <v>0.82900000000000107</v>
      </c>
      <c r="RW235" s="371">
        <f>RV235/RR235</f>
        <v>5.6394557823129327E-2</v>
      </c>
      <c r="RX235" s="371"/>
      <c r="RY235" s="371"/>
      <c r="RZ235" s="371"/>
      <c r="SA235" s="530" t="s">
        <v>701</v>
      </c>
      <c r="SB235" s="373">
        <v>0.5</v>
      </c>
      <c r="SC235" s="520">
        <v>0.1</v>
      </c>
      <c r="SD235" s="633"/>
    </row>
    <row r="236" spans="1:498">
      <c r="A236" s="35" t="s">
        <v>683</v>
      </c>
      <c r="B236" s="36">
        <v>20</v>
      </c>
      <c r="C236" s="35" t="s">
        <v>95</v>
      </c>
      <c r="D236" s="773">
        <v>1029</v>
      </c>
      <c r="E236" s="256" t="s">
        <v>674</v>
      </c>
      <c r="F236" s="35" t="s">
        <v>675</v>
      </c>
      <c r="G236" s="337" t="s">
        <v>575</v>
      </c>
      <c r="H236" s="35" t="s">
        <v>97</v>
      </c>
      <c r="J236" s="692"/>
      <c r="K236" s="692"/>
      <c r="L236" s="692"/>
      <c r="M236" s="692"/>
      <c r="N236" s="692"/>
      <c r="O236" s="692"/>
      <c r="P236" s="692"/>
      <c r="Q236" s="692"/>
      <c r="R236" s="692"/>
      <c r="S236" s="692"/>
      <c r="T236" s="692"/>
      <c r="U236" s="692"/>
      <c r="V236" s="692"/>
      <c r="X236" s="692"/>
      <c r="Y236" s="692"/>
      <c r="Z236" s="692"/>
      <c r="AA236" s="692"/>
      <c r="AB236" s="692"/>
      <c r="AC236" s="692"/>
      <c r="AD236" s="692"/>
      <c r="AE236" s="692"/>
      <c r="AF236" s="692"/>
      <c r="AG236" s="692"/>
      <c r="AH236" s="692"/>
      <c r="AI236" s="692"/>
      <c r="AJ236" s="692"/>
      <c r="AL236" s="692"/>
      <c r="AM236" s="692"/>
      <c r="AN236" s="692"/>
      <c r="AO236" s="692"/>
      <c r="AP236" s="692"/>
      <c r="AQ236" s="692"/>
      <c r="AR236" s="692"/>
      <c r="AS236" s="692"/>
      <c r="AT236" s="692"/>
      <c r="AU236" s="692"/>
      <c r="AV236" s="692"/>
      <c r="AW236" s="692"/>
      <c r="AX236" s="692"/>
      <c r="AZ236" s="692"/>
      <c r="BA236" s="692"/>
      <c r="BB236" s="692"/>
      <c r="BC236" s="692"/>
      <c r="BD236" s="692"/>
      <c r="BE236" s="692"/>
      <c r="BF236" s="692"/>
      <c r="BG236" s="692"/>
      <c r="BH236" s="692"/>
      <c r="BI236" s="692"/>
      <c r="BJ236" s="692"/>
      <c r="BK236" s="692"/>
      <c r="BL236" s="692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692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692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692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692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692"/>
      <c r="EG236" s="692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692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692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692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692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692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692"/>
      <c r="HJ236" s="692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692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692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692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Z236" s="13"/>
      <c r="KA236" s="26"/>
      <c r="KB236" s="29"/>
      <c r="KC236" s="29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Q236" s="13"/>
      <c r="KR236" s="29"/>
      <c r="KS236" s="29"/>
      <c r="KT236" s="29"/>
      <c r="KU236" s="666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I236" s="13"/>
      <c r="LJ236" s="29"/>
      <c r="LK236" s="29"/>
      <c r="LL236" s="29"/>
      <c r="LM236" s="666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Z236" s="13"/>
      <c r="MA236" s="29"/>
      <c r="MB236" s="29"/>
      <c r="MC236" s="29"/>
      <c r="MD236" s="666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Q236" s="207"/>
      <c r="MR236" s="29"/>
      <c r="MS236" s="29"/>
      <c r="MT236" s="29"/>
      <c r="MU236" s="666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I236" s="207"/>
      <c r="NJ236" s="370">
        <v>14</v>
      </c>
      <c r="NK236" s="367">
        <v>15.673000000000002</v>
      </c>
      <c r="NL236" s="367"/>
      <c r="NM236" s="368" t="s">
        <v>62</v>
      </c>
      <c r="NN236" s="370">
        <f>NK236-NJ236+NU236-NT236</f>
        <v>0.97300000000000186</v>
      </c>
      <c r="NO236" s="371">
        <f>NN236/NJ236</f>
        <v>6.9500000000000131E-2</v>
      </c>
      <c r="NP236" s="371"/>
      <c r="NQ236" s="371"/>
      <c r="NR236" s="371"/>
      <c r="NS236" s="372" t="s">
        <v>701</v>
      </c>
      <c r="NT236" s="373">
        <v>0.8</v>
      </c>
      <c r="NU236" s="374">
        <v>0.1</v>
      </c>
      <c r="NV236" s="366"/>
      <c r="NW236" s="366"/>
      <c r="NX236" s="13"/>
      <c r="OA236" s="207"/>
      <c r="OB236" s="370">
        <v>14</v>
      </c>
      <c r="OC236" s="367">
        <v>15.673000000000002</v>
      </c>
      <c r="OD236" s="367"/>
      <c r="OE236" s="368" t="s">
        <v>62</v>
      </c>
      <c r="OF236" s="370">
        <f>OC236-OB236+OM236-OL236</f>
        <v>0.97300000000000186</v>
      </c>
      <c r="OG236" s="371">
        <f>OF236/OB236</f>
        <v>6.9500000000000131E-2</v>
      </c>
      <c r="OH236" s="371"/>
      <c r="OI236" s="371"/>
      <c r="OJ236" s="371"/>
      <c r="OK236" s="372" t="s">
        <v>701</v>
      </c>
      <c r="OL236" s="373">
        <v>0.8</v>
      </c>
      <c r="OM236" s="374">
        <v>0.1</v>
      </c>
      <c r="ON236" s="13"/>
      <c r="OQ236" s="207"/>
      <c r="OR236" s="370">
        <v>14</v>
      </c>
      <c r="OS236" s="367">
        <v>15.673000000000002</v>
      </c>
      <c r="OT236" s="367"/>
      <c r="OU236" s="368" t="s">
        <v>62</v>
      </c>
      <c r="OV236" s="370">
        <f>OS236-OR236+PC236-PB236</f>
        <v>1.2730000000000019</v>
      </c>
      <c r="OW236" s="371">
        <f>OV236/OR236</f>
        <v>9.0928571428571567E-2</v>
      </c>
      <c r="OX236" s="371"/>
      <c r="OY236" s="371"/>
      <c r="OZ236" s="371"/>
      <c r="PA236" s="372" t="s">
        <v>701</v>
      </c>
      <c r="PB236" s="373">
        <v>0.5</v>
      </c>
      <c r="PC236" s="374">
        <v>0.1</v>
      </c>
      <c r="PD236" s="13"/>
      <c r="PG236" s="13" t="s">
        <v>707</v>
      </c>
      <c r="PH236" s="370">
        <v>14</v>
      </c>
      <c r="PI236" s="388">
        <f>15.673-0.6</f>
        <v>15.073</v>
      </c>
      <c r="PJ236" s="367"/>
      <c r="PK236" s="368" t="s">
        <v>62</v>
      </c>
      <c r="PL236" s="370">
        <f>PI236-PH236+PS236-PR236</f>
        <v>0.67300000000000049</v>
      </c>
      <c r="PM236" s="371">
        <f>PL236/PH236</f>
        <v>4.8071428571428605E-2</v>
      </c>
      <c r="PN236" s="371"/>
      <c r="PO236" s="371"/>
      <c r="PP236" s="371"/>
      <c r="PQ236" s="372" t="s">
        <v>701</v>
      </c>
      <c r="PR236" s="373">
        <v>0.5</v>
      </c>
      <c r="PS236" s="374">
        <v>0.1</v>
      </c>
      <c r="PT236" s="13"/>
      <c r="PV236" s="13" t="s">
        <v>707</v>
      </c>
      <c r="PW236" s="370">
        <v>14</v>
      </c>
      <c r="PX236" s="388">
        <f>15.673-0.6</f>
        <v>15.073</v>
      </c>
      <c r="PY236" s="367"/>
      <c r="PZ236" s="368" t="s">
        <v>62</v>
      </c>
      <c r="QA236" s="370">
        <f>PX236-PW236+QH236-QG236</f>
        <v>0.67300000000000049</v>
      </c>
      <c r="QB236" s="371">
        <f>QA236/PW236</f>
        <v>4.8071428571428605E-2</v>
      </c>
      <c r="QC236" s="371"/>
      <c r="QD236" s="371"/>
      <c r="QE236" s="371"/>
      <c r="QF236" s="372" t="s">
        <v>701</v>
      </c>
      <c r="QG236" s="373">
        <v>0.5</v>
      </c>
      <c r="QH236" s="374">
        <v>0.1</v>
      </c>
      <c r="QI236" s="13"/>
      <c r="QK236" s="13" t="s">
        <v>707</v>
      </c>
      <c r="QL236" s="370">
        <v>14</v>
      </c>
      <c r="QM236" s="388">
        <f>15.673-0.6</f>
        <v>15.073</v>
      </c>
      <c r="QN236" s="367"/>
      <c r="QO236" s="368" t="s">
        <v>62</v>
      </c>
      <c r="QP236" s="370">
        <f>QM236-QL236+QW236-QV236</f>
        <v>0.67300000000000049</v>
      </c>
      <c r="QQ236" s="371">
        <f>QP236/QL236</f>
        <v>4.8071428571428605E-2</v>
      </c>
      <c r="QR236" s="371"/>
      <c r="QS236" s="371"/>
      <c r="QT236" s="371"/>
      <c r="QU236" s="372" t="s">
        <v>701</v>
      </c>
      <c r="QV236" s="373">
        <v>0.5</v>
      </c>
      <c r="QW236" s="374">
        <v>0.1</v>
      </c>
      <c r="QX236" s="13"/>
      <c r="QZ236" s="622" t="s">
        <v>707</v>
      </c>
      <c r="RA236" s="370">
        <v>14</v>
      </c>
      <c r="RB236" s="388">
        <f>15.673-0.6</f>
        <v>15.073</v>
      </c>
      <c r="RC236" s="513"/>
      <c r="RD236" s="368" t="s">
        <v>62</v>
      </c>
      <c r="RE236" s="370">
        <f>RB236-RA236+RL236-RK236</f>
        <v>0.67300000000000049</v>
      </c>
      <c r="RF236" s="371">
        <f>RE236/RA236</f>
        <v>4.8071428571428605E-2</v>
      </c>
      <c r="RG236" s="371"/>
      <c r="RH236" s="371"/>
      <c r="RI236" s="371"/>
      <c r="RJ236" s="530" t="s">
        <v>701</v>
      </c>
      <c r="RK236" s="373">
        <v>0.5</v>
      </c>
      <c r="RL236" s="520">
        <v>0.1</v>
      </c>
      <c r="RM236" s="633"/>
      <c r="RQ236" s="622" t="s">
        <v>707</v>
      </c>
      <c r="RR236" s="370">
        <v>14</v>
      </c>
      <c r="RS236" s="388">
        <f>15.673-0.6</f>
        <v>15.073</v>
      </c>
      <c r="RT236" s="513"/>
      <c r="RU236" s="368" t="s">
        <v>62</v>
      </c>
      <c r="RV236" s="370">
        <f>RS236-RR236+SC236-SB236</f>
        <v>0.67300000000000049</v>
      </c>
      <c r="RW236" s="371">
        <f>RV236/RR236</f>
        <v>4.8071428571428605E-2</v>
      </c>
      <c r="RX236" s="371"/>
      <c r="RY236" s="371"/>
      <c r="RZ236" s="371"/>
      <c r="SA236" s="530" t="s">
        <v>701</v>
      </c>
      <c r="SB236" s="373">
        <v>0.5</v>
      </c>
      <c r="SC236" s="520">
        <v>0.1</v>
      </c>
      <c r="SD236" s="633"/>
    </row>
    <row r="237" spans="1:498">
      <c r="A237" s="35" t="s">
        <v>684</v>
      </c>
      <c r="B237" s="36">
        <v>20</v>
      </c>
      <c r="C237" s="35" t="s">
        <v>95</v>
      </c>
      <c r="D237" s="773">
        <v>1029</v>
      </c>
      <c r="E237" s="256" t="s">
        <v>674</v>
      </c>
      <c r="F237" s="35" t="s">
        <v>675</v>
      </c>
      <c r="G237" s="337" t="s">
        <v>685</v>
      </c>
      <c r="H237" s="35" t="s">
        <v>97</v>
      </c>
      <c r="J237" s="692"/>
      <c r="K237" s="692"/>
      <c r="L237" s="692"/>
      <c r="M237" s="692"/>
      <c r="N237" s="692"/>
      <c r="O237" s="692"/>
      <c r="P237" s="692"/>
      <c r="Q237" s="692"/>
      <c r="R237" s="692"/>
      <c r="S237" s="692"/>
      <c r="T237" s="692"/>
      <c r="U237" s="692"/>
      <c r="V237" s="692"/>
      <c r="X237" s="692"/>
      <c r="Y237" s="692"/>
      <c r="Z237" s="692"/>
      <c r="AA237" s="692"/>
      <c r="AB237" s="692"/>
      <c r="AC237" s="692"/>
      <c r="AD237" s="692"/>
      <c r="AE237" s="692"/>
      <c r="AF237" s="692"/>
      <c r="AG237" s="692"/>
      <c r="AH237" s="692"/>
      <c r="AI237" s="692"/>
      <c r="AJ237" s="692"/>
      <c r="AL237" s="692"/>
      <c r="AM237" s="692"/>
      <c r="AN237" s="692"/>
      <c r="AO237" s="692"/>
      <c r="AP237" s="692"/>
      <c r="AQ237" s="692"/>
      <c r="AR237" s="692"/>
      <c r="AS237" s="692"/>
      <c r="AT237" s="692"/>
      <c r="AU237" s="692"/>
      <c r="AV237" s="692"/>
      <c r="AW237" s="692"/>
      <c r="AX237" s="692"/>
      <c r="AZ237" s="692"/>
      <c r="BA237" s="692"/>
      <c r="BB237" s="692"/>
      <c r="BC237" s="692"/>
      <c r="BD237" s="692"/>
      <c r="BE237" s="692"/>
      <c r="BF237" s="692"/>
      <c r="BG237" s="692"/>
      <c r="BH237" s="692"/>
      <c r="BI237" s="692"/>
      <c r="BJ237" s="692"/>
      <c r="BK237" s="692"/>
      <c r="BL237" s="692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692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692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692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692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692"/>
      <c r="EG237" s="692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692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692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692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692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692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692"/>
      <c r="HJ237" s="692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692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692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692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Z237" s="13"/>
      <c r="KA237" s="26"/>
      <c r="KB237" s="29"/>
      <c r="KC237" s="29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Q237" s="13"/>
      <c r="KR237" s="29"/>
      <c r="KS237" s="29"/>
      <c r="KT237" s="29"/>
      <c r="KU237" s="666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I237" s="13"/>
      <c r="LJ237" s="29"/>
      <c r="LK237" s="29"/>
      <c r="LL237" s="29"/>
      <c r="LM237" s="666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Z237" s="13"/>
      <c r="MA237" s="29"/>
      <c r="MB237" s="29"/>
      <c r="MC237" s="29"/>
      <c r="MD237" s="666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Q237" s="13"/>
      <c r="MR237" s="29"/>
      <c r="MS237" s="29"/>
      <c r="MT237" s="29"/>
      <c r="MU237" s="666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I237" s="13"/>
      <c r="NJ237" s="370">
        <v>15.2</v>
      </c>
      <c r="NK237" s="367">
        <v>16.743000000000002</v>
      </c>
      <c r="NL237" s="367"/>
      <c r="NM237" s="368" t="s">
        <v>62</v>
      </c>
      <c r="NN237" s="370">
        <f>NK237-NJ237+NU237-NT237</f>
        <v>0.84300000000000286</v>
      </c>
      <c r="NO237" s="371">
        <f>NN237/NJ237</f>
        <v>5.5460526315789661E-2</v>
      </c>
      <c r="NP237" s="371"/>
      <c r="NQ237" s="371"/>
      <c r="NR237" s="371"/>
      <c r="NS237" s="372" t="s">
        <v>701</v>
      </c>
      <c r="NT237" s="373">
        <v>0.8</v>
      </c>
      <c r="NU237" s="374">
        <v>0.1</v>
      </c>
      <c r="NV237" s="366"/>
      <c r="NW237" s="366"/>
      <c r="NX237" s="13"/>
      <c r="OA237" s="13"/>
      <c r="OB237" s="370">
        <v>15.2</v>
      </c>
      <c r="OC237" s="367">
        <v>16.743000000000002</v>
      </c>
      <c r="OD237" s="367"/>
      <c r="OE237" s="368" t="s">
        <v>62</v>
      </c>
      <c r="OF237" s="370">
        <f>OC237-OB237+OM237-OL237</f>
        <v>0.84300000000000286</v>
      </c>
      <c r="OG237" s="371">
        <f>OF237/OB237</f>
        <v>5.5460526315789661E-2</v>
      </c>
      <c r="OH237" s="371"/>
      <c r="OI237" s="371"/>
      <c r="OJ237" s="371"/>
      <c r="OK237" s="372" t="s">
        <v>701</v>
      </c>
      <c r="OL237" s="373">
        <v>0.8</v>
      </c>
      <c r="OM237" s="374">
        <v>0.1</v>
      </c>
      <c r="ON237" s="13"/>
      <c r="OQ237" s="13"/>
      <c r="OR237" s="370">
        <v>15.2</v>
      </c>
      <c r="OS237" s="367">
        <v>16.743000000000002</v>
      </c>
      <c r="OT237" s="367"/>
      <c r="OU237" s="368" t="s">
        <v>62</v>
      </c>
      <c r="OV237" s="370">
        <f>OS237-OR237+PC237-PB237</f>
        <v>1.1430000000000029</v>
      </c>
      <c r="OW237" s="371">
        <f>OV237/OR237</f>
        <v>7.5197368421052832E-2</v>
      </c>
      <c r="OX237" s="371"/>
      <c r="OY237" s="371"/>
      <c r="OZ237" s="371"/>
      <c r="PA237" s="372" t="s">
        <v>701</v>
      </c>
      <c r="PB237" s="373">
        <v>0.5</v>
      </c>
      <c r="PC237" s="374">
        <v>0.1</v>
      </c>
      <c r="PD237" s="13"/>
      <c r="PG237" s="13" t="s">
        <v>707</v>
      </c>
      <c r="PH237" s="370">
        <v>15.2</v>
      </c>
      <c r="PI237" s="388">
        <f>16.743-0.6</f>
        <v>16.142999999999997</v>
      </c>
      <c r="PJ237" s="367"/>
      <c r="PK237" s="368" t="s">
        <v>62</v>
      </c>
      <c r="PL237" s="370">
        <f>PI237-PH237+PS237-PR237</f>
        <v>0.54299999999999793</v>
      </c>
      <c r="PM237" s="371">
        <f>PL237/PH237</f>
        <v>3.5723684210526178E-2</v>
      </c>
      <c r="PN237" s="371"/>
      <c r="PO237" s="371"/>
      <c r="PP237" s="371"/>
      <c r="PQ237" s="372" t="s">
        <v>701</v>
      </c>
      <c r="PR237" s="373">
        <v>0.5</v>
      </c>
      <c r="PS237" s="374">
        <v>0.1</v>
      </c>
      <c r="PT237" s="13"/>
      <c r="PV237" s="13" t="s">
        <v>707</v>
      </c>
      <c r="PW237" s="370">
        <v>15.2</v>
      </c>
      <c r="PX237" s="388">
        <f>16.743-0.6</f>
        <v>16.142999999999997</v>
      </c>
      <c r="PY237" s="367"/>
      <c r="PZ237" s="368" t="s">
        <v>62</v>
      </c>
      <c r="QA237" s="370">
        <f>PX237-PW237+QH237-QG237</f>
        <v>0.54299999999999793</v>
      </c>
      <c r="QB237" s="371">
        <f>QA237/PW237</f>
        <v>3.5723684210526178E-2</v>
      </c>
      <c r="QC237" s="371"/>
      <c r="QD237" s="371"/>
      <c r="QE237" s="371"/>
      <c r="QF237" s="372" t="s">
        <v>701</v>
      </c>
      <c r="QG237" s="373">
        <v>0.5</v>
      </c>
      <c r="QH237" s="374">
        <v>0.1</v>
      </c>
      <c r="QI237" s="13"/>
      <c r="QK237" s="13" t="s">
        <v>707</v>
      </c>
      <c r="QL237" s="370">
        <v>15.2</v>
      </c>
      <c r="QM237" s="388">
        <f>16.743-0.6</f>
        <v>16.142999999999997</v>
      </c>
      <c r="QN237" s="367"/>
      <c r="QO237" s="368" t="s">
        <v>62</v>
      </c>
      <c r="QP237" s="370">
        <f>QM237-QL237+QW237-QV237</f>
        <v>0.54299999999999793</v>
      </c>
      <c r="QQ237" s="371">
        <f>QP237/QL237</f>
        <v>3.5723684210526178E-2</v>
      </c>
      <c r="QR237" s="371"/>
      <c r="QS237" s="371"/>
      <c r="QT237" s="371"/>
      <c r="QU237" s="372" t="s">
        <v>701</v>
      </c>
      <c r="QV237" s="373">
        <v>0.5</v>
      </c>
      <c r="QW237" s="374">
        <v>0.1</v>
      </c>
      <c r="QX237" s="13"/>
      <c r="QZ237" s="622" t="s">
        <v>707</v>
      </c>
      <c r="RA237" s="370">
        <v>15.2</v>
      </c>
      <c r="RB237" s="388">
        <f>16.743-0.6</f>
        <v>16.142999999999997</v>
      </c>
      <c r="RC237" s="513"/>
      <c r="RD237" s="368" t="s">
        <v>62</v>
      </c>
      <c r="RE237" s="370">
        <f>RB237-RA237+RL237-RK237</f>
        <v>0.54299999999999793</v>
      </c>
      <c r="RF237" s="371">
        <f>RE237/RA237</f>
        <v>3.5723684210526178E-2</v>
      </c>
      <c r="RG237" s="371"/>
      <c r="RH237" s="371"/>
      <c r="RI237" s="371"/>
      <c r="RJ237" s="530" t="s">
        <v>701</v>
      </c>
      <c r="RK237" s="373">
        <v>0.5</v>
      </c>
      <c r="RL237" s="520">
        <v>0.1</v>
      </c>
      <c r="RM237" s="633"/>
      <c r="RQ237" s="622" t="s">
        <v>707</v>
      </c>
      <c r="RR237" s="370">
        <v>15.2</v>
      </c>
      <c r="RS237" s="388">
        <f>16.743-0.6</f>
        <v>16.142999999999997</v>
      </c>
      <c r="RT237" s="513"/>
      <c r="RU237" s="368" t="s">
        <v>62</v>
      </c>
      <c r="RV237" s="370">
        <f>RS237-RR237+SC237-SB237</f>
        <v>0.54299999999999793</v>
      </c>
      <c r="RW237" s="371">
        <f>RV237/RR237</f>
        <v>3.5723684210526178E-2</v>
      </c>
      <c r="RX237" s="371"/>
      <c r="RY237" s="371"/>
      <c r="RZ237" s="371"/>
      <c r="SA237" s="530" t="s">
        <v>701</v>
      </c>
      <c r="SB237" s="373">
        <v>0.5</v>
      </c>
      <c r="SC237" s="520">
        <v>0.1</v>
      </c>
      <c r="SD237" s="633"/>
    </row>
    <row r="238" spans="1:498" ht="15.4" customHeight="1">
      <c r="A238" s="35" t="s">
        <v>686</v>
      </c>
      <c r="B238" s="36">
        <v>20</v>
      </c>
      <c r="C238" s="35" t="s">
        <v>95</v>
      </c>
      <c r="D238" s="773">
        <v>1029</v>
      </c>
      <c r="E238" s="256" t="s">
        <v>674</v>
      </c>
      <c r="F238" s="35" t="s">
        <v>675</v>
      </c>
      <c r="G238" s="337" t="s">
        <v>573</v>
      </c>
      <c r="H238" s="35" t="s">
        <v>97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243"/>
      <c r="T238" s="13"/>
      <c r="U238" s="13"/>
      <c r="V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243"/>
      <c r="AH238" s="13"/>
      <c r="AI238" s="13"/>
      <c r="AJ238" s="13"/>
      <c r="AL238" s="13"/>
      <c r="AM238" s="13"/>
      <c r="AN238" s="13"/>
      <c r="AO238" s="13"/>
      <c r="AP238" s="13"/>
      <c r="AQ238" s="13"/>
      <c r="AR238" s="13"/>
      <c r="AS238" s="243"/>
      <c r="AT238" s="13"/>
      <c r="AU238" s="13"/>
      <c r="AV238" s="13"/>
      <c r="AW238" s="13"/>
      <c r="AX238" s="13"/>
      <c r="AZ238" s="13"/>
      <c r="BA238" s="13"/>
      <c r="BB238" s="13"/>
      <c r="BC238" s="13"/>
      <c r="BD238" s="13"/>
      <c r="BE238" s="13"/>
      <c r="BF238" s="13"/>
      <c r="BG238" s="243"/>
      <c r="BH238" s="13"/>
      <c r="BI238" s="13"/>
      <c r="BJ238" s="13"/>
      <c r="BK238" s="13"/>
      <c r="BL238" s="13"/>
      <c r="BN238" s="13"/>
      <c r="BO238" s="13"/>
      <c r="BP238" s="13"/>
      <c r="BQ238" s="13"/>
      <c r="BR238" s="13"/>
      <c r="BS238" s="13"/>
      <c r="BT238" s="13"/>
      <c r="BU238" s="243"/>
      <c r="BV238" s="13"/>
      <c r="BW238" s="13"/>
      <c r="BX238" s="13"/>
      <c r="BY238" s="13"/>
      <c r="BZ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Q238" s="13"/>
      <c r="KR238" s="13"/>
      <c r="KS238" s="13"/>
      <c r="KT238" s="13"/>
      <c r="KU238" s="666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I238" s="13"/>
      <c r="LJ238" s="13"/>
      <c r="LK238" s="13"/>
      <c r="LL238" s="13"/>
      <c r="LM238" s="666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Z238" s="13"/>
      <c r="MA238" s="13"/>
      <c r="MB238" s="13"/>
      <c r="MC238" s="13"/>
      <c r="MD238" s="666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Q238" s="13"/>
      <c r="MR238" s="29"/>
      <c r="MS238" s="13"/>
      <c r="MT238" s="13"/>
      <c r="MU238" s="666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I238" s="13"/>
      <c r="NJ238" s="370">
        <v>9.65</v>
      </c>
      <c r="NK238" s="367">
        <v>11.608000000000001</v>
      </c>
      <c r="NL238" s="366"/>
      <c r="NM238" s="368" t="s">
        <v>62</v>
      </c>
      <c r="NN238" s="370">
        <f>NK238-NJ238+NU238-NT238</f>
        <v>1.1580000000000001</v>
      </c>
      <c r="NO238" s="371">
        <f>NN238/NJ238</f>
        <v>0.12000000000000001</v>
      </c>
      <c r="NP238" s="371"/>
      <c r="NQ238" s="371"/>
      <c r="NR238" s="371"/>
      <c r="NS238" s="372" t="s">
        <v>701</v>
      </c>
      <c r="NT238" s="373">
        <v>0.8</v>
      </c>
      <c r="NU238" s="366"/>
      <c r="NV238" s="366"/>
      <c r="NW238" s="366"/>
      <c r="NX238" s="13"/>
      <c r="OA238" s="13"/>
      <c r="OB238" s="370">
        <v>9.65</v>
      </c>
      <c r="OC238" s="367">
        <v>11.608000000000001</v>
      </c>
      <c r="OD238" s="366"/>
      <c r="OE238" s="368" t="s">
        <v>62</v>
      </c>
      <c r="OF238" s="370">
        <f>OC238-OB238+OM238-OL238</f>
        <v>1.1580000000000001</v>
      </c>
      <c r="OG238" s="371">
        <f>OF238/OB238</f>
        <v>0.12000000000000001</v>
      </c>
      <c r="OH238" s="371"/>
      <c r="OI238" s="371"/>
      <c r="OJ238" s="371"/>
      <c r="OK238" s="372" t="s">
        <v>701</v>
      </c>
      <c r="OL238" s="373">
        <v>0.8</v>
      </c>
      <c r="OM238" s="366"/>
      <c r="ON238" s="13"/>
      <c r="OQ238" s="13"/>
      <c r="OR238" s="370">
        <v>9.65</v>
      </c>
      <c r="OS238" s="367">
        <v>11.608000000000001</v>
      </c>
      <c r="OT238" s="366"/>
      <c r="OU238" s="368" t="s">
        <v>62</v>
      </c>
      <c r="OV238" s="370">
        <f>OS238-OR238+PC238-PB238</f>
        <v>1.4580000000000002</v>
      </c>
      <c r="OW238" s="371">
        <f>OV238/OR238</f>
        <v>0.15108808290155443</v>
      </c>
      <c r="OX238" s="371"/>
      <c r="OY238" s="371"/>
      <c r="OZ238" s="371"/>
      <c r="PA238" s="372" t="s">
        <v>701</v>
      </c>
      <c r="PB238" s="373">
        <v>0.5</v>
      </c>
      <c r="PC238" s="366"/>
      <c r="PD238" s="13"/>
      <c r="PG238" s="13"/>
      <c r="PH238" s="370">
        <v>9.65</v>
      </c>
      <c r="PI238" s="367">
        <v>11.608000000000001</v>
      </c>
      <c r="PJ238" s="366"/>
      <c r="PK238" s="368" t="s">
        <v>62</v>
      </c>
      <c r="PL238" s="370">
        <f>PI238-PH238+PS238-PR238</f>
        <v>1.4580000000000002</v>
      </c>
      <c r="PM238" s="371">
        <f>PL238/PH238</f>
        <v>0.15108808290155443</v>
      </c>
      <c r="PN238" s="371"/>
      <c r="PO238" s="371"/>
      <c r="PP238" s="371"/>
      <c r="PQ238" s="372" t="s">
        <v>701</v>
      </c>
      <c r="PR238" s="373">
        <v>0.5</v>
      </c>
      <c r="PS238" s="366"/>
      <c r="PT238" s="13"/>
      <c r="PV238" s="13"/>
      <c r="PW238" s="370">
        <v>9.65</v>
      </c>
      <c r="PX238" s="367">
        <v>11.608000000000001</v>
      </c>
      <c r="PY238" s="366"/>
      <c r="PZ238" s="368" t="s">
        <v>62</v>
      </c>
      <c r="QA238" s="370">
        <f>PX238-PW238+QH238-QG238</f>
        <v>1.4580000000000002</v>
      </c>
      <c r="QB238" s="371">
        <f>QA238/PW238</f>
        <v>0.15108808290155443</v>
      </c>
      <c r="QC238" s="371"/>
      <c r="QD238" s="371"/>
      <c r="QE238" s="371"/>
      <c r="QF238" s="372" t="s">
        <v>701</v>
      </c>
      <c r="QG238" s="373">
        <v>0.5</v>
      </c>
      <c r="QH238" s="366"/>
      <c r="QI238" s="13"/>
      <c r="QK238" s="13"/>
      <c r="QL238" s="370">
        <v>9.65</v>
      </c>
      <c r="QM238" s="367">
        <v>11.608000000000001</v>
      </c>
      <c r="QN238" s="366"/>
      <c r="QO238" s="368" t="s">
        <v>62</v>
      </c>
      <c r="QP238" s="370">
        <f>QM238-QL238+QW238-QV238</f>
        <v>1.4580000000000002</v>
      </c>
      <c r="QQ238" s="371">
        <f>QP238/QL238</f>
        <v>0.15108808290155443</v>
      </c>
      <c r="QR238" s="371"/>
      <c r="QS238" s="371"/>
      <c r="QT238" s="371"/>
      <c r="QU238" s="372" t="s">
        <v>701</v>
      </c>
      <c r="QV238" s="373">
        <v>0.5</v>
      </c>
      <c r="QW238" s="366"/>
      <c r="QX238" s="13"/>
      <c r="QZ238" s="622"/>
      <c r="RA238" s="370">
        <v>9.65</v>
      </c>
      <c r="RB238" s="367">
        <v>11.608000000000001</v>
      </c>
      <c r="RC238" s="512"/>
      <c r="RD238" s="368" t="s">
        <v>62</v>
      </c>
      <c r="RE238" s="370">
        <f>RB238-RA238+RL238-RK238</f>
        <v>1.4580000000000002</v>
      </c>
      <c r="RF238" s="371">
        <f>RE238/RA238</f>
        <v>0.15108808290155443</v>
      </c>
      <c r="RG238" s="371"/>
      <c r="RH238" s="371"/>
      <c r="RI238" s="371"/>
      <c r="RJ238" s="530" t="s">
        <v>701</v>
      </c>
      <c r="RK238" s="373">
        <v>0.5</v>
      </c>
      <c r="RL238" s="579"/>
      <c r="RM238" s="633"/>
      <c r="RQ238" s="622"/>
      <c r="RR238" s="370">
        <v>9.65</v>
      </c>
      <c r="RS238" s="367">
        <v>11.608000000000001</v>
      </c>
      <c r="RT238" s="512"/>
      <c r="RU238" s="368" t="s">
        <v>62</v>
      </c>
      <c r="RV238" s="370">
        <f>RS238-RR238+SC238-SB238</f>
        <v>1.4580000000000002</v>
      </c>
      <c r="RW238" s="371">
        <f>RV238/RR238</f>
        <v>0.15108808290155443</v>
      </c>
      <c r="RX238" s="371"/>
      <c r="RY238" s="371"/>
      <c r="RZ238" s="371"/>
      <c r="SA238" s="530" t="s">
        <v>701</v>
      </c>
      <c r="SB238" s="373">
        <v>0.5</v>
      </c>
      <c r="SC238" s="579"/>
      <c r="SD238" s="633"/>
    </row>
    <row r="239" spans="1:498">
      <c r="A239" s="35" t="s">
        <v>687</v>
      </c>
      <c r="B239" s="36">
        <v>20</v>
      </c>
      <c r="C239" s="35" t="s">
        <v>95</v>
      </c>
      <c r="D239" s="773">
        <v>1029</v>
      </c>
      <c r="E239" s="256" t="s">
        <v>674</v>
      </c>
      <c r="F239" s="35" t="s">
        <v>675</v>
      </c>
      <c r="G239" s="337" t="s">
        <v>194</v>
      </c>
      <c r="H239" s="35" t="s">
        <v>97</v>
      </c>
      <c r="J239" s="692"/>
      <c r="K239" s="692"/>
      <c r="L239" s="692"/>
      <c r="M239" s="692"/>
      <c r="N239" s="692"/>
      <c r="O239" s="692"/>
      <c r="P239" s="692"/>
      <c r="Q239" s="692"/>
      <c r="R239" s="692"/>
      <c r="S239" s="692"/>
      <c r="T239" s="692"/>
      <c r="U239" s="692"/>
      <c r="V239" s="692"/>
      <c r="X239" s="692"/>
      <c r="Y239" s="692"/>
      <c r="Z239" s="692"/>
      <c r="AA239" s="692"/>
      <c r="AB239" s="692"/>
      <c r="AC239" s="692"/>
      <c r="AD239" s="692"/>
      <c r="AE239" s="692"/>
      <c r="AF239" s="692"/>
      <c r="AG239" s="692"/>
      <c r="AH239" s="692"/>
      <c r="AI239" s="692"/>
      <c r="AJ239" s="692"/>
      <c r="AL239" s="692"/>
      <c r="AM239" s="692"/>
      <c r="AN239" s="692"/>
      <c r="AO239" s="692"/>
      <c r="AP239" s="692"/>
      <c r="AQ239" s="692"/>
      <c r="AR239" s="692"/>
      <c r="AS239" s="692"/>
      <c r="AT239" s="692"/>
      <c r="AU239" s="692"/>
      <c r="AV239" s="692"/>
      <c r="AW239" s="692"/>
      <c r="AX239" s="692"/>
      <c r="AZ239" s="692"/>
      <c r="BA239" s="692"/>
      <c r="BB239" s="692"/>
      <c r="BC239" s="692"/>
      <c r="BD239" s="692"/>
      <c r="BE239" s="692"/>
      <c r="BF239" s="692"/>
      <c r="BG239" s="692"/>
      <c r="BH239" s="692"/>
      <c r="BI239" s="692"/>
      <c r="BJ239" s="692"/>
      <c r="BK239" s="692"/>
      <c r="BL239" s="692"/>
      <c r="BN239" s="692"/>
      <c r="BO239" s="692"/>
      <c r="BP239" s="692"/>
      <c r="BQ239" s="692"/>
      <c r="BR239" s="692"/>
      <c r="BS239" s="692"/>
      <c r="BT239" s="692"/>
      <c r="BU239" s="692"/>
      <c r="BV239" s="692"/>
      <c r="BW239" s="692"/>
      <c r="BX239" s="692"/>
      <c r="BY239" s="692"/>
      <c r="BZ239" s="692"/>
      <c r="CB239" s="692"/>
      <c r="CC239" s="692"/>
      <c r="CD239" s="692"/>
      <c r="CE239" s="692"/>
      <c r="CF239" s="692"/>
      <c r="CG239" s="692"/>
      <c r="CH239" s="692"/>
      <c r="CI239" s="692"/>
      <c r="CJ239" s="692"/>
      <c r="CK239" s="692"/>
      <c r="CL239" s="692"/>
      <c r="CM239" s="692"/>
      <c r="CN239" s="692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692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692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692"/>
      <c r="EG239" s="692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692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692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692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692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692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692"/>
      <c r="HJ239" s="692"/>
      <c r="HK239" s="13"/>
      <c r="HL239" s="13"/>
      <c r="HM239" s="13"/>
      <c r="HN239" s="13"/>
      <c r="HO239" s="13"/>
      <c r="HP239" s="13"/>
      <c r="HQ239" s="13"/>
      <c r="HR239" s="13"/>
      <c r="HS239" s="13"/>
      <c r="HT239" s="13"/>
      <c r="HU239" s="13"/>
      <c r="HV239" s="13"/>
      <c r="HW239" s="692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13"/>
      <c r="IK239" s="13"/>
      <c r="IL239" s="13"/>
      <c r="IM239" s="692"/>
      <c r="IO239" s="13"/>
      <c r="IQ239" s="13"/>
      <c r="IR239" s="13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692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Z239" s="13"/>
      <c r="KA239" s="13"/>
      <c r="KB239" s="13"/>
      <c r="KC239" s="13"/>
      <c r="KD239" s="13"/>
      <c r="KE239" s="13"/>
      <c r="KF239" s="13"/>
      <c r="KG239" s="13"/>
      <c r="KH239" s="13"/>
      <c r="KI239" s="13"/>
      <c r="KJ239" s="13"/>
      <c r="KK239" s="13"/>
      <c r="KL239" s="13"/>
      <c r="KM239" s="13"/>
      <c r="KN239" s="13"/>
      <c r="KO239" s="13"/>
      <c r="KQ239" s="13"/>
      <c r="KR239" s="13"/>
      <c r="KS239" s="13"/>
      <c r="KT239" s="13"/>
      <c r="KU239" s="666"/>
      <c r="KV239" s="13"/>
      <c r="KW239" s="13"/>
      <c r="KX239" s="13"/>
      <c r="KY239" s="13"/>
      <c r="KZ239" s="13"/>
      <c r="LA239" s="13"/>
      <c r="LB239" s="13"/>
      <c r="LC239" s="13"/>
      <c r="LD239" s="13"/>
      <c r="LE239" s="13"/>
      <c r="LF239" s="13"/>
      <c r="LI239" s="13"/>
      <c r="LJ239" s="13"/>
      <c r="LK239" s="13"/>
      <c r="LL239" s="13"/>
      <c r="LM239" s="666"/>
      <c r="LN239" s="13"/>
      <c r="LO239" s="13"/>
      <c r="LP239" s="13"/>
      <c r="LQ239" s="13"/>
      <c r="LR239" s="13"/>
      <c r="LS239" s="13"/>
      <c r="LT239" s="13"/>
      <c r="LU239" s="13"/>
      <c r="LV239" s="13"/>
      <c r="LW239" s="13"/>
      <c r="LX239" s="13"/>
      <c r="LZ239" s="13"/>
      <c r="MA239" s="13"/>
      <c r="MB239" s="13"/>
      <c r="MC239" s="13"/>
      <c r="MD239" s="666"/>
      <c r="ME239" s="13"/>
      <c r="MF239" s="13"/>
      <c r="MG239" s="13"/>
      <c r="MH239" s="13"/>
      <c r="MI239" s="13"/>
      <c r="MJ239" s="13"/>
      <c r="MK239" s="13"/>
      <c r="ML239" s="13"/>
      <c r="MM239" s="13"/>
      <c r="MN239" s="13"/>
      <c r="MO239" s="13"/>
      <c r="MQ239" s="13"/>
      <c r="MR239" s="29"/>
      <c r="MS239" s="13"/>
      <c r="MT239" s="13"/>
      <c r="MU239" s="666"/>
      <c r="MV239" s="13"/>
      <c r="MW239" s="13"/>
      <c r="MX239" s="13"/>
      <c r="MY239" s="13"/>
      <c r="MZ239" s="13"/>
      <c r="NA239" s="13"/>
      <c r="NB239" s="13"/>
      <c r="NC239" s="13"/>
      <c r="ND239" s="13"/>
      <c r="NE239" s="13"/>
      <c r="NF239" s="13"/>
      <c r="NI239" s="13"/>
      <c r="NJ239" s="370">
        <v>8.4</v>
      </c>
      <c r="NK239" s="367">
        <v>10.208000000000002</v>
      </c>
      <c r="NL239" s="366"/>
      <c r="NM239" s="368" t="s">
        <v>62</v>
      </c>
      <c r="NN239" s="370">
        <f>NK239-NJ239+NU239-NT239</f>
        <v>1.0080000000000016</v>
      </c>
      <c r="NO239" s="371">
        <f>NN239/NJ239</f>
        <v>0.12000000000000018</v>
      </c>
      <c r="NP239" s="371"/>
      <c r="NQ239" s="371"/>
      <c r="NR239" s="371"/>
      <c r="NS239" s="372" t="s">
        <v>701</v>
      </c>
      <c r="NT239" s="373">
        <v>0.8</v>
      </c>
      <c r="NU239" s="366"/>
      <c r="NV239" s="366"/>
      <c r="NW239" s="366"/>
      <c r="NX239" s="13"/>
      <c r="OA239" s="13"/>
      <c r="OB239" s="370">
        <v>8.4</v>
      </c>
      <c r="OC239" s="367">
        <v>10.208000000000002</v>
      </c>
      <c r="OD239" s="366"/>
      <c r="OE239" s="368" t="s">
        <v>62</v>
      </c>
      <c r="OF239" s="370">
        <f>OC239-OB239+OM239-OL239</f>
        <v>1.0080000000000016</v>
      </c>
      <c r="OG239" s="371">
        <f>OF239/OB239</f>
        <v>0.12000000000000018</v>
      </c>
      <c r="OH239" s="371"/>
      <c r="OI239" s="371"/>
      <c r="OJ239" s="371"/>
      <c r="OK239" s="372" t="s">
        <v>701</v>
      </c>
      <c r="OL239" s="373">
        <v>0.8</v>
      </c>
      <c r="OM239" s="366"/>
      <c r="ON239" s="13"/>
      <c r="OQ239" s="13"/>
      <c r="OR239" s="370">
        <v>8.4</v>
      </c>
      <c r="OS239" s="367">
        <v>10.208000000000002</v>
      </c>
      <c r="OT239" s="366"/>
      <c r="OU239" s="368" t="s">
        <v>62</v>
      </c>
      <c r="OV239" s="370">
        <f>OS239-OR239+PC239-PB239</f>
        <v>1.3080000000000016</v>
      </c>
      <c r="OW239" s="371">
        <f>OV239/OR239</f>
        <v>0.15571428571428589</v>
      </c>
      <c r="OX239" s="371"/>
      <c r="OY239" s="371"/>
      <c r="OZ239" s="371"/>
      <c r="PA239" s="372" t="s">
        <v>701</v>
      </c>
      <c r="PB239" s="373">
        <v>0.5</v>
      </c>
      <c r="PC239" s="366"/>
      <c r="PD239" s="13"/>
      <c r="PG239" s="13"/>
      <c r="PH239" s="370">
        <v>8.4</v>
      </c>
      <c r="PI239" s="367">
        <v>10.208000000000002</v>
      </c>
      <c r="PJ239" s="366"/>
      <c r="PK239" s="368" t="s">
        <v>62</v>
      </c>
      <c r="PL239" s="370">
        <f>PI239-PH239+PS239-PR239</f>
        <v>1.3080000000000016</v>
      </c>
      <c r="PM239" s="371">
        <f>PL239/PH239</f>
        <v>0.15571428571428589</v>
      </c>
      <c r="PN239" s="371"/>
      <c r="PO239" s="371"/>
      <c r="PP239" s="371"/>
      <c r="PQ239" s="372" t="s">
        <v>701</v>
      </c>
      <c r="PR239" s="373">
        <v>0.5</v>
      </c>
      <c r="PS239" s="366"/>
      <c r="PT239" s="13"/>
      <c r="PV239" s="13"/>
      <c r="PW239" s="370">
        <v>8.4</v>
      </c>
      <c r="PX239" s="367">
        <v>10.208000000000002</v>
      </c>
      <c r="PY239" s="366"/>
      <c r="PZ239" s="368" t="s">
        <v>62</v>
      </c>
      <c r="QA239" s="370">
        <f>PX239-PW239+QH239-QG239</f>
        <v>1.3080000000000016</v>
      </c>
      <c r="QB239" s="371">
        <f>QA239/PW239</f>
        <v>0.15571428571428589</v>
      </c>
      <c r="QC239" s="371"/>
      <c r="QD239" s="371"/>
      <c r="QE239" s="371"/>
      <c r="QF239" s="372" t="s">
        <v>701</v>
      </c>
      <c r="QG239" s="373">
        <v>0.5</v>
      </c>
      <c r="QH239" s="366"/>
      <c r="QI239" s="13"/>
      <c r="QK239" s="13"/>
      <c r="QL239" s="370">
        <v>8.4</v>
      </c>
      <c r="QM239" s="367">
        <v>10.208000000000002</v>
      </c>
      <c r="QN239" s="366"/>
      <c r="QO239" s="368" t="s">
        <v>62</v>
      </c>
      <c r="QP239" s="370">
        <f>QM239-QL239+QW239-QV239</f>
        <v>1.3080000000000016</v>
      </c>
      <c r="QQ239" s="371">
        <f>QP239/QL239</f>
        <v>0.15571428571428589</v>
      </c>
      <c r="QR239" s="371"/>
      <c r="QS239" s="371"/>
      <c r="QT239" s="371"/>
      <c r="QU239" s="372" t="s">
        <v>701</v>
      </c>
      <c r="QV239" s="373">
        <v>0.5</v>
      </c>
      <c r="QW239" s="366"/>
      <c r="QX239" s="13"/>
      <c r="QZ239" s="622"/>
      <c r="RA239" s="370">
        <v>8.4</v>
      </c>
      <c r="RB239" s="367">
        <v>10.208000000000002</v>
      </c>
      <c r="RC239" s="512"/>
      <c r="RD239" s="368" t="s">
        <v>62</v>
      </c>
      <c r="RE239" s="370">
        <f>RB239-RA239+RL239-RK239</f>
        <v>1.3080000000000016</v>
      </c>
      <c r="RF239" s="371">
        <f>RE239/RA239</f>
        <v>0.15571428571428589</v>
      </c>
      <c r="RG239" s="371"/>
      <c r="RH239" s="371"/>
      <c r="RI239" s="371"/>
      <c r="RJ239" s="530" t="s">
        <v>701</v>
      </c>
      <c r="RK239" s="373">
        <v>0.5</v>
      </c>
      <c r="RL239" s="579"/>
      <c r="RM239" s="633"/>
      <c r="RQ239" s="622"/>
      <c r="RR239" s="370">
        <v>8.4</v>
      </c>
      <c r="RS239" s="367">
        <v>10.208000000000002</v>
      </c>
      <c r="RT239" s="512"/>
      <c r="RU239" s="368" t="s">
        <v>62</v>
      </c>
      <c r="RV239" s="370">
        <f>RS239-RR239+SC239-SB239</f>
        <v>1.3080000000000016</v>
      </c>
      <c r="RW239" s="371">
        <f>RV239/RR239</f>
        <v>0.15571428571428589</v>
      </c>
      <c r="RX239" s="371"/>
      <c r="RY239" s="371"/>
      <c r="RZ239" s="371"/>
      <c r="SA239" s="530" t="s">
        <v>701</v>
      </c>
      <c r="SB239" s="373">
        <v>0.5</v>
      </c>
      <c r="SC239" s="579"/>
      <c r="SD239" s="633"/>
    </row>
    <row r="240" spans="1:498" ht="15" customHeight="1">
      <c r="A240" s="801" t="s">
        <v>688</v>
      </c>
      <c r="B240" s="36">
        <v>20</v>
      </c>
      <c r="C240" s="35" t="s">
        <v>95</v>
      </c>
      <c r="D240" s="773">
        <v>1029</v>
      </c>
      <c r="E240" s="256" t="s">
        <v>674</v>
      </c>
      <c r="F240" s="337" t="s">
        <v>675</v>
      </c>
      <c r="G240" s="337" t="s">
        <v>292</v>
      </c>
      <c r="H240" s="35" t="s">
        <v>450</v>
      </c>
      <c r="J240" s="692"/>
      <c r="K240" s="692"/>
      <c r="L240" s="692"/>
      <c r="M240" s="692"/>
      <c r="N240" s="692"/>
      <c r="O240" s="692"/>
      <c r="P240" s="692"/>
      <c r="Q240" s="692"/>
      <c r="R240" s="692"/>
      <c r="S240" s="692"/>
      <c r="T240" s="692"/>
      <c r="U240" s="692"/>
      <c r="V240" s="692"/>
      <c r="X240" s="692"/>
      <c r="Y240" s="692"/>
      <c r="Z240" s="692"/>
      <c r="AA240" s="692"/>
      <c r="AB240" s="692"/>
      <c r="AC240" s="692"/>
      <c r="AD240" s="692"/>
      <c r="AE240" s="692"/>
      <c r="AF240" s="692"/>
      <c r="AG240" s="692"/>
      <c r="AH240" s="692"/>
      <c r="AI240" s="692"/>
      <c r="AJ240" s="692"/>
      <c r="AL240" s="692"/>
      <c r="AM240" s="692"/>
      <c r="AN240" s="692"/>
      <c r="AO240" s="692"/>
      <c r="AP240" s="692"/>
      <c r="AQ240" s="692"/>
      <c r="AR240" s="692"/>
      <c r="AS240" s="692"/>
      <c r="AT240" s="692"/>
      <c r="AU240" s="692"/>
      <c r="AV240" s="692"/>
      <c r="AW240" s="692"/>
      <c r="AX240" s="692"/>
      <c r="AZ240" s="692"/>
      <c r="BA240" s="692"/>
      <c r="BB240" s="692"/>
      <c r="BC240" s="692"/>
      <c r="BD240" s="692"/>
      <c r="BE240" s="692"/>
      <c r="BF240" s="692"/>
      <c r="BG240" s="692"/>
      <c r="BH240" s="692"/>
      <c r="BI240" s="692"/>
      <c r="BJ240" s="692"/>
      <c r="BK240" s="692"/>
      <c r="BL240" s="692"/>
      <c r="BN240" s="692"/>
      <c r="BO240" s="692"/>
      <c r="BP240" s="692"/>
      <c r="BQ240" s="692"/>
      <c r="BR240" s="692"/>
      <c r="BS240" s="692"/>
      <c r="BT240" s="692"/>
      <c r="BU240" s="692"/>
      <c r="BV240" s="692"/>
      <c r="BW240" s="692"/>
      <c r="BX240" s="692"/>
      <c r="BY240" s="692"/>
      <c r="BZ240" s="692"/>
      <c r="CB240" s="692"/>
      <c r="CC240" s="692"/>
      <c r="CD240" s="692"/>
      <c r="CE240" s="692"/>
      <c r="CF240" s="692"/>
      <c r="CG240" s="692"/>
      <c r="CH240" s="692"/>
      <c r="CI240" s="692"/>
      <c r="CJ240" s="692"/>
      <c r="CK240" s="692"/>
      <c r="CL240" s="692"/>
      <c r="CM240" s="692"/>
      <c r="CN240" s="692"/>
      <c r="CP240" s="692"/>
      <c r="CQ240" s="692"/>
      <c r="CR240" s="692"/>
      <c r="CS240" s="692"/>
      <c r="CT240" s="692"/>
      <c r="CU240" s="692"/>
      <c r="CV240" s="692"/>
      <c r="CW240" s="692"/>
      <c r="CX240" s="692"/>
      <c r="CY240" s="692"/>
      <c r="CZ240" s="692"/>
      <c r="DA240" s="692"/>
      <c r="DB240" s="692"/>
      <c r="DD240" s="692"/>
      <c r="DE240" s="692"/>
      <c r="DF240" s="692"/>
      <c r="DG240" s="692"/>
      <c r="DH240" s="692"/>
      <c r="DI240" s="692"/>
      <c r="DJ240" s="692"/>
      <c r="DK240" s="692"/>
      <c r="DL240" s="692"/>
      <c r="DM240" s="692"/>
      <c r="DN240" s="692"/>
      <c r="DO240" s="692"/>
      <c r="DP240" s="692"/>
      <c r="DQ240" s="692"/>
      <c r="DR240" s="692"/>
      <c r="DT240" s="692"/>
      <c r="DU240" s="692"/>
      <c r="DV240" s="692"/>
      <c r="DW240" s="692"/>
      <c r="DX240" s="692"/>
      <c r="DY240" s="692"/>
      <c r="DZ240" s="692"/>
      <c r="EA240" s="692"/>
      <c r="EB240" s="692"/>
      <c r="EC240" s="692"/>
      <c r="ED240" s="692"/>
      <c r="EE240" s="692"/>
      <c r="EF240" s="692"/>
      <c r="EG240" s="692"/>
      <c r="EH240" s="692"/>
      <c r="EI240" s="692"/>
      <c r="EJ240" s="692"/>
      <c r="EK240" s="692"/>
      <c r="EL240" s="692"/>
      <c r="EM240" s="692"/>
      <c r="EN240" s="692"/>
      <c r="EO240" s="692"/>
      <c r="EP240" s="692"/>
      <c r="EQ240" s="692"/>
      <c r="ER240" s="692"/>
      <c r="ES240" s="692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692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692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692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692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692"/>
      <c r="HJ240" s="692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692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692"/>
      <c r="IQ240" s="13"/>
      <c r="IR240" s="13"/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692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Z240" s="13"/>
      <c r="KA240" s="13"/>
      <c r="KB240" s="13"/>
      <c r="KC240" s="13"/>
      <c r="KD240" s="13"/>
      <c r="KE240" s="13"/>
      <c r="KF240" s="13"/>
      <c r="KG240" s="13"/>
      <c r="KH240" s="13"/>
      <c r="KI240" s="13"/>
      <c r="KJ240" s="13"/>
      <c r="KK240" s="13"/>
      <c r="KL240" s="13"/>
      <c r="KM240" s="13"/>
      <c r="KN240" s="13"/>
      <c r="KO240" s="13"/>
      <c r="KQ240" s="13"/>
      <c r="KR240" s="13"/>
      <c r="KS240" s="13"/>
      <c r="KT240" s="13"/>
      <c r="KU240" s="666"/>
      <c r="KV240" s="13"/>
      <c r="KW240" s="13"/>
      <c r="KX240" s="13"/>
      <c r="KY240" s="13"/>
      <c r="KZ240" s="13"/>
      <c r="LA240" s="13"/>
      <c r="LB240" s="13"/>
      <c r="LC240" s="13"/>
      <c r="LD240" s="13"/>
      <c r="LE240" s="13"/>
      <c r="LF240" s="13"/>
      <c r="LI240" s="13"/>
      <c r="LJ240" s="13"/>
      <c r="LK240" s="13"/>
      <c r="LL240" s="13"/>
      <c r="LM240" s="666"/>
      <c r="LN240" s="13"/>
      <c r="LO240" s="13"/>
      <c r="LP240" s="13"/>
      <c r="LQ240" s="13"/>
      <c r="LR240" s="13"/>
      <c r="LS240" s="13"/>
      <c r="LT240" s="13"/>
      <c r="LU240" s="13"/>
      <c r="LV240" s="13"/>
      <c r="LW240" s="13"/>
      <c r="LX240" s="13"/>
      <c r="LZ240" s="13"/>
      <c r="MA240" s="13"/>
      <c r="MB240" s="13"/>
      <c r="MC240" s="13"/>
      <c r="MD240" s="666"/>
      <c r="ME240" s="13"/>
      <c r="MF240" s="13"/>
      <c r="MG240" s="13"/>
      <c r="MH240" s="13"/>
      <c r="MI240" s="13"/>
      <c r="MJ240" s="13"/>
      <c r="MK240" s="13"/>
      <c r="ML240" s="13"/>
      <c r="MM240" s="13"/>
      <c r="MN240" s="13"/>
      <c r="MO240" s="13"/>
      <c r="MQ240" s="13"/>
      <c r="MR240" s="29"/>
      <c r="MS240" s="13"/>
      <c r="MT240" s="13"/>
      <c r="MU240" s="666"/>
      <c r="MV240" s="13"/>
      <c r="MW240" s="13"/>
      <c r="MX240" s="13"/>
      <c r="MY240" s="13"/>
      <c r="MZ240" s="13"/>
      <c r="NA240" s="13"/>
      <c r="NB240" s="13"/>
      <c r="NC240" s="13"/>
      <c r="ND240" s="13"/>
      <c r="NE240" s="13"/>
      <c r="NF240" s="13"/>
      <c r="NI240" s="13"/>
      <c r="NJ240" s="370">
        <v>9.6999999999999993</v>
      </c>
      <c r="NK240" s="367">
        <v>11.525</v>
      </c>
      <c r="NL240" s="366"/>
      <c r="NM240" s="368" t="s">
        <v>62</v>
      </c>
      <c r="NN240" s="370">
        <f>NK240-NJ240+NU240-NT240</f>
        <v>1.025000000000001</v>
      </c>
      <c r="NO240" s="371">
        <f>NN240/NJ240</f>
        <v>0.10567010309278362</v>
      </c>
      <c r="NP240" s="371"/>
      <c r="NQ240" s="371"/>
      <c r="NR240" s="371"/>
      <c r="NS240" s="372" t="s">
        <v>701</v>
      </c>
      <c r="NT240" s="373">
        <v>0.8</v>
      </c>
      <c r="NU240" s="366"/>
      <c r="NV240" s="366"/>
      <c r="NW240" s="366"/>
      <c r="NX240" s="13"/>
      <c r="OA240" s="13"/>
      <c r="OB240" s="370">
        <v>9.6999999999999993</v>
      </c>
      <c r="OC240" s="367">
        <v>11.525</v>
      </c>
      <c r="OD240" s="366"/>
      <c r="OE240" s="368" t="s">
        <v>62</v>
      </c>
      <c r="OF240" s="370">
        <f>OC240-OB240+OM240-OL240</f>
        <v>1.025000000000001</v>
      </c>
      <c r="OG240" s="371">
        <f>OF240/OB240</f>
        <v>0.10567010309278362</v>
      </c>
      <c r="OH240" s="371"/>
      <c r="OI240" s="371"/>
      <c r="OJ240" s="371"/>
      <c r="OK240" s="372" t="s">
        <v>701</v>
      </c>
      <c r="OL240" s="373">
        <v>0.8</v>
      </c>
      <c r="OM240" s="366"/>
      <c r="ON240" s="13"/>
      <c r="OQ240" s="13"/>
      <c r="OR240" s="370">
        <v>9.6999999999999993</v>
      </c>
      <c r="OS240" s="367">
        <v>11.525</v>
      </c>
      <c r="OT240" s="366"/>
      <c r="OU240" s="368" t="s">
        <v>62</v>
      </c>
      <c r="OV240" s="370">
        <f>OS240-OR240+PC240-PB240</f>
        <v>1.3250000000000011</v>
      </c>
      <c r="OW240" s="371">
        <f>OV240/OR240</f>
        <v>0.13659793814433002</v>
      </c>
      <c r="OX240" s="371"/>
      <c r="OY240" s="371"/>
      <c r="OZ240" s="371"/>
      <c r="PA240" s="372" t="s">
        <v>701</v>
      </c>
      <c r="PB240" s="373">
        <v>0.5</v>
      </c>
      <c r="PC240" s="366"/>
      <c r="PD240" s="13"/>
      <c r="PG240" s="13"/>
      <c r="PH240" s="370">
        <v>9.6999999999999993</v>
      </c>
      <c r="PI240" s="367">
        <v>11.525</v>
      </c>
      <c r="PJ240" s="366"/>
      <c r="PK240" s="368" t="s">
        <v>62</v>
      </c>
      <c r="PL240" s="370">
        <f>PI240-PH240+PS240-PR240</f>
        <v>1.3250000000000011</v>
      </c>
      <c r="PM240" s="371">
        <f>PL240/PH240</f>
        <v>0.13659793814433002</v>
      </c>
      <c r="PN240" s="371"/>
      <c r="PO240" s="371"/>
      <c r="PP240" s="371"/>
      <c r="PQ240" s="372" t="s">
        <v>701</v>
      </c>
      <c r="PR240" s="373">
        <v>0.5</v>
      </c>
      <c r="PS240" s="366"/>
      <c r="PT240" s="13"/>
      <c r="PV240" s="13"/>
      <c r="PW240" s="370">
        <v>9.6999999999999993</v>
      </c>
      <c r="PX240" s="367">
        <v>11.525</v>
      </c>
      <c r="PY240" s="366"/>
      <c r="PZ240" s="368" t="s">
        <v>62</v>
      </c>
      <c r="QA240" s="370">
        <f>PX240-PW240+QH240-QG240</f>
        <v>1.3250000000000011</v>
      </c>
      <c r="QB240" s="371">
        <f>QA240/PW240</f>
        <v>0.13659793814433002</v>
      </c>
      <c r="QC240" s="371"/>
      <c r="QD240" s="371"/>
      <c r="QE240" s="371"/>
      <c r="QF240" s="372" t="s">
        <v>701</v>
      </c>
      <c r="QG240" s="373">
        <v>0.5</v>
      </c>
      <c r="QH240" s="366"/>
      <c r="QI240" s="13"/>
      <c r="QK240" s="13"/>
      <c r="QL240" s="370">
        <v>9.6999999999999993</v>
      </c>
      <c r="QM240" s="367">
        <v>11.525</v>
      </c>
      <c r="QN240" s="366"/>
      <c r="QO240" s="368" t="s">
        <v>62</v>
      </c>
      <c r="QP240" s="370">
        <f>QM240-QL240+QW240-QV240</f>
        <v>1.3250000000000011</v>
      </c>
      <c r="QQ240" s="371">
        <f>QP240/QL240</f>
        <v>0.13659793814433002</v>
      </c>
      <c r="QR240" s="371"/>
      <c r="QS240" s="371"/>
      <c r="QT240" s="371"/>
      <c r="QU240" s="372" t="s">
        <v>701</v>
      </c>
      <c r="QV240" s="373">
        <v>0.5</v>
      </c>
      <c r="QW240" s="366"/>
      <c r="QX240" s="13"/>
      <c r="QZ240" s="622"/>
      <c r="RA240" s="370">
        <v>9.6999999999999993</v>
      </c>
      <c r="RB240" s="367">
        <v>11.525</v>
      </c>
      <c r="RC240" s="512"/>
      <c r="RD240" s="368" t="s">
        <v>62</v>
      </c>
      <c r="RE240" s="370">
        <f>RB240-RA240+RL240-RK240</f>
        <v>1.3250000000000011</v>
      </c>
      <c r="RF240" s="371">
        <f>RE240/RA240</f>
        <v>0.13659793814433002</v>
      </c>
      <c r="RG240" s="371"/>
      <c r="RH240" s="371"/>
      <c r="RI240" s="371"/>
      <c r="RJ240" s="530" t="s">
        <v>701</v>
      </c>
      <c r="RK240" s="373">
        <v>0.5</v>
      </c>
      <c r="RL240" s="579"/>
      <c r="RM240" s="633"/>
      <c r="RQ240" s="622"/>
      <c r="RR240" s="370">
        <v>9.6999999999999993</v>
      </c>
      <c r="RS240" s="367">
        <v>11.525</v>
      </c>
      <c r="RT240" s="512"/>
      <c r="RU240" s="368" t="s">
        <v>62</v>
      </c>
      <c r="RV240" s="370">
        <f>RS240-RR240+SC240-SB240</f>
        <v>1.3250000000000011</v>
      </c>
      <c r="RW240" s="371">
        <f>RV240/RR240</f>
        <v>0.13659793814433002</v>
      </c>
      <c r="RX240" s="371"/>
      <c r="RY240" s="371"/>
      <c r="RZ240" s="371"/>
      <c r="SA240" s="530" t="s">
        <v>701</v>
      </c>
      <c r="SB240" s="373">
        <v>0.5</v>
      </c>
      <c r="SC240" s="579"/>
      <c r="SD240" s="633"/>
    </row>
    <row r="241" spans="1:498" ht="15" customHeight="1">
      <c r="A241" s="35" t="s">
        <v>689</v>
      </c>
      <c r="B241" s="36">
        <v>80</v>
      </c>
      <c r="C241" s="35" t="s">
        <v>47</v>
      </c>
      <c r="D241" s="773">
        <v>1029</v>
      </c>
      <c r="E241" s="256" t="s">
        <v>674</v>
      </c>
      <c r="F241" s="337" t="s">
        <v>675</v>
      </c>
      <c r="G241" s="337" t="s">
        <v>690</v>
      </c>
      <c r="H241" s="35" t="s">
        <v>691</v>
      </c>
      <c r="J241" s="692"/>
      <c r="K241" s="692"/>
      <c r="L241" s="692"/>
      <c r="M241" s="692"/>
      <c r="N241" s="692"/>
      <c r="O241" s="692"/>
      <c r="P241" s="692"/>
      <c r="Q241" s="692"/>
      <c r="R241" s="692"/>
      <c r="S241" s="692"/>
      <c r="T241" s="692"/>
      <c r="U241" s="692"/>
      <c r="V241" s="692"/>
      <c r="X241" s="692"/>
      <c r="Y241" s="692"/>
      <c r="Z241" s="692"/>
      <c r="AA241" s="692"/>
      <c r="AB241" s="692"/>
      <c r="AC241" s="692"/>
      <c r="AD241" s="692"/>
      <c r="AE241" s="692"/>
      <c r="AF241" s="692"/>
      <c r="AG241" s="692"/>
      <c r="AH241" s="692"/>
      <c r="AI241" s="692"/>
      <c r="AJ241" s="692"/>
      <c r="AL241" s="692"/>
      <c r="AM241" s="692"/>
      <c r="AN241" s="692"/>
      <c r="AO241" s="692"/>
      <c r="AP241" s="692"/>
      <c r="AQ241" s="692"/>
      <c r="AR241" s="692"/>
      <c r="AS241" s="692"/>
      <c r="AT241" s="692"/>
      <c r="AU241" s="692"/>
      <c r="AV241" s="692"/>
      <c r="AW241" s="692"/>
      <c r="AX241" s="692"/>
      <c r="AZ241" s="692"/>
      <c r="BA241" s="692"/>
      <c r="BB241" s="692"/>
      <c r="BC241" s="692"/>
      <c r="BD241" s="692"/>
      <c r="BE241" s="692"/>
      <c r="BF241" s="692"/>
      <c r="BG241" s="692"/>
      <c r="BH241" s="692"/>
      <c r="BI241" s="692"/>
      <c r="BJ241" s="692"/>
      <c r="BK241" s="692"/>
      <c r="BL241" s="692"/>
      <c r="BN241" s="692"/>
      <c r="BO241" s="692"/>
      <c r="BP241" s="692"/>
      <c r="BQ241" s="692"/>
      <c r="BR241" s="692"/>
      <c r="BS241" s="692"/>
      <c r="BT241" s="692"/>
      <c r="BU241" s="692"/>
      <c r="BV241" s="692"/>
      <c r="BW241" s="692"/>
      <c r="BX241" s="692"/>
      <c r="BY241" s="692"/>
      <c r="BZ241" s="692"/>
      <c r="CB241" s="692"/>
      <c r="CC241" s="692"/>
      <c r="CD241" s="692"/>
      <c r="CE241" s="692"/>
      <c r="CF241" s="692"/>
      <c r="CG241" s="692"/>
      <c r="CH241" s="692"/>
      <c r="CI241" s="692"/>
      <c r="CJ241" s="692"/>
      <c r="CK241" s="692"/>
      <c r="CL241" s="692"/>
      <c r="CM241" s="692"/>
      <c r="CN241" s="692"/>
      <c r="CP241" s="692"/>
      <c r="CQ241" s="692"/>
      <c r="CR241" s="692"/>
      <c r="CS241" s="692"/>
      <c r="CT241" s="692"/>
      <c r="CU241" s="692"/>
      <c r="CV241" s="692"/>
      <c r="CW241" s="692"/>
      <c r="CX241" s="692"/>
      <c r="CY241" s="692"/>
      <c r="CZ241" s="692"/>
      <c r="DA241" s="692"/>
      <c r="DB241" s="692"/>
      <c r="DD241" s="692"/>
      <c r="DE241" s="692"/>
      <c r="DF241" s="692"/>
      <c r="DG241" s="692"/>
      <c r="DH241" s="692"/>
      <c r="DI241" s="692"/>
      <c r="DJ241" s="692"/>
      <c r="DK241" s="692"/>
      <c r="DL241" s="692"/>
      <c r="DM241" s="692"/>
      <c r="DN241" s="692"/>
      <c r="DO241" s="692"/>
      <c r="DP241" s="692"/>
      <c r="DQ241" s="692"/>
      <c r="DR241" s="692"/>
      <c r="DT241" s="692"/>
      <c r="DU241" s="692"/>
      <c r="DV241" s="692"/>
      <c r="DW241" s="692"/>
      <c r="DX241" s="692"/>
      <c r="DY241" s="692"/>
      <c r="DZ241" s="692"/>
      <c r="EA241" s="692"/>
      <c r="EB241" s="692"/>
      <c r="EC241" s="692"/>
      <c r="ED241" s="692"/>
      <c r="EE241" s="692"/>
      <c r="EF241" s="692"/>
      <c r="EG241" s="692"/>
      <c r="EH241" s="692"/>
      <c r="EI241" s="692"/>
      <c r="EJ241" s="692"/>
      <c r="EK241" s="692"/>
      <c r="EL241" s="692"/>
      <c r="EM241" s="692"/>
      <c r="EN241" s="692"/>
      <c r="EO241" s="692"/>
      <c r="EP241" s="692"/>
      <c r="EQ241" s="692"/>
      <c r="ER241" s="692"/>
      <c r="ES241" s="692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692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692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692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692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692"/>
      <c r="HJ241" s="692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692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692"/>
      <c r="IQ241" s="13"/>
      <c r="IR241" s="13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692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Z241" s="13"/>
      <c r="KA241" s="13"/>
      <c r="KB241" s="13"/>
      <c r="KC241" s="13"/>
      <c r="KD241" s="13"/>
      <c r="KE241" s="13"/>
      <c r="KF241" s="13"/>
      <c r="KG241" s="13"/>
      <c r="KH241" s="13"/>
      <c r="KI241" s="13"/>
      <c r="KJ241" s="13"/>
      <c r="KK241" s="13"/>
      <c r="KL241" s="13"/>
      <c r="KM241" s="13"/>
      <c r="KN241" s="13"/>
      <c r="KO241" s="13"/>
      <c r="KQ241" s="13"/>
      <c r="KR241" s="13"/>
      <c r="KS241" s="13"/>
      <c r="KT241" s="13"/>
      <c r="KU241" s="666"/>
      <c r="KV241" s="13"/>
      <c r="KW241" s="13"/>
      <c r="KX241" s="13"/>
      <c r="KY241" s="13"/>
      <c r="KZ241" s="13"/>
      <c r="LA241" s="13"/>
      <c r="LB241" s="13"/>
      <c r="LC241" s="13"/>
      <c r="LD241" s="13"/>
      <c r="LE241" s="13"/>
      <c r="LF241" s="13"/>
      <c r="LI241" s="13"/>
      <c r="LJ241" s="13"/>
      <c r="LK241" s="13"/>
      <c r="LL241" s="13"/>
      <c r="LM241" s="666"/>
      <c r="LN241" s="13"/>
      <c r="LO241" s="13"/>
      <c r="LP241" s="13"/>
      <c r="LQ241" s="13"/>
      <c r="LR241" s="13"/>
      <c r="LS241" s="13"/>
      <c r="LT241" s="13"/>
      <c r="LU241" s="13"/>
      <c r="LV241" s="13"/>
      <c r="LW241" s="13"/>
      <c r="LX241" s="13"/>
      <c r="LZ241" s="13"/>
      <c r="MA241" s="13"/>
      <c r="MB241" s="13"/>
      <c r="MC241" s="13"/>
      <c r="MD241" s="666"/>
      <c r="ME241" s="13"/>
      <c r="MF241" s="13"/>
      <c r="MG241" s="13"/>
      <c r="MH241" s="13"/>
      <c r="MI241" s="13"/>
      <c r="MJ241" s="13"/>
      <c r="MK241" s="13"/>
      <c r="ML241" s="13"/>
      <c r="MM241" s="13"/>
      <c r="MN241" s="13"/>
      <c r="MO241" s="13"/>
      <c r="MQ241" s="13"/>
      <c r="MR241" s="29"/>
      <c r="MS241" s="13"/>
      <c r="MT241" s="13"/>
      <c r="MU241" s="666"/>
      <c r="MV241" s="13"/>
      <c r="MW241" s="13"/>
      <c r="MX241" s="13"/>
      <c r="MY241" s="13"/>
      <c r="MZ241" s="13"/>
      <c r="NA241" s="13"/>
      <c r="NB241" s="13"/>
      <c r="NC241" s="13"/>
      <c r="ND241" s="13"/>
      <c r="NE241" s="13"/>
      <c r="NF241" s="13"/>
      <c r="NI241" s="13"/>
      <c r="NJ241" s="370">
        <v>11</v>
      </c>
      <c r="NK241" s="367">
        <v>12.57</v>
      </c>
      <c r="NL241" s="366"/>
      <c r="NM241" s="368" t="s">
        <v>62</v>
      </c>
      <c r="NN241" s="370">
        <f>NK241-NJ241+NU241-NT241</f>
        <v>0.77000000000000024</v>
      </c>
      <c r="NO241" s="371">
        <f>NN241/NJ241</f>
        <v>7.0000000000000021E-2</v>
      </c>
      <c r="NP241" s="371"/>
      <c r="NQ241" s="371"/>
      <c r="NR241" s="371"/>
      <c r="NS241" s="372" t="s">
        <v>701</v>
      </c>
      <c r="NT241" s="373">
        <v>0.8</v>
      </c>
      <c r="NU241" s="366"/>
      <c r="NV241" s="366"/>
      <c r="NW241" s="366"/>
      <c r="NX241" s="13"/>
      <c r="OA241" s="13"/>
      <c r="OB241" s="370">
        <v>11</v>
      </c>
      <c r="OC241" s="367">
        <v>12.57</v>
      </c>
      <c r="OD241" s="366"/>
      <c r="OE241" s="368" t="s">
        <v>62</v>
      </c>
      <c r="OF241" s="370">
        <f>OC241-OB241+OM241-OL241</f>
        <v>0.77000000000000024</v>
      </c>
      <c r="OG241" s="371">
        <f>OF241/OB241</f>
        <v>7.0000000000000021E-2</v>
      </c>
      <c r="OH241" s="371"/>
      <c r="OI241" s="371"/>
      <c r="OJ241" s="371"/>
      <c r="OK241" s="372" t="s">
        <v>701</v>
      </c>
      <c r="OL241" s="373">
        <v>0.8</v>
      </c>
      <c r="OM241" s="366"/>
      <c r="ON241" s="13"/>
      <c r="OQ241" s="13"/>
      <c r="OR241" s="370">
        <v>11</v>
      </c>
      <c r="OS241" s="367">
        <v>12.57</v>
      </c>
      <c r="OT241" s="366"/>
      <c r="OU241" s="368" t="s">
        <v>62</v>
      </c>
      <c r="OV241" s="370">
        <f>OS241-OR241+PC241-PB241</f>
        <v>1.0700000000000003</v>
      </c>
      <c r="OW241" s="371">
        <f>OV241/OR241</f>
        <v>9.7272727272727302E-2</v>
      </c>
      <c r="OX241" s="371"/>
      <c r="OY241" s="371"/>
      <c r="OZ241" s="371"/>
      <c r="PA241" s="372" t="s">
        <v>701</v>
      </c>
      <c r="PB241" s="373">
        <v>0.5</v>
      </c>
      <c r="PC241" s="366"/>
      <c r="PD241" s="13"/>
      <c r="PG241" s="13"/>
      <c r="PH241" s="370">
        <v>11</v>
      </c>
      <c r="PI241" s="367">
        <v>12.57</v>
      </c>
      <c r="PJ241" s="366"/>
      <c r="PK241" s="368" t="s">
        <v>62</v>
      </c>
      <c r="PL241" s="370">
        <f>PI241-PH241+PS241-PR241</f>
        <v>1.0700000000000003</v>
      </c>
      <c r="PM241" s="371">
        <f>PL241/PH241</f>
        <v>9.7272727272727302E-2</v>
      </c>
      <c r="PN241" s="371"/>
      <c r="PO241" s="371"/>
      <c r="PP241" s="371"/>
      <c r="PQ241" s="372" t="s">
        <v>701</v>
      </c>
      <c r="PR241" s="373">
        <v>0.5</v>
      </c>
      <c r="PS241" s="366"/>
      <c r="PT241" s="13"/>
      <c r="PV241" s="13"/>
      <c r="PW241" s="370">
        <v>11</v>
      </c>
      <c r="PX241" s="367">
        <v>12.57</v>
      </c>
      <c r="PY241" s="366"/>
      <c r="PZ241" s="368" t="s">
        <v>62</v>
      </c>
      <c r="QA241" s="370">
        <f>PX241-PW241+QH241-QG241</f>
        <v>1.0700000000000003</v>
      </c>
      <c r="QB241" s="371">
        <f>QA241/PW241</f>
        <v>9.7272727272727302E-2</v>
      </c>
      <c r="QC241" s="371"/>
      <c r="QD241" s="371"/>
      <c r="QE241" s="371"/>
      <c r="QF241" s="372" t="s">
        <v>701</v>
      </c>
      <c r="QG241" s="373">
        <v>0.5</v>
      </c>
      <c r="QH241" s="366"/>
      <c r="QI241" s="13"/>
      <c r="QK241" s="13"/>
      <c r="QL241" s="370">
        <v>11</v>
      </c>
      <c r="QM241" s="367">
        <v>12.57</v>
      </c>
      <c r="QN241" s="366"/>
      <c r="QO241" s="368" t="s">
        <v>62</v>
      </c>
      <c r="QP241" s="370">
        <f>QM241-QL241+QW241-QV241</f>
        <v>1.0700000000000003</v>
      </c>
      <c r="QQ241" s="371">
        <f>QP241/QL241</f>
        <v>9.7272727272727302E-2</v>
      </c>
      <c r="QR241" s="371"/>
      <c r="QS241" s="371"/>
      <c r="QT241" s="371"/>
      <c r="QU241" s="372" t="s">
        <v>701</v>
      </c>
      <c r="QV241" s="373">
        <v>0.5</v>
      </c>
      <c r="QW241" s="366"/>
      <c r="QX241" s="13"/>
      <c r="QZ241" s="622"/>
      <c r="RA241" s="370">
        <v>11</v>
      </c>
      <c r="RB241" s="367">
        <v>12.57</v>
      </c>
      <c r="RC241" s="512"/>
      <c r="RD241" s="368" t="s">
        <v>62</v>
      </c>
      <c r="RE241" s="370">
        <f>RB241-RA241+RL241-RK241</f>
        <v>1.0700000000000003</v>
      </c>
      <c r="RF241" s="371">
        <f>RE241/RA241</f>
        <v>9.7272727272727302E-2</v>
      </c>
      <c r="RG241" s="371"/>
      <c r="RH241" s="371"/>
      <c r="RI241" s="371"/>
      <c r="RJ241" s="530" t="s">
        <v>701</v>
      </c>
      <c r="RK241" s="373">
        <v>0.5</v>
      </c>
      <c r="RL241" s="579"/>
      <c r="RM241" s="633"/>
      <c r="RQ241" s="622"/>
      <c r="RR241" s="370">
        <v>11</v>
      </c>
      <c r="RS241" s="367">
        <v>12.57</v>
      </c>
      <c r="RT241" s="512"/>
      <c r="RU241" s="368" t="s">
        <v>62</v>
      </c>
      <c r="RV241" s="370">
        <f>RS241-RR241+SC241-SB241</f>
        <v>1.0700000000000003</v>
      </c>
      <c r="RW241" s="371">
        <f>RV241/RR241</f>
        <v>9.7272727272727302E-2</v>
      </c>
      <c r="RX241" s="371"/>
      <c r="RY241" s="371"/>
      <c r="RZ241" s="371"/>
      <c r="SA241" s="530" t="s">
        <v>701</v>
      </c>
      <c r="SB241" s="373">
        <v>0.5</v>
      </c>
      <c r="SC241" s="579"/>
      <c r="SD241" s="633"/>
    </row>
    <row r="242" spans="1:498">
      <c r="A242" s="35" t="s">
        <v>692</v>
      </c>
      <c r="B242" s="36">
        <v>80</v>
      </c>
      <c r="C242" s="35" t="s">
        <v>47</v>
      </c>
      <c r="D242" s="773">
        <v>1029</v>
      </c>
      <c r="E242" s="256" t="s">
        <v>674</v>
      </c>
      <c r="F242" s="337" t="s">
        <v>675</v>
      </c>
      <c r="G242" s="337" t="s">
        <v>693</v>
      </c>
      <c r="H242" s="35" t="s">
        <v>691</v>
      </c>
      <c r="J242" s="692"/>
      <c r="K242" s="692"/>
      <c r="L242" s="692"/>
      <c r="M242" s="692"/>
      <c r="N242" s="692"/>
      <c r="O242" s="692"/>
      <c r="P242" s="692"/>
      <c r="Q242" s="692"/>
      <c r="R242" s="692"/>
      <c r="S242" s="692"/>
      <c r="T242" s="692"/>
      <c r="U242" s="692"/>
      <c r="V242" s="692"/>
      <c r="X242" s="692"/>
      <c r="Y242" s="692"/>
      <c r="Z242" s="692"/>
      <c r="AA242" s="692"/>
      <c r="AB242" s="692"/>
      <c r="AC242" s="692"/>
      <c r="AD242" s="692"/>
      <c r="AE242" s="692"/>
      <c r="AF242" s="692"/>
      <c r="AG242" s="692"/>
      <c r="AH242" s="692"/>
      <c r="AI242" s="692"/>
      <c r="AJ242" s="692"/>
      <c r="AL242" s="692"/>
      <c r="AM242" s="692"/>
      <c r="AN242" s="692"/>
      <c r="AO242" s="692"/>
      <c r="AP242" s="692"/>
      <c r="AQ242" s="692"/>
      <c r="AR242" s="692"/>
      <c r="AS242" s="692"/>
      <c r="AT242" s="692"/>
      <c r="AU242" s="692"/>
      <c r="AV242" s="692"/>
      <c r="AW242" s="692"/>
      <c r="AX242" s="692"/>
      <c r="AZ242" s="692"/>
      <c r="BA242" s="692"/>
      <c r="BB242" s="692"/>
      <c r="BC242" s="692"/>
      <c r="BD242" s="692"/>
      <c r="BE242" s="692"/>
      <c r="BF242" s="692"/>
      <c r="BG242" s="692"/>
      <c r="BH242" s="692"/>
      <c r="BI242" s="692"/>
      <c r="BJ242" s="692"/>
      <c r="BK242" s="692"/>
      <c r="BL242" s="692"/>
      <c r="BN242" s="692"/>
      <c r="BO242" s="692"/>
      <c r="BP242" s="692"/>
      <c r="BQ242" s="692"/>
      <c r="BR242" s="692"/>
      <c r="BS242" s="692"/>
      <c r="BT242" s="692"/>
      <c r="BU242" s="692"/>
      <c r="BV242" s="692"/>
      <c r="BW242" s="692"/>
      <c r="BX242" s="692"/>
      <c r="BY242" s="692"/>
      <c r="BZ242" s="692"/>
      <c r="CB242" s="692"/>
      <c r="CC242" s="692"/>
      <c r="CD242" s="692"/>
      <c r="CE242" s="692"/>
      <c r="CF242" s="692"/>
      <c r="CG242" s="692"/>
      <c r="CH242" s="692"/>
      <c r="CI242" s="692"/>
      <c r="CJ242" s="692"/>
      <c r="CK242" s="692"/>
      <c r="CL242" s="692"/>
      <c r="CM242" s="692"/>
      <c r="CN242" s="692"/>
      <c r="CP242" s="692"/>
      <c r="CQ242" s="692"/>
      <c r="CR242" s="692"/>
      <c r="CS242" s="692"/>
      <c r="CT242" s="692"/>
      <c r="CU242" s="692"/>
      <c r="CV242" s="692"/>
      <c r="CW242" s="692"/>
      <c r="CX242" s="692"/>
      <c r="CY242" s="692"/>
      <c r="CZ242" s="692"/>
      <c r="DA242" s="692"/>
      <c r="DB242" s="692"/>
      <c r="DD242" s="692"/>
      <c r="DE242" s="692"/>
      <c r="DF242" s="692"/>
      <c r="DG242" s="692"/>
      <c r="DH242" s="692"/>
      <c r="DI242" s="692"/>
      <c r="DJ242" s="692"/>
      <c r="DK242" s="692"/>
      <c r="DL242" s="692"/>
      <c r="DM242" s="692"/>
      <c r="DN242" s="692"/>
      <c r="DO242" s="692"/>
      <c r="DP242" s="692"/>
      <c r="DQ242" s="692"/>
      <c r="DR242" s="692"/>
      <c r="DT242" s="692"/>
      <c r="DU242" s="692"/>
      <c r="DV242" s="692"/>
      <c r="DW242" s="692"/>
      <c r="DX242" s="692"/>
      <c r="DY242" s="692"/>
      <c r="DZ242" s="692"/>
      <c r="EA242" s="692"/>
      <c r="EB242" s="692"/>
      <c r="EC242" s="692"/>
      <c r="ED242" s="692"/>
      <c r="EE242" s="692"/>
      <c r="EF242" s="692"/>
      <c r="EG242" s="692"/>
      <c r="EH242" s="692"/>
      <c r="EI242" s="692"/>
      <c r="EJ242" s="692"/>
      <c r="EK242" s="692"/>
      <c r="EL242" s="692"/>
      <c r="EM242" s="692"/>
      <c r="EN242" s="692"/>
      <c r="EO242" s="692"/>
      <c r="EP242" s="692"/>
      <c r="EQ242" s="692"/>
      <c r="ER242" s="692"/>
      <c r="ES242" s="692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692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692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692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692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692"/>
      <c r="HJ242" s="692"/>
      <c r="HK242" s="13"/>
      <c r="HL242" s="13"/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692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13"/>
      <c r="IK242" s="13"/>
      <c r="IL242" s="13"/>
      <c r="IM242" s="692"/>
      <c r="IQ242" s="13"/>
      <c r="IR242" s="13"/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692"/>
      <c r="JH242" s="13"/>
      <c r="JI242" s="13"/>
      <c r="JJ242" s="13"/>
      <c r="JK242" s="13"/>
      <c r="JL242" s="13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Z242" s="13"/>
      <c r="KA242" s="13"/>
      <c r="KB242" s="13"/>
      <c r="KC242" s="13"/>
      <c r="KD242" s="13"/>
      <c r="KE242" s="13"/>
      <c r="KF242" s="13"/>
      <c r="KG242" s="13"/>
      <c r="KH242" s="13"/>
      <c r="KI242" s="13"/>
      <c r="KJ242" s="13"/>
      <c r="KK242" s="13"/>
      <c r="KL242" s="13"/>
      <c r="KM242" s="13"/>
      <c r="KN242" s="13"/>
      <c r="KO242" s="13"/>
      <c r="KQ242" s="13"/>
      <c r="KR242" s="13"/>
      <c r="KS242" s="13"/>
      <c r="KT242" s="13"/>
      <c r="KU242" s="666"/>
      <c r="KV242" s="13"/>
      <c r="KW242" s="13"/>
      <c r="KX242" s="13"/>
      <c r="KY242" s="13"/>
      <c r="KZ242" s="13"/>
      <c r="LA242" s="13"/>
      <c r="LB242" s="13"/>
      <c r="LC242" s="13"/>
      <c r="LD242" s="13"/>
      <c r="LE242" s="13"/>
      <c r="LF242" s="13"/>
      <c r="LI242" s="13"/>
      <c r="LJ242" s="13"/>
      <c r="LK242" s="13"/>
      <c r="LL242" s="13"/>
      <c r="LM242" s="666"/>
      <c r="LN242" s="13"/>
      <c r="LO242" s="13"/>
      <c r="LP242" s="13"/>
      <c r="LQ242" s="13"/>
      <c r="LR242" s="13"/>
      <c r="LS242" s="13"/>
      <c r="LT242" s="13"/>
      <c r="LU242" s="13"/>
      <c r="LV242" s="13"/>
      <c r="LW242" s="13"/>
      <c r="LX242" s="13"/>
      <c r="LZ242" s="13"/>
      <c r="MA242" s="13"/>
      <c r="MB242" s="13"/>
      <c r="MC242" s="13"/>
      <c r="MD242" s="666"/>
      <c r="ME242" s="13"/>
      <c r="MF242" s="13"/>
      <c r="MG242" s="13"/>
      <c r="MH242" s="13"/>
      <c r="MI242" s="13"/>
      <c r="MJ242" s="13"/>
      <c r="MK242" s="13"/>
      <c r="ML242" s="13"/>
      <c r="MM242" s="13"/>
      <c r="MN242" s="13"/>
      <c r="MO242" s="13"/>
      <c r="MQ242" s="13"/>
      <c r="MR242" s="13"/>
      <c r="MS242" s="13"/>
      <c r="MT242" s="13"/>
      <c r="MU242" s="666"/>
      <c r="MV242" s="13"/>
      <c r="MW242" s="13"/>
      <c r="MX242" s="13"/>
      <c r="MY242" s="13"/>
      <c r="MZ242" s="13"/>
      <c r="NA242" s="13"/>
      <c r="NB242" s="13"/>
      <c r="NC242" s="13"/>
      <c r="ND242" s="13"/>
      <c r="NE242" s="13"/>
      <c r="NF242" s="13"/>
      <c r="NI242" s="13"/>
      <c r="NJ242" s="370">
        <v>12.8</v>
      </c>
      <c r="NK242" s="367">
        <v>13.840000000000002</v>
      </c>
      <c r="NL242" s="366"/>
      <c r="NM242" s="368" t="s">
        <v>62</v>
      </c>
      <c r="NN242" s="370">
        <f>NK242-NJ242+NU242-NT242</f>
        <v>0.64000000000000079</v>
      </c>
      <c r="NO242" s="371">
        <f>NN242/NJ242</f>
        <v>5.0000000000000058E-2</v>
      </c>
      <c r="NP242" s="371"/>
      <c r="NQ242" s="371"/>
      <c r="NR242" s="371"/>
      <c r="NS242" s="372" t="s">
        <v>701</v>
      </c>
      <c r="NT242" s="373">
        <v>0.8</v>
      </c>
      <c r="NU242" s="374">
        <v>0.4</v>
      </c>
      <c r="NV242" s="366"/>
      <c r="NW242" s="366"/>
      <c r="NX242" s="13"/>
      <c r="OA242" s="13"/>
      <c r="OB242" s="370">
        <v>12.8</v>
      </c>
      <c r="OC242" s="367">
        <v>13.840000000000002</v>
      </c>
      <c r="OD242" s="366"/>
      <c r="OE242" s="368" t="s">
        <v>62</v>
      </c>
      <c r="OF242" s="370">
        <f>OC242-OB242+OM242-OL242</f>
        <v>0.64000000000000079</v>
      </c>
      <c r="OG242" s="371">
        <f>OF242/OB242</f>
        <v>5.0000000000000058E-2</v>
      </c>
      <c r="OH242" s="371"/>
      <c r="OI242" s="371"/>
      <c r="OJ242" s="371"/>
      <c r="OK242" s="372" t="s">
        <v>701</v>
      </c>
      <c r="OL242" s="373">
        <v>0.8</v>
      </c>
      <c r="OM242" s="374">
        <v>0.4</v>
      </c>
      <c r="ON242" s="13"/>
      <c r="OQ242" s="13"/>
      <c r="OR242" s="370">
        <v>12.8</v>
      </c>
      <c r="OS242" s="367">
        <v>13.840000000000002</v>
      </c>
      <c r="OT242" s="366"/>
      <c r="OU242" s="368" t="s">
        <v>62</v>
      </c>
      <c r="OV242" s="370">
        <f>OS242-OR242+PC242-PB242</f>
        <v>0.94000000000000083</v>
      </c>
      <c r="OW242" s="371">
        <f>OV242/OR242</f>
        <v>7.3437500000000058E-2</v>
      </c>
      <c r="OX242" s="371"/>
      <c r="OY242" s="371"/>
      <c r="OZ242" s="371"/>
      <c r="PA242" s="372" t="s">
        <v>701</v>
      </c>
      <c r="PB242" s="373">
        <v>0.5</v>
      </c>
      <c r="PC242" s="374">
        <v>0.4</v>
      </c>
      <c r="PD242" s="13"/>
      <c r="PG242" s="13"/>
      <c r="PH242" s="370">
        <v>12.8</v>
      </c>
      <c r="PI242" s="367">
        <v>13.840000000000002</v>
      </c>
      <c r="PJ242" s="366"/>
      <c r="PK242" s="368" t="s">
        <v>62</v>
      </c>
      <c r="PL242" s="370">
        <f>PI242-PH242+PS242-PR242</f>
        <v>0.94000000000000083</v>
      </c>
      <c r="PM242" s="371">
        <f>PL242/PH242</f>
        <v>7.3437500000000058E-2</v>
      </c>
      <c r="PN242" s="371"/>
      <c r="PO242" s="371"/>
      <c r="PP242" s="371"/>
      <c r="PQ242" s="372" t="s">
        <v>701</v>
      </c>
      <c r="PR242" s="373">
        <v>0.5</v>
      </c>
      <c r="PS242" s="374">
        <v>0.4</v>
      </c>
      <c r="PT242" s="13"/>
      <c r="PV242" s="13"/>
      <c r="PW242" s="370">
        <v>12.8</v>
      </c>
      <c r="PX242" s="367">
        <v>13.840000000000002</v>
      </c>
      <c r="PY242" s="366"/>
      <c r="PZ242" s="368" t="s">
        <v>62</v>
      </c>
      <c r="QA242" s="370">
        <f>PX242-PW242+QH242-QG242</f>
        <v>0.94000000000000083</v>
      </c>
      <c r="QB242" s="371">
        <f>QA242/PW242</f>
        <v>7.3437500000000058E-2</v>
      </c>
      <c r="QC242" s="371"/>
      <c r="QD242" s="371"/>
      <c r="QE242" s="371"/>
      <c r="QF242" s="372" t="s">
        <v>701</v>
      </c>
      <c r="QG242" s="373">
        <v>0.5</v>
      </c>
      <c r="QH242" s="374">
        <v>0.4</v>
      </c>
      <c r="QI242" s="13"/>
      <c r="QK242" s="13"/>
      <c r="QL242" s="370">
        <v>12.8</v>
      </c>
      <c r="QM242" s="367">
        <v>13.840000000000002</v>
      </c>
      <c r="QN242" s="366"/>
      <c r="QO242" s="368" t="s">
        <v>62</v>
      </c>
      <c r="QP242" s="370">
        <f>QM242-QL242+QW242-QV242</f>
        <v>0.94000000000000083</v>
      </c>
      <c r="QQ242" s="371">
        <f>QP242/QL242</f>
        <v>7.3437500000000058E-2</v>
      </c>
      <c r="QR242" s="371"/>
      <c r="QS242" s="371"/>
      <c r="QT242" s="371"/>
      <c r="QU242" s="372" t="s">
        <v>701</v>
      </c>
      <c r="QV242" s="373">
        <v>0.5</v>
      </c>
      <c r="QW242" s="374">
        <v>0.4</v>
      </c>
      <c r="QX242" s="13"/>
      <c r="QZ242" s="622"/>
      <c r="RA242" s="370">
        <v>12.8</v>
      </c>
      <c r="RB242" s="367">
        <v>13.840000000000002</v>
      </c>
      <c r="RC242" s="512"/>
      <c r="RD242" s="368" t="s">
        <v>62</v>
      </c>
      <c r="RE242" s="370">
        <f>RB242-RA242+RL242-RK242</f>
        <v>0.94000000000000083</v>
      </c>
      <c r="RF242" s="371">
        <f>RE242/RA242</f>
        <v>7.3437500000000058E-2</v>
      </c>
      <c r="RG242" s="371"/>
      <c r="RH242" s="371"/>
      <c r="RI242" s="371"/>
      <c r="RJ242" s="530" t="s">
        <v>701</v>
      </c>
      <c r="RK242" s="373">
        <v>0.5</v>
      </c>
      <c r="RL242" s="520">
        <v>0.4</v>
      </c>
      <c r="RM242" s="633"/>
      <c r="RQ242" s="622"/>
      <c r="RR242" s="370">
        <v>12.8</v>
      </c>
      <c r="RS242" s="367">
        <v>13.840000000000002</v>
      </c>
      <c r="RT242" s="512"/>
      <c r="RU242" s="368" t="s">
        <v>62</v>
      </c>
      <c r="RV242" s="370">
        <f>RS242-RR242+SC242-SB242</f>
        <v>0.94000000000000083</v>
      </c>
      <c r="RW242" s="371">
        <f>RV242/RR242</f>
        <v>7.3437500000000058E-2</v>
      </c>
      <c r="RX242" s="371"/>
      <c r="RY242" s="371"/>
      <c r="RZ242" s="371"/>
      <c r="SA242" s="530" t="s">
        <v>701</v>
      </c>
      <c r="SB242" s="373">
        <v>0.5</v>
      </c>
      <c r="SC242" s="520">
        <v>0.4</v>
      </c>
      <c r="SD242" s="633"/>
    </row>
    <row r="243" spans="1:498">
      <c r="A243" s="35" t="s">
        <v>694</v>
      </c>
      <c r="B243" s="36">
        <v>80</v>
      </c>
      <c r="C243" s="35" t="s">
        <v>47</v>
      </c>
      <c r="D243" s="773">
        <v>1029</v>
      </c>
      <c r="E243" s="256" t="s">
        <v>674</v>
      </c>
      <c r="F243" s="337" t="s">
        <v>675</v>
      </c>
      <c r="G243" s="337" t="s">
        <v>695</v>
      </c>
      <c r="H243" s="35" t="s">
        <v>691</v>
      </c>
      <c r="J243" s="692"/>
      <c r="K243" s="692"/>
      <c r="L243" s="692"/>
      <c r="M243" s="692"/>
      <c r="N243" s="692"/>
      <c r="O243" s="692"/>
      <c r="P243" s="692"/>
      <c r="Q243" s="692"/>
      <c r="R243" s="692"/>
      <c r="S243" s="692"/>
      <c r="T243" s="692"/>
      <c r="U243" s="692"/>
      <c r="V243" s="692"/>
      <c r="X243" s="692"/>
      <c r="Y243" s="692"/>
      <c r="Z243" s="692"/>
      <c r="AA243" s="692"/>
      <c r="AB243" s="692"/>
      <c r="AC243" s="692"/>
      <c r="AD243" s="692"/>
      <c r="AE243" s="692"/>
      <c r="AF243" s="692"/>
      <c r="AG243" s="692"/>
      <c r="AH243" s="692"/>
      <c r="AI243" s="692"/>
      <c r="AJ243" s="692"/>
      <c r="AL243" s="692"/>
      <c r="AM243" s="692"/>
      <c r="AN243" s="692"/>
      <c r="AO243" s="692"/>
      <c r="AP243" s="692"/>
      <c r="AQ243" s="692"/>
      <c r="AR243" s="692"/>
      <c r="AS243" s="692"/>
      <c r="AT243" s="692"/>
      <c r="AU243" s="692"/>
      <c r="AV243" s="692"/>
      <c r="AW243" s="692"/>
      <c r="AX243" s="692"/>
      <c r="AZ243" s="692"/>
      <c r="BA243" s="692"/>
      <c r="BB243" s="692"/>
      <c r="BC243" s="692"/>
      <c r="BD243" s="692"/>
      <c r="BE243" s="692"/>
      <c r="BF243" s="692"/>
      <c r="BG243" s="692"/>
      <c r="BH243" s="692"/>
      <c r="BI243" s="692"/>
      <c r="BJ243" s="692"/>
      <c r="BK243" s="692"/>
      <c r="BL243" s="692"/>
      <c r="BN243" s="692"/>
      <c r="BO243" s="692"/>
      <c r="BP243" s="692"/>
      <c r="BQ243" s="692"/>
      <c r="BR243" s="692"/>
      <c r="BS243" s="692"/>
      <c r="BT243" s="692"/>
      <c r="BU243" s="692"/>
      <c r="BV243" s="692"/>
      <c r="BW243" s="692"/>
      <c r="BX243" s="692"/>
      <c r="BY243" s="692"/>
      <c r="BZ243" s="692"/>
      <c r="CB243" s="692"/>
      <c r="CC243" s="692"/>
      <c r="CD243" s="692"/>
      <c r="CE243" s="692"/>
      <c r="CF243" s="692"/>
      <c r="CG243" s="692"/>
      <c r="CH243" s="692"/>
      <c r="CI243" s="692"/>
      <c r="CJ243" s="692"/>
      <c r="CK243" s="692"/>
      <c r="CL243" s="692"/>
      <c r="CM243" s="692"/>
      <c r="CN243" s="692"/>
      <c r="CP243" s="692"/>
      <c r="CQ243" s="692"/>
      <c r="CR243" s="692"/>
      <c r="CS243" s="692"/>
      <c r="CT243" s="692"/>
      <c r="CU243" s="692"/>
      <c r="CV243" s="692"/>
      <c r="CW243" s="692"/>
      <c r="CX243" s="692"/>
      <c r="CY243" s="692"/>
      <c r="CZ243" s="692"/>
      <c r="DA243" s="692"/>
      <c r="DB243" s="692"/>
      <c r="DD243" s="692"/>
      <c r="DE243" s="692"/>
      <c r="DF243" s="692"/>
      <c r="DG243" s="692"/>
      <c r="DH243" s="692"/>
      <c r="DI243" s="692"/>
      <c r="DJ243" s="692"/>
      <c r="DK243" s="692"/>
      <c r="DL243" s="692"/>
      <c r="DM243" s="692"/>
      <c r="DN243" s="692"/>
      <c r="DO243" s="692"/>
      <c r="DP243" s="692"/>
      <c r="DQ243" s="692"/>
      <c r="DR243" s="692"/>
      <c r="DT243" s="692"/>
      <c r="DU243" s="692"/>
      <c r="DV243" s="692"/>
      <c r="DW243" s="692"/>
      <c r="DX243" s="692"/>
      <c r="DY243" s="692"/>
      <c r="DZ243" s="692"/>
      <c r="EA243" s="692"/>
      <c r="EB243" s="692"/>
      <c r="EC243" s="692"/>
      <c r="ED243" s="692"/>
      <c r="EE243" s="692"/>
      <c r="EF243" s="692"/>
      <c r="EG243" s="692"/>
      <c r="EH243" s="692"/>
      <c r="EI243" s="692"/>
      <c r="EJ243" s="692"/>
      <c r="EK243" s="692"/>
      <c r="EL243" s="692"/>
      <c r="EM243" s="692"/>
      <c r="EN243" s="692"/>
      <c r="EO243" s="692"/>
      <c r="EP243" s="692"/>
      <c r="EQ243" s="692"/>
      <c r="ER243" s="692"/>
      <c r="ES243" s="692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692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692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692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692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692"/>
      <c r="HJ243" s="692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692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692"/>
      <c r="IQ243" s="13"/>
      <c r="IR243" s="13"/>
      <c r="IS243" s="13"/>
      <c r="IT243" s="13"/>
      <c r="IU243" s="13"/>
      <c r="IV243" s="13"/>
      <c r="IW243" s="13"/>
      <c r="IX243" s="13"/>
      <c r="IY243" s="13"/>
      <c r="IZ243" s="13"/>
      <c r="JA243" s="13"/>
      <c r="JB243" s="13"/>
      <c r="JC243" s="13"/>
      <c r="JD243" s="13"/>
      <c r="JE243" s="13"/>
      <c r="JF243" s="692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Z243" s="13"/>
      <c r="KA243" s="13"/>
      <c r="KB243" s="13"/>
      <c r="KC243" s="13"/>
      <c r="KD243" s="13"/>
      <c r="KE243" s="13"/>
      <c r="KF243" s="13"/>
      <c r="KG243" s="13"/>
      <c r="KH243" s="13"/>
      <c r="KI243" s="13"/>
      <c r="KJ243" s="13"/>
      <c r="KK243" s="13"/>
      <c r="KL243" s="13"/>
      <c r="KM243" s="13"/>
      <c r="KN243" s="13"/>
      <c r="KO243" s="13"/>
      <c r="KQ243" s="13"/>
      <c r="KR243" s="13"/>
      <c r="KS243" s="13"/>
      <c r="KT243" s="13"/>
      <c r="KU243" s="666"/>
      <c r="KV243" s="13"/>
      <c r="KW243" s="13"/>
      <c r="KX243" s="13"/>
      <c r="KY243" s="13"/>
      <c r="KZ243" s="13"/>
      <c r="LA243" s="13"/>
      <c r="LB243" s="13"/>
      <c r="LC243" s="13"/>
      <c r="LD243" s="13"/>
      <c r="LE243" s="13"/>
      <c r="LF243" s="13"/>
      <c r="LI243" s="13"/>
      <c r="LJ243" s="13"/>
      <c r="LK243" s="13"/>
      <c r="LL243" s="13"/>
      <c r="LM243" s="666"/>
      <c r="LN243" s="13"/>
      <c r="LO243" s="13"/>
      <c r="LP243" s="13"/>
      <c r="LQ243" s="13"/>
      <c r="LR243" s="13"/>
      <c r="LS243" s="13"/>
      <c r="LT243" s="13"/>
      <c r="LU243" s="13"/>
      <c r="LV243" s="13"/>
      <c r="LW243" s="13"/>
      <c r="LX243" s="13"/>
      <c r="LZ243" s="13"/>
      <c r="MA243" s="13"/>
      <c r="MB243" s="13"/>
      <c r="MC243" s="13"/>
      <c r="MD243" s="666"/>
      <c r="ME243" s="13"/>
      <c r="MF243" s="13"/>
      <c r="MG243" s="13"/>
      <c r="MH243" s="13"/>
      <c r="MI243" s="13"/>
      <c r="MJ243" s="13"/>
      <c r="MK243" s="13"/>
      <c r="ML243" s="13"/>
      <c r="MM243" s="13"/>
      <c r="MN243" s="13"/>
      <c r="MO243" s="13"/>
      <c r="MQ243" s="13"/>
      <c r="MR243" s="13"/>
      <c r="MS243" s="13"/>
      <c r="MT243" s="13"/>
      <c r="MU243" s="666"/>
      <c r="MV243" s="13"/>
      <c r="MW243" s="13"/>
      <c r="MX243" s="13"/>
      <c r="MY243" s="13"/>
      <c r="MZ243" s="13"/>
      <c r="NA243" s="13"/>
      <c r="NB243" s="13"/>
      <c r="NC243" s="13"/>
      <c r="ND243" s="13"/>
      <c r="NE243" s="13"/>
      <c r="NF243" s="13"/>
      <c r="NI243" s="13"/>
      <c r="NJ243" s="370">
        <v>14.05</v>
      </c>
      <c r="NK243" s="367">
        <v>15.152500000000002</v>
      </c>
      <c r="NL243" s="366"/>
      <c r="NM243" s="368" t="s">
        <v>62</v>
      </c>
      <c r="NN243" s="370">
        <f>NK243-NJ243+NU243-NT243</f>
        <v>0.70250000000000079</v>
      </c>
      <c r="NO243" s="371">
        <f>NN243/NJ243</f>
        <v>5.0000000000000051E-2</v>
      </c>
      <c r="NP243" s="371"/>
      <c r="NQ243" s="371"/>
      <c r="NR243" s="371"/>
      <c r="NS243" s="372" t="s">
        <v>701</v>
      </c>
      <c r="NT243" s="373">
        <v>0.8</v>
      </c>
      <c r="NU243" s="374">
        <v>0.4</v>
      </c>
      <c r="NV243" s="366"/>
      <c r="NW243" s="366"/>
      <c r="NX243" s="13"/>
      <c r="OA243" s="13"/>
      <c r="OB243" s="370">
        <v>14.05</v>
      </c>
      <c r="OC243" s="367">
        <v>15.152500000000002</v>
      </c>
      <c r="OD243" s="366"/>
      <c r="OE243" s="368" t="s">
        <v>62</v>
      </c>
      <c r="OF243" s="370">
        <f>OC243-OB243+OM243-OL243</f>
        <v>0.70250000000000079</v>
      </c>
      <c r="OG243" s="371">
        <f>OF243/OB243</f>
        <v>5.0000000000000051E-2</v>
      </c>
      <c r="OH243" s="371"/>
      <c r="OI243" s="371"/>
      <c r="OJ243" s="371"/>
      <c r="OK243" s="372" t="s">
        <v>701</v>
      </c>
      <c r="OL243" s="373">
        <v>0.8</v>
      </c>
      <c r="OM243" s="374">
        <v>0.4</v>
      </c>
      <c r="ON243" s="13"/>
      <c r="OQ243" s="13"/>
      <c r="OR243" s="370">
        <v>14.05</v>
      </c>
      <c r="OS243" s="367">
        <v>15.152500000000002</v>
      </c>
      <c r="OT243" s="366"/>
      <c r="OU243" s="368" t="s">
        <v>62</v>
      </c>
      <c r="OV243" s="370">
        <f>OS243-OR243+PC243-PB243</f>
        <v>1.0025000000000008</v>
      </c>
      <c r="OW243" s="371">
        <f>OV243/OR243</f>
        <v>7.1352313167259845E-2</v>
      </c>
      <c r="OX243" s="371"/>
      <c r="OY243" s="371"/>
      <c r="OZ243" s="371"/>
      <c r="PA243" s="372" t="s">
        <v>701</v>
      </c>
      <c r="PB243" s="373">
        <v>0.5</v>
      </c>
      <c r="PC243" s="374">
        <v>0.4</v>
      </c>
      <c r="PD243" s="13"/>
      <c r="PG243" s="13"/>
      <c r="PH243" s="370">
        <v>14.05</v>
      </c>
      <c r="PI243" s="367">
        <v>15.152500000000002</v>
      </c>
      <c r="PJ243" s="366"/>
      <c r="PK243" s="368" t="s">
        <v>62</v>
      </c>
      <c r="PL243" s="370">
        <f>PI243-PH243+PS243-PR243</f>
        <v>1.0025000000000008</v>
      </c>
      <c r="PM243" s="371">
        <f>PL243/PH243</f>
        <v>7.1352313167259845E-2</v>
      </c>
      <c r="PN243" s="371"/>
      <c r="PO243" s="371"/>
      <c r="PP243" s="371"/>
      <c r="PQ243" s="372" t="s">
        <v>701</v>
      </c>
      <c r="PR243" s="373">
        <v>0.5</v>
      </c>
      <c r="PS243" s="374">
        <v>0.4</v>
      </c>
      <c r="PT243" s="13"/>
      <c r="PV243" s="13"/>
      <c r="PW243" s="370">
        <v>14.05</v>
      </c>
      <c r="PX243" s="367">
        <v>15.152500000000002</v>
      </c>
      <c r="PY243" s="366"/>
      <c r="PZ243" s="368" t="s">
        <v>62</v>
      </c>
      <c r="QA243" s="370">
        <f>PX243-PW243+QH243-QG243</f>
        <v>1.0025000000000008</v>
      </c>
      <c r="QB243" s="371">
        <f>QA243/PW243</f>
        <v>7.1352313167259845E-2</v>
      </c>
      <c r="QC243" s="371"/>
      <c r="QD243" s="371"/>
      <c r="QE243" s="371"/>
      <c r="QF243" s="372" t="s">
        <v>701</v>
      </c>
      <c r="QG243" s="373">
        <v>0.5</v>
      </c>
      <c r="QH243" s="374">
        <v>0.4</v>
      </c>
      <c r="QI243" s="13"/>
      <c r="QK243" s="13"/>
      <c r="QL243" s="370">
        <v>14.05</v>
      </c>
      <c r="QM243" s="367">
        <v>15.152500000000002</v>
      </c>
      <c r="QN243" s="366"/>
      <c r="QO243" s="368" t="s">
        <v>62</v>
      </c>
      <c r="QP243" s="370">
        <f>QM243-QL243+QW243-QV243</f>
        <v>1.0025000000000008</v>
      </c>
      <c r="QQ243" s="371">
        <f>QP243/QL243</f>
        <v>7.1352313167259845E-2</v>
      </c>
      <c r="QR243" s="371"/>
      <c r="QS243" s="371"/>
      <c r="QT243" s="371"/>
      <c r="QU243" s="372" t="s">
        <v>701</v>
      </c>
      <c r="QV243" s="373">
        <v>0.5</v>
      </c>
      <c r="QW243" s="374">
        <v>0.4</v>
      </c>
      <c r="QX243" s="13"/>
      <c r="QZ243" s="622"/>
      <c r="RA243" s="370">
        <v>14.05</v>
      </c>
      <c r="RB243" s="367">
        <v>15.152500000000002</v>
      </c>
      <c r="RC243" s="512"/>
      <c r="RD243" s="368" t="s">
        <v>62</v>
      </c>
      <c r="RE243" s="370">
        <f>RB243-RA243+RL243-RK243</f>
        <v>1.0025000000000008</v>
      </c>
      <c r="RF243" s="371">
        <f>RE243/RA243</f>
        <v>7.1352313167259845E-2</v>
      </c>
      <c r="RG243" s="371"/>
      <c r="RH243" s="371"/>
      <c r="RI243" s="371"/>
      <c r="RJ243" s="530" t="s">
        <v>701</v>
      </c>
      <c r="RK243" s="373">
        <v>0.5</v>
      </c>
      <c r="RL243" s="520">
        <v>0.4</v>
      </c>
      <c r="RM243" s="633"/>
      <c r="RQ243" s="622"/>
      <c r="RR243" s="370">
        <v>14.05</v>
      </c>
      <c r="RS243" s="367">
        <v>15.152500000000002</v>
      </c>
      <c r="RT243" s="512"/>
      <c r="RU243" s="368" t="s">
        <v>62</v>
      </c>
      <c r="RV243" s="370">
        <f>RS243-RR243+SC243-SB243</f>
        <v>1.0025000000000008</v>
      </c>
      <c r="RW243" s="371">
        <f>RV243/RR243</f>
        <v>7.1352313167259845E-2</v>
      </c>
      <c r="RX243" s="371"/>
      <c r="RY243" s="371"/>
      <c r="RZ243" s="371"/>
      <c r="SA243" s="530" t="s">
        <v>701</v>
      </c>
      <c r="SB243" s="373">
        <v>0.5</v>
      </c>
      <c r="SC243" s="520">
        <v>0.4</v>
      </c>
      <c r="SD243" s="633"/>
    </row>
    <row r="244" spans="1:498">
      <c r="A244" s="229" t="s">
        <v>667</v>
      </c>
      <c r="B244" s="230">
        <v>50</v>
      </c>
      <c r="C244" s="229" t="s">
        <v>32</v>
      </c>
      <c r="D244" s="787">
        <v>1036</v>
      </c>
      <c r="E244" s="231" t="s">
        <v>668</v>
      </c>
      <c r="F244" s="799" t="s">
        <v>669</v>
      </c>
      <c r="G244" s="609" t="s">
        <v>670</v>
      </c>
      <c r="H244" s="229"/>
      <c r="J244" s="692"/>
      <c r="K244" s="692"/>
      <c r="L244" s="692"/>
      <c r="M244" s="692"/>
      <c r="N244" s="692"/>
      <c r="O244" s="692"/>
      <c r="P244" s="692"/>
      <c r="Q244" s="692"/>
      <c r="R244" s="692"/>
      <c r="S244" s="692"/>
      <c r="T244" s="692"/>
      <c r="U244" s="692"/>
      <c r="V244" s="692"/>
      <c r="X244" s="692"/>
      <c r="Y244" s="692"/>
      <c r="Z244" s="692"/>
      <c r="AA244" s="692"/>
      <c r="AB244" s="692"/>
      <c r="AC244" s="692"/>
      <c r="AD244" s="692"/>
      <c r="AE244" s="692"/>
      <c r="AF244" s="692"/>
      <c r="AG244" s="692"/>
      <c r="AH244" s="692"/>
      <c r="AI244" s="692"/>
      <c r="AJ244" s="692"/>
      <c r="AL244" s="692"/>
      <c r="AM244" s="692"/>
      <c r="AN244" s="692"/>
      <c r="AO244" s="692"/>
      <c r="AP244" s="692"/>
      <c r="AQ244" s="692"/>
      <c r="AR244" s="692"/>
      <c r="AS244" s="692"/>
      <c r="AT244" s="692"/>
      <c r="AU244" s="692"/>
      <c r="AV244" s="692"/>
      <c r="AW244" s="692"/>
      <c r="AX244" s="692"/>
      <c r="AZ244" s="692"/>
      <c r="BA244" s="692"/>
      <c r="BB244" s="692"/>
      <c r="BC244" s="692"/>
      <c r="BD244" s="692"/>
      <c r="BE244" s="692"/>
      <c r="BF244" s="692"/>
      <c r="BG244" s="692"/>
      <c r="BH244" s="692"/>
      <c r="BI244" s="692"/>
      <c r="BJ244" s="692"/>
      <c r="BK244" s="692"/>
      <c r="BL244" s="692"/>
      <c r="BN244" s="692"/>
      <c r="BO244" s="692"/>
      <c r="BP244" s="692"/>
      <c r="BQ244" s="692"/>
      <c r="BR244" s="692"/>
      <c r="BS244" s="692"/>
      <c r="BT244" s="692"/>
      <c r="BU244" s="692"/>
      <c r="BV244" s="692"/>
      <c r="BW244" s="692"/>
      <c r="BX244" s="692"/>
      <c r="BY244" s="692"/>
      <c r="BZ244" s="692"/>
      <c r="CB244" s="692"/>
      <c r="CC244" s="692"/>
      <c r="CD244" s="692"/>
      <c r="CE244" s="692"/>
      <c r="CF244" s="692"/>
      <c r="CG244" s="692"/>
      <c r="CH244" s="692"/>
      <c r="CI244" s="692"/>
      <c r="CJ244" s="692"/>
      <c r="CK244" s="692"/>
      <c r="CL244" s="692"/>
      <c r="CM244" s="692"/>
      <c r="CN244" s="692"/>
      <c r="CP244" s="692"/>
      <c r="CQ244" s="692"/>
      <c r="CR244" s="692"/>
      <c r="CS244" s="692"/>
      <c r="CT244" s="692"/>
      <c r="CU244" s="692"/>
      <c r="CV244" s="692"/>
      <c r="CW244" s="692"/>
      <c r="CX244" s="692"/>
      <c r="CY244" s="692"/>
      <c r="CZ244" s="692"/>
      <c r="DA244" s="692"/>
      <c r="DB244" s="692"/>
      <c r="DD244" s="692"/>
      <c r="DE244" s="692"/>
      <c r="DF244" s="692"/>
      <c r="DG244" s="692"/>
      <c r="DH244" s="692"/>
      <c r="DI244" s="692"/>
      <c r="DJ244" s="692"/>
      <c r="DK244" s="692"/>
      <c r="DL244" s="692"/>
      <c r="DM244" s="692"/>
      <c r="DN244" s="692"/>
      <c r="DO244" s="692"/>
      <c r="DP244" s="692"/>
      <c r="DQ244" s="692"/>
      <c r="DR244" s="692"/>
      <c r="DT244" s="692"/>
      <c r="DU244" s="692"/>
      <c r="DV244" s="692"/>
      <c r="DW244" s="692"/>
      <c r="DX244" s="692"/>
      <c r="DY244" s="692"/>
      <c r="DZ244" s="692"/>
      <c r="EA244" s="692"/>
      <c r="EB244" s="692"/>
      <c r="EC244" s="692"/>
      <c r="ED244" s="692"/>
      <c r="EE244" s="692"/>
      <c r="EF244" s="692"/>
      <c r="EG244" s="692"/>
      <c r="EH244" s="692"/>
      <c r="EI244" s="692"/>
      <c r="EJ244" s="692"/>
      <c r="EK244" s="692"/>
      <c r="EL244" s="692"/>
      <c r="EM244" s="692"/>
      <c r="EN244" s="692"/>
      <c r="EO244" s="692"/>
      <c r="EP244" s="692"/>
      <c r="EQ244" s="692"/>
      <c r="ER244" s="692"/>
      <c r="ES244" s="692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692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692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692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692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692"/>
      <c r="HJ244" s="692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692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692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  <c r="JF244" s="692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Z244" s="13"/>
      <c r="KA244" s="26"/>
      <c r="KB244" s="29"/>
      <c r="KC244" s="29"/>
      <c r="KD244" s="13"/>
      <c r="KE244" s="13"/>
      <c r="KF244" s="13"/>
      <c r="KG244" s="13"/>
      <c r="KH244" s="13"/>
      <c r="KI244" s="13"/>
      <c r="KJ244" s="13"/>
      <c r="KK244" s="13"/>
      <c r="KL244" s="13"/>
      <c r="KM244" s="13"/>
      <c r="KN244" s="13"/>
      <c r="KO244" s="13"/>
      <c r="KQ244" s="13"/>
      <c r="KR244" s="29"/>
      <c r="KS244" s="29"/>
      <c r="KT244" s="29"/>
      <c r="KU244" s="666"/>
      <c r="KV244" s="13"/>
      <c r="KW244" s="13"/>
      <c r="KX244" s="13"/>
      <c r="KY244" s="13"/>
      <c r="KZ244" s="13"/>
      <c r="LA244" s="13"/>
      <c r="LB244" s="13"/>
      <c r="LC244" s="13"/>
      <c r="LD244" s="13"/>
      <c r="LE244" s="13"/>
      <c r="LF244" s="13"/>
      <c r="LI244" s="13"/>
      <c r="LJ244" s="29"/>
      <c r="LK244" s="29"/>
      <c r="LL244" s="29"/>
      <c r="LM244" s="666"/>
      <c r="LN244" s="13"/>
      <c r="LO244" s="13"/>
      <c r="LP244" s="13"/>
      <c r="LQ244" s="13"/>
      <c r="LR244" s="13"/>
      <c r="LS244" s="13"/>
      <c r="LT244" s="13"/>
      <c r="LU244" s="13"/>
      <c r="LV244" s="13"/>
      <c r="LW244" s="13"/>
      <c r="LX244" s="13"/>
      <c r="LZ244" s="13"/>
      <c r="MA244" s="29"/>
      <c r="MB244" s="29"/>
      <c r="MC244" s="29"/>
      <c r="MD244" s="666"/>
      <c r="ME244" s="29"/>
      <c r="MF244" s="13"/>
      <c r="MG244" s="13"/>
      <c r="MH244" s="13"/>
      <c r="MI244" s="13"/>
      <c r="MJ244" s="13"/>
      <c r="MK244" s="13"/>
      <c r="ML244" s="13"/>
      <c r="MM244" s="13"/>
      <c r="MN244" s="13"/>
      <c r="MO244" s="13"/>
      <c r="MQ244" s="13"/>
      <c r="MR244" s="29"/>
      <c r="MS244" s="29"/>
      <c r="MT244" s="29"/>
      <c r="MU244" s="666"/>
      <c r="MV244" s="29"/>
      <c r="MW244" s="13"/>
      <c r="MX244" s="13"/>
      <c r="MY244" s="13"/>
      <c r="MZ244" s="13"/>
      <c r="NA244" s="13"/>
      <c r="NB244" s="13"/>
      <c r="NC244" s="13"/>
      <c r="ND244" s="13"/>
      <c r="NE244" s="13"/>
      <c r="NF244" s="13"/>
      <c r="NI244" s="13"/>
      <c r="NJ244" s="370"/>
      <c r="NK244" s="367"/>
      <c r="NL244" s="367"/>
      <c r="NM244" s="368"/>
      <c r="NN244" s="370"/>
      <c r="NO244" s="371"/>
      <c r="NP244" s="371"/>
      <c r="NQ244" s="371"/>
      <c r="NR244" s="371"/>
      <c r="NS244" s="372"/>
      <c r="NT244" s="373"/>
      <c r="NU244" s="366"/>
      <c r="NV244" s="366"/>
      <c r="NW244" s="366"/>
      <c r="NX244" s="13"/>
      <c r="OA244" s="13"/>
      <c r="OB244" s="370"/>
      <c r="OC244" s="367"/>
      <c r="OD244" s="367"/>
      <c r="OE244" s="368"/>
      <c r="OF244" s="370"/>
      <c r="OG244" s="371"/>
      <c r="OH244" s="371"/>
      <c r="OI244" s="371"/>
      <c r="OJ244" s="371"/>
      <c r="OK244" s="372"/>
      <c r="OL244" s="373"/>
      <c r="OM244" s="366"/>
      <c r="ON244" s="13"/>
      <c r="OQ244" s="291"/>
      <c r="OR244" s="370">
        <v>13</v>
      </c>
      <c r="OS244" s="367">
        <v>13.9</v>
      </c>
      <c r="OT244" s="367"/>
      <c r="OU244" s="368" t="s">
        <v>62</v>
      </c>
      <c r="OV244" s="370">
        <f>OS244-OR244+PC244-PB244</f>
        <v>0.40000000000000036</v>
      </c>
      <c r="OW244" s="371">
        <f>OV244/OR244</f>
        <v>3.0769230769230795E-2</v>
      </c>
      <c r="OX244" s="371"/>
      <c r="OY244" s="371"/>
      <c r="OZ244" s="371"/>
      <c r="PA244" s="372" t="s">
        <v>701</v>
      </c>
      <c r="PB244" s="373">
        <v>0.5</v>
      </c>
      <c r="PC244" s="366"/>
      <c r="PD244" s="13"/>
      <c r="PG244" s="291"/>
      <c r="PH244" s="370">
        <v>13</v>
      </c>
      <c r="PI244" s="367">
        <v>13.9</v>
      </c>
      <c r="PJ244" s="367"/>
      <c r="PK244" s="368" t="s">
        <v>62</v>
      </c>
      <c r="PL244" s="370">
        <f>PI244-PH244+PS244-PR244</f>
        <v>0.40000000000000036</v>
      </c>
      <c r="PM244" s="371">
        <f>PL244/PH244</f>
        <v>3.0769230769230795E-2</v>
      </c>
      <c r="PN244" s="371"/>
      <c r="PO244" s="371"/>
      <c r="PP244" s="371"/>
      <c r="PQ244" s="372" t="s">
        <v>701</v>
      </c>
      <c r="PR244" s="373">
        <v>0.5</v>
      </c>
      <c r="PS244" s="366"/>
      <c r="PT244" s="13"/>
      <c r="PV244" s="291"/>
      <c r="PW244" s="370">
        <v>13</v>
      </c>
      <c r="PX244" s="367">
        <v>13.9</v>
      </c>
      <c r="PY244" s="367"/>
      <c r="PZ244" s="368" t="s">
        <v>62</v>
      </c>
      <c r="QA244" s="370">
        <f>PX244-PW244+QH244-QG244</f>
        <v>0.40000000000000036</v>
      </c>
      <c r="QB244" s="371">
        <f>QA244/PW244</f>
        <v>3.0769230769230795E-2</v>
      </c>
      <c r="QC244" s="371"/>
      <c r="QD244" s="371"/>
      <c r="QE244" s="371"/>
      <c r="QF244" s="372" t="s">
        <v>701</v>
      </c>
      <c r="QG244" s="373">
        <v>0.5</v>
      </c>
      <c r="QH244" s="366"/>
      <c r="QI244" s="13"/>
      <c r="QK244" s="291"/>
      <c r="QL244" s="370">
        <v>13</v>
      </c>
      <c r="QM244" s="367">
        <v>13.9</v>
      </c>
      <c r="QN244" s="367"/>
      <c r="QO244" s="368" t="s">
        <v>62</v>
      </c>
      <c r="QP244" s="370">
        <f>QM244-QL244+QW244-QV244</f>
        <v>0.40000000000000036</v>
      </c>
      <c r="QQ244" s="371">
        <f>QP244/QL244</f>
        <v>3.0769230769230795E-2</v>
      </c>
      <c r="QR244" s="371"/>
      <c r="QS244" s="371"/>
      <c r="QT244" s="371"/>
      <c r="QU244" s="372" t="s">
        <v>701</v>
      </c>
      <c r="QV244" s="373">
        <v>0.5</v>
      </c>
      <c r="QW244" s="366"/>
      <c r="QX244" s="13"/>
      <c r="QZ244" s="627"/>
      <c r="RA244" s="370">
        <v>13</v>
      </c>
      <c r="RB244" s="367">
        <v>13.9</v>
      </c>
      <c r="RC244" s="513"/>
      <c r="RD244" s="368" t="s">
        <v>62</v>
      </c>
      <c r="RE244" s="370">
        <f>RB244-RA244+RL244-RK244</f>
        <v>0.40000000000000036</v>
      </c>
      <c r="RF244" s="371">
        <f>RE244/RA244</f>
        <v>3.0769230769230795E-2</v>
      </c>
      <c r="RG244" s="371"/>
      <c r="RH244" s="371"/>
      <c r="RI244" s="371"/>
      <c r="RJ244" s="530" t="s">
        <v>701</v>
      </c>
      <c r="RK244" s="373">
        <v>0.5</v>
      </c>
      <c r="RL244" s="579"/>
      <c r="RM244" s="633"/>
      <c r="RQ244" s="627"/>
      <c r="RR244" s="370">
        <v>13</v>
      </c>
      <c r="RS244" s="367">
        <v>13.9</v>
      </c>
      <c r="RT244" s="513"/>
      <c r="RU244" s="368" t="s">
        <v>62</v>
      </c>
      <c r="RV244" s="370">
        <f>RS244-RR244+SC244-SB244</f>
        <v>0.40000000000000036</v>
      </c>
      <c r="RW244" s="371">
        <f>RV244/RR244</f>
        <v>3.0769230769230795E-2</v>
      </c>
      <c r="RX244" s="371"/>
      <c r="RY244" s="371"/>
      <c r="RZ244" s="371"/>
      <c r="SA244" s="530" t="s">
        <v>701</v>
      </c>
      <c r="SB244" s="373">
        <v>0.5</v>
      </c>
      <c r="SC244" s="579"/>
      <c r="SD244" s="633"/>
    </row>
    <row r="245" spans="1:498">
      <c r="A245" s="40" t="s">
        <v>225</v>
      </c>
      <c r="B245" s="41" t="str">
        <f>LEFT(A245,2)</f>
        <v>80</v>
      </c>
      <c r="C245" s="40" t="s">
        <v>47</v>
      </c>
      <c r="D245" s="788">
        <v>1038</v>
      </c>
      <c r="E245" s="42" t="s">
        <v>226</v>
      </c>
      <c r="F245" s="798" t="s">
        <v>227</v>
      </c>
      <c r="G245" s="594" t="s">
        <v>228</v>
      </c>
      <c r="H245" s="40"/>
      <c r="J245" s="692"/>
      <c r="K245" s="692"/>
      <c r="L245" s="692"/>
      <c r="M245" s="692"/>
      <c r="N245" s="692"/>
      <c r="O245" s="692"/>
      <c r="P245" s="692"/>
      <c r="Q245" s="692"/>
      <c r="R245" s="692"/>
      <c r="S245" s="692"/>
      <c r="T245" s="692"/>
      <c r="U245" s="692"/>
      <c r="V245" s="692"/>
      <c r="X245" s="692"/>
      <c r="Y245" s="692"/>
      <c r="Z245" s="692"/>
      <c r="AA245" s="692"/>
      <c r="AB245" s="692"/>
      <c r="AC245" s="692"/>
      <c r="AD245" s="692"/>
      <c r="AE245" s="692"/>
      <c r="AF245" s="692"/>
      <c r="AG245" s="692"/>
      <c r="AH245" s="692"/>
      <c r="AI245" s="692"/>
      <c r="AJ245" s="692"/>
      <c r="AL245" s="692"/>
      <c r="AM245" s="692"/>
      <c r="AN245" s="692"/>
      <c r="AO245" s="692"/>
      <c r="AP245" s="692"/>
      <c r="AQ245" s="692"/>
      <c r="AR245" s="692"/>
      <c r="AS245" s="692"/>
      <c r="AT245" s="692"/>
      <c r="AU245" s="692"/>
      <c r="AV245" s="692"/>
      <c r="AW245" s="692"/>
      <c r="AX245" s="692"/>
      <c r="AZ245" s="692"/>
      <c r="BA245" s="692"/>
      <c r="BB245" s="692"/>
      <c r="BC245" s="692"/>
      <c r="BD245" s="692"/>
      <c r="BE245" s="692"/>
      <c r="BF245" s="692"/>
      <c r="BG245" s="692"/>
      <c r="BH245" s="692"/>
      <c r="BI245" s="692"/>
      <c r="BJ245" s="692"/>
      <c r="BK245" s="692"/>
      <c r="BL245" s="692"/>
      <c r="BN245" s="692"/>
      <c r="BO245" s="692"/>
      <c r="BP245" s="692"/>
      <c r="BQ245" s="692"/>
      <c r="BR245" s="692"/>
      <c r="BS245" s="692"/>
      <c r="BT245" s="692"/>
      <c r="BU245" s="692"/>
      <c r="BV245" s="692"/>
      <c r="BW245" s="692"/>
      <c r="BX245" s="692"/>
      <c r="BY245" s="692"/>
      <c r="BZ245" s="692"/>
      <c r="CB245" s="692"/>
      <c r="CC245" s="692"/>
      <c r="CD245" s="692"/>
      <c r="CE245" s="692"/>
      <c r="CF245" s="692"/>
      <c r="CG245" s="692"/>
      <c r="CH245" s="692"/>
      <c r="CI245" s="692"/>
      <c r="CJ245" s="692"/>
      <c r="CK245" s="692"/>
      <c r="CL245" s="692"/>
      <c r="CM245" s="692"/>
      <c r="CN245" s="692"/>
      <c r="CP245" s="692"/>
      <c r="CQ245" s="692"/>
      <c r="CR245" s="692"/>
      <c r="CS245" s="692"/>
      <c r="CT245" s="692"/>
      <c r="CU245" s="692"/>
      <c r="CV245" s="692"/>
      <c r="CW245" s="692"/>
      <c r="CX245" s="692"/>
      <c r="CY245" s="692"/>
      <c r="CZ245" s="692"/>
      <c r="DA245" s="692"/>
      <c r="DB245" s="692"/>
      <c r="DD245" s="692"/>
      <c r="DE245" s="692"/>
      <c r="DF245" s="692"/>
      <c r="DG245" s="692"/>
      <c r="DH245" s="692"/>
      <c r="DI245" s="692"/>
      <c r="DJ245" s="692"/>
      <c r="DK245" s="692"/>
      <c r="DL245" s="692"/>
      <c r="DM245" s="692"/>
      <c r="DN245" s="692"/>
      <c r="DO245" s="692"/>
      <c r="DP245" s="692"/>
      <c r="DQ245" s="692"/>
      <c r="DR245" s="692"/>
      <c r="DT245" s="692"/>
      <c r="DU245" s="692"/>
      <c r="DV245" s="692"/>
      <c r="DW245" s="692"/>
      <c r="DX245" s="692"/>
      <c r="DY245" s="692"/>
      <c r="DZ245" s="692"/>
      <c r="EA245" s="692"/>
      <c r="EB245" s="692"/>
      <c r="EC245" s="692"/>
      <c r="ED245" s="692"/>
      <c r="EE245" s="692"/>
      <c r="EF245" s="692"/>
      <c r="EG245" s="692"/>
      <c r="EH245" s="692"/>
      <c r="EI245" s="692"/>
      <c r="EJ245" s="692"/>
      <c r="EK245" s="692"/>
      <c r="EL245" s="692"/>
      <c r="EM245" s="692"/>
      <c r="EN245" s="692"/>
      <c r="EO245" s="692"/>
      <c r="EP245" s="692"/>
      <c r="EQ245" s="692"/>
      <c r="ER245" s="692"/>
      <c r="ES245" s="692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692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692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692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692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692"/>
      <c r="HJ245" s="692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692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692"/>
      <c r="IO245" s="692"/>
      <c r="IQ245" s="13"/>
      <c r="IR245" s="13"/>
      <c r="IS245" s="13"/>
      <c r="IT245" s="13"/>
      <c r="IU245" s="13"/>
      <c r="IV245" s="13"/>
      <c r="IW245" s="13"/>
      <c r="IX245" s="13"/>
      <c r="IY245" s="13"/>
      <c r="IZ245" s="13"/>
      <c r="JA245" s="13"/>
      <c r="JB245" s="13"/>
      <c r="JC245" s="13"/>
      <c r="JD245" s="13"/>
      <c r="JE245" s="13"/>
      <c r="JF245" s="692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Z245" s="13"/>
      <c r="KA245" s="13"/>
      <c r="KB245" s="13"/>
      <c r="KC245" s="13"/>
      <c r="KD245" s="13"/>
      <c r="KE245" s="13"/>
      <c r="KF245" s="13"/>
      <c r="KG245" s="13"/>
      <c r="KH245" s="13"/>
      <c r="KI245" s="13"/>
      <c r="KJ245" s="13"/>
      <c r="KK245" s="13"/>
      <c r="KL245" s="13"/>
      <c r="KM245" s="13"/>
      <c r="KN245" s="13"/>
      <c r="KO245" s="13"/>
      <c r="KQ245" s="13"/>
      <c r="KR245" s="13"/>
      <c r="KS245" s="13"/>
      <c r="KT245" s="13"/>
      <c r="KU245" s="666"/>
      <c r="KV245" s="13"/>
      <c r="KW245" s="13"/>
      <c r="KX245" s="13"/>
      <c r="KY245" s="13"/>
      <c r="KZ245" s="13"/>
      <c r="LA245" s="13"/>
      <c r="LB245" s="13"/>
      <c r="LC245" s="13"/>
      <c r="LD245" s="13"/>
      <c r="LE245" s="13"/>
      <c r="LF245" s="13"/>
      <c r="LI245" s="13"/>
      <c r="LJ245" s="13"/>
      <c r="LK245" s="13"/>
      <c r="LL245" s="13"/>
      <c r="LM245" s="666"/>
      <c r="LN245" s="13"/>
      <c r="LO245" s="13"/>
      <c r="LP245" s="13"/>
      <c r="LQ245" s="13"/>
      <c r="LR245" s="13"/>
      <c r="LS245" s="13"/>
      <c r="LT245" s="13"/>
      <c r="LU245" s="13"/>
      <c r="LV245" s="13"/>
      <c r="LW245" s="13"/>
      <c r="LX245" s="13"/>
      <c r="LZ245" s="13"/>
      <c r="MA245" s="13"/>
      <c r="MB245" s="13"/>
      <c r="MC245" s="13"/>
      <c r="MD245" s="666"/>
      <c r="ME245" s="13"/>
      <c r="MF245" s="13"/>
      <c r="MG245" s="13"/>
      <c r="MH245" s="13"/>
      <c r="MI245" s="13"/>
      <c r="MJ245" s="13"/>
      <c r="MK245" s="13"/>
      <c r="ML245" s="13"/>
      <c r="MM245" s="13"/>
      <c r="MN245" s="13"/>
      <c r="MO245" s="13"/>
      <c r="MQ245" s="13"/>
      <c r="MR245" s="13"/>
      <c r="MS245" s="13"/>
      <c r="MT245" s="13"/>
      <c r="MU245" s="666"/>
      <c r="MV245" s="13"/>
      <c r="MW245" s="13"/>
      <c r="MX245" s="13"/>
      <c r="MY245" s="13"/>
      <c r="MZ245" s="13"/>
      <c r="NA245" s="13"/>
      <c r="NB245" s="13"/>
      <c r="NC245" s="13"/>
      <c r="ND245" s="13"/>
      <c r="NE245" s="13"/>
      <c r="NF245" s="13"/>
      <c r="NI245" s="13"/>
      <c r="NJ245" s="33">
        <v>13.55</v>
      </c>
      <c r="NK245" s="33">
        <v>14.23</v>
      </c>
      <c r="NL245" s="30"/>
      <c r="NM245" s="31" t="s">
        <v>62</v>
      </c>
      <c r="NN245" s="667">
        <f>NK245-NJ245+NU245-NT245</f>
        <v>0.67999999999999972</v>
      </c>
      <c r="NO245" s="377">
        <f>NN245/NJ245</f>
        <v>5.018450184501843E-2</v>
      </c>
      <c r="NP245" s="30"/>
      <c r="NQ245" s="30"/>
      <c r="NR245" s="30"/>
      <c r="NS245" s="30" t="s">
        <v>723</v>
      </c>
      <c r="NT245" s="30"/>
      <c r="NU245" s="30"/>
      <c r="NV245" s="30"/>
      <c r="NW245" s="30"/>
      <c r="NX245" s="13"/>
      <c r="OA245" s="13"/>
      <c r="OB245" s="33">
        <v>13.55</v>
      </c>
      <c r="OC245" s="33">
        <v>14.23</v>
      </c>
      <c r="OD245" s="30"/>
      <c r="OE245" s="31" t="s">
        <v>62</v>
      </c>
      <c r="OF245" s="667">
        <f>OC245-OB245+OM245-OL245</f>
        <v>0.67999999999999972</v>
      </c>
      <c r="OG245" s="377">
        <f>OF245/OB245</f>
        <v>5.018450184501843E-2</v>
      </c>
      <c r="OH245" s="30"/>
      <c r="OI245" s="30"/>
      <c r="OJ245" s="30"/>
      <c r="OK245" s="30" t="s">
        <v>723</v>
      </c>
      <c r="OL245" s="30"/>
      <c r="OM245" s="30"/>
      <c r="ON245" s="13"/>
      <c r="OQ245" s="13"/>
      <c r="OR245" s="33">
        <v>13.55</v>
      </c>
      <c r="OS245" s="33">
        <v>14.23</v>
      </c>
      <c r="OT245" s="30"/>
      <c r="OU245" s="31" t="s">
        <v>62</v>
      </c>
      <c r="OV245" s="667">
        <f>OS245-OR245+PC245-PB245</f>
        <v>0.67999999999999972</v>
      </c>
      <c r="OW245" s="377">
        <f>OV245/OR245</f>
        <v>5.018450184501843E-2</v>
      </c>
      <c r="OX245" s="30"/>
      <c r="OY245" s="30"/>
      <c r="OZ245" s="30"/>
      <c r="PA245" s="30" t="s">
        <v>723</v>
      </c>
      <c r="PB245" s="30"/>
      <c r="PC245" s="30"/>
      <c r="PD245" s="13"/>
      <c r="PG245" s="13"/>
      <c r="PH245" s="33">
        <v>13.55</v>
      </c>
      <c r="PI245" s="33">
        <v>14.23</v>
      </c>
      <c r="PJ245" s="30"/>
      <c r="PK245" s="31" t="s">
        <v>62</v>
      </c>
      <c r="PL245" s="667">
        <f>PI245-PH245+PS245-PR245</f>
        <v>0.67999999999999972</v>
      </c>
      <c r="PM245" s="377">
        <f>PL245/PH245</f>
        <v>5.018450184501843E-2</v>
      </c>
      <c r="PN245" s="30"/>
      <c r="PO245" s="30"/>
      <c r="PP245" s="30"/>
      <c r="PQ245" s="30" t="s">
        <v>723</v>
      </c>
      <c r="PR245" s="30"/>
      <c r="PS245" s="30"/>
      <c r="PT245" s="13"/>
      <c r="PV245" s="13"/>
      <c r="PW245" s="33">
        <v>13.55</v>
      </c>
      <c r="PX245" s="33">
        <v>14.23</v>
      </c>
      <c r="PY245" s="30"/>
      <c r="PZ245" s="31" t="s">
        <v>62</v>
      </c>
      <c r="QA245" s="667">
        <f>PX245-PW245+QH245-QG245</f>
        <v>0.67999999999999972</v>
      </c>
      <c r="QB245" s="377">
        <f>QA245/PW245</f>
        <v>5.018450184501843E-2</v>
      </c>
      <c r="QC245" s="30"/>
      <c r="QD245" s="30"/>
      <c r="QE245" s="30"/>
      <c r="QF245" s="30" t="s">
        <v>723</v>
      </c>
      <c r="QG245" s="30"/>
      <c r="QH245" s="30"/>
      <c r="QI245" s="13"/>
      <c r="QK245" s="13"/>
      <c r="QL245" s="33">
        <v>13.55</v>
      </c>
      <c r="QM245" s="33">
        <v>14.23</v>
      </c>
      <c r="QN245" s="30"/>
      <c r="QO245" s="31" t="s">
        <v>62</v>
      </c>
      <c r="QP245" s="667">
        <f>QM245-QL245+QW245-QV245</f>
        <v>0.67999999999999972</v>
      </c>
      <c r="QQ245" s="377">
        <f>QP245/QL245</f>
        <v>5.018450184501843E-2</v>
      </c>
      <c r="QR245" s="30"/>
      <c r="QS245" s="30"/>
      <c r="QT245" s="30"/>
      <c r="QU245" s="30" t="s">
        <v>723</v>
      </c>
      <c r="QV245" s="30"/>
      <c r="QW245" s="30"/>
      <c r="QX245" s="13"/>
      <c r="QZ245" s="622"/>
      <c r="RA245" s="33">
        <v>13.55</v>
      </c>
      <c r="RB245" s="33">
        <v>14.23</v>
      </c>
      <c r="RC245" s="514"/>
      <c r="RD245" s="31" t="s">
        <v>62</v>
      </c>
      <c r="RE245" s="667">
        <f>RB245-RA245+RL245-RK245</f>
        <v>0.4799999999999997</v>
      </c>
      <c r="RF245" s="377">
        <f>RE245/RA245</f>
        <v>3.5424354243542414E-2</v>
      </c>
      <c r="RG245" s="30"/>
      <c r="RH245" s="30"/>
      <c r="RI245" s="30"/>
      <c r="RJ245" s="580" t="s">
        <v>724</v>
      </c>
      <c r="RK245" s="31">
        <v>0.2</v>
      </c>
      <c r="RL245" s="581"/>
      <c r="RM245" s="633"/>
      <c r="RQ245" s="622"/>
      <c r="RR245" s="33">
        <v>13.55</v>
      </c>
      <c r="RS245" s="33">
        <v>14.23</v>
      </c>
      <c r="RT245" s="514"/>
      <c r="RU245" s="31" t="s">
        <v>62</v>
      </c>
      <c r="RV245" s="667">
        <f>RS245-RR245+SC245-SB245</f>
        <v>0.4799999999999997</v>
      </c>
      <c r="RW245" s="377">
        <f>RV245/RR245</f>
        <v>3.5424354243542414E-2</v>
      </c>
      <c r="RX245" s="30"/>
      <c r="RY245" s="30"/>
      <c r="RZ245" s="30"/>
      <c r="SA245" s="580" t="s">
        <v>724</v>
      </c>
      <c r="SB245" s="31">
        <v>0.2</v>
      </c>
      <c r="SC245" s="581"/>
      <c r="SD245" s="633"/>
    </row>
    <row r="246" spans="1:498">
      <c r="A246" s="40" t="s">
        <v>234</v>
      </c>
      <c r="B246" s="41" t="str">
        <f>LEFT(A246,2)</f>
        <v>80</v>
      </c>
      <c r="C246" s="40" t="s">
        <v>47</v>
      </c>
      <c r="D246" s="788">
        <v>1038</v>
      </c>
      <c r="E246" s="42" t="s">
        <v>226</v>
      </c>
      <c r="F246" s="798" t="s">
        <v>227</v>
      </c>
      <c r="G246" s="594" t="s">
        <v>235</v>
      </c>
      <c r="H246" s="40"/>
      <c r="J246" s="692"/>
      <c r="K246" s="692"/>
      <c r="L246" s="692"/>
      <c r="M246" s="692"/>
      <c r="N246" s="692"/>
      <c r="O246" s="692"/>
      <c r="P246" s="692"/>
      <c r="Q246" s="692"/>
      <c r="R246" s="692"/>
      <c r="S246" s="692"/>
      <c r="T246" s="692"/>
      <c r="U246" s="692"/>
      <c r="V246" s="692"/>
      <c r="X246" s="692"/>
      <c r="Y246" s="692"/>
      <c r="Z246" s="692"/>
      <c r="AA246" s="692"/>
      <c r="AB246" s="692"/>
      <c r="AC246" s="692"/>
      <c r="AD246" s="692"/>
      <c r="AE246" s="692"/>
      <c r="AF246" s="692"/>
      <c r="AG246" s="692"/>
      <c r="AH246" s="692"/>
      <c r="AI246" s="692"/>
      <c r="AJ246" s="692"/>
      <c r="AL246" s="692"/>
      <c r="AM246" s="692"/>
      <c r="AN246" s="692"/>
      <c r="AO246" s="692"/>
      <c r="AP246" s="692"/>
      <c r="AQ246" s="692"/>
      <c r="AR246" s="692"/>
      <c r="AS246" s="692"/>
      <c r="AT246" s="692"/>
      <c r="AU246" s="692"/>
      <c r="AV246" s="692"/>
      <c r="AW246" s="692"/>
      <c r="AX246" s="692"/>
      <c r="AZ246" s="692"/>
      <c r="BA246" s="692"/>
      <c r="BB246" s="692"/>
      <c r="BC246" s="692"/>
      <c r="BD246" s="692"/>
      <c r="BE246" s="692"/>
      <c r="BF246" s="692"/>
      <c r="BG246" s="692"/>
      <c r="BH246" s="692"/>
      <c r="BI246" s="692"/>
      <c r="BJ246" s="692"/>
      <c r="BK246" s="692"/>
      <c r="BL246" s="692"/>
      <c r="BN246" s="692"/>
      <c r="BO246" s="692"/>
      <c r="BP246" s="692"/>
      <c r="BQ246" s="692"/>
      <c r="BR246" s="692"/>
      <c r="BS246" s="692"/>
      <c r="BT246" s="692"/>
      <c r="BU246" s="692"/>
      <c r="BV246" s="692"/>
      <c r="BW246" s="692"/>
      <c r="BX246" s="692"/>
      <c r="BY246" s="692"/>
      <c r="BZ246" s="692"/>
      <c r="CB246" s="692"/>
      <c r="CC246" s="692"/>
      <c r="CD246" s="692"/>
      <c r="CE246" s="692"/>
      <c r="CF246" s="692"/>
      <c r="CG246" s="692"/>
      <c r="CH246" s="692"/>
      <c r="CI246" s="692"/>
      <c r="CJ246" s="692"/>
      <c r="CK246" s="692"/>
      <c r="CL246" s="692"/>
      <c r="CM246" s="692"/>
      <c r="CN246" s="692"/>
      <c r="CP246" s="692"/>
      <c r="CQ246" s="692"/>
      <c r="CR246" s="692"/>
      <c r="CS246" s="692"/>
      <c r="CT246" s="692"/>
      <c r="CU246" s="692"/>
      <c r="CV246" s="692"/>
      <c r="CW246" s="692"/>
      <c r="CX246" s="692"/>
      <c r="CY246" s="692"/>
      <c r="CZ246" s="692"/>
      <c r="DA246" s="692"/>
      <c r="DB246" s="692"/>
      <c r="DD246" s="692"/>
      <c r="DE246" s="692"/>
      <c r="DF246" s="692"/>
      <c r="DG246" s="692"/>
      <c r="DH246" s="692"/>
      <c r="DI246" s="692"/>
      <c r="DJ246" s="692"/>
      <c r="DK246" s="692"/>
      <c r="DL246" s="692"/>
      <c r="DM246" s="692"/>
      <c r="DN246" s="692"/>
      <c r="DO246" s="692"/>
      <c r="DP246" s="692"/>
      <c r="DQ246" s="692"/>
      <c r="DR246" s="692"/>
      <c r="DT246" s="692"/>
      <c r="DU246" s="692"/>
      <c r="DV246" s="692"/>
      <c r="DW246" s="692"/>
      <c r="DX246" s="692"/>
      <c r="DY246" s="692"/>
      <c r="DZ246" s="692"/>
      <c r="EA246" s="692"/>
      <c r="EB246" s="692"/>
      <c r="EC246" s="692"/>
      <c r="ED246" s="692"/>
      <c r="EE246" s="692"/>
      <c r="EF246" s="692"/>
      <c r="EG246" s="692"/>
      <c r="EH246" s="692"/>
      <c r="EI246" s="692"/>
      <c r="EJ246" s="692"/>
      <c r="EK246" s="692"/>
      <c r="EL246" s="692"/>
      <c r="EM246" s="692"/>
      <c r="EN246" s="692"/>
      <c r="EO246" s="692"/>
      <c r="EP246" s="692"/>
      <c r="EQ246" s="692"/>
      <c r="ER246" s="692"/>
      <c r="ES246" s="692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692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692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692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692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692"/>
      <c r="HJ246" s="692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692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/>
      <c r="II246" s="13"/>
      <c r="IJ246" s="13"/>
      <c r="IK246" s="13"/>
      <c r="IL246" s="13"/>
      <c r="IM246" s="692"/>
      <c r="IO246" s="692"/>
      <c r="IQ246" s="13"/>
      <c r="IR246" s="13"/>
      <c r="IS246" s="13"/>
      <c r="IT246" s="13"/>
      <c r="IU246" s="13"/>
      <c r="IV246" s="13"/>
      <c r="IW246" s="13"/>
      <c r="IX246" s="13"/>
      <c r="IY246" s="13"/>
      <c r="IZ246" s="13"/>
      <c r="JA246" s="13"/>
      <c r="JB246" s="13"/>
      <c r="JC246" s="13"/>
      <c r="JD246" s="13"/>
      <c r="JE246" s="13"/>
      <c r="JF246" s="692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Z246" s="13"/>
      <c r="KA246" s="13"/>
      <c r="KB246" s="13"/>
      <c r="KC246" s="13"/>
      <c r="KD246" s="13"/>
      <c r="KE246" s="13"/>
      <c r="KF246" s="13"/>
      <c r="KG246" s="13"/>
      <c r="KH246" s="13"/>
      <c r="KI246" s="13"/>
      <c r="KJ246" s="13"/>
      <c r="KK246" s="13"/>
      <c r="KL246" s="13"/>
      <c r="KM246" s="13"/>
      <c r="KN246" s="13"/>
      <c r="KO246" s="13"/>
      <c r="KQ246" s="13"/>
      <c r="KR246" s="13"/>
      <c r="KS246" s="13"/>
      <c r="KT246" s="13"/>
      <c r="KU246" s="666"/>
      <c r="KV246" s="13"/>
      <c r="KW246" s="13"/>
      <c r="KX246" s="13"/>
      <c r="KY246" s="13"/>
      <c r="KZ246" s="13"/>
      <c r="LA246" s="13"/>
      <c r="LB246" s="13"/>
      <c r="LC246" s="13"/>
      <c r="LD246" s="13"/>
      <c r="LE246" s="13"/>
      <c r="LF246" s="13"/>
      <c r="LI246" s="13"/>
      <c r="LJ246" s="13"/>
      <c r="LK246" s="13"/>
      <c r="LL246" s="13"/>
      <c r="LM246" s="666"/>
      <c r="LN246" s="13"/>
      <c r="LO246" s="13"/>
      <c r="LP246" s="13"/>
      <c r="LQ246" s="13"/>
      <c r="LR246" s="13"/>
      <c r="LS246" s="13"/>
      <c r="LT246" s="13"/>
      <c r="LU246" s="13"/>
      <c r="LV246" s="13"/>
      <c r="LW246" s="13"/>
      <c r="LX246" s="13"/>
      <c r="LZ246" s="13"/>
      <c r="MA246" s="13"/>
      <c r="MB246" s="13"/>
      <c r="MC246" s="13"/>
      <c r="MD246" s="666"/>
      <c r="ME246" s="13"/>
      <c r="MF246" s="13"/>
      <c r="MG246" s="13"/>
      <c r="MH246" s="13"/>
      <c r="MI246" s="13"/>
      <c r="MJ246" s="13"/>
      <c r="MK246" s="13"/>
      <c r="ML246" s="13"/>
      <c r="MM246" s="13"/>
      <c r="MN246" s="13"/>
      <c r="MO246" s="13"/>
      <c r="MQ246" s="13"/>
      <c r="MR246" s="13"/>
      <c r="MS246" s="13"/>
      <c r="MT246" s="13"/>
      <c r="MU246" s="666"/>
      <c r="MV246" s="13"/>
      <c r="MW246" s="13"/>
      <c r="MX246" s="13"/>
      <c r="MY246" s="13"/>
      <c r="MZ246" s="13"/>
      <c r="NA246" s="13"/>
      <c r="NB246" s="13"/>
      <c r="NC246" s="13"/>
      <c r="ND246" s="13"/>
      <c r="NE246" s="13"/>
      <c r="NF246" s="13"/>
      <c r="NI246" s="13"/>
      <c r="NJ246" s="33">
        <v>13.65</v>
      </c>
      <c r="NK246" s="33">
        <v>14.33</v>
      </c>
      <c r="NL246" s="30"/>
      <c r="NM246" s="31" t="s">
        <v>62</v>
      </c>
      <c r="NN246" s="667">
        <f>NK246-NJ246+NU246-NT246</f>
        <v>0.67999999999999972</v>
      </c>
      <c r="NO246" s="377">
        <f>NN246/NJ246</f>
        <v>4.9816849816849793E-2</v>
      </c>
      <c r="NP246" s="30"/>
      <c r="NQ246" s="30"/>
      <c r="NR246" s="30"/>
      <c r="NS246" s="30" t="s">
        <v>723</v>
      </c>
      <c r="NT246" s="30"/>
      <c r="NU246" s="30"/>
      <c r="NV246" s="30"/>
      <c r="NW246" s="30"/>
      <c r="NX246" s="13"/>
      <c r="OA246" s="13"/>
      <c r="OB246" s="33">
        <v>13.65</v>
      </c>
      <c r="OC246" s="33">
        <v>14.33</v>
      </c>
      <c r="OD246" s="30"/>
      <c r="OE246" s="31" t="s">
        <v>62</v>
      </c>
      <c r="OF246" s="667">
        <f>OC246-OB246+OM246-OL246</f>
        <v>0.67999999999999972</v>
      </c>
      <c r="OG246" s="377">
        <f>OF246/OB246</f>
        <v>4.9816849816849793E-2</v>
      </c>
      <c r="OH246" s="30"/>
      <c r="OI246" s="30"/>
      <c r="OJ246" s="30"/>
      <c r="OK246" s="30" t="s">
        <v>723</v>
      </c>
      <c r="OL246" s="30"/>
      <c r="OM246" s="30"/>
      <c r="ON246" s="13"/>
      <c r="OQ246" s="13"/>
      <c r="OR246" s="33">
        <v>13.65</v>
      </c>
      <c r="OS246" s="33">
        <v>14.33</v>
      </c>
      <c r="OT246" s="30"/>
      <c r="OU246" s="31" t="s">
        <v>62</v>
      </c>
      <c r="OV246" s="667">
        <f>OS246-OR246+PC246-PB246</f>
        <v>0.67999999999999972</v>
      </c>
      <c r="OW246" s="377">
        <f>OV246/OR246</f>
        <v>4.9816849816849793E-2</v>
      </c>
      <c r="OX246" s="30"/>
      <c r="OY246" s="30"/>
      <c r="OZ246" s="30"/>
      <c r="PA246" s="30" t="s">
        <v>723</v>
      </c>
      <c r="PB246" s="30"/>
      <c r="PC246" s="30"/>
      <c r="PD246" s="13"/>
      <c r="PG246" s="13"/>
      <c r="PH246" s="33">
        <v>13.65</v>
      </c>
      <c r="PI246" s="33">
        <v>14.33</v>
      </c>
      <c r="PJ246" s="30"/>
      <c r="PK246" s="31" t="s">
        <v>62</v>
      </c>
      <c r="PL246" s="667">
        <f>PI246-PH246+PS246-PR246</f>
        <v>0.67999999999999972</v>
      </c>
      <c r="PM246" s="377">
        <f>PL246/PH246</f>
        <v>4.9816849816849793E-2</v>
      </c>
      <c r="PN246" s="30"/>
      <c r="PO246" s="30"/>
      <c r="PP246" s="30"/>
      <c r="PQ246" s="30" t="s">
        <v>723</v>
      </c>
      <c r="PR246" s="30"/>
      <c r="PS246" s="30"/>
      <c r="PT246" s="13"/>
      <c r="PV246" s="13"/>
      <c r="PW246" s="33">
        <v>13.65</v>
      </c>
      <c r="PX246" s="33">
        <v>14.33</v>
      </c>
      <c r="PY246" s="30"/>
      <c r="PZ246" s="31" t="s">
        <v>62</v>
      </c>
      <c r="QA246" s="667">
        <f>PX246-PW246+QH246-QG246</f>
        <v>0.67999999999999972</v>
      </c>
      <c r="QB246" s="377">
        <f>QA246/PW246</f>
        <v>4.9816849816849793E-2</v>
      </c>
      <c r="QC246" s="30"/>
      <c r="QD246" s="30"/>
      <c r="QE246" s="30"/>
      <c r="QF246" s="30" t="s">
        <v>723</v>
      </c>
      <c r="QG246" s="30"/>
      <c r="QH246" s="30"/>
      <c r="QI246" s="13"/>
      <c r="QK246" s="13"/>
      <c r="QL246" s="33">
        <v>13.65</v>
      </c>
      <c r="QM246" s="33">
        <v>14.33</v>
      </c>
      <c r="QN246" s="30"/>
      <c r="QO246" s="31" t="s">
        <v>62</v>
      </c>
      <c r="QP246" s="667">
        <f>QM246-QL246+QW246-QV246</f>
        <v>0.67999999999999972</v>
      </c>
      <c r="QQ246" s="377">
        <f>QP246/QL246</f>
        <v>4.9816849816849793E-2</v>
      </c>
      <c r="QR246" s="30"/>
      <c r="QS246" s="30"/>
      <c r="QT246" s="30"/>
      <c r="QU246" s="30" t="s">
        <v>723</v>
      </c>
      <c r="QV246" s="30"/>
      <c r="QW246" s="30"/>
      <c r="QX246" s="13"/>
      <c r="QZ246" s="622"/>
      <c r="RA246" s="33">
        <v>13.65</v>
      </c>
      <c r="RB246" s="33">
        <v>14.33</v>
      </c>
      <c r="RC246" s="514"/>
      <c r="RD246" s="31" t="s">
        <v>62</v>
      </c>
      <c r="RE246" s="667">
        <f>RB246-RA246+RL246-RK246</f>
        <v>0.4799999999999997</v>
      </c>
      <c r="RF246" s="377">
        <f>RE246/RA246</f>
        <v>3.5164835164835144E-2</v>
      </c>
      <c r="RG246" s="30"/>
      <c r="RH246" s="30"/>
      <c r="RI246" s="30"/>
      <c r="RJ246" s="580" t="s">
        <v>724</v>
      </c>
      <c r="RK246" s="31">
        <v>0.2</v>
      </c>
      <c r="RL246" s="581"/>
      <c r="RM246" s="633"/>
      <c r="RQ246" s="622"/>
      <c r="RR246" s="33">
        <v>13.65</v>
      </c>
      <c r="RS246" s="33">
        <v>14.33</v>
      </c>
      <c r="RT246" s="514"/>
      <c r="RU246" s="31" t="s">
        <v>62</v>
      </c>
      <c r="RV246" s="667">
        <f>RS246-RR246+SC246-SB246</f>
        <v>0.4799999999999997</v>
      </c>
      <c r="RW246" s="377">
        <f>RV246/RR246</f>
        <v>3.5164835164835144E-2</v>
      </c>
      <c r="RX246" s="30"/>
      <c r="RY246" s="30"/>
      <c r="RZ246" s="30"/>
      <c r="SA246" s="580" t="s">
        <v>724</v>
      </c>
      <c r="SB246" s="31">
        <v>0.2</v>
      </c>
      <c r="SC246" s="581"/>
      <c r="SD246" s="633"/>
    </row>
    <row r="247" spans="1:498">
      <c r="A247" s="40" t="s">
        <v>238</v>
      </c>
      <c r="B247" s="41">
        <v>80</v>
      </c>
      <c r="C247" s="40" t="s">
        <v>47</v>
      </c>
      <c r="D247" s="788">
        <v>1038</v>
      </c>
      <c r="E247" s="42" t="s">
        <v>226</v>
      </c>
      <c r="F247" s="798" t="s">
        <v>227</v>
      </c>
      <c r="G247" s="594" t="s">
        <v>239</v>
      </c>
      <c r="H247" s="40"/>
      <c r="J247" s="692"/>
      <c r="K247" s="692"/>
      <c r="L247" s="692"/>
      <c r="M247" s="692"/>
      <c r="N247" s="692"/>
      <c r="O247" s="692"/>
      <c r="P247" s="692"/>
      <c r="Q247" s="692"/>
      <c r="R247" s="692"/>
      <c r="S247" s="692"/>
      <c r="T247" s="692"/>
      <c r="U247" s="692"/>
      <c r="V247" s="692"/>
      <c r="X247" s="692"/>
      <c r="Y247" s="692"/>
      <c r="Z247" s="692"/>
      <c r="AA247" s="692"/>
      <c r="AB247" s="692"/>
      <c r="AC247" s="692"/>
      <c r="AD247" s="692"/>
      <c r="AE247" s="692"/>
      <c r="AF247" s="692"/>
      <c r="AG247" s="692"/>
      <c r="AH247" s="692"/>
      <c r="AI247" s="692"/>
      <c r="AJ247" s="692"/>
      <c r="AL247" s="692"/>
      <c r="AM247" s="692"/>
      <c r="AN247" s="692"/>
      <c r="AO247" s="692"/>
      <c r="AP247" s="692"/>
      <c r="AQ247" s="692"/>
      <c r="AR247" s="692"/>
      <c r="AS247" s="692"/>
      <c r="AT247" s="692"/>
      <c r="AU247" s="692"/>
      <c r="AV247" s="692"/>
      <c r="AW247" s="692"/>
      <c r="AX247" s="692"/>
      <c r="AZ247" s="692"/>
      <c r="BA247" s="692"/>
      <c r="BB247" s="692"/>
      <c r="BC247" s="692"/>
      <c r="BD247" s="692"/>
      <c r="BE247" s="692"/>
      <c r="BF247" s="692"/>
      <c r="BG247" s="692"/>
      <c r="BH247" s="692"/>
      <c r="BI247" s="692"/>
      <c r="BJ247" s="692"/>
      <c r="BK247" s="692"/>
      <c r="BL247" s="692"/>
      <c r="BN247" s="692"/>
      <c r="BO247" s="692"/>
      <c r="BP247" s="692"/>
      <c r="BQ247" s="692"/>
      <c r="BR247" s="692"/>
      <c r="BS247" s="692"/>
      <c r="BT247" s="692"/>
      <c r="BU247" s="692"/>
      <c r="BV247" s="692"/>
      <c r="BW247" s="692"/>
      <c r="BX247" s="692"/>
      <c r="BY247" s="692"/>
      <c r="BZ247" s="692"/>
      <c r="CB247" s="692"/>
      <c r="CC247" s="692"/>
      <c r="CD247" s="692"/>
      <c r="CE247" s="692"/>
      <c r="CF247" s="692"/>
      <c r="CG247" s="692"/>
      <c r="CH247" s="692"/>
      <c r="CI247" s="692"/>
      <c r="CJ247" s="692"/>
      <c r="CK247" s="692"/>
      <c r="CL247" s="692"/>
      <c r="CM247" s="692"/>
      <c r="CN247" s="692"/>
      <c r="CP247" s="692"/>
      <c r="CQ247" s="692"/>
      <c r="CR247" s="692"/>
      <c r="CS247" s="692"/>
      <c r="CT247" s="692"/>
      <c r="CU247" s="692"/>
      <c r="CV247" s="692"/>
      <c r="CW247" s="692"/>
      <c r="CX247" s="692"/>
      <c r="CY247" s="692"/>
      <c r="CZ247" s="692"/>
      <c r="DA247" s="692"/>
      <c r="DB247" s="692"/>
      <c r="DD247" s="692"/>
      <c r="DE247" s="692"/>
      <c r="DF247" s="692"/>
      <c r="DG247" s="692"/>
      <c r="DH247" s="692"/>
      <c r="DI247" s="692"/>
      <c r="DJ247" s="692"/>
      <c r="DK247" s="692"/>
      <c r="DL247" s="692"/>
      <c r="DM247" s="692"/>
      <c r="DN247" s="692"/>
      <c r="DO247" s="692"/>
      <c r="DP247" s="692"/>
      <c r="DQ247" s="692"/>
      <c r="DR247" s="692"/>
      <c r="DT247" s="692"/>
      <c r="DU247" s="692"/>
      <c r="DV247" s="692"/>
      <c r="DW247" s="692"/>
      <c r="DX247" s="692"/>
      <c r="DY247" s="692"/>
      <c r="DZ247" s="692"/>
      <c r="EA247" s="692"/>
      <c r="EB247" s="692"/>
      <c r="EC247" s="692"/>
      <c r="ED247" s="692"/>
      <c r="EE247" s="692"/>
      <c r="EF247" s="692"/>
      <c r="EG247" s="692"/>
      <c r="EH247" s="692"/>
      <c r="EI247" s="692"/>
      <c r="EJ247" s="692"/>
      <c r="EK247" s="692"/>
      <c r="EL247" s="692"/>
      <c r="EM247" s="692"/>
      <c r="EN247" s="692"/>
      <c r="EO247" s="692"/>
      <c r="EP247" s="692"/>
      <c r="EQ247" s="692"/>
      <c r="ER247" s="692"/>
      <c r="ES247" s="692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692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692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692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692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692"/>
      <c r="HJ247" s="692"/>
      <c r="HK247" s="13"/>
      <c r="HL247" s="13"/>
      <c r="HM247" s="13"/>
      <c r="HN247" s="13"/>
      <c r="HO247" s="13"/>
      <c r="HP247" s="13"/>
      <c r="HQ247" s="13"/>
      <c r="HR247" s="13"/>
      <c r="HS247" s="13"/>
      <c r="HT247" s="13"/>
      <c r="HU247" s="13"/>
      <c r="HV247" s="13"/>
      <c r="HW247" s="692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692"/>
      <c r="IO247" s="692"/>
      <c r="IQ247" s="13"/>
      <c r="IR247" s="13"/>
      <c r="IS247" s="13"/>
      <c r="IT247" s="13"/>
      <c r="IU247" s="13"/>
      <c r="IV247" s="13"/>
      <c r="IW247" s="13"/>
      <c r="IX247" s="13"/>
      <c r="IY247" s="13"/>
      <c r="IZ247" s="13"/>
      <c r="JA247" s="13"/>
      <c r="JB247" s="13"/>
      <c r="JC247" s="13"/>
      <c r="JD247" s="13"/>
      <c r="JE247" s="13"/>
      <c r="JF247" s="692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Z247" s="13"/>
      <c r="KA247" s="13"/>
      <c r="KB247" s="13"/>
      <c r="KC247" s="13"/>
      <c r="KD247" s="13"/>
      <c r="KE247" s="13"/>
      <c r="KF247" s="13"/>
      <c r="KG247" s="13"/>
      <c r="KH247" s="13"/>
      <c r="KI247" s="13"/>
      <c r="KJ247" s="13"/>
      <c r="KK247" s="13"/>
      <c r="KL247" s="13"/>
      <c r="KM247" s="13"/>
      <c r="KN247" s="13"/>
      <c r="KO247" s="13"/>
      <c r="KQ247" s="13"/>
      <c r="KR247" s="13"/>
      <c r="KS247" s="13"/>
      <c r="KT247" s="13"/>
      <c r="KU247" s="666"/>
      <c r="KV247" s="13"/>
      <c r="KW247" s="13"/>
      <c r="KX247" s="13"/>
      <c r="KY247" s="13"/>
      <c r="KZ247" s="13"/>
      <c r="LA247" s="13"/>
      <c r="LB247" s="13"/>
      <c r="LC247" s="13"/>
      <c r="LD247" s="13"/>
      <c r="LE247" s="13"/>
      <c r="LF247" s="13"/>
      <c r="LI247" s="13"/>
      <c r="LJ247" s="13"/>
      <c r="LK247" s="13"/>
      <c r="LL247" s="13"/>
      <c r="LM247" s="666"/>
      <c r="LN247" s="13"/>
      <c r="LO247" s="13"/>
      <c r="LP247" s="13"/>
      <c r="LQ247" s="13"/>
      <c r="LR247" s="13"/>
      <c r="LS247" s="13"/>
      <c r="LT247" s="13"/>
      <c r="LU247" s="13"/>
      <c r="LV247" s="13"/>
      <c r="LW247" s="13"/>
      <c r="LX247" s="13"/>
      <c r="LZ247" s="13"/>
      <c r="MA247" s="13"/>
      <c r="MB247" s="13"/>
      <c r="MC247" s="13"/>
      <c r="MD247" s="666"/>
      <c r="ME247" s="13"/>
      <c r="MF247" s="13"/>
      <c r="MG247" s="13"/>
      <c r="MH247" s="13"/>
      <c r="MI247" s="13"/>
      <c r="MJ247" s="13"/>
      <c r="MK247" s="13"/>
      <c r="ML247" s="13"/>
      <c r="MM247" s="13"/>
      <c r="MN247" s="13"/>
      <c r="MO247" s="13"/>
      <c r="MQ247" s="13"/>
      <c r="MR247" s="13"/>
      <c r="MS247" s="13"/>
      <c r="MT247" s="13"/>
      <c r="MU247" s="666"/>
      <c r="MV247" s="13"/>
      <c r="MW247" s="13"/>
      <c r="MX247" s="13"/>
      <c r="MY247" s="13"/>
      <c r="MZ247" s="13"/>
      <c r="NA247" s="13"/>
      <c r="NB247" s="13"/>
      <c r="NC247" s="13"/>
      <c r="ND247" s="13"/>
      <c r="NE247" s="13"/>
      <c r="NF247" s="13"/>
      <c r="NI247" s="13"/>
      <c r="NJ247" s="33">
        <v>11</v>
      </c>
      <c r="NK247" s="33">
        <v>11.55</v>
      </c>
      <c r="NL247" s="30"/>
      <c r="NM247" s="31" t="s">
        <v>62</v>
      </c>
      <c r="NN247" s="667">
        <f>NK247-NJ247+NU247-NT247</f>
        <v>0.55000000000000071</v>
      </c>
      <c r="NO247" s="377">
        <f>NN247/NJ247</f>
        <v>5.0000000000000065E-2</v>
      </c>
      <c r="NP247" s="30"/>
      <c r="NQ247" s="30"/>
      <c r="NR247" s="30"/>
      <c r="NS247" s="30" t="s">
        <v>723</v>
      </c>
      <c r="NT247" s="30"/>
      <c r="NU247" s="30"/>
      <c r="NV247" s="30"/>
      <c r="NW247" s="30"/>
      <c r="NX247" s="13"/>
      <c r="OA247" s="13"/>
      <c r="OB247" s="33">
        <v>11</v>
      </c>
      <c r="OC247" s="33">
        <v>11.55</v>
      </c>
      <c r="OD247" s="30"/>
      <c r="OE247" s="31" t="s">
        <v>62</v>
      </c>
      <c r="OF247" s="667">
        <f>OC247-OB247+OM247-OL247</f>
        <v>0.55000000000000071</v>
      </c>
      <c r="OG247" s="377">
        <f>OF247/OB247</f>
        <v>5.0000000000000065E-2</v>
      </c>
      <c r="OH247" s="30"/>
      <c r="OI247" s="30"/>
      <c r="OJ247" s="30"/>
      <c r="OK247" s="30" t="s">
        <v>723</v>
      </c>
      <c r="OL247" s="30"/>
      <c r="OM247" s="30"/>
      <c r="ON247" s="13"/>
      <c r="OQ247" s="13"/>
      <c r="OR247" s="33">
        <v>11</v>
      </c>
      <c r="OS247" s="33">
        <v>11.55</v>
      </c>
      <c r="OT247" s="30"/>
      <c r="OU247" s="31" t="s">
        <v>62</v>
      </c>
      <c r="OV247" s="667">
        <f>OS247-OR247+PC247-PB247</f>
        <v>0.55000000000000071</v>
      </c>
      <c r="OW247" s="377">
        <f>OV247/OR247</f>
        <v>5.0000000000000065E-2</v>
      </c>
      <c r="OX247" s="30"/>
      <c r="OY247" s="30"/>
      <c r="OZ247" s="30"/>
      <c r="PA247" s="30" t="s">
        <v>723</v>
      </c>
      <c r="PB247" s="30"/>
      <c r="PC247" s="30"/>
      <c r="PD247" s="13"/>
      <c r="PG247" s="13"/>
      <c r="PH247" s="33">
        <v>11</v>
      </c>
      <c r="PI247" s="33">
        <v>11.55</v>
      </c>
      <c r="PJ247" s="30"/>
      <c r="PK247" s="31" t="s">
        <v>62</v>
      </c>
      <c r="PL247" s="667">
        <f>PI247-PH247+PS247-PR247</f>
        <v>0.55000000000000071</v>
      </c>
      <c r="PM247" s="377">
        <f>PL247/PH247</f>
        <v>5.0000000000000065E-2</v>
      </c>
      <c r="PN247" s="30"/>
      <c r="PO247" s="30"/>
      <c r="PP247" s="30"/>
      <c r="PQ247" s="30" t="s">
        <v>723</v>
      </c>
      <c r="PR247" s="30"/>
      <c r="PS247" s="30"/>
      <c r="PT247" s="13"/>
      <c r="PV247" s="13"/>
      <c r="PW247" s="33">
        <v>11</v>
      </c>
      <c r="PX247" s="33">
        <v>11.55</v>
      </c>
      <c r="PY247" s="30"/>
      <c r="PZ247" s="31" t="s">
        <v>62</v>
      </c>
      <c r="QA247" s="667">
        <f>PX247-PW247+QH247-QG247</f>
        <v>0.55000000000000071</v>
      </c>
      <c r="QB247" s="377">
        <f>QA247/PW247</f>
        <v>5.0000000000000065E-2</v>
      </c>
      <c r="QC247" s="30"/>
      <c r="QD247" s="30"/>
      <c r="QE247" s="30"/>
      <c r="QF247" s="30" t="s">
        <v>723</v>
      </c>
      <c r="QG247" s="30"/>
      <c r="QH247" s="30"/>
      <c r="QI247" s="13"/>
      <c r="QK247" s="13"/>
      <c r="QL247" s="33">
        <v>11</v>
      </c>
      <c r="QM247" s="33">
        <v>11.55</v>
      </c>
      <c r="QN247" s="30"/>
      <c r="QO247" s="31" t="s">
        <v>62</v>
      </c>
      <c r="QP247" s="667">
        <f>QM247-QL247+QW247-QV247</f>
        <v>0.55000000000000071</v>
      </c>
      <c r="QQ247" s="377">
        <f>QP247/QL247</f>
        <v>5.0000000000000065E-2</v>
      </c>
      <c r="QR247" s="30"/>
      <c r="QS247" s="30"/>
      <c r="QT247" s="30"/>
      <c r="QU247" s="30" t="s">
        <v>723</v>
      </c>
      <c r="QV247" s="30"/>
      <c r="QW247" s="30"/>
      <c r="QX247" s="13"/>
      <c r="QZ247" s="622"/>
      <c r="RA247" s="33">
        <v>11</v>
      </c>
      <c r="RB247" s="33">
        <v>11.55</v>
      </c>
      <c r="RC247" s="514"/>
      <c r="RD247" s="31" t="s">
        <v>62</v>
      </c>
      <c r="RE247" s="667">
        <f>RB247-RA247+RL247-RK247</f>
        <v>0.3500000000000007</v>
      </c>
      <c r="RF247" s="377">
        <f>RE247/RA247</f>
        <v>3.1818181818181884E-2</v>
      </c>
      <c r="RG247" s="30"/>
      <c r="RH247" s="30"/>
      <c r="RI247" s="30"/>
      <c r="RJ247" s="580" t="s">
        <v>724</v>
      </c>
      <c r="RK247" s="31">
        <v>0.2</v>
      </c>
      <c r="RL247" s="581"/>
      <c r="RM247" s="633"/>
      <c r="RQ247" s="622"/>
      <c r="RR247" s="33">
        <v>11</v>
      </c>
      <c r="RS247" s="33">
        <v>11.55</v>
      </c>
      <c r="RT247" s="514"/>
      <c r="RU247" s="31" t="s">
        <v>62</v>
      </c>
      <c r="RV247" s="667">
        <f>RS247-RR247+SC247-SB247</f>
        <v>0.3500000000000007</v>
      </c>
      <c r="RW247" s="377">
        <f>RV247/RR247</f>
        <v>3.1818181818181884E-2</v>
      </c>
      <c r="RX247" s="30"/>
      <c r="RY247" s="30"/>
      <c r="RZ247" s="30"/>
      <c r="SA247" s="580" t="s">
        <v>724</v>
      </c>
      <c r="SB247" s="31">
        <v>0.2</v>
      </c>
      <c r="SC247" s="581"/>
      <c r="SD247" s="633"/>
    </row>
    <row r="248" spans="1:498">
      <c r="A248" s="40" t="s">
        <v>240</v>
      </c>
      <c r="B248" s="41" t="str">
        <f>LEFT(A248,2)</f>
        <v>80</v>
      </c>
      <c r="C248" s="40" t="s">
        <v>47</v>
      </c>
      <c r="D248" s="788">
        <v>1038</v>
      </c>
      <c r="E248" s="42" t="s">
        <v>226</v>
      </c>
      <c r="F248" s="798" t="s">
        <v>227</v>
      </c>
      <c r="G248" s="594" t="s">
        <v>241</v>
      </c>
      <c r="H248" s="40"/>
      <c r="J248" s="692"/>
      <c r="K248" s="692"/>
      <c r="L248" s="692"/>
      <c r="M248" s="692"/>
      <c r="N248" s="692"/>
      <c r="O248" s="692"/>
      <c r="P248" s="692"/>
      <c r="Q248" s="692"/>
      <c r="R248" s="692"/>
      <c r="S248" s="692"/>
      <c r="T248" s="692"/>
      <c r="U248" s="692"/>
      <c r="V248" s="692"/>
      <c r="X248" s="692"/>
      <c r="Y248" s="692"/>
      <c r="Z248" s="692"/>
      <c r="AA248" s="692"/>
      <c r="AB248" s="692"/>
      <c r="AC248" s="692"/>
      <c r="AD248" s="692"/>
      <c r="AE248" s="692"/>
      <c r="AF248" s="692"/>
      <c r="AG248" s="692"/>
      <c r="AH248" s="692"/>
      <c r="AI248" s="692"/>
      <c r="AJ248" s="692"/>
      <c r="AL248" s="692"/>
      <c r="AM248" s="692"/>
      <c r="AN248" s="692"/>
      <c r="AO248" s="692"/>
      <c r="AP248" s="692"/>
      <c r="AQ248" s="692"/>
      <c r="AR248" s="692"/>
      <c r="AS248" s="692"/>
      <c r="AT248" s="692"/>
      <c r="AU248" s="692"/>
      <c r="AV248" s="692"/>
      <c r="AW248" s="692"/>
      <c r="AX248" s="692"/>
      <c r="AZ248" s="692"/>
      <c r="BA248" s="692"/>
      <c r="BB248" s="692"/>
      <c r="BC248" s="692"/>
      <c r="BD248" s="692"/>
      <c r="BE248" s="692"/>
      <c r="BF248" s="692"/>
      <c r="BG248" s="692"/>
      <c r="BH248" s="692"/>
      <c r="BI248" s="692"/>
      <c r="BJ248" s="692"/>
      <c r="BK248" s="692"/>
      <c r="BL248" s="692"/>
      <c r="BN248" s="692"/>
      <c r="BO248" s="692"/>
      <c r="BP248" s="692"/>
      <c r="BQ248" s="692"/>
      <c r="BR248" s="692"/>
      <c r="BS248" s="692"/>
      <c r="BT248" s="692"/>
      <c r="BU248" s="692"/>
      <c r="BV248" s="692"/>
      <c r="BW248" s="692"/>
      <c r="BX248" s="692"/>
      <c r="BY248" s="692"/>
      <c r="BZ248" s="692"/>
      <c r="CB248" s="692"/>
      <c r="CC248" s="692"/>
      <c r="CD248" s="692"/>
      <c r="CE248" s="692"/>
      <c r="CF248" s="692"/>
      <c r="CG248" s="692"/>
      <c r="CH248" s="692"/>
      <c r="CI248" s="692"/>
      <c r="CJ248" s="692"/>
      <c r="CK248" s="692"/>
      <c r="CL248" s="692"/>
      <c r="CM248" s="692"/>
      <c r="CN248" s="692"/>
      <c r="CP248" s="692"/>
      <c r="CQ248" s="692"/>
      <c r="CR248" s="692"/>
      <c r="CS248" s="692"/>
      <c r="CT248" s="692"/>
      <c r="CU248" s="692"/>
      <c r="CV248" s="692"/>
      <c r="CW248" s="692"/>
      <c r="CX248" s="692"/>
      <c r="CY248" s="692"/>
      <c r="CZ248" s="692"/>
      <c r="DA248" s="692"/>
      <c r="DB248" s="692"/>
      <c r="DD248" s="692"/>
      <c r="DE248" s="692"/>
      <c r="DF248" s="692"/>
      <c r="DG248" s="692"/>
      <c r="DH248" s="692"/>
      <c r="DI248" s="692"/>
      <c r="DJ248" s="692"/>
      <c r="DK248" s="692"/>
      <c r="DL248" s="692"/>
      <c r="DM248" s="692"/>
      <c r="DN248" s="692"/>
      <c r="DO248" s="692"/>
      <c r="DP248" s="692"/>
      <c r="DQ248" s="692"/>
      <c r="DR248" s="692"/>
      <c r="DT248" s="692"/>
      <c r="DU248" s="692"/>
      <c r="DV248" s="692"/>
      <c r="DW248" s="692"/>
      <c r="DX248" s="692"/>
      <c r="DY248" s="692"/>
      <c r="DZ248" s="692"/>
      <c r="EA248" s="692"/>
      <c r="EB248" s="692"/>
      <c r="EC248" s="692"/>
      <c r="ED248" s="692"/>
      <c r="EE248" s="692"/>
      <c r="EF248" s="692"/>
      <c r="EG248" s="692"/>
      <c r="EH248" s="692"/>
      <c r="EI248" s="692"/>
      <c r="EJ248" s="692"/>
      <c r="EK248" s="692"/>
      <c r="EL248" s="692"/>
      <c r="EM248" s="692"/>
      <c r="EN248" s="692"/>
      <c r="EO248" s="692"/>
      <c r="EP248" s="692"/>
      <c r="EQ248" s="692"/>
      <c r="ER248" s="692"/>
      <c r="ES248" s="692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692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692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692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692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692"/>
      <c r="HJ248" s="692"/>
      <c r="HK248" s="13"/>
      <c r="HL248" s="13"/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692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13"/>
      <c r="IK248" s="13"/>
      <c r="IL248" s="13"/>
      <c r="IM248" s="692"/>
      <c r="IQ248" s="13"/>
      <c r="IR248" s="13"/>
      <c r="IS248" s="13"/>
      <c r="IT248" s="13"/>
      <c r="IU248" s="13"/>
      <c r="IV248" s="13"/>
      <c r="IW248" s="13"/>
      <c r="IX248" s="13"/>
      <c r="IY248" s="13"/>
      <c r="IZ248" s="13"/>
      <c r="JA248" s="13"/>
      <c r="JB248" s="13"/>
      <c r="JC248" s="13"/>
      <c r="JD248" s="13"/>
      <c r="JE248" s="13"/>
      <c r="JF248" s="692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Z248" s="128"/>
      <c r="KA248" s="128"/>
      <c r="KB248" s="128"/>
      <c r="KC248" s="128"/>
      <c r="KD248" s="128"/>
      <c r="KE248" s="13"/>
      <c r="KF248" s="13"/>
      <c r="KG248" s="13"/>
      <c r="KH248" s="13"/>
      <c r="KI248" s="13"/>
      <c r="KJ248" s="13"/>
      <c r="KK248" s="13"/>
      <c r="KL248" s="13"/>
      <c r="KM248" s="13"/>
      <c r="KN248" s="13"/>
      <c r="KO248" s="13"/>
      <c r="KQ248" s="128"/>
      <c r="KR248" s="128"/>
      <c r="KS248" s="128"/>
      <c r="KT248" s="128"/>
      <c r="KU248" s="665"/>
      <c r="KV248" s="13"/>
      <c r="KW248" s="13"/>
      <c r="KX248" s="13"/>
      <c r="KY248" s="13"/>
      <c r="KZ248" s="13"/>
      <c r="LA248" s="13"/>
      <c r="LB248" s="13"/>
      <c r="LC248" s="13"/>
      <c r="LD248" s="13"/>
      <c r="LE248" s="13"/>
      <c r="LF248" s="13"/>
      <c r="LI248" s="128"/>
      <c r="LJ248" s="128"/>
      <c r="LK248" s="128"/>
      <c r="LL248" s="128"/>
      <c r="LM248" s="665"/>
      <c r="LN248" s="13"/>
      <c r="LO248" s="13"/>
      <c r="LP248" s="13"/>
      <c r="LQ248" s="13"/>
      <c r="LR248" s="13"/>
      <c r="LS248" s="13"/>
      <c r="LT248" s="13"/>
      <c r="LU248" s="13"/>
      <c r="LV248" s="13"/>
      <c r="LW248" s="13"/>
      <c r="LX248" s="13"/>
      <c r="LZ248" s="128"/>
      <c r="MA248" s="128"/>
      <c r="MB248" s="128"/>
      <c r="MC248" s="128"/>
      <c r="MD248" s="665"/>
      <c r="ME248" s="13"/>
      <c r="MF248" s="13"/>
      <c r="MG248" s="13"/>
      <c r="MH248" s="13"/>
      <c r="MI248" s="13"/>
      <c r="MJ248" s="13"/>
      <c r="MK248" s="13"/>
      <c r="ML248" s="13"/>
      <c r="MM248" s="13"/>
      <c r="MN248" s="13"/>
      <c r="MO248" s="13"/>
      <c r="MQ248" s="128"/>
      <c r="MR248" s="128"/>
      <c r="MS248" s="128"/>
      <c r="MT248" s="128"/>
      <c r="MU248" s="665"/>
      <c r="MV248" s="13"/>
      <c r="MW248" s="13"/>
      <c r="MX248" s="13"/>
      <c r="MY248" s="13"/>
      <c r="MZ248" s="13"/>
      <c r="NA248" s="13"/>
      <c r="NB248" s="13"/>
      <c r="NC248" s="13"/>
      <c r="ND248" s="13"/>
      <c r="NE248" s="13"/>
      <c r="NF248" s="13"/>
      <c r="NI248" s="128"/>
      <c r="NJ248" s="881">
        <v>9.65</v>
      </c>
      <c r="NK248" s="881">
        <v>10.69</v>
      </c>
      <c r="NL248" s="677"/>
      <c r="NM248" s="884" t="s">
        <v>62</v>
      </c>
      <c r="NN248" s="667">
        <f>NK248-NJ248+NU248-NT248</f>
        <v>1.0399999999999991</v>
      </c>
      <c r="NO248" s="377">
        <f>NN248/NJ248</f>
        <v>0.10777202072538851</v>
      </c>
      <c r="NP248" s="30"/>
      <c r="NQ248" s="30"/>
      <c r="NR248" s="30"/>
      <c r="NS248" s="30" t="s">
        <v>723</v>
      </c>
      <c r="NT248" s="30"/>
      <c r="NU248" s="30"/>
      <c r="NV248" s="30"/>
      <c r="NW248" s="30"/>
      <c r="NX248" s="13"/>
      <c r="OA248" s="128"/>
      <c r="OB248" s="881">
        <v>9.65</v>
      </c>
      <c r="OC248" s="881">
        <v>10.69</v>
      </c>
      <c r="OD248" s="677"/>
      <c r="OE248" s="884" t="s">
        <v>62</v>
      </c>
      <c r="OF248" s="667">
        <f>OC248-OB248+OM248-OL248</f>
        <v>1.0399999999999991</v>
      </c>
      <c r="OG248" s="377">
        <f>OF248/OB248</f>
        <v>0.10777202072538851</v>
      </c>
      <c r="OH248" s="30"/>
      <c r="OI248" s="30"/>
      <c r="OJ248" s="30"/>
      <c r="OK248" s="30" t="s">
        <v>723</v>
      </c>
      <c r="OL248" s="30"/>
      <c r="OM248" s="30"/>
      <c r="ON248" s="13"/>
      <c r="OQ248" s="128"/>
      <c r="OR248" s="881">
        <v>9.65</v>
      </c>
      <c r="OS248" s="881">
        <v>10.69</v>
      </c>
      <c r="OT248" s="677"/>
      <c r="OU248" s="884" t="s">
        <v>62</v>
      </c>
      <c r="OV248" s="667">
        <f>OS248-OR248+PC248-PB248</f>
        <v>1.0399999999999991</v>
      </c>
      <c r="OW248" s="377">
        <f>OV248/OR248</f>
        <v>0.10777202072538851</v>
      </c>
      <c r="OX248" s="30"/>
      <c r="OY248" s="30"/>
      <c r="OZ248" s="30"/>
      <c r="PA248" s="30" t="s">
        <v>723</v>
      </c>
      <c r="PB248" s="30"/>
      <c r="PC248" s="30"/>
      <c r="PD248" s="13"/>
      <c r="PG248" s="128"/>
      <c r="PH248" s="881">
        <v>9.65</v>
      </c>
      <c r="PI248" s="881">
        <v>10.69</v>
      </c>
      <c r="PJ248" s="677"/>
      <c r="PK248" s="884" t="s">
        <v>62</v>
      </c>
      <c r="PL248" s="667">
        <f>PI248-PH248+PS248-PR248</f>
        <v>1.0399999999999991</v>
      </c>
      <c r="PM248" s="377">
        <f>PL248/PH248</f>
        <v>0.10777202072538851</v>
      </c>
      <c r="PN248" s="30"/>
      <c r="PO248" s="30"/>
      <c r="PP248" s="30"/>
      <c r="PQ248" s="30" t="s">
        <v>723</v>
      </c>
      <c r="PR248" s="30"/>
      <c r="PS248" s="30"/>
      <c r="PT248" s="13"/>
      <c r="PV248" s="128"/>
      <c r="PW248" s="881">
        <v>9.65</v>
      </c>
      <c r="PX248" s="881">
        <v>10.69</v>
      </c>
      <c r="PY248" s="677"/>
      <c r="PZ248" s="884" t="s">
        <v>62</v>
      </c>
      <c r="QA248" s="667">
        <f>PX248-PW248+QH248-QG248</f>
        <v>1.0399999999999991</v>
      </c>
      <c r="QB248" s="377">
        <f>QA248/PW248</f>
        <v>0.10777202072538851</v>
      </c>
      <c r="QC248" s="30"/>
      <c r="QD248" s="30"/>
      <c r="QE248" s="30"/>
      <c r="QF248" s="30" t="s">
        <v>723</v>
      </c>
      <c r="QG248" s="30"/>
      <c r="QH248" s="30"/>
      <c r="QI248" s="13"/>
      <c r="QK248" s="128"/>
      <c r="QL248" s="881">
        <v>9.65</v>
      </c>
      <c r="QM248" s="881">
        <v>10.69</v>
      </c>
      <c r="QN248" s="677"/>
      <c r="QO248" s="884" t="s">
        <v>62</v>
      </c>
      <c r="QP248" s="667">
        <f>QM248-QL248+QW248-QV248</f>
        <v>1.0399999999999991</v>
      </c>
      <c r="QQ248" s="377">
        <f>QP248/QL248</f>
        <v>0.10777202072538851</v>
      </c>
      <c r="QR248" s="30"/>
      <c r="QS248" s="30"/>
      <c r="QT248" s="30"/>
      <c r="QU248" s="30" t="s">
        <v>723</v>
      </c>
      <c r="QV248" s="30"/>
      <c r="QW248" s="30"/>
      <c r="QX248" s="13"/>
      <c r="QZ248" s="629"/>
      <c r="RA248" s="881">
        <v>9.65</v>
      </c>
      <c r="RB248" s="881">
        <v>10.69</v>
      </c>
      <c r="RC248" s="903"/>
      <c r="RD248" s="884" t="s">
        <v>62</v>
      </c>
      <c r="RE248" s="667">
        <f>RB248-RA248+RL248-RK248</f>
        <v>0.83999999999999919</v>
      </c>
      <c r="RF248" s="377">
        <f>RE248/RA248</f>
        <v>8.704663212435225E-2</v>
      </c>
      <c r="RG248" s="30"/>
      <c r="RH248" s="30"/>
      <c r="RI248" s="30"/>
      <c r="RJ248" s="580" t="s">
        <v>724</v>
      </c>
      <c r="RK248" s="31">
        <v>0.2</v>
      </c>
      <c r="RL248" s="581"/>
      <c r="RM248" s="633"/>
      <c r="RQ248" s="629"/>
      <c r="RR248" s="881">
        <v>9.65</v>
      </c>
      <c r="RS248" s="881">
        <v>10.69</v>
      </c>
      <c r="RT248" s="903"/>
      <c r="RU248" s="884" t="s">
        <v>62</v>
      </c>
      <c r="RV248" s="667">
        <f>RS248-RR248+SC248-SB248</f>
        <v>0.83999999999999919</v>
      </c>
      <c r="RW248" s="377">
        <f>RV248/RR248</f>
        <v>8.704663212435225E-2</v>
      </c>
      <c r="RX248" s="30"/>
      <c r="RY248" s="30"/>
      <c r="RZ248" s="30"/>
      <c r="SA248" s="580" t="s">
        <v>724</v>
      </c>
      <c r="SB248" s="31">
        <v>0.2</v>
      </c>
      <c r="SC248" s="581"/>
      <c r="SD248" s="633"/>
    </row>
    <row r="249" spans="1:498">
      <c r="A249" s="40" t="s">
        <v>244</v>
      </c>
      <c r="B249" s="41" t="str">
        <f>LEFT(A249,2)</f>
        <v>80</v>
      </c>
      <c r="C249" s="40" t="s">
        <v>47</v>
      </c>
      <c r="D249" s="788">
        <v>1038</v>
      </c>
      <c r="E249" s="42" t="s">
        <v>226</v>
      </c>
      <c r="F249" s="798" t="s">
        <v>227</v>
      </c>
      <c r="G249" s="594" t="s">
        <v>245</v>
      </c>
      <c r="H249" s="40"/>
      <c r="J249" s="692"/>
      <c r="K249" s="692"/>
      <c r="L249" s="692"/>
      <c r="M249" s="692"/>
      <c r="N249" s="692"/>
      <c r="O249" s="692"/>
      <c r="P249" s="692"/>
      <c r="Q249" s="692"/>
      <c r="R249" s="692"/>
      <c r="S249" s="692"/>
      <c r="T249" s="692"/>
      <c r="U249" s="692"/>
      <c r="V249" s="692"/>
      <c r="X249" s="692"/>
      <c r="Y249" s="692"/>
      <c r="Z249" s="692"/>
      <c r="AA249" s="692"/>
      <c r="AB249" s="692"/>
      <c r="AC249" s="692"/>
      <c r="AD249" s="692"/>
      <c r="AE249" s="692"/>
      <c r="AF249" s="692"/>
      <c r="AG249" s="692"/>
      <c r="AH249" s="692"/>
      <c r="AI249" s="692"/>
      <c r="AJ249" s="692"/>
      <c r="AL249" s="692"/>
      <c r="AM249" s="692"/>
      <c r="AN249" s="692"/>
      <c r="AO249" s="692"/>
      <c r="AP249" s="692"/>
      <c r="AQ249" s="692"/>
      <c r="AR249" s="692"/>
      <c r="AS249" s="692"/>
      <c r="AT249" s="692"/>
      <c r="AU249" s="692"/>
      <c r="AV249" s="692"/>
      <c r="AW249" s="692"/>
      <c r="AX249" s="692"/>
      <c r="AZ249" s="692"/>
      <c r="BA249" s="692"/>
      <c r="BB249" s="692"/>
      <c r="BC249" s="692"/>
      <c r="BD249" s="692"/>
      <c r="BE249" s="692"/>
      <c r="BF249" s="692"/>
      <c r="BG249" s="692"/>
      <c r="BH249" s="692"/>
      <c r="BI249" s="692"/>
      <c r="BJ249" s="692"/>
      <c r="BK249" s="692"/>
      <c r="BL249" s="692"/>
      <c r="BN249" s="692"/>
      <c r="BO249" s="692"/>
      <c r="BP249" s="692"/>
      <c r="BQ249" s="692"/>
      <c r="BR249" s="692"/>
      <c r="BS249" s="692"/>
      <c r="BT249" s="692"/>
      <c r="BU249" s="692"/>
      <c r="BV249" s="692"/>
      <c r="BW249" s="692"/>
      <c r="BX249" s="692"/>
      <c r="BY249" s="692"/>
      <c r="BZ249" s="692"/>
      <c r="CB249" s="692"/>
      <c r="CC249" s="692"/>
      <c r="CD249" s="692"/>
      <c r="CE249" s="692"/>
      <c r="CF249" s="692"/>
      <c r="CG249" s="692"/>
      <c r="CH249" s="692"/>
      <c r="CI249" s="692"/>
      <c r="CJ249" s="692"/>
      <c r="CK249" s="692"/>
      <c r="CL249" s="692"/>
      <c r="CM249" s="692"/>
      <c r="CN249" s="692"/>
      <c r="CP249" s="692"/>
      <c r="CQ249" s="692"/>
      <c r="CR249" s="692"/>
      <c r="CS249" s="692"/>
      <c r="CT249" s="692"/>
      <c r="CU249" s="692"/>
      <c r="CV249" s="692"/>
      <c r="CW249" s="692"/>
      <c r="CX249" s="692"/>
      <c r="CY249" s="692"/>
      <c r="CZ249" s="692"/>
      <c r="DA249" s="692"/>
      <c r="DB249" s="692"/>
      <c r="DD249" s="692"/>
      <c r="DE249" s="692"/>
      <c r="DF249" s="692"/>
      <c r="DG249" s="692"/>
      <c r="DH249" s="692"/>
      <c r="DI249" s="692"/>
      <c r="DJ249" s="692"/>
      <c r="DK249" s="692"/>
      <c r="DL249" s="692"/>
      <c r="DM249" s="692"/>
      <c r="DN249" s="692"/>
      <c r="DO249" s="692"/>
      <c r="DP249" s="692"/>
      <c r="DQ249" s="692"/>
      <c r="DR249" s="692"/>
      <c r="DT249" s="692"/>
      <c r="DU249" s="692"/>
      <c r="DV249" s="692"/>
      <c r="DW249" s="692"/>
      <c r="DX249" s="692"/>
      <c r="DY249" s="692"/>
      <c r="DZ249" s="692"/>
      <c r="EA249" s="692"/>
      <c r="EB249" s="692"/>
      <c r="EC249" s="692"/>
      <c r="ED249" s="692"/>
      <c r="EE249" s="692"/>
      <c r="EF249" s="692"/>
      <c r="EG249" s="692"/>
      <c r="EH249" s="692"/>
      <c r="EI249" s="692"/>
      <c r="EJ249" s="692"/>
      <c r="EK249" s="692"/>
      <c r="EL249" s="692"/>
      <c r="EM249" s="692"/>
      <c r="EN249" s="692"/>
      <c r="EO249" s="692"/>
      <c r="EP249" s="692"/>
      <c r="EQ249" s="692"/>
      <c r="ER249" s="692"/>
      <c r="ES249" s="692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692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692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692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692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692"/>
      <c r="HJ249" s="692"/>
      <c r="HK249" s="13"/>
      <c r="HL249" s="13"/>
      <c r="HM249" s="13"/>
      <c r="HN249" s="13"/>
      <c r="HO249" s="13"/>
      <c r="HP249" s="13"/>
      <c r="HQ249" s="13"/>
      <c r="HR249" s="13"/>
      <c r="HS249" s="13"/>
      <c r="HT249" s="13"/>
      <c r="HU249" s="13"/>
      <c r="HV249" s="13"/>
      <c r="HW249" s="692"/>
      <c r="HX249" s="13"/>
      <c r="HY249" s="13"/>
      <c r="HZ249" s="13"/>
      <c r="IA249" s="13"/>
      <c r="IB249" s="13"/>
      <c r="IC249" s="13"/>
      <c r="ID249" s="13"/>
      <c r="IE249" s="13"/>
      <c r="IF249" s="13"/>
      <c r="IG249" s="13"/>
      <c r="IH249" s="13"/>
      <c r="II249" s="13"/>
      <c r="IJ249" s="13"/>
      <c r="IK249" s="13"/>
      <c r="IL249" s="13"/>
      <c r="IM249" s="692"/>
      <c r="IQ249" s="13"/>
      <c r="IR249" s="13"/>
      <c r="IS249" s="13"/>
      <c r="IT249" s="13"/>
      <c r="IU249" s="13"/>
      <c r="IV249" s="13"/>
      <c r="IW249" s="13"/>
      <c r="IX249" s="13"/>
      <c r="IY249" s="13"/>
      <c r="IZ249" s="13"/>
      <c r="JA249" s="13"/>
      <c r="JB249" s="13"/>
      <c r="JC249" s="13"/>
      <c r="JD249" s="13"/>
      <c r="JE249" s="13"/>
      <c r="JF249" s="692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Z249" s="13"/>
      <c r="KA249" s="13"/>
      <c r="KB249" s="13"/>
      <c r="KC249" s="13"/>
      <c r="KD249" s="13"/>
      <c r="KE249" s="262"/>
      <c r="KF249" s="13"/>
      <c r="KG249" s="13"/>
      <c r="KH249" s="13"/>
      <c r="KI249" s="13"/>
      <c r="KJ249" s="13"/>
      <c r="KK249" s="13"/>
      <c r="KL249" s="13"/>
      <c r="KM249" s="13"/>
      <c r="KN249" s="13"/>
      <c r="KO249" s="13"/>
      <c r="KQ249" s="13"/>
      <c r="KR249" s="13"/>
      <c r="KS249" s="13"/>
      <c r="KT249" s="13"/>
      <c r="KU249" s="666"/>
      <c r="KV249" s="262"/>
      <c r="KW249" s="13"/>
      <c r="KX249" s="13"/>
      <c r="KY249" s="13"/>
      <c r="KZ249" s="13"/>
      <c r="LA249" s="13"/>
      <c r="LB249" s="13"/>
      <c r="LC249" s="13"/>
      <c r="LD249" s="13"/>
      <c r="LE249" s="13"/>
      <c r="LF249" s="13"/>
      <c r="LI249" s="13"/>
      <c r="LJ249" s="13"/>
      <c r="LK249" s="13"/>
      <c r="LL249" s="13"/>
      <c r="LM249" s="666"/>
      <c r="LN249" s="262"/>
      <c r="LO249" s="13"/>
      <c r="LP249" s="13"/>
      <c r="LQ249" s="13"/>
      <c r="LR249" s="13"/>
      <c r="LS249" s="13"/>
      <c r="LT249" s="13"/>
      <c r="LU249" s="13"/>
      <c r="LV249" s="13"/>
      <c r="LW249" s="13"/>
      <c r="LX249" s="13"/>
      <c r="LZ249" s="13"/>
      <c r="MA249" s="13"/>
      <c r="MB249" s="13"/>
      <c r="MC249" s="13"/>
      <c r="MD249" s="666"/>
      <c r="ME249" s="262"/>
      <c r="MF249" s="13"/>
      <c r="MG249" s="13"/>
      <c r="MH249" s="13"/>
      <c r="MI249" s="13"/>
      <c r="MJ249" s="13"/>
      <c r="MK249" s="13"/>
      <c r="ML249" s="13"/>
      <c r="MM249" s="13"/>
      <c r="MN249" s="13"/>
      <c r="MO249" s="13"/>
      <c r="MQ249" s="13"/>
      <c r="MR249" s="13"/>
      <c r="MS249" s="13"/>
      <c r="MT249" s="13"/>
      <c r="MU249" s="666"/>
      <c r="MV249" s="262"/>
      <c r="MW249" s="13"/>
      <c r="MX249" s="13"/>
      <c r="MY249" s="13"/>
      <c r="MZ249" s="13"/>
      <c r="NA249" s="13"/>
      <c r="NB249" s="13"/>
      <c r="NC249" s="13"/>
      <c r="ND249" s="13"/>
      <c r="NE249" s="13"/>
      <c r="NF249" s="13"/>
      <c r="NI249" s="13"/>
      <c r="NJ249" s="33">
        <v>19.579999999999998</v>
      </c>
      <c r="NK249" s="33">
        <v>20.56</v>
      </c>
      <c r="NL249" s="30"/>
      <c r="NM249" s="31" t="s">
        <v>62</v>
      </c>
      <c r="NN249" s="886">
        <f>NK249-NJ249+NU249-NT249</f>
        <v>0.98000000000000043</v>
      </c>
      <c r="NO249" s="377">
        <f>NN249/NJ249</f>
        <v>5.0051072522982659E-2</v>
      </c>
      <c r="NP249" s="30"/>
      <c r="NQ249" s="30"/>
      <c r="NR249" s="30"/>
      <c r="NS249" s="30" t="s">
        <v>723</v>
      </c>
      <c r="NT249" s="30"/>
      <c r="NU249" s="30"/>
      <c r="NV249" s="30"/>
      <c r="NW249" s="30"/>
      <c r="NX249" s="13"/>
      <c r="OA249" s="13"/>
      <c r="OB249" s="33">
        <v>19.579999999999998</v>
      </c>
      <c r="OC249" s="33">
        <v>20.56</v>
      </c>
      <c r="OD249" s="30"/>
      <c r="OE249" s="31" t="s">
        <v>62</v>
      </c>
      <c r="OF249" s="886">
        <f>OC249-OB249+OM249-OL249</f>
        <v>0.98000000000000043</v>
      </c>
      <c r="OG249" s="377">
        <f>OF249/OB249</f>
        <v>5.0051072522982659E-2</v>
      </c>
      <c r="OH249" s="30"/>
      <c r="OI249" s="30"/>
      <c r="OJ249" s="30"/>
      <c r="OK249" s="30" t="s">
        <v>723</v>
      </c>
      <c r="OL249" s="30"/>
      <c r="OM249" s="30"/>
      <c r="ON249" s="13"/>
      <c r="OQ249" s="13"/>
      <c r="OR249" s="33">
        <v>19.579999999999998</v>
      </c>
      <c r="OS249" s="33">
        <v>20.56</v>
      </c>
      <c r="OT249" s="30"/>
      <c r="OU249" s="31" t="s">
        <v>62</v>
      </c>
      <c r="OV249" s="886">
        <f>OS249-OR249+PC249-PB249</f>
        <v>0.98000000000000043</v>
      </c>
      <c r="OW249" s="377">
        <f>OV249/OR249</f>
        <v>5.0051072522982659E-2</v>
      </c>
      <c r="OX249" s="30"/>
      <c r="OY249" s="30"/>
      <c r="OZ249" s="30"/>
      <c r="PA249" s="30" t="s">
        <v>723</v>
      </c>
      <c r="PB249" s="30"/>
      <c r="PC249" s="30"/>
      <c r="PD249" s="13"/>
      <c r="PG249" s="13"/>
      <c r="PH249" s="33">
        <v>19.579999999999998</v>
      </c>
      <c r="PI249" s="33">
        <v>20.56</v>
      </c>
      <c r="PJ249" s="30"/>
      <c r="PK249" s="31" t="s">
        <v>62</v>
      </c>
      <c r="PL249" s="886">
        <f>PI249-PH249+PS249-PR249</f>
        <v>0.98000000000000043</v>
      </c>
      <c r="PM249" s="377">
        <f>PL249/PH249</f>
        <v>5.0051072522982659E-2</v>
      </c>
      <c r="PN249" s="30"/>
      <c r="PO249" s="30"/>
      <c r="PP249" s="30"/>
      <c r="PQ249" s="30" t="s">
        <v>723</v>
      </c>
      <c r="PR249" s="30"/>
      <c r="PS249" s="30"/>
      <c r="PT249" s="13"/>
      <c r="PV249" s="13"/>
      <c r="PW249" s="33">
        <v>19.579999999999998</v>
      </c>
      <c r="PX249" s="33">
        <v>20.56</v>
      </c>
      <c r="PY249" s="30"/>
      <c r="PZ249" s="31" t="s">
        <v>62</v>
      </c>
      <c r="QA249" s="886">
        <f>PX249-PW249+QH249-QG249</f>
        <v>0.98000000000000043</v>
      </c>
      <c r="QB249" s="377">
        <f>QA249/PW249</f>
        <v>5.0051072522982659E-2</v>
      </c>
      <c r="QC249" s="30"/>
      <c r="QD249" s="30"/>
      <c r="QE249" s="30"/>
      <c r="QF249" s="30" t="s">
        <v>723</v>
      </c>
      <c r="QG249" s="30"/>
      <c r="QH249" s="30"/>
      <c r="QI249" s="13"/>
      <c r="QK249" s="13"/>
      <c r="QL249" s="33">
        <v>19.579999999999998</v>
      </c>
      <c r="QM249" s="33">
        <v>20.56</v>
      </c>
      <c r="QN249" s="30"/>
      <c r="QO249" s="31" t="s">
        <v>62</v>
      </c>
      <c r="QP249" s="886">
        <f>QM249-QL249+QW249-QV249</f>
        <v>0.98000000000000043</v>
      </c>
      <c r="QQ249" s="377">
        <f>QP249/QL249</f>
        <v>5.0051072522982659E-2</v>
      </c>
      <c r="QR249" s="30"/>
      <c r="QS249" s="30"/>
      <c r="QT249" s="30"/>
      <c r="QU249" s="30" t="s">
        <v>39</v>
      </c>
      <c r="QV249" s="30"/>
      <c r="QW249" s="30"/>
      <c r="QX249" s="13"/>
      <c r="QZ249" s="622"/>
      <c r="RA249" s="33">
        <v>19.579999999999998</v>
      </c>
      <c r="RB249" s="33">
        <v>20.56</v>
      </c>
      <c r="RC249" s="514"/>
      <c r="RD249" s="31" t="s">
        <v>62</v>
      </c>
      <c r="RE249" s="886">
        <f>RB249-RA249+RL249-RK249</f>
        <v>0.78000000000000047</v>
      </c>
      <c r="RF249" s="377">
        <f>RE249/RA249</f>
        <v>3.9836567926455596E-2</v>
      </c>
      <c r="RG249" s="30"/>
      <c r="RH249" s="30"/>
      <c r="RI249" s="30"/>
      <c r="RJ249" s="580" t="s">
        <v>724</v>
      </c>
      <c r="RK249" s="31">
        <v>0.2</v>
      </c>
      <c r="RL249" s="581"/>
      <c r="RM249" s="633"/>
      <c r="RQ249" s="622"/>
      <c r="RR249" s="33">
        <v>19.91</v>
      </c>
      <c r="RS249" s="33">
        <v>20.56</v>
      </c>
      <c r="RT249" s="514"/>
      <c r="RU249" s="31" t="s">
        <v>62</v>
      </c>
      <c r="RV249" s="886">
        <f>RS249-RR249+SC249-SB249</f>
        <v>0.44999999999999857</v>
      </c>
      <c r="RW249" s="377">
        <f>RV249/RR249</f>
        <v>2.260170768458054E-2</v>
      </c>
      <c r="RX249" s="30"/>
      <c r="RY249" s="30"/>
      <c r="RZ249" s="30"/>
      <c r="SA249" s="580" t="s">
        <v>724</v>
      </c>
      <c r="SB249" s="31">
        <v>0.2</v>
      </c>
      <c r="SC249" s="581"/>
      <c r="SD249" s="633"/>
    </row>
    <row r="250" spans="1:498">
      <c r="A250" s="366" t="s">
        <v>696</v>
      </c>
      <c r="B250" s="368">
        <v>20</v>
      </c>
      <c r="C250" s="366" t="s">
        <v>95</v>
      </c>
      <c r="D250" s="789">
        <v>1039</v>
      </c>
      <c r="E250" s="369" t="s">
        <v>697</v>
      </c>
      <c r="F250" s="366" t="s">
        <v>698</v>
      </c>
      <c r="G250" s="610" t="s">
        <v>699</v>
      </c>
      <c r="H250" s="366"/>
      <c r="X250" s="692"/>
      <c r="Y250" s="692"/>
      <c r="Z250" s="692"/>
      <c r="AA250" s="692"/>
      <c r="AB250" s="692"/>
      <c r="AC250" s="692"/>
      <c r="AD250" s="692"/>
      <c r="AE250" s="692"/>
      <c r="AF250" s="692"/>
      <c r="AG250" s="692"/>
      <c r="AH250" s="692"/>
      <c r="AI250" s="692"/>
      <c r="AL250" s="692"/>
      <c r="AM250" s="692"/>
      <c r="AN250" s="692"/>
      <c r="AO250" s="692"/>
      <c r="AP250" s="692"/>
      <c r="AQ250" s="692"/>
      <c r="AR250" s="692"/>
      <c r="AS250" s="692"/>
      <c r="AT250" s="692"/>
      <c r="AU250" s="692"/>
      <c r="AV250" s="692"/>
      <c r="AW250" s="692"/>
      <c r="AZ250" s="692"/>
      <c r="BA250" s="692"/>
      <c r="BB250" s="692"/>
      <c r="BC250" s="692"/>
      <c r="BD250" s="692"/>
      <c r="BE250" s="692"/>
      <c r="BF250" s="692"/>
      <c r="BG250" s="692"/>
      <c r="BH250" s="692"/>
      <c r="BI250" s="692"/>
      <c r="BJ250" s="692"/>
      <c r="BK250" s="692"/>
      <c r="BL250" s="692"/>
      <c r="BN250" s="692"/>
      <c r="BO250" s="692"/>
      <c r="BP250" s="692"/>
      <c r="BQ250" s="692"/>
      <c r="BR250" s="692"/>
      <c r="BS250" s="692"/>
      <c r="BT250" s="692"/>
      <c r="BU250" s="692"/>
      <c r="BV250" s="692"/>
      <c r="BW250" s="692"/>
      <c r="BX250" s="692"/>
      <c r="BY250" s="692"/>
      <c r="CB250" s="692"/>
      <c r="CC250" s="692"/>
      <c r="CD250" s="692"/>
      <c r="CE250" s="692"/>
      <c r="CF250" s="692"/>
      <c r="CG250" s="692"/>
      <c r="CH250" s="692"/>
      <c r="CI250" s="692"/>
      <c r="CJ250" s="692"/>
      <c r="CK250" s="692"/>
      <c r="CL250" s="692"/>
      <c r="CM250" s="692"/>
      <c r="CP250" s="692"/>
      <c r="CQ250" s="692"/>
      <c r="CR250" s="692"/>
      <c r="CS250" s="692"/>
      <c r="CT250" s="692"/>
      <c r="CU250" s="692"/>
      <c r="CV250" s="692"/>
      <c r="CW250" s="692"/>
      <c r="CX250" s="692"/>
      <c r="CY250" s="692"/>
      <c r="CZ250" s="692"/>
      <c r="DA250" s="692"/>
      <c r="DD250" s="692"/>
      <c r="DE250" s="692"/>
      <c r="DF250" s="692"/>
      <c r="DG250" s="692"/>
      <c r="DH250" s="692"/>
      <c r="DI250" s="692"/>
      <c r="DJ250" s="692"/>
      <c r="DK250" s="692"/>
      <c r="DL250" s="692"/>
      <c r="DM250" s="692"/>
      <c r="DN250" s="692"/>
      <c r="DO250" s="692"/>
      <c r="DP250" s="692"/>
      <c r="DQ250" s="692"/>
      <c r="DT250" s="692"/>
      <c r="DU250" s="692"/>
      <c r="DV250" s="692"/>
      <c r="DW250" s="692"/>
      <c r="DX250" s="692"/>
      <c r="DY250" s="692"/>
      <c r="DZ250" s="692"/>
      <c r="EA250" s="692"/>
      <c r="EB250" s="692"/>
      <c r="EC250" s="692"/>
      <c r="ED250" s="692"/>
      <c r="EE250" s="692"/>
      <c r="EH250" s="692"/>
      <c r="EI250" s="692"/>
      <c r="EJ250" s="692"/>
      <c r="EK250" s="692"/>
      <c r="EL250" s="692"/>
      <c r="EM250" s="692"/>
      <c r="EN250" s="692"/>
      <c r="EO250" s="692"/>
      <c r="EP250" s="692"/>
      <c r="EQ250" s="692"/>
      <c r="ER250" s="692"/>
      <c r="EU250" s="692"/>
      <c r="EV250" s="692"/>
      <c r="EW250" s="692"/>
      <c r="EX250" s="692"/>
      <c r="EY250" s="692"/>
      <c r="EZ250" s="692"/>
      <c r="FA250" s="692"/>
      <c r="FB250" s="692"/>
      <c r="FC250" s="692"/>
      <c r="FD250" s="692"/>
      <c r="FE250" s="692"/>
      <c r="FH250" s="692"/>
      <c r="FI250" s="692"/>
      <c r="FJ250" s="692"/>
      <c r="FK250" s="692"/>
      <c r="FL250" s="692"/>
      <c r="FM250" s="692"/>
      <c r="FN250" s="692"/>
      <c r="FO250" s="692"/>
      <c r="FP250" s="692"/>
      <c r="FQ250" s="692"/>
      <c r="FR250" s="692"/>
      <c r="FU250" s="692"/>
      <c r="FV250" s="692"/>
      <c r="FW250" s="692"/>
      <c r="FX250" s="692"/>
      <c r="FY250" s="692"/>
      <c r="FZ250" s="692"/>
      <c r="GA250" s="692"/>
      <c r="GB250" s="692"/>
      <c r="GC250" s="692"/>
      <c r="GD250" s="692"/>
      <c r="GE250" s="692"/>
      <c r="GF250" s="692"/>
      <c r="GI250" s="692"/>
      <c r="GJ250" s="692"/>
      <c r="GK250" s="692"/>
      <c r="GL250" s="692"/>
      <c r="GM250" s="692"/>
      <c r="GN250" s="692"/>
      <c r="GO250" s="692"/>
      <c r="GP250" s="692"/>
      <c r="GQ250" s="692"/>
      <c r="GR250" s="692"/>
      <c r="GS250" s="692"/>
      <c r="GT250" s="692"/>
      <c r="GW250" s="692"/>
      <c r="GX250" s="692"/>
      <c r="GY250" s="692"/>
      <c r="GZ250" s="692"/>
      <c r="HA250" s="692"/>
      <c r="HB250" s="692"/>
      <c r="HC250" s="692"/>
      <c r="HD250" s="692"/>
      <c r="HE250" s="692"/>
      <c r="HF250" s="692"/>
      <c r="HG250" s="692"/>
      <c r="HH250" s="692"/>
      <c r="HK250" s="692"/>
      <c r="HL250" s="692"/>
      <c r="HM250" s="692"/>
      <c r="HN250" s="692"/>
      <c r="HO250" s="692"/>
      <c r="HP250" s="692"/>
      <c r="HQ250" s="692"/>
      <c r="HR250" s="692"/>
      <c r="HS250" s="692"/>
      <c r="HT250" s="692"/>
      <c r="HU250" s="692"/>
      <c r="HV250" s="692"/>
      <c r="HX250" s="692"/>
      <c r="HY250" s="692"/>
      <c r="HZ250" s="692"/>
      <c r="IA250" s="692"/>
      <c r="IB250" s="692"/>
      <c r="IC250" s="692"/>
      <c r="ID250" s="692"/>
      <c r="IE250" s="692"/>
      <c r="IF250" s="692"/>
      <c r="IG250" s="692"/>
      <c r="IH250" s="692"/>
      <c r="II250" s="692"/>
      <c r="IJ250" s="692"/>
      <c r="IK250" s="692"/>
      <c r="IL250" s="692"/>
      <c r="IQ250" s="692"/>
      <c r="IR250" s="692"/>
      <c r="IS250" s="692"/>
      <c r="IT250" s="692"/>
      <c r="IU250" s="692"/>
      <c r="IV250" s="692"/>
      <c r="IW250" s="692"/>
      <c r="IX250" s="692"/>
      <c r="IY250" s="692"/>
      <c r="IZ250" s="692"/>
      <c r="JA250" s="692"/>
      <c r="JB250" s="692"/>
      <c r="JC250" s="692"/>
      <c r="JD250" s="692"/>
      <c r="JE250" s="692"/>
      <c r="JH250" s="692"/>
      <c r="JI250" s="692"/>
      <c r="JJ250" s="692"/>
      <c r="JK250" s="692"/>
      <c r="JL250" s="692"/>
      <c r="JM250" s="692"/>
      <c r="JN250" s="692"/>
      <c r="JO250" s="692"/>
      <c r="JP250" s="692"/>
      <c r="JQ250" s="692"/>
      <c r="JR250" s="692"/>
      <c r="JS250" s="692"/>
      <c r="JT250" s="692"/>
      <c r="JU250" s="692"/>
      <c r="JV250" s="692"/>
      <c r="JW250" s="692"/>
      <c r="JZ250" s="692"/>
      <c r="KA250" s="692"/>
      <c r="KB250" s="692"/>
      <c r="KC250" s="692"/>
      <c r="KD250" s="692"/>
      <c r="KE250" s="692"/>
      <c r="KF250" s="692"/>
      <c r="KG250" s="692"/>
      <c r="KH250" s="692"/>
      <c r="KI250" s="692"/>
      <c r="KJ250" s="692"/>
      <c r="KK250" s="692"/>
      <c r="KL250" s="692"/>
      <c r="KM250" s="692"/>
      <c r="KN250" s="692"/>
      <c r="KO250" s="692"/>
      <c r="KQ250" s="692"/>
      <c r="KR250" s="692"/>
      <c r="KS250" s="692"/>
      <c r="KT250" s="692"/>
      <c r="KU250" s="757"/>
      <c r="KV250" s="692"/>
      <c r="KW250" s="692"/>
      <c r="KX250" s="692"/>
      <c r="KY250" s="692"/>
      <c r="KZ250" s="692"/>
      <c r="LA250" s="692"/>
      <c r="LB250" s="692"/>
      <c r="LC250" s="692"/>
      <c r="LD250" s="692"/>
      <c r="LE250" s="692"/>
      <c r="LF250" s="692"/>
      <c r="LI250" s="692"/>
      <c r="LJ250" s="692"/>
      <c r="LK250" s="692"/>
      <c r="LL250" s="692"/>
      <c r="LM250" s="757"/>
      <c r="LN250" s="692"/>
      <c r="LO250" s="692"/>
      <c r="LP250" s="692"/>
      <c r="LQ250" s="692"/>
      <c r="LR250" s="692"/>
      <c r="LS250" s="692"/>
      <c r="LT250" s="692"/>
      <c r="LU250" s="692"/>
      <c r="LV250" s="692"/>
      <c r="LW250" s="692"/>
      <c r="LX250" s="692"/>
      <c r="LZ250" s="692"/>
      <c r="MA250" s="692"/>
      <c r="MB250" s="692"/>
      <c r="MC250" s="692"/>
      <c r="MD250" s="757"/>
      <c r="ME250" s="692"/>
      <c r="MF250" s="692"/>
      <c r="MG250" s="692"/>
      <c r="MH250" s="692"/>
      <c r="MI250" s="692"/>
      <c r="MJ250" s="692"/>
      <c r="MK250" s="692"/>
      <c r="ML250" s="692"/>
      <c r="MM250" s="692"/>
      <c r="MN250" s="692"/>
      <c r="MO250" s="692"/>
      <c r="MQ250" s="692"/>
      <c r="MR250" s="692"/>
      <c r="MS250" s="692"/>
      <c r="MT250" s="692"/>
      <c r="MU250" s="757"/>
      <c r="MV250" s="692"/>
      <c r="MW250" s="692"/>
      <c r="MX250" s="692"/>
      <c r="MY250" s="692"/>
      <c r="MZ250" s="692"/>
      <c r="NA250" s="692"/>
      <c r="NB250" s="692"/>
      <c r="NC250" s="692"/>
      <c r="ND250" s="692"/>
      <c r="NE250" s="692"/>
      <c r="NF250" s="692"/>
      <c r="NI250" s="13"/>
      <c r="NJ250" s="13"/>
      <c r="NK250" s="13"/>
      <c r="NL250" s="13"/>
      <c r="NM250" s="666"/>
      <c r="NN250" s="262"/>
      <c r="NO250" s="13"/>
      <c r="NP250" s="13"/>
      <c r="NQ250" s="13"/>
      <c r="NR250" s="13"/>
      <c r="NS250" s="13"/>
      <c r="NT250" s="13"/>
      <c r="NU250" s="13"/>
      <c r="NV250" s="13"/>
      <c r="NW250" s="13"/>
      <c r="NX250" s="13"/>
      <c r="OA250" s="13"/>
      <c r="OB250" s="13"/>
      <c r="OC250" s="13"/>
      <c r="OD250" s="13"/>
      <c r="OE250" s="666"/>
      <c r="OF250" s="262"/>
      <c r="OG250" s="13"/>
      <c r="OH250" s="13"/>
      <c r="OI250" s="13"/>
      <c r="OJ250" s="13"/>
      <c r="OK250" s="13"/>
      <c r="OL250" s="13"/>
      <c r="OM250" s="13"/>
      <c r="ON250" s="13"/>
      <c r="OQ250" s="13"/>
      <c r="OR250" s="13"/>
      <c r="OS250" s="13"/>
      <c r="OT250" s="13"/>
      <c r="OU250" s="666"/>
      <c r="OV250" s="262"/>
      <c r="OW250" s="13"/>
      <c r="OX250" s="13"/>
      <c r="OY250" s="13"/>
      <c r="OZ250" s="13"/>
      <c r="PA250" s="13"/>
      <c r="PB250" s="13"/>
      <c r="PC250" s="13"/>
      <c r="PD250" s="13"/>
      <c r="PG250" s="13"/>
      <c r="PH250" s="13"/>
      <c r="PI250" s="13"/>
      <c r="PJ250" s="13"/>
      <c r="PK250" s="666"/>
      <c r="PL250" s="262"/>
      <c r="PM250" s="13"/>
      <c r="PN250" s="13"/>
      <c r="PO250" s="13"/>
      <c r="PP250" s="13"/>
      <c r="PQ250" s="13"/>
      <c r="PR250" s="13"/>
      <c r="PS250" s="13"/>
      <c r="PT250" s="13"/>
      <c r="PV250" s="13"/>
      <c r="PW250" s="13"/>
      <c r="PX250" s="13"/>
      <c r="PY250" s="13"/>
      <c r="PZ250" s="666"/>
      <c r="QA250" s="262"/>
      <c r="QB250" s="13"/>
      <c r="QC250" s="13"/>
      <c r="QD250" s="13"/>
      <c r="QE250" s="13"/>
      <c r="QF250" s="13"/>
      <c r="QG250" s="13"/>
      <c r="QH250" s="13"/>
      <c r="QI250" s="13"/>
      <c r="QK250" s="13"/>
      <c r="QL250" s="470">
        <v>13.6</v>
      </c>
      <c r="QM250" s="470">
        <v>14.42</v>
      </c>
      <c r="QN250" s="467"/>
      <c r="QO250" s="468" t="s">
        <v>141</v>
      </c>
      <c r="QP250" s="896">
        <f>QM250-QL250+QW250-QV250</f>
        <v>0.82000000000000028</v>
      </c>
      <c r="QQ250" s="471">
        <f>QP250/QL250</f>
        <v>6.0294117647058845E-2</v>
      </c>
      <c r="QR250" s="467"/>
      <c r="QS250" s="467"/>
      <c r="QT250" s="467"/>
      <c r="QU250" s="467" t="s">
        <v>39</v>
      </c>
      <c r="QV250" s="467"/>
      <c r="QW250" s="467"/>
      <c r="QX250" s="13"/>
      <c r="QZ250" s="622"/>
      <c r="RA250" s="635">
        <v>13.6</v>
      </c>
      <c r="RB250" s="470">
        <v>14.42</v>
      </c>
      <c r="RC250" s="636">
        <f>RB250*1.08</f>
        <v>15.573600000000001</v>
      </c>
      <c r="RD250" s="468" t="s">
        <v>141</v>
      </c>
      <c r="RE250" s="896">
        <f>RB250-RA250+RL250-RK250</f>
        <v>0.82000000000000028</v>
      </c>
      <c r="RF250" s="471">
        <f>RE250/RA250</f>
        <v>6.0294117647058845E-2</v>
      </c>
      <c r="RG250" s="467"/>
      <c r="RH250" s="467"/>
      <c r="RI250" s="467"/>
      <c r="RJ250" s="582" t="s">
        <v>39</v>
      </c>
      <c r="RK250" s="468"/>
      <c r="RL250" s="583"/>
      <c r="RM250" s="633"/>
      <c r="RQ250" s="622"/>
      <c r="RR250" s="637">
        <v>13.9</v>
      </c>
      <c r="RS250" s="470">
        <v>14.42</v>
      </c>
      <c r="RT250" s="636">
        <f>RS250*1.08</f>
        <v>15.573600000000001</v>
      </c>
      <c r="RU250" s="468" t="s">
        <v>141</v>
      </c>
      <c r="RV250" s="896">
        <f>RS250-RR250+SC250-SB250</f>
        <v>0.51999999999999957</v>
      </c>
      <c r="RW250" s="471">
        <f>RV250/RR250</f>
        <v>3.7410071942446013E-2</v>
      </c>
      <c r="RX250" s="467"/>
      <c r="RY250" s="467"/>
      <c r="RZ250" s="467"/>
      <c r="SA250" s="582" t="s">
        <v>39</v>
      </c>
      <c r="SB250" s="468"/>
      <c r="SC250" s="583"/>
      <c r="SD250" s="633"/>
    </row>
    <row r="251" spans="1:498">
      <c r="A251" s="366" t="s">
        <v>702</v>
      </c>
      <c r="B251" s="368">
        <v>20</v>
      </c>
      <c r="C251" s="366" t="s">
        <v>95</v>
      </c>
      <c r="D251" s="789">
        <v>1039</v>
      </c>
      <c r="E251" s="369" t="s">
        <v>697</v>
      </c>
      <c r="F251" s="366" t="s">
        <v>698</v>
      </c>
      <c r="G251" s="610" t="s">
        <v>703</v>
      </c>
      <c r="H251" s="366"/>
      <c r="J251" s="692"/>
      <c r="K251" s="692"/>
      <c r="L251" s="692"/>
      <c r="M251" s="692"/>
      <c r="N251" s="692"/>
      <c r="O251" s="692"/>
      <c r="P251" s="692"/>
      <c r="Q251" s="692"/>
      <c r="R251" s="692"/>
      <c r="S251" s="692"/>
      <c r="T251" s="692"/>
      <c r="U251" s="692"/>
      <c r="V251" s="692"/>
      <c r="X251" s="692"/>
      <c r="Y251" s="692"/>
      <c r="Z251" s="692"/>
      <c r="AA251" s="692"/>
      <c r="AB251" s="692"/>
      <c r="AC251" s="692"/>
      <c r="AD251" s="692"/>
      <c r="AE251" s="692"/>
      <c r="AF251" s="692"/>
      <c r="AG251" s="692"/>
      <c r="AH251" s="692"/>
      <c r="AI251" s="692"/>
      <c r="AJ251" s="692"/>
      <c r="AL251" s="692"/>
      <c r="AM251" s="692"/>
      <c r="AN251" s="692"/>
      <c r="AO251" s="692"/>
      <c r="AP251" s="692"/>
      <c r="AQ251" s="692"/>
      <c r="AR251" s="692"/>
      <c r="AS251" s="692"/>
      <c r="AT251" s="692"/>
      <c r="AU251" s="692"/>
      <c r="AV251" s="692"/>
      <c r="AW251" s="692"/>
      <c r="AX251" s="692"/>
      <c r="AZ251" s="692"/>
      <c r="BA251" s="692"/>
      <c r="BB251" s="692"/>
      <c r="BC251" s="692"/>
      <c r="BD251" s="692"/>
      <c r="BE251" s="692"/>
      <c r="BF251" s="692"/>
      <c r="BG251" s="692"/>
      <c r="BH251" s="692"/>
      <c r="BI251" s="692"/>
      <c r="BJ251" s="692"/>
      <c r="BK251" s="692"/>
      <c r="BL251" s="692"/>
      <c r="BN251" s="692"/>
      <c r="BO251" s="692"/>
      <c r="BP251" s="692"/>
      <c r="BQ251" s="692"/>
      <c r="BR251" s="692"/>
      <c r="BS251" s="692"/>
      <c r="BT251" s="692"/>
      <c r="BU251" s="692"/>
      <c r="BV251" s="692"/>
      <c r="BW251" s="692"/>
      <c r="BX251" s="692"/>
      <c r="BY251" s="692"/>
      <c r="BZ251" s="692"/>
      <c r="CB251" s="692"/>
      <c r="CC251" s="692"/>
      <c r="CD251" s="692"/>
      <c r="CE251" s="692"/>
      <c r="CF251" s="692"/>
      <c r="CG251" s="692"/>
      <c r="CH251" s="692"/>
      <c r="CI251" s="692"/>
      <c r="CJ251" s="692"/>
      <c r="CK251" s="692"/>
      <c r="CL251" s="692"/>
      <c r="CM251" s="692"/>
      <c r="CN251" s="692"/>
      <c r="CP251" s="692"/>
      <c r="CQ251" s="692"/>
      <c r="CR251" s="692"/>
      <c r="CS251" s="692"/>
      <c r="CT251" s="692"/>
      <c r="CU251" s="692"/>
      <c r="CV251" s="692"/>
      <c r="CW251" s="692"/>
      <c r="CX251" s="692"/>
      <c r="CY251" s="692"/>
      <c r="CZ251" s="692"/>
      <c r="DA251" s="692"/>
      <c r="DB251" s="692"/>
      <c r="DD251" s="692"/>
      <c r="DE251" s="692"/>
      <c r="DF251" s="692"/>
      <c r="DG251" s="692"/>
      <c r="DH251" s="692"/>
      <c r="DI251" s="692"/>
      <c r="DJ251" s="692"/>
      <c r="DK251" s="692"/>
      <c r="DL251" s="692"/>
      <c r="DM251" s="692"/>
      <c r="DN251" s="692"/>
      <c r="DO251" s="692"/>
      <c r="DP251" s="692"/>
      <c r="DQ251" s="692"/>
      <c r="DR251" s="692"/>
      <c r="DT251" s="692"/>
      <c r="DU251" s="692"/>
      <c r="DV251" s="692"/>
      <c r="DW251" s="692"/>
      <c r="DX251" s="692"/>
      <c r="DY251" s="692"/>
      <c r="DZ251" s="692"/>
      <c r="EA251" s="692"/>
      <c r="EB251" s="692"/>
      <c r="EC251" s="692"/>
      <c r="ED251" s="692"/>
      <c r="EE251" s="692"/>
      <c r="EF251" s="692"/>
      <c r="EG251" s="692"/>
      <c r="EH251" s="692"/>
      <c r="EI251" s="692"/>
      <c r="EJ251" s="692"/>
      <c r="EK251" s="692"/>
      <c r="EL251" s="692"/>
      <c r="EM251" s="692"/>
      <c r="EN251" s="692"/>
      <c r="EO251" s="692"/>
      <c r="EP251" s="692"/>
      <c r="EQ251" s="692"/>
      <c r="ER251" s="692"/>
      <c r="ES251" s="692"/>
      <c r="EU251" s="692"/>
      <c r="EV251" s="692"/>
      <c r="EW251" s="692"/>
      <c r="EX251" s="692"/>
      <c r="EY251" s="692"/>
      <c r="EZ251" s="692"/>
      <c r="FA251" s="692"/>
      <c r="FB251" s="692"/>
      <c r="FC251" s="692"/>
      <c r="FD251" s="692"/>
      <c r="FE251" s="692"/>
      <c r="FF251" s="692"/>
      <c r="FH251" s="692"/>
      <c r="FI251" s="692"/>
      <c r="FJ251" s="692"/>
      <c r="FK251" s="692"/>
      <c r="FL251" s="692"/>
      <c r="FM251" s="692"/>
      <c r="FN251" s="692"/>
      <c r="FO251" s="692"/>
      <c r="FP251" s="692"/>
      <c r="FQ251" s="692"/>
      <c r="FR251" s="692"/>
      <c r="FS251" s="692"/>
      <c r="FU251" s="692"/>
      <c r="FV251" s="692"/>
      <c r="FW251" s="692"/>
      <c r="FX251" s="692"/>
      <c r="FY251" s="692"/>
      <c r="FZ251" s="692"/>
      <c r="GA251" s="692"/>
      <c r="GB251" s="692"/>
      <c r="GC251" s="692"/>
      <c r="GD251" s="692"/>
      <c r="GE251" s="692"/>
      <c r="GF251" s="692"/>
      <c r="GG251" s="692"/>
      <c r="GI251" s="692"/>
      <c r="GJ251" s="692"/>
      <c r="GK251" s="692"/>
      <c r="GL251" s="692"/>
      <c r="GM251" s="692"/>
      <c r="GN251" s="692"/>
      <c r="GO251" s="692"/>
      <c r="GP251" s="692"/>
      <c r="GQ251" s="692"/>
      <c r="GR251" s="692"/>
      <c r="GS251" s="692"/>
      <c r="GT251" s="692"/>
      <c r="GU251" s="692"/>
      <c r="GW251" s="692"/>
      <c r="GX251" s="692"/>
      <c r="GY251" s="692"/>
      <c r="GZ251" s="692"/>
      <c r="HA251" s="692"/>
      <c r="HB251" s="692"/>
      <c r="HC251" s="692"/>
      <c r="HD251" s="692"/>
      <c r="HE251" s="692"/>
      <c r="HF251" s="692"/>
      <c r="HG251" s="692"/>
      <c r="HH251" s="692"/>
      <c r="HI251" s="692"/>
      <c r="HJ251" s="692"/>
      <c r="HK251" s="692"/>
      <c r="HL251" s="692"/>
      <c r="HM251" s="692"/>
      <c r="HN251" s="692"/>
      <c r="HO251" s="692"/>
      <c r="HP251" s="692"/>
      <c r="HQ251" s="692"/>
      <c r="HR251" s="692"/>
      <c r="HS251" s="692"/>
      <c r="HT251" s="692"/>
      <c r="HU251" s="692"/>
      <c r="HV251" s="692"/>
      <c r="HW251" s="692"/>
      <c r="HX251" s="692"/>
      <c r="HY251" s="692"/>
      <c r="HZ251" s="692"/>
      <c r="IA251" s="692"/>
      <c r="IB251" s="692"/>
      <c r="IC251" s="692"/>
      <c r="ID251" s="692"/>
      <c r="IE251" s="692"/>
      <c r="IF251" s="692"/>
      <c r="IG251" s="692"/>
      <c r="IH251" s="692"/>
      <c r="II251" s="692"/>
      <c r="IJ251" s="692"/>
      <c r="IK251" s="692"/>
      <c r="IL251" s="692"/>
      <c r="IM251" s="692"/>
      <c r="IQ251" s="692"/>
      <c r="IR251" s="692"/>
      <c r="IS251" s="692"/>
      <c r="IT251" s="692"/>
      <c r="IU251" s="692"/>
      <c r="IV251" s="692"/>
      <c r="IW251" s="692"/>
      <c r="IX251" s="692"/>
      <c r="IY251" s="692"/>
      <c r="IZ251" s="692"/>
      <c r="JA251" s="692"/>
      <c r="JB251" s="692"/>
      <c r="JC251" s="692"/>
      <c r="JD251" s="692"/>
      <c r="JE251" s="692"/>
      <c r="JF251" s="692"/>
      <c r="JH251" s="692"/>
      <c r="JI251" s="692"/>
      <c r="JJ251" s="692"/>
      <c r="JK251" s="692"/>
      <c r="JL251" s="692"/>
      <c r="JM251" s="692"/>
      <c r="JN251" s="692"/>
      <c r="JO251" s="692"/>
      <c r="JP251" s="692"/>
      <c r="JQ251" s="692"/>
      <c r="JR251" s="692"/>
      <c r="JS251" s="692"/>
      <c r="JT251" s="692"/>
      <c r="JU251" s="692"/>
      <c r="JV251" s="692"/>
      <c r="JW251" s="692"/>
      <c r="JZ251" s="692"/>
      <c r="KA251" s="692"/>
      <c r="KB251" s="692"/>
      <c r="KC251" s="692"/>
      <c r="KD251" s="692"/>
      <c r="KE251" s="692"/>
      <c r="KF251" s="692"/>
      <c r="KG251" s="692"/>
      <c r="KH251" s="692"/>
      <c r="KI251" s="692"/>
      <c r="KJ251" s="692"/>
      <c r="KK251" s="692"/>
      <c r="KL251" s="692"/>
      <c r="KM251" s="692"/>
      <c r="KN251" s="692"/>
      <c r="KO251" s="692"/>
      <c r="KQ251" s="692"/>
      <c r="KR251" s="692"/>
      <c r="KS251" s="692"/>
      <c r="KT251" s="692"/>
      <c r="KU251" s="757"/>
      <c r="KV251" s="692"/>
      <c r="KW251" s="692"/>
      <c r="KX251" s="692"/>
      <c r="KY251" s="692"/>
      <c r="KZ251" s="692"/>
      <c r="LA251" s="692"/>
      <c r="LB251" s="692"/>
      <c r="LC251" s="692"/>
      <c r="LD251" s="692"/>
      <c r="LE251" s="692"/>
      <c r="LF251" s="692"/>
      <c r="LI251" s="692"/>
      <c r="LJ251" s="692"/>
      <c r="LK251" s="692"/>
      <c r="LL251" s="692"/>
      <c r="LM251" s="757"/>
      <c r="LN251" s="692"/>
      <c r="LO251" s="692"/>
      <c r="LP251" s="692"/>
      <c r="LQ251" s="692"/>
      <c r="LR251" s="692"/>
      <c r="LS251" s="692"/>
      <c r="LT251" s="692"/>
      <c r="LU251" s="692"/>
      <c r="LV251" s="692"/>
      <c r="LW251" s="692"/>
      <c r="LX251" s="692"/>
      <c r="LZ251" s="692"/>
      <c r="MA251" s="692"/>
      <c r="MB251" s="692"/>
      <c r="MC251" s="692"/>
      <c r="MD251" s="757"/>
      <c r="ME251" s="692"/>
      <c r="MF251" s="692"/>
      <c r="MG251" s="692"/>
      <c r="MH251" s="692"/>
      <c r="MI251" s="692"/>
      <c r="MJ251" s="692"/>
      <c r="MK251" s="692"/>
      <c r="ML251" s="692"/>
      <c r="MM251" s="692"/>
      <c r="MN251" s="692"/>
      <c r="MO251" s="692"/>
      <c r="MQ251" s="692"/>
      <c r="MR251" s="692"/>
      <c r="MS251" s="692"/>
      <c r="MT251" s="692"/>
      <c r="MU251" s="757"/>
      <c r="MV251" s="692"/>
      <c r="MW251" s="692"/>
      <c r="MX251" s="692"/>
      <c r="MY251" s="692"/>
      <c r="MZ251" s="692"/>
      <c r="NA251" s="692"/>
      <c r="NB251" s="692"/>
      <c r="NC251" s="692"/>
      <c r="ND251" s="692"/>
      <c r="NE251" s="692"/>
      <c r="NF251" s="692"/>
      <c r="NI251" s="13"/>
      <c r="NJ251" s="13"/>
      <c r="NK251" s="13"/>
      <c r="NL251" s="13"/>
      <c r="NM251" s="666"/>
      <c r="NN251" s="262"/>
      <c r="NO251" s="13"/>
      <c r="NP251" s="13"/>
      <c r="NQ251" s="13"/>
      <c r="NR251" s="13"/>
      <c r="NS251" s="13"/>
      <c r="NT251" s="13"/>
      <c r="NU251" s="13"/>
      <c r="NV251" s="13"/>
      <c r="NW251" s="13"/>
      <c r="NX251" s="13"/>
      <c r="OA251" s="13"/>
      <c r="OB251" s="13"/>
      <c r="OC251" s="13"/>
      <c r="OD251" s="13"/>
      <c r="OE251" s="666"/>
      <c r="OF251" s="262"/>
      <c r="OG251" s="13"/>
      <c r="OH251" s="13"/>
      <c r="OI251" s="13"/>
      <c r="OJ251" s="13"/>
      <c r="OK251" s="13"/>
      <c r="OL251" s="13"/>
      <c r="OM251" s="13"/>
      <c r="ON251" s="13"/>
      <c r="OQ251" s="13"/>
      <c r="OR251" s="13"/>
      <c r="OS251" s="13"/>
      <c r="OT251" s="13"/>
      <c r="OU251" s="666"/>
      <c r="OV251" s="262"/>
      <c r="OW251" s="13"/>
      <c r="OX251" s="13"/>
      <c r="OY251" s="13"/>
      <c r="OZ251" s="13"/>
      <c r="PA251" s="13"/>
      <c r="PB251" s="13"/>
      <c r="PC251" s="13"/>
      <c r="PD251" s="13"/>
      <c r="PG251" s="13"/>
      <c r="PH251" s="13"/>
      <c r="PI251" s="13"/>
      <c r="PJ251" s="13"/>
      <c r="PK251" s="666"/>
      <c r="PL251" s="262"/>
      <c r="PM251" s="13"/>
      <c r="PN251" s="13"/>
      <c r="PO251" s="13"/>
      <c r="PP251" s="13"/>
      <c r="PQ251" s="13"/>
      <c r="PR251" s="13"/>
      <c r="PS251" s="13"/>
      <c r="PT251" s="13"/>
      <c r="PV251" s="13"/>
      <c r="PW251" s="13"/>
      <c r="PX251" s="13"/>
      <c r="PY251" s="13"/>
      <c r="PZ251" s="666"/>
      <c r="QA251" s="262"/>
      <c r="QB251" s="13"/>
      <c r="QC251" s="13"/>
      <c r="QD251" s="13"/>
      <c r="QE251" s="13"/>
      <c r="QF251" s="13"/>
      <c r="QG251" s="13"/>
      <c r="QH251" s="13"/>
      <c r="QI251" s="13"/>
      <c r="QK251" s="13"/>
      <c r="QL251" s="470">
        <v>15.55</v>
      </c>
      <c r="QM251" s="470">
        <v>16.48</v>
      </c>
      <c r="QN251" s="467"/>
      <c r="QO251" s="468" t="s">
        <v>141</v>
      </c>
      <c r="QP251" s="896">
        <f>QM251-QL251+QW251-QV251</f>
        <v>0.92999999999999972</v>
      </c>
      <c r="QQ251" s="471">
        <f>QP251/QL251</f>
        <v>5.98070739549839E-2</v>
      </c>
      <c r="QR251" s="467"/>
      <c r="QS251" s="467"/>
      <c r="QT251" s="467"/>
      <c r="QU251" s="467" t="s">
        <v>39</v>
      </c>
      <c r="QV251" s="467"/>
      <c r="QW251" s="467"/>
      <c r="QX251" s="13"/>
      <c r="QZ251" s="622"/>
      <c r="RA251" s="635">
        <v>15.55</v>
      </c>
      <c r="RB251" s="470">
        <v>16.48</v>
      </c>
      <c r="RC251" s="636">
        <f>RB251*1.08</f>
        <v>17.798400000000001</v>
      </c>
      <c r="RD251" s="468" t="s">
        <v>141</v>
      </c>
      <c r="RE251" s="907">
        <f>RB251-RA251+RL251-RK251</f>
        <v>0.92999999999999972</v>
      </c>
      <c r="RF251" s="471">
        <f>RE251/RA251</f>
        <v>5.98070739549839E-2</v>
      </c>
      <c r="RG251" s="467"/>
      <c r="RH251" s="467"/>
      <c r="RI251" s="467"/>
      <c r="RJ251" s="582" t="s">
        <v>39</v>
      </c>
      <c r="RK251" s="468"/>
      <c r="RL251" s="583"/>
      <c r="RM251" s="633"/>
      <c r="RQ251" s="622"/>
      <c r="RR251" s="637">
        <v>15.75</v>
      </c>
      <c r="RS251" s="470">
        <v>16.48</v>
      </c>
      <c r="RT251" s="636">
        <f>RS251*1.08</f>
        <v>17.798400000000001</v>
      </c>
      <c r="RU251" s="468" t="s">
        <v>141</v>
      </c>
      <c r="RV251" s="907">
        <f>RS251-RR251+SC251-SB251</f>
        <v>0.73000000000000043</v>
      </c>
      <c r="RW251" s="471">
        <f>RV251/RR251</f>
        <v>4.6349206349206376E-2</v>
      </c>
      <c r="RX251" s="467"/>
      <c r="RY251" s="467"/>
      <c r="RZ251" s="467"/>
      <c r="SA251" s="582" t="s">
        <v>39</v>
      </c>
      <c r="SB251" s="468"/>
      <c r="SC251" s="583"/>
      <c r="SD251" s="633"/>
    </row>
    <row r="252" spans="1:498">
      <c r="A252" s="366" t="s">
        <v>704</v>
      </c>
      <c r="B252" s="368">
        <v>20</v>
      </c>
      <c r="C252" s="366" t="s">
        <v>95</v>
      </c>
      <c r="D252" s="789">
        <v>1039</v>
      </c>
      <c r="E252" s="369" t="s">
        <v>697</v>
      </c>
      <c r="F252" s="366" t="s">
        <v>698</v>
      </c>
      <c r="G252" s="610" t="s">
        <v>202</v>
      </c>
      <c r="H252" s="366"/>
      <c r="J252" s="692"/>
      <c r="K252" s="692"/>
      <c r="L252" s="692"/>
      <c r="M252" s="692"/>
      <c r="N252" s="692"/>
      <c r="O252" s="692"/>
      <c r="P252" s="692"/>
      <c r="Q252" s="692"/>
      <c r="R252" s="692"/>
      <c r="S252" s="692"/>
      <c r="T252" s="692"/>
      <c r="U252" s="692"/>
      <c r="V252" s="692"/>
      <c r="X252" s="692"/>
      <c r="Y252" s="692"/>
      <c r="Z252" s="692"/>
      <c r="AA252" s="692"/>
      <c r="AB252" s="692"/>
      <c r="AC252" s="692"/>
      <c r="AD252" s="692"/>
      <c r="AE252" s="692"/>
      <c r="AF252" s="692"/>
      <c r="AG252" s="692"/>
      <c r="AH252" s="692"/>
      <c r="AI252" s="692"/>
      <c r="AJ252" s="692"/>
      <c r="AL252" s="692"/>
      <c r="AM252" s="692"/>
      <c r="AN252" s="692"/>
      <c r="AO252" s="692"/>
      <c r="AP252" s="692"/>
      <c r="AQ252" s="692"/>
      <c r="AR252" s="692"/>
      <c r="AS252" s="692"/>
      <c r="AT252" s="692"/>
      <c r="AU252" s="692"/>
      <c r="AV252" s="692"/>
      <c r="AW252" s="692"/>
      <c r="AX252" s="692"/>
      <c r="AZ252" s="692"/>
      <c r="BA252" s="692"/>
      <c r="BB252" s="692"/>
      <c r="BC252" s="692"/>
      <c r="BD252" s="692"/>
      <c r="BE252" s="692"/>
      <c r="BF252" s="692"/>
      <c r="BG252" s="692"/>
      <c r="BH252" s="692"/>
      <c r="BI252" s="692"/>
      <c r="BJ252" s="692"/>
      <c r="BK252" s="692"/>
      <c r="BL252" s="692"/>
      <c r="BN252" s="692"/>
      <c r="BO252" s="692"/>
      <c r="BP252" s="692"/>
      <c r="BQ252" s="692"/>
      <c r="BR252" s="692"/>
      <c r="BS252" s="692"/>
      <c r="BT252" s="692"/>
      <c r="BU252" s="692"/>
      <c r="BV252" s="692"/>
      <c r="BW252" s="692"/>
      <c r="BX252" s="692"/>
      <c r="BY252" s="692"/>
      <c r="BZ252" s="692"/>
      <c r="CB252" s="692"/>
      <c r="CC252" s="692"/>
      <c r="CD252" s="692"/>
      <c r="CE252" s="692"/>
      <c r="CF252" s="692"/>
      <c r="CG252" s="692"/>
      <c r="CH252" s="692"/>
      <c r="CI252" s="692"/>
      <c r="CJ252" s="692"/>
      <c r="CK252" s="692"/>
      <c r="CL252" s="692"/>
      <c r="CM252" s="692"/>
      <c r="CN252" s="692"/>
      <c r="CP252" s="692"/>
      <c r="CQ252" s="692"/>
      <c r="CR252" s="692"/>
      <c r="CS252" s="692"/>
      <c r="CT252" s="692"/>
      <c r="CU252" s="692"/>
      <c r="CV252" s="692"/>
      <c r="CW252" s="692"/>
      <c r="CX252" s="692"/>
      <c r="CY252" s="692"/>
      <c r="CZ252" s="692"/>
      <c r="DA252" s="692"/>
      <c r="DB252" s="692"/>
      <c r="DD252" s="692"/>
      <c r="DE252" s="692"/>
      <c r="DF252" s="692"/>
      <c r="DG252" s="692"/>
      <c r="DH252" s="692"/>
      <c r="DI252" s="692"/>
      <c r="DJ252" s="692"/>
      <c r="DK252" s="692"/>
      <c r="DL252" s="692"/>
      <c r="DM252" s="692"/>
      <c r="DN252" s="692"/>
      <c r="DO252" s="692"/>
      <c r="DP252" s="692"/>
      <c r="DQ252" s="692"/>
      <c r="DR252" s="692"/>
      <c r="DT252" s="692"/>
      <c r="DU252" s="692"/>
      <c r="DV252" s="692"/>
      <c r="DW252" s="692"/>
      <c r="DX252" s="692"/>
      <c r="DY252" s="692"/>
      <c r="DZ252" s="692"/>
      <c r="EA252" s="692"/>
      <c r="EB252" s="692"/>
      <c r="EC252" s="692"/>
      <c r="ED252" s="692"/>
      <c r="EE252" s="692"/>
      <c r="EF252" s="692"/>
      <c r="EG252" s="692"/>
      <c r="EH252" s="692"/>
      <c r="EI252" s="692"/>
      <c r="EJ252" s="692"/>
      <c r="EK252" s="692"/>
      <c r="EL252" s="692"/>
      <c r="EM252" s="692"/>
      <c r="EN252" s="692"/>
      <c r="EO252" s="692"/>
      <c r="EP252" s="692"/>
      <c r="EQ252" s="692"/>
      <c r="ER252" s="692"/>
      <c r="ES252" s="692"/>
      <c r="EU252" s="692"/>
      <c r="EV252" s="692"/>
      <c r="EW252" s="692"/>
      <c r="EX252" s="692"/>
      <c r="EY252" s="692"/>
      <c r="EZ252" s="692"/>
      <c r="FA252" s="692"/>
      <c r="FB252" s="692"/>
      <c r="FC252" s="692"/>
      <c r="FD252" s="692"/>
      <c r="FE252" s="692"/>
      <c r="FF252" s="692"/>
      <c r="FH252" s="692"/>
      <c r="FI252" s="692"/>
      <c r="FJ252" s="692"/>
      <c r="FK252" s="692"/>
      <c r="FL252" s="692"/>
      <c r="FM252" s="692"/>
      <c r="FN252" s="692"/>
      <c r="FO252" s="692"/>
      <c r="FP252" s="692"/>
      <c r="FQ252" s="692"/>
      <c r="FR252" s="692"/>
      <c r="FS252" s="692"/>
      <c r="FU252" s="692"/>
      <c r="FV252" s="692"/>
      <c r="FW252" s="692"/>
      <c r="FX252" s="692"/>
      <c r="FY252" s="692"/>
      <c r="FZ252" s="692"/>
      <c r="GA252" s="692"/>
      <c r="GB252" s="692"/>
      <c r="GC252" s="692"/>
      <c r="GD252" s="692"/>
      <c r="GE252" s="692"/>
      <c r="GF252" s="692"/>
      <c r="GG252" s="692"/>
      <c r="GI252" s="692"/>
      <c r="GJ252" s="692"/>
      <c r="GK252" s="692"/>
      <c r="GL252" s="692"/>
      <c r="GM252" s="692"/>
      <c r="GN252" s="692"/>
      <c r="GO252" s="692"/>
      <c r="GP252" s="692"/>
      <c r="GQ252" s="692"/>
      <c r="GR252" s="692"/>
      <c r="GS252" s="692"/>
      <c r="GT252" s="692"/>
      <c r="GU252" s="692"/>
      <c r="GW252" s="692"/>
      <c r="GX252" s="692"/>
      <c r="GY252" s="692"/>
      <c r="GZ252" s="692"/>
      <c r="HA252" s="692"/>
      <c r="HB252" s="692"/>
      <c r="HC252" s="692"/>
      <c r="HD252" s="692"/>
      <c r="HE252" s="692"/>
      <c r="HF252" s="692"/>
      <c r="HG252" s="692"/>
      <c r="HH252" s="692"/>
      <c r="HI252" s="692"/>
      <c r="HJ252" s="692"/>
      <c r="HK252" s="692"/>
      <c r="HL252" s="692"/>
      <c r="HM252" s="692"/>
      <c r="HN252" s="692"/>
      <c r="HO252" s="692"/>
      <c r="HP252" s="692"/>
      <c r="HQ252" s="692"/>
      <c r="HR252" s="692"/>
      <c r="HS252" s="692"/>
      <c r="HT252" s="692"/>
      <c r="HU252" s="692"/>
      <c r="HV252" s="692"/>
      <c r="HW252" s="692"/>
      <c r="HX252" s="692"/>
      <c r="HY252" s="692"/>
      <c r="HZ252" s="692"/>
      <c r="IA252" s="692"/>
      <c r="IB252" s="692"/>
      <c r="IC252" s="692"/>
      <c r="ID252" s="692"/>
      <c r="IE252" s="692"/>
      <c r="IF252" s="692"/>
      <c r="IG252" s="692"/>
      <c r="IH252" s="692"/>
      <c r="II252" s="692"/>
      <c r="IJ252" s="692"/>
      <c r="IK252" s="692"/>
      <c r="IL252" s="692"/>
      <c r="IM252" s="692"/>
      <c r="IQ252" s="692"/>
      <c r="IR252" s="692"/>
      <c r="IS252" s="692"/>
      <c r="IT252" s="692"/>
      <c r="IU252" s="692"/>
      <c r="IV252" s="692"/>
      <c r="IW252" s="692"/>
      <c r="IX252" s="692"/>
      <c r="IY252" s="692"/>
      <c r="IZ252" s="692"/>
      <c r="JA252" s="692"/>
      <c r="JB252" s="692"/>
      <c r="JC252" s="692"/>
      <c r="JD252" s="692"/>
      <c r="JE252" s="692"/>
      <c r="JF252" s="692"/>
      <c r="JH252" s="692"/>
      <c r="JI252" s="692"/>
      <c r="JJ252" s="692"/>
      <c r="JK252" s="692"/>
      <c r="JL252" s="692"/>
      <c r="JM252" s="692"/>
      <c r="JN252" s="692"/>
      <c r="JO252" s="692"/>
      <c r="JP252" s="692"/>
      <c r="JQ252" s="692"/>
      <c r="JR252" s="692"/>
      <c r="JS252" s="692"/>
      <c r="JT252" s="692"/>
      <c r="JU252" s="692"/>
      <c r="JV252" s="692"/>
      <c r="JW252" s="692"/>
      <c r="JZ252" s="692"/>
      <c r="KA252" s="692"/>
      <c r="KB252" s="692"/>
      <c r="KC252" s="692"/>
      <c r="KD252" s="692"/>
      <c r="KE252" s="692"/>
      <c r="KF252" s="692"/>
      <c r="KG252" s="692"/>
      <c r="KH252" s="692"/>
      <c r="KI252" s="692"/>
      <c r="KJ252" s="692"/>
      <c r="KK252" s="692"/>
      <c r="KL252" s="692"/>
      <c r="KM252" s="692"/>
      <c r="KN252" s="692"/>
      <c r="KO252" s="692"/>
      <c r="KQ252" s="692"/>
      <c r="KR252" s="692"/>
      <c r="KS252" s="692"/>
      <c r="KT252" s="692"/>
      <c r="KU252" s="757"/>
      <c r="KV252" s="692"/>
      <c r="KW252" s="692"/>
      <c r="KX252" s="692"/>
      <c r="KY252" s="692"/>
      <c r="KZ252" s="692"/>
      <c r="LA252" s="692"/>
      <c r="LB252" s="692"/>
      <c r="LC252" s="692"/>
      <c r="LD252" s="692"/>
      <c r="LE252" s="692"/>
      <c r="LF252" s="692"/>
      <c r="LI252" s="692"/>
      <c r="LJ252" s="692"/>
      <c r="LK252" s="692"/>
      <c r="LL252" s="692"/>
      <c r="LM252" s="757"/>
      <c r="LN252" s="692"/>
      <c r="LO252" s="692"/>
      <c r="LP252" s="692"/>
      <c r="LQ252" s="692"/>
      <c r="LR252" s="692"/>
      <c r="LS252" s="692"/>
      <c r="LT252" s="692"/>
      <c r="LU252" s="692"/>
      <c r="LV252" s="692"/>
      <c r="LW252" s="692"/>
      <c r="LX252" s="692"/>
      <c r="LZ252" s="692"/>
      <c r="MA252" s="692"/>
      <c r="MB252" s="692"/>
      <c r="MC252" s="692"/>
      <c r="MD252" s="757"/>
      <c r="ME252" s="692"/>
      <c r="MF252" s="692"/>
      <c r="MG252" s="692"/>
      <c r="MH252" s="692"/>
      <c r="MI252" s="692"/>
      <c r="MJ252" s="692"/>
      <c r="MK252" s="692"/>
      <c r="ML252" s="692"/>
      <c r="MM252" s="692"/>
      <c r="MN252" s="692"/>
      <c r="MO252" s="692"/>
      <c r="MQ252" s="692"/>
      <c r="MR252" s="692"/>
      <c r="MS252" s="692"/>
      <c r="MT252" s="692"/>
      <c r="MU252" s="757"/>
      <c r="MV252" s="692"/>
      <c r="MW252" s="692"/>
      <c r="MX252" s="692"/>
      <c r="MY252" s="692"/>
      <c r="MZ252" s="692"/>
      <c r="NA252" s="692"/>
      <c r="NB252" s="692"/>
      <c r="NC252" s="692"/>
      <c r="ND252" s="692"/>
      <c r="NE252" s="692"/>
      <c r="NF252" s="692"/>
      <c r="NI252" s="13"/>
      <c r="NJ252" s="13"/>
      <c r="NK252" s="13"/>
      <c r="NL252" s="13"/>
      <c r="NM252" s="666"/>
      <c r="NN252" s="262"/>
      <c r="NO252" s="13"/>
      <c r="NP252" s="13"/>
      <c r="NQ252" s="13"/>
      <c r="NR252" s="13"/>
      <c r="NS252" s="13"/>
      <c r="NT252" s="13"/>
      <c r="NU252" s="13"/>
      <c r="NV252" s="13"/>
      <c r="NW252" s="13"/>
      <c r="NX252" s="13"/>
      <c r="OA252" s="13"/>
      <c r="OB252" s="13"/>
      <c r="OC252" s="13"/>
      <c r="OD252" s="13"/>
      <c r="OE252" s="666"/>
      <c r="OF252" s="262"/>
      <c r="OG252" s="13"/>
      <c r="OH252" s="13"/>
      <c r="OI252" s="13"/>
      <c r="OJ252" s="13"/>
      <c r="OK252" s="13"/>
      <c r="OL252" s="13"/>
      <c r="OM252" s="13"/>
      <c r="ON252" s="13"/>
      <c r="OQ252" s="13"/>
      <c r="OR252" s="13"/>
      <c r="OS252" s="13"/>
      <c r="OT252" s="13"/>
      <c r="OU252" s="666"/>
      <c r="OV252" s="262"/>
      <c r="OW252" s="13"/>
      <c r="OX252" s="13"/>
      <c r="OY252" s="13"/>
      <c r="OZ252" s="13"/>
      <c r="PA252" s="13"/>
      <c r="PB252" s="13"/>
      <c r="PC252" s="13"/>
      <c r="PD252" s="13"/>
      <c r="PG252" s="13"/>
      <c r="PH252" s="13"/>
      <c r="PI252" s="13"/>
      <c r="PJ252" s="13"/>
      <c r="PK252" s="666"/>
      <c r="PL252" s="262"/>
      <c r="PM252" s="13"/>
      <c r="PN252" s="13"/>
      <c r="PO252" s="13"/>
      <c r="PP252" s="13"/>
      <c r="PQ252" s="13"/>
      <c r="PR252" s="13"/>
      <c r="PS252" s="13"/>
      <c r="PT252" s="13"/>
      <c r="PV252" s="13"/>
      <c r="PW252" s="13"/>
      <c r="PX252" s="13"/>
      <c r="PY252" s="13"/>
      <c r="PZ252" s="666"/>
      <c r="QA252" s="262"/>
      <c r="QB252" s="13"/>
      <c r="QC252" s="13"/>
      <c r="QD252" s="13"/>
      <c r="QE252" s="13"/>
      <c r="QF252" s="13"/>
      <c r="QG252" s="13"/>
      <c r="QH252" s="13"/>
      <c r="QI252" s="13"/>
      <c r="QK252" s="13"/>
      <c r="QL252" s="470">
        <f>10.85+0.6</f>
        <v>11.45</v>
      </c>
      <c r="QM252" s="470">
        <v>12.42</v>
      </c>
      <c r="QN252" s="467"/>
      <c r="QO252" s="468" t="s">
        <v>141</v>
      </c>
      <c r="QP252" s="896">
        <f>QM252-QL252+QW252-QV252</f>
        <v>0.97000000000000064</v>
      </c>
      <c r="QQ252" s="471">
        <f>QP252/QL252</f>
        <v>8.4716157205240242E-2</v>
      </c>
      <c r="QR252" s="467"/>
      <c r="QS252" s="467"/>
      <c r="QT252" s="467"/>
      <c r="QU252" s="467" t="s">
        <v>39</v>
      </c>
      <c r="QV252" s="467"/>
      <c r="QW252" s="467"/>
      <c r="QX252" s="13"/>
      <c r="QZ252" s="622"/>
      <c r="RA252" s="470">
        <f>10.85+0.6</f>
        <v>11.45</v>
      </c>
      <c r="RB252" s="470">
        <v>12.42</v>
      </c>
      <c r="RC252" s="636">
        <f>RB252*1.08</f>
        <v>13.413600000000001</v>
      </c>
      <c r="RD252" s="468" t="s">
        <v>141</v>
      </c>
      <c r="RE252" s="896">
        <f>RB252-RA252+RL252-RK252</f>
        <v>0.97000000000000064</v>
      </c>
      <c r="RF252" s="471">
        <f>RE252/RA252</f>
        <v>8.4716157205240242E-2</v>
      </c>
      <c r="RG252" s="467"/>
      <c r="RH252" s="467"/>
      <c r="RI252" s="467"/>
      <c r="RJ252" s="582" t="s">
        <v>39</v>
      </c>
      <c r="RK252" s="468"/>
      <c r="RL252" s="583"/>
      <c r="RM252" s="633"/>
      <c r="RQ252" s="622"/>
      <c r="RR252" s="470">
        <f>10.85+0.6</f>
        <v>11.45</v>
      </c>
      <c r="RS252" s="470">
        <v>12.42</v>
      </c>
      <c r="RT252" s="636">
        <f>RS252*1.08</f>
        <v>13.413600000000001</v>
      </c>
      <c r="RU252" s="468" t="s">
        <v>141</v>
      </c>
      <c r="RV252" s="896">
        <f>RS252-RR252+SC252-SB252</f>
        <v>0.97000000000000064</v>
      </c>
      <c r="RW252" s="471">
        <f>RV252/RR252</f>
        <v>8.4716157205240242E-2</v>
      </c>
      <c r="RX252" s="467"/>
      <c r="RY252" s="467"/>
      <c r="RZ252" s="467"/>
      <c r="SA252" s="582" t="s">
        <v>39</v>
      </c>
      <c r="SB252" s="468"/>
      <c r="SC252" s="583"/>
      <c r="SD252" s="633"/>
    </row>
    <row r="253" spans="1:498">
      <c r="A253" s="366" t="s">
        <v>705</v>
      </c>
      <c r="B253" s="368">
        <v>20</v>
      </c>
      <c r="C253" s="366" t="s">
        <v>95</v>
      </c>
      <c r="D253" s="789">
        <v>1039</v>
      </c>
      <c r="E253" s="369" t="s">
        <v>697</v>
      </c>
      <c r="F253" s="366" t="s">
        <v>698</v>
      </c>
      <c r="G253" s="610" t="s">
        <v>706</v>
      </c>
      <c r="H253" s="366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  <c r="U253" s="692"/>
      <c r="V253" s="692"/>
      <c r="X253" s="692"/>
      <c r="Y253" s="692"/>
      <c r="Z253" s="692"/>
      <c r="AA253" s="692"/>
      <c r="AB253" s="692"/>
      <c r="AC253" s="692"/>
      <c r="AD253" s="692"/>
      <c r="AE253" s="692"/>
      <c r="AF253" s="692"/>
      <c r="AG253" s="692"/>
      <c r="AH253" s="692"/>
      <c r="AI253" s="692"/>
      <c r="AJ253" s="692"/>
      <c r="AL253" s="692"/>
      <c r="AM253" s="692"/>
      <c r="AN253" s="692"/>
      <c r="AO253" s="692"/>
      <c r="AP253" s="692"/>
      <c r="AQ253" s="692"/>
      <c r="AR253" s="692"/>
      <c r="AS253" s="692"/>
      <c r="AT253" s="692"/>
      <c r="AU253" s="692"/>
      <c r="AV253" s="692"/>
      <c r="AW253" s="692"/>
      <c r="AX253" s="692"/>
      <c r="AZ253" s="692"/>
      <c r="BA253" s="692"/>
      <c r="BB253" s="692"/>
      <c r="BC253" s="692"/>
      <c r="BD253" s="692"/>
      <c r="BE253" s="692"/>
      <c r="BF253" s="692"/>
      <c r="BG253" s="692"/>
      <c r="BH253" s="692"/>
      <c r="BI253" s="692"/>
      <c r="BJ253" s="692"/>
      <c r="BK253" s="692"/>
      <c r="BL253" s="692"/>
      <c r="BN253" s="692"/>
      <c r="BO253" s="692"/>
      <c r="BP253" s="692"/>
      <c r="BQ253" s="692"/>
      <c r="BR253" s="692"/>
      <c r="BS253" s="692"/>
      <c r="BT253" s="692"/>
      <c r="BU253" s="692"/>
      <c r="BV253" s="692"/>
      <c r="BW253" s="692"/>
      <c r="BX253" s="692"/>
      <c r="BY253" s="692"/>
      <c r="BZ253" s="692"/>
      <c r="CB253" s="692"/>
      <c r="CC253" s="692"/>
      <c r="CD253" s="692"/>
      <c r="CE253" s="692"/>
      <c r="CF253" s="692"/>
      <c r="CG253" s="692"/>
      <c r="CH253" s="692"/>
      <c r="CI253" s="692"/>
      <c r="CJ253" s="692"/>
      <c r="CK253" s="692"/>
      <c r="CL253" s="692"/>
      <c r="CM253" s="692"/>
      <c r="CN253" s="692"/>
      <c r="CP253" s="692"/>
      <c r="CQ253" s="692"/>
      <c r="CR253" s="692"/>
      <c r="CS253" s="692"/>
      <c r="CT253" s="692"/>
      <c r="CU253" s="692"/>
      <c r="CV253" s="692"/>
      <c r="CW253" s="692"/>
      <c r="CX253" s="692"/>
      <c r="CY253" s="692"/>
      <c r="CZ253" s="692"/>
      <c r="DA253" s="692"/>
      <c r="DB253" s="692"/>
      <c r="DD253" s="692"/>
      <c r="DE253" s="692"/>
      <c r="DF253" s="692"/>
      <c r="DG253" s="692"/>
      <c r="DH253" s="692"/>
      <c r="DI253" s="692"/>
      <c r="DJ253" s="692"/>
      <c r="DK253" s="692"/>
      <c r="DL253" s="692"/>
      <c r="DM253" s="692"/>
      <c r="DN253" s="692"/>
      <c r="DO253" s="692"/>
      <c r="DP253" s="692"/>
      <c r="DQ253" s="692"/>
      <c r="DR253" s="692"/>
      <c r="DT253" s="692"/>
      <c r="DU253" s="692"/>
      <c r="DV253" s="692"/>
      <c r="DW253" s="692"/>
      <c r="DX253" s="692"/>
      <c r="DY253" s="692"/>
      <c r="DZ253" s="692"/>
      <c r="EA253" s="692"/>
      <c r="EB253" s="692"/>
      <c r="EC253" s="692"/>
      <c r="ED253" s="692"/>
      <c r="EE253" s="692"/>
      <c r="EF253" s="692"/>
      <c r="EG253" s="692"/>
      <c r="EH253" s="692"/>
      <c r="EI253" s="692"/>
      <c r="EJ253" s="692"/>
      <c r="EK253" s="692"/>
      <c r="EL253" s="692"/>
      <c r="EM253" s="692"/>
      <c r="EN253" s="692"/>
      <c r="EO253" s="692"/>
      <c r="EP253" s="692"/>
      <c r="EQ253" s="692"/>
      <c r="ER253" s="692"/>
      <c r="ES253" s="692"/>
      <c r="EU253" s="692"/>
      <c r="EV253" s="692"/>
      <c r="EW253" s="692"/>
      <c r="EX253" s="692"/>
      <c r="EY253" s="692"/>
      <c r="EZ253" s="692"/>
      <c r="FA253" s="692"/>
      <c r="FB253" s="692"/>
      <c r="FC253" s="692"/>
      <c r="FD253" s="692"/>
      <c r="FE253" s="692"/>
      <c r="FF253" s="692"/>
      <c r="FH253" s="692"/>
      <c r="FI253" s="692"/>
      <c r="FJ253" s="692"/>
      <c r="FK253" s="692"/>
      <c r="FL253" s="692"/>
      <c r="FM253" s="692"/>
      <c r="FN253" s="692"/>
      <c r="FO253" s="692"/>
      <c r="FP253" s="692"/>
      <c r="FQ253" s="692"/>
      <c r="FR253" s="692"/>
      <c r="FS253" s="692"/>
      <c r="FU253" s="692"/>
      <c r="FV253" s="692"/>
      <c r="FW253" s="692"/>
      <c r="FX253" s="692"/>
      <c r="FY253" s="692"/>
      <c r="FZ253" s="692"/>
      <c r="GA253" s="692"/>
      <c r="GB253" s="692"/>
      <c r="GC253" s="692"/>
      <c r="GD253" s="692"/>
      <c r="GE253" s="692"/>
      <c r="GF253" s="692"/>
      <c r="GG253" s="692"/>
      <c r="GI253" s="692"/>
      <c r="GJ253" s="692"/>
      <c r="GK253" s="692"/>
      <c r="GL253" s="692"/>
      <c r="GM253" s="692"/>
      <c r="GN253" s="692"/>
      <c r="GO253" s="692"/>
      <c r="GP253" s="692"/>
      <c r="GQ253" s="692"/>
      <c r="GR253" s="692"/>
      <c r="GS253" s="692"/>
      <c r="GT253" s="692"/>
      <c r="GU253" s="692"/>
      <c r="GW253" s="692"/>
      <c r="GX253" s="692"/>
      <c r="GY253" s="692"/>
      <c r="GZ253" s="692"/>
      <c r="HA253" s="692"/>
      <c r="HB253" s="692"/>
      <c r="HC253" s="692"/>
      <c r="HD253" s="692"/>
      <c r="HE253" s="692"/>
      <c r="HF253" s="692"/>
      <c r="HG253" s="692"/>
      <c r="HH253" s="692"/>
      <c r="HI253" s="692"/>
      <c r="HJ253" s="692"/>
      <c r="HK253" s="692"/>
      <c r="HL253" s="692"/>
      <c r="HM253" s="692"/>
      <c r="HN253" s="692"/>
      <c r="HO253" s="692"/>
      <c r="HP253" s="692"/>
      <c r="HQ253" s="692"/>
      <c r="HR253" s="692"/>
      <c r="HS253" s="692"/>
      <c r="HT253" s="692"/>
      <c r="HU253" s="692"/>
      <c r="HV253" s="692"/>
      <c r="HW253" s="692"/>
      <c r="HX253" s="692"/>
      <c r="HY253" s="692"/>
      <c r="HZ253" s="692"/>
      <c r="IA253" s="692"/>
      <c r="IB253" s="692"/>
      <c r="IC253" s="692"/>
      <c r="ID253" s="692"/>
      <c r="IE253" s="692"/>
      <c r="IF253" s="692"/>
      <c r="IG253" s="692"/>
      <c r="IH253" s="692"/>
      <c r="II253" s="692"/>
      <c r="IJ253" s="692"/>
      <c r="IK253" s="692"/>
      <c r="IL253" s="692"/>
      <c r="IM253" s="692"/>
      <c r="IQ253" s="692"/>
      <c r="IR253" s="692"/>
      <c r="IS253" s="692"/>
      <c r="IT253" s="692"/>
      <c r="IU253" s="692"/>
      <c r="IV253" s="692"/>
      <c r="IW253" s="692"/>
      <c r="IX253" s="692"/>
      <c r="IY253" s="692"/>
      <c r="IZ253" s="692"/>
      <c r="JA253" s="692"/>
      <c r="JB253" s="692"/>
      <c r="JC253" s="692"/>
      <c r="JD253" s="692"/>
      <c r="JE253" s="692"/>
      <c r="JF253" s="692"/>
      <c r="JH253" s="692"/>
      <c r="JI253" s="692"/>
      <c r="JJ253" s="692"/>
      <c r="JK253" s="692"/>
      <c r="JL253" s="692"/>
      <c r="JM253" s="692"/>
      <c r="JN253" s="692"/>
      <c r="JO253" s="692"/>
      <c r="JP253" s="692"/>
      <c r="JQ253" s="692"/>
      <c r="JR253" s="692"/>
      <c r="JS253" s="692"/>
      <c r="JT253" s="692"/>
      <c r="JU253" s="692"/>
      <c r="JV253" s="692"/>
      <c r="JW253" s="692"/>
      <c r="JZ253" s="692"/>
      <c r="KA253" s="13"/>
      <c r="KB253" s="692"/>
      <c r="KC253" s="692"/>
      <c r="KD253" s="692"/>
      <c r="KE253" s="692"/>
      <c r="KF253" s="692"/>
      <c r="KG253" s="692"/>
      <c r="KH253" s="692"/>
      <c r="KI253" s="692"/>
      <c r="KJ253" s="692"/>
      <c r="KK253" s="692"/>
      <c r="KL253" s="692"/>
      <c r="KM253" s="692"/>
      <c r="KN253" s="692"/>
      <c r="KO253" s="692"/>
      <c r="KQ253" s="692"/>
      <c r="KR253" s="692"/>
      <c r="KS253" s="692"/>
      <c r="KT253" s="692"/>
      <c r="KU253" s="757"/>
      <c r="KV253" s="692"/>
      <c r="KW253" s="692"/>
      <c r="KX253" s="692"/>
      <c r="KY253" s="692"/>
      <c r="KZ253" s="692"/>
      <c r="LA253" s="692"/>
      <c r="LB253" s="692"/>
      <c r="LC253" s="692"/>
      <c r="LD253" s="692"/>
      <c r="LE253" s="692"/>
      <c r="LF253" s="692"/>
      <c r="LI253" s="692"/>
      <c r="LJ253" s="692"/>
      <c r="LK253" s="692"/>
      <c r="LL253" s="692"/>
      <c r="LM253" s="757"/>
      <c r="LN253" s="692"/>
      <c r="LO253" s="692"/>
      <c r="LP253" s="692"/>
      <c r="LQ253" s="692"/>
      <c r="LR253" s="692"/>
      <c r="LS253" s="692"/>
      <c r="LT253" s="692"/>
      <c r="LU253" s="692"/>
      <c r="LV253" s="692"/>
      <c r="LW253" s="692"/>
      <c r="LX253" s="692"/>
      <c r="LZ253" s="692"/>
      <c r="MA253" s="692"/>
      <c r="MB253" s="692"/>
      <c r="MC253" s="692"/>
      <c r="MD253" s="757"/>
      <c r="ME253" s="692"/>
      <c r="MF253" s="692"/>
      <c r="MG253" s="692"/>
      <c r="MH253" s="692"/>
      <c r="MI253" s="692"/>
      <c r="MJ253" s="692"/>
      <c r="MK253" s="692"/>
      <c r="ML253" s="692"/>
      <c r="MM253" s="692"/>
      <c r="MN253" s="692"/>
      <c r="MO253" s="692"/>
      <c r="MQ253" s="692"/>
      <c r="MR253" s="692"/>
      <c r="MS253" s="692"/>
      <c r="MT253" s="692"/>
      <c r="MU253" s="757"/>
      <c r="MV253" s="692"/>
      <c r="MW253" s="692"/>
      <c r="MX253" s="692"/>
      <c r="MY253" s="692"/>
      <c r="MZ253" s="692"/>
      <c r="NA253" s="692"/>
      <c r="NB253" s="692"/>
      <c r="NC253" s="692"/>
      <c r="ND253" s="692"/>
      <c r="NE253" s="692"/>
      <c r="NF253" s="692"/>
      <c r="NI253" s="13"/>
      <c r="NJ253" s="13"/>
      <c r="NK253" s="13"/>
      <c r="NL253" s="13"/>
      <c r="NM253" s="666"/>
      <c r="NN253" s="262"/>
      <c r="NO253" s="13"/>
      <c r="NP253" s="13"/>
      <c r="NQ253" s="13"/>
      <c r="NR253" s="13"/>
      <c r="NS253" s="13"/>
      <c r="NT253" s="13"/>
      <c r="NU253" s="13"/>
      <c r="NV253" s="13"/>
      <c r="NW253" s="13"/>
      <c r="NX253" s="13"/>
      <c r="OA253" s="13"/>
      <c r="OB253" s="13"/>
      <c r="OC253" s="13"/>
      <c r="OD253" s="13"/>
      <c r="OE253" s="666"/>
      <c r="OF253" s="262"/>
      <c r="OG253" s="13"/>
      <c r="OH253" s="13"/>
      <c r="OI253" s="13"/>
      <c r="OJ253" s="13"/>
      <c r="OK253" s="13"/>
      <c r="OL253" s="13"/>
      <c r="OM253" s="13"/>
      <c r="ON253" s="13"/>
      <c r="OQ253" s="13"/>
      <c r="OR253" s="13"/>
      <c r="OS253" s="13"/>
      <c r="OT253" s="13"/>
      <c r="OU253" s="666"/>
      <c r="OV253" s="262"/>
      <c r="OW253" s="13"/>
      <c r="OX253" s="13"/>
      <c r="OY253" s="13"/>
      <c r="OZ253" s="13"/>
      <c r="PA253" s="13"/>
      <c r="PB253" s="13"/>
      <c r="PC253" s="13"/>
      <c r="PD253" s="13"/>
      <c r="PG253" s="13"/>
      <c r="PH253" s="13"/>
      <c r="PI253" s="13"/>
      <c r="PJ253" s="13"/>
      <c r="PK253" s="666"/>
      <c r="PL253" s="262"/>
      <c r="PM253" s="13"/>
      <c r="PN253" s="13"/>
      <c r="PO253" s="13"/>
      <c r="PP253" s="13"/>
      <c r="PQ253" s="13"/>
      <c r="PR253" s="13"/>
      <c r="PS253" s="13"/>
      <c r="PT253" s="13"/>
      <c r="PV253" s="13"/>
      <c r="PW253" s="13"/>
      <c r="PX253" s="13"/>
      <c r="PY253" s="13"/>
      <c r="PZ253" s="666"/>
      <c r="QA253" s="262"/>
      <c r="QB253" s="13"/>
      <c r="QC253" s="13"/>
      <c r="QD253" s="13"/>
      <c r="QE253" s="13"/>
      <c r="QF253" s="13"/>
      <c r="QG253" s="13"/>
      <c r="QH253" s="13"/>
      <c r="QI253" s="13"/>
      <c r="QK253" s="13"/>
      <c r="QL253" s="470">
        <f>13.65+0.6</f>
        <v>14.25</v>
      </c>
      <c r="QM253" s="470">
        <v>15.44</v>
      </c>
      <c r="QN253" s="467"/>
      <c r="QO253" s="468" t="s">
        <v>141</v>
      </c>
      <c r="QP253" s="896">
        <f>QM253-QL253+QW253-QV253</f>
        <v>1.1899999999999995</v>
      </c>
      <c r="QQ253" s="471">
        <f>QP253/QL253</f>
        <v>8.3508771929824532E-2</v>
      </c>
      <c r="QR253" s="467"/>
      <c r="QS253" s="467"/>
      <c r="QT253" s="467"/>
      <c r="QU253" s="467" t="s">
        <v>39</v>
      </c>
      <c r="QV253" s="467"/>
      <c r="QW253" s="467"/>
      <c r="QX253" s="13"/>
      <c r="QZ253" s="622"/>
      <c r="RA253" s="470">
        <f>13.65+0.6</f>
        <v>14.25</v>
      </c>
      <c r="RB253" s="470">
        <v>15.44</v>
      </c>
      <c r="RC253" s="636">
        <f>RB253*1.08</f>
        <v>16.6752</v>
      </c>
      <c r="RD253" s="468" t="s">
        <v>141</v>
      </c>
      <c r="RE253" s="896">
        <f>RB253-RA253+RL253-RK253</f>
        <v>1.1899999999999995</v>
      </c>
      <c r="RF253" s="471">
        <f>RE253/RA253</f>
        <v>8.3508771929824532E-2</v>
      </c>
      <c r="RG253" s="467"/>
      <c r="RH253" s="467"/>
      <c r="RI253" s="467"/>
      <c r="RJ253" s="582" t="s">
        <v>39</v>
      </c>
      <c r="RK253" s="468"/>
      <c r="RL253" s="583"/>
      <c r="RM253" s="633"/>
      <c r="RQ253" s="622"/>
      <c r="RR253" s="470">
        <f>13.65+0.6</f>
        <v>14.25</v>
      </c>
      <c r="RS253" s="470">
        <v>15.44</v>
      </c>
      <c r="RT253" s="636">
        <f>RS253*1.08</f>
        <v>16.6752</v>
      </c>
      <c r="RU253" s="468" t="s">
        <v>141</v>
      </c>
      <c r="RV253" s="896">
        <f>RS253-RR253+SC253-SB253</f>
        <v>1.1899999999999995</v>
      </c>
      <c r="RW253" s="471">
        <f>RV253/RR253</f>
        <v>8.3508771929824532E-2</v>
      </c>
      <c r="RX253" s="467"/>
      <c r="RY253" s="467"/>
      <c r="RZ253" s="467"/>
      <c r="SA253" s="582" t="s">
        <v>39</v>
      </c>
      <c r="SB253" s="468"/>
      <c r="SC253" s="583"/>
      <c r="SD253" s="633"/>
    </row>
    <row r="254" spans="1:498">
      <c r="A254" s="366"/>
      <c r="B254" s="368">
        <v>80</v>
      </c>
      <c r="C254" s="366" t="s">
        <v>47</v>
      </c>
      <c r="D254" s="789">
        <v>1039</v>
      </c>
      <c r="E254" s="369" t="s">
        <v>697</v>
      </c>
      <c r="F254" s="366" t="s">
        <v>698</v>
      </c>
      <c r="G254" s="610" t="s">
        <v>335</v>
      </c>
      <c r="H254" s="366"/>
      <c r="J254" s="692"/>
      <c r="K254" s="692"/>
      <c r="L254" s="692"/>
      <c r="M254" s="692"/>
      <c r="N254" s="692"/>
      <c r="O254" s="692"/>
      <c r="P254" s="692"/>
      <c r="Q254" s="692"/>
      <c r="R254" s="692"/>
      <c r="S254" s="692"/>
      <c r="T254" s="692"/>
      <c r="U254" s="692"/>
      <c r="V254" s="692"/>
      <c r="X254" s="692"/>
      <c r="Y254" s="692"/>
      <c r="Z254" s="692"/>
      <c r="AA254" s="692"/>
      <c r="AB254" s="692"/>
      <c r="AC254" s="692"/>
      <c r="AD254" s="692"/>
      <c r="AE254" s="692"/>
      <c r="AF254" s="692"/>
      <c r="AG254" s="692"/>
      <c r="AH254" s="692"/>
      <c r="AI254" s="692"/>
      <c r="AJ254" s="692"/>
      <c r="AL254" s="692"/>
      <c r="AM254" s="692"/>
      <c r="AN254" s="692"/>
      <c r="AO254" s="692"/>
      <c r="AP254" s="692"/>
      <c r="AQ254" s="692"/>
      <c r="AR254" s="692"/>
      <c r="AS254" s="692"/>
      <c r="AT254" s="692"/>
      <c r="AU254" s="692"/>
      <c r="AV254" s="692"/>
      <c r="AW254" s="692"/>
      <c r="AX254" s="692"/>
      <c r="AZ254" s="692"/>
      <c r="BA254" s="692"/>
      <c r="BB254" s="692"/>
      <c r="BC254" s="692"/>
      <c r="BD254" s="692"/>
      <c r="BE254" s="692"/>
      <c r="BF254" s="692"/>
      <c r="BG254" s="692"/>
      <c r="BH254" s="692"/>
      <c r="BI254" s="692"/>
      <c r="BJ254" s="692"/>
      <c r="BK254" s="692"/>
      <c r="BL254" s="692"/>
      <c r="BN254" s="692"/>
      <c r="BO254" s="692"/>
      <c r="BP254" s="692"/>
      <c r="BQ254" s="692"/>
      <c r="BR254" s="692"/>
      <c r="BS254" s="692"/>
      <c r="BT254" s="692"/>
      <c r="BU254" s="692"/>
      <c r="BV254" s="692"/>
      <c r="BW254" s="692"/>
      <c r="BX254" s="692"/>
      <c r="BY254" s="692"/>
      <c r="BZ254" s="692"/>
      <c r="CB254" s="692"/>
      <c r="CC254" s="692"/>
      <c r="CD254" s="692"/>
      <c r="CE254" s="692"/>
      <c r="CF254" s="692"/>
      <c r="CG254" s="692"/>
      <c r="CH254" s="692"/>
      <c r="CI254" s="692"/>
      <c r="CJ254" s="692"/>
      <c r="CK254" s="692"/>
      <c r="CL254" s="692"/>
      <c r="CM254" s="692"/>
      <c r="CN254" s="692"/>
      <c r="CP254" s="692"/>
      <c r="CQ254" s="692"/>
      <c r="CR254" s="692"/>
      <c r="CS254" s="692"/>
      <c r="CT254" s="692"/>
      <c r="CU254" s="692"/>
      <c r="CV254" s="692"/>
      <c r="CW254" s="692"/>
      <c r="CX254" s="692"/>
      <c r="CY254" s="692"/>
      <c r="CZ254" s="692"/>
      <c r="DA254" s="692"/>
      <c r="DB254" s="692"/>
      <c r="DD254" s="692"/>
      <c r="DE254" s="692"/>
      <c r="DF254" s="692"/>
      <c r="DG254" s="692"/>
      <c r="DH254" s="692"/>
      <c r="DI254" s="692"/>
      <c r="DJ254" s="692"/>
      <c r="DK254" s="692"/>
      <c r="DL254" s="692"/>
      <c r="DM254" s="692"/>
      <c r="DN254" s="692"/>
      <c r="DO254" s="692"/>
      <c r="DP254" s="692"/>
      <c r="DQ254" s="692"/>
      <c r="DR254" s="692"/>
      <c r="DT254" s="692"/>
      <c r="DU254" s="692"/>
      <c r="DV254" s="692"/>
      <c r="DW254" s="692"/>
      <c r="DX254" s="692"/>
      <c r="DY254" s="692"/>
      <c r="DZ254" s="692"/>
      <c r="EA254" s="692"/>
      <c r="EB254" s="692"/>
      <c r="EC254" s="692"/>
      <c r="ED254" s="692"/>
      <c r="EE254" s="692"/>
      <c r="EF254" s="692"/>
      <c r="EG254" s="692"/>
      <c r="EH254" s="692"/>
      <c r="EI254" s="692"/>
      <c r="EJ254" s="692"/>
      <c r="EK254" s="692"/>
      <c r="EL254" s="692"/>
      <c r="EM254" s="692"/>
      <c r="EN254" s="692"/>
      <c r="EO254" s="692"/>
      <c r="EP254" s="692"/>
      <c r="EQ254" s="692"/>
      <c r="ER254" s="692"/>
      <c r="ES254" s="692"/>
      <c r="EU254" s="692"/>
      <c r="EV254" s="692"/>
      <c r="EW254" s="692"/>
      <c r="EX254" s="692"/>
      <c r="EY254" s="692"/>
      <c r="EZ254" s="692"/>
      <c r="FA254" s="692"/>
      <c r="FB254" s="692"/>
      <c r="FC254" s="692"/>
      <c r="FD254" s="692"/>
      <c r="FE254" s="692"/>
      <c r="FF254" s="692"/>
      <c r="FH254" s="692"/>
      <c r="FI254" s="692"/>
      <c r="FJ254" s="692"/>
      <c r="FK254" s="692"/>
      <c r="FL254" s="692"/>
      <c r="FM254" s="692"/>
      <c r="FN254" s="692"/>
      <c r="FO254" s="692"/>
      <c r="FP254" s="692"/>
      <c r="FQ254" s="692"/>
      <c r="FR254" s="692"/>
      <c r="FS254" s="692"/>
      <c r="FU254" s="692"/>
      <c r="FV254" s="692"/>
      <c r="FW254" s="692"/>
      <c r="FX254" s="692"/>
      <c r="FY254" s="692"/>
      <c r="FZ254" s="692"/>
      <c r="GA254" s="692"/>
      <c r="GB254" s="692"/>
      <c r="GC254" s="692"/>
      <c r="GD254" s="692"/>
      <c r="GE254" s="692"/>
      <c r="GF254" s="692"/>
      <c r="GG254" s="692"/>
      <c r="GI254" s="692"/>
      <c r="GJ254" s="692"/>
      <c r="GK254" s="692"/>
      <c r="GL254" s="692"/>
      <c r="GM254" s="692"/>
      <c r="GN254" s="692"/>
      <c r="GO254" s="692"/>
      <c r="GP254" s="692"/>
      <c r="GQ254" s="692"/>
      <c r="GR254" s="692"/>
      <c r="GS254" s="692"/>
      <c r="GT254" s="692"/>
      <c r="GU254" s="692"/>
      <c r="GW254" s="692"/>
      <c r="GX254" s="692"/>
      <c r="GY254" s="692"/>
      <c r="GZ254" s="692"/>
      <c r="HA254" s="692"/>
      <c r="HB254" s="692"/>
      <c r="HC254" s="692"/>
      <c r="HD254" s="692"/>
      <c r="HE254" s="692"/>
      <c r="HF254" s="692"/>
      <c r="HG254" s="692"/>
      <c r="HH254" s="692"/>
      <c r="HI254" s="692"/>
      <c r="HJ254" s="692"/>
      <c r="HK254" s="692"/>
      <c r="HL254" s="692"/>
      <c r="HM254" s="692"/>
      <c r="HN254" s="692"/>
      <c r="HO254" s="692"/>
      <c r="HP254" s="692"/>
      <c r="HQ254" s="692"/>
      <c r="HR254" s="692"/>
      <c r="HS254" s="692"/>
      <c r="HT254" s="692"/>
      <c r="HU254" s="692"/>
      <c r="HV254" s="692"/>
      <c r="HW254" s="692"/>
      <c r="HX254" s="692"/>
      <c r="HY254" s="692"/>
      <c r="HZ254" s="692"/>
      <c r="IA254" s="692"/>
      <c r="IB254" s="692"/>
      <c r="IC254" s="692"/>
      <c r="ID254" s="692"/>
      <c r="IE254" s="692"/>
      <c r="IF254" s="692"/>
      <c r="IG254" s="692"/>
      <c r="IH254" s="692"/>
      <c r="II254" s="692"/>
      <c r="IJ254" s="692"/>
      <c r="IK254" s="692"/>
      <c r="IL254" s="692"/>
      <c r="IM254" s="692"/>
      <c r="IQ254" s="692"/>
      <c r="IR254" s="692"/>
      <c r="IS254" s="692"/>
      <c r="IT254" s="692"/>
      <c r="IU254" s="692"/>
      <c r="IV254" s="692"/>
      <c r="IW254" s="692"/>
      <c r="IX254" s="692"/>
      <c r="IY254" s="692"/>
      <c r="IZ254" s="692"/>
      <c r="JA254" s="692"/>
      <c r="JB254" s="692"/>
      <c r="JC254" s="692"/>
      <c r="JD254" s="692"/>
      <c r="JE254" s="692"/>
      <c r="JF254" s="692"/>
      <c r="JH254" s="692"/>
      <c r="JI254" s="692"/>
      <c r="JJ254" s="692"/>
      <c r="JK254" s="692"/>
      <c r="JL254" s="692"/>
      <c r="JM254" s="692"/>
      <c r="JN254" s="692"/>
      <c r="JO254" s="692"/>
      <c r="JP254" s="692"/>
      <c r="JQ254" s="692"/>
      <c r="JR254" s="692"/>
      <c r="JS254" s="692"/>
      <c r="JT254" s="692"/>
      <c r="JU254" s="692"/>
      <c r="JV254" s="692"/>
      <c r="JW254" s="692"/>
      <c r="JZ254" s="692"/>
      <c r="KA254" s="13"/>
      <c r="KB254" s="692"/>
      <c r="KC254" s="692"/>
      <c r="KD254" s="692"/>
      <c r="KE254" s="692"/>
      <c r="KF254" s="692"/>
      <c r="KG254" s="692"/>
      <c r="KH254" s="692"/>
      <c r="KI254" s="692"/>
      <c r="KJ254" s="692"/>
      <c r="KK254" s="692"/>
      <c r="KL254" s="692"/>
      <c r="KM254" s="692"/>
      <c r="KN254" s="692"/>
      <c r="KO254" s="692"/>
      <c r="KQ254" s="692"/>
      <c r="KR254" s="692"/>
      <c r="KS254" s="692"/>
      <c r="KT254" s="692"/>
      <c r="KU254" s="757"/>
      <c r="KV254" s="692"/>
      <c r="KW254" s="692"/>
      <c r="KX254" s="692"/>
      <c r="KY254" s="692"/>
      <c r="KZ254" s="692"/>
      <c r="LA254" s="692"/>
      <c r="LB254" s="692"/>
      <c r="LC254" s="692"/>
      <c r="LD254" s="692"/>
      <c r="LE254" s="692"/>
      <c r="LF254" s="692"/>
      <c r="LI254" s="692"/>
      <c r="LJ254" s="692"/>
      <c r="LK254" s="692"/>
      <c r="LL254" s="692"/>
      <c r="LM254" s="757"/>
      <c r="LN254" s="692"/>
      <c r="LO254" s="692"/>
      <c r="LP254" s="692"/>
      <c r="LQ254" s="692"/>
      <c r="LR254" s="692"/>
      <c r="LS254" s="692"/>
      <c r="LT254" s="692"/>
      <c r="LU254" s="692"/>
      <c r="LV254" s="692"/>
      <c r="LW254" s="692"/>
      <c r="LX254" s="692"/>
      <c r="LZ254" s="692"/>
      <c r="MA254" s="692"/>
      <c r="MB254" s="692"/>
      <c r="MC254" s="692"/>
      <c r="MD254" s="757"/>
      <c r="ME254" s="692"/>
      <c r="MF254" s="692"/>
      <c r="MG254" s="692"/>
      <c r="MH254" s="692"/>
      <c r="MI254" s="692"/>
      <c r="MJ254" s="692"/>
      <c r="MK254" s="692"/>
      <c r="ML254" s="692"/>
      <c r="MM254" s="692"/>
      <c r="MN254" s="692"/>
      <c r="MO254" s="692"/>
      <c r="MQ254" s="692"/>
      <c r="MR254" s="692"/>
      <c r="MS254" s="692"/>
      <c r="MT254" s="692"/>
      <c r="MU254" s="757"/>
      <c r="MV254" s="692"/>
      <c r="MW254" s="692"/>
      <c r="MX254" s="692"/>
      <c r="MY254" s="692"/>
      <c r="MZ254" s="692"/>
      <c r="NA254" s="692"/>
      <c r="NB254" s="692"/>
      <c r="NC254" s="692"/>
      <c r="ND254" s="692"/>
      <c r="NE254" s="692"/>
      <c r="NF254" s="692"/>
      <c r="NI254" s="13"/>
      <c r="NJ254" s="13"/>
      <c r="NK254" s="13"/>
      <c r="NL254" s="13"/>
      <c r="NM254" s="666"/>
      <c r="NN254" s="262"/>
      <c r="NO254" s="13"/>
      <c r="NP254" s="13"/>
      <c r="NQ254" s="13"/>
      <c r="NR254" s="13"/>
      <c r="NS254" s="13"/>
      <c r="NT254" s="13"/>
      <c r="NU254" s="13"/>
      <c r="NV254" s="13"/>
      <c r="NW254" s="13"/>
      <c r="NX254" s="13"/>
      <c r="OA254" s="13"/>
      <c r="OB254" s="13"/>
      <c r="OC254" s="13"/>
      <c r="OD254" s="13"/>
      <c r="OE254" s="666"/>
      <c r="OF254" s="262"/>
      <c r="OG254" s="13"/>
      <c r="OH254" s="13"/>
      <c r="OI254" s="13"/>
      <c r="OJ254" s="13"/>
      <c r="OK254" s="13"/>
      <c r="OL254" s="13"/>
      <c r="OM254" s="13"/>
      <c r="ON254" s="13"/>
      <c r="OQ254" s="13"/>
      <c r="OR254" s="13"/>
      <c r="OS254" s="13"/>
      <c r="OT254" s="13"/>
      <c r="OU254" s="666"/>
      <c r="OV254" s="262"/>
      <c r="OW254" s="13"/>
      <c r="OX254" s="13"/>
      <c r="OY254" s="13"/>
      <c r="OZ254" s="13"/>
      <c r="PA254" s="13"/>
      <c r="PB254" s="13"/>
      <c r="PC254" s="13"/>
      <c r="PD254" s="13"/>
      <c r="PG254" s="13"/>
      <c r="PH254" s="13"/>
      <c r="PI254" s="13"/>
      <c r="PJ254" s="13"/>
      <c r="PK254" s="666"/>
      <c r="PL254" s="262"/>
      <c r="PM254" s="13"/>
      <c r="PN254" s="13"/>
      <c r="PO254" s="13"/>
      <c r="PP254" s="13"/>
      <c r="PQ254" s="13"/>
      <c r="PR254" s="13"/>
      <c r="PS254" s="13"/>
      <c r="PT254" s="13"/>
      <c r="PV254" s="13"/>
      <c r="PW254" s="13"/>
      <c r="PX254" s="13"/>
      <c r="PY254" s="13"/>
      <c r="PZ254" s="666"/>
      <c r="QA254" s="262"/>
      <c r="QB254" s="13"/>
      <c r="QC254" s="13"/>
      <c r="QD254" s="13"/>
      <c r="QE254" s="13"/>
      <c r="QF254" s="13"/>
      <c r="QG254" s="13"/>
      <c r="QH254" s="13"/>
      <c r="QI254" s="13"/>
      <c r="QK254" s="13"/>
      <c r="QL254" s="470">
        <f>12.4+0.6</f>
        <v>13</v>
      </c>
      <c r="QM254" s="470">
        <v>14.09</v>
      </c>
      <c r="QN254" s="467"/>
      <c r="QO254" s="468" t="s">
        <v>141</v>
      </c>
      <c r="QP254" s="896">
        <f>QM254-QL254+QW254-QV254</f>
        <v>1.0899999999999999</v>
      </c>
      <c r="QQ254" s="471">
        <f>QP254/QL254</f>
        <v>8.3846153846153834E-2</v>
      </c>
      <c r="QR254" s="467"/>
      <c r="QS254" s="467"/>
      <c r="QT254" s="467"/>
      <c r="QU254" s="467" t="s">
        <v>39</v>
      </c>
      <c r="QV254" s="467"/>
      <c r="QW254" s="467"/>
      <c r="QX254" s="13"/>
      <c r="QZ254" s="622"/>
      <c r="RA254" s="470">
        <f>12.4+0.6</f>
        <v>13</v>
      </c>
      <c r="RB254" s="470">
        <v>14.09</v>
      </c>
      <c r="RC254" s="636">
        <f>RB254*1.08</f>
        <v>15.2172</v>
      </c>
      <c r="RD254" s="468" t="s">
        <v>141</v>
      </c>
      <c r="RE254" s="896">
        <f>RB254-RA254+RL254-RK254</f>
        <v>1.0899999999999999</v>
      </c>
      <c r="RF254" s="471">
        <f>RE254/RA254</f>
        <v>8.3846153846153834E-2</v>
      </c>
      <c r="RG254" s="467"/>
      <c r="RH254" s="467"/>
      <c r="RI254" s="467"/>
      <c r="RJ254" s="582" t="s">
        <v>39</v>
      </c>
      <c r="RK254" s="468"/>
      <c r="RL254" s="583"/>
      <c r="RM254" s="633"/>
      <c r="RQ254" s="622"/>
      <c r="RR254" s="470">
        <f>12.4+0.6</f>
        <v>13</v>
      </c>
      <c r="RS254" s="470">
        <v>14.09</v>
      </c>
      <c r="RT254" s="636">
        <f>RS254*1.08</f>
        <v>15.2172</v>
      </c>
      <c r="RU254" s="468" t="s">
        <v>141</v>
      </c>
      <c r="RV254" s="896">
        <f>RS254-RR254+SC254-SB254</f>
        <v>1.0899999999999999</v>
      </c>
      <c r="RW254" s="471">
        <f>RV254/RR254</f>
        <v>8.3846153846153834E-2</v>
      </c>
      <c r="RX254" s="467"/>
      <c r="RY254" s="467"/>
      <c r="RZ254" s="467"/>
      <c r="SA254" s="582" t="s">
        <v>39</v>
      </c>
      <c r="SB254" s="468"/>
      <c r="SC254" s="583"/>
      <c r="SD254" s="633"/>
    </row>
    <row r="255" spans="1:498">
      <c r="A255" s="366"/>
      <c r="B255" s="368">
        <v>80</v>
      </c>
      <c r="C255" s="366" t="s">
        <v>47</v>
      </c>
      <c r="D255" s="789">
        <v>1039</v>
      </c>
      <c r="E255" s="369" t="s">
        <v>697</v>
      </c>
      <c r="F255" s="366" t="s">
        <v>698</v>
      </c>
      <c r="G255" s="610" t="s">
        <v>708</v>
      </c>
      <c r="H255" s="366"/>
      <c r="J255" s="692"/>
      <c r="K255" s="692"/>
      <c r="L255" s="692"/>
      <c r="M255" s="692"/>
      <c r="N255" s="692"/>
      <c r="O255" s="692"/>
      <c r="P255" s="692"/>
      <c r="Q255" s="692"/>
      <c r="R255" s="692"/>
      <c r="S255" s="692"/>
      <c r="T255" s="692"/>
      <c r="U255" s="692"/>
      <c r="V255" s="692"/>
      <c r="X255" s="692"/>
      <c r="Y255" s="692"/>
      <c r="Z255" s="692"/>
      <c r="AA255" s="692"/>
      <c r="AB255" s="692"/>
      <c r="AC255" s="692"/>
      <c r="AD255" s="692"/>
      <c r="AE255" s="692"/>
      <c r="AF255" s="692"/>
      <c r="AG255" s="692"/>
      <c r="AH255" s="692"/>
      <c r="AI255" s="692"/>
      <c r="AJ255" s="692"/>
      <c r="AL255" s="692"/>
      <c r="AM255" s="692"/>
      <c r="AN255" s="692"/>
      <c r="AO255" s="692"/>
      <c r="AP255" s="692"/>
      <c r="AQ255" s="692"/>
      <c r="AR255" s="692"/>
      <c r="AS255" s="692"/>
      <c r="AT255" s="692"/>
      <c r="AU255" s="692"/>
      <c r="AV255" s="692"/>
      <c r="AW255" s="692"/>
      <c r="AX255" s="692"/>
      <c r="AZ255" s="692"/>
      <c r="BA255" s="692"/>
      <c r="BB255" s="692"/>
      <c r="BC255" s="692"/>
      <c r="BD255" s="692"/>
      <c r="BE255" s="692"/>
      <c r="BF255" s="692"/>
      <c r="BG255" s="692"/>
      <c r="BH255" s="692"/>
      <c r="BI255" s="692"/>
      <c r="BJ255" s="692"/>
      <c r="BK255" s="692"/>
      <c r="BL255" s="692"/>
      <c r="BN255" s="692"/>
      <c r="BO255" s="692"/>
      <c r="BP255" s="692"/>
      <c r="BQ255" s="692"/>
      <c r="BR255" s="692"/>
      <c r="BS255" s="692"/>
      <c r="BT255" s="692"/>
      <c r="BU255" s="692"/>
      <c r="BV255" s="692"/>
      <c r="BW255" s="692"/>
      <c r="BX255" s="692"/>
      <c r="BY255" s="692"/>
      <c r="BZ255" s="692"/>
      <c r="CB255" s="692"/>
      <c r="CC255" s="692"/>
      <c r="CD255" s="692"/>
      <c r="CE255" s="692"/>
      <c r="CF255" s="692"/>
      <c r="CG255" s="692"/>
      <c r="CH255" s="692"/>
      <c r="CI255" s="692"/>
      <c r="CJ255" s="692"/>
      <c r="CK255" s="692"/>
      <c r="CL255" s="692"/>
      <c r="CM255" s="692"/>
      <c r="CN255" s="692"/>
      <c r="CP255" s="692"/>
      <c r="CQ255" s="692"/>
      <c r="CR255" s="692"/>
      <c r="CS255" s="692"/>
      <c r="CT255" s="692"/>
      <c r="CU255" s="692"/>
      <c r="CV255" s="692"/>
      <c r="CW255" s="692"/>
      <c r="CX255" s="692"/>
      <c r="CY255" s="692"/>
      <c r="CZ255" s="692"/>
      <c r="DA255" s="692"/>
      <c r="DB255" s="692"/>
      <c r="DD255" s="692"/>
      <c r="DE255" s="692"/>
      <c r="DF255" s="692"/>
      <c r="DG255" s="692"/>
      <c r="DH255" s="692"/>
      <c r="DI255" s="692"/>
      <c r="DJ255" s="692"/>
      <c r="DK255" s="692"/>
      <c r="DL255" s="692"/>
      <c r="DM255" s="692"/>
      <c r="DN255" s="692"/>
      <c r="DO255" s="692"/>
      <c r="DP255" s="692"/>
      <c r="DQ255" s="692"/>
      <c r="DR255" s="692"/>
      <c r="DT255" s="692"/>
      <c r="DU255" s="692"/>
      <c r="DV255" s="692"/>
      <c r="DW255" s="692"/>
      <c r="DX255" s="692"/>
      <c r="DY255" s="692"/>
      <c r="DZ255" s="692"/>
      <c r="EA255" s="692"/>
      <c r="EB255" s="692"/>
      <c r="EC255" s="692"/>
      <c r="ED255" s="692"/>
      <c r="EE255" s="692"/>
      <c r="EF255" s="692"/>
      <c r="EG255" s="692"/>
      <c r="EH255" s="692"/>
      <c r="EI255" s="692"/>
      <c r="EJ255" s="692"/>
      <c r="EK255" s="692"/>
      <c r="EL255" s="692"/>
      <c r="EM255" s="692"/>
      <c r="EN255" s="692"/>
      <c r="EO255" s="692"/>
      <c r="EP255" s="692"/>
      <c r="EQ255" s="692"/>
      <c r="ER255" s="692"/>
      <c r="ES255" s="692"/>
      <c r="EU255" s="692"/>
      <c r="EV255" s="692"/>
      <c r="EW255" s="692"/>
      <c r="EX255" s="692"/>
      <c r="EY255" s="692"/>
      <c r="EZ255" s="692"/>
      <c r="FA255" s="692"/>
      <c r="FB255" s="692"/>
      <c r="FC255" s="692"/>
      <c r="FD255" s="692"/>
      <c r="FE255" s="692"/>
      <c r="FF255" s="692"/>
      <c r="FH255" s="692"/>
      <c r="FI255" s="692"/>
      <c r="FJ255" s="692"/>
      <c r="FK255" s="692"/>
      <c r="FL255" s="692"/>
      <c r="FM255" s="692"/>
      <c r="FN255" s="692"/>
      <c r="FO255" s="692"/>
      <c r="FP255" s="692"/>
      <c r="FQ255" s="692"/>
      <c r="FR255" s="692"/>
      <c r="FS255" s="692"/>
      <c r="FU255" s="692"/>
      <c r="FV255" s="692"/>
      <c r="FW255" s="692"/>
      <c r="FX255" s="692"/>
      <c r="FY255" s="692"/>
      <c r="FZ255" s="692"/>
      <c r="GA255" s="692"/>
      <c r="GB255" s="692"/>
      <c r="GC255" s="692"/>
      <c r="GD255" s="692"/>
      <c r="GE255" s="692"/>
      <c r="GF255" s="692"/>
      <c r="GG255" s="692"/>
      <c r="GI255" s="692"/>
      <c r="GJ255" s="692"/>
      <c r="GK255" s="692"/>
      <c r="GL255" s="692"/>
      <c r="GM255" s="692"/>
      <c r="GN255" s="692"/>
      <c r="GO255" s="692"/>
      <c r="GP255" s="692"/>
      <c r="GQ255" s="692"/>
      <c r="GR255" s="692"/>
      <c r="GS255" s="692"/>
      <c r="GT255" s="692"/>
      <c r="GU255" s="692"/>
      <c r="GW255" s="692"/>
      <c r="GX255" s="692"/>
      <c r="GY255" s="692"/>
      <c r="GZ255" s="692"/>
      <c r="HA255" s="692"/>
      <c r="HB255" s="692"/>
      <c r="HC255" s="692"/>
      <c r="HD255" s="692"/>
      <c r="HE255" s="692"/>
      <c r="HF255" s="692"/>
      <c r="HG255" s="692"/>
      <c r="HH255" s="692"/>
      <c r="HI255" s="692"/>
      <c r="HJ255" s="692"/>
      <c r="HK255" s="692"/>
      <c r="HL255" s="692"/>
      <c r="HM255" s="692"/>
      <c r="HN255" s="692"/>
      <c r="HO255" s="692"/>
      <c r="HP255" s="692"/>
      <c r="HQ255" s="692"/>
      <c r="HR255" s="692"/>
      <c r="HS255" s="692"/>
      <c r="HT255" s="692"/>
      <c r="HU255" s="692"/>
      <c r="HV255" s="692"/>
      <c r="HW255" s="692"/>
      <c r="HX255" s="692"/>
      <c r="HY255" s="692"/>
      <c r="HZ255" s="692"/>
      <c r="IA255" s="692"/>
      <c r="IB255" s="692"/>
      <c r="IC255" s="692"/>
      <c r="ID255" s="692"/>
      <c r="IE255" s="692"/>
      <c r="IF255" s="692"/>
      <c r="IG255" s="692"/>
      <c r="IH255" s="692"/>
      <c r="II255" s="692"/>
      <c r="IJ255" s="692"/>
      <c r="IK255" s="692"/>
      <c r="IL255" s="692"/>
      <c r="IM255" s="692"/>
      <c r="IQ255" s="692"/>
      <c r="IR255" s="692"/>
      <c r="IS255" s="692"/>
      <c r="IT255" s="692"/>
      <c r="IU255" s="692"/>
      <c r="IV255" s="692"/>
      <c r="IW255" s="692"/>
      <c r="IX255" s="692"/>
      <c r="IY255" s="692"/>
      <c r="IZ255" s="692"/>
      <c r="JA255" s="692"/>
      <c r="JB255" s="692"/>
      <c r="JC255" s="692"/>
      <c r="JD255" s="692"/>
      <c r="JE255" s="692"/>
      <c r="JF255" s="692"/>
      <c r="JH255" s="692"/>
      <c r="JI255" s="692"/>
      <c r="JJ255" s="692"/>
      <c r="JK255" s="692"/>
      <c r="JL255" s="692"/>
      <c r="JM255" s="692"/>
      <c r="JN255" s="692"/>
      <c r="JO255" s="692"/>
      <c r="JP255" s="692"/>
      <c r="JQ255" s="692"/>
      <c r="JR255" s="692"/>
      <c r="JS255" s="692"/>
      <c r="JT255" s="692"/>
      <c r="JU255" s="692"/>
      <c r="JV255" s="692"/>
      <c r="JW255" s="692"/>
      <c r="JZ255" s="692"/>
      <c r="KA255" s="13"/>
      <c r="KB255" s="692"/>
      <c r="KC255" s="692"/>
      <c r="KD255" s="692"/>
      <c r="KE255" s="692"/>
      <c r="KF255" s="692"/>
      <c r="KG255" s="692"/>
      <c r="KH255" s="692"/>
      <c r="KI255" s="692"/>
      <c r="KJ255" s="692"/>
      <c r="KK255" s="692"/>
      <c r="KL255" s="692"/>
      <c r="KM255" s="692"/>
      <c r="KN255" s="692"/>
      <c r="KO255" s="692"/>
      <c r="KQ255" s="692"/>
      <c r="KR255" s="692"/>
      <c r="KS255" s="692"/>
      <c r="KT255" s="692"/>
      <c r="KU255" s="757"/>
      <c r="KV255" s="692"/>
      <c r="KW255" s="692"/>
      <c r="KX255" s="692"/>
      <c r="KY255" s="692"/>
      <c r="KZ255" s="692"/>
      <c r="LA255" s="692"/>
      <c r="LB255" s="692"/>
      <c r="LC255" s="692"/>
      <c r="LD255" s="692"/>
      <c r="LE255" s="692"/>
      <c r="LF255" s="692"/>
      <c r="LI255" s="692"/>
      <c r="LJ255" s="692"/>
      <c r="LK255" s="692"/>
      <c r="LL255" s="692"/>
      <c r="LM255" s="757"/>
      <c r="LN255" s="692"/>
      <c r="LO255" s="692"/>
      <c r="LP255" s="692"/>
      <c r="LQ255" s="692"/>
      <c r="LR255" s="692"/>
      <c r="LS255" s="692"/>
      <c r="LT255" s="692"/>
      <c r="LU255" s="692"/>
      <c r="LV255" s="692"/>
      <c r="LW255" s="692"/>
      <c r="LX255" s="692"/>
      <c r="LZ255" s="692"/>
      <c r="MA255" s="692"/>
      <c r="MB255" s="692"/>
      <c r="MC255" s="692"/>
      <c r="MD255" s="757"/>
      <c r="ME255" s="692"/>
      <c r="MF255" s="692"/>
      <c r="MG255" s="692"/>
      <c r="MH255" s="692"/>
      <c r="MI255" s="692"/>
      <c r="MJ255" s="692"/>
      <c r="MK255" s="692"/>
      <c r="ML255" s="692"/>
      <c r="MM255" s="692"/>
      <c r="MN255" s="692"/>
      <c r="MO255" s="692"/>
      <c r="MQ255" s="692"/>
      <c r="MR255" s="692"/>
      <c r="MS255" s="692"/>
      <c r="MT255" s="692"/>
      <c r="MU255" s="757"/>
      <c r="MV255" s="692"/>
      <c r="MW255" s="692"/>
      <c r="MX255" s="692"/>
      <c r="MY255" s="692"/>
      <c r="MZ255" s="692"/>
      <c r="NA255" s="692"/>
      <c r="NB255" s="692"/>
      <c r="NC255" s="692"/>
      <c r="ND255" s="692"/>
      <c r="NE255" s="692"/>
      <c r="NF255" s="692"/>
      <c r="NI255" s="13"/>
      <c r="NJ255" s="13"/>
      <c r="NK255" s="13"/>
      <c r="NL255" s="13"/>
      <c r="NM255" s="666"/>
      <c r="NN255" s="262"/>
      <c r="NO255" s="13"/>
      <c r="NP255" s="13"/>
      <c r="NQ255" s="13"/>
      <c r="NR255" s="13"/>
      <c r="NS255" s="13"/>
      <c r="NT255" s="13"/>
      <c r="NU255" s="13"/>
      <c r="NV255" s="13"/>
      <c r="NW255" s="13"/>
      <c r="NX255" s="13"/>
      <c r="OA255" s="13"/>
      <c r="OB255" s="13"/>
      <c r="OC255" s="13"/>
      <c r="OD255" s="13"/>
      <c r="OE255" s="666"/>
      <c r="OF255" s="262"/>
      <c r="OG255" s="13"/>
      <c r="OH255" s="13"/>
      <c r="OI255" s="13"/>
      <c r="OJ255" s="13"/>
      <c r="OK255" s="13"/>
      <c r="OL255" s="13"/>
      <c r="OM255" s="13"/>
      <c r="ON255" s="13"/>
      <c r="OQ255" s="13"/>
      <c r="OR255" s="13"/>
      <c r="OS255" s="13"/>
      <c r="OT255" s="13"/>
      <c r="OU255" s="666"/>
      <c r="OV255" s="262"/>
      <c r="OW255" s="13"/>
      <c r="OX255" s="13"/>
      <c r="OY255" s="13"/>
      <c r="OZ255" s="13"/>
      <c r="PA255" s="13"/>
      <c r="PB255" s="13"/>
      <c r="PC255" s="13"/>
      <c r="PD255" s="13"/>
      <c r="PG255" s="13"/>
      <c r="PH255" s="13"/>
      <c r="PI255" s="13"/>
      <c r="PJ255" s="13"/>
      <c r="PK255" s="666"/>
      <c r="PL255" s="262"/>
      <c r="PM255" s="13"/>
      <c r="PN255" s="13"/>
      <c r="PO255" s="13"/>
      <c r="PP255" s="13"/>
      <c r="PQ255" s="13"/>
      <c r="PR255" s="13"/>
      <c r="PS255" s="13"/>
      <c r="PT255" s="13"/>
      <c r="PV255" s="13"/>
      <c r="PW255" s="13"/>
      <c r="PX255" s="13"/>
      <c r="PY255" s="13"/>
      <c r="PZ255" s="666"/>
      <c r="QA255" s="262"/>
      <c r="QB255" s="13"/>
      <c r="QC255" s="13"/>
      <c r="QD255" s="13"/>
      <c r="QE255" s="13"/>
      <c r="QF255" s="13"/>
      <c r="QG255" s="13"/>
      <c r="QH255" s="13"/>
      <c r="QI255" s="13"/>
      <c r="QK255" s="13"/>
      <c r="QL255" s="470">
        <f>11+0.6</f>
        <v>11.6</v>
      </c>
      <c r="QM255" s="470">
        <v>12.58</v>
      </c>
      <c r="QN255" s="467"/>
      <c r="QO255" s="468" t="s">
        <v>141</v>
      </c>
      <c r="QP255" s="896">
        <f>QM255-QL255+QW255-QV255</f>
        <v>0.98000000000000043</v>
      </c>
      <c r="QQ255" s="471">
        <f>QP255/QL255</f>
        <v>8.4482758620689699E-2</v>
      </c>
      <c r="QR255" s="467"/>
      <c r="QS255" s="467"/>
      <c r="QT255" s="467"/>
      <c r="QU255" s="467" t="s">
        <v>39</v>
      </c>
      <c r="QV255" s="467"/>
      <c r="QW255" s="467"/>
      <c r="QX255" s="13"/>
      <c r="QZ255" s="622"/>
      <c r="RA255" s="470">
        <f>11+0.6</f>
        <v>11.6</v>
      </c>
      <c r="RB255" s="470">
        <v>12.58</v>
      </c>
      <c r="RC255" s="636">
        <f>RB255*1.08</f>
        <v>13.586400000000001</v>
      </c>
      <c r="RD255" s="468" t="s">
        <v>141</v>
      </c>
      <c r="RE255" s="896">
        <f>RB255-RA255+RL255-RK255</f>
        <v>0.98000000000000043</v>
      </c>
      <c r="RF255" s="471">
        <f>RE255/RA255</f>
        <v>8.4482758620689699E-2</v>
      </c>
      <c r="RG255" s="467"/>
      <c r="RH255" s="467"/>
      <c r="RI255" s="467"/>
      <c r="RJ255" s="582" t="s">
        <v>39</v>
      </c>
      <c r="RK255" s="468"/>
      <c r="RL255" s="583"/>
      <c r="RM255" s="633"/>
      <c r="RQ255" s="622"/>
      <c r="RR255" s="470">
        <f>11+0.6</f>
        <v>11.6</v>
      </c>
      <c r="RS255" s="470">
        <v>12.58</v>
      </c>
      <c r="RT255" s="636">
        <f>RS255*1.08</f>
        <v>13.586400000000001</v>
      </c>
      <c r="RU255" s="468" t="s">
        <v>141</v>
      </c>
      <c r="RV255" s="896">
        <f>RS255-RR255+SC255-SB255</f>
        <v>0.98000000000000043</v>
      </c>
      <c r="RW255" s="471">
        <f>RV255/RR255</f>
        <v>8.4482758620689699E-2</v>
      </c>
      <c r="RX255" s="467"/>
      <c r="RY255" s="467"/>
      <c r="RZ255" s="467"/>
      <c r="SA255" s="582" t="s">
        <v>39</v>
      </c>
      <c r="SB255" s="468"/>
      <c r="SC255" s="583"/>
      <c r="SD255" s="633"/>
    </row>
    <row r="256" spans="1:498">
      <c r="A256" s="366" t="s">
        <v>709</v>
      </c>
      <c r="B256" s="368">
        <v>80</v>
      </c>
      <c r="C256" s="366" t="s">
        <v>47</v>
      </c>
      <c r="D256" s="789">
        <v>1039</v>
      </c>
      <c r="E256" s="369" t="s">
        <v>697</v>
      </c>
      <c r="F256" s="366" t="s">
        <v>698</v>
      </c>
      <c r="G256" s="610" t="s">
        <v>710</v>
      </c>
      <c r="H256" s="366"/>
      <c r="J256" s="692"/>
      <c r="K256" s="692"/>
      <c r="L256" s="692"/>
      <c r="M256" s="692"/>
      <c r="N256" s="692"/>
      <c r="O256" s="692"/>
      <c r="P256" s="692"/>
      <c r="Q256" s="692"/>
      <c r="R256" s="692"/>
      <c r="S256" s="692"/>
      <c r="T256" s="692"/>
      <c r="U256" s="692"/>
      <c r="V256" s="692"/>
      <c r="X256" s="692"/>
      <c r="Y256" s="692"/>
      <c r="Z256" s="692"/>
      <c r="AA256" s="692"/>
      <c r="AB256" s="692"/>
      <c r="AC256" s="692"/>
      <c r="AD256" s="692"/>
      <c r="AE256" s="692"/>
      <c r="AF256" s="692"/>
      <c r="AG256" s="692"/>
      <c r="AH256" s="692"/>
      <c r="AI256" s="692"/>
      <c r="AJ256" s="692"/>
      <c r="AL256" s="692"/>
      <c r="AM256" s="692"/>
      <c r="AN256" s="692"/>
      <c r="AO256" s="692"/>
      <c r="AP256" s="692"/>
      <c r="AQ256" s="692"/>
      <c r="AR256" s="692"/>
      <c r="AS256" s="692"/>
      <c r="AT256" s="692"/>
      <c r="AU256" s="692"/>
      <c r="AV256" s="692"/>
      <c r="AW256" s="692"/>
      <c r="AX256" s="692"/>
      <c r="AZ256" s="692"/>
      <c r="BA256" s="692"/>
      <c r="BB256" s="692"/>
      <c r="BC256" s="692"/>
      <c r="BD256" s="692"/>
      <c r="BE256" s="692"/>
      <c r="BF256" s="692"/>
      <c r="BG256" s="692"/>
      <c r="BH256" s="692"/>
      <c r="BI256" s="692"/>
      <c r="BJ256" s="692"/>
      <c r="BK256" s="692"/>
      <c r="BL256" s="692"/>
      <c r="BN256" s="692"/>
      <c r="BO256" s="692"/>
      <c r="BP256" s="692"/>
      <c r="BQ256" s="692"/>
      <c r="BR256" s="692"/>
      <c r="BS256" s="692"/>
      <c r="BT256" s="692"/>
      <c r="BU256" s="692"/>
      <c r="BV256" s="692"/>
      <c r="BW256" s="692"/>
      <c r="BX256" s="692"/>
      <c r="BY256" s="692"/>
      <c r="BZ256" s="692"/>
      <c r="CB256" s="692"/>
      <c r="CC256" s="692"/>
      <c r="CD256" s="692"/>
      <c r="CE256" s="692"/>
      <c r="CF256" s="692"/>
      <c r="CG256" s="692"/>
      <c r="CH256" s="692"/>
      <c r="CI256" s="692"/>
      <c r="CJ256" s="692"/>
      <c r="CK256" s="692"/>
      <c r="CL256" s="692"/>
      <c r="CM256" s="692"/>
      <c r="CN256" s="692"/>
      <c r="CP256" s="692"/>
      <c r="CQ256" s="692"/>
      <c r="CR256" s="692"/>
      <c r="CS256" s="692"/>
      <c r="CT256" s="692"/>
      <c r="CU256" s="692"/>
      <c r="CV256" s="692"/>
      <c r="CW256" s="692"/>
      <c r="CX256" s="692"/>
      <c r="CY256" s="692"/>
      <c r="CZ256" s="692"/>
      <c r="DA256" s="692"/>
      <c r="DB256" s="692"/>
      <c r="DD256" s="692"/>
      <c r="DE256" s="692"/>
      <c r="DF256" s="692"/>
      <c r="DG256" s="692"/>
      <c r="DH256" s="692"/>
      <c r="DI256" s="692"/>
      <c r="DJ256" s="692"/>
      <c r="DK256" s="692"/>
      <c r="DL256" s="692"/>
      <c r="DM256" s="692"/>
      <c r="DN256" s="692"/>
      <c r="DO256" s="692"/>
      <c r="DP256" s="692"/>
      <c r="DQ256" s="692"/>
      <c r="DR256" s="692"/>
      <c r="DT256" s="692"/>
      <c r="DU256" s="692"/>
      <c r="DV256" s="692"/>
      <c r="DW256" s="692"/>
      <c r="DX256" s="692"/>
      <c r="DY256" s="692"/>
      <c r="DZ256" s="692"/>
      <c r="EA256" s="692"/>
      <c r="EB256" s="692"/>
      <c r="EC256" s="692"/>
      <c r="ED256" s="692"/>
      <c r="EE256" s="692"/>
      <c r="EF256" s="692"/>
      <c r="EG256" s="692"/>
      <c r="EH256" s="692"/>
      <c r="EI256" s="692"/>
      <c r="EJ256" s="692"/>
      <c r="EK256" s="692"/>
      <c r="EL256" s="692"/>
      <c r="EM256" s="692"/>
      <c r="EN256" s="692"/>
      <c r="EO256" s="692"/>
      <c r="EP256" s="692"/>
      <c r="EQ256" s="692"/>
      <c r="ER256" s="692"/>
      <c r="ES256" s="692"/>
      <c r="EU256" s="692"/>
      <c r="EV256" s="692"/>
      <c r="EW256" s="692"/>
      <c r="EX256" s="692"/>
      <c r="EY256" s="692"/>
      <c r="EZ256" s="692"/>
      <c r="FA256" s="692"/>
      <c r="FB256" s="692"/>
      <c r="FC256" s="692"/>
      <c r="FD256" s="692"/>
      <c r="FE256" s="692"/>
      <c r="FF256" s="692"/>
      <c r="FH256" s="692"/>
      <c r="FI256" s="692"/>
      <c r="FJ256" s="692"/>
      <c r="FK256" s="692"/>
      <c r="FL256" s="692"/>
      <c r="FM256" s="692"/>
      <c r="FN256" s="692"/>
      <c r="FO256" s="692"/>
      <c r="FP256" s="692"/>
      <c r="FQ256" s="692"/>
      <c r="FR256" s="692"/>
      <c r="FS256" s="692"/>
      <c r="FU256" s="692"/>
      <c r="FV256" s="692"/>
      <c r="FW256" s="692"/>
      <c r="FX256" s="692"/>
      <c r="FY256" s="692"/>
      <c r="FZ256" s="692"/>
      <c r="GA256" s="692"/>
      <c r="GB256" s="692"/>
      <c r="GC256" s="692"/>
      <c r="GD256" s="692"/>
      <c r="GE256" s="692"/>
      <c r="GF256" s="692"/>
      <c r="GG256" s="692"/>
      <c r="GI256" s="692"/>
      <c r="GJ256" s="692"/>
      <c r="GK256" s="692"/>
      <c r="GL256" s="692"/>
      <c r="GM256" s="692"/>
      <c r="GN256" s="692"/>
      <c r="GO256" s="692"/>
      <c r="GP256" s="692"/>
      <c r="GQ256" s="692"/>
      <c r="GR256" s="692"/>
      <c r="GS256" s="692"/>
      <c r="GT256" s="692"/>
      <c r="GU256" s="692"/>
      <c r="GW256" s="692"/>
      <c r="GX256" s="692"/>
      <c r="GY256" s="692"/>
      <c r="GZ256" s="692"/>
      <c r="HA256" s="692"/>
      <c r="HB256" s="692"/>
      <c r="HC256" s="692"/>
      <c r="HD256" s="692"/>
      <c r="HE256" s="692"/>
      <c r="HF256" s="692"/>
      <c r="HG256" s="692"/>
      <c r="HH256" s="692"/>
      <c r="HI256" s="692"/>
      <c r="HJ256" s="692"/>
      <c r="HK256" s="692"/>
      <c r="HL256" s="692"/>
      <c r="HM256" s="692"/>
      <c r="HN256" s="692"/>
      <c r="HO256" s="692"/>
      <c r="HP256" s="692"/>
      <c r="HQ256" s="692"/>
      <c r="HR256" s="692"/>
      <c r="HS256" s="692"/>
      <c r="HT256" s="692"/>
      <c r="HU256" s="692"/>
      <c r="HV256" s="692"/>
      <c r="HW256" s="692"/>
      <c r="HX256" s="692"/>
      <c r="HY256" s="692"/>
      <c r="HZ256" s="692"/>
      <c r="IA256" s="692"/>
      <c r="IB256" s="692"/>
      <c r="IC256" s="692"/>
      <c r="ID256" s="692"/>
      <c r="IE256" s="692"/>
      <c r="IF256" s="692"/>
      <c r="IG256" s="692"/>
      <c r="IH256" s="692"/>
      <c r="II256" s="692"/>
      <c r="IJ256" s="692"/>
      <c r="IK256" s="692"/>
      <c r="IL256" s="692"/>
      <c r="IM256" s="692"/>
      <c r="IO256" s="692"/>
      <c r="IQ256" s="692"/>
      <c r="IR256" s="692"/>
      <c r="IS256" s="692"/>
      <c r="IT256" s="692"/>
      <c r="IU256" s="692"/>
      <c r="IV256" s="692"/>
      <c r="IW256" s="692"/>
      <c r="IX256" s="692"/>
      <c r="IY256" s="692"/>
      <c r="IZ256" s="692"/>
      <c r="JA256" s="692"/>
      <c r="JB256" s="692"/>
      <c r="JC256" s="692"/>
      <c r="JD256" s="692"/>
      <c r="JE256" s="692"/>
      <c r="JF256" s="692"/>
      <c r="JH256" s="692"/>
      <c r="JI256" s="692"/>
      <c r="JJ256" s="692"/>
      <c r="JK256" s="692"/>
      <c r="JL256" s="692"/>
      <c r="JM256" s="692"/>
      <c r="JN256" s="692"/>
      <c r="JO256" s="692"/>
      <c r="JP256" s="692"/>
      <c r="JQ256" s="692"/>
      <c r="JR256" s="692"/>
      <c r="JS256" s="692"/>
      <c r="JT256" s="692"/>
      <c r="JU256" s="692"/>
      <c r="JV256" s="692"/>
      <c r="JW256" s="692"/>
      <c r="JZ256" s="692"/>
      <c r="KA256" s="13"/>
      <c r="KB256" s="692"/>
      <c r="KC256" s="692"/>
      <c r="KD256" s="692"/>
      <c r="KE256" s="692"/>
      <c r="KF256" s="692"/>
      <c r="KG256" s="692"/>
      <c r="KH256" s="692"/>
      <c r="KI256" s="692"/>
      <c r="KJ256" s="692"/>
      <c r="KK256" s="692"/>
      <c r="KL256" s="692"/>
      <c r="KM256" s="692"/>
      <c r="KN256" s="692"/>
      <c r="KO256" s="692"/>
      <c r="KQ256" s="692"/>
      <c r="KR256" s="692"/>
      <c r="KS256" s="692"/>
      <c r="KT256" s="692"/>
      <c r="KU256" s="757"/>
      <c r="KV256" s="692"/>
      <c r="KW256" s="692"/>
      <c r="KX256" s="692"/>
      <c r="KY256" s="692"/>
      <c r="KZ256" s="692"/>
      <c r="LA256" s="692"/>
      <c r="LB256" s="692"/>
      <c r="LC256" s="692"/>
      <c r="LD256" s="692"/>
      <c r="LE256" s="692"/>
      <c r="LF256" s="692"/>
      <c r="LI256" s="692"/>
      <c r="LJ256" s="692"/>
      <c r="LK256" s="692"/>
      <c r="LL256" s="692"/>
      <c r="LM256" s="757"/>
      <c r="LN256" s="692"/>
      <c r="LO256" s="692"/>
      <c r="LP256" s="692"/>
      <c r="LQ256" s="692"/>
      <c r="LR256" s="692"/>
      <c r="LS256" s="692"/>
      <c r="LT256" s="692"/>
      <c r="LU256" s="692"/>
      <c r="LV256" s="692"/>
      <c r="LW256" s="692"/>
      <c r="LX256" s="692"/>
      <c r="LZ256" s="692"/>
      <c r="MA256" s="692"/>
      <c r="MB256" s="692"/>
      <c r="MC256" s="692"/>
      <c r="MD256" s="757"/>
      <c r="ME256" s="692"/>
      <c r="MF256" s="692"/>
      <c r="MG256" s="692"/>
      <c r="MH256" s="692"/>
      <c r="MI256" s="692"/>
      <c r="MJ256" s="692"/>
      <c r="MK256" s="692"/>
      <c r="ML256" s="692"/>
      <c r="MM256" s="692"/>
      <c r="MN256" s="692"/>
      <c r="MO256" s="692"/>
      <c r="MQ256" s="692"/>
      <c r="MR256" s="692"/>
      <c r="MS256" s="692"/>
      <c r="MT256" s="692"/>
      <c r="MU256" s="757"/>
      <c r="MV256" s="692"/>
      <c r="MW256" s="692"/>
      <c r="MX256" s="692"/>
      <c r="MY256" s="692"/>
      <c r="MZ256" s="692"/>
      <c r="NA256" s="692"/>
      <c r="NB256" s="692"/>
      <c r="NC256" s="692"/>
      <c r="ND256" s="692"/>
      <c r="NE256" s="692"/>
      <c r="NF256" s="692"/>
      <c r="NI256" s="13"/>
      <c r="NJ256" s="13"/>
      <c r="NK256" s="13"/>
      <c r="NL256" s="13"/>
      <c r="NM256" s="666"/>
      <c r="NN256" s="262"/>
      <c r="NO256" s="13"/>
      <c r="NP256" s="13"/>
      <c r="NQ256" s="13"/>
      <c r="NR256" s="13"/>
      <c r="NS256" s="13"/>
      <c r="NT256" s="13"/>
      <c r="NU256" s="13"/>
      <c r="NV256" s="13"/>
      <c r="NW256" s="13"/>
      <c r="NX256" s="13"/>
      <c r="OA256" s="13"/>
      <c r="OB256" s="13"/>
      <c r="OC256" s="13"/>
      <c r="OD256" s="13"/>
      <c r="OE256" s="666"/>
      <c r="OF256" s="262"/>
      <c r="OG256" s="13"/>
      <c r="OH256" s="13"/>
      <c r="OI256" s="13"/>
      <c r="OJ256" s="13"/>
      <c r="OK256" s="13"/>
      <c r="OL256" s="13"/>
      <c r="OM256" s="13"/>
      <c r="ON256" s="13"/>
      <c r="OQ256" s="13"/>
      <c r="OR256" s="13"/>
      <c r="OS256" s="13"/>
      <c r="OT256" s="13"/>
      <c r="OU256" s="666"/>
      <c r="OV256" s="262"/>
      <c r="OW256" s="13"/>
      <c r="OX256" s="13"/>
      <c r="OY256" s="13"/>
      <c r="OZ256" s="13"/>
      <c r="PA256" s="13"/>
      <c r="PB256" s="13"/>
      <c r="PC256" s="13"/>
      <c r="PD256" s="13"/>
      <c r="PG256" s="13"/>
      <c r="PH256" s="13"/>
      <c r="PI256" s="13"/>
      <c r="PJ256" s="13"/>
      <c r="PK256" s="666"/>
      <c r="PL256" s="262"/>
      <c r="PM256" s="13"/>
      <c r="PN256" s="13"/>
      <c r="PO256" s="13"/>
      <c r="PP256" s="13"/>
      <c r="PQ256" s="13"/>
      <c r="PR256" s="13"/>
      <c r="PS256" s="13"/>
      <c r="PT256" s="13"/>
      <c r="PV256" s="13"/>
      <c r="PW256" s="13"/>
      <c r="PX256" s="13"/>
      <c r="PY256" s="13"/>
      <c r="PZ256" s="666"/>
      <c r="QA256" s="262"/>
      <c r="QB256" s="13"/>
      <c r="QC256" s="13"/>
      <c r="QD256" s="13"/>
      <c r="QE256" s="13"/>
      <c r="QF256" s="13"/>
      <c r="QG256" s="13"/>
      <c r="QH256" s="13"/>
      <c r="QI256" s="13"/>
      <c r="QK256" s="13"/>
      <c r="QL256" s="470"/>
      <c r="QM256" s="470"/>
      <c r="QN256" s="467"/>
      <c r="QO256" s="468"/>
      <c r="QP256" s="896"/>
      <c r="QQ256" s="471"/>
      <c r="QR256" s="467"/>
      <c r="QS256" s="467"/>
      <c r="QT256" s="467"/>
      <c r="QU256" s="467"/>
      <c r="QV256" s="467"/>
      <c r="QW256" s="467"/>
      <c r="QX256" s="13"/>
      <c r="QZ256" s="622"/>
      <c r="RA256" s="470">
        <v>13</v>
      </c>
      <c r="RB256" s="470">
        <v>14.09</v>
      </c>
      <c r="RC256" s="636">
        <f>RB256*1.08</f>
        <v>15.2172</v>
      </c>
      <c r="RD256" s="468" t="s">
        <v>141</v>
      </c>
      <c r="RE256" s="896">
        <f>RB256-RA256+RL256-RK256</f>
        <v>1.0899999999999999</v>
      </c>
      <c r="RF256" s="471">
        <f>RE256/RA256</f>
        <v>8.3846153846153834E-2</v>
      </c>
      <c r="RG256" s="467"/>
      <c r="RH256" s="467"/>
      <c r="RI256" s="467"/>
      <c r="RJ256" s="582" t="s">
        <v>39</v>
      </c>
      <c r="RK256" s="468"/>
      <c r="RL256" s="583"/>
      <c r="RM256" s="633"/>
      <c r="RQ256" s="622"/>
      <c r="RR256" s="470">
        <v>13</v>
      </c>
      <c r="RS256" s="470">
        <v>14.09</v>
      </c>
      <c r="RT256" s="636">
        <f>RS256*1.08</f>
        <v>15.2172</v>
      </c>
      <c r="RU256" s="468" t="s">
        <v>141</v>
      </c>
      <c r="RV256" s="896">
        <f>RS256-RR256+SC256-SB256</f>
        <v>1.0899999999999999</v>
      </c>
      <c r="RW256" s="471">
        <f>RV256/RR256</f>
        <v>8.3846153846153834E-2</v>
      </c>
      <c r="RX256" s="467"/>
      <c r="RY256" s="467"/>
      <c r="RZ256" s="467"/>
      <c r="SA256" s="582" t="s">
        <v>39</v>
      </c>
      <c r="SB256" s="468"/>
      <c r="SC256" s="583"/>
      <c r="SD256" s="633"/>
    </row>
    <row r="257" spans="1:498 16283:16288">
      <c r="A257" s="366" t="s">
        <v>711</v>
      </c>
      <c r="B257" s="368">
        <v>80</v>
      </c>
      <c r="C257" s="366" t="s">
        <v>47</v>
      </c>
      <c r="D257" s="789">
        <v>1039</v>
      </c>
      <c r="E257" s="369" t="s">
        <v>697</v>
      </c>
      <c r="F257" s="366" t="s">
        <v>698</v>
      </c>
      <c r="G257" s="610" t="s">
        <v>658</v>
      </c>
      <c r="H257" s="366"/>
      <c r="DT257" s="692"/>
      <c r="DU257" s="692"/>
      <c r="DV257" s="692"/>
      <c r="DW257" s="692"/>
      <c r="DX257" s="692"/>
      <c r="DY257" s="692"/>
      <c r="DZ257" s="692"/>
      <c r="EA257" s="692"/>
      <c r="EB257" s="692"/>
      <c r="EC257" s="692"/>
      <c r="ED257" s="692"/>
      <c r="EE257" s="692"/>
      <c r="EH257" s="692"/>
      <c r="EI257" s="692"/>
      <c r="EJ257" s="692"/>
      <c r="EK257" s="692"/>
      <c r="EL257" s="692"/>
      <c r="EM257" s="692"/>
      <c r="EN257" s="692"/>
      <c r="EO257" s="692"/>
      <c r="EP257" s="692"/>
      <c r="EQ257" s="692"/>
      <c r="ER257" s="692"/>
      <c r="EU257" s="692"/>
      <c r="EV257" s="692"/>
      <c r="EW257" s="692"/>
      <c r="EX257" s="692"/>
      <c r="EY257" s="692"/>
      <c r="EZ257" s="692"/>
      <c r="FA257" s="692"/>
      <c r="FB257" s="692"/>
      <c r="FC257" s="692"/>
      <c r="FD257" s="692"/>
      <c r="FE257" s="692"/>
      <c r="FH257" s="692"/>
      <c r="FI257" s="692"/>
      <c r="FJ257" s="692"/>
      <c r="FK257" s="692"/>
      <c r="FL257" s="692"/>
      <c r="FM257" s="692"/>
      <c r="FN257" s="692"/>
      <c r="FO257" s="692"/>
      <c r="FP257" s="692"/>
      <c r="FQ257" s="692"/>
      <c r="FR257" s="692"/>
      <c r="FU257" s="692"/>
      <c r="FV257" s="692"/>
      <c r="FW257" s="692"/>
      <c r="FX257" s="692"/>
      <c r="FY257" s="692"/>
      <c r="FZ257" s="692"/>
      <c r="GA257" s="692"/>
      <c r="GB257" s="692"/>
      <c r="GC257" s="692"/>
      <c r="GD257" s="692"/>
      <c r="GE257" s="692"/>
      <c r="GF257" s="692"/>
      <c r="GI257" s="692"/>
      <c r="GJ257" s="692"/>
      <c r="GK257" s="692"/>
      <c r="GL257" s="692"/>
      <c r="GM257" s="692"/>
      <c r="GN257" s="692"/>
      <c r="GO257" s="692"/>
      <c r="GP257" s="692"/>
      <c r="GQ257" s="692"/>
      <c r="GR257" s="692"/>
      <c r="GS257" s="692"/>
      <c r="GT257" s="692"/>
      <c r="GW257" s="692"/>
      <c r="GX257" s="692"/>
      <c r="GY257" s="692"/>
      <c r="GZ257" s="692"/>
      <c r="HA257" s="692"/>
      <c r="HB257" s="692"/>
      <c r="HC257" s="692"/>
      <c r="HD257" s="692"/>
      <c r="HE257" s="692"/>
      <c r="HF257" s="692"/>
      <c r="HG257" s="692"/>
      <c r="HH257" s="692"/>
      <c r="HK257" s="692"/>
      <c r="HL257" s="692"/>
      <c r="HM257" s="692"/>
      <c r="HN257" s="692"/>
      <c r="HO257" s="692"/>
      <c r="HP257" s="692"/>
      <c r="HQ257" s="692"/>
      <c r="HR257" s="692"/>
      <c r="HS257" s="692"/>
      <c r="HT257" s="692"/>
      <c r="HU257" s="692"/>
      <c r="HV257" s="692"/>
      <c r="HX257" s="692"/>
      <c r="HY257" s="692"/>
      <c r="HZ257" s="692"/>
      <c r="IA257" s="692"/>
      <c r="IB257" s="692"/>
      <c r="IC257" s="692"/>
      <c r="ID257" s="692"/>
      <c r="IE257" s="692"/>
      <c r="IF257" s="692"/>
      <c r="IG257" s="692"/>
      <c r="IH257" s="692"/>
      <c r="II257" s="692"/>
      <c r="IJ257" s="692"/>
      <c r="IK257" s="692"/>
      <c r="IL257" s="692"/>
      <c r="IO257" s="692"/>
      <c r="IQ257" s="692"/>
      <c r="IR257" s="692"/>
      <c r="IS257" s="692"/>
      <c r="IT257" s="692"/>
      <c r="IU257" s="692"/>
      <c r="IV257" s="692"/>
      <c r="IW257" s="692"/>
      <c r="IX257" s="692"/>
      <c r="IY257" s="692"/>
      <c r="IZ257" s="692"/>
      <c r="JA257" s="692"/>
      <c r="JB257" s="692"/>
      <c r="JC257" s="692"/>
      <c r="JD257" s="692"/>
      <c r="JE257" s="692"/>
      <c r="JH257" s="692"/>
      <c r="JI257" s="692"/>
      <c r="JJ257" s="692"/>
      <c r="JK257" s="692"/>
      <c r="JL257" s="692"/>
      <c r="JM257" s="692"/>
      <c r="JN257" s="692"/>
      <c r="JO257" s="692"/>
      <c r="JP257" s="692"/>
      <c r="JQ257" s="692"/>
      <c r="JR257" s="692"/>
      <c r="JS257" s="692"/>
      <c r="JT257" s="692"/>
      <c r="JU257" s="692"/>
      <c r="JV257" s="692"/>
      <c r="JW257" s="692"/>
      <c r="JZ257" s="692"/>
      <c r="KA257" s="13"/>
      <c r="KB257" s="692"/>
      <c r="KC257" s="692"/>
      <c r="KD257" s="692"/>
      <c r="KE257" s="692"/>
      <c r="KF257" s="692"/>
      <c r="KG257" s="692"/>
      <c r="KH257" s="692"/>
      <c r="KI257" s="692"/>
      <c r="KJ257" s="692"/>
      <c r="KK257" s="692"/>
      <c r="KL257" s="692"/>
      <c r="KM257" s="692"/>
      <c r="KN257" s="692"/>
      <c r="KO257" s="692"/>
      <c r="KQ257" s="692"/>
      <c r="KR257" s="692"/>
      <c r="KS257" s="692"/>
      <c r="KT257" s="692"/>
      <c r="KU257" s="757"/>
      <c r="KV257" s="692"/>
      <c r="KW257" s="692"/>
      <c r="KX257" s="692"/>
      <c r="KY257" s="692"/>
      <c r="KZ257" s="692"/>
      <c r="LA257" s="692"/>
      <c r="LB257" s="692"/>
      <c r="LC257" s="692"/>
      <c r="LD257" s="692"/>
      <c r="LE257" s="692"/>
      <c r="LF257" s="692"/>
      <c r="LI257" s="692"/>
      <c r="LJ257" s="692"/>
      <c r="LK257" s="692"/>
      <c r="LL257" s="692"/>
      <c r="LM257" s="757"/>
      <c r="LN257" s="692"/>
      <c r="LO257" s="692"/>
      <c r="LP257" s="692"/>
      <c r="LQ257" s="692"/>
      <c r="LR257" s="692"/>
      <c r="LS257" s="692"/>
      <c r="LT257" s="692"/>
      <c r="LU257" s="692"/>
      <c r="LV257" s="692"/>
      <c r="LW257" s="692"/>
      <c r="LX257" s="692"/>
      <c r="LZ257" s="692"/>
      <c r="MA257" s="692"/>
      <c r="MB257" s="692"/>
      <c r="MC257" s="692"/>
      <c r="MD257" s="757"/>
      <c r="ME257" s="692"/>
      <c r="MF257" s="692"/>
      <c r="MG257" s="692"/>
      <c r="MH257" s="692"/>
      <c r="MI257" s="692"/>
      <c r="MJ257" s="692"/>
      <c r="MK257" s="692"/>
      <c r="ML257" s="692"/>
      <c r="MM257" s="692"/>
      <c r="MN257" s="692"/>
      <c r="MO257" s="692"/>
      <c r="MQ257" s="692"/>
      <c r="MR257" s="692"/>
      <c r="MS257" s="692"/>
      <c r="MT257" s="692"/>
      <c r="MU257" s="757"/>
      <c r="MV257" s="692"/>
      <c r="MW257" s="692"/>
      <c r="MX257" s="692"/>
      <c r="MY257" s="692"/>
      <c r="MZ257" s="692"/>
      <c r="NA257" s="692"/>
      <c r="NB257" s="692"/>
      <c r="NC257" s="692"/>
      <c r="ND257" s="692"/>
      <c r="NE257" s="692"/>
      <c r="NF257" s="692"/>
      <c r="NI257" s="13"/>
      <c r="NJ257" s="13"/>
      <c r="NK257" s="13"/>
      <c r="NL257" s="13"/>
      <c r="NM257" s="666"/>
      <c r="NN257" s="262"/>
      <c r="NO257" s="13"/>
      <c r="NP257" s="13"/>
      <c r="NQ257" s="13"/>
      <c r="NR257" s="13"/>
      <c r="NS257" s="13"/>
      <c r="NT257" s="13"/>
      <c r="NU257" s="13"/>
      <c r="NV257" s="13"/>
      <c r="NW257" s="13"/>
      <c r="NX257" s="13"/>
      <c r="OA257" s="13"/>
      <c r="OB257" s="13"/>
      <c r="OC257" s="13"/>
      <c r="OD257" s="13"/>
      <c r="OE257" s="666"/>
      <c r="OF257" s="262"/>
      <c r="OG257" s="13"/>
      <c r="OH257" s="13"/>
      <c r="OI257" s="13"/>
      <c r="OJ257" s="13"/>
      <c r="OK257" s="13"/>
      <c r="OL257" s="13"/>
      <c r="OM257" s="13"/>
      <c r="ON257" s="13"/>
      <c r="OQ257" s="13"/>
      <c r="OR257" s="13"/>
      <c r="OS257" s="13"/>
      <c r="OT257" s="13"/>
      <c r="OU257" s="666"/>
      <c r="OV257" s="262"/>
      <c r="OW257" s="13"/>
      <c r="OX257" s="13"/>
      <c r="OY257" s="13"/>
      <c r="OZ257" s="13"/>
      <c r="PA257" s="13"/>
      <c r="PB257" s="13"/>
      <c r="PC257" s="13"/>
      <c r="PD257" s="13"/>
      <c r="PG257" s="13"/>
      <c r="PH257" s="13"/>
      <c r="PI257" s="13"/>
      <c r="PJ257" s="13"/>
      <c r="PK257" s="666"/>
      <c r="PL257" s="262"/>
      <c r="PM257" s="13"/>
      <c r="PN257" s="13"/>
      <c r="PO257" s="13"/>
      <c r="PP257" s="13"/>
      <c r="PQ257" s="13"/>
      <c r="PR257" s="13"/>
      <c r="PS257" s="13"/>
      <c r="PT257" s="13"/>
      <c r="PV257" s="13"/>
      <c r="PW257" s="13"/>
      <c r="PX257" s="13"/>
      <c r="PY257" s="13"/>
      <c r="PZ257" s="666"/>
      <c r="QA257" s="262"/>
      <c r="QB257" s="13"/>
      <c r="QC257" s="13"/>
      <c r="QD257" s="13"/>
      <c r="QE257" s="13"/>
      <c r="QF257" s="13"/>
      <c r="QG257" s="13"/>
      <c r="QH257" s="13"/>
      <c r="QI257" s="13"/>
      <c r="QK257" s="13"/>
      <c r="QL257" s="470">
        <v>14.2</v>
      </c>
      <c r="QM257" s="470">
        <v>14.77</v>
      </c>
      <c r="QN257" s="467"/>
      <c r="QO257" s="468" t="s">
        <v>141</v>
      </c>
      <c r="QP257" s="896">
        <f>QM257-QL257+QW257-QV257</f>
        <v>0.57000000000000028</v>
      </c>
      <c r="QQ257" s="471">
        <f>QP257/QL257</f>
        <v>4.0140845070422558E-2</v>
      </c>
      <c r="QR257" s="467"/>
      <c r="QS257" s="467"/>
      <c r="QT257" s="467"/>
      <c r="QU257" s="467" t="s">
        <v>39</v>
      </c>
      <c r="QV257" s="467"/>
      <c r="QW257" s="467"/>
      <c r="QX257" s="13"/>
      <c r="QZ257" s="622"/>
      <c r="RA257" s="470">
        <v>14.4</v>
      </c>
      <c r="RB257" s="470">
        <v>14.77</v>
      </c>
      <c r="RC257" s="636">
        <f>RB257*1.08</f>
        <v>15.951600000000001</v>
      </c>
      <c r="RD257" s="468" t="s">
        <v>141</v>
      </c>
      <c r="RE257" s="896">
        <f>RB257-RA257+RL257-RK257</f>
        <v>0.36999999999999922</v>
      </c>
      <c r="RF257" s="471">
        <f>RE257/RA257</f>
        <v>2.5694444444444388E-2</v>
      </c>
      <c r="RG257" s="467"/>
      <c r="RH257" s="467"/>
      <c r="RI257" s="467"/>
      <c r="RJ257" s="582" t="s">
        <v>39</v>
      </c>
      <c r="RK257" s="468"/>
      <c r="RL257" s="583"/>
      <c r="RM257" s="633"/>
      <c r="RQ257" s="622"/>
      <c r="RR257" s="470">
        <v>14.4</v>
      </c>
      <c r="RS257" s="470">
        <v>14.77</v>
      </c>
      <c r="RT257" s="636">
        <f>RS257*1.08</f>
        <v>15.951600000000001</v>
      </c>
      <c r="RU257" s="468" t="s">
        <v>141</v>
      </c>
      <c r="RV257" s="896">
        <f>RS257-RR257+SC257-SB257</f>
        <v>0.36999999999999922</v>
      </c>
      <c r="RW257" s="471">
        <f>RV257/RR257</f>
        <v>2.5694444444444388E-2</v>
      </c>
      <c r="RX257" s="467"/>
      <c r="RY257" s="467"/>
      <c r="RZ257" s="467"/>
      <c r="SA257" s="582" t="s">
        <v>39</v>
      </c>
      <c r="SB257" s="468"/>
      <c r="SC257" s="583"/>
      <c r="SD257" s="633"/>
    </row>
    <row r="258" spans="1:498 16283:16288">
      <c r="A258" s="366"/>
      <c r="B258" s="368">
        <v>100</v>
      </c>
      <c r="C258" s="366" t="s">
        <v>143</v>
      </c>
      <c r="D258" s="789">
        <v>1039</v>
      </c>
      <c r="E258" s="369" t="s">
        <v>697</v>
      </c>
      <c r="F258" s="366" t="s">
        <v>698</v>
      </c>
      <c r="G258" s="610" t="s">
        <v>712</v>
      </c>
      <c r="H258" s="366"/>
      <c r="K258" s="692"/>
      <c r="L258" s="692"/>
      <c r="M258" s="692"/>
      <c r="N258" s="692"/>
      <c r="O258" s="692"/>
      <c r="P258" s="692"/>
      <c r="Q258" s="692"/>
      <c r="R258" s="692"/>
      <c r="S258" s="692"/>
      <c r="T258" s="692"/>
      <c r="U258" s="692"/>
      <c r="V258" s="692"/>
      <c r="DT258" s="692"/>
      <c r="DU258" s="692"/>
      <c r="DV258" s="692"/>
      <c r="DW258" s="692"/>
      <c r="DX258" s="692"/>
      <c r="DY258" s="692"/>
      <c r="DZ258" s="692"/>
      <c r="EA258" s="692"/>
      <c r="EB258" s="692"/>
      <c r="EC258" s="692"/>
      <c r="ED258" s="692"/>
      <c r="EE258" s="692"/>
      <c r="EF258" s="692"/>
      <c r="EG258" s="692"/>
      <c r="EH258" s="692"/>
      <c r="EI258" s="692"/>
      <c r="EJ258" s="692"/>
      <c r="EK258" s="692"/>
      <c r="EL258" s="692"/>
      <c r="EM258" s="692"/>
      <c r="EN258" s="692"/>
      <c r="EO258" s="692"/>
      <c r="EP258" s="692"/>
      <c r="EQ258" s="692"/>
      <c r="ER258" s="692"/>
      <c r="ES258" s="692"/>
      <c r="EU258" s="692"/>
      <c r="EV258" s="692"/>
      <c r="EW258" s="692"/>
      <c r="EX258" s="692"/>
      <c r="EY258" s="692"/>
      <c r="EZ258" s="692"/>
      <c r="FA258" s="692"/>
      <c r="FB258" s="692"/>
      <c r="FC258" s="692"/>
      <c r="FD258" s="692"/>
      <c r="FE258" s="692"/>
      <c r="FF258" s="692"/>
      <c r="FH258" s="692"/>
      <c r="FI258" s="692"/>
      <c r="FJ258" s="692"/>
      <c r="FK258" s="692"/>
      <c r="FL258" s="692"/>
      <c r="FM258" s="692"/>
      <c r="FN258" s="692"/>
      <c r="FO258" s="692"/>
      <c r="FP258" s="692"/>
      <c r="FQ258" s="692"/>
      <c r="FR258" s="692"/>
      <c r="FS258" s="692"/>
      <c r="FU258" s="692"/>
      <c r="FV258" s="692"/>
      <c r="FW258" s="692"/>
      <c r="FX258" s="692"/>
      <c r="FY258" s="692"/>
      <c r="FZ258" s="692"/>
      <c r="GA258" s="692"/>
      <c r="GB258" s="692"/>
      <c r="GC258" s="692"/>
      <c r="GD258" s="692"/>
      <c r="GE258" s="692"/>
      <c r="GF258" s="692"/>
      <c r="GG258" s="692"/>
      <c r="GI258" s="692"/>
      <c r="GJ258" s="692"/>
      <c r="GK258" s="692"/>
      <c r="GL258" s="692"/>
      <c r="GM258" s="692"/>
      <c r="GN258" s="692"/>
      <c r="GO258" s="692"/>
      <c r="GP258" s="692"/>
      <c r="GQ258" s="692"/>
      <c r="GR258" s="692"/>
      <c r="GS258" s="692"/>
      <c r="GT258" s="692"/>
      <c r="GU258" s="692"/>
      <c r="GW258" s="692"/>
      <c r="GX258" s="692"/>
      <c r="GY258" s="692"/>
      <c r="GZ258" s="692"/>
      <c r="HA258" s="692"/>
      <c r="HB258" s="692"/>
      <c r="HC258" s="692"/>
      <c r="HD258" s="692"/>
      <c r="HE258" s="692"/>
      <c r="HF258" s="692"/>
      <c r="HG258" s="692"/>
      <c r="HH258" s="692"/>
      <c r="HI258" s="692"/>
      <c r="HJ258" s="692"/>
      <c r="HK258" s="692"/>
      <c r="HL258" s="692"/>
      <c r="HM258" s="692"/>
      <c r="HN258" s="692"/>
      <c r="HO258" s="692"/>
      <c r="HP258" s="692"/>
      <c r="HQ258" s="692"/>
      <c r="HR258" s="692"/>
      <c r="HS258" s="692"/>
      <c r="HT258" s="692"/>
      <c r="HU258" s="692"/>
      <c r="HV258" s="692"/>
      <c r="HW258" s="692"/>
      <c r="HX258" s="692"/>
      <c r="HY258" s="692"/>
      <c r="HZ258" s="692"/>
      <c r="IA258" s="692"/>
      <c r="IB258" s="692"/>
      <c r="IC258" s="692"/>
      <c r="ID258" s="692"/>
      <c r="IE258" s="692"/>
      <c r="IF258" s="692"/>
      <c r="IG258" s="692"/>
      <c r="IH258" s="692"/>
      <c r="II258" s="692"/>
      <c r="IJ258" s="692"/>
      <c r="IK258" s="692"/>
      <c r="IL258" s="692"/>
      <c r="IM258" s="692"/>
      <c r="IQ258" s="692"/>
      <c r="IR258" s="692"/>
      <c r="IS258" s="692"/>
      <c r="IT258" s="692"/>
      <c r="IU258" s="692"/>
      <c r="IV258" s="692"/>
      <c r="IW258" s="692"/>
      <c r="IX258" s="692"/>
      <c r="IY258" s="692"/>
      <c r="IZ258" s="692"/>
      <c r="JA258" s="692"/>
      <c r="JB258" s="692"/>
      <c r="JC258" s="692"/>
      <c r="JD258" s="692"/>
      <c r="JE258" s="692"/>
      <c r="JF258" s="692"/>
      <c r="JH258" s="692"/>
      <c r="JI258" s="692"/>
      <c r="JJ258" s="692"/>
      <c r="JK258" s="692"/>
      <c r="JL258" s="692"/>
      <c r="JM258" s="692"/>
      <c r="JN258" s="692"/>
      <c r="JO258" s="692"/>
      <c r="JP258" s="692"/>
      <c r="JQ258" s="692"/>
      <c r="JR258" s="692"/>
      <c r="JS258" s="692"/>
      <c r="JT258" s="692"/>
      <c r="JU258" s="692"/>
      <c r="JV258" s="692"/>
      <c r="JW258" s="692"/>
      <c r="JZ258" s="692"/>
      <c r="KA258" s="13"/>
      <c r="KB258" s="692"/>
      <c r="KC258" s="692"/>
      <c r="KD258" s="692"/>
      <c r="KE258" s="692"/>
      <c r="KF258" s="692"/>
      <c r="KG258" s="692"/>
      <c r="KH258" s="692"/>
      <c r="KI258" s="692"/>
      <c r="KJ258" s="692"/>
      <c r="KK258" s="692"/>
      <c r="KL258" s="692"/>
      <c r="KM258" s="692"/>
      <c r="KN258" s="692"/>
      <c r="KO258" s="692"/>
      <c r="KQ258" s="692"/>
      <c r="KR258" s="692"/>
      <c r="KS258" s="692"/>
      <c r="KT258" s="692"/>
      <c r="KU258" s="757"/>
      <c r="KV258" s="692"/>
      <c r="KW258" s="692"/>
      <c r="KX258" s="692"/>
      <c r="KY258" s="692"/>
      <c r="KZ258" s="692"/>
      <c r="LA258" s="692"/>
      <c r="LB258" s="692"/>
      <c r="LC258" s="692"/>
      <c r="LD258" s="692"/>
      <c r="LE258" s="692"/>
      <c r="LF258" s="692"/>
      <c r="LI258" s="692"/>
      <c r="LJ258" s="692"/>
      <c r="LK258" s="692"/>
      <c r="LL258" s="692"/>
      <c r="LM258" s="757"/>
      <c r="LN258" s="692"/>
      <c r="LO258" s="692"/>
      <c r="LP258" s="692"/>
      <c r="LQ258" s="692"/>
      <c r="LR258" s="692"/>
      <c r="LS258" s="692"/>
      <c r="LT258" s="692"/>
      <c r="LU258" s="692"/>
      <c r="LV258" s="692"/>
      <c r="LW258" s="692"/>
      <c r="LX258" s="692"/>
      <c r="LZ258" s="692"/>
      <c r="MA258" s="692"/>
      <c r="MB258" s="692"/>
      <c r="MC258" s="692"/>
      <c r="MD258" s="757"/>
      <c r="ME258" s="692"/>
      <c r="MF258" s="692"/>
      <c r="MG258" s="692"/>
      <c r="MH258" s="692"/>
      <c r="MI258" s="692"/>
      <c r="MJ258" s="692"/>
      <c r="MK258" s="692"/>
      <c r="ML258" s="692"/>
      <c r="MM258" s="692"/>
      <c r="MN258" s="692"/>
      <c r="MO258" s="692"/>
      <c r="MQ258" s="692"/>
      <c r="MR258" s="692"/>
      <c r="MS258" s="692"/>
      <c r="MT258" s="692"/>
      <c r="MU258" s="757"/>
      <c r="MV258" s="692"/>
      <c r="MW258" s="692"/>
      <c r="MX258" s="692"/>
      <c r="MY258" s="692"/>
      <c r="MZ258" s="692"/>
      <c r="NA258" s="692"/>
      <c r="NB258" s="692"/>
      <c r="NC258" s="692"/>
      <c r="ND258" s="692"/>
      <c r="NE258" s="692"/>
      <c r="NF258" s="692"/>
      <c r="NI258" s="13"/>
      <c r="NJ258" s="13"/>
      <c r="NK258" s="13"/>
      <c r="NL258" s="13"/>
      <c r="NM258" s="666"/>
      <c r="NN258" s="262"/>
      <c r="NO258" s="13"/>
      <c r="NP258" s="13"/>
      <c r="NQ258" s="13"/>
      <c r="NR258" s="13"/>
      <c r="NS258" s="13"/>
      <c r="NT258" s="13"/>
      <c r="NU258" s="13"/>
      <c r="NV258" s="13"/>
      <c r="NW258" s="13"/>
      <c r="NX258" s="13"/>
      <c r="OA258" s="13"/>
      <c r="OB258" s="13"/>
      <c r="OC258" s="13"/>
      <c r="OD258" s="13"/>
      <c r="OE258" s="666"/>
      <c r="OF258" s="262"/>
      <c r="OG258" s="13"/>
      <c r="OH258" s="13"/>
      <c r="OI258" s="13"/>
      <c r="OJ258" s="13"/>
      <c r="OK258" s="13"/>
      <c r="OL258" s="13"/>
      <c r="OM258" s="13"/>
      <c r="ON258" s="13"/>
      <c r="OQ258" s="13"/>
      <c r="OR258" s="13"/>
      <c r="OS258" s="13"/>
      <c r="OT258" s="13"/>
      <c r="OU258" s="666"/>
      <c r="OV258" s="262"/>
      <c r="OW258" s="13"/>
      <c r="OX258" s="13"/>
      <c r="OY258" s="13"/>
      <c r="OZ258" s="13"/>
      <c r="PA258" s="13"/>
      <c r="PB258" s="13"/>
      <c r="PC258" s="13"/>
      <c r="PD258" s="13"/>
      <c r="PG258" s="13"/>
      <c r="PH258" s="13"/>
      <c r="PI258" s="13"/>
      <c r="PJ258" s="13"/>
      <c r="PK258" s="666"/>
      <c r="PL258" s="262"/>
      <c r="PM258" s="13"/>
      <c r="PN258" s="13"/>
      <c r="PO258" s="13"/>
      <c r="PP258" s="13"/>
      <c r="PQ258" s="13"/>
      <c r="PR258" s="13"/>
      <c r="PS258" s="13"/>
      <c r="PT258" s="13"/>
      <c r="PV258" s="13"/>
      <c r="PW258" s="13"/>
      <c r="PX258" s="13"/>
      <c r="PY258" s="13"/>
      <c r="PZ258" s="666"/>
      <c r="QA258" s="262"/>
      <c r="QB258" s="13"/>
      <c r="QC258" s="13"/>
      <c r="QD258" s="13"/>
      <c r="QE258" s="13"/>
      <c r="QF258" s="13"/>
      <c r="QG258" s="13"/>
      <c r="QH258" s="13"/>
      <c r="QI258" s="13"/>
      <c r="QK258" s="13" t="s">
        <v>754</v>
      </c>
      <c r="QL258" s="486">
        <v>9.9</v>
      </c>
      <c r="QM258" s="486">
        <f>10.74+0.75</f>
        <v>11.49</v>
      </c>
      <c r="QN258" s="472"/>
      <c r="QO258" s="473" t="s">
        <v>62</v>
      </c>
      <c r="QP258" s="761">
        <f>QM258-QL258+QW258-QV258</f>
        <v>1.5899999999999999</v>
      </c>
      <c r="QQ258" s="485">
        <f>QP258/QL258</f>
        <v>0.16060606060606059</v>
      </c>
      <c r="QR258" s="472"/>
      <c r="QS258" s="472"/>
      <c r="QT258" s="472"/>
      <c r="QU258" s="472" t="s">
        <v>39</v>
      </c>
      <c r="QV258" s="472"/>
      <c r="QW258" s="472"/>
      <c r="QX258" s="13" t="s">
        <v>755</v>
      </c>
      <c r="QZ258" s="622" t="s">
        <v>754</v>
      </c>
      <c r="RA258" s="486">
        <v>9.9</v>
      </c>
      <c r="RB258" s="486">
        <f>10.74+0.75</f>
        <v>11.49</v>
      </c>
      <c r="RC258" s="515"/>
      <c r="RD258" s="473" t="s">
        <v>62</v>
      </c>
      <c r="RE258" s="906">
        <f>RB258-RA258+RL258-RK258</f>
        <v>1.5899999999999999</v>
      </c>
      <c r="RF258" s="485">
        <f>RE258/RA258</f>
        <v>0.16060606060606059</v>
      </c>
      <c r="RG258" s="472"/>
      <c r="RH258" s="472"/>
      <c r="RI258" s="472"/>
      <c r="RJ258" s="584" t="s">
        <v>39</v>
      </c>
      <c r="RK258" s="473"/>
      <c r="RL258" s="585"/>
      <c r="RM258" s="633" t="s">
        <v>755</v>
      </c>
      <c r="RQ258" s="622" t="s">
        <v>754</v>
      </c>
      <c r="RR258" s="486">
        <v>9.9</v>
      </c>
      <c r="RS258" s="486">
        <f>10.74+0.75</f>
        <v>11.49</v>
      </c>
      <c r="RT258" s="515"/>
      <c r="RU258" s="473" t="s">
        <v>62</v>
      </c>
      <c r="RV258" s="906">
        <f>RS258-RR258+SC258-SB258</f>
        <v>1.5899999999999999</v>
      </c>
      <c r="RW258" s="485">
        <f>RV258/RR258</f>
        <v>0.16060606060606059</v>
      </c>
      <c r="RX258" s="472"/>
      <c r="RY258" s="472"/>
      <c r="RZ258" s="472"/>
      <c r="SA258" s="584" t="s">
        <v>39</v>
      </c>
      <c r="SB258" s="473"/>
      <c r="SC258" s="585"/>
      <c r="SD258" s="633" t="s">
        <v>755</v>
      </c>
    </row>
    <row r="259" spans="1:498 16283:16288">
      <c r="A259" s="366"/>
      <c r="B259" s="368">
        <v>100</v>
      </c>
      <c r="C259" s="366" t="s">
        <v>143</v>
      </c>
      <c r="D259" s="789">
        <v>1039</v>
      </c>
      <c r="E259" s="369" t="s">
        <v>697</v>
      </c>
      <c r="F259" s="366" t="s">
        <v>698</v>
      </c>
      <c r="G259" s="610" t="s">
        <v>713</v>
      </c>
      <c r="H259" s="366"/>
      <c r="J259" s="692"/>
      <c r="K259" s="692"/>
      <c r="L259" s="692"/>
      <c r="M259" s="692"/>
      <c r="N259" s="692"/>
      <c r="O259" s="692"/>
      <c r="P259" s="692"/>
      <c r="Q259" s="692"/>
      <c r="R259" s="692"/>
      <c r="S259" s="692"/>
      <c r="T259" s="692"/>
      <c r="U259" s="692"/>
      <c r="V259" s="692"/>
      <c r="X259" s="692"/>
      <c r="Y259" s="692"/>
      <c r="Z259" s="692"/>
      <c r="AA259" s="692"/>
      <c r="AB259" s="692"/>
      <c r="AC259" s="692"/>
      <c r="AD259" s="692"/>
      <c r="AE259" s="692"/>
      <c r="AF259" s="692"/>
      <c r="AG259" s="692"/>
      <c r="AH259" s="692"/>
      <c r="AI259" s="692"/>
      <c r="AJ259" s="692"/>
      <c r="AL259" s="692"/>
      <c r="AM259" s="692"/>
      <c r="AN259" s="692"/>
      <c r="AO259" s="692"/>
      <c r="AP259" s="692"/>
      <c r="AQ259" s="692"/>
      <c r="AR259" s="692"/>
      <c r="AS259" s="692"/>
      <c r="AT259" s="692"/>
      <c r="AU259" s="692"/>
      <c r="AV259" s="692"/>
      <c r="AW259" s="692"/>
      <c r="AX259" s="692"/>
      <c r="AZ259" s="692"/>
      <c r="BA259" s="692"/>
      <c r="BB259" s="692"/>
      <c r="BC259" s="692"/>
      <c r="BD259" s="692"/>
      <c r="BE259" s="692"/>
      <c r="BF259" s="692"/>
      <c r="BG259" s="692"/>
      <c r="BH259" s="692"/>
      <c r="BI259" s="692"/>
      <c r="BJ259" s="692"/>
      <c r="BK259" s="692"/>
      <c r="BL259" s="692"/>
      <c r="BN259" s="692"/>
      <c r="BO259" s="692"/>
      <c r="BP259" s="692"/>
      <c r="BQ259" s="692"/>
      <c r="BR259" s="692"/>
      <c r="BS259" s="692"/>
      <c r="BT259" s="692"/>
      <c r="BU259" s="692"/>
      <c r="BV259" s="692"/>
      <c r="BW259" s="692"/>
      <c r="BX259" s="692"/>
      <c r="BY259" s="692"/>
      <c r="BZ259" s="692"/>
      <c r="CB259" s="692"/>
      <c r="CC259" s="692"/>
      <c r="CD259" s="692"/>
      <c r="CE259" s="692"/>
      <c r="CF259" s="692"/>
      <c r="CG259" s="692"/>
      <c r="CH259" s="692"/>
      <c r="CI259" s="692"/>
      <c r="CJ259" s="692"/>
      <c r="CK259" s="692"/>
      <c r="CL259" s="692"/>
      <c r="CM259" s="692"/>
      <c r="CN259" s="692"/>
      <c r="CP259" s="692"/>
      <c r="CQ259" s="692"/>
      <c r="CR259" s="692"/>
      <c r="CS259" s="692"/>
      <c r="CT259" s="692"/>
      <c r="CU259" s="692"/>
      <c r="CV259" s="692"/>
      <c r="CW259" s="692"/>
      <c r="CX259" s="692"/>
      <c r="CY259" s="692"/>
      <c r="CZ259" s="692"/>
      <c r="DA259" s="692"/>
      <c r="DB259" s="692"/>
      <c r="DD259" s="692"/>
      <c r="DE259" s="692"/>
      <c r="DF259" s="692"/>
      <c r="DG259" s="692"/>
      <c r="DH259" s="692"/>
      <c r="DI259" s="692"/>
      <c r="DJ259" s="692"/>
      <c r="DK259" s="692"/>
      <c r="DL259" s="692"/>
      <c r="DM259" s="692"/>
      <c r="DN259" s="692"/>
      <c r="DO259" s="692"/>
      <c r="DP259" s="692"/>
      <c r="DQ259" s="692"/>
      <c r="DR259" s="692"/>
      <c r="DT259" s="692"/>
      <c r="DU259" s="692"/>
      <c r="DV259" s="692"/>
      <c r="DW259" s="692"/>
      <c r="DX259" s="692"/>
      <c r="DY259" s="692"/>
      <c r="DZ259" s="692"/>
      <c r="EA259" s="692"/>
      <c r="EB259" s="692"/>
      <c r="EC259" s="692"/>
      <c r="ED259" s="692"/>
      <c r="EE259" s="692"/>
      <c r="EF259" s="692"/>
      <c r="EG259" s="692"/>
      <c r="EH259" s="692"/>
      <c r="EI259" s="692"/>
      <c r="EJ259" s="692"/>
      <c r="EK259" s="692"/>
      <c r="EL259" s="692"/>
      <c r="EM259" s="692"/>
      <c r="EN259" s="692"/>
      <c r="EO259" s="692"/>
      <c r="EP259" s="692"/>
      <c r="EQ259" s="692"/>
      <c r="ER259" s="692"/>
      <c r="ES259" s="692"/>
      <c r="EU259" s="692"/>
      <c r="EV259" s="692"/>
      <c r="EW259" s="692"/>
      <c r="EX259" s="692"/>
      <c r="EY259" s="692"/>
      <c r="EZ259" s="692"/>
      <c r="FA259" s="692"/>
      <c r="FB259" s="692"/>
      <c r="FC259" s="692"/>
      <c r="FD259" s="692"/>
      <c r="FE259" s="692"/>
      <c r="FF259" s="692"/>
      <c r="FH259" s="692"/>
      <c r="FI259" s="692"/>
      <c r="FJ259" s="692"/>
      <c r="FK259" s="692"/>
      <c r="FL259" s="692"/>
      <c r="FM259" s="692"/>
      <c r="FN259" s="692"/>
      <c r="FO259" s="692"/>
      <c r="FP259" s="692"/>
      <c r="FQ259" s="692"/>
      <c r="FR259" s="692"/>
      <c r="FS259" s="692"/>
      <c r="FU259" s="692"/>
      <c r="FV259" s="692"/>
      <c r="FW259" s="692"/>
      <c r="FX259" s="692"/>
      <c r="FY259" s="692"/>
      <c r="FZ259" s="692"/>
      <c r="GA259" s="692"/>
      <c r="GB259" s="692"/>
      <c r="GC259" s="692"/>
      <c r="GD259" s="692"/>
      <c r="GE259" s="692"/>
      <c r="GF259" s="692"/>
      <c r="GG259" s="692"/>
      <c r="GI259" s="692"/>
      <c r="GJ259" s="692"/>
      <c r="GK259" s="692"/>
      <c r="GL259" s="692"/>
      <c r="GM259" s="692"/>
      <c r="GN259" s="692"/>
      <c r="GO259" s="692"/>
      <c r="GP259" s="692"/>
      <c r="GQ259" s="692"/>
      <c r="GR259" s="692"/>
      <c r="GS259" s="692"/>
      <c r="GT259" s="692"/>
      <c r="GU259" s="692"/>
      <c r="GW259" s="692"/>
      <c r="GX259" s="692"/>
      <c r="GY259" s="692"/>
      <c r="GZ259" s="692"/>
      <c r="HA259" s="692"/>
      <c r="HB259" s="692"/>
      <c r="HC259" s="692"/>
      <c r="HD259" s="692"/>
      <c r="HE259" s="692"/>
      <c r="HF259" s="692"/>
      <c r="HG259" s="692"/>
      <c r="HH259" s="692"/>
      <c r="HI259" s="692"/>
      <c r="HJ259" s="692"/>
      <c r="HK259" s="692"/>
      <c r="HL259" s="692"/>
      <c r="HM259" s="692"/>
      <c r="HN259" s="692"/>
      <c r="HO259" s="692"/>
      <c r="HP259" s="692"/>
      <c r="HQ259" s="692"/>
      <c r="HR259" s="692"/>
      <c r="HS259" s="692"/>
      <c r="HT259" s="692"/>
      <c r="HU259" s="692"/>
      <c r="HV259" s="692"/>
      <c r="HW259" s="692"/>
      <c r="HX259" s="692"/>
      <c r="HY259" s="692"/>
      <c r="HZ259" s="692"/>
      <c r="IA259" s="692"/>
      <c r="IB259" s="692"/>
      <c r="IC259" s="692"/>
      <c r="ID259" s="692"/>
      <c r="IE259" s="692"/>
      <c r="IF259" s="692"/>
      <c r="IG259" s="692"/>
      <c r="IH259" s="692"/>
      <c r="II259" s="692"/>
      <c r="IJ259" s="692"/>
      <c r="IK259" s="692"/>
      <c r="IL259" s="692"/>
      <c r="IM259" s="692"/>
      <c r="IQ259" s="692"/>
      <c r="IR259" s="692"/>
      <c r="IS259" s="692"/>
      <c r="IT259" s="692"/>
      <c r="IU259" s="692"/>
      <c r="IV259" s="692"/>
      <c r="IW259" s="692"/>
      <c r="IX259" s="692"/>
      <c r="IY259" s="692"/>
      <c r="IZ259" s="692"/>
      <c r="JA259" s="692"/>
      <c r="JB259" s="692"/>
      <c r="JC259" s="692"/>
      <c r="JD259" s="692"/>
      <c r="JE259" s="692"/>
      <c r="JF259" s="692"/>
      <c r="JH259" s="692"/>
      <c r="JI259" s="692"/>
      <c r="JJ259" s="692"/>
      <c r="JK259" s="692"/>
      <c r="JL259" s="692"/>
      <c r="JM259" s="692"/>
      <c r="JN259" s="692"/>
      <c r="JO259" s="692"/>
      <c r="JP259" s="692"/>
      <c r="JQ259" s="692"/>
      <c r="JR259" s="692"/>
      <c r="JS259" s="692"/>
      <c r="JT259" s="692"/>
      <c r="JU259" s="692"/>
      <c r="JV259" s="692"/>
      <c r="JW259" s="692"/>
      <c r="JZ259" s="692"/>
      <c r="KA259" s="692"/>
      <c r="KB259" s="692"/>
      <c r="KC259" s="692"/>
      <c r="KD259" s="692"/>
      <c r="KE259" s="692"/>
      <c r="KF259" s="692"/>
      <c r="KG259" s="692"/>
      <c r="KH259" s="692"/>
      <c r="KI259" s="692"/>
      <c r="KJ259" s="692"/>
      <c r="KK259" s="692"/>
      <c r="KL259" s="692"/>
      <c r="KM259" s="692"/>
      <c r="KN259" s="692"/>
      <c r="KO259" s="692"/>
      <c r="KQ259" s="692"/>
      <c r="KR259" s="692"/>
      <c r="KS259" s="692"/>
      <c r="KT259" s="692"/>
      <c r="KU259" s="757"/>
      <c r="KV259" s="692"/>
      <c r="KW259" s="692"/>
      <c r="KX259" s="692"/>
      <c r="KY259" s="692"/>
      <c r="KZ259" s="692"/>
      <c r="LA259" s="692"/>
      <c r="LB259" s="692"/>
      <c r="LC259" s="692"/>
      <c r="LD259" s="692"/>
      <c r="LE259" s="692"/>
      <c r="LF259" s="692"/>
      <c r="LI259" s="692"/>
      <c r="LJ259" s="692"/>
      <c r="LK259" s="692"/>
      <c r="LL259" s="692"/>
      <c r="LM259" s="757"/>
      <c r="LN259" s="692"/>
      <c r="LO259" s="692"/>
      <c r="LP259" s="692"/>
      <c r="LQ259" s="692"/>
      <c r="LR259" s="692"/>
      <c r="LS259" s="692"/>
      <c r="LT259" s="692"/>
      <c r="LU259" s="692"/>
      <c r="LV259" s="692"/>
      <c r="LW259" s="692"/>
      <c r="LX259" s="692"/>
      <c r="LZ259" s="692"/>
      <c r="MA259" s="692"/>
      <c r="MB259" s="692"/>
      <c r="MC259" s="692"/>
      <c r="MD259" s="757"/>
      <c r="ME259" s="692"/>
      <c r="MF259" s="692"/>
      <c r="MG259" s="692"/>
      <c r="MH259" s="692"/>
      <c r="MI259" s="692"/>
      <c r="MJ259" s="692"/>
      <c r="MK259" s="692"/>
      <c r="ML259" s="692"/>
      <c r="MM259" s="692"/>
      <c r="MN259" s="692"/>
      <c r="MO259" s="692"/>
      <c r="MQ259" s="692"/>
      <c r="MR259" s="692"/>
      <c r="MS259" s="692"/>
      <c r="MT259" s="692"/>
      <c r="MU259" s="757"/>
      <c r="MV259" s="692"/>
      <c r="MW259" s="692"/>
      <c r="MX259" s="692"/>
      <c r="MY259" s="692"/>
      <c r="MZ259" s="692"/>
      <c r="NA259" s="692"/>
      <c r="NB259" s="692"/>
      <c r="NC259" s="692"/>
      <c r="ND259" s="692"/>
      <c r="NE259" s="692"/>
      <c r="NF259" s="692"/>
      <c r="NI259" s="13"/>
      <c r="NJ259" s="13"/>
      <c r="NK259" s="13"/>
      <c r="NL259" s="13"/>
      <c r="NM259" s="666"/>
      <c r="NN259" s="262"/>
      <c r="NO259" s="13"/>
      <c r="NP259" s="13"/>
      <c r="NQ259" s="13"/>
      <c r="NR259" s="13"/>
      <c r="NS259" s="13"/>
      <c r="NT259" s="13"/>
      <c r="NU259" s="13"/>
      <c r="NV259" s="13"/>
      <c r="NW259" s="13"/>
      <c r="NX259" s="13"/>
      <c r="OA259" s="13"/>
      <c r="OB259" s="13"/>
      <c r="OC259" s="13"/>
      <c r="OD259" s="13"/>
      <c r="OE259" s="666"/>
      <c r="OF259" s="262"/>
      <c r="OG259" s="13"/>
      <c r="OH259" s="13"/>
      <c r="OI259" s="13"/>
      <c r="OJ259" s="13"/>
      <c r="OK259" s="13"/>
      <c r="OL259" s="13"/>
      <c r="OM259" s="13"/>
      <c r="ON259" s="13"/>
      <c r="OQ259" s="13"/>
      <c r="OR259" s="13"/>
      <c r="OS259" s="13"/>
      <c r="OT259" s="13"/>
      <c r="OU259" s="666"/>
      <c r="OV259" s="262"/>
      <c r="OW259" s="13"/>
      <c r="OX259" s="13"/>
      <c r="OY259" s="13"/>
      <c r="OZ259" s="13"/>
      <c r="PA259" s="13"/>
      <c r="PB259" s="13"/>
      <c r="PC259" s="13"/>
      <c r="PD259" s="13"/>
      <c r="PG259" s="13"/>
      <c r="PH259" s="13"/>
      <c r="PI259" s="13"/>
      <c r="PJ259" s="13"/>
      <c r="PK259" s="666"/>
      <c r="PL259" s="262"/>
      <c r="PM259" s="13"/>
      <c r="PN259" s="13"/>
      <c r="PO259" s="13"/>
      <c r="PP259" s="13"/>
      <c r="PQ259" s="13"/>
      <c r="PR259" s="13"/>
      <c r="PS259" s="13"/>
      <c r="PT259" s="13"/>
      <c r="PV259" s="13"/>
      <c r="PW259" s="13"/>
      <c r="PX259" s="13"/>
      <c r="PY259" s="13"/>
      <c r="PZ259" s="666"/>
      <c r="QA259" s="262"/>
      <c r="QB259" s="13"/>
      <c r="QC259" s="13"/>
      <c r="QD259" s="13"/>
      <c r="QE259" s="13"/>
      <c r="QF259" s="13"/>
      <c r="QG259" s="13"/>
      <c r="QH259" s="13"/>
      <c r="QI259" s="13"/>
      <c r="QK259" s="13" t="s">
        <v>754</v>
      </c>
      <c r="QL259" s="486"/>
      <c r="QM259" s="486"/>
      <c r="QN259" s="472"/>
      <c r="QO259" s="473" t="s">
        <v>62</v>
      </c>
      <c r="QP259" s="761">
        <f>QM259-QL259+QW259-QV259</f>
        <v>0</v>
      </c>
      <c r="QQ259" s="485" t="e">
        <f>QP259/QL259</f>
        <v>#DIV/0!</v>
      </c>
      <c r="QR259" s="472"/>
      <c r="QS259" s="472"/>
      <c r="QT259" s="472"/>
      <c r="QU259" s="472" t="s">
        <v>39</v>
      </c>
      <c r="QV259" s="472"/>
      <c r="QW259" s="472"/>
      <c r="QX259" s="13" t="s">
        <v>755</v>
      </c>
      <c r="QZ259" s="618" t="s">
        <v>757</v>
      </c>
      <c r="RA259" s="486"/>
      <c r="RB259" s="486"/>
      <c r="RC259" s="515"/>
      <c r="RD259" s="473" t="s">
        <v>62</v>
      </c>
      <c r="RE259" s="906">
        <f>RB259-RA259+RL259-RK259</f>
        <v>0</v>
      </c>
      <c r="RF259" s="485" t="e">
        <f>RE259/RA259</f>
        <v>#DIV/0!</v>
      </c>
      <c r="RG259" s="472"/>
      <c r="RH259" s="472"/>
      <c r="RI259" s="472"/>
      <c r="RJ259" s="584" t="s">
        <v>39</v>
      </c>
      <c r="RK259" s="473"/>
      <c r="RL259" s="585"/>
      <c r="RM259" s="633" t="s">
        <v>755</v>
      </c>
      <c r="RQ259" s="618" t="s">
        <v>757</v>
      </c>
      <c r="RR259" s="486"/>
      <c r="RS259" s="486"/>
      <c r="RT259" s="515"/>
      <c r="RU259" s="473" t="s">
        <v>62</v>
      </c>
      <c r="RV259" s="906">
        <f>RS259-RR259+SC259-SB259</f>
        <v>0</v>
      </c>
      <c r="RW259" s="485" t="e">
        <f>RV259/RR259</f>
        <v>#DIV/0!</v>
      </c>
      <c r="RX259" s="472"/>
      <c r="RY259" s="472"/>
      <c r="RZ259" s="472"/>
      <c r="SA259" s="584" t="s">
        <v>39</v>
      </c>
      <c r="SB259" s="473"/>
      <c r="SC259" s="585"/>
      <c r="SD259" s="633" t="s">
        <v>755</v>
      </c>
    </row>
    <row r="260" spans="1:498 16283:16288">
      <c r="A260" s="366" t="s">
        <v>714</v>
      </c>
      <c r="B260" s="368">
        <v>50</v>
      </c>
      <c r="C260" s="366" t="s">
        <v>32</v>
      </c>
      <c r="D260" s="789">
        <v>1039</v>
      </c>
      <c r="E260" s="369" t="s">
        <v>697</v>
      </c>
      <c r="F260" s="366" t="s">
        <v>698</v>
      </c>
      <c r="G260" s="610" t="s">
        <v>715</v>
      </c>
      <c r="H260" s="366"/>
      <c r="J260" s="692"/>
      <c r="K260" s="692"/>
      <c r="L260" s="692"/>
      <c r="M260" s="692"/>
      <c r="N260" s="692"/>
      <c r="O260" s="692"/>
      <c r="P260" s="692"/>
      <c r="Q260" s="692"/>
      <c r="R260" s="692"/>
      <c r="S260" s="692"/>
      <c r="T260" s="692"/>
      <c r="U260" s="692"/>
      <c r="V260" s="692"/>
      <c r="X260" s="692"/>
      <c r="Y260" s="692"/>
      <c r="Z260" s="692"/>
      <c r="AA260" s="692"/>
      <c r="AB260" s="692"/>
      <c r="AC260" s="692"/>
      <c r="AD260" s="692"/>
      <c r="AE260" s="692"/>
      <c r="AF260" s="692"/>
      <c r="AG260" s="692"/>
      <c r="AH260" s="692"/>
      <c r="AI260" s="692"/>
      <c r="AJ260" s="692"/>
      <c r="AL260" s="692"/>
      <c r="AM260" s="692"/>
      <c r="AN260" s="692"/>
      <c r="AO260" s="692"/>
      <c r="AP260" s="692"/>
      <c r="AQ260" s="692"/>
      <c r="AR260" s="692"/>
      <c r="AS260" s="692"/>
      <c r="AT260" s="692"/>
      <c r="AU260" s="692"/>
      <c r="AV260" s="692"/>
      <c r="AW260" s="692"/>
      <c r="AX260" s="692"/>
      <c r="AZ260" s="692"/>
      <c r="BA260" s="692"/>
      <c r="BB260" s="692"/>
      <c r="BC260" s="692"/>
      <c r="BD260" s="692"/>
      <c r="BE260" s="692"/>
      <c r="BF260" s="692"/>
      <c r="BG260" s="692"/>
      <c r="BH260" s="692"/>
      <c r="BI260" s="692"/>
      <c r="BJ260" s="692"/>
      <c r="BK260" s="692"/>
      <c r="BL260" s="692"/>
      <c r="BN260" s="692"/>
      <c r="BO260" s="692"/>
      <c r="BP260" s="692"/>
      <c r="BQ260" s="692"/>
      <c r="BR260" s="692"/>
      <c r="BS260" s="692"/>
      <c r="BT260" s="692"/>
      <c r="BU260" s="692"/>
      <c r="BV260" s="692"/>
      <c r="BW260" s="692"/>
      <c r="BX260" s="692"/>
      <c r="BY260" s="692"/>
      <c r="BZ260" s="692"/>
      <c r="CB260" s="692"/>
      <c r="CC260" s="692"/>
      <c r="CD260" s="692"/>
      <c r="CE260" s="692"/>
      <c r="CF260" s="692"/>
      <c r="CG260" s="692"/>
      <c r="CH260" s="692"/>
      <c r="CI260" s="692"/>
      <c r="CJ260" s="692"/>
      <c r="CK260" s="692"/>
      <c r="CL260" s="692"/>
      <c r="CM260" s="692"/>
      <c r="CN260" s="692"/>
      <c r="CP260" s="692"/>
      <c r="CQ260" s="692"/>
      <c r="CR260" s="692"/>
      <c r="CS260" s="692"/>
      <c r="CT260" s="692"/>
      <c r="CU260" s="692"/>
      <c r="CV260" s="692"/>
      <c r="CW260" s="692"/>
      <c r="CX260" s="692"/>
      <c r="CY260" s="692"/>
      <c r="CZ260" s="692"/>
      <c r="DA260" s="692"/>
      <c r="DB260" s="692"/>
      <c r="DD260" s="692"/>
      <c r="DE260" s="692"/>
      <c r="DF260" s="692"/>
      <c r="DG260" s="692"/>
      <c r="DH260" s="692"/>
      <c r="DI260" s="692"/>
      <c r="DJ260" s="692"/>
      <c r="DK260" s="692"/>
      <c r="DL260" s="692"/>
      <c r="DM260" s="692"/>
      <c r="DN260" s="692"/>
      <c r="DO260" s="692"/>
      <c r="DP260" s="692"/>
      <c r="DQ260" s="692"/>
      <c r="DR260" s="692"/>
      <c r="DT260" s="692"/>
      <c r="DU260" s="692"/>
      <c r="DV260" s="692"/>
      <c r="DW260" s="692"/>
      <c r="DX260" s="692"/>
      <c r="DY260" s="692"/>
      <c r="DZ260" s="692"/>
      <c r="EA260" s="692"/>
      <c r="EB260" s="692"/>
      <c r="EC260" s="692"/>
      <c r="ED260" s="692"/>
      <c r="EE260" s="692"/>
      <c r="EF260" s="692"/>
      <c r="EG260" s="692"/>
      <c r="EH260" s="692"/>
      <c r="EI260" s="692"/>
      <c r="EJ260" s="692"/>
      <c r="EK260" s="692"/>
      <c r="EL260" s="692"/>
      <c r="EM260" s="692"/>
      <c r="EN260" s="692"/>
      <c r="EO260" s="692"/>
      <c r="EP260" s="692"/>
      <c r="EQ260" s="692"/>
      <c r="ER260" s="692"/>
      <c r="ES260" s="692"/>
      <c r="EU260" s="692"/>
      <c r="EV260" s="692"/>
      <c r="EW260" s="692"/>
      <c r="EX260" s="692"/>
      <c r="EY260" s="692"/>
      <c r="EZ260" s="692"/>
      <c r="FA260" s="692"/>
      <c r="FB260" s="692"/>
      <c r="FC260" s="692"/>
      <c r="FD260" s="692"/>
      <c r="FE260" s="692"/>
      <c r="FF260" s="692"/>
      <c r="FH260" s="692"/>
      <c r="FI260" s="692"/>
      <c r="FJ260" s="692"/>
      <c r="FK260" s="692"/>
      <c r="FL260" s="692"/>
      <c r="FM260" s="692"/>
      <c r="FN260" s="692"/>
      <c r="FO260" s="692"/>
      <c r="FP260" s="692"/>
      <c r="FQ260" s="692"/>
      <c r="FR260" s="692"/>
      <c r="FS260" s="692"/>
      <c r="FU260" s="692"/>
      <c r="FV260" s="692"/>
      <c r="FW260" s="692"/>
      <c r="FX260" s="692"/>
      <c r="FY260" s="692"/>
      <c r="FZ260" s="692"/>
      <c r="GA260" s="692"/>
      <c r="GB260" s="692"/>
      <c r="GC260" s="692"/>
      <c r="GD260" s="692"/>
      <c r="GE260" s="692"/>
      <c r="GF260" s="692"/>
      <c r="GG260" s="692"/>
      <c r="GI260" s="692"/>
      <c r="GJ260" s="692"/>
      <c r="GK260" s="692"/>
      <c r="GL260" s="692"/>
      <c r="GM260" s="692"/>
      <c r="GN260" s="692"/>
      <c r="GO260" s="692"/>
      <c r="GP260" s="692"/>
      <c r="GQ260" s="692"/>
      <c r="GR260" s="692"/>
      <c r="GS260" s="692"/>
      <c r="GT260" s="692"/>
      <c r="GU260" s="692"/>
      <c r="GW260" s="692"/>
      <c r="GX260" s="692"/>
      <c r="GY260" s="692"/>
      <c r="GZ260" s="692"/>
      <c r="HA260" s="692"/>
      <c r="HB260" s="692"/>
      <c r="HC260" s="692"/>
      <c r="HD260" s="692"/>
      <c r="HE260" s="692"/>
      <c r="HF260" s="692"/>
      <c r="HG260" s="692"/>
      <c r="HH260" s="692"/>
      <c r="HI260" s="692"/>
      <c r="HJ260" s="692"/>
      <c r="HK260" s="692"/>
      <c r="HL260" s="692"/>
      <c r="HM260" s="692"/>
      <c r="HN260" s="692"/>
      <c r="HO260" s="692"/>
      <c r="HP260" s="692"/>
      <c r="HQ260" s="692"/>
      <c r="HR260" s="692"/>
      <c r="HS260" s="692"/>
      <c r="HT260" s="692"/>
      <c r="HU260" s="692"/>
      <c r="HV260" s="692"/>
      <c r="HW260" s="692"/>
      <c r="HX260" s="692"/>
      <c r="HY260" s="692"/>
      <c r="HZ260" s="692"/>
      <c r="IA260" s="692"/>
      <c r="IB260" s="692"/>
      <c r="IC260" s="692"/>
      <c r="ID260" s="692"/>
      <c r="IE260" s="692"/>
      <c r="IF260" s="692"/>
      <c r="IG260" s="692"/>
      <c r="IH260" s="692"/>
      <c r="II260" s="692"/>
      <c r="IJ260" s="692"/>
      <c r="IK260" s="692"/>
      <c r="IL260" s="692"/>
      <c r="IM260" s="692"/>
      <c r="IQ260" s="692"/>
      <c r="IR260" s="692"/>
      <c r="IS260" s="692"/>
      <c r="IT260" s="692"/>
      <c r="IU260" s="692"/>
      <c r="IV260" s="692"/>
      <c r="IW260" s="692"/>
      <c r="IX260" s="692"/>
      <c r="IY260" s="692"/>
      <c r="IZ260" s="692"/>
      <c r="JA260" s="692"/>
      <c r="JB260" s="692"/>
      <c r="JC260" s="692"/>
      <c r="JD260" s="692"/>
      <c r="JE260" s="692"/>
      <c r="JF260" s="692"/>
      <c r="JH260" s="692"/>
      <c r="JI260" s="692"/>
      <c r="JJ260" s="692"/>
      <c r="JK260" s="692"/>
      <c r="JL260" s="692"/>
      <c r="JM260" s="692"/>
      <c r="JN260" s="692"/>
      <c r="JO260" s="692"/>
      <c r="JP260" s="692"/>
      <c r="JQ260" s="692"/>
      <c r="JR260" s="692"/>
      <c r="JS260" s="692"/>
      <c r="JT260" s="692"/>
      <c r="JU260" s="692"/>
      <c r="JV260" s="692"/>
      <c r="JW260" s="692"/>
      <c r="JZ260" s="692"/>
      <c r="KA260" s="692"/>
      <c r="KB260" s="692"/>
      <c r="KC260" s="692"/>
      <c r="KD260" s="692"/>
      <c r="KE260" s="692"/>
      <c r="KF260" s="692"/>
      <c r="KG260" s="692"/>
      <c r="KH260" s="692"/>
      <c r="KI260" s="692"/>
      <c r="KJ260" s="692"/>
      <c r="KK260" s="692"/>
      <c r="KL260" s="692"/>
      <c r="KM260" s="692"/>
      <c r="KN260" s="692"/>
      <c r="KO260" s="692"/>
      <c r="KQ260" s="692"/>
      <c r="KR260" s="692"/>
      <c r="KS260" s="692"/>
      <c r="KT260" s="692"/>
      <c r="KU260" s="757"/>
      <c r="KV260" s="692"/>
      <c r="KW260" s="692"/>
      <c r="KX260" s="692"/>
      <c r="KY260" s="692"/>
      <c r="KZ260" s="692"/>
      <c r="LA260" s="692"/>
      <c r="LB260" s="692"/>
      <c r="LC260" s="692"/>
      <c r="LD260" s="692"/>
      <c r="LE260" s="692"/>
      <c r="LF260" s="692"/>
      <c r="LI260" s="692"/>
      <c r="LJ260" s="692"/>
      <c r="LK260" s="692"/>
      <c r="LL260" s="692"/>
      <c r="LM260" s="757"/>
      <c r="LN260" s="692"/>
      <c r="LO260" s="692"/>
      <c r="LP260" s="692"/>
      <c r="LQ260" s="692"/>
      <c r="LR260" s="692"/>
      <c r="LS260" s="692"/>
      <c r="LT260" s="692"/>
      <c r="LU260" s="692"/>
      <c r="LV260" s="692"/>
      <c r="LW260" s="692"/>
      <c r="LX260" s="692"/>
      <c r="LZ260" s="692"/>
      <c r="MA260" s="692"/>
      <c r="MB260" s="692"/>
      <c r="MC260" s="692"/>
      <c r="MD260" s="757"/>
      <c r="ME260" s="692"/>
      <c r="MF260" s="692"/>
      <c r="MG260" s="692"/>
      <c r="MH260" s="692"/>
      <c r="MI260" s="692"/>
      <c r="MJ260" s="692"/>
      <c r="MK260" s="692"/>
      <c r="ML260" s="692"/>
      <c r="MM260" s="692"/>
      <c r="MN260" s="692"/>
      <c r="MO260" s="692"/>
      <c r="MQ260" s="692"/>
      <c r="MR260" s="692"/>
      <c r="MS260" s="692"/>
      <c r="MT260" s="692"/>
      <c r="MU260" s="757"/>
      <c r="MV260" s="692"/>
      <c r="MW260" s="692"/>
      <c r="MX260" s="692"/>
      <c r="MY260" s="692"/>
      <c r="MZ260" s="692"/>
      <c r="NA260" s="692"/>
      <c r="NB260" s="692"/>
      <c r="NC260" s="692"/>
      <c r="ND260" s="692"/>
      <c r="NE260" s="692"/>
      <c r="NF260" s="692"/>
      <c r="NI260" s="13"/>
      <c r="NJ260" s="13"/>
      <c r="NK260" s="13"/>
      <c r="NL260" s="13"/>
      <c r="NM260" s="666"/>
      <c r="NN260" s="262"/>
      <c r="NO260" s="13"/>
      <c r="NP260" s="13"/>
      <c r="NQ260" s="13"/>
      <c r="NR260" s="13"/>
      <c r="NS260" s="13"/>
      <c r="NT260" s="13"/>
      <c r="NU260" s="13"/>
      <c r="NV260" s="13"/>
      <c r="NW260" s="13"/>
      <c r="NX260" s="13"/>
      <c r="OA260" s="13"/>
      <c r="OB260" s="13"/>
      <c r="OC260" s="13"/>
      <c r="OD260" s="13"/>
      <c r="OE260" s="666"/>
      <c r="OF260" s="262"/>
      <c r="OG260" s="13"/>
      <c r="OH260" s="13"/>
      <c r="OI260" s="13"/>
      <c r="OJ260" s="13"/>
      <c r="OK260" s="13"/>
      <c r="OL260" s="13"/>
      <c r="OM260" s="13"/>
      <c r="ON260" s="13"/>
      <c r="OQ260" s="13"/>
      <c r="OR260" s="13"/>
      <c r="OS260" s="13"/>
      <c r="OT260" s="13"/>
      <c r="OU260" s="666"/>
      <c r="OV260" s="262"/>
      <c r="OW260" s="13"/>
      <c r="OX260" s="13"/>
      <c r="OY260" s="13"/>
      <c r="OZ260" s="13"/>
      <c r="PA260" s="13"/>
      <c r="PB260" s="13"/>
      <c r="PC260" s="13"/>
      <c r="PD260" s="13"/>
      <c r="PG260" s="13"/>
      <c r="PH260" s="13"/>
      <c r="PI260" s="13"/>
      <c r="PJ260" s="13"/>
      <c r="PK260" s="666"/>
      <c r="PL260" s="262"/>
      <c r="PM260" s="13"/>
      <c r="PN260" s="13"/>
      <c r="PO260" s="13"/>
      <c r="PP260" s="13"/>
      <c r="PQ260" s="13"/>
      <c r="PR260" s="13"/>
      <c r="PS260" s="13"/>
      <c r="PT260" s="13"/>
      <c r="PV260" s="13"/>
      <c r="PW260" s="13"/>
      <c r="PX260" s="13"/>
      <c r="PY260" s="13"/>
      <c r="PZ260" s="666"/>
      <c r="QA260" s="262"/>
      <c r="QB260" s="13"/>
      <c r="QC260" s="13"/>
      <c r="QD260" s="13"/>
      <c r="QE260" s="13"/>
      <c r="QF260" s="13"/>
      <c r="QG260" s="13"/>
      <c r="QH260" s="13"/>
      <c r="QI260" s="13"/>
      <c r="QK260" s="13" t="s">
        <v>754</v>
      </c>
      <c r="QL260" s="486">
        <f>13.55+0.6</f>
        <v>14.15</v>
      </c>
      <c r="QM260" s="486">
        <f>14.57+0.75</f>
        <v>15.32</v>
      </c>
      <c r="QN260" s="472"/>
      <c r="QO260" s="473" t="s">
        <v>62</v>
      </c>
      <c r="QP260" s="761">
        <f>QM260-QL260+QW260-QV260</f>
        <v>1.17</v>
      </c>
      <c r="QQ260" s="485">
        <f>QP260/QL260</f>
        <v>8.2685512367491165E-2</v>
      </c>
      <c r="QR260" s="472"/>
      <c r="QS260" s="472"/>
      <c r="QT260" s="472"/>
      <c r="QU260" s="472" t="s">
        <v>39</v>
      </c>
      <c r="QV260" s="472"/>
      <c r="QW260" s="472"/>
      <c r="QX260" s="13" t="s">
        <v>755</v>
      </c>
      <c r="QZ260" s="622" t="s">
        <v>754</v>
      </c>
      <c r="RA260" s="486">
        <f>13.55+0.6</f>
        <v>14.15</v>
      </c>
      <c r="RB260" s="486">
        <f>14.57+0.75</f>
        <v>15.32</v>
      </c>
      <c r="RC260" s="515"/>
      <c r="RD260" s="473" t="s">
        <v>62</v>
      </c>
      <c r="RE260" s="906">
        <f>RB260-RA260+RL260-RK260</f>
        <v>1.17</v>
      </c>
      <c r="RF260" s="485">
        <f>RE260/RA260</f>
        <v>8.2685512367491165E-2</v>
      </c>
      <c r="RG260" s="472"/>
      <c r="RH260" s="472"/>
      <c r="RI260" s="472"/>
      <c r="RJ260" s="584" t="s">
        <v>39</v>
      </c>
      <c r="RK260" s="473"/>
      <c r="RL260" s="585"/>
      <c r="RM260" s="633" t="s">
        <v>755</v>
      </c>
      <c r="RQ260" s="622" t="s">
        <v>754</v>
      </c>
      <c r="RR260" s="486">
        <f>13.55+0.6</f>
        <v>14.15</v>
      </c>
      <c r="RS260" s="486">
        <f>14.57+0.75</f>
        <v>15.32</v>
      </c>
      <c r="RT260" s="515"/>
      <c r="RU260" s="473" t="s">
        <v>62</v>
      </c>
      <c r="RV260" s="906">
        <f>RS260-RR260+SC260-SB260</f>
        <v>1.17</v>
      </c>
      <c r="RW260" s="485">
        <f>RV260/RR260</f>
        <v>8.2685512367491165E-2</v>
      </c>
      <c r="RX260" s="472"/>
      <c r="RY260" s="472"/>
      <c r="RZ260" s="472"/>
      <c r="SA260" s="584" t="s">
        <v>39</v>
      </c>
      <c r="SB260" s="473"/>
      <c r="SC260" s="585"/>
      <c r="SD260" s="633" t="s">
        <v>755</v>
      </c>
    </row>
    <row r="261" spans="1:498 16283:16288">
      <c r="A261" s="366" t="s">
        <v>716</v>
      </c>
      <c r="B261" s="368">
        <v>50</v>
      </c>
      <c r="C261" s="366" t="s">
        <v>32</v>
      </c>
      <c r="D261" s="789">
        <v>1039</v>
      </c>
      <c r="E261" s="369" t="s">
        <v>697</v>
      </c>
      <c r="F261" s="366" t="s">
        <v>698</v>
      </c>
      <c r="G261" s="610" t="s">
        <v>717</v>
      </c>
      <c r="H261" s="366"/>
      <c r="J261" s="692"/>
      <c r="K261" s="692"/>
      <c r="L261" s="692"/>
      <c r="M261" s="692"/>
      <c r="N261" s="692"/>
      <c r="O261" s="692"/>
      <c r="P261" s="692"/>
      <c r="Q261" s="692"/>
      <c r="R261" s="692"/>
      <c r="S261" s="692"/>
      <c r="T261" s="692"/>
      <c r="U261" s="692"/>
      <c r="V261" s="692"/>
      <c r="X261" s="692"/>
      <c r="Y261" s="692"/>
      <c r="Z261" s="692"/>
      <c r="AA261" s="692"/>
      <c r="AB261" s="692"/>
      <c r="AC261" s="692"/>
      <c r="AD261" s="692"/>
      <c r="AE261" s="692"/>
      <c r="AF261" s="692"/>
      <c r="AG261" s="692"/>
      <c r="AH261" s="692"/>
      <c r="AI261" s="692"/>
      <c r="AJ261" s="692"/>
      <c r="AL261" s="692"/>
      <c r="AM261" s="692"/>
      <c r="AN261" s="692"/>
      <c r="AO261" s="692"/>
      <c r="AP261" s="692"/>
      <c r="AQ261" s="692"/>
      <c r="AR261" s="692"/>
      <c r="AS261" s="692"/>
      <c r="AT261" s="692"/>
      <c r="AU261" s="692"/>
      <c r="AV261" s="692"/>
      <c r="AW261" s="692"/>
      <c r="AX261" s="692"/>
      <c r="AZ261" s="692"/>
      <c r="BA261" s="692"/>
      <c r="BB261" s="692"/>
      <c r="BC261" s="692"/>
      <c r="BD261" s="692"/>
      <c r="BE261" s="692"/>
      <c r="BF261" s="692"/>
      <c r="BG261" s="692"/>
      <c r="BH261" s="692"/>
      <c r="BI261" s="692"/>
      <c r="BJ261" s="692"/>
      <c r="BK261" s="692"/>
      <c r="BL261" s="692"/>
      <c r="BN261" s="692"/>
      <c r="BO261" s="692"/>
      <c r="BP261" s="692"/>
      <c r="BQ261" s="692"/>
      <c r="BR261" s="692"/>
      <c r="BS261" s="692"/>
      <c r="BT261" s="692"/>
      <c r="BU261" s="692"/>
      <c r="BV261" s="692"/>
      <c r="BW261" s="692"/>
      <c r="BX261" s="692"/>
      <c r="BY261" s="692"/>
      <c r="BZ261" s="692"/>
      <c r="CB261" s="692"/>
      <c r="CC261" s="692"/>
      <c r="CD261" s="692"/>
      <c r="CE261" s="692"/>
      <c r="CF261" s="692"/>
      <c r="CG261" s="692"/>
      <c r="CH261" s="692"/>
      <c r="CI261" s="692"/>
      <c r="CJ261" s="692"/>
      <c r="CK261" s="692"/>
      <c r="CL261" s="692"/>
      <c r="CM261" s="692"/>
      <c r="CN261" s="692"/>
      <c r="CP261" s="692"/>
      <c r="CQ261" s="692"/>
      <c r="CR261" s="692"/>
      <c r="CS261" s="692"/>
      <c r="CT261" s="692"/>
      <c r="CU261" s="692"/>
      <c r="CV261" s="692"/>
      <c r="CW261" s="692"/>
      <c r="CX261" s="692"/>
      <c r="CY261" s="692"/>
      <c r="CZ261" s="692"/>
      <c r="DA261" s="692"/>
      <c r="DB261" s="692"/>
      <c r="DD261" s="692"/>
      <c r="DE261" s="692"/>
      <c r="DF261" s="692"/>
      <c r="DG261" s="692"/>
      <c r="DH261" s="692"/>
      <c r="DI261" s="692"/>
      <c r="DJ261" s="692"/>
      <c r="DK261" s="692"/>
      <c r="DL261" s="692"/>
      <c r="DM261" s="692"/>
      <c r="DN261" s="692"/>
      <c r="DO261" s="692"/>
      <c r="DP261" s="692"/>
      <c r="DQ261" s="692"/>
      <c r="DR261" s="692"/>
      <c r="DT261" s="692"/>
      <c r="DU261" s="692"/>
      <c r="DV261" s="692"/>
      <c r="DW261" s="692"/>
      <c r="DX261" s="692"/>
      <c r="DY261" s="692"/>
      <c r="DZ261" s="692"/>
      <c r="EA261" s="692"/>
      <c r="EB261" s="692"/>
      <c r="EC261" s="692"/>
      <c r="ED261" s="692"/>
      <c r="EE261" s="692"/>
      <c r="EF261" s="692"/>
      <c r="EG261" s="692"/>
      <c r="EH261" s="692"/>
      <c r="EI261" s="692"/>
      <c r="EJ261" s="692"/>
      <c r="EK261" s="692"/>
      <c r="EL261" s="692"/>
      <c r="EM261" s="692"/>
      <c r="EN261" s="692"/>
      <c r="EO261" s="692"/>
      <c r="EP261" s="692"/>
      <c r="EQ261" s="692"/>
      <c r="ER261" s="692"/>
      <c r="ES261" s="692"/>
      <c r="EU261" s="692"/>
      <c r="EV261" s="692"/>
      <c r="EW261" s="692"/>
      <c r="EX261" s="692"/>
      <c r="EY261" s="692"/>
      <c r="EZ261" s="692"/>
      <c r="FA261" s="692"/>
      <c r="FB261" s="692"/>
      <c r="FC261" s="692"/>
      <c r="FD261" s="692"/>
      <c r="FE261" s="692"/>
      <c r="FF261" s="692"/>
      <c r="FH261" s="692"/>
      <c r="FI261" s="692"/>
      <c r="FJ261" s="692"/>
      <c r="FK261" s="692"/>
      <c r="FL261" s="692"/>
      <c r="FM261" s="692"/>
      <c r="FN261" s="692"/>
      <c r="FO261" s="692"/>
      <c r="FP261" s="692"/>
      <c r="FQ261" s="692"/>
      <c r="FR261" s="692"/>
      <c r="FS261" s="692"/>
      <c r="FU261" s="692"/>
      <c r="FV261" s="692"/>
      <c r="FW261" s="692"/>
      <c r="FX261" s="692"/>
      <c r="FY261" s="692"/>
      <c r="FZ261" s="692"/>
      <c r="GA261" s="692"/>
      <c r="GB261" s="692"/>
      <c r="GC261" s="692"/>
      <c r="GD261" s="692"/>
      <c r="GE261" s="692"/>
      <c r="GF261" s="692"/>
      <c r="GG261" s="692"/>
      <c r="GI261" s="692"/>
      <c r="GJ261" s="692"/>
      <c r="GK261" s="692"/>
      <c r="GL261" s="692"/>
      <c r="GM261" s="692"/>
      <c r="GN261" s="692"/>
      <c r="GO261" s="692"/>
      <c r="GP261" s="692"/>
      <c r="GQ261" s="692"/>
      <c r="GR261" s="692"/>
      <c r="GS261" s="692"/>
      <c r="GT261" s="692"/>
      <c r="GU261" s="692"/>
      <c r="GW261" s="692"/>
      <c r="GX261" s="692"/>
      <c r="GY261" s="692"/>
      <c r="GZ261" s="692"/>
      <c r="HA261" s="692"/>
      <c r="HB261" s="692"/>
      <c r="HC261" s="692"/>
      <c r="HD261" s="692"/>
      <c r="HE261" s="692"/>
      <c r="HF261" s="692"/>
      <c r="HG261" s="692"/>
      <c r="HH261" s="692"/>
      <c r="HI261" s="692"/>
      <c r="HJ261" s="692"/>
      <c r="HK261" s="692"/>
      <c r="HL261" s="692"/>
      <c r="HM261" s="692"/>
      <c r="HN261" s="692"/>
      <c r="HO261" s="692"/>
      <c r="HP261" s="692"/>
      <c r="HQ261" s="692"/>
      <c r="HR261" s="692"/>
      <c r="HS261" s="692"/>
      <c r="HT261" s="692"/>
      <c r="HU261" s="692"/>
      <c r="HV261" s="692"/>
      <c r="HW261" s="692"/>
      <c r="HX261" s="692"/>
      <c r="HY261" s="692"/>
      <c r="HZ261" s="692"/>
      <c r="IA261" s="692"/>
      <c r="IB261" s="692"/>
      <c r="IC261" s="692"/>
      <c r="ID261" s="692"/>
      <c r="IE261" s="692"/>
      <c r="IF261" s="692"/>
      <c r="IG261" s="692"/>
      <c r="IH261" s="692"/>
      <c r="II261" s="692"/>
      <c r="IJ261" s="692"/>
      <c r="IK261" s="692"/>
      <c r="IL261" s="692"/>
      <c r="IM261" s="692"/>
      <c r="IQ261" s="692"/>
      <c r="IR261" s="692"/>
      <c r="IS261" s="692"/>
      <c r="IT261" s="692"/>
      <c r="IU261" s="692"/>
      <c r="IV261" s="692"/>
      <c r="IW261" s="692"/>
      <c r="IX261" s="692"/>
      <c r="IY261" s="692"/>
      <c r="IZ261" s="692"/>
      <c r="JA261" s="692"/>
      <c r="JB261" s="692"/>
      <c r="JC261" s="692"/>
      <c r="JD261" s="692"/>
      <c r="JE261" s="692"/>
      <c r="JF261" s="692"/>
      <c r="JH261" s="692"/>
      <c r="JI261" s="692"/>
      <c r="JJ261" s="692"/>
      <c r="JK261" s="692"/>
      <c r="JL261" s="692"/>
      <c r="JM261" s="692"/>
      <c r="JN261" s="692"/>
      <c r="JO261" s="692"/>
      <c r="JP261" s="692"/>
      <c r="JQ261" s="692"/>
      <c r="JR261" s="692"/>
      <c r="JS261" s="692"/>
      <c r="JT261" s="692"/>
      <c r="JU261" s="692"/>
      <c r="JV261" s="692"/>
      <c r="JW261" s="692"/>
      <c r="JZ261" s="692"/>
      <c r="KA261" s="692"/>
      <c r="KB261" s="692"/>
      <c r="KC261" s="692"/>
      <c r="KD261" s="692"/>
      <c r="KE261" s="692"/>
      <c r="KF261" s="692"/>
      <c r="KG261" s="692"/>
      <c r="KH261" s="692"/>
      <c r="KI261" s="692"/>
      <c r="KJ261" s="692"/>
      <c r="KK261" s="692"/>
      <c r="KL261" s="692"/>
      <c r="KM261" s="692"/>
      <c r="KN261" s="692"/>
      <c r="KO261" s="692"/>
      <c r="KQ261" s="692"/>
      <c r="KR261" s="692"/>
      <c r="KS261" s="692"/>
      <c r="KT261" s="692"/>
      <c r="KU261" s="757"/>
      <c r="KV261" s="692"/>
      <c r="KW261" s="692"/>
      <c r="KX261" s="692"/>
      <c r="KY261" s="692"/>
      <c r="KZ261" s="692"/>
      <c r="LA261" s="692"/>
      <c r="LB261" s="692"/>
      <c r="LC261" s="692"/>
      <c r="LD261" s="692"/>
      <c r="LE261" s="692"/>
      <c r="LF261" s="692"/>
      <c r="LI261" s="692"/>
      <c r="LJ261" s="692"/>
      <c r="LK261" s="692"/>
      <c r="LL261" s="692"/>
      <c r="LM261" s="757"/>
      <c r="LN261" s="692"/>
      <c r="LO261" s="692"/>
      <c r="LP261" s="692"/>
      <c r="LQ261" s="692"/>
      <c r="LR261" s="692"/>
      <c r="LS261" s="692"/>
      <c r="LT261" s="692"/>
      <c r="LU261" s="692"/>
      <c r="LV261" s="692"/>
      <c r="LW261" s="692"/>
      <c r="LX261" s="692"/>
      <c r="LZ261" s="692"/>
      <c r="MA261" s="692"/>
      <c r="MB261" s="692"/>
      <c r="MC261" s="692"/>
      <c r="MD261" s="757"/>
      <c r="ME261" s="692"/>
      <c r="MF261" s="692"/>
      <c r="MG261" s="692"/>
      <c r="MH261" s="692"/>
      <c r="MI261" s="692"/>
      <c r="MJ261" s="692"/>
      <c r="MK261" s="692"/>
      <c r="ML261" s="692"/>
      <c r="MM261" s="692"/>
      <c r="MN261" s="692"/>
      <c r="MO261" s="692"/>
      <c r="MQ261" s="692"/>
      <c r="MR261" s="692"/>
      <c r="MS261" s="692"/>
      <c r="MT261" s="692"/>
      <c r="MU261" s="757"/>
      <c r="MV261" s="692"/>
      <c r="MW261" s="692"/>
      <c r="MX261" s="692"/>
      <c r="MY261" s="692"/>
      <c r="MZ261" s="692"/>
      <c r="NA261" s="692"/>
      <c r="NB261" s="692"/>
      <c r="NC261" s="692"/>
      <c r="ND261" s="692"/>
      <c r="NE261" s="692"/>
      <c r="NF261" s="692"/>
      <c r="NI261" s="13"/>
      <c r="NJ261" s="13"/>
      <c r="NK261" s="13"/>
      <c r="NL261" s="13"/>
      <c r="NM261" s="666"/>
      <c r="NN261" s="262"/>
      <c r="NO261" s="13"/>
      <c r="NP261" s="13"/>
      <c r="NQ261" s="13"/>
      <c r="NR261" s="13"/>
      <c r="NS261" s="13"/>
      <c r="NT261" s="13"/>
      <c r="NU261" s="13"/>
      <c r="NV261" s="13"/>
      <c r="NW261" s="13"/>
      <c r="NX261" s="13"/>
      <c r="OA261" s="13"/>
      <c r="OB261" s="13"/>
      <c r="OC261" s="13"/>
      <c r="OD261" s="13"/>
      <c r="OE261" s="666"/>
      <c r="OF261" s="262"/>
      <c r="OG261" s="13"/>
      <c r="OH261" s="13"/>
      <c r="OI261" s="13"/>
      <c r="OJ261" s="13"/>
      <c r="OK261" s="13"/>
      <c r="OL261" s="13"/>
      <c r="OM261" s="13"/>
      <c r="ON261" s="13"/>
      <c r="OQ261" s="13"/>
      <c r="OR261" s="13"/>
      <c r="OS261" s="13"/>
      <c r="OT261" s="13"/>
      <c r="OU261" s="666"/>
      <c r="OV261" s="262"/>
      <c r="OW261" s="13"/>
      <c r="OX261" s="13"/>
      <c r="OY261" s="13"/>
      <c r="OZ261" s="13"/>
      <c r="PA261" s="13"/>
      <c r="PB261" s="13"/>
      <c r="PC261" s="13"/>
      <c r="PD261" s="13"/>
      <c r="PG261" s="13"/>
      <c r="PH261" s="13"/>
      <c r="PI261" s="13"/>
      <c r="PJ261" s="13"/>
      <c r="PK261" s="666"/>
      <c r="PL261" s="262"/>
      <c r="PM261" s="13"/>
      <c r="PN261" s="13"/>
      <c r="PO261" s="13"/>
      <c r="PP261" s="13"/>
      <c r="PQ261" s="13"/>
      <c r="PR261" s="13"/>
      <c r="PS261" s="13"/>
      <c r="PT261" s="13"/>
      <c r="PV261" s="13"/>
      <c r="PW261" s="13"/>
      <c r="PX261" s="13"/>
      <c r="PY261" s="13"/>
      <c r="PZ261" s="666"/>
      <c r="QA261" s="262"/>
      <c r="QB261" s="13"/>
      <c r="QC261" s="13"/>
      <c r="QD261" s="13"/>
      <c r="QE261" s="13"/>
      <c r="QF261" s="13"/>
      <c r="QG261" s="13"/>
      <c r="QH261" s="13"/>
      <c r="QI261" s="13"/>
      <c r="QK261" s="13" t="s">
        <v>754</v>
      </c>
      <c r="QL261" s="486">
        <v>13.55</v>
      </c>
      <c r="QM261" s="486">
        <v>14.57</v>
      </c>
      <c r="QN261" s="472"/>
      <c r="QO261" s="473" t="s">
        <v>62</v>
      </c>
      <c r="QP261" s="761">
        <f>QM261-QL261+QW261-QV261</f>
        <v>1.0199999999999996</v>
      </c>
      <c r="QQ261" s="485">
        <f>QP261/QL261</f>
        <v>7.5276752767527641E-2</v>
      </c>
      <c r="QR261" s="472"/>
      <c r="QS261" s="472"/>
      <c r="QT261" s="472"/>
      <c r="QU261" s="472" t="s">
        <v>39</v>
      </c>
      <c r="QV261" s="472"/>
      <c r="QW261" s="472"/>
      <c r="QX261" s="13" t="s">
        <v>755</v>
      </c>
      <c r="QZ261" s="622" t="s">
        <v>754</v>
      </c>
      <c r="RA261" s="486">
        <v>13.55</v>
      </c>
      <c r="RB261" s="486">
        <v>14.57</v>
      </c>
      <c r="RC261" s="515"/>
      <c r="RD261" s="473" t="s">
        <v>62</v>
      </c>
      <c r="RE261" s="906">
        <f>RB261-RA261+RL261-RK261</f>
        <v>1.0199999999999996</v>
      </c>
      <c r="RF261" s="485">
        <f>RE261/RA261</f>
        <v>7.5276752767527641E-2</v>
      </c>
      <c r="RG261" s="472"/>
      <c r="RH261" s="472"/>
      <c r="RI261" s="472"/>
      <c r="RJ261" s="584" t="s">
        <v>39</v>
      </c>
      <c r="RK261" s="473"/>
      <c r="RL261" s="585"/>
      <c r="RM261" s="633" t="s">
        <v>755</v>
      </c>
      <c r="RQ261" s="622" t="s">
        <v>754</v>
      </c>
      <c r="RR261" s="486">
        <v>13.55</v>
      </c>
      <c r="RS261" s="486">
        <v>14.57</v>
      </c>
      <c r="RT261" s="515"/>
      <c r="RU261" s="473" t="s">
        <v>62</v>
      </c>
      <c r="RV261" s="906">
        <f>RS261-RR261+SC261-SB261</f>
        <v>1.0199999999999996</v>
      </c>
      <c r="RW261" s="485">
        <f>RV261/RR261</f>
        <v>7.5276752767527641E-2</v>
      </c>
      <c r="RX261" s="472"/>
      <c r="RY261" s="472"/>
      <c r="RZ261" s="472"/>
      <c r="SA261" s="584" t="s">
        <v>39</v>
      </c>
      <c r="SB261" s="473"/>
      <c r="SC261" s="585"/>
      <c r="SD261" s="633" t="s">
        <v>755</v>
      </c>
    </row>
    <row r="262" spans="1:498 16283:16288">
      <c r="A262" s="366"/>
      <c r="B262" s="368">
        <v>120</v>
      </c>
      <c r="C262" s="366" t="s">
        <v>58</v>
      </c>
      <c r="D262" s="789">
        <v>1039</v>
      </c>
      <c r="E262" s="369" t="s">
        <v>697</v>
      </c>
      <c r="F262" s="366" t="s">
        <v>698</v>
      </c>
      <c r="G262" s="610" t="s">
        <v>718</v>
      </c>
      <c r="H262" s="366"/>
      <c r="J262" s="692"/>
      <c r="K262" s="692"/>
      <c r="L262" s="692"/>
      <c r="M262" s="692"/>
      <c r="N262" s="692"/>
      <c r="O262" s="692"/>
      <c r="P262" s="692"/>
      <c r="Q262" s="692"/>
      <c r="R262" s="692"/>
      <c r="S262" s="692"/>
      <c r="T262" s="692"/>
      <c r="U262" s="692"/>
      <c r="V262" s="692"/>
      <c r="X262" s="692"/>
      <c r="Y262" s="692"/>
      <c r="Z262" s="692"/>
      <c r="AA262" s="692"/>
      <c r="AB262" s="692"/>
      <c r="AC262" s="692"/>
      <c r="AD262" s="692"/>
      <c r="AE262" s="692"/>
      <c r="AF262" s="692"/>
      <c r="AG262" s="692"/>
      <c r="AH262" s="692"/>
      <c r="AI262" s="692"/>
      <c r="AJ262" s="692"/>
      <c r="AL262" s="692"/>
      <c r="AM262" s="692"/>
      <c r="AN262" s="692"/>
      <c r="AO262" s="692"/>
      <c r="AP262" s="692"/>
      <c r="AQ262" s="692"/>
      <c r="AR262" s="692"/>
      <c r="AS262" s="692"/>
      <c r="AT262" s="692"/>
      <c r="AU262" s="692"/>
      <c r="AV262" s="692"/>
      <c r="AW262" s="692"/>
      <c r="AX262" s="692"/>
      <c r="AZ262" s="692"/>
      <c r="BA262" s="692"/>
      <c r="BB262" s="692"/>
      <c r="BC262" s="692"/>
      <c r="BD262" s="692"/>
      <c r="BE262" s="692"/>
      <c r="BF262" s="692"/>
      <c r="BG262" s="692"/>
      <c r="BH262" s="692"/>
      <c r="BI262" s="692"/>
      <c r="BJ262" s="692"/>
      <c r="BK262" s="692"/>
      <c r="BL262" s="692"/>
      <c r="BN262" s="692"/>
      <c r="BO262" s="692"/>
      <c r="BP262" s="692"/>
      <c r="BQ262" s="692"/>
      <c r="BR262" s="692"/>
      <c r="BS262" s="692"/>
      <c r="BT262" s="692"/>
      <c r="BU262" s="692"/>
      <c r="BV262" s="692"/>
      <c r="BW262" s="692"/>
      <c r="BX262" s="692"/>
      <c r="BY262" s="692"/>
      <c r="BZ262" s="692"/>
      <c r="CB262" s="692"/>
      <c r="CC262" s="692"/>
      <c r="CD262" s="692"/>
      <c r="CE262" s="692"/>
      <c r="CF262" s="692"/>
      <c r="CG262" s="692"/>
      <c r="CH262" s="692"/>
      <c r="CI262" s="692"/>
      <c r="CJ262" s="692"/>
      <c r="CK262" s="692"/>
      <c r="CL262" s="692"/>
      <c r="CM262" s="692"/>
      <c r="CN262" s="692"/>
      <c r="CP262" s="692"/>
      <c r="CQ262" s="692"/>
      <c r="CR262" s="692"/>
      <c r="CS262" s="692"/>
      <c r="CT262" s="692"/>
      <c r="CU262" s="692"/>
      <c r="CV262" s="692"/>
      <c r="CW262" s="692"/>
      <c r="CX262" s="692"/>
      <c r="CY262" s="692"/>
      <c r="CZ262" s="692"/>
      <c r="DA262" s="692"/>
      <c r="DB262" s="692"/>
      <c r="DD262" s="692"/>
      <c r="DE262" s="692"/>
      <c r="DF262" s="692"/>
      <c r="DG262" s="692"/>
      <c r="DH262" s="692"/>
      <c r="DI262" s="692"/>
      <c r="DJ262" s="692"/>
      <c r="DK262" s="692"/>
      <c r="DL262" s="692"/>
      <c r="DM262" s="692"/>
      <c r="DN262" s="692"/>
      <c r="DO262" s="692"/>
      <c r="DP262" s="692"/>
      <c r="DQ262" s="692"/>
      <c r="DR262" s="692"/>
      <c r="DT262" s="692"/>
      <c r="DU262" s="692"/>
      <c r="DV262" s="692"/>
      <c r="DW262" s="692"/>
      <c r="DX262" s="692"/>
      <c r="DY262" s="692"/>
      <c r="DZ262" s="692"/>
      <c r="EA262" s="692"/>
      <c r="EB262" s="692"/>
      <c r="EC262" s="692"/>
      <c r="ED262" s="692"/>
      <c r="EE262" s="692"/>
      <c r="EF262" s="692"/>
      <c r="EG262" s="692"/>
      <c r="EH262" s="692"/>
      <c r="EI262" s="692"/>
      <c r="EJ262" s="692"/>
      <c r="EK262" s="692"/>
      <c r="EL262" s="692"/>
      <c r="EM262" s="692"/>
      <c r="EN262" s="692"/>
      <c r="EO262" s="692"/>
      <c r="EP262" s="692"/>
      <c r="EQ262" s="692"/>
      <c r="ER262" s="692"/>
      <c r="ES262" s="692"/>
      <c r="EU262" s="692"/>
      <c r="EV262" s="692"/>
      <c r="EW262" s="692"/>
      <c r="EX262" s="692"/>
      <c r="EY262" s="692"/>
      <c r="EZ262" s="692"/>
      <c r="FA262" s="692"/>
      <c r="FB262" s="692"/>
      <c r="FC262" s="692"/>
      <c r="FD262" s="692"/>
      <c r="FE262" s="692"/>
      <c r="FF262" s="692"/>
      <c r="FH262" s="692"/>
      <c r="FI262" s="692"/>
      <c r="FJ262" s="692"/>
      <c r="FK262" s="692"/>
      <c r="FL262" s="692"/>
      <c r="FM262" s="692"/>
      <c r="FN262" s="692"/>
      <c r="FO262" s="692"/>
      <c r="FP262" s="692"/>
      <c r="FQ262" s="692"/>
      <c r="FR262" s="692"/>
      <c r="FS262" s="692"/>
      <c r="FU262" s="692"/>
      <c r="FV262" s="692"/>
      <c r="FW262" s="692"/>
      <c r="FX262" s="692"/>
      <c r="FY262" s="692"/>
      <c r="FZ262" s="692"/>
      <c r="GA262" s="692"/>
      <c r="GB262" s="692"/>
      <c r="GC262" s="692"/>
      <c r="GD262" s="692"/>
      <c r="GE262" s="692"/>
      <c r="GF262" s="692"/>
      <c r="GG262" s="692"/>
      <c r="GI262" s="692"/>
      <c r="GJ262" s="692"/>
      <c r="GK262" s="692"/>
      <c r="GL262" s="692"/>
      <c r="GM262" s="692"/>
      <c r="GN262" s="692"/>
      <c r="GO262" s="692"/>
      <c r="GP262" s="692"/>
      <c r="GQ262" s="692"/>
      <c r="GR262" s="692"/>
      <c r="GS262" s="692"/>
      <c r="GT262" s="692"/>
      <c r="GU262" s="692"/>
      <c r="GW262" s="692"/>
      <c r="GX262" s="692"/>
      <c r="GY262" s="692"/>
      <c r="GZ262" s="692"/>
      <c r="HA262" s="692"/>
      <c r="HB262" s="692"/>
      <c r="HC262" s="692"/>
      <c r="HD262" s="692"/>
      <c r="HE262" s="692"/>
      <c r="HF262" s="692"/>
      <c r="HG262" s="692"/>
      <c r="HH262" s="692"/>
      <c r="HI262" s="692"/>
      <c r="HJ262" s="692"/>
      <c r="HK262" s="692"/>
      <c r="HL262" s="692"/>
      <c r="HM262" s="692"/>
      <c r="HN262" s="692"/>
      <c r="HO262" s="692"/>
      <c r="HP262" s="692"/>
      <c r="HQ262" s="692"/>
      <c r="HR262" s="692"/>
      <c r="HS262" s="692"/>
      <c r="HT262" s="692"/>
      <c r="HU262" s="692"/>
      <c r="HV262" s="692"/>
      <c r="HW262" s="692"/>
      <c r="HX262" s="692"/>
      <c r="HY262" s="692"/>
      <c r="HZ262" s="692"/>
      <c r="IA262" s="692"/>
      <c r="IB262" s="692"/>
      <c r="IC262" s="692"/>
      <c r="ID262" s="692"/>
      <c r="IE262" s="692"/>
      <c r="IF262" s="692"/>
      <c r="IG262" s="692"/>
      <c r="IH262" s="692"/>
      <c r="II262" s="692"/>
      <c r="IJ262" s="692"/>
      <c r="IK262" s="692"/>
      <c r="IL262" s="692"/>
      <c r="IM262" s="692"/>
      <c r="IQ262" s="692"/>
      <c r="IR262" s="692"/>
      <c r="IS262" s="692"/>
      <c r="IT262" s="692"/>
      <c r="IU262" s="692"/>
      <c r="IV262" s="692"/>
      <c r="IW262" s="692"/>
      <c r="IX262" s="692"/>
      <c r="IY262" s="692"/>
      <c r="IZ262" s="692"/>
      <c r="JA262" s="692"/>
      <c r="JB262" s="692"/>
      <c r="JC262" s="692"/>
      <c r="JD262" s="692"/>
      <c r="JE262" s="692"/>
      <c r="JF262" s="692"/>
      <c r="JH262" s="692"/>
      <c r="JI262" s="692"/>
      <c r="JJ262" s="692"/>
      <c r="JK262" s="692"/>
      <c r="JL262" s="692"/>
      <c r="JM262" s="692"/>
      <c r="JN262" s="692"/>
      <c r="JO262" s="692"/>
      <c r="JP262" s="692"/>
      <c r="JQ262" s="692"/>
      <c r="JR262" s="692"/>
      <c r="JS262" s="692"/>
      <c r="JT262" s="692"/>
      <c r="JU262" s="692"/>
      <c r="JV262" s="692"/>
      <c r="JW262" s="692"/>
      <c r="JZ262" s="692"/>
      <c r="KA262" s="692"/>
      <c r="KB262" s="692"/>
      <c r="KC262" s="692"/>
      <c r="KD262" s="692"/>
      <c r="KE262" s="692"/>
      <c r="KF262" s="692"/>
      <c r="KG262" s="692"/>
      <c r="KH262" s="692"/>
      <c r="KI262" s="692"/>
      <c r="KJ262" s="692"/>
      <c r="KK262" s="692"/>
      <c r="KL262" s="692"/>
      <c r="KM262" s="692"/>
      <c r="KN262" s="692"/>
      <c r="KO262" s="692"/>
      <c r="KQ262" s="692"/>
      <c r="KR262" s="692"/>
      <c r="KS262" s="692"/>
      <c r="KT262" s="692"/>
      <c r="KU262" s="757"/>
      <c r="KV262" s="692"/>
      <c r="KW262" s="692"/>
      <c r="KX262" s="692"/>
      <c r="KY262" s="692"/>
      <c r="KZ262" s="692"/>
      <c r="LA262" s="692"/>
      <c r="LB262" s="692"/>
      <c r="LC262" s="692"/>
      <c r="LD262" s="692"/>
      <c r="LE262" s="692"/>
      <c r="LF262" s="692"/>
      <c r="LI262" s="692"/>
      <c r="LJ262" s="692"/>
      <c r="LK262" s="692"/>
      <c r="LL262" s="692"/>
      <c r="LM262" s="757"/>
      <c r="LN262" s="692"/>
      <c r="LO262" s="692"/>
      <c r="LP262" s="692"/>
      <c r="LQ262" s="692"/>
      <c r="LR262" s="692"/>
      <c r="LS262" s="692"/>
      <c r="LT262" s="692"/>
      <c r="LU262" s="692"/>
      <c r="LV262" s="692"/>
      <c r="LW262" s="692"/>
      <c r="LX262" s="692"/>
      <c r="LZ262" s="692"/>
      <c r="MA262" s="692"/>
      <c r="MB262" s="692"/>
      <c r="MC262" s="692"/>
      <c r="MD262" s="757"/>
      <c r="ME262" s="692"/>
      <c r="MF262" s="692"/>
      <c r="MG262" s="692"/>
      <c r="MH262" s="692"/>
      <c r="MI262" s="692"/>
      <c r="MJ262" s="692"/>
      <c r="MK262" s="692"/>
      <c r="ML262" s="692"/>
      <c r="MM262" s="692"/>
      <c r="MN262" s="692"/>
      <c r="MO262" s="692"/>
      <c r="MQ262" s="692"/>
      <c r="MR262" s="692"/>
      <c r="MS262" s="692"/>
      <c r="MT262" s="692"/>
      <c r="MU262" s="757"/>
      <c r="MV262" s="692"/>
      <c r="MW262" s="692"/>
      <c r="MX262" s="692"/>
      <c r="MY262" s="692"/>
      <c r="MZ262" s="692"/>
      <c r="NA262" s="692"/>
      <c r="NB262" s="692"/>
      <c r="NC262" s="692"/>
      <c r="ND262" s="692"/>
      <c r="NE262" s="692"/>
      <c r="NF262" s="692"/>
      <c r="NI262" s="13"/>
      <c r="NJ262" s="13"/>
      <c r="NK262" s="13"/>
      <c r="NL262" s="13"/>
      <c r="NM262" s="666"/>
      <c r="NN262" s="262"/>
      <c r="NO262" s="13"/>
      <c r="NP262" s="13"/>
      <c r="NQ262" s="13"/>
      <c r="NR262" s="13"/>
      <c r="NS262" s="13"/>
      <c r="NT262" s="13"/>
      <c r="NU262" s="13"/>
      <c r="NV262" s="13"/>
      <c r="NW262" s="13"/>
      <c r="NX262" s="13"/>
      <c r="OA262" s="13"/>
      <c r="OB262" s="13"/>
      <c r="OC262" s="13"/>
      <c r="OD262" s="13"/>
      <c r="OE262" s="666"/>
      <c r="OF262" s="262"/>
      <c r="OG262" s="13"/>
      <c r="OH262" s="13"/>
      <c r="OI262" s="13"/>
      <c r="OJ262" s="13"/>
      <c r="OK262" s="13"/>
      <c r="OL262" s="13"/>
      <c r="OM262" s="13"/>
      <c r="ON262" s="13"/>
      <c r="OQ262" s="13"/>
      <c r="OR262" s="13"/>
      <c r="OS262" s="13"/>
      <c r="OT262" s="13"/>
      <c r="OU262" s="666"/>
      <c r="OV262" s="262"/>
      <c r="OW262" s="13"/>
      <c r="OX262" s="13"/>
      <c r="OY262" s="13"/>
      <c r="OZ262" s="13"/>
      <c r="PA262" s="13"/>
      <c r="PB262" s="13"/>
      <c r="PC262" s="13"/>
      <c r="PD262" s="13"/>
      <c r="PG262" s="13"/>
      <c r="PH262" s="13"/>
      <c r="PI262" s="13"/>
      <c r="PJ262" s="13"/>
      <c r="PK262" s="666"/>
      <c r="PL262" s="262"/>
      <c r="PM262" s="13"/>
      <c r="PN262" s="13"/>
      <c r="PO262" s="13"/>
      <c r="PP262" s="13"/>
      <c r="PQ262" s="13"/>
      <c r="PR262" s="13"/>
      <c r="PS262" s="13"/>
      <c r="PT262" s="13"/>
      <c r="PV262" s="13"/>
      <c r="PW262" s="13"/>
      <c r="PX262" s="13"/>
      <c r="PY262" s="13"/>
      <c r="PZ262" s="666"/>
      <c r="QA262" s="262"/>
      <c r="QB262" s="13"/>
      <c r="QC262" s="13"/>
      <c r="QD262" s="13"/>
      <c r="QE262" s="13"/>
      <c r="QF262" s="13"/>
      <c r="QG262" s="13"/>
      <c r="QH262" s="13"/>
      <c r="QI262" s="13"/>
      <c r="QK262" s="13" t="s">
        <v>754</v>
      </c>
      <c r="QL262" s="486">
        <f>9.1+0.6</f>
        <v>9.6999999999999993</v>
      </c>
      <c r="QM262" s="486">
        <f>10.01+0.75</f>
        <v>10.76</v>
      </c>
      <c r="QN262" s="472"/>
      <c r="QO262" s="473" t="s">
        <v>62</v>
      </c>
      <c r="QP262" s="761">
        <f>QM262-QL262+QW262-QV262</f>
        <v>1.0600000000000005</v>
      </c>
      <c r="QQ262" s="485">
        <f>QP262/QL262</f>
        <v>0.10927835051546397</v>
      </c>
      <c r="QR262" s="472"/>
      <c r="QS262" s="472"/>
      <c r="QT262" s="472"/>
      <c r="QU262" s="472" t="s">
        <v>39</v>
      </c>
      <c r="QV262" s="472"/>
      <c r="QW262" s="472"/>
      <c r="QX262" s="13" t="s">
        <v>755</v>
      </c>
      <c r="QZ262" s="622" t="s">
        <v>754</v>
      </c>
      <c r="RA262" s="486">
        <f>9.1+0.6</f>
        <v>9.6999999999999993</v>
      </c>
      <c r="RB262" s="486">
        <f>10.01+0.75</f>
        <v>10.76</v>
      </c>
      <c r="RC262" s="515"/>
      <c r="RD262" s="473" t="s">
        <v>62</v>
      </c>
      <c r="RE262" s="906">
        <f>RB262-RA262+RL262-RK262</f>
        <v>1.0600000000000005</v>
      </c>
      <c r="RF262" s="485">
        <f>RE262/RA262</f>
        <v>0.10927835051546397</v>
      </c>
      <c r="RG262" s="472"/>
      <c r="RH262" s="472"/>
      <c r="RI262" s="472"/>
      <c r="RJ262" s="584" t="s">
        <v>39</v>
      </c>
      <c r="RK262" s="473"/>
      <c r="RL262" s="585"/>
      <c r="RM262" s="633" t="s">
        <v>755</v>
      </c>
      <c r="RQ262" s="622" t="s">
        <v>754</v>
      </c>
      <c r="RR262" s="486">
        <f>9.1+0.6</f>
        <v>9.6999999999999993</v>
      </c>
      <c r="RS262" s="486">
        <f>10.01+0.75</f>
        <v>10.76</v>
      </c>
      <c r="RT262" s="515"/>
      <c r="RU262" s="473" t="s">
        <v>62</v>
      </c>
      <c r="RV262" s="906">
        <f>RS262-RR262+SC262-SB262</f>
        <v>1.0600000000000005</v>
      </c>
      <c r="RW262" s="485">
        <f>RV262/RR262</f>
        <v>0.10927835051546397</v>
      </c>
      <c r="RX262" s="472"/>
      <c r="RY262" s="472"/>
      <c r="RZ262" s="472"/>
      <c r="SA262" s="584" t="s">
        <v>39</v>
      </c>
      <c r="SB262" s="473"/>
      <c r="SC262" s="585"/>
      <c r="SD262" s="633" t="s">
        <v>755</v>
      </c>
    </row>
    <row r="263" spans="1:498 16283:16288">
      <c r="A263" s="366"/>
      <c r="B263" s="368">
        <v>120</v>
      </c>
      <c r="C263" s="366" t="s">
        <v>58</v>
      </c>
      <c r="D263" s="789">
        <v>1039</v>
      </c>
      <c r="E263" s="369" t="s">
        <v>697</v>
      </c>
      <c r="F263" s="366" t="s">
        <v>698</v>
      </c>
      <c r="G263" s="610" t="s">
        <v>719</v>
      </c>
      <c r="H263" s="366"/>
      <c r="J263" s="692"/>
      <c r="K263" s="692"/>
      <c r="L263" s="692"/>
      <c r="M263" s="692"/>
      <c r="N263" s="692"/>
      <c r="O263" s="692"/>
      <c r="P263" s="692"/>
      <c r="Q263" s="692"/>
      <c r="R263" s="692"/>
      <c r="S263" s="692"/>
      <c r="T263" s="692"/>
      <c r="U263" s="692"/>
      <c r="V263" s="692"/>
      <c r="X263" s="692"/>
      <c r="Y263" s="692"/>
      <c r="Z263" s="692"/>
      <c r="AA263" s="692"/>
      <c r="AB263" s="692"/>
      <c r="AC263" s="692"/>
      <c r="AD263" s="692"/>
      <c r="AE263" s="692"/>
      <c r="AF263" s="692"/>
      <c r="AG263" s="692"/>
      <c r="AH263" s="692"/>
      <c r="AI263" s="692"/>
      <c r="AJ263" s="692"/>
      <c r="AL263" s="692"/>
      <c r="AM263" s="692"/>
      <c r="AN263" s="692"/>
      <c r="AO263" s="692"/>
      <c r="AP263" s="692"/>
      <c r="AQ263" s="692"/>
      <c r="AR263" s="692"/>
      <c r="AS263" s="692"/>
      <c r="AT263" s="692"/>
      <c r="AU263" s="692"/>
      <c r="AV263" s="692"/>
      <c r="AW263" s="692"/>
      <c r="AX263" s="692"/>
      <c r="AZ263" s="692"/>
      <c r="BA263" s="692"/>
      <c r="BB263" s="692"/>
      <c r="BC263" s="692"/>
      <c r="BD263" s="692"/>
      <c r="BE263" s="692"/>
      <c r="BF263" s="692"/>
      <c r="BG263" s="692"/>
      <c r="BH263" s="692"/>
      <c r="BI263" s="692"/>
      <c r="BJ263" s="692"/>
      <c r="BK263" s="692"/>
      <c r="BL263" s="692"/>
      <c r="BN263" s="692"/>
      <c r="BO263" s="692"/>
      <c r="BP263" s="692"/>
      <c r="BQ263" s="692"/>
      <c r="BR263" s="692"/>
      <c r="BS263" s="692"/>
      <c r="BT263" s="692"/>
      <c r="BU263" s="692"/>
      <c r="BV263" s="692"/>
      <c r="BW263" s="692"/>
      <c r="BX263" s="692"/>
      <c r="BY263" s="692"/>
      <c r="BZ263" s="692"/>
      <c r="CB263" s="692"/>
      <c r="CC263" s="692"/>
      <c r="CD263" s="692"/>
      <c r="CE263" s="692"/>
      <c r="CF263" s="692"/>
      <c r="CG263" s="692"/>
      <c r="CH263" s="692"/>
      <c r="CI263" s="692"/>
      <c r="CJ263" s="692"/>
      <c r="CK263" s="692"/>
      <c r="CL263" s="692"/>
      <c r="CM263" s="692"/>
      <c r="CN263" s="692"/>
      <c r="CP263" s="692"/>
      <c r="CQ263" s="692"/>
      <c r="CR263" s="692"/>
      <c r="CS263" s="692"/>
      <c r="CT263" s="692"/>
      <c r="CU263" s="692"/>
      <c r="CV263" s="692"/>
      <c r="CW263" s="692"/>
      <c r="CX263" s="692"/>
      <c r="CY263" s="692"/>
      <c r="CZ263" s="692"/>
      <c r="DA263" s="692"/>
      <c r="DB263" s="692"/>
      <c r="DD263" s="692"/>
      <c r="DE263" s="692"/>
      <c r="DF263" s="692"/>
      <c r="DG263" s="692"/>
      <c r="DH263" s="692"/>
      <c r="DI263" s="692"/>
      <c r="DJ263" s="692"/>
      <c r="DK263" s="692"/>
      <c r="DL263" s="692"/>
      <c r="DM263" s="692"/>
      <c r="DN263" s="692"/>
      <c r="DO263" s="692"/>
      <c r="DP263" s="692"/>
      <c r="DQ263" s="692"/>
      <c r="DR263" s="692"/>
      <c r="DT263" s="692"/>
      <c r="DU263" s="692"/>
      <c r="DV263" s="692"/>
      <c r="DW263" s="692"/>
      <c r="DX263" s="692"/>
      <c r="DY263" s="692"/>
      <c r="DZ263" s="692"/>
      <c r="EA263" s="692"/>
      <c r="EB263" s="692"/>
      <c r="EC263" s="692"/>
      <c r="ED263" s="692"/>
      <c r="EE263" s="692"/>
      <c r="EF263" s="692"/>
      <c r="EG263" s="692"/>
      <c r="EH263" s="692"/>
      <c r="EI263" s="692"/>
      <c r="EJ263" s="692"/>
      <c r="EK263" s="692"/>
      <c r="EL263" s="692"/>
      <c r="EM263" s="692"/>
      <c r="EN263" s="692"/>
      <c r="EO263" s="692"/>
      <c r="EP263" s="692"/>
      <c r="EQ263" s="692"/>
      <c r="ER263" s="692"/>
      <c r="ES263" s="692"/>
      <c r="EU263" s="692"/>
      <c r="EV263" s="692"/>
      <c r="EW263" s="692"/>
      <c r="EX263" s="692"/>
      <c r="EY263" s="692"/>
      <c r="EZ263" s="692"/>
      <c r="FA263" s="692"/>
      <c r="FB263" s="692"/>
      <c r="FC263" s="692"/>
      <c r="FD263" s="692"/>
      <c r="FE263" s="692"/>
      <c r="FF263" s="692"/>
      <c r="FH263" s="692"/>
      <c r="FI263" s="692"/>
      <c r="FJ263" s="692"/>
      <c r="FK263" s="692"/>
      <c r="FL263" s="692"/>
      <c r="FM263" s="692"/>
      <c r="FN263" s="692"/>
      <c r="FO263" s="692"/>
      <c r="FP263" s="692"/>
      <c r="FQ263" s="692"/>
      <c r="FR263" s="692"/>
      <c r="FS263" s="692"/>
      <c r="FU263" s="692"/>
      <c r="FV263" s="692"/>
      <c r="FW263" s="692"/>
      <c r="FX263" s="692"/>
      <c r="FY263" s="692"/>
      <c r="FZ263" s="692"/>
      <c r="GA263" s="692"/>
      <c r="GB263" s="692"/>
      <c r="GC263" s="692"/>
      <c r="GD263" s="692"/>
      <c r="GE263" s="692"/>
      <c r="GF263" s="692"/>
      <c r="GG263" s="692"/>
      <c r="GI263" s="692"/>
      <c r="GJ263" s="692"/>
      <c r="GK263" s="692"/>
      <c r="GL263" s="692"/>
      <c r="GM263" s="692"/>
      <c r="GN263" s="692"/>
      <c r="GO263" s="692"/>
      <c r="GP263" s="692"/>
      <c r="GQ263" s="692"/>
      <c r="GR263" s="692"/>
      <c r="GS263" s="692"/>
      <c r="GT263" s="692"/>
      <c r="GU263" s="692"/>
      <c r="GW263" s="692"/>
      <c r="GX263" s="692"/>
      <c r="GY263" s="692"/>
      <c r="GZ263" s="692"/>
      <c r="HA263" s="692"/>
      <c r="HB263" s="692"/>
      <c r="HC263" s="692"/>
      <c r="HD263" s="692"/>
      <c r="HE263" s="692"/>
      <c r="HF263" s="692"/>
      <c r="HG263" s="692"/>
      <c r="HH263" s="692"/>
      <c r="HI263" s="692"/>
      <c r="HJ263" s="692"/>
      <c r="HK263" s="692"/>
      <c r="HL263" s="692"/>
      <c r="HM263" s="692"/>
      <c r="HN263" s="692"/>
      <c r="HO263" s="692"/>
      <c r="HP263" s="692"/>
      <c r="HQ263" s="692"/>
      <c r="HR263" s="692"/>
      <c r="HS263" s="692"/>
      <c r="HT263" s="692"/>
      <c r="HU263" s="692"/>
      <c r="HV263" s="692"/>
      <c r="HW263" s="692"/>
      <c r="HX263" s="692"/>
      <c r="HY263" s="692"/>
      <c r="HZ263" s="692"/>
      <c r="IA263" s="692"/>
      <c r="IB263" s="692"/>
      <c r="IC263" s="692"/>
      <c r="ID263" s="692"/>
      <c r="IE263" s="692"/>
      <c r="IF263" s="692"/>
      <c r="IG263" s="692"/>
      <c r="IH263" s="692"/>
      <c r="II263" s="692"/>
      <c r="IJ263" s="692"/>
      <c r="IK263" s="692"/>
      <c r="IL263" s="692"/>
      <c r="IM263" s="692"/>
      <c r="IQ263" s="692"/>
      <c r="IR263" s="692"/>
      <c r="IS263" s="692"/>
      <c r="IT263" s="692"/>
      <c r="IU263" s="692"/>
      <c r="IV263" s="692"/>
      <c r="IW263" s="692"/>
      <c r="IX263" s="692"/>
      <c r="IY263" s="692"/>
      <c r="IZ263" s="692"/>
      <c r="JA263" s="692"/>
      <c r="JB263" s="692"/>
      <c r="JC263" s="692"/>
      <c r="JD263" s="692"/>
      <c r="JE263" s="692"/>
      <c r="JF263" s="692"/>
      <c r="JH263" s="692"/>
      <c r="JI263" s="692"/>
      <c r="JJ263" s="692"/>
      <c r="JK263" s="692"/>
      <c r="JL263" s="692"/>
      <c r="JM263" s="692"/>
      <c r="JN263" s="692"/>
      <c r="JO263" s="692"/>
      <c r="JP263" s="692"/>
      <c r="JQ263" s="692"/>
      <c r="JR263" s="692"/>
      <c r="JS263" s="692"/>
      <c r="JT263" s="692"/>
      <c r="JU263" s="692"/>
      <c r="JV263" s="692"/>
      <c r="JW263" s="692"/>
      <c r="JZ263" s="692"/>
      <c r="KA263" s="692"/>
      <c r="KB263" s="692"/>
      <c r="KC263" s="692"/>
      <c r="KD263" s="692"/>
      <c r="KE263" s="692"/>
      <c r="KF263" s="692"/>
      <c r="KG263" s="692"/>
      <c r="KH263" s="692"/>
      <c r="KI263" s="692"/>
      <c r="KJ263" s="692"/>
      <c r="KK263" s="692"/>
      <c r="KL263" s="692"/>
      <c r="KM263" s="692"/>
      <c r="KN263" s="692"/>
      <c r="KO263" s="692"/>
      <c r="KQ263" s="692"/>
      <c r="KR263" s="692"/>
      <c r="KS263" s="692"/>
      <c r="KT263" s="692"/>
      <c r="KU263" s="757"/>
      <c r="KV263" s="692"/>
      <c r="KW263" s="692"/>
      <c r="KX263" s="692"/>
      <c r="KY263" s="692"/>
      <c r="KZ263" s="692"/>
      <c r="LA263" s="692"/>
      <c r="LB263" s="692"/>
      <c r="LC263" s="692"/>
      <c r="LD263" s="692"/>
      <c r="LE263" s="692"/>
      <c r="LF263" s="692"/>
      <c r="LI263" s="692"/>
      <c r="LJ263" s="692"/>
      <c r="LK263" s="692"/>
      <c r="LL263" s="692"/>
      <c r="LM263" s="757"/>
      <c r="LN263" s="692"/>
      <c r="LO263" s="692"/>
      <c r="LP263" s="692"/>
      <c r="LQ263" s="692"/>
      <c r="LR263" s="692"/>
      <c r="LS263" s="692"/>
      <c r="LT263" s="692"/>
      <c r="LU263" s="692"/>
      <c r="LV263" s="692"/>
      <c r="LW263" s="692"/>
      <c r="LX263" s="692"/>
      <c r="LZ263" s="692"/>
      <c r="MA263" s="692"/>
      <c r="MB263" s="692"/>
      <c r="MC263" s="692"/>
      <c r="MD263" s="757"/>
      <c r="ME263" s="692"/>
      <c r="MF263" s="692"/>
      <c r="MG263" s="692"/>
      <c r="MH263" s="692"/>
      <c r="MI263" s="692"/>
      <c r="MJ263" s="692"/>
      <c r="MK263" s="692"/>
      <c r="ML263" s="692"/>
      <c r="MM263" s="692"/>
      <c r="MN263" s="692"/>
      <c r="MO263" s="692"/>
      <c r="MQ263" s="692"/>
      <c r="MR263" s="692"/>
      <c r="MS263" s="692"/>
      <c r="MT263" s="692"/>
      <c r="MU263" s="757"/>
      <c r="MV263" s="692"/>
      <c r="MW263" s="692"/>
      <c r="MX263" s="692"/>
      <c r="MY263" s="692"/>
      <c r="MZ263" s="692"/>
      <c r="NA263" s="692"/>
      <c r="NB263" s="692"/>
      <c r="NC263" s="692"/>
      <c r="ND263" s="692"/>
      <c r="NE263" s="692"/>
      <c r="NF263" s="692"/>
      <c r="NI263" s="13"/>
      <c r="NJ263" s="13"/>
      <c r="NK263" s="13"/>
      <c r="NL263" s="13"/>
      <c r="NM263" s="666"/>
      <c r="NN263" s="262"/>
      <c r="NO263" s="13"/>
      <c r="NP263" s="13"/>
      <c r="NQ263" s="13"/>
      <c r="NR263" s="13"/>
      <c r="NS263" s="13"/>
      <c r="NT263" s="13"/>
      <c r="NU263" s="13"/>
      <c r="NV263" s="13"/>
      <c r="NW263" s="13"/>
      <c r="NX263" s="13"/>
      <c r="OA263" s="13"/>
      <c r="OB263" s="13"/>
      <c r="OC263" s="13"/>
      <c r="OD263" s="13"/>
      <c r="OE263" s="666"/>
      <c r="OF263" s="262"/>
      <c r="OG263" s="13"/>
      <c r="OH263" s="13"/>
      <c r="OI263" s="13"/>
      <c r="OJ263" s="13"/>
      <c r="OK263" s="13"/>
      <c r="OL263" s="13"/>
      <c r="OM263" s="13"/>
      <c r="ON263" s="13"/>
      <c r="OQ263" s="13"/>
      <c r="OR263" s="13"/>
      <c r="OS263" s="13"/>
      <c r="OT263" s="13"/>
      <c r="OU263" s="666"/>
      <c r="OV263" s="262"/>
      <c r="OW263" s="13"/>
      <c r="OX263" s="13"/>
      <c r="OY263" s="13"/>
      <c r="OZ263" s="13"/>
      <c r="PA263" s="13"/>
      <c r="PB263" s="13"/>
      <c r="PC263" s="13"/>
      <c r="PD263" s="13"/>
      <c r="PG263" s="13"/>
      <c r="PH263" s="13"/>
      <c r="PI263" s="13"/>
      <c r="PJ263" s="13"/>
      <c r="PK263" s="666"/>
      <c r="PL263" s="262"/>
      <c r="PM263" s="13"/>
      <c r="PN263" s="13"/>
      <c r="PO263" s="13"/>
      <c r="PP263" s="13"/>
      <c r="PQ263" s="13"/>
      <c r="PR263" s="13"/>
      <c r="PS263" s="13"/>
      <c r="PT263" s="13"/>
      <c r="PV263" s="13"/>
      <c r="PW263" s="13"/>
      <c r="PX263" s="13"/>
      <c r="PY263" s="13"/>
      <c r="PZ263" s="666"/>
      <c r="QA263" s="262"/>
      <c r="QB263" s="13"/>
      <c r="QC263" s="13"/>
      <c r="QD263" s="13"/>
      <c r="QE263" s="13"/>
      <c r="QF263" s="13"/>
      <c r="QG263" s="13"/>
      <c r="QH263" s="13"/>
      <c r="QI263" s="13"/>
      <c r="QK263" s="13" t="s">
        <v>754</v>
      </c>
      <c r="QL263" s="486"/>
      <c r="QM263" s="486">
        <f>17.2+0.75</f>
        <v>17.95</v>
      </c>
      <c r="QN263" s="472"/>
      <c r="QO263" s="473" t="s">
        <v>62</v>
      </c>
      <c r="QP263" s="761">
        <f>QM263-QL263+QW263-QV263</f>
        <v>17.95</v>
      </c>
      <c r="QQ263" s="485" t="e">
        <f>QP263/QL263</f>
        <v>#DIV/0!</v>
      </c>
      <c r="QR263" s="472"/>
      <c r="QS263" s="472"/>
      <c r="QT263" s="472"/>
      <c r="QU263" s="472" t="s">
        <v>39</v>
      </c>
      <c r="QV263" s="472"/>
      <c r="QW263" s="472"/>
      <c r="QX263" s="13" t="s">
        <v>755</v>
      </c>
      <c r="QZ263" s="622" t="s">
        <v>754</v>
      </c>
      <c r="RA263" s="486"/>
      <c r="RB263" s="486">
        <f>17.2+0.75</f>
        <v>17.95</v>
      </c>
      <c r="RC263" s="515"/>
      <c r="RD263" s="473" t="s">
        <v>62</v>
      </c>
      <c r="RE263" s="906">
        <f>RB263-RA263+RL263-RK263</f>
        <v>17.95</v>
      </c>
      <c r="RF263" s="485" t="e">
        <f>RE263/RA263</f>
        <v>#DIV/0!</v>
      </c>
      <c r="RG263" s="472"/>
      <c r="RH263" s="472"/>
      <c r="RI263" s="472"/>
      <c r="RJ263" s="584" t="s">
        <v>39</v>
      </c>
      <c r="RK263" s="473"/>
      <c r="RL263" s="585"/>
      <c r="RM263" s="633" t="s">
        <v>755</v>
      </c>
      <c r="RQ263" s="622" t="s">
        <v>754</v>
      </c>
      <c r="RR263" s="486"/>
      <c r="RS263" s="486">
        <f>17.2+0.75</f>
        <v>17.95</v>
      </c>
      <c r="RT263" s="515"/>
      <c r="RU263" s="473" t="s">
        <v>62</v>
      </c>
      <c r="RV263" s="906">
        <f>RS263-RR263+SC263-SB263</f>
        <v>17.95</v>
      </c>
      <c r="RW263" s="485" t="e">
        <f>RV263/RR263</f>
        <v>#DIV/0!</v>
      </c>
      <c r="RX263" s="472"/>
      <c r="RY263" s="472"/>
      <c r="RZ263" s="472"/>
      <c r="SA263" s="584" t="s">
        <v>39</v>
      </c>
      <c r="SB263" s="473"/>
      <c r="SC263" s="585"/>
      <c r="SD263" s="633" t="s">
        <v>755</v>
      </c>
    </row>
    <row r="264" spans="1:498 16283:16288">
      <c r="A264" s="366"/>
      <c r="B264" s="368"/>
      <c r="C264" s="366" t="s">
        <v>95</v>
      </c>
      <c r="D264" s="789">
        <v>1039</v>
      </c>
      <c r="E264" s="369" t="s">
        <v>697</v>
      </c>
      <c r="F264" s="366" t="s">
        <v>698</v>
      </c>
      <c r="G264" s="610" t="s">
        <v>208</v>
      </c>
      <c r="H264" s="366"/>
      <c r="J264" s="692"/>
      <c r="K264" s="692"/>
      <c r="L264" s="692"/>
      <c r="M264" s="692"/>
      <c r="N264" s="692"/>
      <c r="O264" s="692"/>
      <c r="P264" s="692"/>
      <c r="Q264" s="692"/>
      <c r="R264" s="692"/>
      <c r="S264" s="692"/>
      <c r="T264" s="692"/>
      <c r="U264" s="692"/>
      <c r="V264" s="692"/>
      <c r="X264" s="692"/>
      <c r="Y264" s="692"/>
      <c r="Z264" s="692"/>
      <c r="AA264" s="692"/>
      <c r="AB264" s="692"/>
      <c r="AC264" s="692"/>
      <c r="AD264" s="692"/>
      <c r="AE264" s="692"/>
      <c r="AF264" s="692"/>
      <c r="AG264" s="692"/>
      <c r="AH264" s="692"/>
      <c r="AI264" s="692"/>
      <c r="AJ264" s="692"/>
      <c r="AL264" s="692"/>
      <c r="AM264" s="692"/>
      <c r="AN264" s="692"/>
      <c r="AO264" s="692"/>
      <c r="AP264" s="692"/>
      <c r="AQ264" s="692"/>
      <c r="AR264" s="692"/>
      <c r="AS264" s="692"/>
      <c r="AT264" s="692"/>
      <c r="AU264" s="692"/>
      <c r="AV264" s="692"/>
      <c r="AW264" s="692"/>
      <c r="AX264" s="692"/>
      <c r="AZ264" s="692"/>
      <c r="BA264" s="692"/>
      <c r="BB264" s="692"/>
      <c r="BC264" s="692"/>
      <c r="BD264" s="692"/>
      <c r="BE264" s="692"/>
      <c r="BF264" s="692"/>
      <c r="BG264" s="692"/>
      <c r="BH264" s="692"/>
      <c r="BI264" s="692"/>
      <c r="BJ264" s="692"/>
      <c r="BK264" s="692"/>
      <c r="BL264" s="692"/>
      <c r="BN264" s="692"/>
      <c r="BO264" s="692"/>
      <c r="BP264" s="692"/>
      <c r="BQ264" s="692"/>
      <c r="BR264" s="692"/>
      <c r="BS264" s="692"/>
      <c r="BT264" s="692"/>
      <c r="BU264" s="692"/>
      <c r="BV264" s="692"/>
      <c r="BW264" s="692"/>
      <c r="BX264" s="692"/>
      <c r="BY264" s="692"/>
      <c r="BZ264" s="692"/>
      <c r="CB264" s="692"/>
      <c r="CC264" s="692"/>
      <c r="CD264" s="692"/>
      <c r="CE264" s="692"/>
      <c r="CF264" s="692"/>
      <c r="CG264" s="692"/>
      <c r="CH264" s="692"/>
      <c r="CI264" s="692"/>
      <c r="CJ264" s="692"/>
      <c r="CK264" s="692"/>
      <c r="CL264" s="692"/>
      <c r="CM264" s="692"/>
      <c r="CN264" s="692"/>
      <c r="CP264" s="692"/>
      <c r="CQ264" s="692"/>
      <c r="CR264" s="692"/>
      <c r="CS264" s="692"/>
      <c r="CT264" s="692"/>
      <c r="CU264" s="692"/>
      <c r="CV264" s="692"/>
      <c r="CW264" s="692"/>
      <c r="CX264" s="692"/>
      <c r="CY264" s="692"/>
      <c r="CZ264" s="692"/>
      <c r="DA264" s="692"/>
      <c r="DB264" s="692"/>
      <c r="DD264" s="692"/>
      <c r="DE264" s="692"/>
      <c r="DF264" s="692"/>
      <c r="DG264" s="692"/>
      <c r="DH264" s="692"/>
      <c r="DI264" s="692"/>
      <c r="DJ264" s="692"/>
      <c r="DK264" s="692"/>
      <c r="DL264" s="692"/>
      <c r="DM264" s="692"/>
      <c r="DN264" s="692"/>
      <c r="DO264" s="692"/>
      <c r="DP264" s="692"/>
      <c r="DQ264" s="692"/>
      <c r="DR264" s="692"/>
      <c r="DT264" s="692"/>
      <c r="DU264" s="692"/>
      <c r="DV264" s="692"/>
      <c r="DW264" s="692"/>
      <c r="DX264" s="692"/>
      <c r="DY264" s="692"/>
      <c r="DZ264" s="692"/>
      <c r="EA264" s="692"/>
      <c r="EB264" s="692"/>
      <c r="EC264" s="692"/>
      <c r="ED264" s="692"/>
      <c r="EE264" s="692"/>
      <c r="EF264" s="692"/>
      <c r="EG264" s="692"/>
      <c r="EH264" s="692"/>
      <c r="EI264" s="692"/>
      <c r="EJ264" s="692"/>
      <c r="EK264" s="692"/>
      <c r="EL264" s="692"/>
      <c r="EM264" s="692"/>
      <c r="EN264" s="692"/>
      <c r="EO264" s="692"/>
      <c r="EP264" s="692"/>
      <c r="EQ264" s="692"/>
      <c r="ER264" s="692"/>
      <c r="ES264" s="692"/>
      <c r="EU264" s="692"/>
      <c r="EV264" s="692"/>
      <c r="EW264" s="692"/>
      <c r="EX264" s="692"/>
      <c r="EY264" s="692"/>
      <c r="EZ264" s="692"/>
      <c r="FA264" s="692"/>
      <c r="FB264" s="692"/>
      <c r="FC264" s="692"/>
      <c r="FD264" s="692"/>
      <c r="FE264" s="692"/>
      <c r="FF264" s="692"/>
      <c r="FH264" s="692"/>
      <c r="FI264" s="692"/>
      <c r="FJ264" s="692"/>
      <c r="FK264" s="692"/>
      <c r="FL264" s="692"/>
      <c r="FM264" s="692"/>
      <c r="FN264" s="692"/>
      <c r="FO264" s="692"/>
      <c r="FP264" s="692"/>
      <c r="FQ264" s="692"/>
      <c r="FR264" s="692"/>
      <c r="FS264" s="692"/>
      <c r="FU264" s="692"/>
      <c r="FV264" s="692"/>
      <c r="FW264" s="692"/>
      <c r="FX264" s="692"/>
      <c r="FY264" s="692"/>
      <c r="FZ264" s="692"/>
      <c r="GA264" s="692"/>
      <c r="GB264" s="692"/>
      <c r="GC264" s="692"/>
      <c r="GD264" s="692"/>
      <c r="GE264" s="692"/>
      <c r="GF264" s="692"/>
      <c r="GG264" s="692"/>
      <c r="GI264" s="692"/>
      <c r="GJ264" s="692"/>
      <c r="GK264" s="692"/>
      <c r="GL264" s="692"/>
      <c r="GM264" s="692"/>
      <c r="GN264" s="692"/>
      <c r="GO264" s="692"/>
      <c r="GP264" s="692"/>
      <c r="GQ264" s="692"/>
      <c r="GR264" s="692"/>
      <c r="GS264" s="692"/>
      <c r="GT264" s="692"/>
      <c r="GU264" s="692"/>
      <c r="GW264" s="692"/>
      <c r="GX264" s="692"/>
      <c r="GY264" s="692"/>
      <c r="GZ264" s="692"/>
      <c r="HA264" s="692"/>
      <c r="HB264" s="692"/>
      <c r="HC264" s="692"/>
      <c r="HD264" s="692"/>
      <c r="HE264" s="692"/>
      <c r="HF264" s="692"/>
      <c r="HG264" s="692"/>
      <c r="HH264" s="692"/>
      <c r="HI264" s="692"/>
      <c r="HJ264" s="692"/>
      <c r="HK264" s="692"/>
      <c r="HL264" s="692"/>
      <c r="HM264" s="692"/>
      <c r="HN264" s="692"/>
      <c r="HO264" s="692"/>
      <c r="HP264" s="692"/>
      <c r="HQ264" s="692"/>
      <c r="HR264" s="692"/>
      <c r="HS264" s="692"/>
      <c r="HT264" s="692"/>
      <c r="HU264" s="692"/>
      <c r="HV264" s="692"/>
      <c r="HW264" s="692"/>
      <c r="HX264" s="692"/>
      <c r="HY264" s="692"/>
      <c r="HZ264" s="692"/>
      <c r="IA264" s="692"/>
      <c r="IB264" s="692"/>
      <c r="IC264" s="692"/>
      <c r="ID264" s="692"/>
      <c r="IE264" s="692"/>
      <c r="IF264" s="692"/>
      <c r="IG264" s="692"/>
      <c r="IH264" s="692"/>
      <c r="II264" s="692"/>
      <c r="IJ264" s="692"/>
      <c r="IK264" s="692"/>
      <c r="IL264" s="692"/>
      <c r="IM264" s="692"/>
      <c r="IQ264" s="692"/>
      <c r="IR264" s="692"/>
      <c r="IS264" s="692"/>
      <c r="IT264" s="692"/>
      <c r="IU264" s="692"/>
      <c r="IV264" s="692"/>
      <c r="IW264" s="692"/>
      <c r="IX264" s="692"/>
      <c r="IY264" s="692"/>
      <c r="IZ264" s="692"/>
      <c r="JA264" s="692"/>
      <c r="JB264" s="692"/>
      <c r="JC264" s="692"/>
      <c r="JD264" s="692"/>
      <c r="JE264" s="692"/>
      <c r="JF264" s="692"/>
      <c r="JH264" s="692"/>
      <c r="JI264" s="692"/>
      <c r="JJ264" s="692"/>
      <c r="JK264" s="692"/>
      <c r="JL264" s="692"/>
      <c r="JM264" s="692"/>
      <c r="JN264" s="692"/>
      <c r="JO264" s="692"/>
      <c r="JP264" s="692"/>
      <c r="JQ264" s="692"/>
      <c r="JR264" s="692"/>
      <c r="JS264" s="692"/>
      <c r="JT264" s="692"/>
      <c r="JU264" s="692"/>
      <c r="JV264" s="692"/>
      <c r="JW264" s="692"/>
      <c r="JZ264" s="692"/>
      <c r="KA264" s="692"/>
      <c r="KB264" s="692"/>
      <c r="KC264" s="692"/>
      <c r="KD264" s="692"/>
      <c r="KE264" s="692"/>
      <c r="KF264" s="692"/>
      <c r="KG264" s="692"/>
      <c r="KH264" s="692"/>
      <c r="KI264" s="692"/>
      <c r="KJ264" s="692"/>
      <c r="KK264" s="692"/>
      <c r="KL264" s="692"/>
      <c r="KM264" s="692"/>
      <c r="KN264" s="692"/>
      <c r="KO264" s="692"/>
      <c r="KQ264" s="692"/>
      <c r="KR264" s="692"/>
      <c r="KS264" s="692"/>
      <c r="KT264" s="692"/>
      <c r="KU264" s="757"/>
      <c r="KV264" s="692"/>
      <c r="KW264" s="692"/>
      <c r="KX264" s="692"/>
      <c r="KY264" s="692"/>
      <c r="KZ264" s="692"/>
      <c r="LA264" s="692"/>
      <c r="LB264" s="692"/>
      <c r="LC264" s="692"/>
      <c r="LD264" s="692"/>
      <c r="LE264" s="692"/>
      <c r="LF264" s="692"/>
      <c r="LI264" s="692"/>
      <c r="LJ264" s="692"/>
      <c r="LK264" s="692"/>
      <c r="LL264" s="692"/>
      <c r="LM264" s="757"/>
      <c r="LN264" s="692"/>
      <c r="LO264" s="692"/>
      <c r="LP264" s="692"/>
      <c r="LQ264" s="692"/>
      <c r="LR264" s="692"/>
      <c r="LS264" s="692"/>
      <c r="LT264" s="692"/>
      <c r="LU264" s="692"/>
      <c r="LV264" s="692"/>
      <c r="LW264" s="692"/>
      <c r="LX264" s="692"/>
      <c r="LZ264" s="692"/>
      <c r="MA264" s="692"/>
      <c r="MB264" s="692"/>
      <c r="MC264" s="692"/>
      <c r="MD264" s="757"/>
      <c r="ME264" s="692"/>
      <c r="MF264" s="692"/>
      <c r="MG264" s="692"/>
      <c r="MH264" s="692"/>
      <c r="MI264" s="692"/>
      <c r="MJ264" s="692"/>
      <c r="MK264" s="692"/>
      <c r="ML264" s="692"/>
      <c r="MM264" s="692"/>
      <c r="MN264" s="692"/>
      <c r="MO264" s="692"/>
      <c r="MQ264" s="692"/>
      <c r="MR264" s="692"/>
      <c r="MS264" s="692"/>
      <c r="MT264" s="692"/>
      <c r="MU264" s="757"/>
      <c r="MV264" s="692"/>
      <c r="MW264" s="692"/>
      <c r="MX264" s="692"/>
      <c r="MY264" s="692"/>
      <c r="MZ264" s="692"/>
      <c r="NA264" s="692"/>
      <c r="NB264" s="692"/>
      <c r="NC264" s="692"/>
      <c r="ND264" s="692"/>
      <c r="NE264" s="692"/>
      <c r="NF264" s="692"/>
      <c r="NI264" s="13"/>
      <c r="NJ264" s="13"/>
      <c r="NK264" s="13"/>
      <c r="NL264" s="13"/>
      <c r="NM264" s="666"/>
      <c r="NN264" s="262"/>
      <c r="NO264" s="13"/>
      <c r="NP264" s="13"/>
      <c r="NQ264" s="13"/>
      <c r="NR264" s="13"/>
      <c r="NS264" s="13"/>
      <c r="NT264" s="13"/>
      <c r="NU264" s="13"/>
      <c r="NV264" s="13"/>
      <c r="NW264" s="13"/>
      <c r="NX264" s="13"/>
      <c r="OA264" s="13"/>
      <c r="OB264" s="13"/>
      <c r="OC264" s="13"/>
      <c r="OD264" s="13"/>
      <c r="OE264" s="666"/>
      <c r="OF264" s="262"/>
      <c r="OG264" s="13"/>
      <c r="OH264" s="13"/>
      <c r="OI264" s="13"/>
      <c r="OJ264" s="13"/>
      <c r="OK264" s="13"/>
      <c r="OL264" s="13"/>
      <c r="OM264" s="13"/>
      <c r="ON264" s="13"/>
      <c r="OQ264" s="13"/>
      <c r="OR264" s="13"/>
      <c r="OS264" s="13"/>
      <c r="OT264" s="13"/>
      <c r="OU264" s="666"/>
      <c r="OV264" s="262"/>
      <c r="OW264" s="13"/>
      <c r="OX264" s="13"/>
      <c r="OY264" s="13"/>
      <c r="OZ264" s="13"/>
      <c r="PA264" s="13"/>
      <c r="PB264" s="13"/>
      <c r="PC264" s="13"/>
      <c r="PD264" s="13"/>
      <c r="PG264" s="13"/>
      <c r="PH264" s="13"/>
      <c r="PI264" s="13"/>
      <c r="PJ264" s="13"/>
      <c r="PK264" s="666"/>
      <c r="PL264" s="262"/>
      <c r="PM264" s="13"/>
      <c r="PN264" s="13"/>
      <c r="PO264" s="13"/>
      <c r="PP264" s="13"/>
      <c r="PQ264" s="13"/>
      <c r="PR264" s="13"/>
      <c r="PS264" s="13"/>
      <c r="PT264" s="13"/>
      <c r="PV264" s="13"/>
      <c r="PW264" s="13"/>
      <c r="PX264" s="13"/>
      <c r="PY264" s="13"/>
      <c r="PZ264" s="666"/>
      <c r="QA264" s="262"/>
      <c r="QB264" s="13"/>
      <c r="QC264" s="13"/>
      <c r="QD264" s="13"/>
      <c r="QE264" s="13"/>
      <c r="QF264" s="13"/>
      <c r="QG264" s="13"/>
      <c r="QH264" s="13"/>
      <c r="QI264" s="13"/>
      <c r="QK264" s="13"/>
      <c r="QL264" s="478">
        <v>11</v>
      </c>
      <c r="QM264" s="478">
        <v>11.72</v>
      </c>
      <c r="QN264" s="475"/>
      <c r="QO264" s="476" t="s">
        <v>141</v>
      </c>
      <c r="QP264" s="762">
        <f>QM264-QL264+QW264-QV264</f>
        <v>0.72000000000000064</v>
      </c>
      <c r="QQ264" s="479">
        <f>QP264/QL264</f>
        <v>6.5454545454545515E-2</v>
      </c>
      <c r="QR264" s="475"/>
      <c r="QS264" s="475"/>
      <c r="QT264" s="475"/>
      <c r="QU264" s="475" t="s">
        <v>39</v>
      </c>
      <c r="QV264" s="475"/>
      <c r="QW264" s="475"/>
      <c r="QX264" s="13"/>
      <c r="QZ264" s="622"/>
      <c r="RA264" s="478">
        <v>11</v>
      </c>
      <c r="RB264" s="521">
        <v>12.6</v>
      </c>
      <c r="RC264" s="634"/>
      <c r="RD264" s="476" t="s">
        <v>141</v>
      </c>
      <c r="RE264" s="905">
        <f>RB264/1.07-RA264+RL264-RK264</f>
        <v>0.77570093457943834</v>
      </c>
      <c r="RF264" s="479">
        <f>RE264/RA264</f>
        <v>7.0518266779948935E-2</v>
      </c>
      <c r="RG264" s="475"/>
      <c r="RH264" s="475"/>
      <c r="RI264" s="475"/>
      <c r="RJ264" s="586" t="s">
        <v>39</v>
      </c>
      <c r="RK264" s="476"/>
      <c r="RL264" s="587"/>
      <c r="RM264" s="633"/>
      <c r="RQ264" s="622"/>
      <c r="RR264" s="478">
        <v>11</v>
      </c>
      <c r="RS264" s="521">
        <v>12.6</v>
      </c>
      <c r="RT264" s="634"/>
      <c r="RU264" s="476" t="s">
        <v>141</v>
      </c>
      <c r="RV264" s="905">
        <f>RS264/1.07-RR264+SC264-SB264</f>
        <v>0.77570093457943834</v>
      </c>
      <c r="RW264" s="479">
        <f>RV264/RR264</f>
        <v>7.0518266779948935E-2</v>
      </c>
      <c r="RX264" s="475"/>
      <c r="RY264" s="475"/>
      <c r="RZ264" s="475"/>
      <c r="SA264" s="586" t="s">
        <v>39</v>
      </c>
      <c r="SB264" s="476"/>
      <c r="SC264" s="587"/>
      <c r="SD264" s="633"/>
    </row>
    <row r="265" spans="1:498 16283:16288">
      <c r="A265" s="30" t="s">
        <v>720</v>
      </c>
      <c r="B265" s="31">
        <v>20</v>
      </c>
      <c r="C265" s="30" t="s">
        <v>95</v>
      </c>
      <c r="D265" s="772">
        <v>1040</v>
      </c>
      <c r="E265" s="376" t="s">
        <v>721</v>
      </c>
      <c r="F265" s="30" t="s">
        <v>722</v>
      </c>
      <c r="G265" s="593" t="s">
        <v>699</v>
      </c>
      <c r="H265" s="30"/>
      <c r="J265" s="692"/>
      <c r="K265" s="692"/>
      <c r="L265" s="692"/>
      <c r="M265" s="692"/>
      <c r="N265" s="692"/>
      <c r="O265" s="692"/>
      <c r="P265" s="692"/>
      <c r="Q265" s="692"/>
      <c r="R265" s="692"/>
      <c r="S265" s="692"/>
      <c r="T265" s="692"/>
      <c r="U265" s="692"/>
      <c r="V265" s="692"/>
      <c r="X265" s="692"/>
      <c r="Y265" s="692"/>
      <c r="Z265" s="692"/>
      <c r="AA265" s="692"/>
      <c r="AB265" s="692"/>
      <c r="AC265" s="692"/>
      <c r="AD265" s="692"/>
      <c r="AE265" s="692"/>
      <c r="AF265" s="692"/>
      <c r="AG265" s="692"/>
      <c r="AH265" s="692"/>
      <c r="AI265" s="692"/>
      <c r="AJ265" s="692"/>
      <c r="AL265" s="692"/>
      <c r="AM265" s="692"/>
      <c r="AN265" s="692"/>
      <c r="AO265" s="692"/>
      <c r="AP265" s="692"/>
      <c r="AQ265" s="692"/>
      <c r="AR265" s="692"/>
      <c r="AS265" s="692"/>
      <c r="AT265" s="692"/>
      <c r="AU265" s="692"/>
      <c r="AV265" s="692"/>
      <c r="AW265" s="692"/>
      <c r="AX265" s="692"/>
      <c r="AZ265" s="692"/>
      <c r="BA265" s="692"/>
      <c r="BB265" s="692"/>
      <c r="BC265" s="692"/>
      <c r="BD265" s="692"/>
      <c r="BE265" s="692"/>
      <c r="BF265" s="692"/>
      <c r="BG265" s="692"/>
      <c r="BH265" s="692"/>
      <c r="BI265" s="692"/>
      <c r="BJ265" s="692"/>
      <c r="BK265" s="692"/>
      <c r="BL265" s="692"/>
      <c r="BN265" s="692"/>
      <c r="BO265" s="692"/>
      <c r="BP265" s="692"/>
      <c r="BQ265" s="692"/>
      <c r="BR265" s="692"/>
      <c r="BS265" s="692"/>
      <c r="BT265" s="692"/>
      <c r="BU265" s="692"/>
      <c r="BV265" s="692"/>
      <c r="BW265" s="692"/>
      <c r="BX265" s="692"/>
      <c r="BY265" s="692"/>
      <c r="BZ265" s="692"/>
      <c r="CB265" s="692"/>
      <c r="CC265" s="692"/>
      <c r="CD265" s="692"/>
      <c r="CE265" s="692"/>
      <c r="CF265" s="692"/>
      <c r="CG265" s="692"/>
      <c r="CH265" s="692"/>
      <c r="CI265" s="692"/>
      <c r="CJ265" s="692"/>
      <c r="CK265" s="692"/>
      <c r="CL265" s="692"/>
      <c r="CM265" s="692"/>
      <c r="CN265" s="692"/>
      <c r="CP265" s="692"/>
      <c r="CQ265" s="692"/>
      <c r="CR265" s="692"/>
      <c r="CS265" s="692"/>
      <c r="CT265" s="692"/>
      <c r="CU265" s="692"/>
      <c r="CV265" s="692"/>
      <c r="CW265" s="692"/>
      <c r="CX265" s="692"/>
      <c r="CY265" s="692"/>
      <c r="CZ265" s="692"/>
      <c r="DA265" s="692"/>
      <c r="DB265" s="692"/>
      <c r="DD265" s="692"/>
      <c r="DE265" s="692"/>
      <c r="DF265" s="692"/>
      <c r="DG265" s="692"/>
      <c r="DH265" s="692"/>
      <c r="DI265" s="692"/>
      <c r="DJ265" s="692"/>
      <c r="DK265" s="692"/>
      <c r="DL265" s="692"/>
      <c r="DM265" s="692"/>
      <c r="DN265" s="692"/>
      <c r="DO265" s="692"/>
      <c r="DP265" s="692"/>
      <c r="DQ265" s="692"/>
      <c r="DR265" s="692"/>
      <c r="DT265" s="692"/>
      <c r="DU265" s="692"/>
      <c r="DV265" s="692"/>
      <c r="DW265" s="692"/>
      <c r="DX265" s="692"/>
      <c r="DY265" s="692"/>
      <c r="DZ265" s="692"/>
      <c r="EA265" s="692"/>
      <c r="EB265" s="692"/>
      <c r="EC265" s="692"/>
      <c r="ED265" s="692"/>
      <c r="EE265" s="692"/>
      <c r="EF265" s="692"/>
      <c r="EG265" s="692"/>
      <c r="EH265" s="692"/>
      <c r="EI265" s="692"/>
      <c r="EJ265" s="692"/>
      <c r="EK265" s="692"/>
      <c r="EL265" s="692"/>
      <c r="EM265" s="692"/>
      <c r="EN265" s="692"/>
      <c r="EO265" s="692"/>
      <c r="EP265" s="692"/>
      <c r="EQ265" s="692"/>
      <c r="ER265" s="692"/>
      <c r="ES265" s="692"/>
      <c r="EU265" s="692"/>
      <c r="EV265" s="692"/>
      <c r="EW265" s="692"/>
      <c r="EX265" s="692"/>
      <c r="EY265" s="692"/>
      <c r="EZ265" s="692"/>
      <c r="FA265" s="692"/>
      <c r="FB265" s="692"/>
      <c r="FC265" s="692"/>
      <c r="FD265" s="692"/>
      <c r="FE265" s="692"/>
      <c r="FF265" s="692"/>
      <c r="FH265" s="692"/>
      <c r="FI265" s="692"/>
      <c r="FJ265" s="692"/>
      <c r="FK265" s="692"/>
      <c r="FL265" s="692"/>
      <c r="FM265" s="692"/>
      <c r="FN265" s="692"/>
      <c r="FO265" s="692"/>
      <c r="FP265" s="692"/>
      <c r="FQ265" s="692"/>
      <c r="FR265" s="692"/>
      <c r="FS265" s="692"/>
      <c r="FU265" s="692"/>
      <c r="FV265" s="692"/>
      <c r="FW265" s="692"/>
      <c r="FX265" s="692"/>
      <c r="FY265" s="692"/>
      <c r="FZ265" s="692"/>
      <c r="GA265" s="692"/>
      <c r="GB265" s="692"/>
      <c r="GC265" s="692"/>
      <c r="GD265" s="692"/>
      <c r="GE265" s="692"/>
      <c r="GF265" s="692"/>
      <c r="GG265" s="692"/>
      <c r="GI265" s="692"/>
      <c r="GJ265" s="692"/>
      <c r="GK265" s="692"/>
      <c r="GL265" s="692"/>
      <c r="GM265" s="692"/>
      <c r="GN265" s="692"/>
      <c r="GO265" s="692"/>
      <c r="GP265" s="692"/>
      <c r="GQ265" s="692"/>
      <c r="GR265" s="692"/>
      <c r="GS265" s="692"/>
      <c r="GT265" s="692"/>
      <c r="GU265" s="692"/>
      <c r="GW265" s="692"/>
      <c r="GX265" s="692"/>
      <c r="GY265" s="692"/>
      <c r="GZ265" s="692"/>
      <c r="HA265" s="692"/>
      <c r="HB265" s="692"/>
      <c r="HC265" s="692"/>
      <c r="HD265" s="692"/>
      <c r="HE265" s="692"/>
      <c r="HF265" s="692"/>
      <c r="HG265" s="692"/>
      <c r="HH265" s="692"/>
      <c r="HI265" s="692"/>
      <c r="HJ265" s="692"/>
      <c r="HK265" s="692"/>
      <c r="HL265" s="692"/>
      <c r="HM265" s="692"/>
      <c r="HN265" s="692"/>
      <c r="HO265" s="692"/>
      <c r="HP265" s="692"/>
      <c r="HQ265" s="692"/>
      <c r="HR265" s="692"/>
      <c r="HS265" s="692"/>
      <c r="HT265" s="692"/>
      <c r="HU265" s="692"/>
      <c r="HV265" s="692"/>
      <c r="HW265" s="692"/>
      <c r="HX265" s="692"/>
      <c r="HY265" s="692"/>
      <c r="HZ265" s="692"/>
      <c r="IA265" s="692"/>
      <c r="IB265" s="692"/>
      <c r="IC265" s="692"/>
      <c r="ID265" s="692"/>
      <c r="IE265" s="692"/>
      <c r="IF265" s="692"/>
      <c r="IG265" s="692"/>
      <c r="IH265" s="692"/>
      <c r="II265" s="692"/>
      <c r="IJ265" s="692"/>
      <c r="IK265" s="692"/>
      <c r="IL265" s="692"/>
      <c r="IM265" s="692"/>
      <c r="IQ265" s="692"/>
      <c r="IR265" s="692"/>
      <c r="IS265" s="692"/>
      <c r="IT265" s="692"/>
      <c r="IU265" s="692"/>
      <c r="IV265" s="692"/>
      <c r="IW265" s="692"/>
      <c r="IX265" s="692"/>
      <c r="IY265" s="692"/>
      <c r="IZ265" s="692"/>
      <c r="JA265" s="692"/>
      <c r="JB265" s="692"/>
      <c r="JC265" s="692"/>
      <c r="JD265" s="692"/>
      <c r="JE265" s="692"/>
      <c r="JF265" s="692"/>
      <c r="JH265" s="692"/>
      <c r="JI265" s="692"/>
      <c r="JJ265" s="692"/>
      <c r="JK265" s="692"/>
      <c r="JL265" s="692"/>
      <c r="JM265" s="692"/>
      <c r="JN265" s="692"/>
      <c r="JO265" s="692"/>
      <c r="JP265" s="692"/>
      <c r="JQ265" s="692"/>
      <c r="JR265" s="692"/>
      <c r="JS265" s="692"/>
      <c r="JT265" s="692"/>
      <c r="JU265" s="692"/>
      <c r="JV265" s="692"/>
      <c r="JW265" s="692"/>
      <c r="JZ265" s="692"/>
      <c r="KA265" s="692"/>
      <c r="KB265" s="692"/>
      <c r="KC265" s="692"/>
      <c r="KD265" s="692"/>
      <c r="KE265" s="692"/>
      <c r="KF265" s="692"/>
      <c r="KG265" s="692"/>
      <c r="KH265" s="692"/>
      <c r="KI265" s="692"/>
      <c r="KJ265" s="692"/>
      <c r="KK265" s="692"/>
      <c r="KL265" s="692"/>
      <c r="KM265" s="692"/>
      <c r="KN265" s="692"/>
      <c r="KO265" s="692"/>
      <c r="KQ265" s="692"/>
      <c r="KR265" s="692"/>
      <c r="KS265" s="692"/>
      <c r="KT265" s="692"/>
      <c r="KU265" s="757"/>
      <c r="KV265" s="692"/>
      <c r="KW265" s="692"/>
      <c r="KX265" s="692"/>
      <c r="KY265" s="692"/>
      <c r="KZ265" s="692"/>
      <c r="LA265" s="692"/>
      <c r="LB265" s="692"/>
      <c r="LC265" s="692"/>
      <c r="LD265" s="692"/>
      <c r="LE265" s="692"/>
      <c r="LF265" s="692"/>
      <c r="LI265" s="692"/>
      <c r="LJ265" s="692"/>
      <c r="LK265" s="692"/>
      <c r="LL265" s="692"/>
      <c r="LM265" s="757"/>
      <c r="LN265" s="692"/>
      <c r="LO265" s="692"/>
      <c r="LP265" s="692"/>
      <c r="LQ265" s="692"/>
      <c r="LR265" s="692"/>
      <c r="LS265" s="692"/>
      <c r="LT265" s="692"/>
      <c r="LU265" s="692"/>
      <c r="LV265" s="692"/>
      <c r="LW265" s="692"/>
      <c r="LX265" s="692"/>
      <c r="LZ265" s="692"/>
      <c r="MA265" s="692"/>
      <c r="MB265" s="692"/>
      <c r="MC265" s="692"/>
      <c r="MD265" s="757"/>
      <c r="ME265" s="692"/>
      <c r="MF265" s="692"/>
      <c r="MG265" s="692"/>
      <c r="MH265" s="692"/>
      <c r="MI265" s="692"/>
      <c r="MJ265" s="692"/>
      <c r="MK265" s="692"/>
      <c r="ML265" s="692"/>
      <c r="MM265" s="692"/>
      <c r="MN265" s="692"/>
      <c r="MO265" s="692"/>
      <c r="MQ265" s="692"/>
      <c r="MR265" s="692"/>
      <c r="MS265" s="692"/>
      <c r="MT265" s="692"/>
      <c r="MU265" s="757"/>
      <c r="MV265" s="692"/>
      <c r="MW265" s="692"/>
      <c r="MX265" s="692"/>
      <c r="MY265" s="692"/>
      <c r="MZ265" s="692"/>
      <c r="NA265" s="692"/>
      <c r="NB265" s="692"/>
      <c r="NC265" s="692"/>
      <c r="ND265" s="692"/>
      <c r="NE265" s="692"/>
      <c r="NF265" s="692"/>
      <c r="NI265" s="13"/>
      <c r="NJ265" s="13"/>
      <c r="NK265" s="13"/>
      <c r="NL265" s="13"/>
      <c r="NM265" s="666"/>
      <c r="NN265" s="262"/>
      <c r="NO265" s="13"/>
      <c r="NP265" s="13"/>
      <c r="NQ265" s="13"/>
      <c r="NR265" s="13"/>
      <c r="NS265" s="13"/>
      <c r="NT265" s="13"/>
      <c r="NU265" s="13"/>
      <c r="NV265" s="13"/>
      <c r="NW265" s="13"/>
      <c r="NX265" s="13"/>
      <c r="OA265" s="13"/>
      <c r="OB265" s="13"/>
      <c r="OC265" s="13"/>
      <c r="OD265" s="13"/>
      <c r="OE265" s="666"/>
      <c r="OF265" s="262"/>
      <c r="OG265" s="13"/>
      <c r="OH265" s="13"/>
      <c r="OI265" s="13"/>
      <c r="OJ265" s="13"/>
      <c r="OK265" s="13"/>
      <c r="OL265" s="13"/>
      <c r="OM265" s="13"/>
      <c r="ON265" s="13"/>
      <c r="OQ265" s="13"/>
      <c r="OR265" s="13"/>
      <c r="OS265" s="13"/>
      <c r="OT265" s="13"/>
      <c r="OU265" s="666"/>
      <c r="OV265" s="262"/>
      <c r="OW265" s="13"/>
      <c r="OX265" s="13"/>
      <c r="OY265" s="13"/>
      <c r="OZ265" s="13"/>
      <c r="PA265" s="13"/>
      <c r="PB265" s="13"/>
      <c r="PC265" s="13"/>
      <c r="PD265" s="13"/>
      <c r="PG265" s="13"/>
      <c r="PH265" s="13"/>
      <c r="PI265" s="13"/>
      <c r="PJ265" s="13"/>
      <c r="PK265" s="666"/>
      <c r="PL265" s="262"/>
      <c r="PM265" s="13"/>
      <c r="PN265" s="13"/>
      <c r="PO265" s="13"/>
      <c r="PP265" s="13"/>
      <c r="PQ265" s="13"/>
      <c r="PR265" s="13"/>
      <c r="PS265" s="13"/>
      <c r="PT265" s="13"/>
      <c r="PV265" s="13"/>
      <c r="PW265" s="13"/>
      <c r="PX265" s="13"/>
      <c r="PY265" s="13"/>
      <c r="PZ265" s="666"/>
      <c r="QA265" s="262"/>
      <c r="QB265" s="13"/>
      <c r="QC265" s="13"/>
      <c r="QD265" s="13"/>
      <c r="QE265" s="13"/>
      <c r="QF265" s="13"/>
      <c r="QG265" s="13"/>
      <c r="QH265" s="13"/>
      <c r="QI265" s="13"/>
      <c r="QK265" s="13"/>
      <c r="QL265" s="478">
        <v>12.4</v>
      </c>
      <c r="QM265" s="478">
        <v>13.21</v>
      </c>
      <c r="QN265" s="475"/>
      <c r="QO265" s="476" t="s">
        <v>141</v>
      </c>
      <c r="QP265" s="762">
        <f>QM265-QL265+QW265-QV265</f>
        <v>0.8100000000000005</v>
      </c>
      <c r="QQ265" s="479">
        <f>QP265/QL265</f>
        <v>6.5322580645161332E-2</v>
      </c>
      <c r="QR265" s="475"/>
      <c r="QS265" s="475"/>
      <c r="QT265" s="475"/>
      <c r="QU265" s="475" t="s">
        <v>39</v>
      </c>
      <c r="QV265" s="475"/>
      <c r="QW265" s="475"/>
      <c r="QX265" s="13"/>
      <c r="QZ265" s="622"/>
      <c r="RA265" s="478">
        <v>12.4</v>
      </c>
      <c r="RB265" s="521">
        <v>14.2</v>
      </c>
      <c r="RC265" s="634"/>
      <c r="RD265" s="476" t="s">
        <v>141</v>
      </c>
      <c r="RE265" s="905">
        <f>RB265/1.07-RA265+RL265-RK265</f>
        <v>0.87102803738317647</v>
      </c>
      <c r="RF265" s="479">
        <f>RE265/RA265</f>
        <v>7.0244196563159389E-2</v>
      </c>
      <c r="RG265" s="475"/>
      <c r="RH265" s="475"/>
      <c r="RI265" s="475"/>
      <c r="RJ265" s="586" t="s">
        <v>39</v>
      </c>
      <c r="RK265" s="476"/>
      <c r="RL265" s="587"/>
      <c r="RM265" s="633"/>
      <c r="RQ265" s="622"/>
      <c r="RR265" s="478">
        <v>12.4</v>
      </c>
      <c r="RS265" s="521">
        <v>14.2</v>
      </c>
      <c r="RT265" s="634"/>
      <c r="RU265" s="476" t="s">
        <v>141</v>
      </c>
      <c r="RV265" s="905">
        <f>RS265/1.07-RR265+SC265-SB265</f>
        <v>0.87102803738317647</v>
      </c>
      <c r="RW265" s="479">
        <f>RV265/RR265</f>
        <v>7.0244196563159389E-2</v>
      </c>
      <c r="RX265" s="475"/>
      <c r="RY265" s="475"/>
      <c r="RZ265" s="475"/>
      <c r="SA265" s="586" t="s">
        <v>39</v>
      </c>
      <c r="SB265" s="476"/>
      <c r="SC265" s="587"/>
      <c r="SD265" s="633"/>
    </row>
    <row r="266" spans="1:498 16283:16288">
      <c r="A266" s="30" t="s">
        <v>725</v>
      </c>
      <c r="B266" s="31">
        <v>20</v>
      </c>
      <c r="C266" s="30" t="s">
        <v>95</v>
      </c>
      <c r="D266" s="772">
        <v>1040</v>
      </c>
      <c r="E266" s="376" t="s">
        <v>721</v>
      </c>
      <c r="F266" s="30" t="s">
        <v>722</v>
      </c>
      <c r="G266" s="593" t="s">
        <v>703</v>
      </c>
      <c r="H266" s="30"/>
      <c r="J266" s="692"/>
      <c r="K266" s="692"/>
      <c r="L266" s="692"/>
      <c r="M266" s="692"/>
      <c r="N266" s="692"/>
      <c r="O266" s="692"/>
      <c r="P266" s="692"/>
      <c r="Q266" s="692"/>
      <c r="R266" s="692"/>
      <c r="S266" s="692"/>
      <c r="T266" s="692"/>
      <c r="U266" s="692"/>
      <c r="V266" s="692"/>
      <c r="X266" s="692"/>
      <c r="Y266" s="692"/>
      <c r="Z266" s="692"/>
      <c r="AA266" s="692"/>
      <c r="AB266" s="692"/>
      <c r="AC266" s="692"/>
      <c r="AD266" s="692"/>
      <c r="AE266" s="692"/>
      <c r="AF266" s="692"/>
      <c r="AG266" s="692"/>
      <c r="AH266" s="692"/>
      <c r="AI266" s="692"/>
      <c r="AJ266" s="692"/>
      <c r="AL266" s="692"/>
      <c r="AM266" s="692"/>
      <c r="AN266" s="692"/>
      <c r="AO266" s="692"/>
      <c r="AP266" s="692"/>
      <c r="AQ266" s="692"/>
      <c r="AR266" s="692"/>
      <c r="AS266" s="692"/>
      <c r="AT266" s="692"/>
      <c r="AU266" s="692"/>
      <c r="AV266" s="692"/>
      <c r="AW266" s="692"/>
      <c r="AX266" s="692"/>
      <c r="AZ266" s="692"/>
      <c r="BA266" s="692"/>
      <c r="BB266" s="692"/>
      <c r="BC266" s="692"/>
      <c r="BD266" s="692"/>
      <c r="BE266" s="692"/>
      <c r="BF266" s="692"/>
      <c r="BG266" s="692"/>
      <c r="BH266" s="692"/>
      <c r="BI266" s="692"/>
      <c r="BJ266" s="692"/>
      <c r="BK266" s="692"/>
      <c r="BL266" s="692"/>
      <c r="BN266" s="692"/>
      <c r="BO266" s="692"/>
      <c r="BP266" s="692"/>
      <c r="BQ266" s="692"/>
      <c r="BR266" s="692"/>
      <c r="BS266" s="692"/>
      <c r="BT266" s="692"/>
      <c r="BU266" s="692"/>
      <c r="BV266" s="692"/>
      <c r="BW266" s="692"/>
      <c r="BX266" s="692"/>
      <c r="BY266" s="692"/>
      <c r="BZ266" s="692"/>
      <c r="CB266" s="692"/>
      <c r="CC266" s="692"/>
      <c r="CD266" s="692"/>
      <c r="CE266" s="692"/>
      <c r="CF266" s="692"/>
      <c r="CG266" s="692"/>
      <c r="CH266" s="692"/>
      <c r="CI266" s="692"/>
      <c r="CJ266" s="692"/>
      <c r="CK266" s="692"/>
      <c r="CL266" s="692"/>
      <c r="CM266" s="692"/>
      <c r="CN266" s="692"/>
      <c r="CP266" s="692"/>
      <c r="CQ266" s="692"/>
      <c r="CR266" s="692"/>
      <c r="CS266" s="692"/>
      <c r="CT266" s="692"/>
      <c r="CU266" s="692"/>
      <c r="CV266" s="692"/>
      <c r="CW266" s="692"/>
      <c r="CX266" s="692"/>
      <c r="CY266" s="692"/>
      <c r="CZ266" s="692"/>
      <c r="DA266" s="692"/>
      <c r="DB266" s="692"/>
      <c r="DD266" s="692"/>
      <c r="DE266" s="692"/>
      <c r="DF266" s="692"/>
      <c r="DG266" s="692"/>
      <c r="DH266" s="692"/>
      <c r="DI266" s="692"/>
      <c r="DJ266" s="692"/>
      <c r="DK266" s="692"/>
      <c r="DL266" s="692"/>
      <c r="DM266" s="692"/>
      <c r="DN266" s="692"/>
      <c r="DO266" s="692"/>
      <c r="DP266" s="692"/>
      <c r="DQ266" s="692"/>
      <c r="DR266" s="692"/>
      <c r="DT266" s="692"/>
      <c r="DU266" s="692"/>
      <c r="DV266" s="692"/>
      <c r="DW266" s="692"/>
      <c r="DX266" s="692"/>
      <c r="DY266" s="692"/>
      <c r="DZ266" s="692"/>
      <c r="EA266" s="692"/>
      <c r="EB266" s="692"/>
      <c r="EC266" s="692"/>
      <c r="ED266" s="692"/>
      <c r="EE266" s="692"/>
      <c r="EF266" s="692"/>
      <c r="EG266" s="692"/>
      <c r="EH266" s="692"/>
      <c r="EI266" s="692"/>
      <c r="EJ266" s="692"/>
      <c r="EK266" s="692"/>
      <c r="EL266" s="692"/>
      <c r="EM266" s="692"/>
      <c r="EN266" s="692"/>
      <c r="EO266" s="692"/>
      <c r="EP266" s="692"/>
      <c r="EQ266" s="692"/>
      <c r="ER266" s="692"/>
      <c r="ES266" s="692"/>
      <c r="EU266" s="692"/>
      <c r="EV266" s="692"/>
      <c r="EW266" s="692"/>
      <c r="EX266" s="692"/>
      <c r="EY266" s="692"/>
      <c r="EZ266" s="692"/>
      <c r="FA266" s="692"/>
      <c r="FB266" s="692"/>
      <c r="FC266" s="692"/>
      <c r="FD266" s="692"/>
      <c r="FE266" s="692"/>
      <c r="FF266" s="692"/>
      <c r="FH266" s="692"/>
      <c r="FI266" s="692"/>
      <c r="FJ266" s="692"/>
      <c r="FK266" s="692"/>
      <c r="FL266" s="692"/>
      <c r="FM266" s="692"/>
      <c r="FN266" s="692"/>
      <c r="FO266" s="692"/>
      <c r="FP266" s="692"/>
      <c r="FQ266" s="692"/>
      <c r="FR266" s="692"/>
      <c r="FS266" s="692"/>
      <c r="FU266" s="692"/>
      <c r="FV266" s="692"/>
      <c r="FW266" s="692"/>
      <c r="FX266" s="692"/>
      <c r="FY266" s="692"/>
      <c r="FZ266" s="692"/>
      <c r="GA266" s="692"/>
      <c r="GB266" s="692"/>
      <c r="GC266" s="692"/>
      <c r="GD266" s="692"/>
      <c r="GE266" s="692"/>
      <c r="GF266" s="692"/>
      <c r="GG266" s="692"/>
      <c r="GI266" s="692"/>
      <c r="GJ266" s="692"/>
      <c r="GK266" s="692"/>
      <c r="GL266" s="692"/>
      <c r="GM266" s="692"/>
      <c r="GN266" s="692"/>
      <c r="GO266" s="692"/>
      <c r="GP266" s="692"/>
      <c r="GQ266" s="692"/>
      <c r="GR266" s="692"/>
      <c r="GS266" s="692"/>
      <c r="GT266" s="692"/>
      <c r="GU266" s="692"/>
      <c r="GW266" s="692"/>
      <c r="GX266" s="692"/>
      <c r="GY266" s="692"/>
      <c r="GZ266" s="692"/>
      <c r="HA266" s="692"/>
      <c r="HB266" s="692"/>
      <c r="HC266" s="692"/>
      <c r="HD266" s="692"/>
      <c r="HE266" s="692"/>
      <c r="HF266" s="692"/>
      <c r="HG266" s="692"/>
      <c r="HH266" s="692"/>
      <c r="HI266" s="692"/>
      <c r="HJ266" s="692"/>
      <c r="HK266" s="692"/>
      <c r="HL266" s="692"/>
      <c r="HM266" s="692"/>
      <c r="HN266" s="692"/>
      <c r="HO266" s="692"/>
      <c r="HP266" s="692"/>
      <c r="HQ266" s="692"/>
      <c r="HR266" s="692"/>
      <c r="HS266" s="692"/>
      <c r="HT266" s="692"/>
      <c r="HU266" s="692"/>
      <c r="HV266" s="692"/>
      <c r="HW266" s="692"/>
      <c r="HX266" s="692"/>
      <c r="HY266" s="692"/>
      <c r="HZ266" s="692"/>
      <c r="IA266" s="692"/>
      <c r="IB266" s="692"/>
      <c r="IC266" s="692"/>
      <c r="ID266" s="692"/>
      <c r="IE266" s="692"/>
      <c r="IF266" s="692"/>
      <c r="IG266" s="692"/>
      <c r="IH266" s="692"/>
      <c r="II266" s="692"/>
      <c r="IJ266" s="692"/>
      <c r="IK266" s="692"/>
      <c r="IL266" s="692"/>
      <c r="IM266" s="692"/>
      <c r="IQ266" s="692"/>
      <c r="IR266" s="692"/>
      <c r="IS266" s="692"/>
      <c r="IT266" s="692"/>
      <c r="IU266" s="692"/>
      <c r="IV266" s="692"/>
      <c r="IW266" s="692"/>
      <c r="IX266" s="692"/>
      <c r="IY266" s="692"/>
      <c r="IZ266" s="692"/>
      <c r="JA266" s="692"/>
      <c r="JB266" s="692"/>
      <c r="JC266" s="692"/>
      <c r="JD266" s="692"/>
      <c r="JE266" s="692"/>
      <c r="JF266" s="692"/>
      <c r="JH266" s="692"/>
      <c r="JI266" s="692"/>
      <c r="JJ266" s="692"/>
      <c r="JK266" s="692"/>
      <c r="JL266" s="692"/>
      <c r="JM266" s="692"/>
      <c r="JN266" s="692"/>
      <c r="JO266" s="692"/>
      <c r="JP266" s="692"/>
      <c r="JQ266" s="692"/>
      <c r="JR266" s="692"/>
      <c r="JS266" s="692"/>
      <c r="JT266" s="692"/>
      <c r="JU266" s="692"/>
      <c r="JV266" s="692"/>
      <c r="JW266" s="692"/>
      <c r="JZ266" s="692"/>
      <c r="KA266" s="692"/>
      <c r="KB266" s="692"/>
      <c r="KC266" s="692"/>
      <c r="KD266" s="692"/>
      <c r="KE266" s="692"/>
      <c r="KF266" s="692"/>
      <c r="KG266" s="692"/>
      <c r="KH266" s="692"/>
      <c r="KI266" s="692"/>
      <c r="KJ266" s="692"/>
      <c r="KK266" s="692"/>
      <c r="KL266" s="692"/>
      <c r="KM266" s="692"/>
      <c r="KN266" s="692"/>
      <c r="KO266" s="692"/>
      <c r="KQ266" s="692"/>
      <c r="KR266" s="692"/>
      <c r="KS266" s="692"/>
      <c r="KT266" s="692"/>
      <c r="KU266" s="757"/>
      <c r="KV266" s="692"/>
      <c r="KW266" s="692"/>
      <c r="KX266" s="692"/>
      <c r="KY266" s="692"/>
      <c r="KZ266" s="692"/>
      <c r="LA266" s="692"/>
      <c r="LB266" s="692"/>
      <c r="LC266" s="692"/>
      <c r="LD266" s="692"/>
      <c r="LE266" s="692"/>
      <c r="LF266" s="692"/>
      <c r="LI266" s="692"/>
      <c r="LJ266" s="692"/>
      <c r="LK266" s="692"/>
      <c r="LL266" s="692"/>
      <c r="LM266" s="757"/>
      <c r="LN266" s="692"/>
      <c r="LO266" s="692"/>
      <c r="LP266" s="692"/>
      <c r="LQ266" s="692"/>
      <c r="LR266" s="692"/>
      <c r="LS266" s="692"/>
      <c r="LT266" s="692"/>
      <c r="LU266" s="692"/>
      <c r="LV266" s="692"/>
      <c r="LW266" s="692"/>
      <c r="LX266" s="692"/>
      <c r="LZ266" s="692"/>
      <c r="MA266" s="692"/>
      <c r="MB266" s="692"/>
      <c r="MC266" s="692"/>
      <c r="MD266" s="757"/>
      <c r="ME266" s="692"/>
      <c r="MF266" s="692"/>
      <c r="MG266" s="692"/>
      <c r="MH266" s="692"/>
      <c r="MI266" s="692"/>
      <c r="MJ266" s="692"/>
      <c r="MK266" s="692"/>
      <c r="ML266" s="692"/>
      <c r="MM266" s="692"/>
      <c r="MN266" s="692"/>
      <c r="MO266" s="692"/>
      <c r="MQ266" s="692"/>
      <c r="MR266" s="692"/>
      <c r="MS266" s="692"/>
      <c r="MT266" s="692"/>
      <c r="MU266" s="757"/>
      <c r="MV266" s="692"/>
      <c r="MW266" s="692"/>
      <c r="MX266" s="692"/>
      <c r="MY266" s="692"/>
      <c r="MZ266" s="692"/>
      <c r="NA266" s="692"/>
      <c r="NB266" s="692"/>
      <c r="NC266" s="692"/>
      <c r="ND266" s="692"/>
      <c r="NE266" s="692"/>
      <c r="NF266" s="692"/>
      <c r="NI266" s="13"/>
      <c r="NJ266" s="13"/>
      <c r="NK266" s="13"/>
      <c r="NL266" s="13"/>
      <c r="NM266" s="666"/>
      <c r="NN266" s="262"/>
      <c r="NO266" s="13"/>
      <c r="NP266" s="13"/>
      <c r="NQ266" s="13"/>
      <c r="NR266" s="13"/>
      <c r="NS266" s="13"/>
      <c r="NT266" s="13"/>
      <c r="NU266" s="13"/>
      <c r="NV266" s="13"/>
      <c r="NW266" s="13"/>
      <c r="NX266" s="13"/>
      <c r="OA266" s="13"/>
      <c r="OB266" s="13"/>
      <c r="OC266" s="13"/>
      <c r="OD266" s="13"/>
      <c r="OE266" s="666"/>
      <c r="OF266" s="262"/>
      <c r="OG266" s="13"/>
      <c r="OH266" s="13"/>
      <c r="OI266" s="13"/>
      <c r="OJ266" s="13"/>
      <c r="OK266" s="13"/>
      <c r="OL266" s="13"/>
      <c r="OM266" s="13"/>
      <c r="ON266" s="13"/>
      <c r="OQ266" s="13"/>
      <c r="OR266" s="13"/>
      <c r="OS266" s="13"/>
      <c r="OT266" s="13"/>
      <c r="OU266" s="666"/>
      <c r="OV266" s="262"/>
      <c r="OW266" s="13"/>
      <c r="OX266" s="13"/>
      <c r="OY266" s="13"/>
      <c r="OZ266" s="13"/>
      <c r="PA266" s="13"/>
      <c r="PB266" s="13"/>
      <c r="PC266" s="13"/>
      <c r="PD266" s="13"/>
      <c r="PG266" s="13"/>
      <c r="PH266" s="13"/>
      <c r="PI266" s="13"/>
      <c r="PJ266" s="13"/>
      <c r="PK266" s="666"/>
      <c r="PL266" s="262"/>
      <c r="PM266" s="13"/>
      <c r="PN266" s="13"/>
      <c r="PO266" s="13"/>
      <c r="PP266" s="13"/>
      <c r="PQ266" s="13"/>
      <c r="PR266" s="13"/>
      <c r="PS266" s="13"/>
      <c r="PT266" s="13"/>
      <c r="PV266" s="13"/>
      <c r="PW266" s="13"/>
      <c r="PX266" s="13"/>
      <c r="PY266" s="13"/>
      <c r="PZ266" s="666"/>
      <c r="QA266" s="262"/>
      <c r="QB266" s="13"/>
      <c r="QC266" s="13"/>
      <c r="QD266" s="13"/>
      <c r="QE266" s="13"/>
      <c r="QF266" s="13"/>
      <c r="QG266" s="13"/>
      <c r="QH266" s="13"/>
      <c r="QI266" s="13"/>
      <c r="QK266" s="13"/>
      <c r="QL266" s="478">
        <v>13.65</v>
      </c>
      <c r="QM266" s="478">
        <v>14.54</v>
      </c>
      <c r="QN266" s="475"/>
      <c r="QO266" s="476" t="s">
        <v>141</v>
      </c>
      <c r="QP266" s="762">
        <f>QM266-QL266+QW266-QV266</f>
        <v>0.88999999999999879</v>
      </c>
      <c r="QQ266" s="479">
        <f>QP266/QL266</f>
        <v>6.5201465201465109E-2</v>
      </c>
      <c r="QR266" s="475"/>
      <c r="QS266" s="475"/>
      <c r="QT266" s="475"/>
      <c r="QU266" s="475" t="s">
        <v>39</v>
      </c>
      <c r="QV266" s="475"/>
      <c r="QW266" s="475"/>
      <c r="QX266" s="13"/>
      <c r="QZ266" s="622"/>
      <c r="RA266" s="478">
        <v>13.65</v>
      </c>
      <c r="RB266" s="521">
        <v>15.63</v>
      </c>
      <c r="RC266" s="634"/>
      <c r="RD266" s="476" t="s">
        <v>141</v>
      </c>
      <c r="RE266" s="905">
        <f>RB266/1.07-RA266+RL266-RK266</f>
        <v>0.95747663551401807</v>
      </c>
      <c r="RF266" s="479">
        <f>RE266/RA266</f>
        <v>7.0144808462565419E-2</v>
      </c>
      <c r="RG266" s="475"/>
      <c r="RH266" s="475"/>
      <c r="RI266" s="475"/>
      <c r="RJ266" s="586" t="s">
        <v>39</v>
      </c>
      <c r="RK266" s="476"/>
      <c r="RL266" s="587"/>
      <c r="RM266" s="633"/>
      <c r="RQ266" s="622"/>
      <c r="RR266" s="478">
        <v>13.65</v>
      </c>
      <c r="RS266" s="521">
        <v>15.63</v>
      </c>
      <c r="RT266" s="634"/>
      <c r="RU266" s="476" t="s">
        <v>141</v>
      </c>
      <c r="RV266" s="905">
        <f>RS266/1.07-RR266+SC266-SB266</f>
        <v>0.95747663551401807</v>
      </c>
      <c r="RW266" s="479">
        <f>RV266/RR266</f>
        <v>7.0144808462565419E-2</v>
      </c>
      <c r="RX266" s="475"/>
      <c r="RY266" s="475"/>
      <c r="RZ266" s="475"/>
      <c r="SA266" s="586" t="s">
        <v>39</v>
      </c>
      <c r="SB266" s="476"/>
      <c r="SC266" s="587"/>
      <c r="SD266" s="633"/>
    </row>
    <row r="267" spans="1:498 16283:16288">
      <c r="A267" s="30" t="s">
        <v>726</v>
      </c>
      <c r="B267" s="31">
        <v>20</v>
      </c>
      <c r="C267" s="30" t="s">
        <v>95</v>
      </c>
      <c r="D267" s="772">
        <v>1040</v>
      </c>
      <c r="E267" s="376" t="s">
        <v>721</v>
      </c>
      <c r="F267" s="30" t="s">
        <v>722</v>
      </c>
      <c r="G267" s="593" t="s">
        <v>727</v>
      </c>
      <c r="H267" s="30"/>
      <c r="J267" s="692"/>
      <c r="K267" s="692"/>
      <c r="L267" s="692"/>
      <c r="M267" s="692"/>
      <c r="N267" s="692"/>
      <c r="O267" s="692"/>
      <c r="P267" s="692"/>
      <c r="Q267" s="692"/>
      <c r="R267" s="692"/>
      <c r="S267" s="692"/>
      <c r="T267" s="692"/>
      <c r="U267" s="692"/>
      <c r="V267" s="692"/>
      <c r="X267" s="692"/>
      <c r="Y267" s="692"/>
      <c r="Z267" s="692"/>
      <c r="AA267" s="692"/>
      <c r="AB267" s="692"/>
      <c r="AC267" s="692"/>
      <c r="AD267" s="692"/>
      <c r="AE267" s="692"/>
      <c r="AF267" s="692"/>
      <c r="AG267" s="692"/>
      <c r="AH267" s="692"/>
      <c r="AI267" s="692"/>
      <c r="AJ267" s="692"/>
      <c r="AL267" s="692"/>
      <c r="AM267" s="692"/>
      <c r="AN267" s="692"/>
      <c r="AO267" s="692"/>
      <c r="AP267" s="692"/>
      <c r="AQ267" s="692"/>
      <c r="AR267" s="692"/>
      <c r="AS267" s="692"/>
      <c r="AT267" s="692"/>
      <c r="AU267" s="692"/>
      <c r="AV267" s="692"/>
      <c r="AW267" s="692"/>
      <c r="AX267" s="692"/>
      <c r="AZ267" s="692"/>
      <c r="BA267" s="692"/>
      <c r="BB267" s="692"/>
      <c r="BC267" s="692"/>
      <c r="BD267" s="692"/>
      <c r="BE267" s="692"/>
      <c r="BF267" s="692"/>
      <c r="BG267" s="692"/>
      <c r="BH267" s="692"/>
      <c r="BI267" s="692"/>
      <c r="BJ267" s="692"/>
      <c r="BK267" s="692"/>
      <c r="BL267" s="692"/>
      <c r="BN267" s="692"/>
      <c r="BO267" s="692"/>
      <c r="BP267" s="692"/>
      <c r="BQ267" s="692"/>
      <c r="BR267" s="692"/>
      <c r="BS267" s="692"/>
      <c r="BT267" s="692"/>
      <c r="BU267" s="692"/>
      <c r="BV267" s="692"/>
      <c r="BW267" s="692"/>
      <c r="BX267" s="692"/>
      <c r="BY267" s="692"/>
      <c r="BZ267" s="692"/>
      <c r="CB267" s="692"/>
      <c r="CC267" s="692"/>
      <c r="CD267" s="692"/>
      <c r="CE267" s="692"/>
      <c r="CF267" s="692"/>
      <c r="CG267" s="692"/>
      <c r="CH267" s="692"/>
      <c r="CI267" s="692"/>
      <c r="CJ267" s="692"/>
      <c r="CK267" s="692"/>
      <c r="CL267" s="692"/>
      <c r="CM267" s="692"/>
      <c r="CN267" s="692"/>
      <c r="CP267" s="692"/>
      <c r="CQ267" s="692"/>
      <c r="CR267" s="692"/>
      <c r="CS267" s="692"/>
      <c r="CT267" s="692"/>
      <c r="CU267" s="692"/>
      <c r="CV267" s="692"/>
      <c r="CW267" s="692"/>
      <c r="CX267" s="692"/>
      <c r="CY267" s="692"/>
      <c r="CZ267" s="692"/>
      <c r="DA267" s="692"/>
      <c r="DB267" s="692"/>
      <c r="DD267" s="692"/>
      <c r="DE267" s="692"/>
      <c r="DF267" s="692"/>
      <c r="DG267" s="692"/>
      <c r="DH267" s="692"/>
      <c r="DI267" s="692"/>
      <c r="DJ267" s="692"/>
      <c r="DK267" s="692"/>
      <c r="DL267" s="692"/>
      <c r="DM267" s="692"/>
      <c r="DN267" s="692"/>
      <c r="DO267" s="692"/>
      <c r="DP267" s="692"/>
      <c r="DQ267" s="692"/>
      <c r="DR267" s="692"/>
      <c r="DT267" s="692"/>
      <c r="DU267" s="692"/>
      <c r="DV267" s="692"/>
      <c r="DW267" s="692"/>
      <c r="DX267" s="692"/>
      <c r="DY267" s="692"/>
      <c r="DZ267" s="692"/>
      <c r="EA267" s="692"/>
      <c r="EB267" s="692"/>
      <c r="EC267" s="692"/>
      <c r="ED267" s="692"/>
      <c r="EE267" s="692"/>
      <c r="EF267" s="692"/>
      <c r="EG267" s="692"/>
      <c r="EH267" s="692"/>
      <c r="EI267" s="692"/>
      <c r="EJ267" s="692"/>
      <c r="EK267" s="692"/>
      <c r="EL267" s="692"/>
      <c r="EM267" s="692"/>
      <c r="EN267" s="692"/>
      <c r="EO267" s="692"/>
      <c r="EP267" s="692"/>
      <c r="EQ267" s="692"/>
      <c r="ER267" s="692"/>
      <c r="ES267" s="692"/>
      <c r="EU267" s="692"/>
      <c r="EV267" s="692"/>
      <c r="EW267" s="692"/>
      <c r="EX267" s="692"/>
      <c r="EY267" s="692"/>
      <c r="EZ267" s="692"/>
      <c r="FA267" s="692"/>
      <c r="FB267" s="692"/>
      <c r="FC267" s="692"/>
      <c r="FD267" s="692"/>
      <c r="FE267" s="692"/>
      <c r="FF267" s="692"/>
      <c r="FH267" s="692"/>
      <c r="FI267" s="692"/>
      <c r="FJ267" s="692"/>
      <c r="FK267" s="692"/>
      <c r="FL267" s="692"/>
      <c r="FM267" s="692"/>
      <c r="FN267" s="692"/>
      <c r="FO267" s="692"/>
      <c r="FP267" s="692"/>
      <c r="FQ267" s="692"/>
      <c r="FR267" s="692"/>
      <c r="FS267" s="692"/>
      <c r="FU267" s="692"/>
      <c r="FV267" s="692"/>
      <c r="FW267" s="692"/>
      <c r="FX267" s="692"/>
      <c r="FY267" s="692"/>
      <c r="FZ267" s="692"/>
      <c r="GA267" s="692"/>
      <c r="GB267" s="692"/>
      <c r="GC267" s="692"/>
      <c r="GD267" s="692"/>
      <c r="GE267" s="692"/>
      <c r="GF267" s="692"/>
      <c r="GG267" s="692"/>
      <c r="GI267" s="692"/>
      <c r="GJ267" s="692"/>
      <c r="GK267" s="692"/>
      <c r="GL267" s="692"/>
      <c r="GM267" s="692"/>
      <c r="GN267" s="692"/>
      <c r="GO267" s="692"/>
      <c r="GP267" s="692"/>
      <c r="GQ267" s="692"/>
      <c r="GR267" s="692"/>
      <c r="GS267" s="692"/>
      <c r="GT267" s="692"/>
      <c r="GU267" s="692"/>
      <c r="GW267" s="692"/>
      <c r="GX267" s="692"/>
      <c r="GY267" s="692"/>
      <c r="GZ267" s="692"/>
      <c r="HA267" s="692"/>
      <c r="HB267" s="692"/>
      <c r="HC267" s="692"/>
      <c r="HD267" s="692"/>
      <c r="HE267" s="692"/>
      <c r="HF267" s="692"/>
      <c r="HG267" s="692"/>
      <c r="HH267" s="692"/>
      <c r="HI267" s="692"/>
      <c r="HJ267" s="692"/>
      <c r="HK267" s="692"/>
      <c r="HL267" s="692"/>
      <c r="HM267" s="692"/>
      <c r="HN267" s="692"/>
      <c r="HO267" s="692"/>
      <c r="HP267" s="692"/>
      <c r="HQ267" s="692"/>
      <c r="HR267" s="692"/>
      <c r="HS267" s="692"/>
      <c r="HT267" s="692"/>
      <c r="HU267" s="692"/>
      <c r="HV267" s="692"/>
      <c r="HW267" s="692"/>
      <c r="HX267" s="692"/>
      <c r="HY267" s="692"/>
      <c r="HZ267" s="692"/>
      <c r="IA267" s="692"/>
      <c r="IB267" s="692"/>
      <c r="IC267" s="692"/>
      <c r="ID267" s="692"/>
      <c r="IE267" s="692"/>
      <c r="IF267" s="692"/>
      <c r="IG267" s="692"/>
      <c r="IH267" s="692"/>
      <c r="II267" s="692"/>
      <c r="IJ267" s="692"/>
      <c r="IK267" s="692"/>
      <c r="IL267" s="692"/>
      <c r="IM267" s="692"/>
      <c r="IQ267" s="692"/>
      <c r="IR267" s="692"/>
      <c r="IS267" s="692"/>
      <c r="IT267" s="692"/>
      <c r="IU267" s="692"/>
      <c r="IV267" s="692"/>
      <c r="IW267" s="692"/>
      <c r="IX267" s="692"/>
      <c r="IY267" s="692"/>
      <c r="IZ267" s="692"/>
      <c r="JA267" s="692"/>
      <c r="JB267" s="692"/>
      <c r="JC267" s="692"/>
      <c r="JD267" s="692"/>
      <c r="JE267" s="692"/>
      <c r="JF267" s="692"/>
      <c r="JH267" s="692"/>
      <c r="JI267" s="692"/>
      <c r="JJ267" s="692"/>
      <c r="JK267" s="692"/>
      <c r="JL267" s="692"/>
      <c r="JM267" s="692"/>
      <c r="JN267" s="692"/>
      <c r="JO267" s="692"/>
      <c r="JP267" s="692"/>
      <c r="JQ267" s="692"/>
      <c r="JR267" s="692"/>
      <c r="JS267" s="692"/>
      <c r="JT267" s="692"/>
      <c r="JU267" s="692"/>
      <c r="JV267" s="692"/>
      <c r="JW267" s="692"/>
      <c r="JZ267" s="692"/>
      <c r="KA267" s="692"/>
      <c r="KB267" s="692"/>
      <c r="KC267" s="692"/>
      <c r="KD267" s="692"/>
      <c r="KE267" s="692"/>
      <c r="KF267" s="692"/>
      <c r="KG267" s="692"/>
      <c r="KH267" s="692"/>
      <c r="KI267" s="692"/>
      <c r="KJ267" s="692"/>
      <c r="KK267" s="692"/>
      <c r="KL267" s="692"/>
      <c r="KM267" s="692"/>
      <c r="KN267" s="692"/>
      <c r="KO267" s="692"/>
      <c r="KQ267" s="692"/>
      <c r="KR267" s="692"/>
      <c r="KS267" s="692"/>
      <c r="KT267" s="692"/>
      <c r="KU267" s="757"/>
      <c r="KV267" s="692"/>
      <c r="KW267" s="692"/>
      <c r="KX267" s="692"/>
      <c r="KY267" s="692"/>
      <c r="KZ267" s="692"/>
      <c r="LA267" s="692"/>
      <c r="LB267" s="692"/>
      <c r="LC267" s="692"/>
      <c r="LD267" s="692"/>
      <c r="LE267" s="692"/>
      <c r="LF267" s="692"/>
      <c r="LI267" s="692"/>
      <c r="LJ267" s="692"/>
      <c r="LK267" s="692"/>
      <c r="LL267" s="692"/>
      <c r="LM267" s="757"/>
      <c r="LN267" s="692"/>
      <c r="LO267" s="692"/>
      <c r="LP267" s="692"/>
      <c r="LQ267" s="692"/>
      <c r="LR267" s="692"/>
      <c r="LS267" s="692"/>
      <c r="LT267" s="692"/>
      <c r="LU267" s="692"/>
      <c r="LV267" s="692"/>
      <c r="LW267" s="692"/>
      <c r="LX267" s="692"/>
      <c r="LZ267" s="692"/>
      <c r="MA267" s="692"/>
      <c r="MB267" s="692"/>
      <c r="MC267" s="692"/>
      <c r="MD267" s="757"/>
      <c r="ME267" s="692"/>
      <c r="MF267" s="692"/>
      <c r="MG267" s="692"/>
      <c r="MH267" s="692"/>
      <c r="MI267" s="692"/>
      <c r="MJ267" s="692"/>
      <c r="MK267" s="692"/>
      <c r="ML267" s="692"/>
      <c r="MM267" s="692"/>
      <c r="MN267" s="692"/>
      <c r="MO267" s="692"/>
      <c r="MQ267" s="692"/>
      <c r="MR267" s="692"/>
      <c r="MS267" s="692"/>
      <c r="MT267" s="692"/>
      <c r="MU267" s="757"/>
      <c r="MV267" s="692"/>
      <c r="MW267" s="692"/>
      <c r="MX267" s="692"/>
      <c r="MY267" s="692"/>
      <c r="MZ267" s="692"/>
      <c r="NA267" s="692"/>
      <c r="NB267" s="692"/>
      <c r="NC267" s="692"/>
      <c r="ND267" s="692"/>
      <c r="NE267" s="692"/>
      <c r="NF267" s="692"/>
      <c r="NI267" s="13"/>
      <c r="NJ267" s="13"/>
      <c r="NK267" s="13"/>
      <c r="NL267" s="13"/>
      <c r="NM267" s="666"/>
      <c r="NN267" s="262"/>
      <c r="NO267" s="13"/>
      <c r="NP267" s="13"/>
      <c r="NQ267" s="13"/>
      <c r="NR267" s="13"/>
      <c r="NS267" s="13"/>
      <c r="NT267" s="13"/>
      <c r="NU267" s="13"/>
      <c r="NV267" s="13"/>
      <c r="NW267" s="13"/>
      <c r="NX267" s="13"/>
      <c r="OA267" s="13"/>
      <c r="OB267" s="13"/>
      <c r="OC267" s="13"/>
      <c r="OD267" s="13"/>
      <c r="OE267" s="666"/>
      <c r="OF267" s="262"/>
      <c r="OG267" s="13"/>
      <c r="OH267" s="13"/>
      <c r="OI267" s="13"/>
      <c r="OJ267" s="13"/>
      <c r="OK267" s="13"/>
      <c r="OL267" s="13"/>
      <c r="OM267" s="13"/>
      <c r="ON267" s="13"/>
      <c r="OQ267" s="13"/>
      <c r="OR267" s="13"/>
      <c r="OS267" s="13"/>
      <c r="OT267" s="13"/>
      <c r="OU267" s="666"/>
      <c r="OV267" s="262"/>
      <c r="OW267" s="13"/>
      <c r="OX267" s="13"/>
      <c r="OY267" s="13"/>
      <c r="OZ267" s="13"/>
      <c r="PA267" s="13"/>
      <c r="PB267" s="13"/>
      <c r="PC267" s="13"/>
      <c r="PD267" s="13"/>
      <c r="PG267" s="13"/>
      <c r="PH267" s="13"/>
      <c r="PI267" s="13"/>
      <c r="PJ267" s="13"/>
      <c r="PK267" s="666"/>
      <c r="PL267" s="262"/>
      <c r="PM267" s="13"/>
      <c r="PN267" s="13"/>
      <c r="PO267" s="13"/>
      <c r="PP267" s="13"/>
      <c r="PQ267" s="13"/>
      <c r="PR267" s="13"/>
      <c r="PS267" s="13"/>
      <c r="PT267" s="13"/>
      <c r="PV267" s="13"/>
      <c r="PW267" s="13"/>
      <c r="PX267" s="13"/>
      <c r="PY267" s="13"/>
      <c r="PZ267" s="666"/>
      <c r="QA267" s="262"/>
      <c r="QB267" s="13"/>
      <c r="QC267" s="13"/>
      <c r="QD267" s="13"/>
      <c r="QE267" s="13"/>
      <c r="QF267" s="13"/>
      <c r="QG267" s="13"/>
      <c r="QH267" s="13"/>
      <c r="QI267" s="13"/>
      <c r="QK267" s="13"/>
      <c r="QL267" s="478">
        <v>12.8</v>
      </c>
      <c r="QM267" s="478">
        <v>12.91</v>
      </c>
      <c r="QN267" s="475"/>
      <c r="QO267" s="476" t="s">
        <v>141</v>
      </c>
      <c r="QP267" s="762">
        <f>QM267-QL267+QW267-QV267</f>
        <v>0.20999999999999944</v>
      </c>
      <c r="QQ267" s="479">
        <f>QP267/QL267</f>
        <v>1.6406249999999956E-2</v>
      </c>
      <c r="QR267" s="475"/>
      <c r="QS267" s="475"/>
      <c r="QT267" s="475"/>
      <c r="QU267" s="475" t="s">
        <v>39</v>
      </c>
      <c r="QV267" s="475"/>
      <c r="QW267" s="475">
        <v>0.1</v>
      </c>
      <c r="QX267" s="13"/>
      <c r="QZ267" s="622"/>
      <c r="RA267" s="478">
        <v>12.8</v>
      </c>
      <c r="RB267" s="521">
        <v>13.88</v>
      </c>
      <c r="RC267" s="634"/>
      <c r="RD267" s="476" t="s">
        <v>141</v>
      </c>
      <c r="RE267" s="905">
        <f>RB267/1.07-RA267+RL267-RK267</f>
        <v>0.57196261682242844</v>
      </c>
      <c r="RF267" s="479">
        <f>RE267/RA267</f>
        <v>4.468457943925222E-2</v>
      </c>
      <c r="RG267" s="475"/>
      <c r="RH267" s="475"/>
      <c r="RI267" s="475"/>
      <c r="RJ267" s="586" t="s">
        <v>39</v>
      </c>
      <c r="RK267" s="476"/>
      <c r="RL267" s="587">
        <v>0.4</v>
      </c>
      <c r="RM267" s="633"/>
      <c r="RQ267" s="622"/>
      <c r="RR267" s="478">
        <v>12.8</v>
      </c>
      <c r="RS267" s="521">
        <v>13.88</v>
      </c>
      <c r="RT267" s="634"/>
      <c r="RU267" s="476" t="s">
        <v>141</v>
      </c>
      <c r="RV267" s="905">
        <f>RS267/1.07-RR267+SC267-SB267</f>
        <v>0.57196261682242844</v>
      </c>
      <c r="RW267" s="479">
        <f>RV267/RR267</f>
        <v>4.468457943925222E-2</v>
      </c>
      <c r="RX267" s="475"/>
      <c r="RY267" s="475"/>
      <c r="RZ267" s="475"/>
      <c r="SA267" s="586" t="s">
        <v>39</v>
      </c>
      <c r="SB267" s="476"/>
      <c r="SC267" s="587">
        <v>0.4</v>
      </c>
      <c r="SD267" s="633"/>
    </row>
    <row r="268" spans="1:498 16283:16288">
      <c r="A268" s="30" t="s">
        <v>728</v>
      </c>
      <c r="B268" s="31">
        <v>100</v>
      </c>
      <c r="C268" s="30" t="s">
        <v>729</v>
      </c>
      <c r="D268" s="772">
        <v>1040</v>
      </c>
      <c r="E268" s="376" t="s">
        <v>721</v>
      </c>
      <c r="F268" s="30" t="s">
        <v>722</v>
      </c>
      <c r="G268" s="593" t="s">
        <v>730</v>
      </c>
      <c r="H268" s="30"/>
      <c r="J268" s="692"/>
      <c r="K268" s="692"/>
      <c r="L268" s="692"/>
      <c r="M268" s="692"/>
      <c r="N268" s="692"/>
      <c r="O268" s="692"/>
      <c r="P268" s="692"/>
      <c r="Q268" s="692"/>
      <c r="R268" s="692"/>
      <c r="S268" s="692"/>
      <c r="T268" s="692"/>
      <c r="U268" s="692"/>
      <c r="V268" s="692"/>
      <c r="X268" s="692"/>
      <c r="Y268" s="692"/>
      <c r="Z268" s="692"/>
      <c r="AA268" s="692"/>
      <c r="AB268" s="692"/>
      <c r="AC268" s="692"/>
      <c r="AD268" s="692"/>
      <c r="AE268" s="692"/>
      <c r="AF268" s="692"/>
      <c r="AG268" s="692"/>
      <c r="AH268" s="692"/>
      <c r="AI268" s="692"/>
      <c r="AJ268" s="692"/>
      <c r="AL268" s="692"/>
      <c r="AM268" s="692"/>
      <c r="AN268" s="692"/>
      <c r="AO268" s="692"/>
      <c r="AP268" s="692"/>
      <c r="AQ268" s="692"/>
      <c r="AR268" s="692"/>
      <c r="AS268" s="692"/>
      <c r="AT268" s="692"/>
      <c r="AU268" s="692"/>
      <c r="AV268" s="692"/>
      <c r="AW268" s="692"/>
      <c r="AX268" s="692"/>
      <c r="AZ268" s="692"/>
      <c r="BA268" s="692"/>
      <c r="BB268" s="692"/>
      <c r="BC268" s="692"/>
      <c r="BD268" s="692"/>
      <c r="BE268" s="692"/>
      <c r="BF268" s="692"/>
      <c r="BG268" s="692"/>
      <c r="BH268" s="692"/>
      <c r="BI268" s="692"/>
      <c r="BJ268" s="692"/>
      <c r="BK268" s="692"/>
      <c r="BL268" s="692"/>
      <c r="BN268" s="692"/>
      <c r="BO268" s="692"/>
      <c r="BP268" s="692"/>
      <c r="BQ268" s="692"/>
      <c r="BR268" s="692"/>
      <c r="BS268" s="692"/>
      <c r="BT268" s="692"/>
      <c r="BU268" s="692"/>
      <c r="BV268" s="692"/>
      <c r="BW268" s="692"/>
      <c r="BX268" s="692"/>
      <c r="BY268" s="692"/>
      <c r="BZ268" s="692"/>
      <c r="CB268" s="692"/>
      <c r="CC268" s="692"/>
      <c r="CD268" s="692"/>
      <c r="CE268" s="692"/>
      <c r="CF268" s="692"/>
      <c r="CG268" s="692"/>
      <c r="CH268" s="692"/>
      <c r="CI268" s="692"/>
      <c r="CJ268" s="692"/>
      <c r="CK268" s="692"/>
      <c r="CL268" s="692"/>
      <c r="CM268" s="692"/>
      <c r="CN268" s="692"/>
      <c r="CP268" s="692"/>
      <c r="CQ268" s="692"/>
      <c r="CR268" s="692"/>
      <c r="CS268" s="692"/>
      <c r="CT268" s="692"/>
      <c r="CU268" s="692"/>
      <c r="CV268" s="692"/>
      <c r="CW268" s="692"/>
      <c r="CX268" s="692"/>
      <c r="CY268" s="692"/>
      <c r="CZ268" s="692"/>
      <c r="DA268" s="692"/>
      <c r="DB268" s="692"/>
      <c r="DD268" s="692"/>
      <c r="DE268" s="692"/>
      <c r="DF268" s="692"/>
      <c r="DG268" s="692"/>
      <c r="DH268" s="692"/>
      <c r="DI268" s="692"/>
      <c r="DJ268" s="692"/>
      <c r="DK268" s="692"/>
      <c r="DL268" s="692"/>
      <c r="DM268" s="692"/>
      <c r="DN268" s="692"/>
      <c r="DO268" s="692"/>
      <c r="DP268" s="692"/>
      <c r="DQ268" s="692"/>
      <c r="DR268" s="692"/>
      <c r="DT268" s="692"/>
      <c r="DU268" s="692"/>
      <c r="DV268" s="692"/>
      <c r="DW268" s="692"/>
      <c r="DX268" s="692"/>
      <c r="DY268" s="692"/>
      <c r="DZ268" s="692"/>
      <c r="EA268" s="692"/>
      <c r="EB268" s="692"/>
      <c r="EC268" s="692"/>
      <c r="ED268" s="692"/>
      <c r="EE268" s="692"/>
      <c r="EF268" s="692"/>
      <c r="EG268" s="692"/>
      <c r="EH268" s="692"/>
      <c r="EI268" s="692"/>
      <c r="EJ268" s="692"/>
      <c r="EK268" s="692"/>
      <c r="EL268" s="692"/>
      <c r="EM268" s="692"/>
      <c r="EN268" s="692"/>
      <c r="EO268" s="692"/>
      <c r="EP268" s="692"/>
      <c r="EQ268" s="692"/>
      <c r="ER268" s="692"/>
      <c r="ES268" s="692"/>
      <c r="EU268" s="692"/>
      <c r="EV268" s="692"/>
      <c r="EW268" s="692"/>
      <c r="EX268" s="692"/>
      <c r="EY268" s="692"/>
      <c r="EZ268" s="692"/>
      <c r="FA268" s="692"/>
      <c r="FB268" s="692"/>
      <c r="FC268" s="692"/>
      <c r="FD268" s="692"/>
      <c r="FE268" s="692"/>
      <c r="FF268" s="692"/>
      <c r="FH268" s="692"/>
      <c r="FI268" s="692"/>
      <c r="FJ268" s="692"/>
      <c r="FK268" s="692"/>
      <c r="FL268" s="692"/>
      <c r="FM268" s="692"/>
      <c r="FN268" s="692"/>
      <c r="FO268" s="692"/>
      <c r="FP268" s="692"/>
      <c r="FQ268" s="692"/>
      <c r="FR268" s="692"/>
      <c r="FS268" s="692"/>
      <c r="FU268" s="692"/>
      <c r="FV268" s="692"/>
      <c r="FW268" s="692"/>
      <c r="FX268" s="692"/>
      <c r="FY268" s="692"/>
      <c r="FZ268" s="692"/>
      <c r="GA268" s="692"/>
      <c r="GB268" s="692"/>
      <c r="GC268" s="692"/>
      <c r="GD268" s="692"/>
      <c r="GE268" s="692"/>
      <c r="GF268" s="692"/>
      <c r="GG268" s="692"/>
      <c r="GI268" s="692"/>
      <c r="GJ268" s="692"/>
      <c r="GK268" s="692"/>
      <c r="GL268" s="692"/>
      <c r="GM268" s="692"/>
      <c r="GN268" s="692"/>
      <c r="GO268" s="692"/>
      <c r="GP268" s="692"/>
      <c r="GQ268" s="692"/>
      <c r="GR268" s="692"/>
      <c r="GS268" s="692"/>
      <c r="GT268" s="692"/>
      <c r="GU268" s="692"/>
      <c r="GW268" s="692"/>
      <c r="GX268" s="692"/>
      <c r="GY268" s="692"/>
      <c r="GZ268" s="692"/>
      <c r="HA268" s="692"/>
      <c r="HB268" s="692"/>
      <c r="HC268" s="692"/>
      <c r="HD268" s="692"/>
      <c r="HE268" s="692"/>
      <c r="HF268" s="692"/>
      <c r="HG268" s="692"/>
      <c r="HH268" s="692"/>
      <c r="HI268" s="692"/>
      <c r="HJ268" s="692"/>
      <c r="HK268" s="692"/>
      <c r="HL268" s="692"/>
      <c r="HM268" s="692"/>
      <c r="HN268" s="692"/>
      <c r="HO268" s="692"/>
      <c r="HP268" s="692"/>
      <c r="HQ268" s="692"/>
      <c r="HR268" s="692"/>
      <c r="HS268" s="692"/>
      <c r="HT268" s="692"/>
      <c r="HU268" s="692"/>
      <c r="HV268" s="692"/>
      <c r="HW268" s="692"/>
      <c r="HX268" s="692"/>
      <c r="HY268" s="692"/>
      <c r="HZ268" s="692"/>
      <c r="IA268" s="692"/>
      <c r="IB268" s="692"/>
      <c r="IC268" s="692"/>
      <c r="ID268" s="692"/>
      <c r="IE268" s="692"/>
      <c r="IF268" s="692"/>
      <c r="IG268" s="692"/>
      <c r="IH268" s="692"/>
      <c r="II268" s="692"/>
      <c r="IJ268" s="692"/>
      <c r="IK268" s="692"/>
      <c r="IL268" s="692"/>
      <c r="IM268" s="692"/>
      <c r="IQ268" s="692"/>
      <c r="IR268" s="692"/>
      <c r="IS268" s="692"/>
      <c r="IT268" s="692"/>
      <c r="IU268" s="692"/>
      <c r="IV268" s="692"/>
      <c r="IW268" s="692"/>
      <c r="IX268" s="692"/>
      <c r="IY268" s="692"/>
      <c r="IZ268" s="692"/>
      <c r="JA268" s="692"/>
      <c r="JB268" s="692"/>
      <c r="JC268" s="692"/>
      <c r="JD268" s="692"/>
      <c r="JE268" s="692"/>
      <c r="JF268" s="692"/>
      <c r="JH268" s="692"/>
      <c r="JI268" s="692"/>
      <c r="JJ268" s="692"/>
      <c r="JK268" s="692"/>
      <c r="JL268" s="692"/>
      <c r="JM268" s="692"/>
      <c r="JN268" s="692"/>
      <c r="JO268" s="692"/>
      <c r="JP268" s="692"/>
      <c r="JQ268" s="692"/>
      <c r="JR268" s="692"/>
      <c r="JS268" s="692"/>
      <c r="JT268" s="692"/>
      <c r="JU268" s="692"/>
      <c r="JV268" s="692"/>
      <c r="JW268" s="692"/>
      <c r="JZ268" s="692"/>
      <c r="KA268" s="692"/>
      <c r="KB268" s="692"/>
      <c r="KC268" s="692"/>
      <c r="KD268" s="692"/>
      <c r="KE268" s="692"/>
      <c r="KF268" s="692"/>
      <c r="KG268" s="692"/>
      <c r="KH268" s="692"/>
      <c r="KI268" s="692"/>
      <c r="KJ268" s="692"/>
      <c r="KK268" s="692"/>
      <c r="KL268" s="692"/>
      <c r="KM268" s="692"/>
      <c r="KN268" s="692"/>
      <c r="KO268" s="692"/>
      <c r="KQ268" s="692"/>
      <c r="KR268" s="692"/>
      <c r="KS268" s="692"/>
      <c r="KT268" s="692"/>
      <c r="KU268" s="757"/>
      <c r="KV268" s="692"/>
      <c r="KW268" s="692"/>
      <c r="KX268" s="692"/>
      <c r="KY268" s="692"/>
      <c r="KZ268" s="692"/>
      <c r="LA268" s="692"/>
      <c r="LB268" s="692"/>
      <c r="LC268" s="692"/>
      <c r="LD268" s="692"/>
      <c r="LE268" s="692"/>
      <c r="LF268" s="692"/>
      <c r="LI268" s="692"/>
      <c r="LJ268" s="692"/>
      <c r="LK268" s="692"/>
      <c r="LL268" s="692"/>
      <c r="LM268" s="757"/>
      <c r="LN268" s="692"/>
      <c r="LO268" s="692"/>
      <c r="LP268" s="692"/>
      <c r="LQ268" s="692"/>
      <c r="LR268" s="692"/>
      <c r="LS268" s="692"/>
      <c r="LT268" s="692"/>
      <c r="LU268" s="692"/>
      <c r="LV268" s="692"/>
      <c r="LW268" s="692"/>
      <c r="LX268" s="692"/>
      <c r="LZ268" s="692"/>
      <c r="MA268" s="692"/>
      <c r="MB268" s="692"/>
      <c r="MC268" s="692"/>
      <c r="MD268" s="757"/>
      <c r="ME268" s="692"/>
      <c r="MF268" s="692"/>
      <c r="MG268" s="692"/>
      <c r="MH268" s="692"/>
      <c r="MI268" s="692"/>
      <c r="MJ268" s="692"/>
      <c r="MK268" s="692"/>
      <c r="ML268" s="692"/>
      <c r="MM268" s="692"/>
      <c r="MN268" s="692"/>
      <c r="MO268" s="692"/>
      <c r="MQ268" s="692"/>
      <c r="MR268" s="692"/>
      <c r="MS268" s="692"/>
      <c r="MT268" s="692"/>
      <c r="MU268" s="757"/>
      <c r="MV268" s="692"/>
      <c r="MW268" s="692"/>
      <c r="MX268" s="692"/>
      <c r="MY268" s="692"/>
      <c r="MZ268" s="692"/>
      <c r="NA268" s="692"/>
      <c r="NB268" s="692"/>
      <c r="NC268" s="692"/>
      <c r="ND268" s="692"/>
      <c r="NE268" s="692"/>
      <c r="NF268" s="692"/>
      <c r="NI268" s="13"/>
      <c r="NJ268" s="13"/>
      <c r="NK268" s="13"/>
      <c r="NL268" s="13"/>
      <c r="NM268" s="666"/>
      <c r="NN268" s="262"/>
      <c r="NO268" s="13"/>
      <c r="NP268" s="13"/>
      <c r="NQ268" s="13"/>
      <c r="NR268" s="13"/>
      <c r="NS268" s="13"/>
      <c r="NT268" s="13"/>
      <c r="NU268" s="13"/>
      <c r="NV268" s="13"/>
      <c r="NW268" s="13"/>
      <c r="NX268" s="13"/>
      <c r="OA268" s="13"/>
      <c r="OB268" s="13"/>
      <c r="OC268" s="13"/>
      <c r="OD268" s="13"/>
      <c r="OE268" s="666"/>
      <c r="OF268" s="262"/>
      <c r="OG268" s="13"/>
      <c r="OH268" s="13"/>
      <c r="OI268" s="13"/>
      <c r="OJ268" s="13"/>
      <c r="OK268" s="13"/>
      <c r="OL268" s="13"/>
      <c r="OM268" s="13"/>
      <c r="ON268" s="13"/>
      <c r="OQ268" s="13"/>
      <c r="OR268" s="13"/>
      <c r="OS268" s="13"/>
      <c r="OT268" s="13"/>
      <c r="OU268" s="666"/>
      <c r="OV268" s="262"/>
      <c r="OW268" s="13"/>
      <c r="OX268" s="13"/>
      <c r="OY268" s="13"/>
      <c r="OZ268" s="13"/>
      <c r="PA268" s="13"/>
      <c r="PB268" s="13"/>
      <c r="PC268" s="13"/>
      <c r="PD268" s="13"/>
      <c r="PG268" s="13"/>
      <c r="PH268" s="13"/>
      <c r="PI268" s="13"/>
      <c r="PJ268" s="13"/>
      <c r="PK268" s="666"/>
      <c r="PL268" s="262"/>
      <c r="PM268" s="13"/>
      <c r="PN268" s="13"/>
      <c r="PO268" s="13"/>
      <c r="PP268" s="13"/>
      <c r="PQ268" s="13"/>
      <c r="PR268" s="13"/>
      <c r="PS268" s="13"/>
      <c r="PT268" s="13"/>
      <c r="PV268" s="13"/>
      <c r="PW268" s="13"/>
      <c r="PX268" s="13"/>
      <c r="PY268" s="13"/>
      <c r="PZ268" s="666"/>
      <c r="QA268" s="262"/>
      <c r="QB268" s="13"/>
      <c r="QC268" s="13"/>
      <c r="QD268" s="13"/>
      <c r="QE268" s="13"/>
      <c r="QF268" s="13"/>
      <c r="QG268" s="13"/>
      <c r="QH268" s="13"/>
      <c r="QI268" s="13"/>
      <c r="QK268" s="13"/>
      <c r="QL268" s="478">
        <v>14.05</v>
      </c>
      <c r="QM268" s="478">
        <v>14.21</v>
      </c>
      <c r="QN268" s="475"/>
      <c r="QO268" s="476" t="s">
        <v>141</v>
      </c>
      <c r="QP268" s="762">
        <f>QM268-QL268+QW268-QV268</f>
        <v>0.26000000000000012</v>
      </c>
      <c r="QQ268" s="479">
        <f>QP268/QL268</f>
        <v>1.8505338078291824E-2</v>
      </c>
      <c r="QR268" s="475"/>
      <c r="QS268" s="475"/>
      <c r="QT268" s="475"/>
      <c r="QU268" s="475" t="s">
        <v>39</v>
      </c>
      <c r="QV268" s="475"/>
      <c r="QW268" s="475">
        <v>0.1</v>
      </c>
      <c r="QX268" s="13"/>
      <c r="QZ268" s="622"/>
      <c r="RA268" s="478">
        <v>14.05</v>
      </c>
      <c r="RB268" s="521">
        <v>15.28</v>
      </c>
      <c r="RC268" s="634"/>
      <c r="RD268" s="476" t="s">
        <v>141</v>
      </c>
      <c r="RE268" s="905">
        <f>RB268/1.07-RA268+RL268-RK268</f>
        <v>0.63037383177569917</v>
      </c>
      <c r="RF268" s="479">
        <f>RE268/RA268</f>
        <v>4.4866464895067557E-2</v>
      </c>
      <c r="RG268" s="475"/>
      <c r="RH268" s="475"/>
      <c r="RI268" s="475"/>
      <c r="RJ268" s="586" t="s">
        <v>39</v>
      </c>
      <c r="RK268" s="476"/>
      <c r="RL268" s="587">
        <v>0.4</v>
      </c>
      <c r="RM268" s="633"/>
      <c r="RQ268" s="622"/>
      <c r="RR268" s="478">
        <v>14.05</v>
      </c>
      <c r="RS268" s="521">
        <v>15.28</v>
      </c>
      <c r="RT268" s="634"/>
      <c r="RU268" s="476" t="s">
        <v>141</v>
      </c>
      <c r="RV268" s="905">
        <f>RS268/1.07-RR268+SC268-SB268</f>
        <v>0.63037383177569917</v>
      </c>
      <c r="RW268" s="479">
        <f>RV268/RR268</f>
        <v>4.4866464895067557E-2</v>
      </c>
      <c r="RX268" s="475"/>
      <c r="RY268" s="475"/>
      <c r="RZ268" s="475"/>
      <c r="SA268" s="586" t="s">
        <v>39</v>
      </c>
      <c r="SB268" s="476"/>
      <c r="SC268" s="587">
        <v>0.4</v>
      </c>
      <c r="SD268" s="633"/>
    </row>
    <row r="269" spans="1:498 16283:16288">
      <c r="A269" s="30" t="s">
        <v>731</v>
      </c>
      <c r="B269" s="31">
        <v>190</v>
      </c>
      <c r="C269" s="30" t="s">
        <v>91</v>
      </c>
      <c r="D269" s="772">
        <v>1040</v>
      </c>
      <c r="E269" s="376" t="s">
        <v>721</v>
      </c>
      <c r="F269" s="30" t="s">
        <v>722</v>
      </c>
      <c r="G269" s="593" t="s">
        <v>732</v>
      </c>
      <c r="H269" s="30"/>
      <c r="J269" s="692"/>
      <c r="K269" s="692"/>
      <c r="L269" s="692"/>
      <c r="M269" s="692"/>
      <c r="N269" s="692"/>
      <c r="O269" s="692"/>
      <c r="P269" s="692"/>
      <c r="Q269" s="692"/>
      <c r="R269" s="692"/>
      <c r="S269" s="692"/>
      <c r="T269" s="692"/>
      <c r="U269" s="692"/>
      <c r="V269" s="692"/>
      <c r="X269" s="692"/>
      <c r="Y269" s="692"/>
      <c r="Z269" s="692"/>
      <c r="AA269" s="692"/>
      <c r="AB269" s="692"/>
      <c r="AC269" s="692"/>
      <c r="AD269" s="692"/>
      <c r="AE269" s="692"/>
      <c r="AF269" s="692"/>
      <c r="AG269" s="692"/>
      <c r="AH269" s="692"/>
      <c r="AI269" s="692"/>
      <c r="AJ269" s="692"/>
      <c r="AL269" s="692"/>
      <c r="AM269" s="692"/>
      <c r="AN269" s="692"/>
      <c r="AO269" s="692"/>
      <c r="AP269" s="692"/>
      <c r="AQ269" s="692"/>
      <c r="AR269" s="692"/>
      <c r="AS269" s="692"/>
      <c r="AT269" s="692"/>
      <c r="AU269" s="692"/>
      <c r="AV269" s="692"/>
      <c r="AW269" s="692"/>
      <c r="AX269" s="692"/>
      <c r="AZ269" s="692"/>
      <c r="BA269" s="692"/>
      <c r="BB269" s="692"/>
      <c r="BC269" s="692"/>
      <c r="BD269" s="692"/>
      <c r="BE269" s="692"/>
      <c r="BF269" s="692"/>
      <c r="BG269" s="692"/>
      <c r="BH269" s="692"/>
      <c r="BI269" s="692"/>
      <c r="BJ269" s="692"/>
      <c r="BK269" s="692"/>
      <c r="BL269" s="692"/>
      <c r="BN269" s="692"/>
      <c r="BO269" s="692"/>
      <c r="BP269" s="692"/>
      <c r="BQ269" s="692"/>
      <c r="BR269" s="692"/>
      <c r="BS269" s="692"/>
      <c r="BT269" s="692"/>
      <c r="BU269" s="692"/>
      <c r="BV269" s="692"/>
      <c r="BW269" s="692"/>
      <c r="BX269" s="692"/>
      <c r="BY269" s="692"/>
      <c r="BZ269" s="692"/>
      <c r="CB269" s="692"/>
      <c r="CC269" s="692"/>
      <c r="CD269" s="692"/>
      <c r="CE269" s="692"/>
      <c r="CF269" s="692"/>
      <c r="CG269" s="692"/>
      <c r="CH269" s="692"/>
      <c r="CI269" s="692"/>
      <c r="CJ269" s="692"/>
      <c r="CK269" s="692"/>
      <c r="CL269" s="692"/>
      <c r="CM269" s="692"/>
      <c r="CN269" s="692"/>
      <c r="CP269" s="692"/>
      <c r="CQ269" s="692"/>
      <c r="CR269" s="692"/>
      <c r="CS269" s="692"/>
      <c r="CT269" s="692"/>
      <c r="CU269" s="692"/>
      <c r="CV269" s="692"/>
      <c r="CW269" s="692"/>
      <c r="CX269" s="692"/>
      <c r="CY269" s="692"/>
      <c r="CZ269" s="692"/>
      <c r="DA269" s="692"/>
      <c r="DB269" s="692"/>
      <c r="DD269" s="692"/>
      <c r="DE269" s="692"/>
      <c r="DF269" s="692"/>
      <c r="DG269" s="692"/>
      <c r="DH269" s="692"/>
      <c r="DI269" s="692"/>
      <c r="DJ269" s="692"/>
      <c r="DK269" s="692"/>
      <c r="DL269" s="692"/>
      <c r="DM269" s="692"/>
      <c r="DN269" s="692"/>
      <c r="DO269" s="692"/>
      <c r="DP269" s="692"/>
      <c r="DQ269" s="692"/>
      <c r="DR269" s="692"/>
      <c r="DT269" s="692"/>
      <c r="DU269" s="692"/>
      <c r="DV269" s="692"/>
      <c r="DW269" s="692"/>
      <c r="DX269" s="692"/>
      <c r="DY269" s="692"/>
      <c r="DZ269" s="692"/>
      <c r="EA269" s="692"/>
      <c r="EB269" s="692"/>
      <c r="EC269" s="692"/>
      <c r="ED269" s="692"/>
      <c r="EE269" s="692"/>
      <c r="EF269" s="692"/>
      <c r="EG269" s="692"/>
      <c r="EH269" s="692"/>
      <c r="EI269" s="692"/>
      <c r="EJ269" s="692"/>
      <c r="EK269" s="692"/>
      <c r="EL269" s="692"/>
      <c r="EM269" s="692"/>
      <c r="EN269" s="692"/>
      <c r="EO269" s="692"/>
      <c r="EP269" s="692"/>
      <c r="EQ269" s="692"/>
      <c r="ER269" s="692"/>
      <c r="ES269" s="692"/>
      <c r="EU269" s="692"/>
      <c r="EV269" s="692"/>
      <c r="EW269" s="692"/>
      <c r="EX269" s="692"/>
      <c r="EY269" s="692"/>
      <c r="EZ269" s="692"/>
      <c r="FA269" s="692"/>
      <c r="FB269" s="692"/>
      <c r="FC269" s="692"/>
      <c r="FD269" s="692"/>
      <c r="FE269" s="692"/>
      <c r="FF269" s="692"/>
      <c r="FH269" s="692"/>
      <c r="FI269" s="692"/>
      <c r="FJ269" s="692"/>
      <c r="FK269" s="692"/>
      <c r="FL269" s="692"/>
      <c r="FM269" s="692"/>
      <c r="FN269" s="692"/>
      <c r="FO269" s="692"/>
      <c r="FP269" s="692"/>
      <c r="FQ269" s="692"/>
      <c r="FR269" s="692"/>
      <c r="FS269" s="692"/>
      <c r="FU269" s="692"/>
      <c r="FV269" s="692"/>
      <c r="FW269" s="692"/>
      <c r="FX269" s="692"/>
      <c r="FY269" s="692"/>
      <c r="FZ269" s="692"/>
      <c r="GA269" s="692"/>
      <c r="GB269" s="692"/>
      <c r="GC269" s="692"/>
      <c r="GD269" s="692"/>
      <c r="GE269" s="692"/>
      <c r="GF269" s="692"/>
      <c r="GG269" s="692"/>
      <c r="GI269" s="692"/>
      <c r="GJ269" s="692"/>
      <c r="GK269" s="692"/>
      <c r="GL269" s="692"/>
      <c r="GM269" s="692"/>
      <c r="GN269" s="692"/>
      <c r="GO269" s="692"/>
      <c r="GP269" s="692"/>
      <c r="GQ269" s="692"/>
      <c r="GR269" s="692"/>
      <c r="GS269" s="692"/>
      <c r="GT269" s="692"/>
      <c r="GU269" s="692"/>
      <c r="GW269" s="692"/>
      <c r="GX269" s="692"/>
      <c r="GY269" s="692"/>
      <c r="GZ269" s="692"/>
      <c r="HA269" s="692"/>
      <c r="HB269" s="692"/>
      <c r="HC269" s="692"/>
      <c r="HD269" s="692"/>
      <c r="HE269" s="692"/>
      <c r="HF269" s="692"/>
      <c r="HG269" s="692"/>
      <c r="HH269" s="692"/>
      <c r="HI269" s="692"/>
      <c r="HJ269" s="692"/>
      <c r="HK269" s="692"/>
      <c r="HL269" s="692"/>
      <c r="HM269" s="692"/>
      <c r="HN269" s="692"/>
      <c r="HO269" s="692"/>
      <c r="HP269" s="692"/>
      <c r="HQ269" s="692"/>
      <c r="HR269" s="692"/>
      <c r="HS269" s="692"/>
      <c r="HT269" s="692"/>
      <c r="HU269" s="692"/>
      <c r="HV269" s="692"/>
      <c r="HW269" s="692"/>
      <c r="HX269" s="692"/>
      <c r="HY269" s="692"/>
      <c r="HZ269" s="692"/>
      <c r="IA269" s="692"/>
      <c r="IB269" s="692"/>
      <c r="IC269" s="692"/>
      <c r="ID269" s="692"/>
      <c r="IE269" s="692"/>
      <c r="IF269" s="692"/>
      <c r="IG269" s="692"/>
      <c r="IH269" s="692"/>
      <c r="II269" s="692"/>
      <c r="IJ269" s="692"/>
      <c r="IK269" s="692"/>
      <c r="IL269" s="692"/>
      <c r="IM269" s="692"/>
      <c r="IQ269" s="692"/>
      <c r="IR269" s="692"/>
      <c r="IS269" s="692"/>
      <c r="IT269" s="692"/>
      <c r="IU269" s="692"/>
      <c r="IV269" s="692"/>
      <c r="IW269" s="692"/>
      <c r="IX269" s="692"/>
      <c r="IY269" s="692"/>
      <c r="IZ269" s="692"/>
      <c r="JA269" s="692"/>
      <c r="JB269" s="692"/>
      <c r="JC269" s="692"/>
      <c r="JD269" s="692"/>
      <c r="JE269" s="692"/>
      <c r="JF269" s="692"/>
      <c r="JH269" s="692"/>
      <c r="JI269" s="692"/>
      <c r="JJ269" s="692"/>
      <c r="JK269" s="692"/>
      <c r="JL269" s="692"/>
      <c r="JM269" s="692"/>
      <c r="JN269" s="692"/>
      <c r="JO269" s="692"/>
      <c r="JP269" s="692"/>
      <c r="JQ269" s="692"/>
      <c r="JR269" s="692"/>
      <c r="JS269" s="692"/>
      <c r="JT269" s="692"/>
      <c r="JU269" s="692"/>
      <c r="JV269" s="692"/>
      <c r="JW269" s="692"/>
      <c r="JZ269" s="692"/>
      <c r="KA269" s="692"/>
      <c r="KB269" s="692"/>
      <c r="KC269" s="692"/>
      <c r="KD269" s="692"/>
      <c r="KE269" s="692"/>
      <c r="KF269" s="692"/>
      <c r="KG269" s="692"/>
      <c r="KH269" s="692"/>
      <c r="KI269" s="692"/>
      <c r="KJ269" s="692"/>
      <c r="KK269" s="692"/>
      <c r="KL269" s="692"/>
      <c r="KM269" s="692"/>
      <c r="KN269" s="692"/>
      <c r="KO269" s="692"/>
      <c r="KQ269" s="692"/>
      <c r="KR269" s="692"/>
      <c r="KS269" s="692"/>
      <c r="KT269" s="692"/>
      <c r="KU269" s="757"/>
      <c r="KV269" s="692"/>
      <c r="KW269" s="692"/>
      <c r="KX269" s="692"/>
      <c r="KY269" s="692"/>
      <c r="KZ269" s="692"/>
      <c r="LA269" s="692"/>
      <c r="LB269" s="692"/>
      <c r="LC269" s="692"/>
      <c r="LD269" s="692"/>
      <c r="LE269" s="692"/>
      <c r="LF269" s="692"/>
      <c r="LI269" s="692"/>
      <c r="LJ269" s="692"/>
      <c r="LK269" s="692"/>
      <c r="LL269" s="692"/>
      <c r="LM269" s="757"/>
      <c r="LN269" s="692"/>
      <c r="LO269" s="692"/>
      <c r="LP269" s="692"/>
      <c r="LQ269" s="692"/>
      <c r="LR269" s="692"/>
      <c r="LS269" s="692"/>
      <c r="LT269" s="692"/>
      <c r="LU269" s="692"/>
      <c r="LV269" s="692"/>
      <c r="LW269" s="692"/>
      <c r="LX269" s="692"/>
      <c r="LZ269" s="692"/>
      <c r="MA269" s="692"/>
      <c r="MB269" s="692"/>
      <c r="MC269" s="692"/>
      <c r="MD269" s="757"/>
      <c r="ME269" s="692"/>
      <c r="MF269" s="692"/>
      <c r="MG269" s="692"/>
      <c r="MH269" s="692"/>
      <c r="MI269" s="692"/>
      <c r="MJ269" s="692"/>
      <c r="MK269" s="692"/>
      <c r="ML269" s="692"/>
      <c r="MM269" s="692"/>
      <c r="MN269" s="692"/>
      <c r="MO269" s="692"/>
      <c r="MQ269" s="692"/>
      <c r="MR269" s="692"/>
      <c r="MS269" s="692"/>
      <c r="MT269" s="692"/>
      <c r="MU269" s="757"/>
      <c r="MV269" s="692"/>
      <c r="MW269" s="692"/>
      <c r="MX269" s="692"/>
      <c r="MY269" s="692"/>
      <c r="MZ269" s="692"/>
      <c r="NA269" s="692"/>
      <c r="NB269" s="692"/>
      <c r="NC269" s="692"/>
      <c r="ND269" s="692"/>
      <c r="NE269" s="692"/>
      <c r="NF269" s="692"/>
      <c r="NI269" s="13"/>
      <c r="NJ269" s="13"/>
      <c r="NK269" s="13"/>
      <c r="NL269" s="13"/>
      <c r="NM269" s="666"/>
      <c r="NN269" s="262"/>
      <c r="NO269" s="13"/>
      <c r="NP269" s="13"/>
      <c r="NQ269" s="13"/>
      <c r="NR269" s="13"/>
      <c r="NS269" s="13"/>
      <c r="NT269" s="13"/>
      <c r="NU269" s="13"/>
      <c r="NV269" s="13"/>
      <c r="NW269" s="13"/>
      <c r="NX269" s="13"/>
      <c r="OA269" s="13"/>
      <c r="OB269" s="13"/>
      <c r="OC269" s="13"/>
      <c r="OD269" s="13"/>
      <c r="OE269" s="666"/>
      <c r="OF269" s="262"/>
      <c r="OG269" s="13"/>
      <c r="OH269" s="13"/>
      <c r="OI269" s="13"/>
      <c r="OJ269" s="13"/>
      <c r="OK269" s="13"/>
      <c r="OL269" s="13"/>
      <c r="OM269" s="13"/>
      <c r="ON269" s="13"/>
      <c r="OQ269" s="13"/>
      <c r="OR269" s="13"/>
      <c r="OS269" s="13"/>
      <c r="OT269" s="13"/>
      <c r="OU269" s="666"/>
      <c r="OV269" s="262"/>
      <c r="OW269" s="13"/>
      <c r="OX269" s="13"/>
      <c r="OY269" s="13"/>
      <c r="OZ269" s="13"/>
      <c r="PA269" s="13"/>
      <c r="PB269" s="13"/>
      <c r="PC269" s="13"/>
      <c r="PD269" s="13"/>
      <c r="PG269" s="13"/>
      <c r="PH269" s="13"/>
      <c r="PI269" s="13"/>
      <c r="PJ269" s="13"/>
      <c r="PK269" s="666"/>
      <c r="PL269" s="262"/>
      <c r="PM269" s="13"/>
      <c r="PN269" s="13"/>
      <c r="PO269" s="13"/>
      <c r="PP269" s="13"/>
      <c r="PQ269" s="13"/>
      <c r="PR269" s="13"/>
      <c r="PS269" s="13"/>
      <c r="PT269" s="13"/>
      <c r="PV269" s="13"/>
      <c r="PW269" s="13"/>
      <c r="PX269" s="13"/>
      <c r="PY269" s="13"/>
      <c r="PZ269" s="666"/>
      <c r="QA269" s="262"/>
      <c r="QB269" s="13"/>
      <c r="QC269" s="13"/>
      <c r="QD269" s="13"/>
      <c r="QE269" s="13"/>
      <c r="QF269" s="13"/>
      <c r="QG269" s="13"/>
      <c r="QH269" s="13"/>
      <c r="QI269" s="13"/>
      <c r="QK269" s="13"/>
      <c r="QL269" s="478"/>
      <c r="QM269" s="478"/>
      <c r="QN269" s="475"/>
      <c r="QO269" s="476"/>
      <c r="QP269" s="762"/>
      <c r="QQ269" s="479"/>
      <c r="QR269" s="475"/>
      <c r="QS269" s="475"/>
      <c r="QT269" s="475"/>
      <c r="QU269" s="475"/>
      <c r="QV269" s="475"/>
      <c r="QW269" s="475"/>
      <c r="QX269" s="13"/>
      <c r="QZ269" s="622"/>
      <c r="RA269" s="478">
        <v>17.899999999999999</v>
      </c>
      <c r="RB269" s="521">
        <v>19.59</v>
      </c>
      <c r="RC269" s="634"/>
      <c r="RD269" s="476" t="s">
        <v>141</v>
      </c>
      <c r="RE269" s="905">
        <f>RB269/1.07-RA269+RL269-RK269</f>
        <v>0.40841121495327215</v>
      </c>
      <c r="RF269" s="479">
        <f>RE269/RA269</f>
        <v>2.2816268991802915E-2</v>
      </c>
      <c r="RG269" s="475"/>
      <c r="RH269" s="475"/>
      <c r="RI269" s="475"/>
      <c r="RJ269" s="586" t="s">
        <v>39</v>
      </c>
      <c r="RK269" s="476"/>
      <c r="RL269" s="587"/>
      <c r="RM269" s="633"/>
      <c r="RQ269" s="622"/>
      <c r="RR269" s="478">
        <v>17.899999999999999</v>
      </c>
      <c r="RS269" s="521">
        <v>19.59</v>
      </c>
      <c r="RT269" s="634"/>
      <c r="RU269" s="476" t="s">
        <v>141</v>
      </c>
      <c r="RV269" s="905">
        <f>RS269/1.07-RR269+SC269-SB269</f>
        <v>0.40841121495327215</v>
      </c>
      <c r="RW269" s="479">
        <f>RV269/RR269</f>
        <v>2.2816268991802915E-2</v>
      </c>
      <c r="RX269" s="475"/>
      <c r="RY269" s="475"/>
      <c r="RZ269" s="475"/>
      <c r="SA269" s="586" t="s">
        <v>39</v>
      </c>
      <c r="SB269" s="476"/>
      <c r="SC269" s="587"/>
      <c r="SD269" s="633"/>
    </row>
    <row r="270" spans="1:498 16283:16288">
      <c r="A270" s="467" t="s">
        <v>733</v>
      </c>
      <c r="B270" s="468">
        <v>20</v>
      </c>
      <c r="C270" s="467" t="s">
        <v>95</v>
      </c>
      <c r="D270" s="790">
        <v>1041</v>
      </c>
      <c r="E270" s="469" t="s">
        <v>734</v>
      </c>
      <c r="F270" s="467" t="s">
        <v>147</v>
      </c>
      <c r="G270" s="611" t="s">
        <v>735</v>
      </c>
      <c r="H270" s="467"/>
      <c r="K270" s="692"/>
      <c r="L270" s="692"/>
      <c r="M270" s="692"/>
      <c r="N270" s="692"/>
      <c r="O270" s="692"/>
      <c r="P270" s="692"/>
      <c r="Q270" s="692"/>
      <c r="R270" s="692"/>
      <c r="S270" s="692"/>
      <c r="T270" s="692"/>
      <c r="U270" s="692"/>
      <c r="V270" s="692"/>
      <c r="BN270" s="692"/>
      <c r="BO270" s="692"/>
      <c r="BP270" s="692"/>
      <c r="BQ270" s="692"/>
      <c r="BR270" s="692"/>
      <c r="BS270" s="692"/>
      <c r="BT270" s="692"/>
      <c r="BU270" s="692"/>
      <c r="BV270" s="692"/>
      <c r="BW270" s="692"/>
      <c r="BX270" s="692"/>
      <c r="BY270" s="692"/>
      <c r="CB270" s="692"/>
      <c r="CC270" s="692"/>
      <c r="CD270" s="692"/>
      <c r="CE270" s="692"/>
      <c r="CF270" s="692"/>
      <c r="CG270" s="692"/>
      <c r="CH270" s="692"/>
      <c r="CI270" s="692"/>
      <c r="CJ270" s="692"/>
      <c r="CK270" s="692"/>
      <c r="CL270" s="692"/>
      <c r="CM270" s="692"/>
      <c r="CP270" s="692"/>
      <c r="CQ270" s="692"/>
      <c r="CR270" s="692"/>
      <c r="CS270" s="692"/>
      <c r="CT270" s="692"/>
      <c r="CU270" s="692"/>
      <c r="CV270" s="692"/>
      <c r="CW270" s="692"/>
      <c r="CX270" s="692"/>
      <c r="CY270" s="692"/>
      <c r="CZ270" s="692"/>
      <c r="DA270" s="692"/>
      <c r="DD270" s="692"/>
      <c r="DE270" s="692"/>
      <c r="DF270" s="692"/>
      <c r="DG270" s="692"/>
      <c r="DH270" s="692"/>
      <c r="DI270" s="692"/>
      <c r="DJ270" s="692"/>
      <c r="DK270" s="692"/>
      <c r="DL270" s="692"/>
      <c r="DM270" s="692"/>
      <c r="DN270" s="692"/>
      <c r="DO270" s="692"/>
      <c r="DP270" s="692"/>
      <c r="DQ270" s="692"/>
      <c r="DT270" s="692"/>
      <c r="DU270" s="692"/>
      <c r="DV270" s="692"/>
      <c r="DW270" s="692"/>
      <c r="DX270" s="692"/>
      <c r="DY270" s="692"/>
      <c r="DZ270" s="692"/>
      <c r="EA270" s="692"/>
      <c r="EB270" s="692"/>
      <c r="EC270" s="692"/>
      <c r="ED270" s="692"/>
      <c r="EE270" s="692"/>
      <c r="EF270" s="692"/>
      <c r="EG270" s="692"/>
      <c r="EH270" s="692"/>
      <c r="EI270" s="692"/>
      <c r="EJ270" s="692"/>
      <c r="EK270" s="692"/>
      <c r="EL270" s="692"/>
      <c r="EM270" s="692"/>
      <c r="EN270" s="692"/>
      <c r="EO270" s="692"/>
      <c r="EP270" s="692"/>
      <c r="EQ270" s="692"/>
      <c r="ER270" s="692"/>
      <c r="ES270" s="692"/>
      <c r="EU270" s="692"/>
      <c r="EV270" s="692"/>
      <c r="EW270" s="692"/>
      <c r="EX270" s="692"/>
      <c r="EY270" s="692"/>
      <c r="EZ270" s="692"/>
      <c r="FA270" s="692"/>
      <c r="FB270" s="692"/>
      <c r="FC270" s="692"/>
      <c r="FD270" s="692"/>
      <c r="FE270" s="692"/>
      <c r="FF270" s="692"/>
      <c r="FH270" s="692"/>
      <c r="FI270" s="692"/>
      <c r="FJ270" s="692"/>
      <c r="FK270" s="692"/>
      <c r="FL270" s="692"/>
      <c r="FM270" s="692"/>
      <c r="FN270" s="692"/>
      <c r="FO270" s="692"/>
      <c r="FP270" s="692"/>
      <c r="FQ270" s="692"/>
      <c r="FR270" s="692"/>
      <c r="FS270" s="692"/>
      <c r="FU270" s="692"/>
      <c r="FV270" s="692"/>
      <c r="FW270" s="692"/>
      <c r="FX270" s="692"/>
      <c r="FY270" s="692"/>
      <c r="FZ270" s="692"/>
      <c r="GA270" s="692"/>
      <c r="GB270" s="692"/>
      <c r="GC270" s="692"/>
      <c r="GD270" s="692"/>
      <c r="GE270" s="692"/>
      <c r="GF270" s="692"/>
      <c r="GG270" s="692"/>
      <c r="GI270" s="692"/>
      <c r="GJ270" s="692"/>
      <c r="GK270" s="692"/>
      <c r="GL270" s="692"/>
      <c r="GM270" s="692"/>
      <c r="GN270" s="692"/>
      <c r="GO270" s="692"/>
      <c r="GP270" s="692"/>
      <c r="GQ270" s="692"/>
      <c r="GR270" s="692"/>
      <c r="GS270" s="692"/>
      <c r="GT270" s="692"/>
      <c r="GU270" s="692"/>
      <c r="GW270" s="692"/>
      <c r="GX270" s="692"/>
      <c r="GY270" s="692"/>
      <c r="GZ270" s="692"/>
      <c r="HA270" s="692"/>
      <c r="HB270" s="692"/>
      <c r="HC270" s="692"/>
      <c r="HD270" s="692"/>
      <c r="HE270" s="692"/>
      <c r="HF270" s="692"/>
      <c r="HG270" s="692"/>
      <c r="HH270" s="692"/>
      <c r="HI270" s="692"/>
      <c r="HJ270" s="692"/>
      <c r="HK270" s="692"/>
      <c r="HL270" s="692"/>
      <c r="HM270" s="692"/>
      <c r="HN270" s="692"/>
      <c r="HO270" s="692"/>
      <c r="HP270" s="692"/>
      <c r="HQ270" s="692"/>
      <c r="HR270" s="692"/>
      <c r="HS270" s="692"/>
      <c r="HT270" s="692"/>
      <c r="HU270" s="692"/>
      <c r="HV270" s="692"/>
      <c r="HW270" s="692"/>
      <c r="HX270" s="692"/>
      <c r="HY270" s="692"/>
      <c r="HZ270" s="692"/>
      <c r="IA270" s="692"/>
      <c r="IB270" s="692"/>
      <c r="IC270" s="692"/>
      <c r="ID270" s="692"/>
      <c r="IE270" s="692"/>
      <c r="IF270" s="692"/>
      <c r="IG270" s="692"/>
      <c r="IH270" s="692"/>
      <c r="II270" s="692"/>
      <c r="IJ270" s="692"/>
      <c r="IK270" s="692"/>
      <c r="IL270" s="692"/>
      <c r="IM270" s="692"/>
      <c r="IQ270" s="692"/>
      <c r="IR270" s="692"/>
      <c r="IS270" s="692"/>
      <c r="IT270" s="692"/>
      <c r="IU270" s="692"/>
      <c r="IV270" s="692"/>
      <c r="IW270" s="692"/>
      <c r="IX270" s="692"/>
      <c r="IY270" s="692"/>
      <c r="IZ270" s="692"/>
      <c r="JA270" s="692"/>
      <c r="JB270" s="692"/>
      <c r="JC270" s="692"/>
      <c r="JD270" s="692"/>
      <c r="JE270" s="692"/>
      <c r="JF270" s="692"/>
      <c r="JH270" s="692"/>
      <c r="JI270" s="692"/>
      <c r="JJ270" s="692"/>
      <c r="JK270" s="692"/>
      <c r="JL270" s="692"/>
      <c r="JM270" s="692"/>
      <c r="JN270" s="692"/>
      <c r="JO270" s="692"/>
      <c r="JP270" s="692"/>
      <c r="JQ270" s="692"/>
      <c r="JR270" s="692"/>
      <c r="JS270" s="692"/>
      <c r="JT270" s="692"/>
      <c r="JU270" s="692"/>
      <c r="JV270" s="692"/>
      <c r="JW270" s="692"/>
      <c r="JZ270" s="692"/>
      <c r="KA270" s="692"/>
      <c r="KB270" s="692"/>
      <c r="KC270" s="692"/>
      <c r="KD270" s="692"/>
      <c r="KE270" s="692"/>
      <c r="KF270" s="692"/>
      <c r="KG270" s="692"/>
      <c r="KH270" s="692"/>
      <c r="KI270" s="692"/>
      <c r="KJ270" s="692"/>
      <c r="KK270" s="692"/>
      <c r="KL270" s="692"/>
      <c r="KM270" s="692"/>
      <c r="KN270" s="692"/>
      <c r="KO270" s="692"/>
      <c r="KQ270" s="692"/>
      <c r="KR270" s="692"/>
      <c r="KS270" s="692"/>
      <c r="KT270" s="692"/>
      <c r="KU270" s="757"/>
      <c r="KV270" s="692"/>
      <c r="KW270" s="692"/>
      <c r="KX270" s="692"/>
      <c r="KY270" s="692"/>
      <c r="KZ270" s="692"/>
      <c r="LA270" s="692"/>
      <c r="LB270" s="692"/>
      <c r="LC270" s="692"/>
      <c r="LD270" s="692"/>
      <c r="LE270" s="692"/>
      <c r="LF270" s="692"/>
      <c r="LI270" s="692"/>
      <c r="LJ270" s="692"/>
      <c r="LK270" s="692"/>
      <c r="LL270" s="692"/>
      <c r="LM270" s="757"/>
      <c r="LN270" s="692"/>
      <c r="LO270" s="692"/>
      <c r="LP270" s="692"/>
      <c r="LQ270" s="692"/>
      <c r="LR270" s="692"/>
      <c r="LS270" s="692"/>
      <c r="LT270" s="692"/>
      <c r="LU270" s="692"/>
      <c r="LV270" s="692"/>
      <c r="LW270" s="692"/>
      <c r="LX270" s="692"/>
      <c r="LZ270" s="692"/>
      <c r="MA270" s="692"/>
      <c r="MB270" s="692"/>
      <c r="MC270" s="692"/>
      <c r="MD270" s="757"/>
      <c r="ME270" s="692"/>
      <c r="MF270" s="692"/>
      <c r="MG270" s="692"/>
      <c r="MH270" s="692"/>
      <c r="MI270" s="692"/>
      <c r="MJ270" s="692"/>
      <c r="MK270" s="692"/>
      <c r="ML270" s="692"/>
      <c r="MM270" s="692"/>
      <c r="MN270" s="692"/>
      <c r="MO270" s="692"/>
      <c r="MQ270" s="692"/>
      <c r="MR270" s="692"/>
      <c r="MS270" s="692"/>
      <c r="MT270" s="692"/>
      <c r="MU270" s="757"/>
      <c r="MV270" s="692"/>
      <c r="MW270" s="692"/>
      <c r="MX270" s="692"/>
      <c r="MY270" s="692"/>
      <c r="MZ270" s="692"/>
      <c r="NA270" s="692"/>
      <c r="NB270" s="692"/>
      <c r="NC270" s="692"/>
      <c r="ND270" s="692"/>
      <c r="NE270" s="692"/>
      <c r="NF270" s="692"/>
      <c r="NI270" s="692"/>
      <c r="NJ270" s="692"/>
      <c r="NK270" s="692"/>
      <c r="NL270" s="692"/>
      <c r="NM270" s="757"/>
      <c r="NN270" s="692"/>
      <c r="NO270" s="692"/>
      <c r="NP270" s="692"/>
      <c r="NQ270" s="692"/>
      <c r="NR270" s="692"/>
      <c r="NS270" s="692"/>
      <c r="NT270" s="692"/>
      <c r="NU270" s="692"/>
      <c r="NV270" s="692"/>
      <c r="NW270" s="692"/>
      <c r="NX270" s="692"/>
      <c r="OA270" s="692"/>
      <c r="OB270" s="692"/>
      <c r="OC270" s="692"/>
      <c r="OD270" s="692"/>
      <c r="OE270" s="757"/>
      <c r="OF270" s="692"/>
      <c r="OG270" s="692"/>
      <c r="OH270" s="692"/>
      <c r="OI270" s="692"/>
      <c r="OJ270" s="692"/>
      <c r="OK270" s="692"/>
      <c r="OL270" s="692"/>
      <c r="OM270" s="692"/>
      <c r="ON270" s="692"/>
      <c r="OQ270" s="692"/>
      <c r="OR270" s="692"/>
      <c r="OS270" s="692"/>
      <c r="OT270" s="692"/>
      <c r="OU270" s="757"/>
      <c r="OV270" s="692"/>
      <c r="OW270" s="692"/>
      <c r="OX270" s="692"/>
      <c r="OY270" s="692"/>
      <c r="OZ270" s="692"/>
      <c r="PA270" s="692"/>
      <c r="PB270" s="692"/>
      <c r="PC270" s="692"/>
      <c r="PD270" s="692"/>
      <c r="PG270" s="692"/>
      <c r="PH270" s="692"/>
      <c r="PI270" s="692"/>
      <c r="PJ270" s="692"/>
      <c r="PK270" s="757"/>
      <c r="PL270" s="692"/>
      <c r="PM270" s="692"/>
      <c r="PN270" s="692"/>
      <c r="PO270" s="692"/>
      <c r="PP270" s="692"/>
      <c r="PQ270" s="692"/>
      <c r="PR270" s="692"/>
      <c r="PS270" s="692"/>
      <c r="PT270" s="692"/>
      <c r="PV270" s="692"/>
      <c r="PW270" s="692"/>
      <c r="PX270" s="692"/>
      <c r="PY270" s="692"/>
      <c r="PZ270" s="757"/>
      <c r="QA270" s="692"/>
      <c r="QB270" s="692"/>
      <c r="QC270" s="692"/>
      <c r="QD270" s="692"/>
      <c r="QE270" s="692"/>
      <c r="QF270" s="692"/>
      <c r="QG270" s="692"/>
      <c r="QH270" s="692"/>
      <c r="QI270" s="692"/>
      <c r="QK270" s="13"/>
      <c r="QL270" s="478">
        <v>16.350000000000001</v>
      </c>
      <c r="QM270" s="478">
        <v>16.68</v>
      </c>
      <c r="QN270" s="475"/>
      <c r="QO270" s="476" t="s">
        <v>141</v>
      </c>
      <c r="QP270" s="762">
        <f>QM270-QL270+QW270-QV270</f>
        <v>0.32999999999999829</v>
      </c>
      <c r="QQ270" s="479">
        <f>QP270/QL270</f>
        <v>2.0183486238532004E-2</v>
      </c>
      <c r="QR270" s="475"/>
      <c r="QS270" s="475"/>
      <c r="QT270" s="475"/>
      <c r="QU270" s="475" t="s">
        <v>39</v>
      </c>
      <c r="QV270" s="475"/>
      <c r="QW270" s="475"/>
      <c r="QX270" s="13"/>
      <c r="QZ270" s="622"/>
      <c r="RA270" s="478">
        <v>16.350000000000001</v>
      </c>
      <c r="RB270" s="521">
        <v>17.93</v>
      </c>
      <c r="RC270" s="634"/>
      <c r="RD270" s="476" t="s">
        <v>141</v>
      </c>
      <c r="RE270" s="905">
        <f>RB270/1.07-RA270+RL270-RK270</f>
        <v>0.40700934579438908</v>
      </c>
      <c r="RF270" s="479">
        <f>RE270/RA270</f>
        <v>2.4893537969075782E-2</v>
      </c>
      <c r="RG270" s="475"/>
      <c r="RH270" s="475"/>
      <c r="RI270" s="475"/>
      <c r="RJ270" s="586" t="s">
        <v>39</v>
      </c>
      <c r="RK270" s="476"/>
      <c r="RL270" s="587"/>
      <c r="RM270" s="633"/>
      <c r="RQ270" s="622"/>
      <c r="RR270" s="478">
        <v>16.350000000000001</v>
      </c>
      <c r="RS270" s="521">
        <v>17.93</v>
      </c>
      <c r="RT270" s="634"/>
      <c r="RU270" s="476" t="s">
        <v>141</v>
      </c>
      <c r="RV270" s="905">
        <f>RS270/1.07-RR270+SC270-SB270</f>
        <v>0.40700934579438908</v>
      </c>
      <c r="RW270" s="479">
        <f>RV270/RR270</f>
        <v>2.4893537969075782E-2</v>
      </c>
      <c r="RX270" s="475"/>
      <c r="RY270" s="475"/>
      <c r="RZ270" s="475"/>
      <c r="SA270" s="586" t="s">
        <v>39</v>
      </c>
      <c r="SB270" s="476"/>
      <c r="SC270" s="587"/>
      <c r="SD270" s="633"/>
    </row>
    <row r="271" spans="1:498 16283:16288">
      <c r="A271" s="467" t="s">
        <v>736</v>
      </c>
      <c r="B271" s="468">
        <v>20</v>
      </c>
      <c r="C271" s="467" t="s">
        <v>95</v>
      </c>
      <c r="D271" s="790">
        <v>1041</v>
      </c>
      <c r="E271" s="469" t="s">
        <v>734</v>
      </c>
      <c r="F271" s="467" t="s">
        <v>147</v>
      </c>
      <c r="G271" s="611" t="s">
        <v>737</v>
      </c>
      <c r="H271" s="467"/>
      <c r="K271" s="692"/>
      <c r="L271" s="692"/>
      <c r="M271" s="692"/>
      <c r="N271" s="692"/>
      <c r="O271" s="692"/>
      <c r="P271" s="692"/>
      <c r="Q271" s="692"/>
      <c r="R271" s="692"/>
      <c r="S271" s="692"/>
      <c r="T271" s="692"/>
      <c r="U271" s="692"/>
      <c r="V271" s="692"/>
      <c r="BN271" s="692"/>
      <c r="BO271" s="692"/>
      <c r="BP271" s="692"/>
      <c r="BQ271" s="692"/>
      <c r="BR271" s="692"/>
      <c r="BS271" s="692"/>
      <c r="BT271" s="692"/>
      <c r="BU271" s="692"/>
      <c r="BV271" s="692"/>
      <c r="BW271" s="692"/>
      <c r="BX271" s="692"/>
      <c r="BY271" s="692"/>
      <c r="CB271" s="692"/>
      <c r="CC271" s="692"/>
      <c r="CD271" s="692"/>
      <c r="CE271" s="692"/>
      <c r="CF271" s="692"/>
      <c r="CG271" s="692"/>
      <c r="CH271" s="692"/>
      <c r="CI271" s="692"/>
      <c r="CJ271" s="692"/>
      <c r="CK271" s="692"/>
      <c r="CL271" s="692"/>
      <c r="CM271" s="692"/>
      <c r="CP271" s="692"/>
      <c r="CQ271" s="692"/>
      <c r="CR271" s="692"/>
      <c r="CS271" s="692"/>
      <c r="CT271" s="692"/>
      <c r="CU271" s="692"/>
      <c r="CV271" s="692"/>
      <c r="CW271" s="692"/>
      <c r="CX271" s="692"/>
      <c r="CY271" s="692"/>
      <c r="CZ271" s="692"/>
      <c r="DA271" s="692"/>
      <c r="DD271" s="692"/>
      <c r="DE271" s="692"/>
      <c r="DF271" s="692"/>
      <c r="DG271" s="692"/>
      <c r="DH271" s="692"/>
      <c r="DI271" s="692"/>
      <c r="DJ271" s="692"/>
      <c r="DK271" s="692"/>
      <c r="DL271" s="692"/>
      <c r="DM271" s="692"/>
      <c r="DN271" s="692"/>
      <c r="DO271" s="692"/>
      <c r="DP271" s="692"/>
      <c r="DQ271" s="692"/>
      <c r="DT271" s="692"/>
      <c r="DU271" s="692"/>
      <c r="DV271" s="692"/>
      <c r="DW271" s="692"/>
      <c r="DX271" s="692"/>
      <c r="DY271" s="692"/>
      <c r="DZ271" s="692"/>
      <c r="EA271" s="692"/>
      <c r="EB271" s="692"/>
      <c r="EC271" s="692"/>
      <c r="ED271" s="692"/>
      <c r="EE271" s="692"/>
      <c r="EF271" s="692"/>
      <c r="EG271" s="692"/>
      <c r="EH271" s="692"/>
      <c r="EI271" s="692"/>
      <c r="EJ271" s="692"/>
      <c r="EK271" s="692"/>
      <c r="EL271" s="692"/>
      <c r="EM271" s="692"/>
      <c r="EN271" s="692"/>
      <c r="EO271" s="692"/>
      <c r="EP271" s="692"/>
      <c r="EQ271" s="692"/>
      <c r="ER271" s="692"/>
      <c r="ES271" s="692"/>
      <c r="EU271" s="692"/>
      <c r="EV271" s="692"/>
      <c r="EW271" s="692"/>
      <c r="EX271" s="692"/>
      <c r="EY271" s="692"/>
      <c r="EZ271" s="692"/>
      <c r="FA271" s="692"/>
      <c r="FB271" s="692"/>
      <c r="FC271" s="692"/>
      <c r="FD271" s="692"/>
      <c r="FE271" s="692"/>
      <c r="FF271" s="692"/>
      <c r="FH271" s="692"/>
      <c r="FI271" s="692"/>
      <c r="FJ271" s="692"/>
      <c r="FK271" s="692"/>
      <c r="FL271" s="692"/>
      <c r="FM271" s="692"/>
      <c r="FN271" s="692"/>
      <c r="FO271" s="692"/>
      <c r="FP271" s="692"/>
      <c r="FQ271" s="692"/>
      <c r="FR271" s="692"/>
      <c r="FS271" s="692"/>
      <c r="FU271" s="692"/>
      <c r="FV271" s="692"/>
      <c r="FW271" s="692"/>
      <c r="FX271" s="692"/>
      <c r="FY271" s="692"/>
      <c r="FZ271" s="692"/>
      <c r="GA271" s="692"/>
      <c r="GB271" s="692"/>
      <c r="GC271" s="692"/>
      <c r="GD271" s="692"/>
      <c r="GE271" s="692"/>
      <c r="GF271" s="692"/>
      <c r="GG271" s="692"/>
      <c r="GI271" s="692"/>
      <c r="GJ271" s="692"/>
      <c r="GK271" s="692"/>
      <c r="GL271" s="692"/>
      <c r="GM271" s="692"/>
      <c r="GN271" s="692"/>
      <c r="GO271" s="692"/>
      <c r="GP271" s="692"/>
      <c r="GQ271" s="692"/>
      <c r="GR271" s="692"/>
      <c r="GS271" s="692"/>
      <c r="GT271" s="692"/>
      <c r="GU271" s="692"/>
      <c r="GW271" s="692"/>
      <c r="GX271" s="692"/>
      <c r="GY271" s="692"/>
      <c r="GZ271" s="692"/>
      <c r="HA271" s="692"/>
      <c r="HB271" s="692"/>
      <c r="HC271" s="692"/>
      <c r="HD271" s="692"/>
      <c r="HE271" s="692"/>
      <c r="HF271" s="692"/>
      <c r="HG271" s="692"/>
      <c r="HH271" s="692"/>
      <c r="HI271" s="692"/>
      <c r="HJ271" s="692"/>
      <c r="HK271" s="692"/>
      <c r="HL271" s="692"/>
      <c r="HM271" s="692"/>
      <c r="HN271" s="692"/>
      <c r="HO271" s="692"/>
      <c r="HP271" s="692"/>
      <c r="HQ271" s="692"/>
      <c r="HR271" s="692"/>
      <c r="HS271" s="692"/>
      <c r="HT271" s="692"/>
      <c r="HU271" s="692"/>
      <c r="HV271" s="692"/>
      <c r="HW271" s="692"/>
      <c r="HX271" s="692"/>
      <c r="HY271" s="692"/>
      <c r="HZ271" s="692"/>
      <c r="IA271" s="692"/>
      <c r="IB271" s="692"/>
      <c r="IC271" s="692"/>
      <c r="ID271" s="692"/>
      <c r="IE271" s="692"/>
      <c r="IF271" s="692"/>
      <c r="IG271" s="692"/>
      <c r="IH271" s="692"/>
      <c r="II271" s="692"/>
      <c r="IJ271" s="692"/>
      <c r="IK271" s="692"/>
      <c r="IL271" s="692"/>
      <c r="IM271" s="692"/>
      <c r="IQ271" s="692"/>
      <c r="IR271" s="692"/>
      <c r="IS271" s="692"/>
      <c r="IT271" s="692"/>
      <c r="IU271" s="692"/>
      <c r="IV271" s="692"/>
      <c r="IW271" s="692"/>
      <c r="IX271" s="692"/>
      <c r="IY271" s="692"/>
      <c r="IZ271" s="692"/>
      <c r="JA271" s="692"/>
      <c r="JB271" s="692"/>
      <c r="JC271" s="692"/>
      <c r="JD271" s="692"/>
      <c r="JE271" s="692"/>
      <c r="JF271" s="692"/>
      <c r="JH271" s="692"/>
      <c r="JI271" s="692"/>
      <c r="JJ271" s="692"/>
      <c r="JK271" s="692"/>
      <c r="JL271" s="692"/>
      <c r="JM271" s="692"/>
      <c r="JN271" s="692"/>
      <c r="JO271" s="692"/>
      <c r="JP271" s="692"/>
      <c r="JQ271" s="692"/>
      <c r="JR271" s="692"/>
      <c r="JS271" s="692"/>
      <c r="JT271" s="692"/>
      <c r="JU271" s="692"/>
      <c r="JV271" s="692"/>
      <c r="JW271" s="692"/>
      <c r="JZ271" s="692"/>
      <c r="KA271" s="692"/>
      <c r="KB271" s="692"/>
      <c r="KC271" s="692"/>
      <c r="KD271" s="692"/>
      <c r="KE271" s="692"/>
      <c r="KF271" s="692"/>
      <c r="KG271" s="692"/>
      <c r="KH271" s="692"/>
      <c r="KI271" s="692"/>
      <c r="KJ271" s="692"/>
      <c r="KK271" s="692"/>
      <c r="KL271" s="692"/>
      <c r="KM271" s="692"/>
      <c r="KN271" s="692"/>
      <c r="KO271" s="692"/>
      <c r="KQ271" s="692"/>
      <c r="KR271" s="692"/>
      <c r="KS271" s="692"/>
      <c r="KT271" s="692"/>
      <c r="KU271" s="757"/>
      <c r="KV271" s="692"/>
      <c r="KW271" s="692"/>
      <c r="KX271" s="692"/>
      <c r="KY271" s="692"/>
      <c r="KZ271" s="692"/>
      <c r="LA271" s="692"/>
      <c r="LB271" s="692"/>
      <c r="LC271" s="692"/>
      <c r="LD271" s="692"/>
      <c r="LE271" s="692"/>
      <c r="LF271" s="692"/>
      <c r="LI271" s="692"/>
      <c r="LJ271" s="692"/>
      <c r="LK271" s="692"/>
      <c r="LL271" s="692"/>
      <c r="LM271" s="757"/>
      <c r="LN271" s="692"/>
      <c r="LO271" s="692"/>
      <c r="LP271" s="692"/>
      <c r="LQ271" s="692"/>
      <c r="LR271" s="692"/>
      <c r="LS271" s="692"/>
      <c r="LT271" s="692"/>
      <c r="LU271" s="692"/>
      <c r="LV271" s="692"/>
      <c r="LW271" s="692"/>
      <c r="LX271" s="692"/>
      <c r="LZ271" s="692"/>
      <c r="MA271" s="692"/>
      <c r="MB271" s="692"/>
      <c r="MC271" s="692"/>
      <c r="MD271" s="757"/>
      <c r="ME271" s="692"/>
      <c r="MF271" s="692"/>
      <c r="MG271" s="692"/>
      <c r="MH271" s="692"/>
      <c r="MI271" s="692"/>
      <c r="MJ271" s="692"/>
      <c r="MK271" s="692"/>
      <c r="ML271" s="692"/>
      <c r="MM271" s="692"/>
      <c r="MN271" s="692"/>
      <c r="MO271" s="692"/>
      <c r="MQ271" s="692"/>
      <c r="MR271" s="692"/>
      <c r="MS271" s="692"/>
      <c r="MT271" s="692"/>
      <c r="MU271" s="757"/>
      <c r="MV271" s="692"/>
      <c r="MW271" s="692"/>
      <c r="MX271" s="692"/>
      <c r="MY271" s="692"/>
      <c r="MZ271" s="692"/>
      <c r="NA271" s="692"/>
      <c r="NB271" s="692"/>
      <c r="NC271" s="692"/>
      <c r="ND271" s="692"/>
      <c r="NE271" s="692"/>
      <c r="NF271" s="692"/>
      <c r="NI271" s="692"/>
      <c r="NJ271" s="692"/>
      <c r="NK271" s="692"/>
      <c r="NL271" s="692"/>
      <c r="NM271" s="757"/>
      <c r="NN271" s="692"/>
      <c r="NO271" s="692"/>
      <c r="NP271" s="692"/>
      <c r="NQ271" s="692"/>
      <c r="NR271" s="692"/>
      <c r="NS271" s="692"/>
      <c r="NT271" s="692"/>
      <c r="NU271" s="692"/>
      <c r="NV271" s="692"/>
      <c r="NW271" s="692"/>
      <c r="NX271" s="692"/>
      <c r="OA271" s="692"/>
      <c r="OB271" s="692"/>
      <c r="OC271" s="692"/>
      <c r="OD271" s="692"/>
      <c r="OE271" s="757"/>
      <c r="OF271" s="692"/>
      <c r="OG271" s="692"/>
      <c r="OH271" s="692"/>
      <c r="OI271" s="692"/>
      <c r="OJ271" s="692"/>
      <c r="OK271" s="692"/>
      <c r="OL271" s="692"/>
      <c r="OM271" s="692"/>
      <c r="ON271" s="692"/>
      <c r="OQ271" s="692"/>
      <c r="OR271" s="692"/>
      <c r="OS271" s="692"/>
      <c r="OT271" s="692"/>
      <c r="OU271" s="757"/>
      <c r="OV271" s="692"/>
      <c r="OW271" s="692"/>
      <c r="OX271" s="692"/>
      <c r="OY271" s="692"/>
      <c r="OZ271" s="692"/>
      <c r="PA271" s="692"/>
      <c r="PB271" s="692"/>
      <c r="PC271" s="692"/>
      <c r="PD271" s="692"/>
      <c r="PG271" s="692"/>
      <c r="PH271" s="692"/>
      <c r="PI271" s="692"/>
      <c r="PJ271" s="692"/>
      <c r="PK271" s="757"/>
      <c r="PL271" s="692"/>
      <c r="PM271" s="692"/>
      <c r="PN271" s="692"/>
      <c r="PO271" s="692"/>
      <c r="PP271" s="692"/>
      <c r="PQ271" s="692"/>
      <c r="PR271" s="692"/>
      <c r="PS271" s="692"/>
      <c r="PT271" s="692"/>
      <c r="PV271" s="692"/>
      <c r="PW271" s="692"/>
      <c r="PX271" s="692"/>
      <c r="PY271" s="692"/>
      <c r="PZ271" s="757"/>
      <c r="QA271" s="692"/>
      <c r="QB271" s="692"/>
      <c r="QC271" s="692"/>
      <c r="QD271" s="692"/>
      <c r="QE271" s="692"/>
      <c r="QF271" s="692"/>
      <c r="QG271" s="692"/>
      <c r="QH271" s="692"/>
      <c r="QI271" s="692"/>
      <c r="QK271" s="13"/>
      <c r="QL271" s="478"/>
      <c r="QM271" s="478"/>
      <c r="QN271" s="475"/>
      <c r="QO271" s="476"/>
      <c r="QP271" s="762"/>
      <c r="QQ271" s="479"/>
      <c r="QR271" s="475"/>
      <c r="QS271" s="475"/>
      <c r="QT271" s="475"/>
      <c r="QU271" s="475"/>
      <c r="QV271" s="475"/>
      <c r="QW271" s="475"/>
      <c r="QX271" s="13"/>
      <c r="QZ271" s="622"/>
      <c r="RA271" s="478">
        <v>15.6</v>
      </c>
      <c r="RB271" s="521">
        <v>17.010000000000002</v>
      </c>
      <c r="RC271" s="634"/>
      <c r="RD271" s="476" t="s">
        <v>141</v>
      </c>
      <c r="RE271" s="905">
        <f>RB271/1.07-RA271+RL271-RK271</f>
        <v>0.39719626168224342</v>
      </c>
      <c r="RF271" s="479">
        <f>RE271/RA271</f>
        <v>2.5461298825784837E-2</v>
      </c>
      <c r="RG271" s="475"/>
      <c r="RH271" s="475"/>
      <c r="RI271" s="475"/>
      <c r="RJ271" s="586" t="s">
        <v>39</v>
      </c>
      <c r="RK271" s="476"/>
      <c r="RL271" s="587">
        <v>0.1</v>
      </c>
      <c r="RM271" s="633"/>
      <c r="RQ271" s="622"/>
      <c r="RR271" s="478">
        <v>15.6</v>
      </c>
      <c r="RS271" s="521">
        <v>17.010000000000002</v>
      </c>
      <c r="RT271" s="634"/>
      <c r="RU271" s="476" t="s">
        <v>141</v>
      </c>
      <c r="RV271" s="905">
        <f>RS271/1.07-RR271+SC271-SB271</f>
        <v>0.39719626168224342</v>
      </c>
      <c r="RW271" s="479">
        <f>RV271/RR271</f>
        <v>2.5461298825784837E-2</v>
      </c>
      <c r="RX271" s="475"/>
      <c r="RY271" s="475"/>
      <c r="RZ271" s="475"/>
      <c r="SA271" s="586" t="s">
        <v>39</v>
      </c>
      <c r="SB271" s="476"/>
      <c r="SC271" s="587">
        <v>0.1</v>
      </c>
      <c r="SD271" s="633"/>
    </row>
    <row r="272" spans="1:498 16283:16288">
      <c r="A272" s="467" t="s">
        <v>738</v>
      </c>
      <c r="B272" s="468">
        <v>20</v>
      </c>
      <c r="C272" s="467" t="s">
        <v>95</v>
      </c>
      <c r="D272" s="790">
        <v>1041</v>
      </c>
      <c r="E272" s="469" t="s">
        <v>734</v>
      </c>
      <c r="F272" s="467" t="s">
        <v>147</v>
      </c>
      <c r="G272" s="611" t="s">
        <v>739</v>
      </c>
      <c r="H272" s="467"/>
      <c r="K272" s="692"/>
      <c r="L272" s="692"/>
      <c r="M272" s="692"/>
      <c r="N272" s="692"/>
      <c r="O272" s="692"/>
      <c r="P272" s="692"/>
      <c r="Q272" s="692"/>
      <c r="R272" s="692"/>
      <c r="S272" s="692"/>
      <c r="T272" s="692"/>
      <c r="U272" s="692"/>
      <c r="V272" s="692"/>
      <c r="W272" s="692"/>
      <c r="BN272" s="692"/>
      <c r="BO272" s="692"/>
      <c r="BP272" s="692"/>
      <c r="BQ272" s="692"/>
      <c r="BR272" s="692"/>
      <c r="BS272" s="692"/>
      <c r="BT272" s="692"/>
      <c r="BU272" s="692"/>
      <c r="BV272" s="692"/>
      <c r="BW272" s="692"/>
      <c r="BX272" s="692"/>
      <c r="BY272" s="692"/>
      <c r="CB272" s="692"/>
      <c r="CC272" s="692"/>
      <c r="CD272" s="692"/>
      <c r="CE272" s="692"/>
      <c r="CF272" s="692"/>
      <c r="CG272" s="692"/>
      <c r="CH272" s="692"/>
      <c r="CI272" s="692"/>
      <c r="CJ272" s="692"/>
      <c r="CK272" s="692"/>
      <c r="CL272" s="692"/>
      <c r="CM272" s="692"/>
      <c r="CP272" s="692"/>
      <c r="CQ272" s="692"/>
      <c r="CR272" s="692"/>
      <c r="CS272" s="692"/>
      <c r="CT272" s="692"/>
      <c r="CU272" s="692"/>
      <c r="CV272" s="692"/>
      <c r="CW272" s="692"/>
      <c r="CX272" s="692"/>
      <c r="CY272" s="692"/>
      <c r="CZ272" s="692"/>
      <c r="DA272" s="692"/>
      <c r="DD272" s="692"/>
      <c r="DE272" s="692"/>
      <c r="DF272" s="692"/>
      <c r="DG272" s="692"/>
      <c r="DH272" s="692"/>
      <c r="DI272" s="692"/>
      <c r="DJ272" s="692"/>
      <c r="DK272" s="692"/>
      <c r="DL272" s="692"/>
      <c r="DM272" s="692"/>
      <c r="DN272" s="692"/>
      <c r="DO272" s="692"/>
      <c r="DP272" s="692"/>
      <c r="DQ272" s="692"/>
      <c r="DT272" s="692"/>
      <c r="DU272" s="692"/>
      <c r="DV272" s="692"/>
      <c r="DW272" s="692"/>
      <c r="DX272" s="692"/>
      <c r="DY272" s="692"/>
      <c r="DZ272" s="692"/>
      <c r="EA272" s="692"/>
      <c r="EB272" s="692"/>
      <c r="EC272" s="692"/>
      <c r="ED272" s="692"/>
      <c r="EE272" s="692"/>
      <c r="EF272" s="692"/>
      <c r="EG272" s="692"/>
      <c r="EH272" s="692"/>
      <c r="EI272" s="692"/>
      <c r="EJ272" s="692"/>
      <c r="EK272" s="692"/>
      <c r="EL272" s="692"/>
      <c r="EM272" s="692"/>
      <c r="EN272" s="692"/>
      <c r="EO272" s="692"/>
      <c r="EP272" s="692"/>
      <c r="EQ272" s="692"/>
      <c r="ER272" s="692"/>
      <c r="ES272" s="692"/>
      <c r="EU272" s="692"/>
      <c r="EV272" s="692"/>
      <c r="EW272" s="692"/>
      <c r="EX272" s="692"/>
      <c r="EY272" s="692"/>
      <c r="EZ272" s="692"/>
      <c r="FA272" s="692"/>
      <c r="FB272" s="692"/>
      <c r="FC272" s="692"/>
      <c r="FD272" s="692"/>
      <c r="FE272" s="692"/>
      <c r="FF272" s="692"/>
      <c r="FH272" s="692"/>
      <c r="FI272" s="692"/>
      <c r="FJ272" s="692"/>
      <c r="FK272" s="692"/>
      <c r="FL272" s="692"/>
      <c r="FM272" s="692"/>
      <c r="FN272" s="692"/>
      <c r="FO272" s="692"/>
      <c r="FP272" s="692"/>
      <c r="FQ272" s="692"/>
      <c r="FR272" s="692"/>
      <c r="FS272" s="692"/>
      <c r="FU272" s="692"/>
      <c r="FV272" s="692"/>
      <c r="FW272" s="692"/>
      <c r="FX272" s="692"/>
      <c r="FY272" s="692"/>
      <c r="FZ272" s="692"/>
      <c r="GA272" s="692"/>
      <c r="GB272" s="692"/>
      <c r="GC272" s="692"/>
      <c r="GD272" s="692"/>
      <c r="GE272" s="692"/>
      <c r="GF272" s="692"/>
      <c r="GG272" s="692"/>
      <c r="GI272" s="692"/>
      <c r="GJ272" s="692"/>
      <c r="GK272" s="692"/>
      <c r="GL272" s="692"/>
      <c r="GM272" s="692"/>
      <c r="GN272" s="692"/>
      <c r="GO272" s="692"/>
      <c r="GP272" s="692"/>
      <c r="GQ272" s="692"/>
      <c r="GR272" s="692"/>
      <c r="GS272" s="692"/>
      <c r="GT272" s="692"/>
      <c r="GU272" s="692"/>
      <c r="GW272" s="692"/>
      <c r="GX272" s="692"/>
      <c r="GY272" s="692"/>
      <c r="GZ272" s="692"/>
      <c r="HA272" s="692"/>
      <c r="HB272" s="692"/>
      <c r="HC272" s="692"/>
      <c r="HD272" s="692"/>
      <c r="HE272" s="692"/>
      <c r="HF272" s="692"/>
      <c r="HG272" s="692"/>
      <c r="HH272" s="692"/>
      <c r="HI272" s="692"/>
      <c r="HJ272" s="692"/>
      <c r="HK272" s="692"/>
      <c r="HL272" s="692"/>
      <c r="HM272" s="692"/>
      <c r="HN272" s="692"/>
      <c r="HO272" s="692"/>
      <c r="HP272" s="692"/>
      <c r="HQ272" s="692"/>
      <c r="HR272" s="692"/>
      <c r="HS272" s="692"/>
      <c r="HT272" s="692"/>
      <c r="HU272" s="692"/>
      <c r="HV272" s="692"/>
      <c r="HW272" s="692"/>
      <c r="HX272" s="692"/>
      <c r="HY272" s="692"/>
      <c r="HZ272" s="692"/>
      <c r="IA272" s="692"/>
      <c r="IB272" s="692"/>
      <c r="IC272" s="692"/>
      <c r="ID272" s="692"/>
      <c r="IE272" s="692"/>
      <c r="IF272" s="692"/>
      <c r="IG272" s="692"/>
      <c r="IH272" s="692"/>
      <c r="II272" s="692"/>
      <c r="IJ272" s="692"/>
      <c r="IK272" s="692"/>
      <c r="IL272" s="692"/>
      <c r="IM272" s="692"/>
      <c r="IQ272" s="692"/>
      <c r="IR272" s="692"/>
      <c r="IS272" s="692"/>
      <c r="IT272" s="692"/>
      <c r="IU272" s="692"/>
      <c r="IV272" s="692"/>
      <c r="IW272" s="692"/>
      <c r="IX272" s="692"/>
      <c r="IY272" s="692"/>
      <c r="IZ272" s="692"/>
      <c r="JA272" s="692"/>
      <c r="JB272" s="692"/>
      <c r="JC272" s="692"/>
      <c r="JD272" s="692"/>
      <c r="JE272" s="692"/>
      <c r="JF272" s="692"/>
      <c r="JH272" s="692"/>
      <c r="JI272" s="692"/>
      <c r="JJ272" s="692"/>
      <c r="JK272" s="692"/>
      <c r="JL272" s="692"/>
      <c r="JM272" s="692"/>
      <c r="JN272" s="692"/>
      <c r="JO272" s="692"/>
      <c r="JP272" s="692"/>
      <c r="JQ272" s="692"/>
      <c r="JR272" s="692"/>
      <c r="JS272" s="692"/>
      <c r="JT272" s="692"/>
      <c r="JU272" s="692"/>
      <c r="JV272" s="692"/>
      <c r="JW272" s="692"/>
      <c r="JZ272" s="692"/>
      <c r="KA272" s="692"/>
      <c r="KB272" s="692"/>
      <c r="KC272" s="692"/>
      <c r="KD272" s="692"/>
      <c r="KE272" s="692"/>
      <c r="KF272" s="692"/>
      <c r="KG272" s="692"/>
      <c r="KH272" s="692"/>
      <c r="KI272" s="692"/>
      <c r="KJ272" s="692"/>
      <c r="KK272" s="692"/>
      <c r="KL272" s="692"/>
      <c r="KM272" s="692"/>
      <c r="KN272" s="692"/>
      <c r="KO272" s="692"/>
      <c r="KQ272" s="692"/>
      <c r="KR272" s="692"/>
      <c r="KS272" s="692"/>
      <c r="KT272" s="692"/>
      <c r="KU272" s="757"/>
      <c r="KV272" s="692"/>
      <c r="KW272" s="692"/>
      <c r="KX272" s="692"/>
      <c r="KY272" s="692"/>
      <c r="KZ272" s="692"/>
      <c r="LA272" s="692"/>
      <c r="LB272" s="692"/>
      <c r="LC272" s="692"/>
      <c r="LD272" s="692"/>
      <c r="LE272" s="692"/>
      <c r="LF272" s="692"/>
      <c r="LI272" s="692"/>
      <c r="LJ272" s="692"/>
      <c r="LK272" s="692"/>
      <c r="LL272" s="692"/>
      <c r="LM272" s="757"/>
      <c r="LN272" s="692"/>
      <c r="LO272" s="692"/>
      <c r="LP272" s="692"/>
      <c r="LQ272" s="692"/>
      <c r="LR272" s="692"/>
      <c r="LS272" s="692"/>
      <c r="LT272" s="692"/>
      <c r="LU272" s="692"/>
      <c r="LV272" s="692"/>
      <c r="LW272" s="692"/>
      <c r="LX272" s="692"/>
      <c r="LZ272" s="692"/>
      <c r="MA272" s="692"/>
      <c r="MB272" s="692"/>
      <c r="MC272" s="692"/>
      <c r="MD272" s="757"/>
      <c r="ME272" s="692"/>
      <c r="MF272" s="692"/>
      <c r="MG272" s="692"/>
      <c r="MH272" s="692"/>
      <c r="MI272" s="692"/>
      <c r="MJ272" s="692"/>
      <c r="MK272" s="692"/>
      <c r="ML272" s="692"/>
      <c r="MM272" s="692"/>
      <c r="MN272" s="692"/>
      <c r="MO272" s="692"/>
      <c r="MQ272" s="692"/>
      <c r="MR272" s="692"/>
      <c r="MS272" s="692"/>
      <c r="MT272" s="692"/>
      <c r="MU272" s="757"/>
      <c r="MV272" s="692"/>
      <c r="MW272" s="692"/>
      <c r="MX272" s="692"/>
      <c r="MY272" s="692"/>
      <c r="MZ272" s="692"/>
      <c r="NA272" s="692"/>
      <c r="NB272" s="692"/>
      <c r="NC272" s="692"/>
      <c r="ND272" s="692"/>
      <c r="NE272" s="692"/>
      <c r="NF272" s="692"/>
      <c r="NI272" s="692"/>
      <c r="NJ272" s="692"/>
      <c r="NK272" s="692"/>
      <c r="NL272" s="692"/>
      <c r="NM272" s="757"/>
      <c r="NN272" s="692"/>
      <c r="NO272" s="692"/>
      <c r="NP272" s="692"/>
      <c r="NQ272" s="692"/>
      <c r="NR272" s="692"/>
      <c r="NS272" s="692"/>
      <c r="NT272" s="692"/>
      <c r="NU272" s="692"/>
      <c r="NV272" s="692"/>
      <c r="NW272" s="692"/>
      <c r="NX272" s="692"/>
      <c r="OA272" s="692"/>
      <c r="OB272" s="692"/>
      <c r="OC272" s="692"/>
      <c r="OD272" s="692"/>
      <c r="OE272" s="757"/>
      <c r="OF272" s="692"/>
      <c r="OG272" s="692"/>
      <c r="OH272" s="692"/>
      <c r="OI272" s="692"/>
      <c r="OJ272" s="692"/>
      <c r="OK272" s="692"/>
      <c r="OL272" s="692"/>
      <c r="OM272" s="692"/>
      <c r="ON272" s="692"/>
      <c r="OQ272" s="692"/>
      <c r="OR272" s="692"/>
      <c r="OS272" s="692"/>
      <c r="OT272" s="692"/>
      <c r="OU272" s="757"/>
      <c r="OV272" s="692"/>
      <c r="OW272" s="692"/>
      <c r="OX272" s="692"/>
      <c r="OY272" s="692"/>
      <c r="OZ272" s="692"/>
      <c r="PA272" s="692"/>
      <c r="PB272" s="692"/>
      <c r="PC272" s="692"/>
      <c r="PD272" s="692"/>
      <c r="PG272" s="692"/>
      <c r="PH272" s="692"/>
      <c r="PI272" s="692"/>
      <c r="PJ272" s="692"/>
      <c r="PK272" s="757"/>
      <c r="PL272" s="692"/>
      <c r="PM272" s="692"/>
      <c r="PN272" s="692"/>
      <c r="PO272" s="692"/>
      <c r="PP272" s="692"/>
      <c r="PQ272" s="692"/>
      <c r="PR272" s="692"/>
      <c r="PS272" s="692"/>
      <c r="PT272" s="692"/>
      <c r="PV272" s="692"/>
      <c r="PW272" s="692"/>
      <c r="PX272" s="692"/>
      <c r="PY272" s="692"/>
      <c r="PZ272" s="757"/>
      <c r="QA272" s="692"/>
      <c r="QB272" s="692"/>
      <c r="QC272" s="692"/>
      <c r="QD272" s="692"/>
      <c r="QE272" s="692"/>
      <c r="QF272" s="692"/>
      <c r="QG272" s="692"/>
      <c r="QH272" s="692"/>
      <c r="QI272" s="692"/>
      <c r="QK272" s="13"/>
      <c r="QL272" s="478"/>
      <c r="QM272" s="478"/>
      <c r="QN272" s="475"/>
      <c r="QO272" s="476"/>
      <c r="QP272" s="762"/>
      <c r="QQ272" s="479"/>
      <c r="QR272" s="475"/>
      <c r="QS272" s="475"/>
      <c r="QT272" s="475"/>
      <c r="QU272" s="475"/>
      <c r="QV272" s="475"/>
      <c r="QW272" s="475"/>
      <c r="QX272" s="13"/>
      <c r="QZ272" s="622"/>
      <c r="RA272" s="478">
        <v>13.25</v>
      </c>
      <c r="RB272" s="521">
        <v>14.5</v>
      </c>
      <c r="RC272" s="634"/>
      <c r="RD272" s="476" t="s">
        <v>141</v>
      </c>
      <c r="RE272" s="905">
        <f>RB272/1.07-RA272+RL272-RK272</f>
        <v>0.40140186915887843</v>
      </c>
      <c r="RF272" s="479">
        <f>RE272/RA272</f>
        <v>3.0294480691236109E-2</v>
      </c>
      <c r="RG272" s="475"/>
      <c r="RH272" s="475"/>
      <c r="RI272" s="475"/>
      <c r="RJ272" s="586" t="s">
        <v>39</v>
      </c>
      <c r="RK272" s="476"/>
      <c r="RL272" s="587">
        <v>0.1</v>
      </c>
      <c r="RM272" s="633"/>
      <c r="RQ272" s="622"/>
      <c r="RR272" s="478">
        <v>13.25</v>
      </c>
      <c r="RS272" s="521">
        <v>14.5</v>
      </c>
      <c r="RT272" s="634"/>
      <c r="RU272" s="476" t="s">
        <v>141</v>
      </c>
      <c r="RV272" s="905">
        <f>RS272/1.07-RR272+SC272-SB272</f>
        <v>0.40140186915887843</v>
      </c>
      <c r="RW272" s="479">
        <f>RV272/RR272</f>
        <v>3.0294480691236109E-2</v>
      </c>
      <c r="RX272" s="475"/>
      <c r="RY272" s="475"/>
      <c r="RZ272" s="475"/>
      <c r="SA272" s="586" t="s">
        <v>39</v>
      </c>
      <c r="SB272" s="476"/>
      <c r="SC272" s="587">
        <v>0.1</v>
      </c>
      <c r="SD272" s="633"/>
      <c r="XBG272" s="692"/>
      <c r="XBH272" s="692"/>
      <c r="XBI272" s="692"/>
      <c r="XBJ272" s="692"/>
      <c r="XBK272" s="692"/>
      <c r="XBL272" s="692"/>
    </row>
    <row r="273" spans="1:16349">
      <c r="A273" s="467" t="s">
        <v>740</v>
      </c>
      <c r="B273" s="468">
        <v>20</v>
      </c>
      <c r="C273" s="467" t="s">
        <v>95</v>
      </c>
      <c r="D273" s="790">
        <v>1041</v>
      </c>
      <c r="E273" s="469" t="s">
        <v>734</v>
      </c>
      <c r="F273" s="467" t="s">
        <v>147</v>
      </c>
      <c r="G273" s="611" t="s">
        <v>741</v>
      </c>
      <c r="H273" s="467"/>
      <c r="K273" s="692"/>
      <c r="L273" s="692"/>
      <c r="M273" s="692"/>
      <c r="N273" s="692"/>
      <c r="O273" s="692"/>
      <c r="P273" s="692"/>
      <c r="Q273" s="692"/>
      <c r="R273" s="692"/>
      <c r="S273" s="692"/>
      <c r="T273" s="692"/>
      <c r="U273" s="692"/>
      <c r="V273" s="692"/>
      <c r="BN273" s="692"/>
      <c r="BO273" s="692"/>
      <c r="BP273" s="692"/>
      <c r="BQ273" s="692"/>
      <c r="BR273" s="692"/>
      <c r="BS273" s="692"/>
      <c r="BT273" s="692"/>
      <c r="BU273" s="692"/>
      <c r="BV273" s="692"/>
      <c r="BW273" s="692"/>
      <c r="BX273" s="692"/>
      <c r="BY273" s="692"/>
      <c r="CB273" s="692"/>
      <c r="CC273" s="692"/>
      <c r="CD273" s="692"/>
      <c r="CE273" s="692"/>
      <c r="CF273" s="692"/>
      <c r="CG273" s="692"/>
      <c r="CH273" s="692"/>
      <c r="CI273" s="692"/>
      <c r="CJ273" s="692"/>
      <c r="CK273" s="692"/>
      <c r="CL273" s="692"/>
      <c r="CM273" s="692"/>
      <c r="CP273" s="692"/>
      <c r="CQ273" s="692"/>
      <c r="CR273" s="692"/>
      <c r="CS273" s="692"/>
      <c r="CT273" s="692"/>
      <c r="CU273" s="692"/>
      <c r="CV273" s="692"/>
      <c r="CW273" s="692"/>
      <c r="CX273" s="692"/>
      <c r="CY273" s="692"/>
      <c r="CZ273" s="692"/>
      <c r="DA273" s="692"/>
      <c r="DD273" s="692"/>
      <c r="DE273" s="692"/>
      <c r="DF273" s="692"/>
      <c r="DG273" s="692"/>
      <c r="DH273" s="692"/>
      <c r="DI273" s="692"/>
      <c r="DJ273" s="692"/>
      <c r="DK273" s="692"/>
      <c r="DL273" s="692"/>
      <c r="DM273" s="692"/>
      <c r="DN273" s="692"/>
      <c r="DO273" s="692"/>
      <c r="DP273" s="692"/>
      <c r="DQ273" s="692"/>
      <c r="DT273" s="692"/>
      <c r="DU273" s="692"/>
      <c r="DV273" s="692"/>
      <c r="DW273" s="692"/>
      <c r="DX273" s="692"/>
      <c r="DY273" s="692"/>
      <c r="DZ273" s="692"/>
      <c r="EA273" s="692"/>
      <c r="EB273" s="692"/>
      <c r="EC273" s="692"/>
      <c r="ED273" s="692"/>
      <c r="EE273" s="692"/>
      <c r="EF273" s="692"/>
      <c r="EG273" s="692"/>
      <c r="EH273" s="692"/>
      <c r="EI273" s="692"/>
      <c r="EJ273" s="692"/>
      <c r="EK273" s="692"/>
      <c r="EL273" s="692"/>
      <c r="EM273" s="692"/>
      <c r="EN273" s="692"/>
      <c r="EO273" s="692"/>
      <c r="EP273" s="692"/>
      <c r="EQ273" s="692"/>
      <c r="ER273" s="692"/>
      <c r="ES273" s="692"/>
      <c r="EU273" s="692"/>
      <c r="EV273" s="692"/>
      <c r="EW273" s="692"/>
      <c r="EX273" s="692"/>
      <c r="EY273" s="692"/>
      <c r="EZ273" s="692"/>
      <c r="FA273" s="692"/>
      <c r="FB273" s="692"/>
      <c r="FC273" s="692"/>
      <c r="FD273" s="692"/>
      <c r="FE273" s="692"/>
      <c r="FF273" s="692"/>
      <c r="FH273" s="692"/>
      <c r="FI273" s="692"/>
      <c r="FJ273" s="692"/>
      <c r="FK273" s="692"/>
      <c r="FL273" s="692"/>
      <c r="FM273" s="692"/>
      <c r="FN273" s="692"/>
      <c r="FO273" s="692"/>
      <c r="FP273" s="692"/>
      <c r="FQ273" s="692"/>
      <c r="FR273" s="692"/>
      <c r="FS273" s="692"/>
      <c r="FU273" s="692"/>
      <c r="FV273" s="692"/>
      <c r="FW273" s="692"/>
      <c r="FX273" s="692"/>
      <c r="FY273" s="692"/>
      <c r="FZ273" s="692"/>
      <c r="GA273" s="692"/>
      <c r="GB273" s="692"/>
      <c r="GC273" s="692"/>
      <c r="GD273" s="692"/>
      <c r="GE273" s="692"/>
      <c r="GF273" s="692"/>
      <c r="GG273" s="692"/>
      <c r="GI273" s="692"/>
      <c r="GJ273" s="692"/>
      <c r="GK273" s="692"/>
      <c r="GL273" s="692"/>
      <c r="GM273" s="692"/>
      <c r="GN273" s="692"/>
      <c r="GO273" s="692"/>
      <c r="GP273" s="692"/>
      <c r="GQ273" s="692"/>
      <c r="GR273" s="692"/>
      <c r="GS273" s="692"/>
      <c r="GT273" s="692"/>
      <c r="GU273" s="692"/>
      <c r="GW273" s="692"/>
      <c r="GX273" s="692"/>
      <c r="GY273" s="692"/>
      <c r="GZ273" s="692"/>
      <c r="HA273" s="692"/>
      <c r="HB273" s="692"/>
      <c r="HC273" s="692"/>
      <c r="HD273" s="692"/>
      <c r="HE273" s="692"/>
      <c r="HF273" s="692"/>
      <c r="HG273" s="692"/>
      <c r="HH273" s="692"/>
      <c r="HI273" s="692"/>
      <c r="HJ273" s="692"/>
      <c r="HK273" s="692"/>
      <c r="HL273" s="692"/>
      <c r="HM273" s="692"/>
      <c r="HN273" s="692"/>
      <c r="HO273" s="692"/>
      <c r="HP273" s="692"/>
      <c r="HQ273" s="692"/>
      <c r="HR273" s="692"/>
      <c r="HS273" s="692"/>
      <c r="HT273" s="692"/>
      <c r="HU273" s="692"/>
      <c r="HV273" s="692"/>
      <c r="HW273" s="692"/>
      <c r="HX273" s="692"/>
      <c r="HY273" s="692"/>
      <c r="HZ273" s="692"/>
      <c r="IA273" s="692"/>
      <c r="IB273" s="692"/>
      <c r="IC273" s="692"/>
      <c r="ID273" s="692"/>
      <c r="IE273" s="692"/>
      <c r="IF273" s="692"/>
      <c r="IG273" s="692"/>
      <c r="IH273" s="692"/>
      <c r="II273" s="692"/>
      <c r="IJ273" s="692"/>
      <c r="IK273" s="692"/>
      <c r="IL273" s="692"/>
      <c r="IM273" s="692"/>
      <c r="IQ273" s="692"/>
      <c r="IR273" s="692"/>
      <c r="IS273" s="692"/>
      <c r="IT273" s="692"/>
      <c r="IU273" s="692"/>
      <c r="IV273" s="692"/>
      <c r="IW273" s="692"/>
      <c r="IX273" s="692"/>
      <c r="IY273" s="692"/>
      <c r="IZ273" s="692"/>
      <c r="JA273" s="692"/>
      <c r="JB273" s="692"/>
      <c r="JC273" s="692"/>
      <c r="JD273" s="692"/>
      <c r="JE273" s="692"/>
      <c r="JF273" s="692"/>
      <c r="JH273" s="692"/>
      <c r="JI273" s="692"/>
      <c r="JJ273" s="692"/>
      <c r="JK273" s="692"/>
      <c r="JL273" s="692"/>
      <c r="JM273" s="692"/>
      <c r="JN273" s="692"/>
      <c r="JO273" s="692"/>
      <c r="JP273" s="692"/>
      <c r="JQ273" s="692"/>
      <c r="JR273" s="692"/>
      <c r="JS273" s="692"/>
      <c r="JT273" s="692"/>
      <c r="JU273" s="692"/>
      <c r="JV273" s="692"/>
      <c r="JW273" s="692"/>
      <c r="JZ273" s="692"/>
      <c r="KA273" s="692"/>
      <c r="KB273" s="692"/>
      <c r="KC273" s="692"/>
      <c r="KD273" s="692"/>
      <c r="KE273" s="692"/>
      <c r="KF273" s="692"/>
      <c r="KG273" s="692"/>
      <c r="KH273" s="692"/>
      <c r="KI273" s="692"/>
      <c r="KJ273" s="692"/>
      <c r="KK273" s="692"/>
      <c r="KL273" s="692"/>
      <c r="KM273" s="692"/>
      <c r="KN273" s="692"/>
      <c r="KO273" s="692"/>
      <c r="KQ273" s="692"/>
      <c r="KR273" s="692"/>
      <c r="KS273" s="692"/>
      <c r="KT273" s="692"/>
      <c r="KU273" s="757"/>
      <c r="KV273" s="692"/>
      <c r="KW273" s="692"/>
      <c r="KX273" s="692"/>
      <c r="KY273" s="692"/>
      <c r="KZ273" s="692"/>
      <c r="LA273" s="692"/>
      <c r="LB273" s="692"/>
      <c r="LC273" s="692"/>
      <c r="LD273" s="692"/>
      <c r="LE273" s="692"/>
      <c r="LF273" s="692"/>
      <c r="LI273" s="692"/>
      <c r="LJ273" s="692"/>
      <c r="LK273" s="692"/>
      <c r="LL273" s="692"/>
      <c r="LM273" s="757"/>
      <c r="LN273" s="692"/>
      <c r="LO273" s="692"/>
      <c r="LP273" s="692"/>
      <c r="LQ273" s="692"/>
      <c r="LR273" s="692"/>
      <c r="LS273" s="692"/>
      <c r="LT273" s="692"/>
      <c r="LU273" s="692"/>
      <c r="LV273" s="692"/>
      <c r="LW273" s="692"/>
      <c r="LX273" s="692"/>
      <c r="LZ273" s="692"/>
      <c r="MA273" s="692"/>
      <c r="MB273" s="692"/>
      <c r="MC273" s="692"/>
      <c r="MD273" s="757"/>
      <c r="ME273" s="692"/>
      <c r="MF273" s="692"/>
      <c r="MG273" s="692"/>
      <c r="MH273" s="692"/>
      <c r="MI273" s="692"/>
      <c r="MJ273" s="692"/>
      <c r="MK273" s="692"/>
      <c r="ML273" s="692"/>
      <c r="MM273" s="692"/>
      <c r="MN273" s="692"/>
      <c r="MO273" s="692"/>
      <c r="MQ273" s="692"/>
      <c r="MR273" s="692"/>
      <c r="MS273" s="692"/>
      <c r="MT273" s="692"/>
      <c r="MU273" s="757"/>
      <c r="MV273" s="692"/>
      <c r="MW273" s="692"/>
      <c r="MX273" s="692"/>
      <c r="MY273" s="692"/>
      <c r="MZ273" s="692"/>
      <c r="NA273" s="692"/>
      <c r="NB273" s="692"/>
      <c r="NC273" s="692"/>
      <c r="ND273" s="692"/>
      <c r="NE273" s="692"/>
      <c r="NF273" s="692"/>
      <c r="NI273" s="692"/>
      <c r="NJ273" s="692"/>
      <c r="NK273" s="692"/>
      <c r="NL273" s="692"/>
      <c r="NM273" s="757"/>
      <c r="NN273" s="692"/>
      <c r="NO273" s="692"/>
      <c r="NP273" s="692"/>
      <c r="NQ273" s="692"/>
      <c r="NR273" s="692"/>
      <c r="NS273" s="692"/>
      <c r="NT273" s="692"/>
      <c r="NU273" s="692"/>
      <c r="NV273" s="692"/>
      <c r="NW273" s="692"/>
      <c r="NX273" s="692"/>
      <c r="OA273" s="692"/>
      <c r="OB273" s="692"/>
      <c r="OC273" s="692"/>
      <c r="OD273" s="692"/>
      <c r="OE273" s="757"/>
      <c r="OF273" s="692"/>
      <c r="OG273" s="692"/>
      <c r="OH273" s="692"/>
      <c r="OI273" s="692"/>
      <c r="OJ273" s="692"/>
      <c r="OK273" s="692"/>
      <c r="OL273" s="692"/>
      <c r="OM273" s="692"/>
      <c r="ON273" s="692"/>
      <c r="OQ273" s="692"/>
      <c r="OR273" s="692"/>
      <c r="OS273" s="692"/>
      <c r="OT273" s="692"/>
      <c r="OU273" s="757"/>
      <c r="OV273" s="692"/>
      <c r="OW273" s="692"/>
      <c r="OX273" s="692"/>
      <c r="OY273" s="692"/>
      <c r="OZ273" s="692"/>
      <c r="PA273" s="692"/>
      <c r="PB273" s="692"/>
      <c r="PC273" s="692"/>
      <c r="PD273" s="692"/>
      <c r="PG273" s="692"/>
      <c r="PH273" s="692"/>
      <c r="PI273" s="692"/>
      <c r="PJ273" s="692"/>
      <c r="PK273" s="757"/>
      <c r="PL273" s="692"/>
      <c r="PM273" s="692"/>
      <c r="PN273" s="692"/>
      <c r="PO273" s="692"/>
      <c r="PP273" s="692"/>
      <c r="PQ273" s="692"/>
      <c r="PR273" s="692"/>
      <c r="PS273" s="692"/>
      <c r="PT273" s="692"/>
      <c r="PV273" s="692"/>
      <c r="PW273" s="692"/>
      <c r="PX273" s="692"/>
      <c r="PY273" s="692"/>
      <c r="PZ273" s="757"/>
      <c r="QA273" s="692"/>
      <c r="QB273" s="692"/>
      <c r="QC273" s="692"/>
      <c r="QD273" s="692"/>
      <c r="QE273" s="692"/>
      <c r="QF273" s="692"/>
      <c r="QG273" s="692"/>
      <c r="QH273" s="692"/>
      <c r="QI273" s="692"/>
      <c r="QK273" s="13"/>
      <c r="QL273" s="478"/>
      <c r="QM273" s="478"/>
      <c r="QN273" s="475"/>
      <c r="QO273" s="476"/>
      <c r="QP273" s="762"/>
      <c r="QQ273" s="479"/>
      <c r="QR273" s="475"/>
      <c r="QS273" s="475"/>
      <c r="QT273" s="475"/>
      <c r="QU273" s="475"/>
      <c r="QV273" s="475"/>
      <c r="QW273" s="475"/>
      <c r="QX273" s="13"/>
      <c r="QZ273" s="622"/>
      <c r="RA273" s="478">
        <f>9.7+0.035*9.7</f>
        <v>10.039499999999999</v>
      </c>
      <c r="RB273" s="521">
        <v>10.89</v>
      </c>
      <c r="RC273" s="634"/>
      <c r="RD273" s="476" t="s">
        <v>141</v>
      </c>
      <c r="RE273" s="905">
        <f>RB273/1.07-RA273+RL273-RK273</f>
        <v>0.13807009345794619</v>
      </c>
      <c r="RF273" s="479">
        <f>RE273/RA273</f>
        <v>1.3752686235165717E-2</v>
      </c>
      <c r="RG273" s="475"/>
      <c r="RH273" s="475"/>
      <c r="RI273" s="475"/>
      <c r="RJ273" s="586" t="s">
        <v>39</v>
      </c>
      <c r="RK273" s="476"/>
      <c r="RL273" s="587"/>
      <c r="RM273" s="633"/>
      <c r="RQ273" s="622"/>
      <c r="RR273" s="478">
        <v>10.1</v>
      </c>
      <c r="RS273" s="521">
        <v>10.89</v>
      </c>
      <c r="RT273" s="634"/>
      <c r="RU273" s="476" t="s">
        <v>141</v>
      </c>
      <c r="RV273" s="905">
        <f>RS273/1.07-RR273+SC273-SB273</f>
        <v>7.7570093457945077E-2</v>
      </c>
      <c r="RW273" s="479">
        <f>RV273/RR273</f>
        <v>7.6802072730638689E-3</v>
      </c>
      <c r="RX273" s="475"/>
      <c r="RY273" s="475"/>
      <c r="RZ273" s="475"/>
      <c r="SA273" s="586" t="s">
        <v>39</v>
      </c>
      <c r="SB273" s="476"/>
      <c r="SC273" s="587"/>
      <c r="SD273" s="633"/>
    </row>
    <row r="274" spans="1:16349">
      <c r="A274" s="467" t="s">
        <v>742</v>
      </c>
      <c r="B274" s="468">
        <v>20</v>
      </c>
      <c r="C274" s="467" t="s">
        <v>95</v>
      </c>
      <c r="D274" s="790">
        <v>1041</v>
      </c>
      <c r="E274" s="469" t="s">
        <v>734</v>
      </c>
      <c r="F274" s="467" t="s">
        <v>147</v>
      </c>
      <c r="G274" s="611" t="s">
        <v>743</v>
      </c>
      <c r="H274" s="467"/>
      <c r="K274" s="692"/>
      <c r="L274" s="692"/>
      <c r="M274" s="692"/>
      <c r="N274" s="692"/>
      <c r="O274" s="692"/>
      <c r="P274" s="692"/>
      <c r="Q274" s="692"/>
      <c r="R274" s="692"/>
      <c r="S274" s="692"/>
      <c r="T274" s="692"/>
      <c r="U274" s="692"/>
      <c r="V274" s="692"/>
      <c r="BN274" s="692"/>
      <c r="BO274" s="692"/>
      <c r="BP274" s="692"/>
      <c r="BQ274" s="692"/>
      <c r="BR274" s="692"/>
      <c r="BS274" s="692"/>
      <c r="BT274" s="692"/>
      <c r="BU274" s="692"/>
      <c r="BV274" s="692"/>
      <c r="BW274" s="692"/>
      <c r="BX274" s="692"/>
      <c r="BY274" s="692"/>
      <c r="CB274" s="692"/>
      <c r="CC274" s="692"/>
      <c r="CD274" s="692"/>
      <c r="CE274" s="692"/>
      <c r="CF274" s="692"/>
      <c r="CG274" s="692"/>
      <c r="CH274" s="692"/>
      <c r="CI274" s="692"/>
      <c r="CJ274" s="692"/>
      <c r="CK274" s="692"/>
      <c r="CL274" s="692"/>
      <c r="CM274" s="692"/>
      <c r="CP274" s="692"/>
      <c r="CQ274" s="692"/>
      <c r="CR274" s="692"/>
      <c r="CS274" s="692"/>
      <c r="CT274" s="692"/>
      <c r="CU274" s="692"/>
      <c r="CV274" s="692"/>
      <c r="CW274" s="692"/>
      <c r="CX274" s="692"/>
      <c r="CY274" s="692"/>
      <c r="CZ274" s="692"/>
      <c r="DA274" s="692"/>
      <c r="DD274" s="692"/>
      <c r="DE274" s="692"/>
      <c r="DF274" s="692"/>
      <c r="DG274" s="692"/>
      <c r="DH274" s="692"/>
      <c r="DI274" s="692"/>
      <c r="DJ274" s="692"/>
      <c r="DK274" s="692"/>
      <c r="DL274" s="692"/>
      <c r="DM274" s="692"/>
      <c r="DN274" s="692"/>
      <c r="DO274" s="692"/>
      <c r="DP274" s="692"/>
      <c r="DQ274" s="692"/>
      <c r="DT274" s="692"/>
      <c r="DU274" s="692"/>
      <c r="DV274" s="692"/>
      <c r="DW274" s="692"/>
      <c r="DX274" s="692"/>
      <c r="DY274" s="692"/>
      <c r="DZ274" s="692"/>
      <c r="EA274" s="692"/>
      <c r="EB274" s="692"/>
      <c r="EC274" s="692"/>
      <c r="ED274" s="692"/>
      <c r="EE274" s="692"/>
      <c r="EF274" s="692"/>
      <c r="EG274" s="692"/>
      <c r="EH274" s="692"/>
      <c r="EI274" s="692"/>
      <c r="EJ274" s="692"/>
      <c r="EK274" s="692"/>
      <c r="EL274" s="692"/>
      <c r="EM274" s="692"/>
      <c r="EN274" s="692"/>
      <c r="EO274" s="692"/>
      <c r="EP274" s="692"/>
      <c r="EQ274" s="692"/>
      <c r="ER274" s="692"/>
      <c r="ES274" s="692"/>
      <c r="EU274" s="692"/>
      <c r="EV274" s="692"/>
      <c r="EW274" s="692"/>
      <c r="EX274" s="692"/>
      <c r="EY274" s="692"/>
      <c r="EZ274" s="692"/>
      <c r="FA274" s="692"/>
      <c r="FB274" s="692"/>
      <c r="FC274" s="692"/>
      <c r="FD274" s="692"/>
      <c r="FE274" s="692"/>
      <c r="FF274" s="692"/>
      <c r="FH274" s="692"/>
      <c r="FI274" s="692"/>
      <c r="FJ274" s="692"/>
      <c r="FK274" s="692"/>
      <c r="FL274" s="692"/>
      <c r="FM274" s="692"/>
      <c r="FN274" s="692"/>
      <c r="FO274" s="692"/>
      <c r="FP274" s="692"/>
      <c r="FQ274" s="692"/>
      <c r="FR274" s="692"/>
      <c r="FS274" s="692"/>
      <c r="FU274" s="692"/>
      <c r="FV274" s="692"/>
      <c r="FW274" s="692"/>
      <c r="FX274" s="692"/>
      <c r="FY274" s="692"/>
      <c r="FZ274" s="692"/>
      <c r="GA274" s="692"/>
      <c r="GB274" s="692"/>
      <c r="GC274" s="692"/>
      <c r="GD274" s="692"/>
      <c r="GE274" s="692"/>
      <c r="GF274" s="692"/>
      <c r="GG274" s="692"/>
      <c r="GI274" s="692"/>
      <c r="GJ274" s="692"/>
      <c r="GK274" s="692"/>
      <c r="GL274" s="692"/>
      <c r="GM274" s="692"/>
      <c r="GN274" s="692"/>
      <c r="GO274" s="692"/>
      <c r="GP274" s="692"/>
      <c r="GQ274" s="692"/>
      <c r="GR274" s="692"/>
      <c r="GS274" s="692"/>
      <c r="GT274" s="692"/>
      <c r="GU274" s="692"/>
      <c r="GW274" s="692"/>
      <c r="GX274" s="692"/>
      <c r="GY274" s="692"/>
      <c r="GZ274" s="692"/>
      <c r="HA274" s="692"/>
      <c r="HB274" s="692"/>
      <c r="HC274" s="692"/>
      <c r="HD274" s="692"/>
      <c r="HE274" s="692"/>
      <c r="HF274" s="692"/>
      <c r="HG274" s="692"/>
      <c r="HH274" s="692"/>
      <c r="HI274" s="692"/>
      <c r="HJ274" s="692"/>
      <c r="HK274" s="692"/>
      <c r="HL274" s="692"/>
      <c r="HM274" s="692"/>
      <c r="HN274" s="692"/>
      <c r="HO274" s="692"/>
      <c r="HP274" s="692"/>
      <c r="HQ274" s="692"/>
      <c r="HR274" s="692"/>
      <c r="HS274" s="692"/>
      <c r="HT274" s="692"/>
      <c r="HU274" s="692"/>
      <c r="HV274" s="692"/>
      <c r="HW274" s="692"/>
      <c r="HX274" s="692"/>
      <c r="HY274" s="692"/>
      <c r="HZ274" s="692"/>
      <c r="IA274" s="692"/>
      <c r="IB274" s="692"/>
      <c r="IC274" s="692"/>
      <c r="ID274" s="692"/>
      <c r="IE274" s="692"/>
      <c r="IF274" s="692"/>
      <c r="IG274" s="692"/>
      <c r="IH274" s="692"/>
      <c r="II274" s="692"/>
      <c r="IJ274" s="692"/>
      <c r="IK274" s="692"/>
      <c r="IL274" s="692"/>
      <c r="IM274" s="692"/>
      <c r="IQ274" s="692"/>
      <c r="IR274" s="692"/>
      <c r="IS274" s="692"/>
      <c r="IT274" s="692"/>
      <c r="IU274" s="692"/>
      <c r="IV274" s="692"/>
      <c r="IW274" s="692"/>
      <c r="IX274" s="692"/>
      <c r="IY274" s="692"/>
      <c r="IZ274" s="692"/>
      <c r="JA274" s="692"/>
      <c r="JB274" s="692"/>
      <c r="JC274" s="692"/>
      <c r="JD274" s="692"/>
      <c r="JE274" s="692"/>
      <c r="JF274" s="692"/>
      <c r="JH274" s="692"/>
      <c r="JI274" s="692"/>
      <c r="JJ274" s="692"/>
      <c r="JK274" s="692"/>
      <c r="JL274" s="692"/>
      <c r="JM274" s="692"/>
      <c r="JN274" s="692"/>
      <c r="JO274" s="692"/>
      <c r="JP274" s="692"/>
      <c r="JQ274" s="692"/>
      <c r="JR274" s="692"/>
      <c r="JS274" s="692"/>
      <c r="JT274" s="692"/>
      <c r="JU274" s="692"/>
      <c r="JV274" s="692"/>
      <c r="JW274" s="692"/>
      <c r="JZ274" s="692"/>
      <c r="KA274" s="692"/>
      <c r="KB274" s="692"/>
      <c r="KC274" s="692"/>
      <c r="KD274" s="692"/>
      <c r="KE274" s="692"/>
      <c r="KF274" s="692"/>
      <c r="KG274" s="692"/>
      <c r="KH274" s="692"/>
      <c r="KI274" s="692"/>
      <c r="KJ274" s="692"/>
      <c r="KK274" s="692"/>
      <c r="KL274" s="692"/>
      <c r="KM274" s="692"/>
      <c r="KN274" s="692"/>
      <c r="KO274" s="692"/>
      <c r="KQ274" s="692"/>
      <c r="KR274" s="692"/>
      <c r="KS274" s="692"/>
      <c r="KT274" s="692"/>
      <c r="KU274" s="757"/>
      <c r="KV274" s="692"/>
      <c r="KW274" s="692"/>
      <c r="KX274" s="692"/>
      <c r="KY274" s="692"/>
      <c r="KZ274" s="692"/>
      <c r="LA274" s="692"/>
      <c r="LB274" s="692"/>
      <c r="LC274" s="692"/>
      <c r="LD274" s="692"/>
      <c r="LE274" s="692"/>
      <c r="LF274" s="692"/>
      <c r="LI274" s="692"/>
      <c r="LJ274" s="692"/>
      <c r="LK274" s="692"/>
      <c r="LL274" s="692"/>
      <c r="LM274" s="757"/>
      <c r="LN274" s="692"/>
      <c r="LO274" s="692"/>
      <c r="LP274" s="692"/>
      <c r="LQ274" s="692"/>
      <c r="LR274" s="692"/>
      <c r="LS274" s="692"/>
      <c r="LT274" s="692"/>
      <c r="LU274" s="692"/>
      <c r="LV274" s="692"/>
      <c r="LW274" s="692"/>
      <c r="LX274" s="692"/>
      <c r="LZ274" s="692"/>
      <c r="MA274" s="692"/>
      <c r="MB274" s="692"/>
      <c r="MC274" s="692"/>
      <c r="MD274" s="757"/>
      <c r="ME274" s="692"/>
      <c r="MF274" s="692"/>
      <c r="MG274" s="692"/>
      <c r="MH274" s="692"/>
      <c r="MI274" s="692"/>
      <c r="MJ274" s="692"/>
      <c r="MK274" s="692"/>
      <c r="ML274" s="692"/>
      <c r="MM274" s="692"/>
      <c r="MN274" s="692"/>
      <c r="MO274" s="692"/>
      <c r="MQ274" s="692"/>
      <c r="MR274" s="692"/>
      <c r="MS274" s="692"/>
      <c r="MT274" s="692"/>
      <c r="MU274" s="757"/>
      <c r="MV274" s="692"/>
      <c r="MW274" s="692"/>
      <c r="MX274" s="692"/>
      <c r="MY274" s="692"/>
      <c r="MZ274" s="692"/>
      <c r="NA274" s="692"/>
      <c r="NB274" s="692"/>
      <c r="NC274" s="692"/>
      <c r="ND274" s="692"/>
      <c r="NE274" s="692"/>
      <c r="NF274" s="692"/>
      <c r="NI274" s="692"/>
      <c r="NJ274" s="692"/>
      <c r="NK274" s="692"/>
      <c r="NL274" s="692"/>
      <c r="NM274" s="757"/>
      <c r="NN274" s="692"/>
      <c r="NO274" s="692"/>
      <c r="NP274" s="692"/>
      <c r="NQ274" s="692"/>
      <c r="NR274" s="692"/>
      <c r="NS274" s="692"/>
      <c r="NT274" s="692"/>
      <c r="NU274" s="692"/>
      <c r="NV274" s="692"/>
      <c r="NW274" s="692"/>
      <c r="NX274" s="692"/>
      <c r="OA274" s="692"/>
      <c r="OB274" s="692"/>
      <c r="OC274" s="692"/>
      <c r="OD274" s="692"/>
      <c r="OE274" s="757"/>
      <c r="OF274" s="692"/>
      <c r="OG274" s="692"/>
      <c r="OH274" s="692"/>
      <c r="OI274" s="692"/>
      <c r="OJ274" s="692"/>
      <c r="OK274" s="692"/>
      <c r="OL274" s="692"/>
      <c r="OM274" s="692"/>
      <c r="ON274" s="692"/>
      <c r="OQ274" s="692"/>
      <c r="OR274" s="692"/>
      <c r="OS274" s="692"/>
      <c r="OT274" s="692"/>
      <c r="OU274" s="757"/>
      <c r="OV274" s="692"/>
      <c r="OW274" s="692"/>
      <c r="OX274" s="692"/>
      <c r="OY274" s="692"/>
      <c r="OZ274" s="692"/>
      <c r="PA274" s="692"/>
      <c r="PB274" s="692"/>
      <c r="PC274" s="692"/>
      <c r="PD274" s="692"/>
      <c r="PG274" s="692"/>
      <c r="PH274" s="692"/>
      <c r="PI274" s="692"/>
      <c r="PJ274" s="692"/>
      <c r="PK274" s="757"/>
      <c r="PL274" s="692"/>
      <c r="PM274" s="692"/>
      <c r="PN274" s="692"/>
      <c r="PO274" s="692"/>
      <c r="PP274" s="692"/>
      <c r="PQ274" s="692"/>
      <c r="PR274" s="692"/>
      <c r="PS274" s="692"/>
      <c r="PT274" s="692"/>
      <c r="PV274" s="692"/>
      <c r="PW274" s="692"/>
      <c r="PX274" s="692"/>
      <c r="PY274" s="692"/>
      <c r="PZ274" s="757"/>
      <c r="QA274" s="692"/>
      <c r="QB274" s="692"/>
      <c r="QC274" s="692"/>
      <c r="QD274" s="692"/>
      <c r="QE274" s="692"/>
      <c r="QF274" s="692"/>
      <c r="QG274" s="692"/>
      <c r="QH274" s="692"/>
      <c r="QI274" s="692"/>
      <c r="QK274" s="13"/>
      <c r="QL274" s="478"/>
      <c r="QM274" s="478"/>
      <c r="QN274" s="475"/>
      <c r="QO274" s="476"/>
      <c r="QP274" s="762"/>
      <c r="QQ274" s="479"/>
      <c r="QR274" s="475"/>
      <c r="QS274" s="475"/>
      <c r="QT274" s="475"/>
      <c r="QU274" s="475"/>
      <c r="QV274" s="475"/>
      <c r="QW274" s="475"/>
      <c r="QX274" s="13"/>
      <c r="QZ274" s="622"/>
      <c r="RA274" s="478">
        <v>9.6999999999999993</v>
      </c>
      <c r="RB274" s="521">
        <v>10.89</v>
      </c>
      <c r="RC274" s="634"/>
      <c r="RD274" s="476" t="s">
        <v>141</v>
      </c>
      <c r="RE274" s="905">
        <f>RB274/1.07-RA274+RL274-RK274</f>
        <v>0.47757009345794543</v>
      </c>
      <c r="RF274" s="479">
        <f>RE274/RA274</f>
        <v>4.9234030253396441E-2</v>
      </c>
      <c r="RG274" s="475"/>
      <c r="RH274" s="475"/>
      <c r="RI274" s="475"/>
      <c r="RJ274" s="586" t="s">
        <v>39</v>
      </c>
      <c r="RK274" s="476"/>
      <c r="RL274" s="587"/>
      <c r="RM274" s="633"/>
      <c r="RQ274" s="622"/>
      <c r="RR274" s="478">
        <v>9.6999999999999993</v>
      </c>
      <c r="RS274" s="521">
        <v>10.89</v>
      </c>
      <c r="RT274" s="634"/>
      <c r="RU274" s="476" t="s">
        <v>141</v>
      </c>
      <c r="RV274" s="905">
        <f>RS274/1.07-RR274+SC274-SB274</f>
        <v>0.47757009345794543</v>
      </c>
      <c r="RW274" s="479">
        <f>RV274/RR274</f>
        <v>4.9234030253396441E-2</v>
      </c>
      <c r="RX274" s="475"/>
      <c r="RY274" s="475"/>
      <c r="RZ274" s="475"/>
      <c r="SA274" s="586" t="s">
        <v>39</v>
      </c>
      <c r="SB274" s="476"/>
      <c r="SC274" s="587"/>
      <c r="SD274" s="633"/>
    </row>
    <row r="275" spans="1:16349">
      <c r="A275" s="467" t="s">
        <v>744</v>
      </c>
      <c r="B275" s="468">
        <v>20</v>
      </c>
      <c r="C275" s="467" t="s">
        <v>95</v>
      </c>
      <c r="D275" s="790">
        <v>1041</v>
      </c>
      <c r="E275" s="469" t="s">
        <v>734</v>
      </c>
      <c r="F275" s="467" t="s">
        <v>147</v>
      </c>
      <c r="G275" s="611" t="s">
        <v>745</v>
      </c>
      <c r="H275" s="467"/>
      <c r="K275" s="692"/>
      <c r="L275" s="692"/>
      <c r="M275" s="692"/>
      <c r="N275" s="692"/>
      <c r="O275" s="692"/>
      <c r="P275" s="692"/>
      <c r="Q275" s="692"/>
      <c r="R275" s="692"/>
      <c r="S275" s="692"/>
      <c r="T275" s="692"/>
      <c r="U275" s="692"/>
      <c r="V275" s="692"/>
      <c r="BN275" s="692"/>
      <c r="BO275" s="692"/>
      <c r="BP275" s="692"/>
      <c r="BQ275" s="692"/>
      <c r="BR275" s="692"/>
      <c r="BS275" s="692"/>
      <c r="BT275" s="692"/>
      <c r="BU275" s="692"/>
      <c r="BV275" s="692"/>
      <c r="BW275" s="692"/>
      <c r="BX275" s="692"/>
      <c r="BY275" s="692"/>
      <c r="CB275" s="692"/>
      <c r="CC275" s="692"/>
      <c r="CD275" s="692"/>
      <c r="CE275" s="692"/>
      <c r="CF275" s="692"/>
      <c r="CG275" s="692"/>
      <c r="CH275" s="692"/>
      <c r="CI275" s="692"/>
      <c r="CJ275" s="692"/>
      <c r="CK275" s="692"/>
      <c r="CL275" s="692"/>
      <c r="CM275" s="692"/>
      <c r="CP275" s="692"/>
      <c r="CQ275" s="692"/>
      <c r="CR275" s="692"/>
      <c r="CS275" s="692"/>
      <c r="CT275" s="692"/>
      <c r="CU275" s="692"/>
      <c r="CV275" s="692"/>
      <c r="CW275" s="692"/>
      <c r="CX275" s="692"/>
      <c r="CY275" s="692"/>
      <c r="CZ275" s="692"/>
      <c r="DA275" s="692"/>
      <c r="DD275" s="692"/>
      <c r="DE275" s="692"/>
      <c r="DF275" s="692"/>
      <c r="DG275" s="692"/>
      <c r="DH275" s="692"/>
      <c r="DI275" s="692"/>
      <c r="DJ275" s="692"/>
      <c r="DK275" s="692"/>
      <c r="DL275" s="692"/>
      <c r="DM275" s="692"/>
      <c r="DN275" s="692"/>
      <c r="DO275" s="692"/>
      <c r="DP275" s="692"/>
      <c r="DQ275" s="692"/>
      <c r="DT275" s="692"/>
      <c r="DU275" s="692"/>
      <c r="DV275" s="692"/>
      <c r="DW275" s="692"/>
      <c r="DX275" s="692"/>
      <c r="DY275" s="692"/>
      <c r="DZ275" s="692"/>
      <c r="EA275" s="692"/>
      <c r="EB275" s="692"/>
      <c r="EC275" s="692"/>
      <c r="ED275" s="692"/>
      <c r="EE275" s="692"/>
      <c r="EF275" s="692"/>
      <c r="EG275" s="692"/>
      <c r="EH275" s="692"/>
      <c r="EI275" s="692"/>
      <c r="EJ275" s="692"/>
      <c r="EK275" s="692"/>
      <c r="EL275" s="692"/>
      <c r="EM275" s="692"/>
      <c r="EN275" s="692"/>
      <c r="EO275" s="692"/>
      <c r="EP275" s="692"/>
      <c r="EQ275" s="692"/>
      <c r="ER275" s="692"/>
      <c r="ES275" s="692"/>
      <c r="EU275" s="692"/>
      <c r="EV275" s="692"/>
      <c r="EW275" s="692"/>
      <c r="EX275" s="692"/>
      <c r="EY275" s="692"/>
      <c r="EZ275" s="692"/>
      <c r="FA275" s="692"/>
      <c r="FB275" s="692"/>
      <c r="FC275" s="692"/>
      <c r="FD275" s="692"/>
      <c r="FE275" s="692"/>
      <c r="FF275" s="692"/>
      <c r="FH275" s="692"/>
      <c r="FI275" s="692"/>
      <c r="FJ275" s="692"/>
      <c r="FK275" s="692"/>
      <c r="FL275" s="692"/>
      <c r="FM275" s="692"/>
      <c r="FN275" s="692"/>
      <c r="FO275" s="692"/>
      <c r="FP275" s="692"/>
      <c r="FQ275" s="692"/>
      <c r="FR275" s="692"/>
      <c r="FS275" s="692"/>
      <c r="FU275" s="692"/>
      <c r="FV275" s="692"/>
      <c r="FW275" s="692"/>
      <c r="FX275" s="692"/>
      <c r="FY275" s="692"/>
      <c r="FZ275" s="692"/>
      <c r="GA275" s="692"/>
      <c r="GB275" s="692"/>
      <c r="GC275" s="692"/>
      <c r="GD275" s="692"/>
      <c r="GE275" s="692"/>
      <c r="GF275" s="692"/>
      <c r="GG275" s="692"/>
      <c r="GI275" s="692"/>
      <c r="GJ275" s="692"/>
      <c r="GK275" s="692"/>
      <c r="GL275" s="692"/>
      <c r="GM275" s="692"/>
      <c r="GN275" s="692"/>
      <c r="GO275" s="692"/>
      <c r="GP275" s="692"/>
      <c r="GQ275" s="692"/>
      <c r="GR275" s="692"/>
      <c r="GS275" s="692"/>
      <c r="GT275" s="692"/>
      <c r="GU275" s="692"/>
      <c r="GW275" s="692"/>
      <c r="GX275" s="692"/>
      <c r="GY275" s="692"/>
      <c r="GZ275" s="692"/>
      <c r="HA275" s="692"/>
      <c r="HB275" s="692"/>
      <c r="HC275" s="692"/>
      <c r="HD275" s="692"/>
      <c r="HE275" s="692"/>
      <c r="HF275" s="692"/>
      <c r="HG275" s="692"/>
      <c r="HH275" s="692"/>
      <c r="HI275" s="692"/>
      <c r="HJ275" s="692"/>
      <c r="HK275" s="692"/>
      <c r="HL275" s="692"/>
      <c r="HM275" s="692"/>
      <c r="HN275" s="692"/>
      <c r="HO275" s="692"/>
      <c r="HP275" s="692"/>
      <c r="HQ275" s="692"/>
      <c r="HR275" s="692"/>
      <c r="HS275" s="692"/>
      <c r="HT275" s="692"/>
      <c r="HU275" s="692"/>
      <c r="HV275" s="692"/>
      <c r="HW275" s="692"/>
      <c r="HX275" s="692"/>
      <c r="HY275" s="692"/>
      <c r="HZ275" s="692"/>
      <c r="IA275" s="692"/>
      <c r="IB275" s="692"/>
      <c r="IC275" s="692"/>
      <c r="ID275" s="692"/>
      <c r="IE275" s="692"/>
      <c r="IF275" s="692"/>
      <c r="IG275" s="692"/>
      <c r="IH275" s="692"/>
      <c r="II275" s="692"/>
      <c r="IJ275" s="692"/>
      <c r="IK275" s="692"/>
      <c r="IL275" s="692"/>
      <c r="IM275" s="692"/>
      <c r="IQ275" s="692"/>
      <c r="IR275" s="692"/>
      <c r="IS275" s="692"/>
      <c r="IT275" s="692"/>
      <c r="IU275" s="692"/>
      <c r="IV275" s="692"/>
      <c r="IW275" s="692"/>
      <c r="IX275" s="692"/>
      <c r="IY275" s="692"/>
      <c r="IZ275" s="692"/>
      <c r="JA275" s="692"/>
      <c r="JB275" s="692"/>
      <c r="JC275" s="692"/>
      <c r="JD275" s="692"/>
      <c r="JE275" s="692"/>
      <c r="JF275" s="692"/>
      <c r="JH275" s="692"/>
      <c r="JI275" s="692"/>
      <c r="JJ275" s="692"/>
      <c r="JK275" s="692"/>
      <c r="JL275" s="692"/>
      <c r="JM275" s="692"/>
      <c r="JN275" s="692"/>
      <c r="JO275" s="692"/>
      <c r="JP275" s="692"/>
      <c r="JQ275" s="692"/>
      <c r="JR275" s="692"/>
      <c r="JS275" s="692"/>
      <c r="JT275" s="692"/>
      <c r="JU275" s="692"/>
      <c r="JV275" s="692"/>
      <c r="JW275" s="692"/>
      <c r="JZ275" s="692"/>
      <c r="KA275" s="692"/>
      <c r="KB275" s="692"/>
      <c r="KC275" s="692"/>
      <c r="KD275" s="692"/>
      <c r="KE275" s="692"/>
      <c r="KF275" s="692"/>
      <c r="KG275" s="692"/>
      <c r="KH275" s="692"/>
      <c r="KI275" s="692"/>
      <c r="KJ275" s="692"/>
      <c r="KK275" s="692"/>
      <c r="KL275" s="692"/>
      <c r="KM275" s="692"/>
      <c r="KN275" s="692"/>
      <c r="KO275" s="692"/>
      <c r="KQ275" s="692"/>
      <c r="KR275" s="692"/>
      <c r="KS275" s="692"/>
      <c r="KT275" s="692"/>
      <c r="KU275" s="757"/>
      <c r="KV275" s="692"/>
      <c r="KW275" s="692"/>
      <c r="KX275" s="692"/>
      <c r="KY275" s="692"/>
      <c r="KZ275" s="692"/>
      <c r="LA275" s="692"/>
      <c r="LB275" s="692"/>
      <c r="LC275" s="692"/>
      <c r="LD275" s="692"/>
      <c r="LE275" s="692"/>
      <c r="LF275" s="692"/>
      <c r="LI275" s="692"/>
      <c r="LJ275" s="692"/>
      <c r="LK275" s="692"/>
      <c r="LL275" s="692"/>
      <c r="LM275" s="757"/>
      <c r="LN275" s="692"/>
      <c r="LO275" s="692"/>
      <c r="LP275" s="692"/>
      <c r="LQ275" s="692"/>
      <c r="LR275" s="692"/>
      <c r="LS275" s="692"/>
      <c r="LT275" s="692"/>
      <c r="LU275" s="692"/>
      <c r="LV275" s="692"/>
      <c r="LW275" s="692"/>
      <c r="LX275" s="692"/>
      <c r="LZ275" s="692"/>
      <c r="MA275" s="692"/>
      <c r="MB275" s="692"/>
      <c r="MC275" s="692"/>
      <c r="MD275" s="757"/>
      <c r="ME275" s="692"/>
      <c r="MF275" s="692"/>
      <c r="MG275" s="692"/>
      <c r="MH275" s="692"/>
      <c r="MI275" s="692"/>
      <c r="MJ275" s="692"/>
      <c r="MK275" s="692"/>
      <c r="ML275" s="692"/>
      <c r="MM275" s="692"/>
      <c r="MN275" s="692"/>
      <c r="MO275" s="692"/>
      <c r="MQ275" s="692"/>
      <c r="MR275" s="692"/>
      <c r="MS275" s="692"/>
      <c r="MT275" s="692"/>
      <c r="MU275" s="757"/>
      <c r="MV275" s="692"/>
      <c r="MW275" s="692"/>
      <c r="MX275" s="692"/>
      <c r="MY275" s="692"/>
      <c r="MZ275" s="692"/>
      <c r="NA275" s="692"/>
      <c r="NB275" s="692"/>
      <c r="NC275" s="692"/>
      <c r="ND275" s="692"/>
      <c r="NE275" s="692"/>
      <c r="NF275" s="692"/>
      <c r="NI275" s="692"/>
      <c r="NJ275" s="692"/>
      <c r="NK275" s="692"/>
      <c r="NL275" s="692"/>
      <c r="NM275" s="757"/>
      <c r="NN275" s="692"/>
      <c r="NO275" s="692"/>
      <c r="NP275" s="692"/>
      <c r="NQ275" s="692"/>
      <c r="NR275" s="692"/>
      <c r="NS275" s="692"/>
      <c r="NT275" s="692"/>
      <c r="NU275" s="692"/>
      <c r="NV275" s="692"/>
      <c r="NW275" s="692"/>
      <c r="NX275" s="692"/>
      <c r="OA275" s="692"/>
      <c r="OB275" s="692"/>
      <c r="OC275" s="692"/>
      <c r="OD275" s="692"/>
      <c r="OE275" s="757"/>
      <c r="OF275" s="692"/>
      <c r="OG275" s="692"/>
      <c r="OH275" s="692"/>
      <c r="OI275" s="692"/>
      <c r="OJ275" s="692"/>
      <c r="OK275" s="692"/>
      <c r="OL275" s="692"/>
      <c r="OM275" s="692"/>
      <c r="ON275" s="692"/>
      <c r="OQ275" s="692"/>
      <c r="OR275" s="692"/>
      <c r="OS275" s="692"/>
      <c r="OT275" s="692"/>
      <c r="OU275" s="757"/>
      <c r="OV275" s="692"/>
      <c r="OW275" s="692"/>
      <c r="OX275" s="692"/>
      <c r="OY275" s="692"/>
      <c r="OZ275" s="692"/>
      <c r="PA275" s="692"/>
      <c r="PB275" s="692"/>
      <c r="PC275" s="692"/>
      <c r="PD275" s="692"/>
      <c r="PG275" s="692"/>
      <c r="PH275" s="692"/>
      <c r="PI275" s="692"/>
      <c r="PJ275" s="692"/>
      <c r="PK275" s="757"/>
      <c r="PL275" s="692"/>
      <c r="PM275" s="692"/>
      <c r="PN275" s="692"/>
      <c r="PO275" s="692"/>
      <c r="PP275" s="692"/>
      <c r="PQ275" s="692"/>
      <c r="PR275" s="692"/>
      <c r="PS275" s="692"/>
      <c r="PT275" s="692"/>
      <c r="PV275" s="692"/>
      <c r="PW275" s="692"/>
      <c r="PX275" s="692"/>
      <c r="PY275" s="692"/>
      <c r="PZ275" s="757"/>
      <c r="QA275" s="692"/>
      <c r="QB275" s="692"/>
      <c r="QC275" s="692"/>
      <c r="QD275" s="692"/>
      <c r="QE275" s="692"/>
      <c r="QF275" s="692"/>
      <c r="QG275" s="692"/>
      <c r="QH275" s="692"/>
      <c r="QI275" s="692"/>
      <c r="QK275" s="13"/>
      <c r="QL275" s="13"/>
      <c r="QM275" s="13"/>
      <c r="QN275" s="13"/>
      <c r="QO275" s="666"/>
      <c r="QP275" s="262"/>
      <c r="QQ275" s="13"/>
      <c r="QR275" s="13"/>
      <c r="QS275" s="13"/>
      <c r="QT275" s="13"/>
      <c r="QU275" s="13"/>
      <c r="QV275" s="13"/>
      <c r="QW275" s="13"/>
      <c r="QX275" s="13"/>
      <c r="QZ275" s="622"/>
      <c r="RA275" s="478">
        <v>20.5</v>
      </c>
      <c r="RB275" s="521">
        <v>22.67</v>
      </c>
      <c r="RC275" s="634"/>
      <c r="RD275" s="476" t="s">
        <v>141</v>
      </c>
      <c r="RE275" s="905">
        <f>RB275/1.07-RA275+RL275-RK275</f>
        <v>0.68691588785046775</v>
      </c>
      <c r="RF275" s="479">
        <f>RE275/RA275</f>
        <v>3.3508092090266721E-2</v>
      </c>
      <c r="RG275" s="475"/>
      <c r="RH275" s="475"/>
      <c r="RI275" s="475"/>
      <c r="RJ275" s="586" t="s">
        <v>784</v>
      </c>
      <c r="RK275" s="476"/>
      <c r="RL275" s="587"/>
      <c r="RM275" s="633"/>
      <c r="RQ275" s="622"/>
      <c r="RR275" s="478">
        <v>20.5</v>
      </c>
      <c r="RS275" s="521">
        <v>22.67</v>
      </c>
      <c r="RT275" s="634"/>
      <c r="RU275" s="476" t="s">
        <v>141</v>
      </c>
      <c r="RV275" s="905">
        <f>RS275/1.07-RR275+SC275-SB275</f>
        <v>0.68691588785046775</v>
      </c>
      <c r="RW275" s="479">
        <f>RV275/RR275</f>
        <v>3.3508092090266721E-2</v>
      </c>
      <c r="RX275" s="475"/>
      <c r="RY275" s="475"/>
      <c r="RZ275" s="475"/>
      <c r="SA275" s="586" t="s">
        <v>784</v>
      </c>
      <c r="SB275" s="476"/>
      <c r="SC275" s="587"/>
      <c r="SD275" s="633"/>
      <c r="SG275" s="692"/>
      <c r="SH275" s="692"/>
      <c r="SI275" s="692"/>
      <c r="SJ275" s="692"/>
      <c r="SK275" s="692"/>
      <c r="SL275" s="692"/>
      <c r="SM275" s="692"/>
      <c r="SN275" s="692"/>
      <c r="SO275" s="692"/>
      <c r="SP275" s="692"/>
      <c r="SQ275" s="692"/>
      <c r="SR275" s="692"/>
      <c r="SS275" s="692"/>
      <c r="ST275" s="692"/>
      <c r="SU275" s="692"/>
      <c r="SV275" s="692"/>
      <c r="SW275" s="692"/>
      <c r="SX275" s="692"/>
      <c r="SY275" s="692"/>
      <c r="SZ275" s="692"/>
      <c r="TA275" s="692"/>
      <c r="TB275" s="692"/>
      <c r="TC275" s="692"/>
      <c r="TD275" s="692"/>
      <c r="TE275" s="692"/>
      <c r="TF275" s="692"/>
      <c r="TG275" s="692"/>
      <c r="TH275" s="692"/>
      <c r="TI275" s="692"/>
      <c r="TJ275" s="692"/>
      <c r="TK275" s="692"/>
      <c r="TL275" s="692"/>
      <c r="TM275" s="692"/>
      <c r="TN275" s="692"/>
      <c r="TO275" s="692"/>
      <c r="TP275" s="692"/>
      <c r="TQ275" s="692"/>
      <c r="TR275" s="692"/>
      <c r="TS275" s="692"/>
      <c r="TT275" s="692"/>
      <c r="TU275" s="692"/>
      <c r="TV275" s="692"/>
      <c r="TW275" s="692"/>
      <c r="TX275" s="692"/>
      <c r="TY275" s="692"/>
      <c r="TZ275" s="692"/>
      <c r="UA275" s="692"/>
      <c r="UB275" s="692"/>
      <c r="UC275" s="692"/>
      <c r="UD275" s="692"/>
      <c r="UE275" s="692"/>
      <c r="UF275" s="692"/>
      <c r="UG275" s="692"/>
      <c r="UH275" s="692"/>
      <c r="UI275" s="692"/>
      <c r="UJ275" s="692"/>
      <c r="UK275" s="692"/>
      <c r="UL275" s="692"/>
      <c r="UM275" s="692"/>
      <c r="UN275" s="692"/>
      <c r="UO275" s="692"/>
      <c r="UP275" s="692"/>
      <c r="UQ275" s="692"/>
      <c r="UR275" s="692"/>
      <c r="US275" s="692"/>
      <c r="UT275" s="692"/>
      <c r="UU275" s="692"/>
      <c r="UV275" s="692"/>
      <c r="UW275" s="692"/>
      <c r="UX275" s="692"/>
      <c r="UY275" s="692"/>
      <c r="UZ275" s="692"/>
      <c r="VA275" s="692"/>
      <c r="VB275" s="692"/>
      <c r="VC275" s="692"/>
      <c r="VD275" s="692"/>
      <c r="VE275" s="692"/>
      <c r="VF275" s="692"/>
      <c r="VG275" s="692"/>
      <c r="VH275" s="692"/>
      <c r="VI275" s="692"/>
      <c r="VJ275" s="692"/>
      <c r="VK275" s="692"/>
      <c r="VL275" s="692"/>
      <c r="VM275" s="692"/>
      <c r="VN275" s="692"/>
      <c r="VO275" s="692"/>
      <c r="VP275" s="692"/>
      <c r="VQ275" s="692"/>
      <c r="VR275" s="692"/>
      <c r="VS275" s="692"/>
      <c r="VT275" s="692"/>
      <c r="VU275" s="692"/>
      <c r="VV275" s="692"/>
      <c r="VW275" s="692"/>
      <c r="VX275" s="692"/>
      <c r="VY275" s="692"/>
      <c r="VZ275" s="692"/>
      <c r="WA275" s="692"/>
      <c r="WB275" s="692"/>
      <c r="WC275" s="692"/>
      <c r="WD275" s="692"/>
      <c r="WE275" s="692"/>
      <c r="WF275" s="692"/>
      <c r="WG275" s="692"/>
      <c r="WH275" s="692"/>
      <c r="WI275" s="692"/>
      <c r="WJ275" s="692"/>
      <c r="WK275" s="692"/>
      <c r="WL275" s="692"/>
      <c r="WM275" s="692"/>
      <c r="WN275" s="692"/>
      <c r="WO275" s="692"/>
      <c r="WP275" s="692"/>
      <c r="WQ275" s="692"/>
      <c r="WR275" s="692"/>
      <c r="WS275" s="692"/>
      <c r="WT275" s="692"/>
      <c r="WU275" s="692"/>
      <c r="WV275" s="692"/>
      <c r="WW275" s="692"/>
      <c r="WX275" s="692"/>
      <c r="WY275" s="692"/>
      <c r="WZ275" s="692"/>
      <c r="XA275" s="692"/>
      <c r="XB275" s="692"/>
      <c r="XC275" s="692"/>
      <c r="XD275" s="692"/>
      <c r="XE275" s="692"/>
      <c r="XF275" s="692"/>
      <c r="XG275" s="692"/>
      <c r="XH275" s="692"/>
      <c r="XI275" s="692"/>
      <c r="XJ275" s="692"/>
      <c r="XK275" s="692"/>
      <c r="XL275" s="692"/>
      <c r="XM275" s="692"/>
      <c r="XN275" s="692"/>
      <c r="XO275" s="692"/>
      <c r="XP275" s="692"/>
      <c r="XQ275" s="692"/>
      <c r="XR275" s="692"/>
      <c r="XS275" s="692"/>
      <c r="XT275" s="692"/>
      <c r="XU275" s="692"/>
      <c r="XV275" s="692"/>
      <c r="XW275" s="692"/>
      <c r="XX275" s="692"/>
      <c r="XY275" s="692"/>
      <c r="XZ275" s="692"/>
      <c r="YA275" s="692"/>
      <c r="YB275" s="692"/>
      <c r="YC275" s="692"/>
      <c r="YD275" s="692"/>
      <c r="YE275" s="692"/>
      <c r="YF275" s="692"/>
      <c r="YG275" s="692"/>
      <c r="YH275" s="692"/>
      <c r="YI275" s="692"/>
      <c r="YJ275" s="692"/>
      <c r="YK275" s="692"/>
      <c r="YL275" s="692"/>
      <c r="YM275" s="692"/>
      <c r="YN275" s="692"/>
      <c r="YO275" s="692"/>
      <c r="YP275" s="692"/>
      <c r="YQ275" s="692"/>
      <c r="YR275" s="692"/>
      <c r="YS275" s="692"/>
      <c r="YT275" s="692"/>
      <c r="YU275" s="692"/>
      <c r="YV275" s="692"/>
      <c r="YW275" s="692"/>
      <c r="YX275" s="692"/>
      <c r="YY275" s="692"/>
      <c r="YZ275" s="692"/>
      <c r="ZA275" s="692"/>
      <c r="ZB275" s="692"/>
      <c r="ZC275" s="692"/>
      <c r="ZD275" s="692"/>
      <c r="ZE275" s="692"/>
      <c r="ZF275" s="692"/>
      <c r="ZG275" s="692"/>
      <c r="ZH275" s="692"/>
      <c r="ZI275" s="692"/>
      <c r="ZJ275" s="692"/>
      <c r="ZK275" s="692"/>
      <c r="ZL275" s="692"/>
      <c r="ZM275" s="692"/>
      <c r="ZN275" s="692"/>
      <c r="ZO275" s="692"/>
      <c r="ZP275" s="692"/>
      <c r="ZQ275" s="692"/>
      <c r="ZR275" s="692"/>
      <c r="ZS275" s="692"/>
      <c r="ZT275" s="692"/>
      <c r="ZU275" s="692"/>
      <c r="ZV275" s="692"/>
      <c r="ZW275" s="692"/>
      <c r="ZX275" s="692"/>
      <c r="ZY275" s="692"/>
      <c r="ZZ275" s="692"/>
      <c r="AAA275" s="692"/>
      <c r="AAB275" s="692"/>
      <c r="AAC275" s="692"/>
      <c r="AAD275" s="692"/>
      <c r="AAE275" s="692"/>
      <c r="AAF275" s="692"/>
      <c r="AAG275" s="692"/>
      <c r="AAH275" s="692"/>
      <c r="AAI275" s="692"/>
      <c r="AAJ275" s="692"/>
      <c r="AAK275" s="692"/>
      <c r="AAL275" s="692"/>
      <c r="AAM275" s="692"/>
      <c r="AAN275" s="692"/>
      <c r="AAO275" s="692"/>
      <c r="AAP275" s="692"/>
      <c r="AAQ275" s="692"/>
      <c r="AAR275" s="692"/>
      <c r="AAS275" s="692"/>
      <c r="AAT275" s="692"/>
      <c r="AAU275" s="692"/>
      <c r="AAV275" s="692"/>
      <c r="AAW275" s="692"/>
      <c r="AAX275" s="692"/>
      <c r="AAY275" s="692"/>
      <c r="AAZ275" s="692"/>
      <c r="ABA275" s="692"/>
      <c r="ABB275" s="692"/>
      <c r="ABC275" s="692"/>
      <c r="ABD275" s="692"/>
      <c r="ABE275" s="692"/>
      <c r="ABF275" s="692"/>
      <c r="ABG275" s="692"/>
      <c r="ABH275" s="692"/>
      <c r="ABI275" s="692"/>
      <c r="ABJ275" s="692"/>
      <c r="ABK275" s="692"/>
      <c r="ABL275" s="692"/>
      <c r="ABM275" s="692"/>
      <c r="ABN275" s="692"/>
      <c r="ABO275" s="692"/>
      <c r="ABP275" s="692"/>
      <c r="ABQ275" s="692"/>
      <c r="ABR275" s="692"/>
      <c r="ABS275" s="692"/>
      <c r="ABT275" s="692"/>
      <c r="ABU275" s="692"/>
      <c r="ABV275" s="692"/>
      <c r="ABW275" s="692"/>
      <c r="ABX275" s="692"/>
      <c r="ABY275" s="692"/>
      <c r="ABZ275" s="692"/>
      <c r="ACA275" s="692"/>
      <c r="ACB275" s="692"/>
      <c r="ACC275" s="692"/>
      <c r="ACD275" s="692"/>
      <c r="ACE275" s="692"/>
      <c r="ACF275" s="692"/>
      <c r="ACG275" s="692"/>
      <c r="ACH275" s="692"/>
      <c r="ACI275" s="692"/>
      <c r="ACJ275" s="692"/>
      <c r="ACK275" s="692"/>
      <c r="ACL275" s="692"/>
      <c r="ACM275" s="692"/>
      <c r="ACN275" s="692"/>
      <c r="ACO275" s="692"/>
      <c r="ACP275" s="692"/>
      <c r="ACQ275" s="692"/>
      <c r="ACR275" s="692"/>
      <c r="ACS275" s="692"/>
      <c r="ACT275" s="692"/>
      <c r="ACU275" s="692"/>
      <c r="ACV275" s="692"/>
      <c r="ACW275" s="692"/>
      <c r="ACX275" s="692"/>
      <c r="ACY275" s="692"/>
      <c r="ACZ275" s="692"/>
      <c r="ADA275" s="692"/>
      <c r="ADB275" s="692"/>
      <c r="ADC275" s="692"/>
      <c r="ADD275" s="692"/>
      <c r="ADE275" s="692"/>
      <c r="ADF275" s="692"/>
      <c r="ADG275" s="692"/>
      <c r="ADH275" s="692"/>
      <c r="ADI275" s="692"/>
      <c r="ADJ275" s="692"/>
      <c r="ADK275" s="692"/>
      <c r="ADL275" s="692"/>
      <c r="ADM275" s="692"/>
      <c r="ADN275" s="692"/>
      <c r="ADO275" s="692"/>
      <c r="ADP275" s="692"/>
      <c r="ADQ275" s="692"/>
      <c r="ADR275" s="692"/>
      <c r="ADS275" s="692"/>
      <c r="ADT275" s="692"/>
      <c r="ADU275" s="692"/>
      <c r="ADV275" s="692"/>
      <c r="ADW275" s="692"/>
      <c r="ADX275" s="692"/>
      <c r="ADY275" s="692"/>
      <c r="ADZ275" s="692"/>
      <c r="AEA275" s="692"/>
      <c r="AEB275" s="692"/>
      <c r="AEC275" s="692"/>
      <c r="AED275" s="692"/>
      <c r="AEE275" s="692"/>
      <c r="AEF275" s="692"/>
      <c r="AEG275" s="692"/>
      <c r="AEH275" s="692"/>
      <c r="AEI275" s="692"/>
      <c r="AEJ275" s="692"/>
      <c r="AEK275" s="692"/>
      <c r="AEL275" s="692"/>
      <c r="AEM275" s="692"/>
      <c r="AEN275" s="692"/>
      <c r="AEO275" s="692"/>
      <c r="AEP275" s="692"/>
      <c r="AEQ275" s="692"/>
      <c r="AER275" s="692"/>
      <c r="AES275" s="692"/>
      <c r="AET275" s="692"/>
      <c r="AEU275" s="692"/>
      <c r="AEV275" s="692"/>
      <c r="AEW275" s="692"/>
      <c r="AEX275" s="692"/>
      <c r="AEY275" s="692"/>
      <c r="AEZ275" s="692"/>
      <c r="AFA275" s="692"/>
      <c r="AFB275" s="692"/>
      <c r="AFC275" s="692"/>
      <c r="AFD275" s="692"/>
      <c r="AFE275" s="692"/>
      <c r="AFF275" s="692"/>
      <c r="AFG275" s="692"/>
      <c r="AFH275" s="692"/>
      <c r="AFI275" s="692"/>
      <c r="AFJ275" s="692"/>
      <c r="AFK275" s="692"/>
      <c r="AFL275" s="692"/>
      <c r="AFM275" s="692"/>
      <c r="AFN275" s="692"/>
      <c r="AFO275" s="692"/>
      <c r="AFP275" s="692"/>
      <c r="AFQ275" s="692"/>
      <c r="AFR275" s="692"/>
      <c r="AFS275" s="692"/>
      <c r="AFT275" s="692"/>
      <c r="AFU275" s="692"/>
      <c r="AFV275" s="692"/>
      <c r="AFW275" s="692"/>
      <c r="AFX275" s="692"/>
      <c r="AFY275" s="692"/>
      <c r="AFZ275" s="692"/>
      <c r="AGA275" s="692"/>
      <c r="AGB275" s="692"/>
      <c r="AGC275" s="692"/>
      <c r="AGD275" s="692"/>
      <c r="AGE275" s="692"/>
      <c r="AGF275" s="692"/>
      <c r="AGG275" s="692"/>
      <c r="AGH275" s="692"/>
      <c r="AGI275" s="692"/>
      <c r="AGJ275" s="692"/>
      <c r="AGK275" s="692"/>
      <c r="AGL275" s="692"/>
      <c r="AGM275" s="692"/>
      <c r="AGN275" s="692"/>
      <c r="AGO275" s="692"/>
      <c r="AGP275" s="692"/>
      <c r="AGQ275" s="692"/>
      <c r="AGR275" s="692"/>
      <c r="AGS275" s="692"/>
      <c r="AGT275" s="692"/>
      <c r="AGU275" s="692"/>
      <c r="AGV275" s="692"/>
      <c r="AGW275" s="692"/>
      <c r="AGX275" s="692"/>
      <c r="AGY275" s="692"/>
      <c r="AGZ275" s="692"/>
      <c r="AHA275" s="692"/>
      <c r="AHB275" s="692"/>
      <c r="AHC275" s="692"/>
      <c r="AHD275" s="692"/>
      <c r="AHE275" s="692"/>
      <c r="AHF275" s="692"/>
      <c r="AHG275" s="692"/>
      <c r="AHH275" s="692"/>
      <c r="AHI275" s="692"/>
      <c r="AHJ275" s="692"/>
      <c r="AHK275" s="692"/>
      <c r="AHL275" s="692"/>
      <c r="AHM275" s="692"/>
      <c r="AHN275" s="692"/>
      <c r="AHO275" s="692"/>
      <c r="AHP275" s="692"/>
      <c r="AHQ275" s="692"/>
      <c r="AHR275" s="692"/>
      <c r="AHS275" s="692"/>
      <c r="AHT275" s="692"/>
      <c r="AHU275" s="692"/>
      <c r="AHV275" s="692"/>
      <c r="AHW275" s="692"/>
      <c r="AHX275" s="692"/>
      <c r="AHY275" s="692"/>
      <c r="AHZ275" s="692"/>
      <c r="AIA275" s="692"/>
      <c r="AIB275" s="692"/>
      <c r="AIC275" s="692"/>
      <c r="AID275" s="692"/>
      <c r="AIE275" s="692"/>
      <c r="AIF275" s="692"/>
      <c r="AIG275" s="692"/>
      <c r="AIH275" s="692"/>
      <c r="AII275" s="692"/>
      <c r="AIJ275" s="692"/>
      <c r="AIK275" s="692"/>
      <c r="AIL275" s="692"/>
      <c r="AIM275" s="692"/>
      <c r="AIN275" s="692"/>
      <c r="AIO275" s="692"/>
      <c r="AIP275" s="692"/>
      <c r="AIQ275" s="692"/>
      <c r="AIR275" s="692"/>
      <c r="AIS275" s="692"/>
      <c r="AIT275" s="692"/>
      <c r="AIU275" s="692"/>
      <c r="AIV275" s="692"/>
      <c r="AIW275" s="692"/>
      <c r="AIX275" s="692"/>
      <c r="AIY275" s="692"/>
      <c r="AIZ275" s="692"/>
      <c r="AJA275" s="692"/>
      <c r="AJB275" s="692"/>
      <c r="AJC275" s="692"/>
      <c r="AJD275" s="692"/>
      <c r="AJE275" s="692"/>
      <c r="AJF275" s="692"/>
      <c r="AJG275" s="692"/>
      <c r="AJH275" s="692"/>
      <c r="AJI275" s="692"/>
      <c r="AJJ275" s="692"/>
      <c r="AJK275" s="692"/>
      <c r="AJL275" s="692"/>
      <c r="AJM275" s="692"/>
      <c r="AJN275" s="692"/>
      <c r="AJO275" s="692"/>
      <c r="AJP275" s="692"/>
      <c r="AJQ275" s="692"/>
      <c r="AJR275" s="692"/>
      <c r="AJS275" s="692"/>
      <c r="AJT275" s="692"/>
      <c r="AJU275" s="692"/>
      <c r="AJV275" s="692"/>
      <c r="AJW275" s="692"/>
      <c r="AJX275" s="692"/>
      <c r="AJY275" s="692"/>
      <c r="AJZ275" s="692"/>
      <c r="AKA275" s="692"/>
      <c r="AKB275" s="692"/>
      <c r="AKC275" s="692"/>
      <c r="AKD275" s="692"/>
      <c r="AKE275" s="692"/>
      <c r="AKF275" s="692"/>
      <c r="AKG275" s="692"/>
      <c r="AKH275" s="692"/>
      <c r="AKI275" s="692"/>
      <c r="AKJ275" s="692"/>
      <c r="AKK275" s="692"/>
      <c r="AKL275" s="692"/>
      <c r="AKM275" s="692"/>
      <c r="AKN275" s="692"/>
      <c r="AKO275" s="692"/>
      <c r="AKP275" s="692"/>
      <c r="AKQ275" s="692"/>
      <c r="AKR275" s="692"/>
      <c r="AKS275" s="692"/>
      <c r="AKT275" s="692"/>
      <c r="AKU275" s="692"/>
      <c r="AKV275" s="692"/>
      <c r="AKW275" s="692"/>
      <c r="AKX275" s="692"/>
      <c r="AKY275" s="692"/>
      <c r="AKZ275" s="692"/>
      <c r="ALA275" s="692"/>
      <c r="ALB275" s="692"/>
      <c r="ALC275" s="692"/>
      <c r="ALD275" s="692"/>
      <c r="ALE275" s="692"/>
      <c r="ALF275" s="692"/>
      <c r="ALG275" s="692"/>
      <c r="ALH275" s="692"/>
      <c r="ALI275" s="692"/>
      <c r="ALJ275" s="692"/>
      <c r="ALK275" s="692"/>
      <c r="ALL275" s="692"/>
      <c r="ALM275" s="692"/>
      <c r="ALN275" s="692"/>
      <c r="ALO275" s="692"/>
      <c r="ALP275" s="692"/>
      <c r="ALQ275" s="692"/>
      <c r="ALR275" s="692"/>
      <c r="ALS275" s="692"/>
      <c r="ALT275" s="692"/>
      <c r="ALU275" s="692"/>
      <c r="ALV275" s="692"/>
      <c r="ALW275" s="692"/>
      <c r="ALX275" s="692"/>
      <c r="ALY275" s="692"/>
      <c r="ALZ275" s="692"/>
      <c r="AMA275" s="692"/>
      <c r="AMB275" s="692"/>
      <c r="AMC275" s="692"/>
      <c r="AMD275" s="692"/>
      <c r="AME275" s="692"/>
      <c r="AMF275" s="692"/>
      <c r="AMG275" s="692"/>
      <c r="AMH275" s="692"/>
      <c r="AMI275" s="692"/>
      <c r="AMJ275" s="692"/>
      <c r="AMK275" s="692"/>
      <c r="AML275" s="692"/>
      <c r="AMM275" s="692"/>
      <c r="AMN275" s="692"/>
      <c r="AMO275" s="692"/>
      <c r="AMP275" s="692"/>
      <c r="AMQ275" s="692"/>
      <c r="AMR275" s="692"/>
      <c r="AMS275" s="692"/>
      <c r="AMT275" s="692"/>
      <c r="AMU275" s="692"/>
      <c r="AMV275" s="692"/>
      <c r="AMW275" s="692"/>
      <c r="AMX275" s="692"/>
      <c r="AMY275" s="692"/>
      <c r="AMZ275" s="692"/>
      <c r="ANA275" s="692"/>
      <c r="ANB275" s="692"/>
      <c r="ANC275" s="692"/>
      <c r="AND275" s="692"/>
      <c r="ANE275" s="692"/>
      <c r="ANF275" s="692"/>
      <c r="ANG275" s="692"/>
      <c r="ANH275" s="692"/>
      <c r="ANI275" s="692"/>
      <c r="ANJ275" s="692"/>
      <c r="ANK275" s="692"/>
      <c r="ANL275" s="692"/>
      <c r="ANM275" s="692"/>
      <c r="ANN275" s="692"/>
      <c r="ANO275" s="692"/>
      <c r="ANP275" s="692"/>
      <c r="ANQ275" s="692"/>
      <c r="ANR275" s="692"/>
      <c r="ANS275" s="692"/>
      <c r="ANT275" s="692"/>
      <c r="ANU275" s="692"/>
      <c r="ANV275" s="692"/>
      <c r="ANW275" s="692"/>
      <c r="ANX275" s="692"/>
      <c r="ANY275" s="692"/>
      <c r="ANZ275" s="692"/>
      <c r="AOA275" s="692"/>
      <c r="AOB275" s="692"/>
      <c r="AOC275" s="692"/>
      <c r="AOD275" s="692"/>
      <c r="AOE275" s="692"/>
      <c r="AOF275" s="692"/>
      <c r="AOG275" s="692"/>
      <c r="AOH275" s="692"/>
      <c r="AOI275" s="692"/>
      <c r="AOJ275" s="692"/>
      <c r="AOK275" s="692"/>
      <c r="AOL275" s="692"/>
      <c r="AOM275" s="692"/>
      <c r="AON275" s="692"/>
      <c r="AOO275" s="692"/>
      <c r="AOP275" s="692"/>
      <c r="AOQ275" s="692"/>
      <c r="AOR275" s="692"/>
      <c r="AOS275" s="692"/>
      <c r="AOT275" s="692"/>
      <c r="AOU275" s="692"/>
      <c r="AOV275" s="692"/>
      <c r="AOW275" s="692"/>
      <c r="AOX275" s="692"/>
      <c r="AOY275" s="692"/>
      <c r="AOZ275" s="692"/>
      <c r="APA275" s="692"/>
      <c r="APB275" s="692"/>
      <c r="APC275" s="692"/>
      <c r="APD275" s="692"/>
      <c r="APE275" s="692"/>
      <c r="APF275" s="692"/>
      <c r="APG275" s="692"/>
      <c r="APH275" s="692"/>
      <c r="API275" s="692"/>
      <c r="APJ275" s="692"/>
      <c r="APK275" s="692"/>
      <c r="APL275" s="692"/>
      <c r="APM275" s="692"/>
      <c r="APN275" s="692"/>
      <c r="APO275" s="692"/>
      <c r="APP275" s="692"/>
      <c r="APQ275" s="692"/>
      <c r="APR275" s="692"/>
      <c r="APS275" s="692"/>
      <c r="APT275" s="692"/>
      <c r="APU275" s="692"/>
      <c r="APV275" s="692"/>
      <c r="APW275" s="692"/>
      <c r="APX275" s="692"/>
      <c r="APY275" s="692"/>
      <c r="APZ275" s="692"/>
      <c r="AQA275" s="692"/>
      <c r="AQB275" s="692"/>
      <c r="AQC275" s="692"/>
      <c r="AQD275" s="692"/>
      <c r="AQE275" s="692"/>
      <c r="AQF275" s="692"/>
      <c r="AQG275" s="692"/>
      <c r="AQH275" s="692"/>
      <c r="AQI275" s="692"/>
      <c r="AQJ275" s="692"/>
      <c r="AQK275" s="692"/>
      <c r="AQL275" s="692"/>
      <c r="AQM275" s="692"/>
      <c r="AQN275" s="692"/>
      <c r="AQO275" s="692"/>
      <c r="AQP275" s="692"/>
      <c r="AQQ275" s="692"/>
      <c r="AQR275" s="692"/>
      <c r="AQS275" s="692"/>
      <c r="AQT275" s="692"/>
      <c r="AQU275" s="692"/>
      <c r="AQV275" s="692"/>
      <c r="AQW275" s="692"/>
      <c r="AQX275" s="692"/>
      <c r="AQY275" s="692"/>
      <c r="AQZ275" s="692"/>
      <c r="ARA275" s="692"/>
      <c r="ARB275" s="692"/>
      <c r="ARC275" s="692"/>
      <c r="ARD275" s="692"/>
      <c r="ARE275" s="692"/>
      <c r="ARF275" s="692"/>
      <c r="ARG275" s="692"/>
      <c r="ARH275" s="692"/>
      <c r="ARI275" s="692"/>
      <c r="ARJ275" s="692"/>
      <c r="ARK275" s="692"/>
      <c r="ARL275" s="692"/>
      <c r="ARM275" s="692"/>
      <c r="ARN275" s="692"/>
      <c r="ARO275" s="692"/>
      <c r="ARP275" s="692"/>
      <c r="ARQ275" s="692"/>
      <c r="ARR275" s="692"/>
      <c r="ARS275" s="692"/>
      <c r="ART275" s="692"/>
      <c r="ARU275" s="692"/>
      <c r="ARV275" s="692"/>
      <c r="ARW275" s="692"/>
      <c r="ARX275" s="692"/>
      <c r="ARY275" s="692"/>
      <c r="ARZ275" s="692"/>
      <c r="ASA275" s="692"/>
      <c r="ASB275" s="692"/>
      <c r="ASC275" s="692"/>
      <c r="ASD275" s="692"/>
      <c r="ASE275" s="692"/>
      <c r="ASF275" s="692"/>
      <c r="ASG275" s="692"/>
      <c r="ASH275" s="692"/>
      <c r="ASI275" s="692"/>
      <c r="ASJ275" s="692"/>
      <c r="ASK275" s="692"/>
      <c r="ASL275" s="692"/>
      <c r="ASM275" s="692"/>
      <c r="ASN275" s="692"/>
      <c r="ASO275" s="692"/>
      <c r="ASP275" s="692"/>
      <c r="ASQ275" s="692"/>
      <c r="ASR275" s="692"/>
      <c r="ASS275" s="692"/>
      <c r="AST275" s="692"/>
      <c r="ASU275" s="692"/>
      <c r="ASV275" s="692"/>
      <c r="ASW275" s="692"/>
      <c r="ASX275" s="692"/>
      <c r="ASY275" s="692"/>
      <c r="ASZ275" s="692"/>
      <c r="ATA275" s="692"/>
      <c r="ATB275" s="692"/>
      <c r="ATC275" s="692"/>
      <c r="ATD275" s="692"/>
      <c r="ATE275" s="692"/>
      <c r="ATF275" s="692"/>
      <c r="ATG275" s="692"/>
      <c r="ATH275" s="692"/>
      <c r="ATI275" s="692"/>
      <c r="ATJ275" s="692"/>
      <c r="ATK275" s="692"/>
      <c r="ATL275" s="692"/>
      <c r="ATM275" s="692"/>
      <c r="ATN275" s="692"/>
      <c r="ATO275" s="692"/>
      <c r="ATP275" s="692"/>
      <c r="ATQ275" s="692"/>
      <c r="ATR275" s="692"/>
      <c r="ATS275" s="692"/>
      <c r="ATT275" s="692"/>
      <c r="ATU275" s="692"/>
      <c r="ATV275" s="692"/>
      <c r="ATW275" s="692"/>
      <c r="ATX275" s="692"/>
      <c r="ATY275" s="692"/>
      <c r="ATZ275" s="692"/>
      <c r="AUA275" s="692"/>
      <c r="AUB275" s="692"/>
      <c r="AUC275" s="692"/>
      <c r="AUD275" s="692"/>
      <c r="AUE275" s="692"/>
      <c r="AUF275" s="692"/>
      <c r="AUG275" s="692"/>
      <c r="AUH275" s="692"/>
      <c r="AUI275" s="692"/>
      <c r="AUJ275" s="692"/>
      <c r="AUK275" s="692"/>
      <c r="AUL275" s="692"/>
      <c r="AUM275" s="692"/>
      <c r="AUN275" s="692"/>
      <c r="AUO275" s="692"/>
      <c r="AUP275" s="692"/>
      <c r="AUQ275" s="692"/>
      <c r="AUR275" s="692"/>
      <c r="AUS275" s="692"/>
      <c r="AUT275" s="692"/>
      <c r="AUU275" s="692"/>
      <c r="AUV275" s="692"/>
      <c r="AUW275" s="692"/>
      <c r="AUX275" s="692"/>
      <c r="AUY275" s="692"/>
      <c r="AUZ275" s="692"/>
      <c r="AVA275" s="692"/>
      <c r="AVB275" s="692"/>
      <c r="AVC275" s="692"/>
      <c r="AVD275" s="692"/>
      <c r="AVE275" s="692"/>
      <c r="AVF275" s="692"/>
      <c r="AVG275" s="692"/>
      <c r="AVH275" s="692"/>
      <c r="AVI275" s="692"/>
      <c r="AVJ275" s="692"/>
      <c r="AVK275" s="692"/>
      <c r="AVL275" s="692"/>
      <c r="AVM275" s="692"/>
      <c r="AVN275" s="692"/>
      <c r="AVO275" s="692"/>
      <c r="AVP275" s="692"/>
      <c r="AVQ275" s="692"/>
      <c r="AVR275" s="692"/>
      <c r="AVS275" s="692"/>
      <c r="AVT275" s="692"/>
      <c r="AVU275" s="692"/>
      <c r="AVV275" s="692"/>
      <c r="AVW275" s="692"/>
      <c r="AVX275" s="692"/>
      <c r="AVY275" s="692"/>
      <c r="AVZ275" s="692"/>
      <c r="AWA275" s="692"/>
      <c r="AWB275" s="692"/>
      <c r="AWC275" s="692"/>
      <c r="AWD275" s="692"/>
      <c r="AWE275" s="692"/>
      <c r="AWF275" s="692"/>
      <c r="AWG275" s="692"/>
      <c r="AWH275" s="692"/>
      <c r="AWI275" s="692"/>
      <c r="AWJ275" s="692"/>
      <c r="AWK275" s="692"/>
      <c r="AWL275" s="692"/>
      <c r="AWM275" s="692"/>
      <c r="AWN275" s="692"/>
      <c r="AWO275" s="692"/>
      <c r="AWP275" s="692"/>
      <c r="AWQ275" s="692"/>
      <c r="AWR275" s="692"/>
      <c r="AWS275" s="692"/>
      <c r="AWT275" s="692"/>
      <c r="AWU275" s="692"/>
      <c r="AWV275" s="692"/>
      <c r="AWW275" s="692"/>
      <c r="AWX275" s="692"/>
      <c r="AWY275" s="692"/>
      <c r="AWZ275" s="692"/>
      <c r="AXA275" s="692"/>
      <c r="AXB275" s="692"/>
      <c r="AXC275" s="692"/>
      <c r="AXD275" s="692"/>
      <c r="AXE275" s="692"/>
      <c r="AXF275" s="692"/>
      <c r="AXG275" s="692"/>
      <c r="AXH275" s="692"/>
      <c r="AXI275" s="692"/>
      <c r="AXJ275" s="692"/>
      <c r="AXK275" s="692"/>
      <c r="AXL275" s="692"/>
      <c r="AXM275" s="692"/>
      <c r="AXN275" s="692"/>
      <c r="AXO275" s="692"/>
      <c r="AXP275" s="692"/>
      <c r="AXQ275" s="692"/>
      <c r="AXR275" s="692"/>
      <c r="AXS275" s="692"/>
      <c r="AXT275" s="692"/>
      <c r="AXU275" s="692"/>
      <c r="AXV275" s="692"/>
      <c r="AXW275" s="692"/>
      <c r="AXX275" s="692"/>
      <c r="AXY275" s="692"/>
      <c r="AXZ275" s="692"/>
      <c r="AYA275" s="692"/>
      <c r="AYB275" s="692"/>
      <c r="AYC275" s="692"/>
      <c r="AYD275" s="692"/>
      <c r="AYE275" s="692"/>
      <c r="AYF275" s="692"/>
      <c r="AYG275" s="692"/>
      <c r="AYH275" s="692"/>
      <c r="AYI275" s="692"/>
      <c r="AYJ275" s="692"/>
      <c r="AYK275" s="692"/>
      <c r="AYL275" s="692"/>
      <c r="AYM275" s="692"/>
      <c r="AYN275" s="692"/>
      <c r="AYO275" s="692"/>
      <c r="AYP275" s="692"/>
      <c r="AYQ275" s="692"/>
      <c r="AYR275" s="692"/>
      <c r="AYS275" s="692"/>
      <c r="AYT275" s="692"/>
      <c r="AYU275" s="692"/>
      <c r="AYV275" s="692"/>
      <c r="AYW275" s="692"/>
      <c r="AYX275" s="692"/>
      <c r="AYY275" s="692"/>
      <c r="AYZ275" s="692"/>
      <c r="AZA275" s="692"/>
      <c r="AZB275" s="692"/>
      <c r="AZC275" s="692"/>
      <c r="AZD275" s="692"/>
      <c r="AZE275" s="692"/>
      <c r="AZF275" s="692"/>
      <c r="AZG275" s="692"/>
      <c r="AZH275" s="692"/>
      <c r="AZI275" s="692"/>
      <c r="AZJ275" s="692"/>
      <c r="AZK275" s="692"/>
      <c r="AZL275" s="692"/>
      <c r="AZM275" s="692"/>
      <c r="AZN275" s="692"/>
      <c r="AZO275" s="692"/>
      <c r="AZP275" s="692"/>
      <c r="AZQ275" s="692"/>
      <c r="AZR275" s="692"/>
      <c r="AZS275" s="692"/>
      <c r="AZT275" s="692"/>
      <c r="AZU275" s="692"/>
      <c r="AZV275" s="692"/>
      <c r="AZW275" s="692"/>
      <c r="AZX275" s="692"/>
      <c r="AZY275" s="692"/>
      <c r="AZZ275" s="692"/>
      <c r="BAA275" s="692"/>
      <c r="BAB275" s="692"/>
      <c r="BAC275" s="692"/>
      <c r="BAD275" s="692"/>
      <c r="BAE275" s="692"/>
      <c r="BAF275" s="692"/>
      <c r="BAG275" s="692"/>
      <c r="BAH275" s="692"/>
      <c r="BAI275" s="692"/>
      <c r="BAJ275" s="692"/>
      <c r="BAK275" s="692"/>
      <c r="BAL275" s="692"/>
      <c r="BAM275" s="692"/>
      <c r="BAN275" s="692"/>
      <c r="BAO275" s="692"/>
      <c r="BAP275" s="692"/>
      <c r="BAQ275" s="692"/>
      <c r="BAR275" s="692"/>
      <c r="BAS275" s="692"/>
      <c r="BAT275" s="692"/>
      <c r="BAU275" s="692"/>
      <c r="BAV275" s="692"/>
      <c r="BAW275" s="692"/>
      <c r="BAX275" s="692"/>
      <c r="BAY275" s="692"/>
      <c r="BAZ275" s="692"/>
      <c r="BBA275" s="692"/>
      <c r="BBB275" s="692"/>
      <c r="BBC275" s="692"/>
      <c r="BBD275" s="692"/>
      <c r="BBE275" s="692"/>
      <c r="BBF275" s="692"/>
      <c r="BBG275" s="692"/>
      <c r="BBH275" s="692"/>
      <c r="BBI275" s="692"/>
      <c r="BBJ275" s="692"/>
      <c r="BBK275" s="692"/>
      <c r="BBL275" s="692"/>
      <c r="BBM275" s="692"/>
      <c r="BBN275" s="692"/>
      <c r="BBO275" s="692"/>
      <c r="BBP275" s="692"/>
      <c r="BBQ275" s="692"/>
      <c r="BBR275" s="692"/>
      <c r="BBS275" s="692"/>
      <c r="BBT275" s="692"/>
      <c r="BBU275" s="692"/>
      <c r="BBV275" s="692"/>
      <c r="BBW275" s="692"/>
      <c r="BBX275" s="692"/>
      <c r="BBY275" s="692"/>
      <c r="BBZ275" s="692"/>
      <c r="BCA275" s="692"/>
      <c r="BCB275" s="692"/>
      <c r="BCC275" s="692"/>
      <c r="BCD275" s="692"/>
      <c r="BCE275" s="692"/>
      <c r="BCF275" s="692"/>
      <c r="BCG275" s="692"/>
      <c r="BCH275" s="692"/>
      <c r="BCI275" s="692"/>
      <c r="BCJ275" s="692"/>
      <c r="BCK275" s="692"/>
      <c r="BCL275" s="692"/>
      <c r="BCM275" s="692"/>
      <c r="BCN275" s="692"/>
      <c r="BCO275" s="692"/>
      <c r="BCP275" s="692"/>
      <c r="BCQ275" s="692"/>
      <c r="BCR275" s="692"/>
      <c r="BCS275" s="692"/>
      <c r="BCT275" s="692"/>
      <c r="BCU275" s="692"/>
      <c r="BCV275" s="692"/>
      <c r="BCW275" s="692"/>
      <c r="BCX275" s="692"/>
      <c r="BCY275" s="692"/>
      <c r="BCZ275" s="692"/>
      <c r="BDA275" s="692"/>
      <c r="BDB275" s="692"/>
      <c r="BDC275" s="692"/>
      <c r="BDD275" s="692"/>
      <c r="BDE275" s="692"/>
      <c r="BDF275" s="692"/>
      <c r="BDG275" s="692"/>
      <c r="BDH275" s="692"/>
      <c r="BDI275" s="692"/>
      <c r="BDJ275" s="692"/>
      <c r="BDK275" s="692"/>
      <c r="BDL275" s="692"/>
      <c r="BDM275" s="692"/>
      <c r="BDN275" s="692"/>
      <c r="BDO275" s="692"/>
      <c r="BDP275" s="692"/>
      <c r="BDQ275" s="692"/>
      <c r="BDR275" s="692"/>
      <c r="BDS275" s="692"/>
      <c r="BDT275" s="692"/>
      <c r="BDU275" s="692"/>
      <c r="BDV275" s="692"/>
      <c r="BDW275" s="692"/>
      <c r="BDX275" s="692"/>
      <c r="BDY275" s="692"/>
      <c r="BDZ275" s="692"/>
      <c r="BEA275" s="692"/>
      <c r="BEB275" s="692"/>
      <c r="BEC275" s="692"/>
      <c r="BED275" s="692"/>
      <c r="BEE275" s="692"/>
      <c r="BEF275" s="692"/>
      <c r="BEG275" s="692"/>
      <c r="BEH275" s="692"/>
      <c r="BEI275" s="692"/>
      <c r="BEJ275" s="692"/>
      <c r="BEK275" s="692"/>
      <c r="BEL275" s="692"/>
      <c r="BEM275" s="692"/>
      <c r="BEN275" s="692"/>
      <c r="BEO275" s="692"/>
      <c r="BEP275" s="692"/>
      <c r="BEQ275" s="692"/>
      <c r="BER275" s="692"/>
      <c r="BES275" s="692"/>
      <c r="BET275" s="692"/>
      <c r="BEU275" s="692"/>
      <c r="BEV275" s="692"/>
      <c r="BEW275" s="692"/>
      <c r="BEX275" s="692"/>
      <c r="BEY275" s="692"/>
      <c r="BEZ275" s="692"/>
      <c r="BFA275" s="692"/>
      <c r="BFB275" s="692"/>
      <c r="BFC275" s="692"/>
      <c r="BFD275" s="692"/>
      <c r="BFE275" s="692"/>
      <c r="BFF275" s="692"/>
      <c r="BFG275" s="692"/>
      <c r="BFH275" s="692"/>
      <c r="BFI275" s="692"/>
      <c r="BFJ275" s="692"/>
      <c r="BFK275" s="692"/>
      <c r="BFL275" s="692"/>
      <c r="BFM275" s="692"/>
      <c r="BFN275" s="692"/>
      <c r="BFO275" s="692"/>
      <c r="BFP275" s="692"/>
      <c r="BFQ275" s="692"/>
      <c r="BFR275" s="692"/>
      <c r="BFS275" s="692"/>
      <c r="BFT275" s="692"/>
      <c r="BFU275" s="692"/>
      <c r="BFV275" s="692"/>
      <c r="BFW275" s="692"/>
      <c r="BFX275" s="692"/>
      <c r="BFY275" s="692"/>
      <c r="BFZ275" s="692"/>
      <c r="BGA275" s="692"/>
      <c r="BGB275" s="692"/>
      <c r="BGC275" s="692"/>
      <c r="BGD275" s="692"/>
      <c r="BGE275" s="692"/>
      <c r="BGF275" s="692"/>
      <c r="BGG275" s="692"/>
      <c r="BGH275" s="692"/>
      <c r="BGI275" s="692"/>
      <c r="BGJ275" s="692"/>
      <c r="BGK275" s="692"/>
      <c r="BGL275" s="692"/>
      <c r="BGM275" s="692"/>
      <c r="BGN275" s="692"/>
      <c r="BGO275" s="692"/>
      <c r="BGP275" s="692"/>
      <c r="BGQ275" s="692"/>
      <c r="BGR275" s="692"/>
      <c r="BGS275" s="692"/>
      <c r="BGT275" s="692"/>
      <c r="BGU275" s="692"/>
      <c r="BGV275" s="692"/>
      <c r="BGW275" s="692"/>
      <c r="BGX275" s="692"/>
      <c r="BGY275" s="692"/>
      <c r="BGZ275" s="692"/>
      <c r="BHA275" s="692"/>
      <c r="BHB275" s="692"/>
      <c r="BHC275" s="692"/>
      <c r="BHD275" s="692"/>
      <c r="BHE275" s="692"/>
      <c r="BHF275" s="692"/>
      <c r="BHG275" s="692"/>
      <c r="BHH275" s="692"/>
      <c r="BHI275" s="692"/>
      <c r="BHJ275" s="692"/>
      <c r="BHK275" s="692"/>
      <c r="BHL275" s="692"/>
      <c r="BHM275" s="692"/>
      <c r="BHN275" s="692"/>
      <c r="BHO275" s="692"/>
      <c r="BHP275" s="692"/>
      <c r="BHQ275" s="692"/>
      <c r="BHR275" s="692"/>
      <c r="BHS275" s="692"/>
      <c r="BHT275" s="692"/>
      <c r="BHU275" s="692"/>
      <c r="BHV275" s="692"/>
      <c r="BHW275" s="692"/>
      <c r="BHX275" s="692"/>
      <c r="BHY275" s="692"/>
      <c r="BHZ275" s="692"/>
      <c r="BIA275" s="692"/>
      <c r="BIB275" s="692"/>
      <c r="BIC275" s="692"/>
      <c r="BID275" s="692"/>
      <c r="BIE275" s="692"/>
      <c r="BIF275" s="692"/>
      <c r="BIG275" s="692"/>
      <c r="BIH275" s="692"/>
      <c r="BII275" s="692"/>
      <c r="BIJ275" s="692"/>
      <c r="BIK275" s="692"/>
      <c r="BIL275" s="692"/>
      <c r="BIM275" s="692"/>
      <c r="BIN275" s="692"/>
      <c r="BIO275" s="692"/>
      <c r="BIP275" s="692"/>
      <c r="BIQ275" s="692"/>
      <c r="BIR275" s="692"/>
      <c r="BIS275" s="692"/>
      <c r="BIT275" s="692"/>
      <c r="BIU275" s="692"/>
      <c r="BIV275" s="692"/>
      <c r="BIW275" s="692"/>
      <c r="BIX275" s="692"/>
      <c r="BIY275" s="692"/>
      <c r="BIZ275" s="692"/>
      <c r="BJA275" s="692"/>
      <c r="BJB275" s="692"/>
      <c r="BJC275" s="692"/>
      <c r="BJD275" s="692"/>
      <c r="BJE275" s="692"/>
      <c r="BJF275" s="692"/>
      <c r="BJG275" s="692"/>
      <c r="BJH275" s="692"/>
      <c r="BJI275" s="692"/>
      <c r="BJJ275" s="692"/>
      <c r="BJK275" s="692"/>
      <c r="BJL275" s="692"/>
      <c r="BJM275" s="692"/>
      <c r="BJN275" s="692"/>
      <c r="BJO275" s="692"/>
      <c r="BJP275" s="692"/>
      <c r="BJQ275" s="692"/>
      <c r="BJR275" s="692"/>
      <c r="BJS275" s="692"/>
      <c r="BJT275" s="692"/>
      <c r="BJU275" s="692"/>
      <c r="BJV275" s="692"/>
      <c r="BJW275" s="692"/>
      <c r="BJX275" s="692"/>
      <c r="BJY275" s="692"/>
      <c r="BJZ275" s="692"/>
      <c r="BKA275" s="692"/>
      <c r="BKB275" s="692"/>
      <c r="BKC275" s="692"/>
      <c r="BKD275" s="692"/>
      <c r="BKE275" s="692"/>
      <c r="BKF275" s="692"/>
      <c r="BKG275" s="692"/>
      <c r="BKH275" s="692"/>
      <c r="BKI275" s="692"/>
      <c r="BKJ275" s="692"/>
      <c r="BKK275" s="692"/>
      <c r="BKL275" s="692"/>
      <c r="BKM275" s="692"/>
      <c r="BKN275" s="692"/>
      <c r="BKO275" s="692"/>
      <c r="BKP275" s="692"/>
      <c r="BKQ275" s="692"/>
      <c r="BKR275" s="692"/>
      <c r="BKS275" s="692"/>
      <c r="BKT275" s="692"/>
      <c r="BKU275" s="692"/>
      <c r="BKV275" s="692"/>
      <c r="BKW275" s="692"/>
      <c r="BKX275" s="692"/>
      <c r="BKY275" s="692"/>
      <c r="BKZ275" s="692"/>
      <c r="BLA275" s="692"/>
      <c r="BLB275" s="692"/>
      <c r="BLC275" s="692"/>
      <c r="BLD275" s="692"/>
      <c r="BLE275" s="692"/>
      <c r="BLF275" s="692"/>
      <c r="BLG275" s="692"/>
      <c r="BLH275" s="692"/>
      <c r="BLI275" s="692"/>
      <c r="BLJ275" s="692"/>
      <c r="BLK275" s="692"/>
      <c r="BLL275" s="692"/>
      <c r="BLM275" s="692"/>
      <c r="BLN275" s="692"/>
      <c r="BLO275" s="692"/>
      <c r="BLP275" s="692"/>
      <c r="BLQ275" s="692"/>
      <c r="BLR275" s="692"/>
      <c r="BLS275" s="692"/>
      <c r="BLT275" s="692"/>
      <c r="BLU275" s="692"/>
      <c r="BLV275" s="692"/>
      <c r="BLW275" s="692"/>
      <c r="BLX275" s="692"/>
      <c r="BLY275" s="692"/>
      <c r="BLZ275" s="692"/>
      <c r="BMA275" s="692"/>
      <c r="BMB275" s="692"/>
      <c r="BMC275" s="692"/>
      <c r="BMD275" s="692"/>
      <c r="BME275" s="692"/>
      <c r="BMF275" s="692"/>
      <c r="BMG275" s="692"/>
      <c r="BMH275" s="692"/>
      <c r="BMI275" s="692"/>
      <c r="BMJ275" s="692"/>
      <c r="BMK275" s="692"/>
      <c r="BML275" s="692"/>
      <c r="BMM275" s="692"/>
      <c r="BMN275" s="692"/>
      <c r="BMO275" s="692"/>
      <c r="BMP275" s="692"/>
      <c r="BMQ275" s="692"/>
      <c r="BMR275" s="692"/>
      <c r="BMS275" s="692"/>
      <c r="BMT275" s="692"/>
      <c r="BMU275" s="692"/>
      <c r="BMV275" s="692"/>
      <c r="BMW275" s="692"/>
      <c r="BMX275" s="692"/>
      <c r="BMY275" s="692"/>
      <c r="BMZ275" s="692"/>
      <c r="BNA275" s="692"/>
      <c r="BNB275" s="692"/>
      <c r="BNC275" s="692"/>
      <c r="BND275" s="692"/>
      <c r="BNE275" s="692"/>
      <c r="BNF275" s="692"/>
      <c r="BNG275" s="692"/>
      <c r="BNH275" s="692"/>
      <c r="BNI275" s="692"/>
      <c r="BNJ275" s="692"/>
      <c r="BNK275" s="692"/>
      <c r="BNL275" s="692"/>
      <c r="BNM275" s="692"/>
      <c r="BNN275" s="692"/>
      <c r="BNO275" s="692"/>
      <c r="BNP275" s="692"/>
      <c r="BNQ275" s="692"/>
      <c r="BNR275" s="692"/>
      <c r="BNS275" s="692"/>
      <c r="BNT275" s="692"/>
      <c r="BNU275" s="692"/>
      <c r="BNV275" s="692"/>
      <c r="BNW275" s="692"/>
      <c r="BNX275" s="692"/>
      <c r="BNY275" s="692"/>
      <c r="BNZ275" s="692"/>
      <c r="BOA275" s="692"/>
      <c r="BOB275" s="692"/>
      <c r="BOC275" s="692"/>
      <c r="BOD275" s="692"/>
      <c r="BOE275" s="692"/>
      <c r="BOF275" s="692"/>
      <c r="BOG275" s="692"/>
      <c r="BOH275" s="692"/>
      <c r="BOI275" s="692"/>
      <c r="BOJ275" s="692"/>
      <c r="BOK275" s="692"/>
      <c r="BOL275" s="692"/>
      <c r="BOM275" s="692"/>
      <c r="BON275" s="692"/>
      <c r="BOO275" s="692"/>
      <c r="BOP275" s="692"/>
      <c r="BOQ275" s="692"/>
      <c r="BOR275" s="692"/>
      <c r="BOS275" s="692"/>
      <c r="BOT275" s="692"/>
      <c r="BOU275" s="692"/>
      <c r="BOV275" s="692"/>
      <c r="BOW275" s="692"/>
      <c r="BOX275" s="692"/>
      <c r="BOY275" s="692"/>
      <c r="BOZ275" s="692"/>
      <c r="BPA275" s="692"/>
      <c r="BPB275" s="692"/>
      <c r="BPC275" s="692"/>
      <c r="BPD275" s="692"/>
      <c r="BPE275" s="692"/>
      <c r="BPF275" s="692"/>
      <c r="BPG275" s="692"/>
      <c r="BPH275" s="692"/>
      <c r="BPI275" s="692"/>
      <c r="BPJ275" s="692"/>
      <c r="BPK275" s="692"/>
      <c r="BPL275" s="692"/>
      <c r="BPM275" s="692"/>
      <c r="BPN275" s="692"/>
      <c r="BPO275" s="692"/>
      <c r="BPP275" s="692"/>
      <c r="BPQ275" s="692"/>
      <c r="BPR275" s="692"/>
      <c r="BPS275" s="692"/>
      <c r="BPT275" s="692"/>
      <c r="BPU275" s="692"/>
      <c r="BPV275" s="692"/>
      <c r="BPW275" s="692"/>
      <c r="BPX275" s="692"/>
      <c r="BPY275" s="692"/>
      <c r="BPZ275" s="692"/>
      <c r="BQA275" s="692"/>
      <c r="BQB275" s="692"/>
      <c r="BQC275" s="692"/>
      <c r="BQD275" s="692"/>
      <c r="BQE275" s="692"/>
      <c r="BQF275" s="692"/>
      <c r="BQG275" s="692"/>
      <c r="BQH275" s="692"/>
      <c r="BQI275" s="692"/>
      <c r="BQJ275" s="692"/>
      <c r="BQK275" s="692"/>
      <c r="BQL275" s="692"/>
      <c r="BQM275" s="692"/>
      <c r="BQN275" s="692"/>
      <c r="BQO275" s="692"/>
      <c r="BQP275" s="692"/>
      <c r="BQQ275" s="692"/>
      <c r="BQR275" s="692"/>
      <c r="BQS275" s="692"/>
      <c r="BQT275" s="692"/>
      <c r="BQU275" s="692"/>
      <c r="BQV275" s="692"/>
      <c r="BQW275" s="692"/>
      <c r="BQX275" s="692"/>
      <c r="BQY275" s="692"/>
      <c r="BQZ275" s="692"/>
      <c r="BRA275" s="692"/>
      <c r="BRB275" s="692"/>
      <c r="BRC275" s="692"/>
      <c r="BRD275" s="692"/>
      <c r="BRE275" s="692"/>
      <c r="BRF275" s="692"/>
      <c r="BRG275" s="692"/>
      <c r="BRH275" s="692"/>
      <c r="BRI275" s="692"/>
      <c r="BRJ275" s="692"/>
      <c r="BRK275" s="692"/>
      <c r="BRL275" s="692"/>
      <c r="BRM275" s="692"/>
      <c r="BRN275" s="692"/>
      <c r="BRO275" s="692"/>
      <c r="BRP275" s="692"/>
      <c r="BRQ275" s="692"/>
      <c r="BRR275" s="692"/>
      <c r="BRS275" s="692"/>
      <c r="BRT275" s="692"/>
      <c r="BRU275" s="692"/>
      <c r="BRV275" s="692"/>
      <c r="BRW275" s="692"/>
      <c r="BRX275" s="692"/>
      <c r="BRY275" s="692"/>
      <c r="BRZ275" s="692"/>
      <c r="BSA275" s="692"/>
      <c r="BSB275" s="692"/>
      <c r="BSC275" s="692"/>
      <c r="BSD275" s="692"/>
      <c r="BSE275" s="692"/>
      <c r="BSF275" s="692"/>
      <c r="BSG275" s="692"/>
      <c r="BSH275" s="692"/>
      <c r="BSI275" s="692"/>
      <c r="BSJ275" s="692"/>
      <c r="BSK275" s="692"/>
      <c r="BSL275" s="692"/>
      <c r="BSM275" s="692"/>
      <c r="BSN275" s="692"/>
      <c r="BSO275" s="692"/>
      <c r="BSP275" s="692"/>
      <c r="BSQ275" s="692"/>
      <c r="BSR275" s="692"/>
      <c r="BSS275" s="692"/>
      <c r="BST275" s="692"/>
      <c r="BSU275" s="692"/>
      <c r="BSV275" s="692"/>
      <c r="BSW275" s="692"/>
      <c r="BSX275" s="692"/>
      <c r="BSY275" s="692"/>
      <c r="BSZ275" s="692"/>
      <c r="BTA275" s="692"/>
      <c r="BTB275" s="692"/>
      <c r="BTC275" s="692"/>
      <c r="BTD275" s="692"/>
      <c r="BTE275" s="692"/>
      <c r="BTF275" s="692"/>
      <c r="BTG275" s="692"/>
      <c r="BTH275" s="692"/>
      <c r="BTI275" s="692"/>
      <c r="BTJ275" s="692"/>
      <c r="BTK275" s="692"/>
      <c r="BTL275" s="692"/>
      <c r="BTM275" s="692"/>
      <c r="BTN275" s="692"/>
      <c r="BTO275" s="692"/>
      <c r="BTP275" s="692"/>
      <c r="BTQ275" s="692"/>
      <c r="BTR275" s="692"/>
      <c r="BTS275" s="692"/>
      <c r="BTT275" s="692"/>
      <c r="BTU275" s="692"/>
      <c r="BTV275" s="692"/>
      <c r="BTW275" s="692"/>
      <c r="BTX275" s="692"/>
      <c r="BTY275" s="692"/>
      <c r="BTZ275" s="692"/>
      <c r="BUA275" s="692"/>
      <c r="BUB275" s="692"/>
      <c r="BUC275" s="692"/>
      <c r="BUD275" s="692"/>
      <c r="BUE275" s="692"/>
      <c r="BUF275" s="692"/>
      <c r="BUG275" s="692"/>
      <c r="BUH275" s="692"/>
      <c r="BUI275" s="692"/>
      <c r="BUJ275" s="692"/>
      <c r="BUK275" s="692"/>
      <c r="BUL275" s="692"/>
      <c r="BUM275" s="692"/>
      <c r="BUN275" s="692"/>
      <c r="BUO275" s="692"/>
      <c r="BUP275" s="692"/>
      <c r="BUQ275" s="692"/>
      <c r="BUR275" s="692"/>
      <c r="BUS275" s="692"/>
      <c r="BUT275" s="692"/>
      <c r="BUU275" s="692"/>
      <c r="BUV275" s="692"/>
      <c r="BUW275" s="692"/>
      <c r="BUX275" s="692"/>
      <c r="BUY275" s="692"/>
      <c r="BUZ275" s="692"/>
      <c r="BVA275" s="692"/>
      <c r="BVB275" s="692"/>
      <c r="BVC275" s="692"/>
      <c r="BVD275" s="692"/>
      <c r="BVE275" s="692"/>
      <c r="BVF275" s="692"/>
      <c r="BVG275" s="692"/>
      <c r="BVH275" s="692"/>
      <c r="BVI275" s="692"/>
      <c r="BVJ275" s="692"/>
      <c r="BVK275" s="692"/>
      <c r="BVL275" s="692"/>
      <c r="BVM275" s="692"/>
      <c r="BVN275" s="692"/>
      <c r="BVO275" s="692"/>
      <c r="BVP275" s="692"/>
      <c r="BVQ275" s="692"/>
      <c r="BVR275" s="692"/>
      <c r="BVS275" s="692"/>
      <c r="BVT275" s="692"/>
      <c r="BVU275" s="692"/>
      <c r="BVV275" s="692"/>
      <c r="BVW275" s="692"/>
      <c r="BVX275" s="692"/>
      <c r="BVY275" s="692"/>
      <c r="BVZ275" s="692"/>
      <c r="BWA275" s="692"/>
      <c r="BWB275" s="692"/>
      <c r="BWC275" s="692"/>
      <c r="BWD275" s="692"/>
      <c r="BWE275" s="692"/>
      <c r="BWF275" s="692"/>
      <c r="BWG275" s="692"/>
      <c r="BWH275" s="692"/>
      <c r="BWI275" s="692"/>
      <c r="BWJ275" s="692"/>
      <c r="BWK275" s="692"/>
      <c r="BWL275" s="692"/>
      <c r="BWM275" s="692"/>
      <c r="BWN275" s="692"/>
      <c r="BWO275" s="692"/>
      <c r="BWP275" s="692"/>
      <c r="BWQ275" s="692"/>
      <c r="BWR275" s="692"/>
      <c r="BWS275" s="692"/>
      <c r="BWT275" s="692"/>
      <c r="BWU275" s="692"/>
      <c r="BWV275" s="692"/>
      <c r="BWW275" s="692"/>
      <c r="BWX275" s="692"/>
      <c r="BWY275" s="692"/>
      <c r="BWZ275" s="692"/>
      <c r="BXA275" s="692"/>
      <c r="BXB275" s="692"/>
      <c r="BXC275" s="692"/>
      <c r="BXD275" s="692"/>
      <c r="BXE275" s="692"/>
      <c r="BXF275" s="692"/>
      <c r="BXG275" s="692"/>
      <c r="BXH275" s="692"/>
      <c r="BXI275" s="692"/>
      <c r="BXJ275" s="692"/>
      <c r="BXK275" s="692"/>
      <c r="BXL275" s="692"/>
      <c r="BXM275" s="692"/>
      <c r="BXN275" s="692"/>
      <c r="BXO275" s="692"/>
      <c r="BXP275" s="692"/>
      <c r="BXQ275" s="692"/>
      <c r="BXR275" s="692"/>
      <c r="BXS275" s="692"/>
      <c r="BXT275" s="692"/>
      <c r="BXU275" s="692"/>
      <c r="BXV275" s="692"/>
      <c r="BXW275" s="692"/>
      <c r="BXX275" s="692"/>
      <c r="BXY275" s="692"/>
      <c r="BXZ275" s="692"/>
      <c r="BYA275" s="692"/>
      <c r="BYB275" s="692"/>
      <c r="BYC275" s="692"/>
      <c r="BYD275" s="692"/>
      <c r="BYE275" s="692"/>
      <c r="BYF275" s="692"/>
      <c r="BYG275" s="692"/>
      <c r="BYH275" s="692"/>
      <c r="BYI275" s="692"/>
      <c r="BYJ275" s="692"/>
      <c r="BYK275" s="692"/>
      <c r="BYL275" s="692"/>
      <c r="BYM275" s="692"/>
      <c r="BYN275" s="692"/>
      <c r="BYO275" s="692"/>
      <c r="BYP275" s="692"/>
      <c r="BYQ275" s="692"/>
      <c r="BYR275" s="692"/>
      <c r="BYS275" s="692"/>
      <c r="BYT275" s="692"/>
      <c r="BYU275" s="692"/>
      <c r="BYV275" s="692"/>
      <c r="BYW275" s="692"/>
      <c r="BYX275" s="692"/>
      <c r="BYY275" s="692"/>
      <c r="BYZ275" s="692"/>
      <c r="BZA275" s="692"/>
      <c r="BZB275" s="692"/>
      <c r="BZC275" s="692"/>
      <c r="BZD275" s="692"/>
      <c r="BZE275" s="692"/>
      <c r="BZF275" s="692"/>
      <c r="BZG275" s="692"/>
      <c r="BZH275" s="692"/>
      <c r="BZI275" s="692"/>
      <c r="BZJ275" s="692"/>
      <c r="BZK275" s="692"/>
      <c r="BZL275" s="692"/>
      <c r="BZM275" s="692"/>
      <c r="BZN275" s="692"/>
      <c r="BZO275" s="692"/>
      <c r="BZP275" s="692"/>
      <c r="BZQ275" s="692"/>
      <c r="BZR275" s="692"/>
      <c r="BZS275" s="692"/>
      <c r="BZT275" s="692"/>
      <c r="BZU275" s="692"/>
      <c r="BZV275" s="692"/>
      <c r="BZW275" s="692"/>
      <c r="BZX275" s="692"/>
      <c r="BZY275" s="692"/>
      <c r="BZZ275" s="692"/>
      <c r="CAA275" s="692"/>
      <c r="CAB275" s="692"/>
      <c r="CAC275" s="692"/>
      <c r="CAD275" s="692"/>
      <c r="CAE275" s="692"/>
      <c r="CAF275" s="692"/>
      <c r="CAG275" s="692"/>
      <c r="CAH275" s="692"/>
      <c r="CAI275" s="692"/>
      <c r="CAJ275" s="692"/>
      <c r="CAK275" s="692"/>
      <c r="CAL275" s="692"/>
      <c r="CAM275" s="692"/>
      <c r="CAN275" s="692"/>
      <c r="CAO275" s="692"/>
      <c r="CAP275" s="692"/>
      <c r="CAQ275" s="692"/>
      <c r="CAR275" s="692"/>
      <c r="CAS275" s="692"/>
      <c r="CAT275" s="692"/>
      <c r="CAU275" s="692"/>
      <c r="CAV275" s="692"/>
      <c r="CAW275" s="692"/>
      <c r="CAX275" s="692"/>
      <c r="CAY275" s="692"/>
      <c r="CAZ275" s="692"/>
      <c r="CBA275" s="692"/>
      <c r="CBB275" s="692"/>
      <c r="CBC275" s="692"/>
      <c r="CBD275" s="692"/>
      <c r="CBE275" s="692"/>
      <c r="CBF275" s="692"/>
      <c r="CBG275" s="692"/>
      <c r="CBH275" s="692"/>
      <c r="CBI275" s="692"/>
      <c r="CBJ275" s="692"/>
      <c r="CBK275" s="692"/>
      <c r="CBL275" s="692"/>
      <c r="CBM275" s="692"/>
      <c r="CBN275" s="692"/>
      <c r="CBO275" s="692"/>
      <c r="CBP275" s="692"/>
      <c r="CBQ275" s="692"/>
      <c r="CBR275" s="692"/>
      <c r="CBS275" s="692"/>
      <c r="CBT275" s="692"/>
      <c r="CBU275" s="692"/>
      <c r="CBV275" s="692"/>
      <c r="CBW275" s="692"/>
      <c r="CBX275" s="692"/>
      <c r="CBY275" s="692"/>
      <c r="CBZ275" s="692"/>
      <c r="CCA275" s="692"/>
      <c r="CCB275" s="692"/>
      <c r="CCC275" s="692"/>
      <c r="CCD275" s="692"/>
      <c r="CCE275" s="692"/>
      <c r="CCF275" s="692"/>
      <c r="CCG275" s="692"/>
      <c r="CCH275" s="692"/>
      <c r="CCI275" s="692"/>
      <c r="CCJ275" s="692"/>
      <c r="CCK275" s="692"/>
      <c r="CCL275" s="692"/>
      <c r="CCM275" s="692"/>
      <c r="CCN275" s="692"/>
      <c r="CCO275" s="692"/>
      <c r="CCP275" s="692"/>
      <c r="CCQ275" s="692"/>
      <c r="CCR275" s="692"/>
      <c r="CCS275" s="692"/>
      <c r="CCT275" s="692"/>
      <c r="CCU275" s="692"/>
      <c r="CCV275" s="692"/>
      <c r="CCW275" s="692"/>
      <c r="CCX275" s="692"/>
      <c r="CCY275" s="692"/>
      <c r="CCZ275" s="692"/>
      <c r="CDA275" s="692"/>
      <c r="CDB275" s="692"/>
      <c r="CDC275" s="692"/>
      <c r="CDD275" s="692"/>
      <c r="CDE275" s="692"/>
      <c r="CDF275" s="692"/>
      <c r="CDG275" s="692"/>
      <c r="CDH275" s="692"/>
      <c r="CDI275" s="692"/>
      <c r="CDJ275" s="692"/>
      <c r="CDK275" s="692"/>
      <c r="CDL275" s="692"/>
      <c r="CDM275" s="692"/>
      <c r="CDN275" s="692"/>
      <c r="CDO275" s="692"/>
      <c r="CDP275" s="692"/>
      <c r="CDQ275" s="692"/>
      <c r="CDR275" s="692"/>
      <c r="CDS275" s="692"/>
      <c r="CDT275" s="692"/>
      <c r="CDU275" s="692"/>
      <c r="CDV275" s="692"/>
      <c r="CDW275" s="692"/>
      <c r="CDX275" s="692"/>
      <c r="CDY275" s="692"/>
      <c r="CDZ275" s="692"/>
      <c r="CEA275" s="692"/>
      <c r="CEB275" s="692"/>
      <c r="CEC275" s="692"/>
      <c r="CED275" s="692"/>
      <c r="CEE275" s="692"/>
      <c r="CEF275" s="692"/>
      <c r="CEG275" s="692"/>
      <c r="CEH275" s="692"/>
      <c r="CEI275" s="692"/>
      <c r="CEJ275" s="692"/>
      <c r="CEK275" s="692"/>
      <c r="CEL275" s="692"/>
      <c r="CEM275" s="692"/>
      <c r="CEN275" s="692"/>
      <c r="CEO275" s="692"/>
      <c r="CEP275" s="692"/>
      <c r="CEQ275" s="692"/>
      <c r="CER275" s="692"/>
      <c r="CES275" s="692"/>
      <c r="CET275" s="692"/>
      <c r="CEU275" s="692"/>
      <c r="CEV275" s="692"/>
      <c r="CEW275" s="692"/>
      <c r="CEX275" s="692"/>
      <c r="CEY275" s="692"/>
      <c r="CEZ275" s="692"/>
      <c r="CFA275" s="692"/>
      <c r="CFB275" s="692"/>
      <c r="CFC275" s="692"/>
      <c r="CFD275" s="692"/>
      <c r="CFE275" s="692"/>
      <c r="CFF275" s="692"/>
      <c r="CFG275" s="692"/>
      <c r="CFH275" s="692"/>
      <c r="CFI275" s="692"/>
      <c r="CFJ275" s="692"/>
      <c r="CFK275" s="692"/>
      <c r="CFL275" s="692"/>
      <c r="CFM275" s="692"/>
      <c r="CFN275" s="692"/>
      <c r="CFO275" s="692"/>
      <c r="CFP275" s="692"/>
      <c r="CFQ275" s="692"/>
      <c r="CFR275" s="692"/>
      <c r="CFS275" s="692"/>
      <c r="CFT275" s="692"/>
      <c r="CFU275" s="692"/>
      <c r="CFV275" s="692"/>
      <c r="CFW275" s="692"/>
      <c r="CFX275" s="692"/>
      <c r="CFY275" s="692"/>
      <c r="CFZ275" s="692"/>
      <c r="CGA275" s="692"/>
      <c r="CGB275" s="692"/>
      <c r="CGC275" s="692"/>
      <c r="CGD275" s="692"/>
      <c r="CGE275" s="692"/>
      <c r="CGF275" s="692"/>
      <c r="CGG275" s="692"/>
      <c r="CGH275" s="692"/>
      <c r="CGI275" s="692"/>
      <c r="CGJ275" s="692"/>
      <c r="CGK275" s="692"/>
      <c r="CGL275" s="692"/>
      <c r="CGM275" s="692"/>
      <c r="CGN275" s="692"/>
      <c r="CGO275" s="692"/>
      <c r="CGP275" s="692"/>
      <c r="CGQ275" s="692"/>
      <c r="CGR275" s="692"/>
      <c r="CGS275" s="692"/>
      <c r="CGT275" s="692"/>
      <c r="CGU275" s="692"/>
      <c r="CGV275" s="692"/>
      <c r="CGW275" s="692"/>
      <c r="CGX275" s="692"/>
      <c r="CGY275" s="692"/>
      <c r="CGZ275" s="692"/>
      <c r="CHA275" s="692"/>
      <c r="CHB275" s="692"/>
      <c r="CHC275" s="692"/>
      <c r="CHD275" s="692"/>
      <c r="CHE275" s="692"/>
      <c r="CHF275" s="692"/>
      <c r="CHG275" s="692"/>
      <c r="CHH275" s="692"/>
      <c r="CHI275" s="692"/>
      <c r="CHJ275" s="692"/>
      <c r="CHK275" s="692"/>
      <c r="CHL275" s="692"/>
      <c r="CHM275" s="692"/>
      <c r="CHN275" s="692"/>
      <c r="CHO275" s="692"/>
      <c r="CHP275" s="692"/>
      <c r="CHQ275" s="692"/>
      <c r="CHR275" s="692"/>
      <c r="CHS275" s="692"/>
      <c r="CHT275" s="692"/>
      <c r="CHU275" s="692"/>
      <c r="CHV275" s="692"/>
      <c r="CHW275" s="692"/>
      <c r="CHX275" s="692"/>
      <c r="CHY275" s="692"/>
      <c r="CHZ275" s="692"/>
      <c r="CIA275" s="692"/>
      <c r="CIB275" s="692"/>
      <c r="CIC275" s="692"/>
      <c r="CID275" s="692"/>
      <c r="CIE275" s="692"/>
      <c r="CIF275" s="692"/>
      <c r="CIG275" s="692"/>
      <c r="CIH275" s="692"/>
      <c r="CII275" s="692"/>
      <c r="CIJ275" s="692"/>
      <c r="CIK275" s="692"/>
      <c r="CIL275" s="692"/>
      <c r="CIM275" s="692"/>
      <c r="CIN275" s="692"/>
      <c r="CIO275" s="692"/>
      <c r="CIP275" s="692"/>
      <c r="CIQ275" s="692"/>
      <c r="CIR275" s="692"/>
      <c r="CIS275" s="692"/>
      <c r="CIT275" s="692"/>
      <c r="CIU275" s="692"/>
      <c r="CIV275" s="692"/>
      <c r="CIW275" s="692"/>
      <c r="CIX275" s="692"/>
      <c r="CIY275" s="692"/>
      <c r="CIZ275" s="692"/>
      <c r="CJA275" s="692"/>
      <c r="CJB275" s="692"/>
      <c r="CJC275" s="692"/>
      <c r="CJD275" s="692"/>
      <c r="CJE275" s="692"/>
      <c r="CJF275" s="692"/>
      <c r="CJG275" s="692"/>
      <c r="CJH275" s="692"/>
      <c r="CJI275" s="692"/>
      <c r="CJJ275" s="692"/>
      <c r="CJK275" s="692"/>
      <c r="CJL275" s="692"/>
      <c r="CJM275" s="692"/>
      <c r="CJN275" s="692"/>
      <c r="CJO275" s="692"/>
      <c r="CJP275" s="692"/>
      <c r="CJQ275" s="692"/>
      <c r="CJR275" s="692"/>
      <c r="CJS275" s="692"/>
      <c r="CJT275" s="692"/>
      <c r="CJU275" s="692"/>
      <c r="CJV275" s="692"/>
      <c r="CJW275" s="692"/>
      <c r="CJX275" s="692"/>
      <c r="CJY275" s="692"/>
      <c r="CJZ275" s="692"/>
      <c r="CKA275" s="692"/>
      <c r="CKB275" s="692"/>
      <c r="CKC275" s="692"/>
      <c r="CKD275" s="692"/>
      <c r="CKE275" s="692"/>
      <c r="CKF275" s="692"/>
      <c r="CKG275" s="692"/>
      <c r="CKH275" s="692"/>
      <c r="CKI275" s="692"/>
      <c r="CKJ275" s="692"/>
      <c r="CKK275" s="692"/>
      <c r="CKL275" s="692"/>
      <c r="CKM275" s="692"/>
      <c r="CKN275" s="692"/>
      <c r="CKO275" s="692"/>
      <c r="CKP275" s="692"/>
      <c r="CKQ275" s="692"/>
      <c r="CKR275" s="692"/>
      <c r="CKS275" s="692"/>
      <c r="CKT275" s="692"/>
      <c r="CKU275" s="692"/>
      <c r="CKV275" s="692"/>
      <c r="CKW275" s="692"/>
      <c r="CKX275" s="692"/>
      <c r="CKY275" s="692"/>
      <c r="CKZ275" s="692"/>
      <c r="CLA275" s="692"/>
      <c r="CLB275" s="692"/>
      <c r="CLC275" s="692"/>
      <c r="CLD275" s="692"/>
      <c r="CLE275" s="692"/>
      <c r="CLF275" s="692"/>
      <c r="CLG275" s="692"/>
      <c r="CLH275" s="692"/>
      <c r="CLI275" s="692"/>
      <c r="CLJ275" s="692"/>
      <c r="CLK275" s="692"/>
      <c r="CLL275" s="692"/>
      <c r="CLM275" s="692"/>
      <c r="CLN275" s="692"/>
      <c r="CLO275" s="692"/>
      <c r="CLP275" s="692"/>
      <c r="CLQ275" s="692"/>
      <c r="CLR275" s="692"/>
      <c r="CLS275" s="692"/>
      <c r="CLT275" s="692"/>
      <c r="CLU275" s="692"/>
      <c r="CLV275" s="692"/>
      <c r="CLW275" s="692"/>
      <c r="CLX275" s="692"/>
      <c r="CLY275" s="692"/>
      <c r="CLZ275" s="692"/>
      <c r="CMA275" s="692"/>
      <c r="CMB275" s="692"/>
      <c r="CMC275" s="692"/>
      <c r="CMD275" s="692"/>
      <c r="CME275" s="692"/>
      <c r="CMF275" s="692"/>
      <c r="CMG275" s="692"/>
      <c r="CMH275" s="692"/>
      <c r="CMI275" s="692"/>
      <c r="CMJ275" s="692"/>
      <c r="CMK275" s="692"/>
      <c r="CML275" s="692"/>
      <c r="CMM275" s="692"/>
      <c r="CMN275" s="692"/>
      <c r="CMO275" s="692"/>
      <c r="CMP275" s="692"/>
      <c r="CMQ275" s="692"/>
      <c r="CMR275" s="692"/>
      <c r="CMS275" s="692"/>
      <c r="CMT275" s="692"/>
      <c r="CMU275" s="692"/>
      <c r="CMV275" s="692"/>
      <c r="CMW275" s="692"/>
      <c r="CMX275" s="692"/>
      <c r="CMY275" s="692"/>
      <c r="CMZ275" s="692"/>
      <c r="CNA275" s="692"/>
      <c r="CNB275" s="692"/>
      <c r="CNC275" s="692"/>
      <c r="CND275" s="692"/>
      <c r="CNE275" s="692"/>
      <c r="CNF275" s="692"/>
      <c r="CNG275" s="692"/>
      <c r="CNH275" s="692"/>
      <c r="CNI275" s="692"/>
      <c r="CNJ275" s="692"/>
      <c r="CNK275" s="692"/>
      <c r="CNL275" s="692"/>
      <c r="CNM275" s="692"/>
      <c r="CNN275" s="692"/>
      <c r="CNO275" s="692"/>
      <c r="CNP275" s="692"/>
      <c r="CNQ275" s="692"/>
      <c r="CNR275" s="692"/>
      <c r="CNS275" s="692"/>
      <c r="CNT275" s="692"/>
      <c r="CNU275" s="692"/>
      <c r="CNV275" s="692"/>
      <c r="CNW275" s="692"/>
      <c r="CNX275" s="692"/>
      <c r="CNY275" s="692"/>
      <c r="CNZ275" s="692"/>
      <c r="COA275" s="692"/>
      <c r="COB275" s="692"/>
      <c r="COC275" s="692"/>
      <c r="COD275" s="692"/>
      <c r="COE275" s="692"/>
      <c r="COF275" s="692"/>
      <c r="COG275" s="692"/>
      <c r="COH275" s="692"/>
      <c r="COI275" s="692"/>
      <c r="COJ275" s="692"/>
      <c r="COK275" s="692"/>
      <c r="COL275" s="692"/>
      <c r="COM275" s="692"/>
      <c r="CON275" s="692"/>
      <c r="COO275" s="692"/>
      <c r="COP275" s="692"/>
      <c r="COQ275" s="692"/>
      <c r="COR275" s="692"/>
      <c r="COS275" s="692"/>
      <c r="COT275" s="692"/>
      <c r="COU275" s="692"/>
      <c r="COV275" s="692"/>
      <c r="COW275" s="692"/>
      <c r="COX275" s="692"/>
      <c r="COY275" s="692"/>
      <c r="COZ275" s="692"/>
      <c r="CPA275" s="692"/>
      <c r="CPB275" s="692"/>
      <c r="CPC275" s="692"/>
      <c r="CPD275" s="692"/>
      <c r="CPE275" s="692"/>
      <c r="CPF275" s="692"/>
      <c r="CPG275" s="692"/>
      <c r="CPH275" s="692"/>
      <c r="CPI275" s="692"/>
      <c r="CPJ275" s="692"/>
      <c r="CPK275" s="692"/>
      <c r="CPL275" s="692"/>
      <c r="CPM275" s="692"/>
      <c r="CPN275" s="692"/>
      <c r="CPO275" s="692"/>
      <c r="CPP275" s="692"/>
      <c r="CPQ275" s="692"/>
      <c r="CPR275" s="692"/>
      <c r="CPS275" s="692"/>
      <c r="CPT275" s="692"/>
      <c r="CPU275" s="692"/>
      <c r="CPV275" s="692"/>
      <c r="CPW275" s="692"/>
      <c r="CPX275" s="692"/>
      <c r="CPY275" s="692"/>
      <c r="CPZ275" s="692"/>
      <c r="CQA275" s="692"/>
      <c r="CQB275" s="692"/>
      <c r="CQC275" s="692"/>
      <c r="CQD275" s="692"/>
      <c r="CQE275" s="692"/>
      <c r="CQF275" s="692"/>
      <c r="CQG275" s="692"/>
      <c r="CQH275" s="692"/>
      <c r="CQI275" s="692"/>
      <c r="CQJ275" s="692"/>
      <c r="CQK275" s="692"/>
      <c r="CQL275" s="692"/>
      <c r="CQM275" s="692"/>
      <c r="CQN275" s="692"/>
      <c r="CQO275" s="692"/>
      <c r="CQP275" s="692"/>
      <c r="CQQ275" s="692"/>
      <c r="CQR275" s="692"/>
      <c r="CQS275" s="692"/>
      <c r="CQT275" s="692"/>
      <c r="CQU275" s="692"/>
      <c r="CQV275" s="692"/>
      <c r="CQW275" s="692"/>
      <c r="CQX275" s="692"/>
      <c r="CQY275" s="692"/>
      <c r="CQZ275" s="692"/>
      <c r="CRA275" s="692"/>
      <c r="CRB275" s="692"/>
      <c r="CRC275" s="692"/>
      <c r="CRD275" s="692"/>
      <c r="CRE275" s="692"/>
      <c r="CRF275" s="692"/>
      <c r="CRG275" s="692"/>
      <c r="CRH275" s="692"/>
      <c r="CRI275" s="692"/>
      <c r="CRJ275" s="692"/>
      <c r="CRK275" s="692"/>
      <c r="CRL275" s="692"/>
      <c r="CRM275" s="692"/>
      <c r="CRN275" s="692"/>
      <c r="CRO275" s="692"/>
      <c r="CRP275" s="692"/>
      <c r="CRQ275" s="692"/>
      <c r="CRR275" s="692"/>
      <c r="CRS275" s="692"/>
      <c r="CRT275" s="692"/>
      <c r="CRU275" s="692"/>
      <c r="CRV275" s="692"/>
      <c r="CRW275" s="692"/>
      <c r="CRX275" s="692"/>
      <c r="CRY275" s="692"/>
      <c r="CRZ275" s="692"/>
      <c r="CSA275" s="692"/>
      <c r="CSB275" s="692"/>
      <c r="CSC275" s="692"/>
      <c r="CSD275" s="692"/>
      <c r="CSE275" s="692"/>
      <c r="CSF275" s="692"/>
      <c r="CSG275" s="692"/>
      <c r="CSH275" s="692"/>
      <c r="CSI275" s="692"/>
      <c r="CSJ275" s="692"/>
      <c r="CSK275" s="692"/>
      <c r="CSL275" s="692"/>
      <c r="CSM275" s="692"/>
      <c r="CSN275" s="692"/>
      <c r="CSO275" s="692"/>
      <c r="CSP275" s="692"/>
      <c r="CSQ275" s="692"/>
      <c r="CSR275" s="692"/>
      <c r="CSS275" s="692"/>
      <c r="CST275" s="692"/>
      <c r="CSU275" s="692"/>
      <c r="CSV275" s="692"/>
      <c r="CSW275" s="692"/>
      <c r="CSX275" s="692"/>
      <c r="CSY275" s="692"/>
      <c r="CSZ275" s="692"/>
      <c r="CTA275" s="692"/>
      <c r="CTB275" s="692"/>
      <c r="CTC275" s="692"/>
      <c r="CTD275" s="692"/>
      <c r="CTE275" s="692"/>
      <c r="CTF275" s="692"/>
      <c r="CTG275" s="692"/>
      <c r="CTH275" s="692"/>
      <c r="CTI275" s="692"/>
      <c r="CTJ275" s="692"/>
      <c r="CTK275" s="692"/>
      <c r="CTL275" s="692"/>
      <c r="CTM275" s="692"/>
      <c r="CTN275" s="692"/>
      <c r="CTO275" s="692"/>
      <c r="CTP275" s="692"/>
      <c r="CTQ275" s="692"/>
      <c r="CTR275" s="692"/>
      <c r="CTS275" s="692"/>
      <c r="CTT275" s="692"/>
      <c r="CTU275" s="692"/>
      <c r="CTV275" s="692"/>
      <c r="CTW275" s="692"/>
      <c r="CTX275" s="692"/>
      <c r="CTY275" s="692"/>
      <c r="CTZ275" s="692"/>
      <c r="CUA275" s="692"/>
      <c r="CUB275" s="692"/>
      <c r="CUC275" s="692"/>
      <c r="CUD275" s="692"/>
      <c r="CUE275" s="692"/>
      <c r="CUF275" s="692"/>
      <c r="CUG275" s="692"/>
      <c r="CUH275" s="692"/>
      <c r="CUI275" s="692"/>
      <c r="CUJ275" s="692"/>
      <c r="CUK275" s="692"/>
      <c r="CUL275" s="692"/>
      <c r="CUM275" s="692"/>
      <c r="CUN275" s="692"/>
      <c r="CUO275" s="692"/>
      <c r="CUP275" s="692"/>
      <c r="CUQ275" s="692"/>
      <c r="CUR275" s="692"/>
      <c r="CUS275" s="692"/>
      <c r="CUT275" s="692"/>
      <c r="CUU275" s="692"/>
      <c r="CUV275" s="692"/>
      <c r="CUW275" s="692"/>
      <c r="CUX275" s="692"/>
      <c r="CUY275" s="692"/>
      <c r="CUZ275" s="692"/>
      <c r="CVA275" s="692"/>
      <c r="CVB275" s="692"/>
      <c r="CVC275" s="692"/>
      <c r="CVD275" s="692"/>
      <c r="CVE275" s="692"/>
      <c r="CVF275" s="692"/>
      <c r="CVG275" s="692"/>
      <c r="CVH275" s="692"/>
      <c r="CVI275" s="692"/>
      <c r="CVJ275" s="692"/>
      <c r="CVK275" s="692"/>
      <c r="CVL275" s="692"/>
      <c r="CVM275" s="692"/>
      <c r="CVN275" s="692"/>
      <c r="CVO275" s="692"/>
      <c r="CVP275" s="692"/>
      <c r="CVQ275" s="692"/>
      <c r="CVR275" s="692"/>
      <c r="CVS275" s="692"/>
      <c r="CVT275" s="692"/>
      <c r="CVU275" s="692"/>
      <c r="CVV275" s="692"/>
      <c r="CVW275" s="692"/>
      <c r="CVX275" s="692"/>
      <c r="CVY275" s="692"/>
      <c r="CVZ275" s="692"/>
      <c r="CWA275" s="692"/>
      <c r="CWB275" s="692"/>
      <c r="CWC275" s="692"/>
      <c r="CWD275" s="692"/>
      <c r="CWE275" s="692"/>
      <c r="CWF275" s="692"/>
      <c r="CWG275" s="692"/>
      <c r="CWH275" s="692"/>
      <c r="CWI275" s="692"/>
      <c r="CWJ275" s="692"/>
      <c r="CWK275" s="692"/>
      <c r="CWL275" s="692"/>
      <c r="CWM275" s="692"/>
      <c r="CWN275" s="692"/>
      <c r="CWO275" s="692"/>
      <c r="CWP275" s="692"/>
      <c r="CWQ275" s="692"/>
      <c r="CWR275" s="692"/>
      <c r="CWS275" s="692"/>
      <c r="CWT275" s="692"/>
      <c r="CWU275" s="692"/>
      <c r="CWV275" s="692"/>
      <c r="CWW275" s="692"/>
      <c r="CWX275" s="692"/>
      <c r="CWY275" s="692"/>
      <c r="CWZ275" s="692"/>
      <c r="CXA275" s="692"/>
      <c r="CXB275" s="692"/>
      <c r="CXC275" s="692"/>
      <c r="CXD275" s="692"/>
      <c r="CXE275" s="692"/>
      <c r="CXF275" s="692"/>
      <c r="CXG275" s="692"/>
      <c r="CXH275" s="692"/>
      <c r="CXI275" s="692"/>
      <c r="CXJ275" s="692"/>
      <c r="CXK275" s="692"/>
      <c r="CXL275" s="692"/>
      <c r="CXM275" s="692"/>
      <c r="CXN275" s="692"/>
      <c r="CXO275" s="692"/>
      <c r="CXP275" s="692"/>
      <c r="CXQ275" s="692"/>
      <c r="CXR275" s="692"/>
      <c r="CXS275" s="692"/>
      <c r="CXT275" s="692"/>
      <c r="CXU275" s="692"/>
      <c r="CXV275" s="692"/>
      <c r="CXW275" s="692"/>
      <c r="CXX275" s="692"/>
      <c r="CXY275" s="692"/>
      <c r="CXZ275" s="692"/>
      <c r="CYA275" s="692"/>
      <c r="CYB275" s="692"/>
      <c r="CYC275" s="692"/>
      <c r="CYD275" s="692"/>
      <c r="CYE275" s="692"/>
      <c r="CYF275" s="692"/>
      <c r="CYG275" s="692"/>
      <c r="CYH275" s="692"/>
      <c r="CYI275" s="692"/>
      <c r="CYJ275" s="692"/>
      <c r="CYK275" s="692"/>
      <c r="CYL275" s="692"/>
      <c r="CYM275" s="692"/>
      <c r="CYN275" s="692"/>
      <c r="CYO275" s="692"/>
      <c r="CYP275" s="692"/>
      <c r="CYQ275" s="692"/>
      <c r="CYR275" s="692"/>
      <c r="CYS275" s="692"/>
      <c r="CYT275" s="692"/>
      <c r="CYU275" s="692"/>
      <c r="CYV275" s="692"/>
      <c r="CYW275" s="692"/>
      <c r="CYX275" s="692"/>
      <c r="CYY275" s="692"/>
      <c r="CYZ275" s="692"/>
      <c r="CZA275" s="692"/>
      <c r="CZB275" s="692"/>
      <c r="CZC275" s="692"/>
      <c r="CZD275" s="692"/>
      <c r="CZE275" s="692"/>
      <c r="CZF275" s="692"/>
      <c r="CZG275" s="692"/>
      <c r="CZH275" s="692"/>
      <c r="CZI275" s="692"/>
      <c r="CZJ275" s="692"/>
      <c r="CZK275" s="692"/>
      <c r="CZL275" s="692"/>
      <c r="CZM275" s="692"/>
      <c r="CZN275" s="692"/>
      <c r="CZO275" s="692"/>
      <c r="CZP275" s="692"/>
      <c r="CZQ275" s="692"/>
      <c r="CZR275" s="692"/>
      <c r="CZS275" s="692"/>
      <c r="CZT275" s="692"/>
      <c r="CZU275" s="692"/>
      <c r="CZV275" s="692"/>
      <c r="CZW275" s="692"/>
      <c r="CZX275" s="692"/>
      <c r="CZY275" s="692"/>
      <c r="CZZ275" s="692"/>
      <c r="DAA275" s="692"/>
      <c r="DAB275" s="692"/>
      <c r="DAC275" s="692"/>
      <c r="DAD275" s="692"/>
      <c r="DAE275" s="692"/>
      <c r="DAF275" s="692"/>
      <c r="DAG275" s="692"/>
      <c r="DAH275" s="692"/>
      <c r="DAI275" s="692"/>
      <c r="DAJ275" s="692"/>
      <c r="DAK275" s="692"/>
      <c r="DAL275" s="692"/>
      <c r="DAM275" s="692"/>
      <c r="DAN275" s="692"/>
      <c r="DAO275" s="692"/>
      <c r="DAP275" s="692"/>
      <c r="DAQ275" s="692"/>
      <c r="DAR275" s="692"/>
      <c r="DAS275" s="692"/>
      <c r="DAT275" s="692"/>
      <c r="DAU275" s="692"/>
      <c r="DAV275" s="692"/>
      <c r="DAW275" s="692"/>
      <c r="DAX275" s="692"/>
      <c r="DAY275" s="692"/>
      <c r="DAZ275" s="692"/>
      <c r="DBA275" s="692"/>
      <c r="DBB275" s="692"/>
      <c r="DBC275" s="692"/>
      <c r="DBD275" s="692"/>
      <c r="DBE275" s="692"/>
      <c r="DBF275" s="692"/>
      <c r="DBG275" s="692"/>
      <c r="DBH275" s="692"/>
      <c r="DBI275" s="692"/>
      <c r="DBJ275" s="692"/>
      <c r="DBK275" s="692"/>
      <c r="DBL275" s="692"/>
      <c r="DBM275" s="692"/>
      <c r="DBN275" s="692"/>
      <c r="DBO275" s="692"/>
      <c r="DBP275" s="692"/>
      <c r="DBQ275" s="692"/>
      <c r="DBR275" s="692"/>
      <c r="DBS275" s="692"/>
      <c r="DBT275" s="692"/>
      <c r="DBU275" s="692"/>
      <c r="DBV275" s="692"/>
      <c r="DBW275" s="692"/>
      <c r="DBX275" s="692"/>
      <c r="DBY275" s="692"/>
      <c r="DBZ275" s="692"/>
      <c r="DCA275" s="692"/>
      <c r="DCB275" s="692"/>
      <c r="DCC275" s="692"/>
      <c r="DCD275" s="692"/>
      <c r="DCE275" s="692"/>
      <c r="DCF275" s="692"/>
      <c r="DCG275" s="692"/>
      <c r="DCH275" s="692"/>
      <c r="DCI275" s="692"/>
      <c r="DCJ275" s="692"/>
      <c r="DCK275" s="692"/>
      <c r="DCL275" s="692"/>
      <c r="DCM275" s="692"/>
      <c r="DCN275" s="692"/>
      <c r="DCO275" s="692"/>
      <c r="DCP275" s="692"/>
      <c r="DCQ275" s="692"/>
      <c r="DCR275" s="692"/>
      <c r="DCS275" s="692"/>
      <c r="DCT275" s="692"/>
      <c r="DCU275" s="692"/>
      <c r="DCV275" s="692"/>
      <c r="DCW275" s="692"/>
      <c r="DCX275" s="692"/>
      <c r="DCY275" s="692"/>
      <c r="DCZ275" s="692"/>
      <c r="DDA275" s="692"/>
      <c r="DDB275" s="692"/>
      <c r="DDC275" s="692"/>
      <c r="DDD275" s="692"/>
      <c r="DDE275" s="692"/>
      <c r="DDF275" s="692"/>
      <c r="DDG275" s="692"/>
      <c r="DDH275" s="692"/>
      <c r="DDI275" s="692"/>
      <c r="DDJ275" s="692"/>
      <c r="DDK275" s="692"/>
      <c r="DDL275" s="692"/>
      <c r="DDM275" s="692"/>
      <c r="DDN275" s="692"/>
      <c r="DDO275" s="692"/>
      <c r="DDP275" s="692"/>
      <c r="DDQ275" s="692"/>
      <c r="DDR275" s="692"/>
      <c r="DDS275" s="692"/>
      <c r="DDT275" s="692"/>
      <c r="DDU275" s="692"/>
      <c r="DDV275" s="692"/>
      <c r="DDW275" s="692"/>
      <c r="DDX275" s="692"/>
      <c r="DDY275" s="692"/>
      <c r="DDZ275" s="692"/>
      <c r="DEA275" s="692"/>
      <c r="DEB275" s="692"/>
      <c r="DEC275" s="692"/>
      <c r="DED275" s="692"/>
      <c r="DEE275" s="692"/>
      <c r="DEF275" s="692"/>
      <c r="DEG275" s="692"/>
      <c r="DEH275" s="692"/>
      <c r="DEI275" s="692"/>
      <c r="DEJ275" s="692"/>
      <c r="DEK275" s="692"/>
      <c r="DEL275" s="692"/>
      <c r="DEM275" s="692"/>
      <c r="DEN275" s="692"/>
      <c r="DEO275" s="692"/>
      <c r="DEP275" s="692"/>
      <c r="DEQ275" s="692"/>
      <c r="DER275" s="692"/>
      <c r="DES275" s="692"/>
      <c r="DET275" s="692"/>
      <c r="DEU275" s="692"/>
      <c r="DEV275" s="692"/>
      <c r="DEW275" s="692"/>
      <c r="DEX275" s="692"/>
      <c r="DEY275" s="692"/>
      <c r="DEZ275" s="692"/>
      <c r="DFA275" s="692"/>
      <c r="DFB275" s="692"/>
      <c r="DFC275" s="692"/>
      <c r="DFD275" s="692"/>
      <c r="DFE275" s="692"/>
      <c r="DFF275" s="692"/>
      <c r="DFG275" s="692"/>
      <c r="DFH275" s="692"/>
      <c r="DFI275" s="692"/>
      <c r="DFJ275" s="692"/>
      <c r="DFK275" s="692"/>
      <c r="DFL275" s="692"/>
      <c r="DFM275" s="692"/>
      <c r="DFN275" s="692"/>
      <c r="DFO275" s="692"/>
      <c r="DFP275" s="692"/>
      <c r="DFQ275" s="692"/>
      <c r="DFR275" s="692"/>
      <c r="DFS275" s="692"/>
      <c r="DFT275" s="692"/>
      <c r="DFU275" s="692"/>
      <c r="DFV275" s="692"/>
      <c r="DFW275" s="692"/>
      <c r="DFX275" s="692"/>
      <c r="DFY275" s="692"/>
      <c r="DFZ275" s="692"/>
      <c r="DGA275" s="692"/>
      <c r="DGB275" s="692"/>
      <c r="DGC275" s="692"/>
      <c r="DGD275" s="692"/>
      <c r="DGE275" s="692"/>
      <c r="DGF275" s="692"/>
      <c r="DGG275" s="692"/>
      <c r="DGH275" s="692"/>
      <c r="DGI275" s="692"/>
      <c r="DGJ275" s="692"/>
      <c r="DGK275" s="692"/>
      <c r="DGL275" s="692"/>
      <c r="DGM275" s="692"/>
      <c r="DGN275" s="692"/>
      <c r="DGO275" s="692"/>
      <c r="DGP275" s="692"/>
      <c r="DGQ275" s="692"/>
      <c r="DGR275" s="692"/>
      <c r="DGS275" s="692"/>
      <c r="DGT275" s="692"/>
      <c r="DGU275" s="692"/>
      <c r="DGV275" s="692"/>
      <c r="DGW275" s="692"/>
      <c r="DGX275" s="692"/>
      <c r="DGY275" s="692"/>
      <c r="DGZ275" s="692"/>
      <c r="DHA275" s="692"/>
      <c r="DHB275" s="692"/>
      <c r="DHC275" s="692"/>
      <c r="DHD275" s="692"/>
      <c r="DHE275" s="692"/>
      <c r="DHF275" s="692"/>
      <c r="DHG275" s="692"/>
      <c r="DHH275" s="692"/>
      <c r="DHI275" s="692"/>
      <c r="DHJ275" s="692"/>
      <c r="DHK275" s="692"/>
      <c r="DHL275" s="692"/>
      <c r="DHM275" s="692"/>
      <c r="DHN275" s="692"/>
      <c r="DHO275" s="692"/>
      <c r="DHP275" s="692"/>
      <c r="DHQ275" s="692"/>
      <c r="DHR275" s="692"/>
      <c r="DHS275" s="692"/>
      <c r="DHT275" s="692"/>
      <c r="DHU275" s="692"/>
      <c r="DHV275" s="692"/>
      <c r="DHW275" s="692"/>
      <c r="DHX275" s="692"/>
      <c r="DHY275" s="692"/>
      <c r="DHZ275" s="692"/>
      <c r="DIA275" s="692"/>
      <c r="DIB275" s="692"/>
      <c r="DIC275" s="692"/>
      <c r="DID275" s="692"/>
      <c r="DIE275" s="692"/>
      <c r="DIF275" s="692"/>
      <c r="DIG275" s="692"/>
      <c r="DIH275" s="692"/>
      <c r="DII275" s="692"/>
      <c r="DIJ275" s="692"/>
      <c r="DIK275" s="692"/>
      <c r="DIL275" s="692"/>
      <c r="DIM275" s="692"/>
      <c r="DIN275" s="692"/>
      <c r="DIO275" s="692"/>
      <c r="DIP275" s="692"/>
      <c r="DIQ275" s="692"/>
      <c r="DIR275" s="692"/>
      <c r="DIS275" s="692"/>
      <c r="DIT275" s="692"/>
      <c r="DIU275" s="692"/>
      <c r="DIV275" s="692"/>
      <c r="DIW275" s="692"/>
      <c r="DIX275" s="692"/>
      <c r="DIY275" s="692"/>
      <c r="DIZ275" s="692"/>
      <c r="DJA275" s="692"/>
      <c r="DJB275" s="692"/>
      <c r="DJC275" s="692"/>
      <c r="DJD275" s="692"/>
      <c r="DJE275" s="692"/>
      <c r="DJF275" s="692"/>
      <c r="DJG275" s="692"/>
      <c r="DJH275" s="692"/>
      <c r="DJI275" s="692"/>
      <c r="DJJ275" s="692"/>
      <c r="DJK275" s="692"/>
      <c r="DJL275" s="692"/>
      <c r="DJM275" s="692"/>
      <c r="DJN275" s="692"/>
      <c r="DJO275" s="692"/>
      <c r="DJP275" s="692"/>
      <c r="DJQ275" s="692"/>
      <c r="DJR275" s="692"/>
      <c r="DJS275" s="692"/>
      <c r="DJT275" s="692"/>
      <c r="DJU275" s="692"/>
      <c r="DJV275" s="692"/>
      <c r="DJW275" s="692"/>
      <c r="DJX275" s="692"/>
      <c r="DJY275" s="692"/>
      <c r="DJZ275" s="692"/>
      <c r="DKA275" s="692"/>
      <c r="DKB275" s="692"/>
      <c r="DKC275" s="692"/>
      <c r="DKD275" s="692"/>
      <c r="DKE275" s="692"/>
      <c r="DKF275" s="692"/>
      <c r="DKG275" s="692"/>
      <c r="DKH275" s="692"/>
      <c r="DKI275" s="692"/>
      <c r="DKJ275" s="692"/>
      <c r="DKK275" s="692"/>
      <c r="DKL275" s="692"/>
      <c r="DKM275" s="692"/>
      <c r="DKN275" s="692"/>
      <c r="DKO275" s="692"/>
      <c r="DKP275" s="692"/>
      <c r="DKQ275" s="692"/>
      <c r="DKR275" s="692"/>
      <c r="DKS275" s="692"/>
      <c r="DKT275" s="692"/>
      <c r="DKU275" s="692"/>
      <c r="DKV275" s="692"/>
      <c r="DKW275" s="692"/>
      <c r="DKX275" s="692"/>
      <c r="DKY275" s="692"/>
      <c r="DKZ275" s="692"/>
      <c r="DLA275" s="692"/>
      <c r="DLB275" s="692"/>
      <c r="DLC275" s="692"/>
      <c r="DLD275" s="692"/>
      <c r="DLE275" s="692"/>
      <c r="DLF275" s="692"/>
      <c r="DLG275" s="692"/>
      <c r="DLH275" s="692"/>
      <c r="DLI275" s="692"/>
      <c r="DLJ275" s="692"/>
      <c r="DLK275" s="692"/>
      <c r="DLL275" s="692"/>
      <c r="DLM275" s="692"/>
      <c r="DLN275" s="692"/>
      <c r="DLO275" s="692"/>
      <c r="DLP275" s="692"/>
      <c r="DLQ275" s="692"/>
      <c r="DLR275" s="692"/>
      <c r="DLS275" s="692"/>
      <c r="DLT275" s="692"/>
      <c r="DLU275" s="692"/>
      <c r="DLV275" s="692"/>
      <c r="DLW275" s="692"/>
      <c r="DLX275" s="692"/>
      <c r="DLY275" s="692"/>
      <c r="DLZ275" s="692"/>
      <c r="DMA275" s="692"/>
      <c r="DMB275" s="692"/>
      <c r="DMC275" s="692"/>
      <c r="DMD275" s="692"/>
      <c r="DME275" s="692"/>
      <c r="DMF275" s="692"/>
      <c r="DMG275" s="692"/>
      <c r="DMH275" s="692"/>
      <c r="DMI275" s="692"/>
      <c r="DMJ275" s="692"/>
      <c r="DMK275" s="692"/>
      <c r="DML275" s="692"/>
      <c r="DMM275" s="692"/>
      <c r="DMN275" s="692"/>
      <c r="DMO275" s="692"/>
      <c r="DMP275" s="692"/>
      <c r="DMQ275" s="692"/>
      <c r="DMR275" s="692"/>
      <c r="DMS275" s="692"/>
      <c r="DMT275" s="692"/>
      <c r="DMU275" s="692"/>
      <c r="DMV275" s="692"/>
      <c r="DMW275" s="692"/>
      <c r="DMX275" s="692"/>
      <c r="DMY275" s="692"/>
      <c r="DMZ275" s="692"/>
      <c r="DNA275" s="692"/>
      <c r="DNB275" s="692"/>
      <c r="DNC275" s="692"/>
      <c r="DND275" s="692"/>
      <c r="DNE275" s="692"/>
      <c r="DNF275" s="692"/>
      <c r="DNG275" s="692"/>
      <c r="DNH275" s="692"/>
      <c r="DNI275" s="692"/>
      <c r="DNJ275" s="692"/>
      <c r="DNK275" s="692"/>
      <c r="DNL275" s="692"/>
      <c r="DNM275" s="692"/>
      <c r="DNN275" s="692"/>
      <c r="DNO275" s="692"/>
      <c r="DNP275" s="692"/>
      <c r="DNQ275" s="692"/>
      <c r="DNR275" s="692"/>
      <c r="DNS275" s="692"/>
      <c r="DNT275" s="692"/>
      <c r="DNU275" s="692"/>
      <c r="DNV275" s="692"/>
      <c r="DNW275" s="692"/>
      <c r="DNX275" s="692"/>
      <c r="DNY275" s="692"/>
      <c r="DNZ275" s="692"/>
      <c r="DOA275" s="692"/>
      <c r="DOB275" s="692"/>
      <c r="DOC275" s="692"/>
      <c r="DOD275" s="692"/>
      <c r="DOE275" s="692"/>
      <c r="DOF275" s="692"/>
      <c r="DOG275" s="692"/>
      <c r="DOH275" s="692"/>
      <c r="DOI275" s="692"/>
      <c r="DOJ275" s="692"/>
      <c r="DOK275" s="692"/>
      <c r="DOL275" s="692"/>
      <c r="DOM275" s="692"/>
      <c r="DON275" s="692"/>
      <c r="DOO275" s="692"/>
      <c r="DOP275" s="692"/>
      <c r="DOQ275" s="692"/>
      <c r="DOR275" s="692"/>
      <c r="DOS275" s="692"/>
      <c r="DOT275" s="692"/>
      <c r="DOU275" s="692"/>
      <c r="DOV275" s="692"/>
      <c r="DOW275" s="692"/>
      <c r="DOX275" s="692"/>
      <c r="DOY275" s="692"/>
      <c r="DOZ275" s="692"/>
      <c r="DPA275" s="692"/>
      <c r="DPB275" s="692"/>
      <c r="DPC275" s="692"/>
      <c r="DPD275" s="692"/>
      <c r="DPE275" s="692"/>
      <c r="DPF275" s="692"/>
      <c r="DPG275" s="692"/>
      <c r="DPH275" s="692"/>
      <c r="DPI275" s="692"/>
      <c r="DPJ275" s="692"/>
      <c r="DPK275" s="692"/>
      <c r="DPL275" s="692"/>
      <c r="DPM275" s="692"/>
      <c r="DPN275" s="692"/>
      <c r="DPO275" s="692"/>
      <c r="DPP275" s="692"/>
      <c r="DPQ275" s="692"/>
      <c r="DPR275" s="692"/>
      <c r="DPS275" s="692"/>
      <c r="DPT275" s="692"/>
      <c r="DPU275" s="692"/>
      <c r="DPV275" s="692"/>
      <c r="DPW275" s="692"/>
      <c r="DPX275" s="692"/>
      <c r="DPY275" s="692"/>
      <c r="DPZ275" s="692"/>
      <c r="DQA275" s="692"/>
      <c r="DQB275" s="692"/>
      <c r="DQC275" s="692"/>
      <c r="DQD275" s="692"/>
      <c r="DQE275" s="692"/>
      <c r="DQF275" s="692"/>
      <c r="DQG275" s="692"/>
      <c r="DQH275" s="692"/>
      <c r="DQI275" s="692"/>
      <c r="DQJ275" s="692"/>
      <c r="DQK275" s="692"/>
      <c r="DQL275" s="692"/>
      <c r="DQM275" s="692"/>
      <c r="DQN275" s="692"/>
      <c r="DQO275" s="692"/>
      <c r="DQP275" s="692"/>
      <c r="DQQ275" s="692"/>
      <c r="DQR275" s="692"/>
      <c r="DQS275" s="692"/>
      <c r="DQT275" s="692"/>
      <c r="DQU275" s="692"/>
      <c r="DQV275" s="692"/>
      <c r="DQW275" s="692"/>
      <c r="DQX275" s="692"/>
      <c r="DQY275" s="692"/>
      <c r="DQZ275" s="692"/>
      <c r="DRA275" s="692"/>
      <c r="DRB275" s="692"/>
      <c r="DRC275" s="692"/>
      <c r="DRD275" s="692"/>
      <c r="DRE275" s="692"/>
      <c r="DRF275" s="692"/>
      <c r="DRG275" s="692"/>
      <c r="DRH275" s="692"/>
      <c r="DRI275" s="692"/>
      <c r="DRJ275" s="692"/>
      <c r="DRK275" s="692"/>
      <c r="DRL275" s="692"/>
      <c r="DRM275" s="692"/>
      <c r="DRN275" s="692"/>
      <c r="DRO275" s="692"/>
      <c r="DRP275" s="692"/>
      <c r="DRQ275" s="692"/>
      <c r="DRR275" s="692"/>
      <c r="DRS275" s="692"/>
      <c r="DRT275" s="692"/>
      <c r="DRU275" s="692"/>
      <c r="DRV275" s="692"/>
      <c r="DRW275" s="692"/>
      <c r="DRX275" s="692"/>
      <c r="DRY275" s="692"/>
      <c r="DRZ275" s="692"/>
      <c r="DSA275" s="692"/>
      <c r="DSB275" s="692"/>
      <c r="DSC275" s="692"/>
      <c r="DSD275" s="692"/>
      <c r="DSE275" s="692"/>
      <c r="DSF275" s="692"/>
      <c r="DSG275" s="692"/>
      <c r="DSH275" s="692"/>
      <c r="DSI275" s="692"/>
      <c r="DSJ275" s="692"/>
      <c r="DSK275" s="692"/>
      <c r="DSL275" s="692"/>
      <c r="DSM275" s="692"/>
      <c r="DSN275" s="692"/>
      <c r="DSO275" s="692"/>
      <c r="DSP275" s="692"/>
      <c r="DSQ275" s="692"/>
      <c r="DSR275" s="692"/>
      <c r="DSS275" s="692"/>
      <c r="DST275" s="692"/>
      <c r="DSU275" s="692"/>
      <c r="DSV275" s="692"/>
      <c r="DSW275" s="692"/>
      <c r="DSX275" s="692"/>
      <c r="DSY275" s="692"/>
      <c r="DSZ275" s="692"/>
      <c r="DTA275" s="692"/>
      <c r="DTB275" s="692"/>
      <c r="DTC275" s="692"/>
      <c r="DTD275" s="692"/>
      <c r="DTE275" s="692"/>
      <c r="DTF275" s="692"/>
      <c r="DTG275" s="692"/>
      <c r="DTH275" s="692"/>
      <c r="DTI275" s="692"/>
      <c r="DTJ275" s="692"/>
      <c r="DTK275" s="692"/>
      <c r="DTL275" s="692"/>
      <c r="DTM275" s="692"/>
      <c r="DTN275" s="692"/>
      <c r="DTO275" s="692"/>
      <c r="DTP275" s="692"/>
      <c r="DTQ275" s="692"/>
      <c r="DTR275" s="692"/>
      <c r="DTS275" s="692"/>
      <c r="DTT275" s="692"/>
      <c r="DTU275" s="692"/>
      <c r="DTV275" s="692"/>
      <c r="DTW275" s="692"/>
      <c r="DTX275" s="692"/>
      <c r="DTY275" s="692"/>
      <c r="DTZ275" s="692"/>
      <c r="DUA275" s="692"/>
      <c r="DUB275" s="692"/>
      <c r="DUC275" s="692"/>
      <c r="DUD275" s="692"/>
      <c r="DUE275" s="692"/>
      <c r="DUF275" s="692"/>
      <c r="DUG275" s="692"/>
      <c r="DUH275" s="692"/>
      <c r="DUI275" s="692"/>
      <c r="DUJ275" s="692"/>
      <c r="DUK275" s="692"/>
      <c r="DUL275" s="692"/>
      <c r="DUM275" s="692"/>
      <c r="DUN275" s="692"/>
      <c r="DUO275" s="692"/>
      <c r="DUP275" s="692"/>
      <c r="DUQ275" s="692"/>
      <c r="DUR275" s="692"/>
      <c r="DUS275" s="692"/>
      <c r="DUT275" s="692"/>
      <c r="DUU275" s="692"/>
      <c r="DUV275" s="692"/>
      <c r="DUW275" s="692"/>
      <c r="DUX275" s="692"/>
      <c r="DUY275" s="692"/>
      <c r="DUZ275" s="692"/>
      <c r="DVA275" s="692"/>
      <c r="DVB275" s="692"/>
      <c r="DVC275" s="692"/>
      <c r="DVD275" s="692"/>
      <c r="DVE275" s="692"/>
      <c r="DVF275" s="692"/>
      <c r="DVG275" s="692"/>
      <c r="DVH275" s="692"/>
      <c r="DVI275" s="692"/>
      <c r="DVJ275" s="692"/>
      <c r="DVK275" s="692"/>
      <c r="DVL275" s="692"/>
      <c r="DVM275" s="692"/>
      <c r="DVN275" s="692"/>
      <c r="DVO275" s="692"/>
      <c r="DVP275" s="692"/>
      <c r="DVQ275" s="692"/>
      <c r="DVR275" s="692"/>
      <c r="DVS275" s="692"/>
      <c r="DVT275" s="692"/>
      <c r="DVU275" s="692"/>
      <c r="DVV275" s="692"/>
      <c r="DVW275" s="692"/>
      <c r="DVX275" s="692"/>
      <c r="DVY275" s="692"/>
      <c r="DVZ275" s="692"/>
      <c r="DWA275" s="692"/>
      <c r="DWB275" s="692"/>
      <c r="DWC275" s="692"/>
      <c r="DWD275" s="692"/>
      <c r="DWE275" s="692"/>
      <c r="DWF275" s="692"/>
      <c r="DWG275" s="692"/>
      <c r="DWH275" s="692"/>
      <c r="DWI275" s="692"/>
      <c r="DWJ275" s="692"/>
      <c r="DWK275" s="692"/>
      <c r="DWL275" s="692"/>
      <c r="DWM275" s="692"/>
      <c r="DWN275" s="692"/>
      <c r="DWO275" s="692"/>
      <c r="DWP275" s="692"/>
      <c r="DWQ275" s="692"/>
      <c r="DWR275" s="692"/>
      <c r="DWS275" s="692"/>
      <c r="DWT275" s="692"/>
      <c r="DWU275" s="692"/>
      <c r="DWV275" s="692"/>
      <c r="DWW275" s="692"/>
      <c r="DWX275" s="692"/>
      <c r="DWY275" s="692"/>
      <c r="DWZ275" s="692"/>
      <c r="DXA275" s="692"/>
      <c r="DXB275" s="692"/>
      <c r="DXC275" s="692"/>
      <c r="DXD275" s="692"/>
      <c r="DXE275" s="692"/>
      <c r="DXF275" s="692"/>
      <c r="DXG275" s="692"/>
      <c r="DXH275" s="692"/>
      <c r="DXI275" s="692"/>
      <c r="DXJ275" s="692"/>
      <c r="DXK275" s="692"/>
      <c r="DXL275" s="692"/>
      <c r="DXM275" s="692"/>
      <c r="DXN275" s="692"/>
      <c r="DXO275" s="692"/>
      <c r="DXP275" s="692"/>
      <c r="DXQ275" s="692"/>
      <c r="DXR275" s="692"/>
      <c r="DXS275" s="692"/>
      <c r="DXT275" s="692"/>
      <c r="DXU275" s="692"/>
      <c r="DXV275" s="692"/>
      <c r="DXW275" s="692"/>
      <c r="DXX275" s="692"/>
      <c r="DXY275" s="692"/>
      <c r="DXZ275" s="692"/>
      <c r="DYA275" s="692"/>
      <c r="DYB275" s="692"/>
      <c r="DYC275" s="692"/>
      <c r="DYD275" s="692"/>
      <c r="DYE275" s="692"/>
      <c r="DYF275" s="692"/>
      <c r="DYG275" s="692"/>
      <c r="DYH275" s="692"/>
      <c r="DYI275" s="692"/>
      <c r="DYJ275" s="692"/>
      <c r="DYK275" s="692"/>
      <c r="DYL275" s="692"/>
      <c r="DYM275" s="692"/>
      <c r="DYN275" s="692"/>
      <c r="DYO275" s="692"/>
      <c r="DYP275" s="692"/>
      <c r="DYQ275" s="692"/>
      <c r="DYR275" s="692"/>
      <c r="DYS275" s="692"/>
      <c r="DYT275" s="692"/>
      <c r="DYU275" s="692"/>
      <c r="DYV275" s="692"/>
      <c r="DYW275" s="692"/>
      <c r="DYX275" s="692"/>
      <c r="DYY275" s="692"/>
      <c r="DYZ275" s="692"/>
      <c r="DZA275" s="692"/>
      <c r="DZB275" s="692"/>
      <c r="DZC275" s="692"/>
      <c r="DZD275" s="692"/>
      <c r="DZE275" s="692"/>
      <c r="DZF275" s="692"/>
      <c r="DZG275" s="692"/>
      <c r="DZH275" s="692"/>
      <c r="DZI275" s="692"/>
      <c r="DZJ275" s="692"/>
      <c r="DZK275" s="692"/>
      <c r="DZL275" s="692"/>
      <c r="DZM275" s="692"/>
      <c r="DZN275" s="692"/>
      <c r="DZO275" s="692"/>
      <c r="DZP275" s="692"/>
      <c r="DZQ275" s="692"/>
      <c r="DZR275" s="692"/>
      <c r="DZS275" s="692"/>
      <c r="DZT275" s="692"/>
      <c r="DZU275" s="692"/>
      <c r="DZV275" s="692"/>
      <c r="DZW275" s="692"/>
      <c r="DZX275" s="692"/>
      <c r="DZY275" s="692"/>
      <c r="DZZ275" s="692"/>
      <c r="EAA275" s="692"/>
      <c r="EAB275" s="692"/>
      <c r="EAC275" s="692"/>
      <c r="EAD275" s="692"/>
      <c r="EAE275" s="692"/>
      <c r="EAF275" s="692"/>
      <c r="EAG275" s="692"/>
      <c r="EAH275" s="692"/>
      <c r="EAI275" s="692"/>
      <c r="EAJ275" s="692"/>
      <c r="EAK275" s="692"/>
      <c r="EAL275" s="692"/>
      <c r="EAM275" s="692"/>
      <c r="EAN275" s="692"/>
      <c r="EAO275" s="692"/>
      <c r="EAP275" s="692"/>
      <c r="EAQ275" s="692"/>
      <c r="EAR275" s="692"/>
      <c r="EAS275" s="692"/>
      <c r="EAT275" s="692"/>
      <c r="EAU275" s="692"/>
      <c r="EAV275" s="692"/>
      <c r="EAW275" s="692"/>
      <c r="EAX275" s="692"/>
      <c r="EAY275" s="692"/>
      <c r="EAZ275" s="692"/>
      <c r="EBA275" s="692"/>
      <c r="EBB275" s="692"/>
      <c r="EBC275" s="692"/>
      <c r="EBD275" s="692"/>
      <c r="EBE275" s="692"/>
      <c r="EBF275" s="692"/>
      <c r="EBG275" s="692"/>
      <c r="EBH275" s="692"/>
      <c r="EBI275" s="692"/>
      <c r="EBJ275" s="692"/>
      <c r="EBK275" s="692"/>
      <c r="EBL275" s="692"/>
      <c r="EBM275" s="692"/>
      <c r="EBN275" s="692"/>
      <c r="EBO275" s="692"/>
      <c r="EBP275" s="692"/>
      <c r="EBQ275" s="692"/>
      <c r="EBR275" s="692"/>
      <c r="EBS275" s="692"/>
      <c r="EBT275" s="692"/>
      <c r="EBU275" s="692"/>
      <c r="EBV275" s="692"/>
      <c r="EBW275" s="692"/>
      <c r="EBX275" s="692"/>
      <c r="EBY275" s="692"/>
      <c r="EBZ275" s="692"/>
      <c r="ECA275" s="692"/>
      <c r="ECB275" s="692"/>
      <c r="ECC275" s="692"/>
      <c r="ECD275" s="692"/>
      <c r="ECE275" s="692"/>
      <c r="ECF275" s="692"/>
      <c r="ECG275" s="692"/>
      <c r="ECH275" s="692"/>
      <c r="ECI275" s="692"/>
      <c r="ECJ275" s="692"/>
      <c r="ECK275" s="692"/>
      <c r="ECL275" s="692"/>
      <c r="ECM275" s="692"/>
      <c r="ECN275" s="692"/>
      <c r="ECO275" s="692"/>
      <c r="ECP275" s="692"/>
      <c r="ECQ275" s="692"/>
      <c r="ECR275" s="692"/>
      <c r="ECS275" s="692"/>
      <c r="ECT275" s="692"/>
      <c r="ECU275" s="692"/>
      <c r="ECV275" s="692"/>
      <c r="ECW275" s="692"/>
      <c r="ECX275" s="692"/>
      <c r="ECY275" s="692"/>
      <c r="ECZ275" s="692"/>
      <c r="EDA275" s="692"/>
      <c r="EDB275" s="692"/>
      <c r="EDC275" s="692"/>
      <c r="EDD275" s="692"/>
      <c r="EDE275" s="692"/>
      <c r="EDF275" s="692"/>
      <c r="EDG275" s="692"/>
      <c r="EDH275" s="692"/>
      <c r="EDI275" s="692"/>
      <c r="EDJ275" s="692"/>
      <c r="EDK275" s="692"/>
      <c r="EDL275" s="692"/>
      <c r="EDM275" s="692"/>
      <c r="EDN275" s="692"/>
      <c r="EDO275" s="692"/>
      <c r="EDP275" s="692"/>
      <c r="EDQ275" s="692"/>
      <c r="EDR275" s="692"/>
      <c r="EDS275" s="692"/>
      <c r="EDT275" s="692"/>
      <c r="EDU275" s="692"/>
      <c r="EDV275" s="692"/>
      <c r="EDW275" s="692"/>
      <c r="EDX275" s="692"/>
      <c r="EDY275" s="692"/>
      <c r="EDZ275" s="692"/>
      <c r="EEA275" s="692"/>
      <c r="EEB275" s="692"/>
      <c r="EEC275" s="692"/>
      <c r="EED275" s="692"/>
      <c r="EEE275" s="692"/>
      <c r="EEF275" s="692"/>
      <c r="EEG275" s="692"/>
      <c r="EEH275" s="692"/>
      <c r="EEI275" s="692"/>
      <c r="EEJ275" s="692"/>
      <c r="EEK275" s="692"/>
      <c r="EEL275" s="692"/>
      <c r="EEM275" s="692"/>
      <c r="EEN275" s="692"/>
      <c r="EEO275" s="692"/>
      <c r="EEP275" s="692"/>
      <c r="EEQ275" s="692"/>
      <c r="EER275" s="692"/>
      <c r="EES275" s="692"/>
      <c r="EET275" s="692"/>
      <c r="EEU275" s="692"/>
      <c r="EEV275" s="692"/>
      <c r="EEW275" s="692"/>
      <c r="EEX275" s="692"/>
      <c r="EEY275" s="692"/>
      <c r="EEZ275" s="692"/>
      <c r="EFA275" s="692"/>
      <c r="EFB275" s="692"/>
      <c r="EFC275" s="692"/>
      <c r="EFD275" s="692"/>
      <c r="EFE275" s="692"/>
      <c r="EFF275" s="692"/>
      <c r="EFG275" s="692"/>
      <c r="EFH275" s="692"/>
      <c r="EFI275" s="692"/>
      <c r="EFJ275" s="692"/>
      <c r="EFK275" s="692"/>
      <c r="EFL275" s="692"/>
      <c r="EFM275" s="692"/>
      <c r="EFN275" s="692"/>
      <c r="EFO275" s="692"/>
      <c r="EFP275" s="692"/>
      <c r="EFQ275" s="692"/>
      <c r="EFR275" s="692"/>
      <c r="EFS275" s="692"/>
      <c r="EFT275" s="692"/>
      <c r="EFU275" s="692"/>
      <c r="EFV275" s="692"/>
      <c r="EFW275" s="692"/>
      <c r="EFX275" s="692"/>
      <c r="EFY275" s="692"/>
      <c r="EFZ275" s="692"/>
      <c r="EGA275" s="692"/>
      <c r="EGB275" s="692"/>
      <c r="EGC275" s="692"/>
      <c r="EGD275" s="692"/>
      <c r="EGE275" s="692"/>
      <c r="EGF275" s="692"/>
      <c r="EGG275" s="692"/>
      <c r="EGH275" s="692"/>
      <c r="EGI275" s="692"/>
      <c r="EGJ275" s="692"/>
      <c r="EGK275" s="692"/>
      <c r="EGL275" s="692"/>
      <c r="EGM275" s="692"/>
      <c r="EGN275" s="692"/>
      <c r="EGO275" s="692"/>
      <c r="EGP275" s="692"/>
      <c r="EGQ275" s="692"/>
      <c r="EGR275" s="692"/>
      <c r="EGS275" s="692"/>
      <c r="EGT275" s="692"/>
      <c r="EGU275" s="692"/>
      <c r="EGV275" s="692"/>
      <c r="EGW275" s="692"/>
      <c r="EGX275" s="692"/>
      <c r="EGY275" s="692"/>
      <c r="EGZ275" s="692"/>
      <c r="EHA275" s="692"/>
      <c r="EHB275" s="692"/>
      <c r="EHC275" s="692"/>
      <c r="EHD275" s="692"/>
      <c r="EHE275" s="692"/>
      <c r="EHF275" s="692"/>
      <c r="EHG275" s="692"/>
      <c r="EHH275" s="692"/>
      <c r="EHI275" s="692"/>
      <c r="EHJ275" s="692"/>
      <c r="EHK275" s="692"/>
      <c r="EHL275" s="692"/>
      <c r="EHM275" s="692"/>
      <c r="EHN275" s="692"/>
      <c r="EHO275" s="692"/>
      <c r="EHP275" s="692"/>
      <c r="EHQ275" s="692"/>
      <c r="EHR275" s="692"/>
      <c r="EHS275" s="692"/>
      <c r="EHT275" s="692"/>
      <c r="EHU275" s="692"/>
      <c r="EHV275" s="692"/>
      <c r="EHW275" s="692"/>
      <c r="EHX275" s="692"/>
      <c r="EHY275" s="692"/>
      <c r="EHZ275" s="692"/>
      <c r="EIA275" s="692"/>
      <c r="EIB275" s="692"/>
      <c r="EIC275" s="692"/>
      <c r="EID275" s="692"/>
      <c r="EIE275" s="692"/>
      <c r="EIF275" s="692"/>
      <c r="EIG275" s="692"/>
      <c r="EIH275" s="692"/>
      <c r="EII275" s="692"/>
      <c r="EIJ275" s="692"/>
      <c r="EIK275" s="692"/>
      <c r="EIL275" s="692"/>
      <c r="EIM275" s="692"/>
      <c r="EIN275" s="692"/>
      <c r="EIO275" s="692"/>
      <c r="EIP275" s="692"/>
      <c r="EIQ275" s="692"/>
      <c r="EIR275" s="692"/>
      <c r="EIS275" s="692"/>
      <c r="EIT275" s="692"/>
      <c r="EIU275" s="692"/>
      <c r="EIV275" s="692"/>
      <c r="EIW275" s="692"/>
      <c r="EIX275" s="692"/>
      <c r="EIY275" s="692"/>
      <c r="EIZ275" s="692"/>
      <c r="EJA275" s="692"/>
      <c r="EJB275" s="692"/>
      <c r="EJC275" s="692"/>
      <c r="EJD275" s="692"/>
      <c r="EJE275" s="692"/>
      <c r="EJF275" s="692"/>
      <c r="EJG275" s="692"/>
      <c r="EJH275" s="692"/>
      <c r="EJI275" s="692"/>
      <c r="EJJ275" s="692"/>
      <c r="EJK275" s="692"/>
      <c r="EJL275" s="692"/>
      <c r="EJM275" s="692"/>
      <c r="EJN275" s="692"/>
      <c r="EJO275" s="692"/>
      <c r="EJP275" s="692"/>
      <c r="EJQ275" s="692"/>
      <c r="EJR275" s="692"/>
      <c r="EJS275" s="692"/>
      <c r="EJT275" s="692"/>
      <c r="EJU275" s="692"/>
      <c r="EJV275" s="692"/>
      <c r="EJW275" s="692"/>
      <c r="EJX275" s="692"/>
      <c r="EJY275" s="692"/>
      <c r="EJZ275" s="692"/>
      <c r="EKA275" s="692"/>
      <c r="EKB275" s="692"/>
      <c r="EKC275" s="692"/>
      <c r="EKD275" s="692"/>
      <c r="EKE275" s="692"/>
      <c r="EKF275" s="692"/>
      <c r="EKG275" s="692"/>
      <c r="EKH275" s="692"/>
      <c r="EKI275" s="692"/>
      <c r="EKJ275" s="692"/>
      <c r="EKK275" s="692"/>
      <c r="EKL275" s="692"/>
      <c r="EKM275" s="692"/>
      <c r="EKN275" s="692"/>
      <c r="EKO275" s="692"/>
      <c r="EKP275" s="692"/>
      <c r="EKQ275" s="692"/>
      <c r="EKR275" s="692"/>
      <c r="EKS275" s="692"/>
      <c r="EKT275" s="692"/>
      <c r="EKU275" s="692"/>
      <c r="EKV275" s="692"/>
      <c r="EKW275" s="692"/>
      <c r="EKX275" s="692"/>
      <c r="EKY275" s="692"/>
      <c r="EKZ275" s="692"/>
      <c r="ELA275" s="692"/>
      <c r="ELB275" s="692"/>
      <c r="ELC275" s="692"/>
      <c r="ELD275" s="692"/>
      <c r="ELE275" s="692"/>
      <c r="ELF275" s="692"/>
      <c r="ELG275" s="692"/>
      <c r="ELH275" s="692"/>
      <c r="ELI275" s="692"/>
      <c r="ELJ275" s="692"/>
      <c r="ELK275" s="692"/>
      <c r="ELL275" s="692"/>
      <c r="ELM275" s="692"/>
      <c r="ELN275" s="692"/>
      <c r="ELO275" s="692"/>
      <c r="ELP275" s="692"/>
      <c r="ELQ275" s="692"/>
      <c r="ELR275" s="692"/>
      <c r="ELS275" s="692"/>
      <c r="ELT275" s="692"/>
      <c r="ELU275" s="692"/>
      <c r="ELV275" s="692"/>
      <c r="ELW275" s="692"/>
      <c r="ELX275" s="692"/>
      <c r="ELY275" s="692"/>
      <c r="ELZ275" s="692"/>
      <c r="EMA275" s="692"/>
      <c r="EMB275" s="692"/>
      <c r="EMC275" s="692"/>
      <c r="EMD275" s="692"/>
      <c r="EME275" s="692"/>
      <c r="EMF275" s="692"/>
      <c r="EMG275" s="692"/>
      <c r="EMH275" s="692"/>
      <c r="EMI275" s="692"/>
      <c r="EMJ275" s="692"/>
      <c r="EMK275" s="692"/>
      <c r="EML275" s="692"/>
      <c r="EMM275" s="692"/>
      <c r="EMN275" s="692"/>
      <c r="EMO275" s="692"/>
      <c r="EMP275" s="692"/>
      <c r="EMQ275" s="692"/>
      <c r="EMR275" s="692"/>
      <c r="EMS275" s="692"/>
      <c r="EMT275" s="692"/>
      <c r="EMU275" s="692"/>
      <c r="EMV275" s="692"/>
      <c r="EMW275" s="692"/>
      <c r="EMX275" s="692"/>
      <c r="EMY275" s="692"/>
      <c r="EMZ275" s="692"/>
      <c r="ENA275" s="692"/>
      <c r="ENB275" s="692"/>
      <c r="ENC275" s="692"/>
      <c r="END275" s="692"/>
      <c r="ENE275" s="692"/>
      <c r="ENF275" s="692"/>
      <c r="ENG275" s="692"/>
      <c r="ENH275" s="692"/>
      <c r="ENI275" s="692"/>
      <c r="ENJ275" s="692"/>
      <c r="ENK275" s="692"/>
      <c r="ENL275" s="692"/>
      <c r="ENM275" s="692"/>
      <c r="ENN275" s="692"/>
      <c r="ENO275" s="692"/>
      <c r="ENP275" s="692"/>
      <c r="ENQ275" s="692"/>
      <c r="ENR275" s="692"/>
      <c r="ENS275" s="692"/>
      <c r="ENT275" s="692"/>
      <c r="ENU275" s="692"/>
      <c r="ENV275" s="692"/>
      <c r="ENW275" s="692"/>
      <c r="ENX275" s="692"/>
      <c r="ENY275" s="692"/>
      <c r="ENZ275" s="692"/>
      <c r="EOA275" s="692"/>
      <c r="EOB275" s="692"/>
      <c r="EOC275" s="692"/>
      <c r="EOD275" s="692"/>
      <c r="EOE275" s="692"/>
      <c r="EOF275" s="692"/>
      <c r="EOG275" s="692"/>
      <c r="EOH275" s="692"/>
      <c r="EOI275" s="692"/>
      <c r="EOJ275" s="692"/>
      <c r="EOK275" s="692"/>
      <c r="EOL275" s="692"/>
      <c r="EOM275" s="692"/>
      <c r="EON275" s="692"/>
      <c r="EOO275" s="692"/>
      <c r="EOP275" s="692"/>
      <c r="EOQ275" s="692"/>
      <c r="EOR275" s="692"/>
      <c r="EOS275" s="692"/>
      <c r="EOT275" s="692"/>
      <c r="EOU275" s="692"/>
      <c r="EOV275" s="692"/>
      <c r="EOW275" s="692"/>
      <c r="EOX275" s="692"/>
      <c r="EOY275" s="692"/>
      <c r="EOZ275" s="692"/>
      <c r="EPA275" s="692"/>
      <c r="EPB275" s="692"/>
      <c r="EPC275" s="692"/>
      <c r="EPD275" s="692"/>
      <c r="EPE275" s="692"/>
      <c r="EPF275" s="692"/>
      <c r="EPG275" s="692"/>
      <c r="EPH275" s="692"/>
      <c r="EPI275" s="692"/>
      <c r="EPJ275" s="692"/>
      <c r="EPK275" s="692"/>
      <c r="EPL275" s="692"/>
      <c r="EPM275" s="692"/>
      <c r="EPN275" s="692"/>
      <c r="EPO275" s="692"/>
      <c r="EPP275" s="692"/>
      <c r="EPQ275" s="692"/>
      <c r="EPR275" s="692"/>
      <c r="EPS275" s="692"/>
      <c r="EPT275" s="692"/>
      <c r="EPU275" s="692"/>
      <c r="EPV275" s="692"/>
      <c r="EPW275" s="692"/>
      <c r="EPX275" s="692"/>
      <c r="EPY275" s="692"/>
      <c r="EPZ275" s="692"/>
      <c r="EQA275" s="692"/>
      <c r="EQB275" s="692"/>
      <c r="EQC275" s="692"/>
      <c r="EQD275" s="692"/>
      <c r="EQE275" s="692"/>
      <c r="EQF275" s="692"/>
      <c r="EQG275" s="692"/>
      <c r="EQH275" s="692"/>
      <c r="EQI275" s="692"/>
      <c r="EQJ275" s="692"/>
      <c r="EQK275" s="692"/>
      <c r="EQL275" s="692"/>
      <c r="EQM275" s="692"/>
      <c r="EQN275" s="692"/>
      <c r="EQO275" s="692"/>
      <c r="EQP275" s="692"/>
      <c r="EQQ275" s="692"/>
      <c r="EQR275" s="692"/>
      <c r="EQS275" s="692"/>
      <c r="EQT275" s="692"/>
      <c r="EQU275" s="692"/>
      <c r="EQV275" s="692"/>
      <c r="EQW275" s="692"/>
      <c r="EQX275" s="692"/>
      <c r="EQY275" s="692"/>
      <c r="EQZ275" s="692"/>
      <c r="ERA275" s="692"/>
      <c r="ERB275" s="692"/>
      <c r="ERC275" s="692"/>
      <c r="ERD275" s="692"/>
      <c r="ERE275" s="692"/>
      <c r="ERF275" s="692"/>
      <c r="ERG275" s="692"/>
      <c r="ERH275" s="692"/>
      <c r="ERI275" s="692"/>
      <c r="ERJ275" s="692"/>
      <c r="ERK275" s="692"/>
      <c r="ERL275" s="692"/>
      <c r="ERM275" s="692"/>
      <c r="ERN275" s="692"/>
      <c r="ERO275" s="692"/>
      <c r="ERP275" s="692"/>
      <c r="ERQ275" s="692"/>
      <c r="ERR275" s="692"/>
      <c r="ERS275" s="692"/>
      <c r="ERT275" s="692"/>
      <c r="ERU275" s="692"/>
      <c r="ERV275" s="692"/>
      <c r="ERW275" s="692"/>
      <c r="ERX275" s="692"/>
      <c r="ERY275" s="692"/>
      <c r="ERZ275" s="692"/>
      <c r="ESA275" s="692"/>
      <c r="ESB275" s="692"/>
      <c r="ESC275" s="692"/>
      <c r="ESD275" s="692"/>
      <c r="ESE275" s="692"/>
      <c r="ESF275" s="692"/>
      <c r="ESG275" s="692"/>
      <c r="ESH275" s="692"/>
      <c r="ESI275" s="692"/>
      <c r="ESJ275" s="692"/>
      <c r="ESK275" s="692"/>
      <c r="ESL275" s="692"/>
      <c r="ESM275" s="692"/>
      <c r="ESN275" s="692"/>
      <c r="ESO275" s="692"/>
      <c r="ESP275" s="692"/>
      <c r="ESQ275" s="692"/>
      <c r="ESR275" s="692"/>
      <c r="ESS275" s="692"/>
      <c r="EST275" s="692"/>
      <c r="ESU275" s="692"/>
      <c r="ESV275" s="692"/>
      <c r="ESW275" s="692"/>
      <c r="ESX275" s="692"/>
      <c r="ESY275" s="692"/>
      <c r="ESZ275" s="692"/>
      <c r="ETA275" s="692"/>
      <c r="ETB275" s="692"/>
      <c r="ETC275" s="692"/>
      <c r="ETD275" s="692"/>
      <c r="ETE275" s="692"/>
      <c r="ETF275" s="692"/>
      <c r="ETG275" s="692"/>
      <c r="ETH275" s="692"/>
      <c r="ETI275" s="692"/>
      <c r="ETJ275" s="692"/>
      <c r="ETK275" s="692"/>
      <c r="ETL275" s="692"/>
      <c r="ETM275" s="692"/>
      <c r="ETN275" s="692"/>
      <c r="ETO275" s="692"/>
      <c r="ETP275" s="692"/>
      <c r="ETQ275" s="692"/>
      <c r="ETR275" s="692"/>
      <c r="ETS275" s="692"/>
      <c r="ETT275" s="692"/>
      <c r="ETU275" s="692"/>
      <c r="ETV275" s="692"/>
      <c r="ETW275" s="692"/>
      <c r="ETX275" s="692"/>
      <c r="ETY275" s="692"/>
      <c r="ETZ275" s="692"/>
      <c r="EUA275" s="692"/>
      <c r="EUB275" s="692"/>
      <c r="EUC275" s="692"/>
      <c r="EUD275" s="692"/>
      <c r="EUE275" s="692"/>
      <c r="EUF275" s="692"/>
      <c r="EUG275" s="692"/>
      <c r="EUH275" s="692"/>
      <c r="EUI275" s="692"/>
      <c r="EUJ275" s="692"/>
      <c r="EUK275" s="692"/>
      <c r="EUL275" s="692"/>
      <c r="EUM275" s="692"/>
      <c r="EUN275" s="692"/>
      <c r="EUO275" s="692"/>
      <c r="EUP275" s="692"/>
      <c r="EUQ275" s="692"/>
      <c r="EUR275" s="692"/>
      <c r="EUS275" s="692"/>
      <c r="EUT275" s="692"/>
      <c r="EUU275" s="692"/>
      <c r="EUV275" s="692"/>
      <c r="EUW275" s="692"/>
      <c r="EUX275" s="692"/>
      <c r="EUY275" s="692"/>
      <c r="EUZ275" s="692"/>
      <c r="EVA275" s="692"/>
      <c r="EVB275" s="692"/>
      <c r="EVC275" s="692"/>
      <c r="EVD275" s="692"/>
      <c r="EVE275" s="692"/>
      <c r="EVF275" s="692"/>
      <c r="EVG275" s="692"/>
      <c r="EVH275" s="692"/>
      <c r="EVI275" s="692"/>
      <c r="EVJ275" s="692"/>
      <c r="EVK275" s="692"/>
      <c r="EVL275" s="692"/>
      <c r="EVM275" s="692"/>
      <c r="EVN275" s="692"/>
      <c r="EVO275" s="692"/>
      <c r="EVP275" s="692"/>
      <c r="EVQ275" s="692"/>
      <c r="EVR275" s="692"/>
      <c r="EVS275" s="692"/>
      <c r="EVT275" s="692"/>
      <c r="EVU275" s="692"/>
      <c r="EVV275" s="692"/>
      <c r="EVW275" s="692"/>
      <c r="EVX275" s="692"/>
      <c r="EVY275" s="692"/>
      <c r="EVZ275" s="692"/>
      <c r="EWA275" s="692"/>
      <c r="EWB275" s="692"/>
      <c r="EWC275" s="692"/>
      <c r="EWD275" s="692"/>
      <c r="EWE275" s="692"/>
      <c r="EWF275" s="692"/>
      <c r="EWG275" s="692"/>
      <c r="EWH275" s="692"/>
      <c r="EWI275" s="692"/>
      <c r="EWJ275" s="692"/>
      <c r="EWK275" s="692"/>
      <c r="EWL275" s="692"/>
      <c r="EWM275" s="692"/>
      <c r="EWN275" s="692"/>
      <c r="EWO275" s="692"/>
      <c r="EWP275" s="692"/>
      <c r="EWQ275" s="692"/>
      <c r="EWR275" s="692"/>
      <c r="EWS275" s="692"/>
      <c r="EWT275" s="692"/>
      <c r="EWU275" s="692"/>
      <c r="EWV275" s="692"/>
      <c r="EWW275" s="692"/>
      <c r="EWX275" s="692"/>
      <c r="EWY275" s="692"/>
      <c r="EWZ275" s="692"/>
      <c r="EXA275" s="692"/>
      <c r="EXB275" s="692"/>
      <c r="EXC275" s="692"/>
      <c r="EXD275" s="692"/>
      <c r="EXE275" s="692"/>
      <c r="EXF275" s="692"/>
      <c r="EXG275" s="692"/>
      <c r="EXH275" s="692"/>
      <c r="EXI275" s="692"/>
      <c r="EXJ275" s="692"/>
      <c r="EXK275" s="692"/>
      <c r="EXL275" s="692"/>
      <c r="EXM275" s="692"/>
      <c r="EXN275" s="692"/>
      <c r="EXO275" s="692"/>
      <c r="EXP275" s="692"/>
      <c r="EXQ275" s="692"/>
      <c r="EXR275" s="692"/>
      <c r="EXS275" s="692"/>
      <c r="EXT275" s="692"/>
      <c r="EXU275" s="692"/>
      <c r="EXV275" s="692"/>
      <c r="EXW275" s="692"/>
      <c r="EXX275" s="692"/>
      <c r="EXY275" s="692"/>
      <c r="EXZ275" s="692"/>
      <c r="EYA275" s="692"/>
      <c r="EYB275" s="692"/>
      <c r="EYC275" s="692"/>
      <c r="EYD275" s="692"/>
      <c r="EYE275" s="692"/>
      <c r="EYF275" s="692"/>
      <c r="EYG275" s="692"/>
      <c r="EYH275" s="692"/>
      <c r="EYI275" s="692"/>
      <c r="EYJ275" s="692"/>
      <c r="EYK275" s="692"/>
      <c r="EYL275" s="692"/>
      <c r="EYM275" s="692"/>
      <c r="EYN275" s="692"/>
      <c r="EYO275" s="692"/>
      <c r="EYP275" s="692"/>
      <c r="EYQ275" s="692"/>
      <c r="EYR275" s="692"/>
      <c r="EYS275" s="692"/>
      <c r="EYT275" s="692"/>
      <c r="EYU275" s="692"/>
      <c r="EYV275" s="692"/>
      <c r="EYW275" s="692"/>
      <c r="EYX275" s="692"/>
      <c r="EYY275" s="692"/>
      <c r="EYZ275" s="692"/>
      <c r="EZA275" s="692"/>
      <c r="EZB275" s="692"/>
      <c r="EZC275" s="692"/>
      <c r="EZD275" s="692"/>
      <c r="EZE275" s="692"/>
      <c r="EZF275" s="692"/>
      <c r="EZG275" s="692"/>
      <c r="EZH275" s="692"/>
      <c r="EZI275" s="692"/>
      <c r="EZJ275" s="692"/>
      <c r="EZK275" s="692"/>
      <c r="EZL275" s="692"/>
      <c r="EZM275" s="692"/>
      <c r="EZN275" s="692"/>
      <c r="EZO275" s="692"/>
      <c r="EZP275" s="692"/>
      <c r="EZQ275" s="692"/>
      <c r="EZR275" s="692"/>
      <c r="EZS275" s="692"/>
      <c r="EZT275" s="692"/>
      <c r="EZU275" s="692"/>
      <c r="EZV275" s="692"/>
      <c r="EZW275" s="692"/>
      <c r="EZX275" s="692"/>
      <c r="EZY275" s="692"/>
      <c r="EZZ275" s="692"/>
      <c r="FAA275" s="692"/>
      <c r="FAB275" s="692"/>
      <c r="FAC275" s="692"/>
      <c r="FAD275" s="692"/>
      <c r="FAE275" s="692"/>
      <c r="FAF275" s="692"/>
      <c r="FAG275" s="692"/>
      <c r="FAH275" s="692"/>
      <c r="FAI275" s="692"/>
      <c r="FAJ275" s="692"/>
      <c r="FAK275" s="692"/>
      <c r="FAL275" s="692"/>
      <c r="FAM275" s="692"/>
      <c r="FAN275" s="692"/>
      <c r="FAO275" s="692"/>
      <c r="FAP275" s="692"/>
      <c r="FAQ275" s="692"/>
      <c r="FAR275" s="692"/>
      <c r="FAS275" s="692"/>
      <c r="FAT275" s="692"/>
      <c r="FAU275" s="692"/>
      <c r="FAV275" s="692"/>
      <c r="FAW275" s="692"/>
      <c r="FAX275" s="692"/>
      <c r="FAY275" s="692"/>
      <c r="FAZ275" s="692"/>
      <c r="FBA275" s="692"/>
      <c r="FBB275" s="692"/>
      <c r="FBC275" s="692"/>
      <c r="FBD275" s="692"/>
      <c r="FBE275" s="692"/>
      <c r="FBF275" s="692"/>
      <c r="FBG275" s="692"/>
      <c r="FBH275" s="692"/>
      <c r="FBI275" s="692"/>
      <c r="FBJ275" s="692"/>
      <c r="FBK275" s="692"/>
      <c r="FBL275" s="692"/>
      <c r="FBM275" s="692"/>
      <c r="FBN275" s="692"/>
      <c r="FBO275" s="692"/>
      <c r="FBP275" s="692"/>
      <c r="FBQ275" s="692"/>
      <c r="FBR275" s="692"/>
      <c r="FBS275" s="692"/>
      <c r="FBT275" s="692"/>
      <c r="FBU275" s="692"/>
      <c r="FBV275" s="692"/>
      <c r="FBW275" s="692"/>
      <c r="FBX275" s="692"/>
      <c r="FBY275" s="692"/>
      <c r="FBZ275" s="692"/>
      <c r="FCA275" s="692"/>
      <c r="FCB275" s="692"/>
      <c r="FCC275" s="692"/>
      <c r="FCD275" s="692"/>
      <c r="FCE275" s="692"/>
      <c r="FCF275" s="692"/>
      <c r="FCG275" s="692"/>
      <c r="FCH275" s="692"/>
      <c r="FCI275" s="692"/>
      <c r="FCJ275" s="692"/>
      <c r="FCK275" s="692"/>
      <c r="FCL275" s="692"/>
      <c r="FCM275" s="692"/>
      <c r="FCN275" s="692"/>
      <c r="FCO275" s="692"/>
      <c r="FCP275" s="692"/>
      <c r="FCQ275" s="692"/>
      <c r="FCR275" s="692"/>
      <c r="FCS275" s="692"/>
      <c r="FCT275" s="692"/>
      <c r="FCU275" s="692"/>
      <c r="FCV275" s="692"/>
      <c r="FCW275" s="692"/>
      <c r="FCX275" s="692"/>
      <c r="FCY275" s="692"/>
      <c r="FCZ275" s="692"/>
      <c r="FDA275" s="692"/>
      <c r="FDB275" s="692"/>
      <c r="FDC275" s="692"/>
      <c r="FDD275" s="692"/>
      <c r="FDE275" s="692"/>
      <c r="FDF275" s="692"/>
      <c r="FDG275" s="692"/>
      <c r="FDH275" s="692"/>
      <c r="FDI275" s="692"/>
      <c r="FDJ275" s="692"/>
      <c r="FDK275" s="692"/>
      <c r="FDL275" s="692"/>
      <c r="FDM275" s="692"/>
      <c r="FDN275" s="692"/>
      <c r="FDO275" s="692"/>
      <c r="FDP275" s="692"/>
      <c r="FDQ275" s="692"/>
      <c r="FDR275" s="692"/>
      <c r="FDS275" s="692"/>
      <c r="FDT275" s="692"/>
      <c r="FDU275" s="692"/>
      <c r="FDV275" s="692"/>
      <c r="FDW275" s="692"/>
      <c r="FDX275" s="692"/>
      <c r="FDY275" s="692"/>
      <c r="FDZ275" s="692"/>
      <c r="FEA275" s="692"/>
      <c r="FEB275" s="692"/>
      <c r="FEC275" s="692"/>
      <c r="FED275" s="692"/>
      <c r="FEE275" s="692"/>
      <c r="FEF275" s="692"/>
      <c r="FEG275" s="692"/>
      <c r="FEH275" s="692"/>
      <c r="FEI275" s="692"/>
      <c r="FEJ275" s="692"/>
      <c r="FEK275" s="692"/>
      <c r="FEL275" s="692"/>
      <c r="FEM275" s="692"/>
      <c r="FEN275" s="692"/>
      <c r="FEO275" s="692"/>
      <c r="FEP275" s="692"/>
      <c r="FEQ275" s="692"/>
      <c r="FER275" s="692"/>
      <c r="FES275" s="692"/>
      <c r="FET275" s="692"/>
      <c r="FEU275" s="692"/>
      <c r="FEV275" s="692"/>
      <c r="FEW275" s="692"/>
      <c r="FEX275" s="692"/>
      <c r="FEY275" s="692"/>
      <c r="FEZ275" s="692"/>
      <c r="FFA275" s="692"/>
      <c r="FFB275" s="692"/>
      <c r="FFC275" s="692"/>
      <c r="FFD275" s="692"/>
      <c r="FFE275" s="692"/>
      <c r="FFF275" s="692"/>
      <c r="FFG275" s="692"/>
      <c r="FFH275" s="692"/>
      <c r="FFI275" s="692"/>
      <c r="FFJ275" s="692"/>
      <c r="FFK275" s="692"/>
      <c r="FFL275" s="692"/>
      <c r="FFM275" s="692"/>
      <c r="FFN275" s="692"/>
      <c r="FFO275" s="692"/>
      <c r="FFP275" s="692"/>
      <c r="FFQ275" s="692"/>
      <c r="FFR275" s="692"/>
      <c r="FFS275" s="692"/>
      <c r="FFT275" s="692"/>
      <c r="FFU275" s="692"/>
      <c r="FFV275" s="692"/>
      <c r="FFW275" s="692"/>
      <c r="FFX275" s="692"/>
      <c r="FFY275" s="692"/>
      <c r="FFZ275" s="692"/>
      <c r="FGA275" s="692"/>
      <c r="FGB275" s="692"/>
      <c r="FGC275" s="692"/>
      <c r="FGD275" s="692"/>
      <c r="FGE275" s="692"/>
      <c r="FGF275" s="692"/>
      <c r="FGG275" s="692"/>
      <c r="FGH275" s="692"/>
      <c r="FGI275" s="692"/>
      <c r="FGJ275" s="692"/>
      <c r="FGK275" s="692"/>
      <c r="FGL275" s="692"/>
      <c r="FGM275" s="692"/>
      <c r="FGN275" s="692"/>
      <c r="FGO275" s="692"/>
      <c r="FGP275" s="692"/>
      <c r="FGQ275" s="692"/>
      <c r="FGR275" s="692"/>
      <c r="FGS275" s="692"/>
      <c r="FGT275" s="692"/>
      <c r="FGU275" s="692"/>
      <c r="FGV275" s="692"/>
      <c r="FGW275" s="692"/>
      <c r="FGX275" s="692"/>
      <c r="FGY275" s="692"/>
      <c r="FGZ275" s="692"/>
      <c r="FHA275" s="692"/>
      <c r="FHB275" s="692"/>
      <c r="FHC275" s="692"/>
      <c r="FHD275" s="692"/>
      <c r="FHE275" s="692"/>
      <c r="FHF275" s="692"/>
      <c r="FHG275" s="692"/>
      <c r="FHH275" s="692"/>
      <c r="FHI275" s="692"/>
      <c r="FHJ275" s="692"/>
      <c r="FHK275" s="692"/>
      <c r="FHL275" s="692"/>
      <c r="FHM275" s="692"/>
      <c r="FHN275" s="692"/>
      <c r="FHO275" s="692"/>
      <c r="FHP275" s="692"/>
      <c r="FHQ275" s="692"/>
      <c r="FHR275" s="692"/>
      <c r="FHS275" s="692"/>
      <c r="FHT275" s="692"/>
      <c r="FHU275" s="692"/>
      <c r="FHV275" s="692"/>
      <c r="FHW275" s="692"/>
      <c r="FHX275" s="692"/>
      <c r="FHY275" s="692"/>
      <c r="FHZ275" s="692"/>
      <c r="FIA275" s="692"/>
      <c r="FIB275" s="692"/>
      <c r="FIC275" s="692"/>
      <c r="FID275" s="692"/>
      <c r="FIE275" s="692"/>
      <c r="FIF275" s="692"/>
      <c r="FIG275" s="692"/>
      <c r="FIH275" s="692"/>
      <c r="FII275" s="692"/>
      <c r="FIJ275" s="692"/>
      <c r="FIK275" s="692"/>
      <c r="FIL275" s="692"/>
      <c r="FIM275" s="692"/>
      <c r="FIN275" s="692"/>
      <c r="FIO275" s="692"/>
      <c r="FIP275" s="692"/>
      <c r="FIQ275" s="692"/>
      <c r="FIR275" s="692"/>
      <c r="FIS275" s="692"/>
      <c r="FIT275" s="692"/>
      <c r="FIU275" s="692"/>
      <c r="FIV275" s="692"/>
      <c r="FIW275" s="692"/>
      <c r="FIX275" s="692"/>
      <c r="FIY275" s="692"/>
      <c r="FIZ275" s="692"/>
      <c r="FJA275" s="692"/>
      <c r="FJB275" s="692"/>
      <c r="FJC275" s="692"/>
      <c r="FJD275" s="692"/>
      <c r="FJE275" s="692"/>
      <c r="FJF275" s="692"/>
      <c r="FJG275" s="692"/>
      <c r="FJH275" s="692"/>
      <c r="FJI275" s="692"/>
      <c r="FJJ275" s="692"/>
      <c r="FJK275" s="692"/>
      <c r="FJL275" s="692"/>
      <c r="FJM275" s="692"/>
      <c r="FJN275" s="692"/>
      <c r="FJO275" s="692"/>
      <c r="FJP275" s="692"/>
      <c r="FJQ275" s="692"/>
      <c r="FJR275" s="692"/>
      <c r="FJS275" s="692"/>
      <c r="FJT275" s="692"/>
      <c r="FJU275" s="692"/>
      <c r="FJV275" s="692"/>
      <c r="FJW275" s="692"/>
      <c r="FJX275" s="692"/>
      <c r="FJY275" s="692"/>
      <c r="FJZ275" s="692"/>
      <c r="FKA275" s="692"/>
      <c r="FKB275" s="692"/>
      <c r="FKC275" s="692"/>
      <c r="FKD275" s="692"/>
      <c r="FKE275" s="692"/>
      <c r="FKF275" s="692"/>
      <c r="FKG275" s="692"/>
      <c r="FKH275" s="692"/>
      <c r="FKI275" s="692"/>
      <c r="FKJ275" s="692"/>
      <c r="FKK275" s="692"/>
      <c r="FKL275" s="692"/>
      <c r="FKM275" s="692"/>
      <c r="FKN275" s="692"/>
      <c r="FKO275" s="692"/>
      <c r="FKP275" s="692"/>
      <c r="FKQ275" s="692"/>
      <c r="FKR275" s="692"/>
      <c r="FKS275" s="692"/>
      <c r="FKT275" s="692"/>
      <c r="FKU275" s="692"/>
      <c r="FKV275" s="692"/>
      <c r="FKW275" s="692"/>
      <c r="FKX275" s="692"/>
      <c r="FKY275" s="692"/>
      <c r="FKZ275" s="692"/>
      <c r="FLA275" s="692"/>
      <c r="FLB275" s="692"/>
      <c r="FLC275" s="692"/>
      <c r="FLD275" s="692"/>
      <c r="FLE275" s="692"/>
      <c r="FLF275" s="692"/>
      <c r="FLG275" s="692"/>
      <c r="FLH275" s="692"/>
      <c r="FLI275" s="692"/>
      <c r="FLJ275" s="692"/>
      <c r="FLK275" s="692"/>
      <c r="FLL275" s="692"/>
      <c r="FLM275" s="692"/>
      <c r="FLN275" s="692"/>
      <c r="FLO275" s="692"/>
      <c r="FLP275" s="692"/>
      <c r="FLQ275" s="692"/>
      <c r="FLR275" s="692"/>
      <c r="FLS275" s="692"/>
      <c r="FLT275" s="692"/>
      <c r="FLU275" s="692"/>
      <c r="FLV275" s="692"/>
      <c r="FLW275" s="692"/>
      <c r="FLX275" s="692"/>
      <c r="FLY275" s="692"/>
      <c r="FLZ275" s="692"/>
      <c r="FMA275" s="692"/>
      <c r="FMB275" s="692"/>
      <c r="FMC275" s="692"/>
      <c r="FMD275" s="692"/>
      <c r="FME275" s="692"/>
      <c r="FMF275" s="692"/>
      <c r="FMG275" s="692"/>
      <c r="FMH275" s="692"/>
      <c r="FMI275" s="692"/>
      <c r="FMJ275" s="692"/>
      <c r="FMK275" s="692"/>
      <c r="FML275" s="692"/>
      <c r="FMM275" s="692"/>
      <c r="FMN275" s="692"/>
      <c r="FMO275" s="692"/>
      <c r="FMP275" s="692"/>
      <c r="FMQ275" s="692"/>
      <c r="FMR275" s="692"/>
      <c r="FMS275" s="692"/>
      <c r="FMT275" s="692"/>
      <c r="FMU275" s="692"/>
      <c r="FMV275" s="692"/>
      <c r="FMW275" s="692"/>
      <c r="FMX275" s="692"/>
      <c r="FMY275" s="692"/>
      <c r="FMZ275" s="692"/>
      <c r="FNA275" s="692"/>
      <c r="FNB275" s="692"/>
      <c r="FNC275" s="692"/>
      <c r="FND275" s="692"/>
      <c r="FNE275" s="692"/>
      <c r="FNF275" s="692"/>
      <c r="FNG275" s="692"/>
      <c r="FNH275" s="692"/>
      <c r="FNI275" s="692"/>
      <c r="FNJ275" s="692"/>
      <c r="FNK275" s="692"/>
      <c r="FNL275" s="692"/>
      <c r="FNM275" s="692"/>
      <c r="FNN275" s="692"/>
      <c r="FNO275" s="692"/>
      <c r="FNP275" s="692"/>
      <c r="FNQ275" s="692"/>
      <c r="FNR275" s="692"/>
      <c r="FNS275" s="692"/>
      <c r="FNT275" s="692"/>
      <c r="FNU275" s="692"/>
      <c r="FNV275" s="692"/>
      <c r="FNW275" s="692"/>
      <c r="FNX275" s="692"/>
      <c r="FNY275" s="692"/>
      <c r="FNZ275" s="692"/>
      <c r="FOA275" s="692"/>
      <c r="FOB275" s="692"/>
      <c r="FOC275" s="692"/>
      <c r="FOD275" s="692"/>
      <c r="FOE275" s="692"/>
      <c r="FOF275" s="692"/>
      <c r="FOG275" s="692"/>
      <c r="FOH275" s="692"/>
      <c r="FOI275" s="692"/>
      <c r="FOJ275" s="692"/>
      <c r="FOK275" s="692"/>
      <c r="FOL275" s="692"/>
      <c r="FOM275" s="692"/>
      <c r="FON275" s="692"/>
      <c r="FOO275" s="692"/>
      <c r="FOP275" s="692"/>
      <c r="FOQ275" s="692"/>
      <c r="FOR275" s="692"/>
      <c r="FOS275" s="692"/>
      <c r="FOT275" s="692"/>
      <c r="FOU275" s="692"/>
      <c r="FOV275" s="692"/>
      <c r="FOW275" s="692"/>
      <c r="FOX275" s="692"/>
      <c r="FOY275" s="692"/>
      <c r="FOZ275" s="692"/>
      <c r="FPA275" s="692"/>
      <c r="FPB275" s="692"/>
      <c r="FPC275" s="692"/>
      <c r="FPD275" s="692"/>
      <c r="FPE275" s="692"/>
      <c r="FPF275" s="692"/>
      <c r="FPG275" s="692"/>
      <c r="FPH275" s="692"/>
      <c r="FPI275" s="692"/>
      <c r="FPJ275" s="692"/>
      <c r="FPK275" s="692"/>
      <c r="FPL275" s="692"/>
      <c r="FPM275" s="692"/>
      <c r="FPN275" s="692"/>
      <c r="FPO275" s="692"/>
      <c r="FPP275" s="692"/>
      <c r="FPQ275" s="692"/>
      <c r="FPR275" s="692"/>
      <c r="FPS275" s="692"/>
      <c r="FPT275" s="692"/>
      <c r="FPU275" s="692"/>
      <c r="FPV275" s="692"/>
      <c r="FPW275" s="692"/>
      <c r="FPX275" s="692"/>
      <c r="FPY275" s="692"/>
      <c r="FPZ275" s="692"/>
      <c r="FQA275" s="692"/>
      <c r="FQB275" s="692"/>
      <c r="FQC275" s="692"/>
      <c r="FQD275" s="692"/>
      <c r="FQE275" s="692"/>
      <c r="FQF275" s="692"/>
      <c r="FQG275" s="692"/>
      <c r="FQH275" s="692"/>
      <c r="FQI275" s="692"/>
      <c r="FQJ275" s="692"/>
      <c r="FQK275" s="692"/>
      <c r="FQL275" s="692"/>
      <c r="FQM275" s="692"/>
      <c r="FQN275" s="692"/>
      <c r="FQO275" s="692"/>
      <c r="FQP275" s="692"/>
      <c r="FQQ275" s="692"/>
      <c r="FQR275" s="692"/>
      <c r="FQS275" s="692"/>
      <c r="FQT275" s="692"/>
      <c r="FQU275" s="692"/>
      <c r="FQV275" s="692"/>
      <c r="FQW275" s="692"/>
      <c r="FQX275" s="692"/>
      <c r="FQY275" s="692"/>
      <c r="FQZ275" s="692"/>
      <c r="FRA275" s="692"/>
      <c r="FRB275" s="692"/>
      <c r="FRC275" s="692"/>
      <c r="FRD275" s="692"/>
      <c r="FRE275" s="692"/>
      <c r="FRF275" s="692"/>
      <c r="FRG275" s="692"/>
      <c r="FRH275" s="692"/>
      <c r="FRI275" s="692"/>
      <c r="FRJ275" s="692"/>
      <c r="FRK275" s="692"/>
      <c r="FRL275" s="692"/>
      <c r="FRM275" s="692"/>
      <c r="FRN275" s="692"/>
      <c r="FRO275" s="692"/>
      <c r="FRP275" s="692"/>
      <c r="FRQ275" s="692"/>
      <c r="FRR275" s="692"/>
      <c r="FRS275" s="692"/>
      <c r="FRT275" s="692"/>
      <c r="FRU275" s="692"/>
      <c r="FRV275" s="692"/>
      <c r="FRW275" s="692"/>
      <c r="FRX275" s="692"/>
      <c r="FRY275" s="692"/>
      <c r="FRZ275" s="692"/>
      <c r="FSA275" s="692"/>
      <c r="FSB275" s="692"/>
      <c r="FSC275" s="692"/>
      <c r="FSD275" s="692"/>
      <c r="FSE275" s="692"/>
      <c r="FSF275" s="692"/>
      <c r="FSG275" s="692"/>
      <c r="FSH275" s="692"/>
      <c r="FSI275" s="692"/>
      <c r="FSJ275" s="692"/>
      <c r="FSK275" s="692"/>
      <c r="FSL275" s="692"/>
      <c r="FSM275" s="692"/>
      <c r="FSN275" s="692"/>
      <c r="FSO275" s="692"/>
      <c r="FSP275" s="692"/>
      <c r="FSQ275" s="692"/>
      <c r="FSR275" s="692"/>
      <c r="FSS275" s="692"/>
      <c r="FST275" s="692"/>
      <c r="FSU275" s="692"/>
      <c r="FSV275" s="692"/>
      <c r="FSW275" s="692"/>
      <c r="FSX275" s="692"/>
      <c r="FSY275" s="692"/>
      <c r="FSZ275" s="692"/>
      <c r="FTA275" s="692"/>
      <c r="FTB275" s="692"/>
      <c r="FTC275" s="692"/>
      <c r="FTD275" s="692"/>
      <c r="FTE275" s="692"/>
      <c r="FTF275" s="692"/>
      <c r="FTG275" s="692"/>
      <c r="FTH275" s="692"/>
      <c r="FTI275" s="692"/>
      <c r="FTJ275" s="692"/>
      <c r="FTK275" s="692"/>
      <c r="FTL275" s="692"/>
      <c r="FTM275" s="692"/>
      <c r="FTN275" s="692"/>
      <c r="FTO275" s="692"/>
      <c r="FTP275" s="692"/>
      <c r="FTQ275" s="692"/>
      <c r="FTR275" s="692"/>
      <c r="FTS275" s="692"/>
      <c r="FTT275" s="692"/>
      <c r="FTU275" s="692"/>
      <c r="FTV275" s="692"/>
      <c r="FTW275" s="692"/>
      <c r="FTX275" s="692"/>
      <c r="FTY275" s="692"/>
      <c r="FTZ275" s="692"/>
      <c r="FUA275" s="692"/>
      <c r="FUB275" s="692"/>
      <c r="FUC275" s="692"/>
      <c r="FUD275" s="692"/>
      <c r="FUE275" s="692"/>
      <c r="FUF275" s="692"/>
      <c r="FUG275" s="692"/>
      <c r="FUH275" s="692"/>
      <c r="FUI275" s="692"/>
      <c r="FUJ275" s="692"/>
      <c r="FUK275" s="692"/>
      <c r="FUL275" s="692"/>
      <c r="FUM275" s="692"/>
      <c r="FUN275" s="692"/>
      <c r="FUO275" s="692"/>
      <c r="FUP275" s="692"/>
      <c r="FUQ275" s="692"/>
      <c r="FUR275" s="692"/>
      <c r="FUS275" s="692"/>
      <c r="FUT275" s="692"/>
      <c r="FUU275" s="692"/>
      <c r="FUV275" s="692"/>
      <c r="FUW275" s="692"/>
      <c r="FUX275" s="692"/>
      <c r="FUY275" s="692"/>
      <c r="FUZ275" s="692"/>
      <c r="FVA275" s="692"/>
      <c r="FVB275" s="692"/>
      <c r="FVC275" s="692"/>
      <c r="FVD275" s="692"/>
      <c r="FVE275" s="692"/>
      <c r="FVF275" s="692"/>
      <c r="FVG275" s="692"/>
      <c r="FVH275" s="692"/>
      <c r="FVI275" s="692"/>
      <c r="FVJ275" s="692"/>
      <c r="FVK275" s="692"/>
      <c r="FVL275" s="692"/>
      <c r="FVM275" s="692"/>
      <c r="FVN275" s="692"/>
      <c r="FVO275" s="692"/>
      <c r="FVP275" s="692"/>
      <c r="FVQ275" s="692"/>
      <c r="FVR275" s="692"/>
      <c r="FVS275" s="692"/>
      <c r="FVT275" s="692"/>
      <c r="FVU275" s="692"/>
      <c r="FVV275" s="692"/>
      <c r="FVW275" s="692"/>
      <c r="FVX275" s="692"/>
      <c r="FVY275" s="692"/>
      <c r="FVZ275" s="692"/>
      <c r="FWA275" s="692"/>
      <c r="FWB275" s="692"/>
      <c r="FWC275" s="692"/>
      <c r="FWD275" s="692"/>
      <c r="FWE275" s="692"/>
      <c r="FWF275" s="692"/>
      <c r="FWG275" s="692"/>
      <c r="FWH275" s="692"/>
      <c r="FWI275" s="692"/>
      <c r="FWJ275" s="692"/>
      <c r="FWK275" s="692"/>
      <c r="FWL275" s="692"/>
      <c r="FWM275" s="692"/>
      <c r="FWN275" s="692"/>
      <c r="FWO275" s="692"/>
      <c r="FWP275" s="692"/>
      <c r="FWQ275" s="692"/>
      <c r="FWR275" s="692"/>
      <c r="FWS275" s="692"/>
      <c r="FWT275" s="692"/>
      <c r="FWU275" s="692"/>
      <c r="FWV275" s="692"/>
      <c r="FWW275" s="692"/>
      <c r="FWX275" s="692"/>
      <c r="FWY275" s="692"/>
      <c r="FWZ275" s="692"/>
      <c r="FXA275" s="692"/>
      <c r="FXB275" s="692"/>
      <c r="FXC275" s="692"/>
      <c r="FXD275" s="692"/>
      <c r="FXE275" s="692"/>
      <c r="FXF275" s="692"/>
      <c r="FXG275" s="692"/>
      <c r="FXH275" s="692"/>
      <c r="FXI275" s="692"/>
      <c r="FXJ275" s="692"/>
      <c r="FXK275" s="692"/>
      <c r="FXL275" s="692"/>
      <c r="FXM275" s="692"/>
      <c r="FXN275" s="692"/>
      <c r="FXO275" s="692"/>
      <c r="FXP275" s="692"/>
      <c r="FXQ275" s="692"/>
      <c r="FXR275" s="692"/>
      <c r="FXS275" s="692"/>
      <c r="FXT275" s="692"/>
      <c r="FXU275" s="692"/>
      <c r="FXV275" s="692"/>
      <c r="FXW275" s="692"/>
      <c r="FXX275" s="692"/>
      <c r="FXY275" s="692"/>
      <c r="FXZ275" s="692"/>
      <c r="FYA275" s="692"/>
      <c r="FYB275" s="692"/>
      <c r="FYC275" s="692"/>
      <c r="FYD275" s="692"/>
      <c r="FYE275" s="692"/>
      <c r="FYF275" s="692"/>
      <c r="FYG275" s="692"/>
      <c r="FYH275" s="692"/>
      <c r="FYI275" s="692"/>
      <c r="FYJ275" s="692"/>
      <c r="FYK275" s="692"/>
      <c r="FYL275" s="692"/>
      <c r="FYM275" s="692"/>
      <c r="FYN275" s="692"/>
      <c r="FYO275" s="692"/>
      <c r="FYP275" s="692"/>
      <c r="FYQ275" s="692"/>
      <c r="FYR275" s="692"/>
      <c r="FYS275" s="692"/>
      <c r="FYT275" s="692"/>
      <c r="FYU275" s="692"/>
      <c r="FYV275" s="692"/>
      <c r="FYW275" s="692"/>
      <c r="FYX275" s="692"/>
      <c r="FYY275" s="692"/>
      <c r="FYZ275" s="692"/>
      <c r="FZA275" s="692"/>
      <c r="FZB275" s="692"/>
      <c r="FZC275" s="692"/>
      <c r="FZD275" s="692"/>
      <c r="FZE275" s="692"/>
      <c r="FZF275" s="692"/>
      <c r="FZG275" s="692"/>
      <c r="FZH275" s="692"/>
      <c r="FZI275" s="692"/>
      <c r="FZJ275" s="692"/>
      <c r="FZK275" s="692"/>
      <c r="FZL275" s="692"/>
      <c r="FZM275" s="692"/>
      <c r="FZN275" s="692"/>
      <c r="FZO275" s="692"/>
      <c r="FZP275" s="692"/>
      <c r="FZQ275" s="692"/>
      <c r="FZR275" s="692"/>
      <c r="FZS275" s="692"/>
      <c r="FZT275" s="692"/>
      <c r="FZU275" s="692"/>
      <c r="FZV275" s="692"/>
      <c r="FZW275" s="692"/>
      <c r="FZX275" s="692"/>
      <c r="FZY275" s="692"/>
      <c r="FZZ275" s="692"/>
      <c r="GAA275" s="692"/>
      <c r="GAB275" s="692"/>
      <c r="GAC275" s="692"/>
      <c r="GAD275" s="692"/>
      <c r="GAE275" s="692"/>
      <c r="GAF275" s="692"/>
      <c r="GAG275" s="692"/>
      <c r="GAH275" s="692"/>
      <c r="GAI275" s="692"/>
      <c r="GAJ275" s="692"/>
      <c r="GAK275" s="692"/>
      <c r="GAL275" s="692"/>
      <c r="GAM275" s="692"/>
      <c r="GAN275" s="692"/>
      <c r="GAO275" s="692"/>
      <c r="GAP275" s="692"/>
      <c r="GAQ275" s="692"/>
      <c r="GAR275" s="692"/>
      <c r="GAS275" s="692"/>
      <c r="GAT275" s="692"/>
      <c r="GAU275" s="692"/>
      <c r="GAV275" s="692"/>
      <c r="GAW275" s="692"/>
      <c r="GAX275" s="692"/>
      <c r="GAY275" s="692"/>
      <c r="GAZ275" s="692"/>
      <c r="GBA275" s="692"/>
      <c r="GBB275" s="692"/>
      <c r="GBC275" s="692"/>
      <c r="GBD275" s="692"/>
      <c r="GBE275" s="692"/>
      <c r="GBF275" s="692"/>
      <c r="GBG275" s="692"/>
      <c r="GBH275" s="692"/>
      <c r="GBI275" s="692"/>
      <c r="GBJ275" s="692"/>
      <c r="GBK275" s="692"/>
      <c r="GBL275" s="692"/>
      <c r="GBM275" s="692"/>
      <c r="GBN275" s="692"/>
      <c r="GBO275" s="692"/>
      <c r="GBP275" s="692"/>
      <c r="GBQ275" s="692"/>
      <c r="GBR275" s="692"/>
      <c r="GBS275" s="692"/>
      <c r="GBT275" s="692"/>
      <c r="GBU275" s="692"/>
      <c r="GBV275" s="692"/>
      <c r="GBW275" s="692"/>
      <c r="GBX275" s="692"/>
      <c r="GBY275" s="692"/>
      <c r="GBZ275" s="692"/>
      <c r="GCA275" s="692"/>
      <c r="GCB275" s="692"/>
      <c r="GCC275" s="692"/>
      <c r="GCD275" s="692"/>
      <c r="GCE275" s="692"/>
      <c r="GCF275" s="692"/>
      <c r="GCG275" s="692"/>
      <c r="GCH275" s="692"/>
      <c r="GCI275" s="692"/>
      <c r="GCJ275" s="692"/>
      <c r="GCK275" s="692"/>
      <c r="GCL275" s="692"/>
      <c r="GCM275" s="692"/>
      <c r="GCN275" s="692"/>
      <c r="GCO275" s="692"/>
      <c r="GCP275" s="692"/>
      <c r="GCQ275" s="692"/>
      <c r="GCR275" s="692"/>
      <c r="GCS275" s="692"/>
      <c r="GCT275" s="692"/>
      <c r="GCU275" s="692"/>
      <c r="GCV275" s="692"/>
      <c r="GCW275" s="692"/>
      <c r="GCX275" s="692"/>
      <c r="GCY275" s="692"/>
      <c r="GCZ275" s="692"/>
      <c r="GDA275" s="692"/>
      <c r="GDB275" s="692"/>
      <c r="GDC275" s="692"/>
      <c r="GDD275" s="692"/>
      <c r="GDE275" s="692"/>
      <c r="GDF275" s="692"/>
      <c r="GDG275" s="692"/>
      <c r="GDH275" s="692"/>
      <c r="GDI275" s="692"/>
      <c r="GDJ275" s="692"/>
      <c r="GDK275" s="692"/>
      <c r="GDL275" s="692"/>
      <c r="GDM275" s="692"/>
      <c r="GDN275" s="692"/>
      <c r="GDO275" s="692"/>
      <c r="GDP275" s="692"/>
      <c r="GDQ275" s="692"/>
      <c r="GDR275" s="692"/>
      <c r="GDS275" s="692"/>
      <c r="GDT275" s="692"/>
      <c r="GDU275" s="692"/>
      <c r="GDV275" s="692"/>
      <c r="GDW275" s="692"/>
      <c r="GDX275" s="692"/>
      <c r="GDY275" s="692"/>
      <c r="GDZ275" s="692"/>
      <c r="GEA275" s="692"/>
      <c r="GEB275" s="692"/>
      <c r="GEC275" s="692"/>
      <c r="GED275" s="692"/>
      <c r="GEE275" s="692"/>
      <c r="GEF275" s="692"/>
      <c r="GEG275" s="692"/>
      <c r="GEH275" s="692"/>
      <c r="GEI275" s="692"/>
      <c r="GEJ275" s="692"/>
      <c r="GEK275" s="692"/>
      <c r="GEL275" s="692"/>
      <c r="GEM275" s="692"/>
      <c r="GEN275" s="692"/>
      <c r="GEO275" s="692"/>
      <c r="GEP275" s="692"/>
      <c r="GEQ275" s="692"/>
      <c r="GER275" s="692"/>
      <c r="GES275" s="692"/>
      <c r="GET275" s="692"/>
      <c r="GEU275" s="692"/>
      <c r="GEV275" s="692"/>
      <c r="GEW275" s="692"/>
      <c r="GEX275" s="692"/>
      <c r="GEY275" s="692"/>
      <c r="GEZ275" s="692"/>
      <c r="GFA275" s="692"/>
      <c r="GFB275" s="692"/>
      <c r="GFC275" s="692"/>
      <c r="GFD275" s="692"/>
      <c r="GFE275" s="692"/>
      <c r="GFF275" s="692"/>
      <c r="GFG275" s="692"/>
      <c r="GFH275" s="692"/>
      <c r="GFI275" s="692"/>
      <c r="GFJ275" s="692"/>
      <c r="GFK275" s="692"/>
      <c r="GFL275" s="692"/>
      <c r="GFM275" s="692"/>
      <c r="GFN275" s="692"/>
      <c r="GFO275" s="692"/>
      <c r="GFP275" s="692"/>
      <c r="GFQ275" s="692"/>
      <c r="GFR275" s="692"/>
      <c r="GFS275" s="692"/>
      <c r="GFT275" s="692"/>
      <c r="GFU275" s="692"/>
      <c r="GFV275" s="692"/>
      <c r="GFW275" s="692"/>
      <c r="GFX275" s="692"/>
      <c r="GFY275" s="692"/>
      <c r="GFZ275" s="692"/>
      <c r="GGA275" s="692"/>
      <c r="GGB275" s="692"/>
      <c r="GGC275" s="692"/>
      <c r="GGD275" s="692"/>
      <c r="GGE275" s="692"/>
      <c r="GGF275" s="692"/>
      <c r="GGG275" s="692"/>
      <c r="GGH275" s="692"/>
      <c r="GGI275" s="692"/>
      <c r="GGJ275" s="692"/>
      <c r="GGK275" s="692"/>
      <c r="GGL275" s="692"/>
      <c r="GGM275" s="692"/>
      <c r="GGN275" s="692"/>
      <c r="GGO275" s="692"/>
      <c r="GGP275" s="692"/>
      <c r="GGQ275" s="692"/>
      <c r="GGR275" s="692"/>
      <c r="GGS275" s="692"/>
      <c r="GGT275" s="692"/>
      <c r="GGU275" s="692"/>
      <c r="GGV275" s="692"/>
      <c r="GGW275" s="692"/>
      <c r="GGX275" s="692"/>
      <c r="GGY275" s="692"/>
      <c r="GGZ275" s="692"/>
      <c r="GHA275" s="692"/>
      <c r="GHB275" s="692"/>
      <c r="GHC275" s="692"/>
      <c r="GHD275" s="692"/>
      <c r="GHE275" s="692"/>
      <c r="GHF275" s="692"/>
      <c r="GHG275" s="692"/>
      <c r="GHH275" s="692"/>
      <c r="GHI275" s="692"/>
      <c r="GHJ275" s="692"/>
      <c r="GHK275" s="692"/>
      <c r="GHL275" s="692"/>
      <c r="GHM275" s="692"/>
      <c r="GHN275" s="692"/>
      <c r="GHO275" s="692"/>
      <c r="GHP275" s="692"/>
      <c r="GHQ275" s="692"/>
      <c r="GHR275" s="692"/>
      <c r="GHS275" s="692"/>
      <c r="GHT275" s="692"/>
      <c r="GHU275" s="692"/>
      <c r="GHV275" s="692"/>
      <c r="GHW275" s="692"/>
      <c r="GHX275" s="692"/>
      <c r="GHY275" s="692"/>
      <c r="GHZ275" s="692"/>
      <c r="GIA275" s="692"/>
      <c r="GIB275" s="692"/>
      <c r="GIC275" s="692"/>
      <c r="GID275" s="692"/>
      <c r="GIE275" s="692"/>
      <c r="GIF275" s="692"/>
      <c r="GIG275" s="692"/>
      <c r="GIH275" s="692"/>
      <c r="GII275" s="692"/>
      <c r="GIJ275" s="692"/>
      <c r="GIK275" s="692"/>
      <c r="GIL275" s="692"/>
      <c r="GIM275" s="692"/>
      <c r="GIN275" s="692"/>
      <c r="GIO275" s="692"/>
      <c r="GIP275" s="692"/>
      <c r="GIQ275" s="692"/>
      <c r="GIR275" s="692"/>
      <c r="GIS275" s="692"/>
      <c r="GIT275" s="692"/>
      <c r="GIU275" s="692"/>
      <c r="GIV275" s="692"/>
      <c r="GIW275" s="692"/>
      <c r="GIX275" s="692"/>
      <c r="GIY275" s="692"/>
      <c r="GIZ275" s="692"/>
      <c r="GJA275" s="692"/>
      <c r="GJB275" s="692"/>
      <c r="GJC275" s="692"/>
      <c r="GJD275" s="692"/>
      <c r="GJE275" s="692"/>
      <c r="GJF275" s="692"/>
      <c r="GJG275" s="692"/>
      <c r="GJH275" s="692"/>
      <c r="GJI275" s="692"/>
      <c r="GJJ275" s="692"/>
      <c r="GJK275" s="692"/>
      <c r="GJL275" s="692"/>
      <c r="GJM275" s="692"/>
      <c r="GJN275" s="692"/>
      <c r="GJO275" s="692"/>
      <c r="GJP275" s="692"/>
      <c r="GJQ275" s="692"/>
      <c r="GJR275" s="692"/>
      <c r="GJS275" s="692"/>
      <c r="GJT275" s="692"/>
      <c r="GJU275" s="692"/>
      <c r="GJV275" s="692"/>
      <c r="GJW275" s="692"/>
      <c r="GJX275" s="692"/>
      <c r="GJY275" s="692"/>
      <c r="GJZ275" s="692"/>
      <c r="GKA275" s="692"/>
      <c r="GKB275" s="692"/>
      <c r="GKC275" s="692"/>
      <c r="GKD275" s="692"/>
      <c r="GKE275" s="692"/>
      <c r="GKF275" s="692"/>
      <c r="GKG275" s="692"/>
      <c r="GKH275" s="692"/>
      <c r="GKI275" s="692"/>
      <c r="GKJ275" s="692"/>
      <c r="GKK275" s="692"/>
      <c r="GKL275" s="692"/>
      <c r="GKM275" s="692"/>
      <c r="GKN275" s="692"/>
      <c r="GKO275" s="692"/>
      <c r="GKP275" s="692"/>
      <c r="GKQ275" s="692"/>
      <c r="GKR275" s="692"/>
      <c r="GKS275" s="692"/>
      <c r="GKT275" s="692"/>
      <c r="GKU275" s="692"/>
      <c r="GKV275" s="692"/>
      <c r="GKW275" s="692"/>
      <c r="GKX275" s="692"/>
      <c r="GKY275" s="692"/>
      <c r="GKZ275" s="692"/>
      <c r="GLA275" s="692"/>
      <c r="GLB275" s="692"/>
      <c r="GLC275" s="692"/>
      <c r="GLD275" s="692"/>
      <c r="GLE275" s="692"/>
      <c r="GLF275" s="692"/>
      <c r="GLG275" s="692"/>
      <c r="GLH275" s="692"/>
      <c r="GLI275" s="692"/>
      <c r="GLJ275" s="692"/>
      <c r="GLK275" s="692"/>
      <c r="GLL275" s="692"/>
      <c r="GLM275" s="692"/>
      <c r="GLN275" s="692"/>
      <c r="GLO275" s="692"/>
      <c r="GLP275" s="692"/>
      <c r="GLQ275" s="692"/>
      <c r="GLR275" s="692"/>
      <c r="GLS275" s="692"/>
      <c r="GLT275" s="692"/>
      <c r="GLU275" s="692"/>
      <c r="GLV275" s="692"/>
      <c r="GLW275" s="692"/>
      <c r="GLX275" s="692"/>
      <c r="GLY275" s="692"/>
      <c r="GLZ275" s="692"/>
      <c r="GMA275" s="692"/>
      <c r="GMB275" s="692"/>
      <c r="GMC275" s="692"/>
      <c r="GMD275" s="692"/>
      <c r="GME275" s="692"/>
      <c r="GMF275" s="692"/>
      <c r="GMG275" s="692"/>
      <c r="GMH275" s="692"/>
      <c r="GMI275" s="692"/>
      <c r="GMJ275" s="692"/>
      <c r="GMK275" s="692"/>
      <c r="GML275" s="692"/>
      <c r="GMM275" s="692"/>
      <c r="GMN275" s="692"/>
      <c r="GMO275" s="692"/>
      <c r="GMP275" s="692"/>
      <c r="GMQ275" s="692"/>
      <c r="GMR275" s="692"/>
      <c r="GMS275" s="692"/>
      <c r="GMT275" s="692"/>
      <c r="GMU275" s="692"/>
      <c r="GMV275" s="692"/>
      <c r="GMW275" s="692"/>
      <c r="GMX275" s="692"/>
      <c r="GMY275" s="692"/>
      <c r="GMZ275" s="692"/>
      <c r="GNA275" s="692"/>
      <c r="GNB275" s="692"/>
      <c r="GNC275" s="692"/>
      <c r="GND275" s="692"/>
      <c r="GNE275" s="692"/>
      <c r="GNF275" s="692"/>
      <c r="GNG275" s="692"/>
      <c r="GNH275" s="692"/>
      <c r="GNI275" s="692"/>
      <c r="GNJ275" s="692"/>
      <c r="GNK275" s="692"/>
      <c r="GNL275" s="692"/>
      <c r="GNM275" s="692"/>
      <c r="GNN275" s="692"/>
      <c r="GNO275" s="692"/>
      <c r="GNP275" s="692"/>
      <c r="GNQ275" s="692"/>
      <c r="GNR275" s="692"/>
      <c r="GNS275" s="692"/>
      <c r="GNT275" s="692"/>
      <c r="GNU275" s="692"/>
      <c r="GNV275" s="692"/>
      <c r="GNW275" s="692"/>
      <c r="GNX275" s="692"/>
      <c r="GNY275" s="692"/>
      <c r="GNZ275" s="692"/>
      <c r="GOA275" s="692"/>
      <c r="GOB275" s="692"/>
      <c r="GOC275" s="692"/>
      <c r="GOD275" s="692"/>
      <c r="GOE275" s="692"/>
      <c r="GOF275" s="692"/>
      <c r="GOG275" s="692"/>
      <c r="GOH275" s="692"/>
      <c r="GOI275" s="692"/>
      <c r="GOJ275" s="692"/>
      <c r="GOK275" s="692"/>
      <c r="GOL275" s="692"/>
      <c r="GOM275" s="692"/>
      <c r="GON275" s="692"/>
      <c r="GOO275" s="692"/>
      <c r="GOP275" s="692"/>
      <c r="GOQ275" s="692"/>
      <c r="GOR275" s="692"/>
      <c r="GOS275" s="692"/>
      <c r="GOT275" s="692"/>
      <c r="GOU275" s="692"/>
      <c r="GOV275" s="692"/>
      <c r="GOW275" s="692"/>
      <c r="GOX275" s="692"/>
      <c r="GOY275" s="692"/>
      <c r="GOZ275" s="692"/>
      <c r="GPA275" s="692"/>
      <c r="GPB275" s="692"/>
      <c r="GPC275" s="692"/>
      <c r="GPD275" s="692"/>
      <c r="GPE275" s="692"/>
      <c r="GPF275" s="692"/>
      <c r="GPG275" s="692"/>
      <c r="GPH275" s="692"/>
      <c r="GPI275" s="692"/>
      <c r="GPJ275" s="692"/>
      <c r="GPK275" s="692"/>
      <c r="GPL275" s="692"/>
      <c r="GPM275" s="692"/>
      <c r="GPN275" s="692"/>
      <c r="GPO275" s="692"/>
      <c r="GPP275" s="692"/>
      <c r="GPQ275" s="692"/>
      <c r="GPR275" s="692"/>
      <c r="GPS275" s="692"/>
      <c r="GPT275" s="692"/>
      <c r="GPU275" s="692"/>
      <c r="GPV275" s="692"/>
      <c r="GPW275" s="692"/>
      <c r="GPX275" s="692"/>
      <c r="GPY275" s="692"/>
      <c r="GPZ275" s="692"/>
      <c r="GQA275" s="692"/>
      <c r="GQB275" s="692"/>
      <c r="GQC275" s="692"/>
      <c r="GQD275" s="692"/>
      <c r="GQE275" s="692"/>
      <c r="GQF275" s="692"/>
      <c r="GQG275" s="692"/>
      <c r="GQH275" s="692"/>
      <c r="GQI275" s="692"/>
      <c r="GQJ275" s="692"/>
      <c r="GQK275" s="692"/>
      <c r="GQL275" s="692"/>
      <c r="GQM275" s="692"/>
      <c r="GQN275" s="692"/>
      <c r="GQO275" s="692"/>
      <c r="GQP275" s="692"/>
      <c r="GQQ275" s="692"/>
      <c r="GQR275" s="692"/>
      <c r="GQS275" s="692"/>
      <c r="GQT275" s="692"/>
      <c r="GQU275" s="692"/>
      <c r="GQV275" s="692"/>
      <c r="GQW275" s="692"/>
      <c r="GQX275" s="692"/>
      <c r="GQY275" s="692"/>
      <c r="GQZ275" s="692"/>
      <c r="GRA275" s="692"/>
      <c r="GRB275" s="692"/>
      <c r="GRC275" s="692"/>
      <c r="GRD275" s="692"/>
      <c r="GRE275" s="692"/>
      <c r="GRF275" s="692"/>
      <c r="GRG275" s="692"/>
      <c r="GRH275" s="692"/>
      <c r="GRI275" s="692"/>
      <c r="GRJ275" s="692"/>
      <c r="GRK275" s="692"/>
      <c r="GRL275" s="692"/>
      <c r="GRM275" s="692"/>
      <c r="GRN275" s="692"/>
      <c r="GRO275" s="692"/>
      <c r="GRP275" s="692"/>
      <c r="GRQ275" s="692"/>
      <c r="GRR275" s="692"/>
      <c r="GRS275" s="692"/>
      <c r="GRT275" s="692"/>
      <c r="GRU275" s="692"/>
      <c r="GRV275" s="692"/>
      <c r="GRW275" s="692"/>
      <c r="GRX275" s="692"/>
      <c r="GRY275" s="692"/>
      <c r="GRZ275" s="692"/>
      <c r="GSA275" s="692"/>
      <c r="GSB275" s="692"/>
      <c r="GSC275" s="692"/>
      <c r="GSD275" s="692"/>
      <c r="GSE275" s="692"/>
      <c r="GSF275" s="692"/>
      <c r="GSG275" s="692"/>
      <c r="GSH275" s="692"/>
      <c r="GSI275" s="692"/>
      <c r="GSJ275" s="692"/>
      <c r="GSK275" s="692"/>
      <c r="GSL275" s="692"/>
      <c r="GSM275" s="692"/>
      <c r="GSN275" s="692"/>
      <c r="GSO275" s="692"/>
      <c r="GSP275" s="692"/>
      <c r="GSQ275" s="692"/>
      <c r="GSR275" s="692"/>
      <c r="GSS275" s="692"/>
      <c r="GST275" s="692"/>
      <c r="GSU275" s="692"/>
      <c r="GSV275" s="692"/>
      <c r="GSW275" s="692"/>
      <c r="GSX275" s="692"/>
      <c r="GSY275" s="692"/>
      <c r="GSZ275" s="692"/>
      <c r="GTA275" s="692"/>
      <c r="GTB275" s="692"/>
      <c r="GTC275" s="692"/>
      <c r="GTD275" s="692"/>
      <c r="GTE275" s="692"/>
      <c r="GTF275" s="692"/>
      <c r="GTG275" s="692"/>
      <c r="GTH275" s="692"/>
      <c r="GTI275" s="692"/>
      <c r="GTJ275" s="692"/>
      <c r="GTK275" s="692"/>
      <c r="GTL275" s="692"/>
      <c r="GTM275" s="692"/>
      <c r="GTN275" s="692"/>
      <c r="GTO275" s="692"/>
      <c r="GTP275" s="692"/>
      <c r="GTQ275" s="692"/>
      <c r="GTR275" s="692"/>
      <c r="GTS275" s="692"/>
      <c r="GTT275" s="692"/>
      <c r="GTU275" s="692"/>
      <c r="GTV275" s="692"/>
      <c r="GTW275" s="692"/>
      <c r="GTX275" s="692"/>
      <c r="GTY275" s="692"/>
      <c r="GTZ275" s="692"/>
      <c r="GUA275" s="692"/>
      <c r="GUB275" s="692"/>
      <c r="GUC275" s="692"/>
      <c r="GUD275" s="692"/>
      <c r="GUE275" s="692"/>
      <c r="GUF275" s="692"/>
      <c r="GUG275" s="692"/>
      <c r="GUH275" s="692"/>
      <c r="GUI275" s="692"/>
      <c r="GUJ275" s="692"/>
      <c r="GUK275" s="692"/>
      <c r="GUL275" s="692"/>
      <c r="GUM275" s="692"/>
      <c r="GUN275" s="692"/>
      <c r="GUO275" s="692"/>
      <c r="GUP275" s="692"/>
      <c r="GUQ275" s="692"/>
      <c r="GUR275" s="692"/>
      <c r="GUS275" s="692"/>
      <c r="GUT275" s="692"/>
      <c r="GUU275" s="692"/>
      <c r="GUV275" s="692"/>
      <c r="GUW275" s="692"/>
      <c r="GUX275" s="692"/>
      <c r="GUY275" s="692"/>
      <c r="GUZ275" s="692"/>
      <c r="GVA275" s="692"/>
      <c r="GVB275" s="692"/>
      <c r="GVC275" s="692"/>
      <c r="GVD275" s="692"/>
      <c r="GVE275" s="692"/>
      <c r="GVF275" s="692"/>
      <c r="GVG275" s="692"/>
      <c r="GVH275" s="692"/>
      <c r="GVI275" s="692"/>
      <c r="GVJ275" s="692"/>
      <c r="GVK275" s="692"/>
      <c r="GVL275" s="692"/>
      <c r="GVM275" s="692"/>
      <c r="GVN275" s="692"/>
      <c r="GVO275" s="692"/>
      <c r="GVP275" s="692"/>
      <c r="GVQ275" s="692"/>
      <c r="GVR275" s="692"/>
      <c r="GVS275" s="692"/>
      <c r="GVT275" s="692"/>
      <c r="GVU275" s="692"/>
      <c r="GVV275" s="692"/>
      <c r="GVW275" s="692"/>
      <c r="GVX275" s="692"/>
      <c r="GVY275" s="692"/>
      <c r="GVZ275" s="692"/>
      <c r="GWA275" s="692"/>
      <c r="GWB275" s="692"/>
      <c r="GWC275" s="692"/>
      <c r="GWD275" s="692"/>
      <c r="GWE275" s="692"/>
      <c r="GWF275" s="692"/>
      <c r="GWG275" s="692"/>
      <c r="GWH275" s="692"/>
      <c r="GWI275" s="692"/>
      <c r="GWJ275" s="692"/>
      <c r="GWK275" s="692"/>
      <c r="GWL275" s="692"/>
      <c r="GWM275" s="692"/>
      <c r="GWN275" s="692"/>
      <c r="GWO275" s="692"/>
      <c r="GWP275" s="692"/>
      <c r="GWQ275" s="692"/>
      <c r="GWR275" s="692"/>
      <c r="GWS275" s="692"/>
      <c r="GWT275" s="692"/>
      <c r="GWU275" s="692"/>
      <c r="GWV275" s="692"/>
      <c r="GWW275" s="692"/>
      <c r="GWX275" s="692"/>
      <c r="GWY275" s="692"/>
      <c r="GWZ275" s="692"/>
      <c r="GXA275" s="692"/>
      <c r="GXB275" s="692"/>
      <c r="GXC275" s="692"/>
      <c r="GXD275" s="692"/>
      <c r="GXE275" s="692"/>
      <c r="GXF275" s="692"/>
      <c r="GXG275" s="692"/>
      <c r="GXH275" s="692"/>
      <c r="GXI275" s="692"/>
      <c r="GXJ275" s="692"/>
      <c r="GXK275" s="692"/>
      <c r="GXL275" s="692"/>
      <c r="GXM275" s="692"/>
      <c r="GXN275" s="692"/>
      <c r="GXO275" s="692"/>
      <c r="GXP275" s="692"/>
      <c r="GXQ275" s="692"/>
      <c r="GXR275" s="692"/>
      <c r="GXS275" s="692"/>
      <c r="GXT275" s="692"/>
      <c r="GXU275" s="692"/>
      <c r="GXV275" s="692"/>
      <c r="GXW275" s="692"/>
      <c r="GXX275" s="692"/>
      <c r="GXY275" s="692"/>
      <c r="GXZ275" s="692"/>
      <c r="GYA275" s="692"/>
      <c r="GYB275" s="692"/>
      <c r="GYC275" s="692"/>
      <c r="GYD275" s="692"/>
      <c r="GYE275" s="692"/>
      <c r="GYF275" s="692"/>
      <c r="GYG275" s="692"/>
      <c r="GYH275" s="692"/>
      <c r="GYI275" s="692"/>
      <c r="GYJ275" s="692"/>
      <c r="GYK275" s="692"/>
      <c r="GYL275" s="692"/>
      <c r="GYM275" s="692"/>
      <c r="GYN275" s="692"/>
      <c r="GYO275" s="692"/>
      <c r="GYP275" s="692"/>
      <c r="GYQ275" s="692"/>
      <c r="GYR275" s="692"/>
      <c r="GYS275" s="692"/>
      <c r="GYT275" s="692"/>
      <c r="GYU275" s="692"/>
      <c r="GYV275" s="692"/>
      <c r="GYW275" s="692"/>
      <c r="GYX275" s="692"/>
      <c r="GYY275" s="692"/>
      <c r="GYZ275" s="692"/>
      <c r="GZA275" s="692"/>
      <c r="GZB275" s="692"/>
      <c r="GZC275" s="692"/>
      <c r="GZD275" s="692"/>
      <c r="GZE275" s="692"/>
      <c r="GZF275" s="692"/>
      <c r="GZG275" s="692"/>
      <c r="GZH275" s="692"/>
      <c r="GZI275" s="692"/>
      <c r="GZJ275" s="692"/>
      <c r="GZK275" s="692"/>
      <c r="GZL275" s="692"/>
      <c r="GZM275" s="692"/>
      <c r="GZN275" s="692"/>
      <c r="GZO275" s="692"/>
      <c r="GZP275" s="692"/>
      <c r="GZQ275" s="692"/>
      <c r="GZR275" s="692"/>
      <c r="GZS275" s="692"/>
      <c r="GZT275" s="692"/>
      <c r="GZU275" s="692"/>
      <c r="GZV275" s="692"/>
      <c r="GZW275" s="692"/>
      <c r="GZX275" s="692"/>
      <c r="GZY275" s="692"/>
      <c r="GZZ275" s="692"/>
      <c r="HAA275" s="692"/>
      <c r="HAB275" s="692"/>
      <c r="HAC275" s="692"/>
      <c r="HAD275" s="692"/>
      <c r="HAE275" s="692"/>
      <c r="HAF275" s="692"/>
      <c r="HAG275" s="692"/>
      <c r="HAH275" s="692"/>
      <c r="HAI275" s="692"/>
      <c r="HAJ275" s="692"/>
      <c r="HAK275" s="692"/>
      <c r="HAL275" s="692"/>
      <c r="HAM275" s="692"/>
      <c r="HAN275" s="692"/>
      <c r="HAO275" s="692"/>
      <c r="HAP275" s="692"/>
      <c r="HAQ275" s="692"/>
      <c r="HAR275" s="692"/>
      <c r="HAS275" s="692"/>
      <c r="HAT275" s="692"/>
      <c r="HAU275" s="692"/>
      <c r="HAV275" s="692"/>
      <c r="HAW275" s="692"/>
      <c r="HAX275" s="692"/>
      <c r="HAY275" s="692"/>
      <c r="HAZ275" s="692"/>
      <c r="HBA275" s="692"/>
      <c r="HBB275" s="692"/>
      <c r="HBC275" s="692"/>
      <c r="HBD275" s="692"/>
      <c r="HBE275" s="692"/>
      <c r="HBF275" s="692"/>
      <c r="HBG275" s="692"/>
      <c r="HBH275" s="692"/>
      <c r="HBI275" s="692"/>
      <c r="HBJ275" s="692"/>
      <c r="HBK275" s="692"/>
      <c r="HBL275" s="692"/>
      <c r="HBM275" s="692"/>
      <c r="HBN275" s="692"/>
      <c r="HBO275" s="692"/>
      <c r="HBP275" s="692"/>
      <c r="HBQ275" s="692"/>
      <c r="HBR275" s="692"/>
      <c r="HBS275" s="692"/>
      <c r="HBT275" s="692"/>
      <c r="HBU275" s="692"/>
      <c r="HBV275" s="692"/>
      <c r="HBW275" s="692"/>
      <c r="HBX275" s="692"/>
      <c r="HBY275" s="692"/>
      <c r="HBZ275" s="692"/>
      <c r="HCA275" s="692"/>
      <c r="HCB275" s="692"/>
      <c r="HCC275" s="692"/>
      <c r="HCD275" s="692"/>
      <c r="HCE275" s="692"/>
      <c r="HCF275" s="692"/>
      <c r="HCG275" s="692"/>
      <c r="HCH275" s="692"/>
      <c r="HCI275" s="692"/>
      <c r="HCJ275" s="692"/>
      <c r="HCK275" s="692"/>
      <c r="HCL275" s="692"/>
      <c r="HCM275" s="692"/>
      <c r="HCN275" s="692"/>
      <c r="HCO275" s="692"/>
      <c r="HCP275" s="692"/>
      <c r="HCQ275" s="692"/>
      <c r="HCR275" s="692"/>
      <c r="HCS275" s="692"/>
      <c r="HCT275" s="692"/>
      <c r="HCU275" s="692"/>
      <c r="HCV275" s="692"/>
      <c r="HCW275" s="692"/>
      <c r="HCX275" s="692"/>
      <c r="HCY275" s="692"/>
      <c r="HCZ275" s="692"/>
      <c r="HDA275" s="692"/>
      <c r="HDB275" s="692"/>
      <c r="HDC275" s="692"/>
      <c r="HDD275" s="692"/>
      <c r="HDE275" s="692"/>
      <c r="HDF275" s="692"/>
      <c r="HDG275" s="692"/>
      <c r="HDH275" s="692"/>
      <c r="HDI275" s="692"/>
      <c r="HDJ275" s="692"/>
      <c r="HDK275" s="692"/>
      <c r="HDL275" s="692"/>
      <c r="HDM275" s="692"/>
      <c r="HDN275" s="692"/>
      <c r="HDO275" s="692"/>
      <c r="HDP275" s="692"/>
      <c r="HDQ275" s="692"/>
      <c r="HDR275" s="692"/>
      <c r="HDS275" s="692"/>
      <c r="HDT275" s="692"/>
      <c r="HDU275" s="692"/>
      <c r="HDV275" s="692"/>
      <c r="HDW275" s="692"/>
      <c r="HDX275" s="692"/>
      <c r="HDY275" s="692"/>
      <c r="HDZ275" s="692"/>
      <c r="HEA275" s="692"/>
      <c r="HEB275" s="692"/>
      <c r="HEC275" s="692"/>
      <c r="HED275" s="692"/>
      <c r="HEE275" s="692"/>
      <c r="HEF275" s="692"/>
      <c r="HEG275" s="692"/>
      <c r="HEH275" s="692"/>
      <c r="HEI275" s="692"/>
      <c r="HEJ275" s="692"/>
      <c r="HEK275" s="692"/>
      <c r="HEL275" s="692"/>
      <c r="HEM275" s="692"/>
      <c r="HEN275" s="692"/>
      <c r="HEO275" s="692"/>
      <c r="HEP275" s="692"/>
      <c r="HEQ275" s="692"/>
      <c r="HER275" s="692"/>
      <c r="HES275" s="692"/>
      <c r="HET275" s="692"/>
      <c r="HEU275" s="692"/>
      <c r="HEV275" s="692"/>
      <c r="HEW275" s="692"/>
      <c r="HEX275" s="692"/>
      <c r="HEY275" s="692"/>
      <c r="HEZ275" s="692"/>
      <c r="HFA275" s="692"/>
      <c r="HFB275" s="692"/>
      <c r="HFC275" s="692"/>
      <c r="HFD275" s="692"/>
      <c r="HFE275" s="692"/>
      <c r="HFF275" s="692"/>
      <c r="HFG275" s="692"/>
      <c r="HFH275" s="692"/>
      <c r="HFI275" s="692"/>
      <c r="HFJ275" s="692"/>
      <c r="HFK275" s="692"/>
      <c r="HFL275" s="692"/>
      <c r="HFM275" s="692"/>
      <c r="HFN275" s="692"/>
      <c r="HFO275" s="692"/>
      <c r="HFP275" s="692"/>
      <c r="HFQ275" s="692"/>
      <c r="HFR275" s="692"/>
      <c r="HFS275" s="692"/>
      <c r="HFT275" s="692"/>
      <c r="HFU275" s="692"/>
      <c r="HFV275" s="692"/>
      <c r="HFW275" s="692"/>
      <c r="HFX275" s="692"/>
      <c r="HFY275" s="692"/>
      <c r="HFZ275" s="692"/>
      <c r="HGA275" s="692"/>
      <c r="HGB275" s="692"/>
      <c r="HGC275" s="692"/>
      <c r="HGD275" s="692"/>
      <c r="HGE275" s="692"/>
      <c r="HGF275" s="692"/>
      <c r="HGG275" s="692"/>
      <c r="HGH275" s="692"/>
      <c r="HGI275" s="692"/>
      <c r="HGJ275" s="692"/>
      <c r="HGK275" s="692"/>
      <c r="HGL275" s="692"/>
      <c r="HGM275" s="692"/>
      <c r="HGN275" s="692"/>
      <c r="HGO275" s="692"/>
      <c r="HGP275" s="692"/>
      <c r="HGQ275" s="692"/>
      <c r="HGR275" s="692"/>
      <c r="HGS275" s="692"/>
      <c r="HGT275" s="692"/>
      <c r="HGU275" s="692"/>
      <c r="HGV275" s="692"/>
      <c r="HGW275" s="692"/>
      <c r="HGX275" s="692"/>
      <c r="HGY275" s="692"/>
      <c r="HGZ275" s="692"/>
      <c r="HHA275" s="692"/>
      <c r="HHB275" s="692"/>
      <c r="HHC275" s="692"/>
      <c r="HHD275" s="692"/>
      <c r="HHE275" s="692"/>
      <c r="HHF275" s="692"/>
      <c r="HHG275" s="692"/>
      <c r="HHH275" s="692"/>
      <c r="HHI275" s="692"/>
      <c r="HHJ275" s="692"/>
      <c r="HHK275" s="692"/>
      <c r="HHL275" s="692"/>
      <c r="HHM275" s="692"/>
      <c r="HHN275" s="692"/>
      <c r="HHO275" s="692"/>
      <c r="HHP275" s="692"/>
      <c r="HHQ275" s="692"/>
      <c r="HHR275" s="692"/>
      <c r="HHS275" s="692"/>
      <c r="HHT275" s="692"/>
      <c r="HHU275" s="692"/>
      <c r="HHV275" s="692"/>
      <c r="HHW275" s="692"/>
      <c r="HHX275" s="692"/>
      <c r="HHY275" s="692"/>
      <c r="HHZ275" s="692"/>
      <c r="HIA275" s="692"/>
      <c r="HIB275" s="692"/>
      <c r="HIC275" s="692"/>
      <c r="HID275" s="692"/>
      <c r="HIE275" s="692"/>
      <c r="HIF275" s="692"/>
      <c r="HIG275" s="692"/>
      <c r="HIH275" s="692"/>
      <c r="HII275" s="692"/>
      <c r="HIJ275" s="692"/>
      <c r="HIK275" s="692"/>
      <c r="HIL275" s="692"/>
      <c r="HIM275" s="692"/>
      <c r="HIN275" s="692"/>
      <c r="HIO275" s="692"/>
      <c r="HIP275" s="692"/>
      <c r="HIQ275" s="692"/>
      <c r="HIR275" s="692"/>
      <c r="HIS275" s="692"/>
      <c r="HIT275" s="692"/>
      <c r="HIU275" s="692"/>
      <c r="HIV275" s="692"/>
      <c r="HIW275" s="692"/>
      <c r="HIX275" s="692"/>
      <c r="HIY275" s="692"/>
      <c r="HIZ275" s="692"/>
      <c r="HJA275" s="692"/>
      <c r="HJB275" s="692"/>
      <c r="HJC275" s="692"/>
      <c r="HJD275" s="692"/>
      <c r="HJE275" s="692"/>
      <c r="HJF275" s="692"/>
      <c r="HJG275" s="692"/>
      <c r="HJH275" s="692"/>
      <c r="HJI275" s="692"/>
      <c r="HJJ275" s="692"/>
      <c r="HJK275" s="692"/>
      <c r="HJL275" s="692"/>
      <c r="HJM275" s="692"/>
      <c r="HJN275" s="692"/>
      <c r="HJO275" s="692"/>
      <c r="HJP275" s="692"/>
      <c r="HJQ275" s="692"/>
      <c r="HJR275" s="692"/>
      <c r="HJS275" s="692"/>
      <c r="HJT275" s="692"/>
      <c r="HJU275" s="692"/>
      <c r="HJV275" s="692"/>
      <c r="HJW275" s="692"/>
      <c r="HJX275" s="692"/>
      <c r="HJY275" s="692"/>
      <c r="HJZ275" s="692"/>
      <c r="HKA275" s="692"/>
      <c r="HKB275" s="692"/>
      <c r="HKC275" s="692"/>
      <c r="HKD275" s="692"/>
      <c r="HKE275" s="692"/>
      <c r="HKF275" s="692"/>
      <c r="HKG275" s="692"/>
      <c r="HKH275" s="692"/>
      <c r="HKI275" s="692"/>
      <c r="HKJ275" s="692"/>
      <c r="HKK275" s="692"/>
      <c r="HKL275" s="692"/>
      <c r="HKM275" s="692"/>
      <c r="HKN275" s="692"/>
      <c r="HKO275" s="692"/>
      <c r="HKP275" s="692"/>
      <c r="HKQ275" s="692"/>
      <c r="HKR275" s="692"/>
      <c r="HKS275" s="692"/>
      <c r="HKT275" s="692"/>
      <c r="HKU275" s="692"/>
      <c r="HKV275" s="692"/>
      <c r="HKW275" s="692"/>
      <c r="HKX275" s="692"/>
      <c r="HKY275" s="692"/>
      <c r="HKZ275" s="692"/>
      <c r="HLA275" s="692"/>
      <c r="HLB275" s="692"/>
      <c r="HLC275" s="692"/>
      <c r="HLD275" s="692"/>
      <c r="HLE275" s="692"/>
      <c r="HLF275" s="692"/>
      <c r="HLG275" s="692"/>
      <c r="HLH275" s="692"/>
      <c r="HLI275" s="692"/>
      <c r="HLJ275" s="692"/>
      <c r="HLK275" s="692"/>
      <c r="HLL275" s="692"/>
      <c r="HLM275" s="692"/>
      <c r="HLN275" s="692"/>
      <c r="HLO275" s="692"/>
      <c r="HLP275" s="692"/>
      <c r="HLQ275" s="692"/>
      <c r="HLR275" s="692"/>
      <c r="HLS275" s="692"/>
      <c r="HLT275" s="692"/>
      <c r="HLU275" s="692"/>
      <c r="HLV275" s="692"/>
      <c r="HLW275" s="692"/>
      <c r="HLX275" s="692"/>
      <c r="HLY275" s="692"/>
      <c r="HLZ275" s="692"/>
      <c r="HMA275" s="692"/>
      <c r="HMB275" s="692"/>
      <c r="HMC275" s="692"/>
      <c r="HMD275" s="692"/>
      <c r="HME275" s="692"/>
      <c r="HMF275" s="692"/>
      <c r="HMG275" s="692"/>
      <c r="HMH275" s="692"/>
      <c r="HMI275" s="692"/>
      <c r="HMJ275" s="692"/>
      <c r="HMK275" s="692"/>
      <c r="HML275" s="692"/>
      <c r="HMM275" s="692"/>
      <c r="HMN275" s="692"/>
      <c r="HMO275" s="692"/>
      <c r="HMP275" s="692"/>
      <c r="HMQ275" s="692"/>
      <c r="HMR275" s="692"/>
      <c r="HMS275" s="692"/>
      <c r="HMT275" s="692"/>
      <c r="HMU275" s="692"/>
      <c r="HMV275" s="692"/>
      <c r="HMW275" s="692"/>
      <c r="HMX275" s="692"/>
      <c r="HMY275" s="692"/>
      <c r="HMZ275" s="692"/>
      <c r="HNA275" s="692"/>
      <c r="HNB275" s="692"/>
      <c r="HNC275" s="692"/>
      <c r="HND275" s="692"/>
      <c r="HNE275" s="692"/>
      <c r="HNF275" s="692"/>
      <c r="HNG275" s="692"/>
      <c r="HNH275" s="692"/>
      <c r="HNI275" s="692"/>
      <c r="HNJ275" s="692"/>
      <c r="HNK275" s="692"/>
      <c r="HNL275" s="692"/>
      <c r="HNM275" s="692"/>
      <c r="HNN275" s="692"/>
      <c r="HNO275" s="692"/>
      <c r="HNP275" s="692"/>
      <c r="HNQ275" s="692"/>
      <c r="HNR275" s="692"/>
      <c r="HNS275" s="692"/>
      <c r="HNT275" s="692"/>
      <c r="HNU275" s="692"/>
      <c r="HNV275" s="692"/>
      <c r="HNW275" s="692"/>
      <c r="HNX275" s="692"/>
      <c r="HNY275" s="692"/>
      <c r="HNZ275" s="692"/>
      <c r="HOA275" s="692"/>
      <c r="HOB275" s="692"/>
      <c r="HOC275" s="692"/>
      <c r="HOD275" s="692"/>
      <c r="HOE275" s="692"/>
      <c r="HOF275" s="692"/>
      <c r="HOG275" s="692"/>
      <c r="HOH275" s="692"/>
      <c r="HOI275" s="692"/>
      <c r="HOJ275" s="692"/>
      <c r="HOK275" s="692"/>
      <c r="HOL275" s="692"/>
      <c r="HOM275" s="692"/>
      <c r="HON275" s="692"/>
      <c r="HOO275" s="692"/>
      <c r="HOP275" s="692"/>
      <c r="HOQ275" s="692"/>
      <c r="HOR275" s="692"/>
      <c r="HOS275" s="692"/>
      <c r="HOT275" s="692"/>
      <c r="HOU275" s="692"/>
      <c r="HOV275" s="692"/>
      <c r="HOW275" s="692"/>
      <c r="HOX275" s="692"/>
      <c r="HOY275" s="692"/>
      <c r="HOZ275" s="692"/>
      <c r="HPA275" s="692"/>
      <c r="HPB275" s="692"/>
      <c r="HPC275" s="692"/>
      <c r="HPD275" s="692"/>
      <c r="HPE275" s="692"/>
      <c r="HPF275" s="692"/>
      <c r="HPG275" s="692"/>
      <c r="HPH275" s="692"/>
      <c r="HPI275" s="692"/>
      <c r="HPJ275" s="692"/>
      <c r="HPK275" s="692"/>
      <c r="HPL275" s="692"/>
      <c r="HPM275" s="692"/>
      <c r="HPN275" s="692"/>
      <c r="HPO275" s="692"/>
      <c r="HPP275" s="692"/>
      <c r="HPQ275" s="692"/>
      <c r="HPR275" s="692"/>
      <c r="HPS275" s="692"/>
      <c r="HPT275" s="692"/>
      <c r="HPU275" s="692"/>
      <c r="HPV275" s="692"/>
      <c r="HPW275" s="692"/>
      <c r="HPX275" s="692"/>
      <c r="HPY275" s="692"/>
      <c r="HPZ275" s="692"/>
      <c r="HQA275" s="692"/>
      <c r="HQB275" s="692"/>
      <c r="HQC275" s="692"/>
      <c r="HQD275" s="692"/>
      <c r="HQE275" s="692"/>
      <c r="HQF275" s="692"/>
      <c r="HQG275" s="692"/>
      <c r="HQH275" s="692"/>
      <c r="HQI275" s="692"/>
      <c r="HQJ275" s="692"/>
      <c r="HQK275" s="692"/>
      <c r="HQL275" s="692"/>
      <c r="HQM275" s="692"/>
      <c r="HQN275" s="692"/>
      <c r="HQO275" s="692"/>
      <c r="HQP275" s="692"/>
      <c r="HQQ275" s="692"/>
      <c r="HQR275" s="692"/>
      <c r="HQS275" s="692"/>
      <c r="HQT275" s="692"/>
      <c r="HQU275" s="692"/>
      <c r="HQV275" s="692"/>
      <c r="HQW275" s="692"/>
      <c r="HQX275" s="692"/>
      <c r="HQY275" s="692"/>
      <c r="HQZ275" s="692"/>
      <c r="HRA275" s="692"/>
      <c r="HRB275" s="692"/>
      <c r="HRC275" s="692"/>
      <c r="HRD275" s="692"/>
      <c r="HRE275" s="692"/>
      <c r="HRF275" s="692"/>
      <c r="HRG275" s="692"/>
      <c r="HRH275" s="692"/>
      <c r="HRI275" s="692"/>
      <c r="HRJ275" s="692"/>
      <c r="HRK275" s="692"/>
      <c r="HRL275" s="692"/>
      <c r="HRM275" s="692"/>
      <c r="HRN275" s="692"/>
      <c r="HRO275" s="692"/>
      <c r="HRP275" s="692"/>
      <c r="HRQ275" s="692"/>
      <c r="HRR275" s="692"/>
      <c r="HRS275" s="692"/>
      <c r="HRT275" s="692"/>
      <c r="HRU275" s="692"/>
      <c r="HRV275" s="692"/>
      <c r="HRW275" s="692"/>
      <c r="HRX275" s="692"/>
      <c r="HRY275" s="692"/>
      <c r="HRZ275" s="692"/>
      <c r="HSA275" s="692"/>
      <c r="HSB275" s="692"/>
      <c r="HSC275" s="692"/>
      <c r="HSD275" s="692"/>
      <c r="HSE275" s="692"/>
      <c r="HSF275" s="692"/>
      <c r="HSG275" s="692"/>
      <c r="HSH275" s="692"/>
      <c r="HSI275" s="692"/>
      <c r="HSJ275" s="692"/>
      <c r="HSK275" s="692"/>
      <c r="HSL275" s="692"/>
      <c r="HSM275" s="692"/>
      <c r="HSN275" s="692"/>
      <c r="HSO275" s="692"/>
      <c r="HSP275" s="692"/>
      <c r="HSQ275" s="692"/>
      <c r="HSR275" s="692"/>
      <c r="HSS275" s="692"/>
      <c r="HST275" s="692"/>
      <c r="HSU275" s="692"/>
      <c r="HSV275" s="692"/>
      <c r="HSW275" s="692"/>
      <c r="HSX275" s="692"/>
      <c r="HSY275" s="692"/>
      <c r="HSZ275" s="692"/>
      <c r="HTA275" s="692"/>
      <c r="HTB275" s="692"/>
      <c r="HTC275" s="692"/>
      <c r="HTD275" s="692"/>
      <c r="HTE275" s="692"/>
      <c r="HTF275" s="692"/>
      <c r="HTG275" s="692"/>
      <c r="HTH275" s="692"/>
      <c r="HTI275" s="692"/>
      <c r="HTJ275" s="692"/>
      <c r="HTK275" s="692"/>
      <c r="HTL275" s="692"/>
      <c r="HTM275" s="692"/>
      <c r="HTN275" s="692"/>
      <c r="HTO275" s="692"/>
      <c r="HTP275" s="692"/>
      <c r="HTQ275" s="692"/>
      <c r="HTR275" s="692"/>
      <c r="HTS275" s="692"/>
      <c r="HTT275" s="692"/>
      <c r="HTU275" s="692"/>
      <c r="HTV275" s="692"/>
      <c r="HTW275" s="692"/>
      <c r="HTX275" s="692"/>
      <c r="HTY275" s="692"/>
      <c r="HTZ275" s="692"/>
      <c r="HUA275" s="692"/>
      <c r="HUB275" s="692"/>
      <c r="HUC275" s="692"/>
      <c r="HUD275" s="692"/>
      <c r="HUE275" s="692"/>
      <c r="HUF275" s="692"/>
      <c r="HUG275" s="692"/>
      <c r="HUH275" s="692"/>
      <c r="HUI275" s="692"/>
      <c r="HUJ275" s="692"/>
      <c r="HUK275" s="692"/>
      <c r="HUL275" s="692"/>
      <c r="HUM275" s="692"/>
      <c r="HUN275" s="692"/>
      <c r="HUO275" s="692"/>
      <c r="HUP275" s="692"/>
      <c r="HUQ275" s="692"/>
      <c r="HUR275" s="692"/>
      <c r="HUS275" s="692"/>
      <c r="HUT275" s="692"/>
      <c r="HUU275" s="692"/>
      <c r="HUV275" s="692"/>
      <c r="HUW275" s="692"/>
      <c r="HUX275" s="692"/>
      <c r="HUY275" s="692"/>
      <c r="HUZ275" s="692"/>
      <c r="HVA275" s="692"/>
      <c r="HVB275" s="692"/>
      <c r="HVC275" s="692"/>
      <c r="HVD275" s="692"/>
      <c r="HVE275" s="692"/>
      <c r="HVF275" s="692"/>
      <c r="HVG275" s="692"/>
      <c r="HVH275" s="692"/>
      <c r="HVI275" s="692"/>
      <c r="HVJ275" s="692"/>
      <c r="HVK275" s="692"/>
      <c r="HVL275" s="692"/>
      <c r="HVM275" s="692"/>
      <c r="HVN275" s="692"/>
      <c r="HVO275" s="692"/>
      <c r="HVP275" s="692"/>
      <c r="HVQ275" s="692"/>
      <c r="HVR275" s="692"/>
      <c r="HVS275" s="692"/>
      <c r="HVT275" s="692"/>
      <c r="HVU275" s="692"/>
      <c r="HVV275" s="692"/>
      <c r="HVW275" s="692"/>
      <c r="HVX275" s="692"/>
      <c r="HVY275" s="692"/>
      <c r="HVZ275" s="692"/>
      <c r="HWA275" s="692"/>
      <c r="HWB275" s="692"/>
      <c r="HWC275" s="692"/>
      <c r="HWD275" s="692"/>
      <c r="HWE275" s="692"/>
      <c r="HWF275" s="692"/>
      <c r="HWG275" s="692"/>
      <c r="HWH275" s="692"/>
      <c r="HWI275" s="692"/>
      <c r="HWJ275" s="692"/>
      <c r="HWK275" s="692"/>
      <c r="HWL275" s="692"/>
      <c r="HWM275" s="692"/>
      <c r="HWN275" s="692"/>
      <c r="HWO275" s="692"/>
      <c r="HWP275" s="692"/>
      <c r="HWQ275" s="692"/>
      <c r="HWR275" s="692"/>
      <c r="HWS275" s="692"/>
      <c r="HWT275" s="692"/>
      <c r="HWU275" s="692"/>
      <c r="HWV275" s="692"/>
      <c r="HWW275" s="692"/>
      <c r="HWX275" s="692"/>
      <c r="HWY275" s="692"/>
      <c r="HWZ275" s="692"/>
      <c r="HXA275" s="692"/>
      <c r="HXB275" s="692"/>
      <c r="HXC275" s="692"/>
      <c r="HXD275" s="692"/>
      <c r="HXE275" s="692"/>
      <c r="HXF275" s="692"/>
      <c r="HXG275" s="692"/>
      <c r="HXH275" s="692"/>
      <c r="HXI275" s="692"/>
      <c r="HXJ275" s="692"/>
      <c r="HXK275" s="692"/>
      <c r="HXL275" s="692"/>
      <c r="HXM275" s="692"/>
      <c r="HXN275" s="692"/>
      <c r="HXO275" s="692"/>
      <c r="HXP275" s="692"/>
      <c r="HXQ275" s="692"/>
      <c r="HXR275" s="692"/>
      <c r="HXS275" s="692"/>
      <c r="HXT275" s="692"/>
      <c r="HXU275" s="692"/>
      <c r="HXV275" s="692"/>
      <c r="HXW275" s="692"/>
      <c r="HXX275" s="692"/>
      <c r="HXY275" s="692"/>
      <c r="HXZ275" s="692"/>
      <c r="HYA275" s="692"/>
      <c r="HYB275" s="692"/>
      <c r="HYC275" s="692"/>
      <c r="HYD275" s="692"/>
      <c r="HYE275" s="692"/>
      <c r="HYF275" s="692"/>
      <c r="HYG275" s="692"/>
      <c r="HYH275" s="692"/>
      <c r="HYI275" s="692"/>
      <c r="HYJ275" s="692"/>
      <c r="HYK275" s="692"/>
      <c r="HYL275" s="692"/>
      <c r="HYM275" s="692"/>
      <c r="HYN275" s="692"/>
      <c r="HYO275" s="692"/>
      <c r="HYP275" s="692"/>
      <c r="HYQ275" s="692"/>
      <c r="HYR275" s="692"/>
      <c r="HYS275" s="692"/>
      <c r="HYT275" s="692"/>
      <c r="HYU275" s="692"/>
      <c r="HYV275" s="692"/>
      <c r="HYW275" s="692"/>
      <c r="HYX275" s="692"/>
      <c r="HYY275" s="692"/>
      <c r="HYZ275" s="692"/>
      <c r="HZA275" s="692"/>
      <c r="HZB275" s="692"/>
      <c r="HZC275" s="692"/>
      <c r="HZD275" s="692"/>
      <c r="HZE275" s="692"/>
      <c r="HZF275" s="692"/>
      <c r="HZG275" s="692"/>
      <c r="HZH275" s="692"/>
      <c r="HZI275" s="692"/>
      <c r="HZJ275" s="692"/>
      <c r="HZK275" s="692"/>
      <c r="HZL275" s="692"/>
      <c r="HZM275" s="692"/>
      <c r="HZN275" s="692"/>
      <c r="HZO275" s="692"/>
      <c r="HZP275" s="692"/>
      <c r="HZQ275" s="692"/>
      <c r="HZR275" s="692"/>
      <c r="HZS275" s="692"/>
      <c r="HZT275" s="692"/>
      <c r="HZU275" s="692"/>
      <c r="HZV275" s="692"/>
      <c r="HZW275" s="692"/>
      <c r="HZX275" s="692"/>
      <c r="HZY275" s="692"/>
      <c r="HZZ275" s="692"/>
      <c r="IAA275" s="692"/>
      <c r="IAB275" s="692"/>
      <c r="IAC275" s="692"/>
      <c r="IAD275" s="692"/>
      <c r="IAE275" s="692"/>
      <c r="IAF275" s="692"/>
      <c r="IAG275" s="692"/>
      <c r="IAH275" s="692"/>
      <c r="IAI275" s="692"/>
      <c r="IAJ275" s="692"/>
      <c r="IAK275" s="692"/>
      <c r="IAL275" s="692"/>
      <c r="IAM275" s="692"/>
      <c r="IAN275" s="692"/>
      <c r="IAO275" s="692"/>
      <c r="IAP275" s="692"/>
      <c r="IAQ275" s="692"/>
      <c r="IAR275" s="692"/>
      <c r="IAS275" s="692"/>
      <c r="IAT275" s="692"/>
      <c r="IAU275" s="692"/>
      <c r="IAV275" s="692"/>
      <c r="IAW275" s="692"/>
      <c r="IAX275" s="692"/>
      <c r="IAY275" s="692"/>
      <c r="IAZ275" s="692"/>
      <c r="IBA275" s="692"/>
      <c r="IBB275" s="692"/>
      <c r="IBC275" s="692"/>
      <c r="IBD275" s="692"/>
      <c r="IBE275" s="692"/>
      <c r="IBF275" s="692"/>
      <c r="IBG275" s="692"/>
      <c r="IBH275" s="692"/>
      <c r="IBI275" s="692"/>
      <c r="IBJ275" s="692"/>
      <c r="IBK275" s="692"/>
      <c r="IBL275" s="692"/>
      <c r="IBM275" s="692"/>
      <c r="IBN275" s="692"/>
      <c r="IBO275" s="692"/>
      <c r="IBP275" s="692"/>
      <c r="IBQ275" s="692"/>
      <c r="IBR275" s="692"/>
      <c r="IBS275" s="692"/>
      <c r="IBT275" s="692"/>
      <c r="IBU275" s="692"/>
      <c r="IBV275" s="692"/>
      <c r="IBW275" s="692"/>
      <c r="IBX275" s="692"/>
      <c r="IBY275" s="692"/>
      <c r="IBZ275" s="692"/>
      <c r="ICA275" s="692"/>
      <c r="ICB275" s="692"/>
      <c r="ICC275" s="692"/>
      <c r="ICD275" s="692"/>
      <c r="ICE275" s="692"/>
      <c r="ICF275" s="692"/>
      <c r="ICG275" s="692"/>
      <c r="ICH275" s="692"/>
      <c r="ICI275" s="692"/>
      <c r="ICJ275" s="692"/>
      <c r="ICK275" s="692"/>
      <c r="ICL275" s="692"/>
      <c r="ICM275" s="692"/>
      <c r="ICN275" s="692"/>
      <c r="ICO275" s="692"/>
      <c r="ICP275" s="692"/>
      <c r="ICQ275" s="692"/>
      <c r="ICR275" s="692"/>
      <c r="ICS275" s="692"/>
      <c r="ICT275" s="692"/>
      <c r="ICU275" s="692"/>
      <c r="ICV275" s="692"/>
      <c r="ICW275" s="692"/>
      <c r="ICX275" s="692"/>
      <c r="ICY275" s="692"/>
      <c r="ICZ275" s="692"/>
      <c r="IDA275" s="692"/>
      <c r="IDB275" s="692"/>
      <c r="IDC275" s="692"/>
      <c r="IDD275" s="692"/>
      <c r="IDE275" s="692"/>
      <c r="IDF275" s="692"/>
      <c r="IDG275" s="692"/>
      <c r="IDH275" s="692"/>
      <c r="IDI275" s="692"/>
      <c r="IDJ275" s="692"/>
      <c r="IDK275" s="692"/>
      <c r="IDL275" s="692"/>
      <c r="IDM275" s="692"/>
      <c r="IDN275" s="692"/>
      <c r="IDO275" s="692"/>
      <c r="IDP275" s="692"/>
      <c r="IDQ275" s="692"/>
      <c r="IDR275" s="692"/>
      <c r="IDS275" s="692"/>
      <c r="IDT275" s="692"/>
      <c r="IDU275" s="692"/>
      <c r="IDV275" s="692"/>
      <c r="IDW275" s="692"/>
      <c r="IDX275" s="692"/>
      <c r="IDY275" s="692"/>
      <c r="IDZ275" s="692"/>
      <c r="IEA275" s="692"/>
      <c r="IEB275" s="692"/>
      <c r="IEC275" s="692"/>
      <c r="IED275" s="692"/>
      <c r="IEE275" s="692"/>
      <c r="IEF275" s="692"/>
      <c r="IEG275" s="692"/>
      <c r="IEH275" s="692"/>
      <c r="IEI275" s="692"/>
      <c r="IEJ275" s="692"/>
      <c r="IEK275" s="692"/>
      <c r="IEL275" s="692"/>
      <c r="IEM275" s="692"/>
      <c r="IEN275" s="692"/>
      <c r="IEO275" s="692"/>
      <c r="IEP275" s="692"/>
      <c r="IEQ275" s="692"/>
      <c r="IER275" s="692"/>
      <c r="IES275" s="692"/>
      <c r="IET275" s="692"/>
      <c r="IEU275" s="692"/>
      <c r="IEV275" s="692"/>
      <c r="IEW275" s="692"/>
      <c r="IEX275" s="692"/>
      <c r="IEY275" s="692"/>
      <c r="IEZ275" s="692"/>
      <c r="IFA275" s="692"/>
      <c r="IFB275" s="692"/>
      <c r="IFC275" s="692"/>
      <c r="IFD275" s="692"/>
      <c r="IFE275" s="692"/>
      <c r="IFF275" s="692"/>
      <c r="IFG275" s="692"/>
      <c r="IFH275" s="692"/>
      <c r="IFI275" s="692"/>
      <c r="IFJ275" s="692"/>
      <c r="IFK275" s="692"/>
      <c r="IFL275" s="692"/>
      <c r="IFM275" s="692"/>
      <c r="IFN275" s="692"/>
      <c r="IFO275" s="692"/>
      <c r="IFP275" s="692"/>
      <c r="IFQ275" s="692"/>
      <c r="IFR275" s="692"/>
      <c r="IFS275" s="692"/>
      <c r="IFT275" s="692"/>
      <c r="IFU275" s="692"/>
      <c r="IFV275" s="692"/>
      <c r="IFW275" s="692"/>
      <c r="IFX275" s="692"/>
      <c r="IFY275" s="692"/>
      <c r="IFZ275" s="692"/>
      <c r="IGA275" s="692"/>
      <c r="IGB275" s="692"/>
      <c r="IGC275" s="692"/>
      <c r="IGD275" s="692"/>
      <c r="IGE275" s="692"/>
      <c r="IGF275" s="692"/>
      <c r="IGG275" s="692"/>
      <c r="IGH275" s="692"/>
      <c r="IGI275" s="692"/>
      <c r="IGJ275" s="692"/>
      <c r="IGK275" s="692"/>
      <c r="IGL275" s="692"/>
      <c r="IGM275" s="692"/>
      <c r="IGN275" s="692"/>
      <c r="IGO275" s="692"/>
      <c r="IGP275" s="692"/>
      <c r="IGQ275" s="692"/>
      <c r="IGR275" s="692"/>
      <c r="IGS275" s="692"/>
      <c r="IGT275" s="692"/>
      <c r="IGU275" s="692"/>
      <c r="IGV275" s="692"/>
      <c r="IGW275" s="692"/>
      <c r="IGX275" s="692"/>
      <c r="IGY275" s="692"/>
      <c r="IGZ275" s="692"/>
      <c r="IHA275" s="692"/>
      <c r="IHB275" s="692"/>
      <c r="IHC275" s="692"/>
      <c r="IHD275" s="692"/>
      <c r="IHE275" s="692"/>
      <c r="IHF275" s="692"/>
      <c r="IHG275" s="692"/>
      <c r="IHH275" s="692"/>
      <c r="IHI275" s="692"/>
      <c r="IHJ275" s="692"/>
      <c r="IHK275" s="692"/>
      <c r="IHL275" s="692"/>
      <c r="IHM275" s="692"/>
      <c r="IHN275" s="692"/>
      <c r="IHO275" s="692"/>
      <c r="IHP275" s="692"/>
      <c r="IHQ275" s="692"/>
      <c r="IHR275" s="692"/>
      <c r="IHS275" s="692"/>
      <c r="IHT275" s="692"/>
      <c r="IHU275" s="692"/>
      <c r="IHV275" s="692"/>
      <c r="IHW275" s="692"/>
      <c r="IHX275" s="692"/>
      <c r="IHY275" s="692"/>
      <c r="IHZ275" s="692"/>
      <c r="IIA275" s="692"/>
      <c r="IIB275" s="692"/>
      <c r="IIC275" s="692"/>
      <c r="IID275" s="692"/>
      <c r="IIE275" s="692"/>
      <c r="IIF275" s="692"/>
      <c r="IIG275" s="692"/>
      <c r="IIH275" s="692"/>
      <c r="III275" s="692"/>
      <c r="IIJ275" s="692"/>
      <c r="IIK275" s="692"/>
      <c r="IIL275" s="692"/>
      <c r="IIM275" s="692"/>
      <c r="IIN275" s="692"/>
      <c r="IIO275" s="692"/>
      <c r="IIP275" s="692"/>
      <c r="IIQ275" s="692"/>
      <c r="IIR275" s="692"/>
      <c r="IIS275" s="692"/>
      <c r="IIT275" s="692"/>
      <c r="IIU275" s="692"/>
      <c r="IIV275" s="692"/>
      <c r="IIW275" s="692"/>
      <c r="IIX275" s="692"/>
      <c r="IIY275" s="692"/>
      <c r="IIZ275" s="692"/>
      <c r="IJA275" s="692"/>
      <c r="IJB275" s="692"/>
      <c r="IJC275" s="692"/>
      <c r="IJD275" s="692"/>
      <c r="IJE275" s="692"/>
      <c r="IJF275" s="692"/>
      <c r="IJG275" s="692"/>
      <c r="IJH275" s="692"/>
      <c r="IJI275" s="692"/>
      <c r="IJJ275" s="692"/>
      <c r="IJK275" s="692"/>
      <c r="IJL275" s="692"/>
      <c r="IJM275" s="692"/>
      <c r="IJN275" s="692"/>
      <c r="IJO275" s="692"/>
      <c r="IJP275" s="692"/>
      <c r="IJQ275" s="692"/>
      <c r="IJR275" s="692"/>
      <c r="IJS275" s="692"/>
      <c r="IJT275" s="692"/>
      <c r="IJU275" s="692"/>
      <c r="IJV275" s="692"/>
      <c r="IJW275" s="692"/>
      <c r="IJX275" s="692"/>
      <c r="IJY275" s="692"/>
      <c r="IJZ275" s="692"/>
      <c r="IKA275" s="692"/>
      <c r="IKB275" s="692"/>
      <c r="IKC275" s="692"/>
      <c r="IKD275" s="692"/>
      <c r="IKE275" s="692"/>
      <c r="IKF275" s="692"/>
      <c r="IKG275" s="692"/>
      <c r="IKH275" s="692"/>
      <c r="IKI275" s="692"/>
      <c r="IKJ275" s="692"/>
      <c r="IKK275" s="692"/>
      <c r="IKL275" s="692"/>
      <c r="IKM275" s="692"/>
      <c r="IKN275" s="692"/>
      <c r="IKO275" s="692"/>
      <c r="IKP275" s="692"/>
      <c r="IKQ275" s="692"/>
      <c r="IKR275" s="692"/>
      <c r="IKS275" s="692"/>
      <c r="IKT275" s="692"/>
      <c r="IKU275" s="692"/>
      <c r="IKV275" s="692"/>
      <c r="IKW275" s="692"/>
      <c r="IKX275" s="692"/>
      <c r="IKY275" s="692"/>
      <c r="IKZ275" s="692"/>
      <c r="ILA275" s="692"/>
      <c r="ILB275" s="692"/>
      <c r="ILC275" s="692"/>
      <c r="ILD275" s="692"/>
      <c r="ILE275" s="692"/>
      <c r="ILF275" s="692"/>
      <c r="ILG275" s="692"/>
      <c r="ILH275" s="692"/>
      <c r="ILI275" s="692"/>
      <c r="ILJ275" s="692"/>
      <c r="ILK275" s="692"/>
      <c r="ILL275" s="692"/>
      <c r="ILM275" s="692"/>
      <c r="ILN275" s="692"/>
      <c r="ILO275" s="692"/>
      <c r="ILP275" s="692"/>
      <c r="ILQ275" s="692"/>
      <c r="ILR275" s="692"/>
      <c r="ILS275" s="692"/>
      <c r="ILT275" s="692"/>
      <c r="ILU275" s="692"/>
      <c r="ILV275" s="692"/>
      <c r="ILW275" s="692"/>
      <c r="ILX275" s="692"/>
      <c r="ILY275" s="692"/>
      <c r="ILZ275" s="692"/>
      <c r="IMA275" s="692"/>
      <c r="IMB275" s="692"/>
      <c r="IMC275" s="692"/>
      <c r="IMD275" s="692"/>
      <c r="IME275" s="692"/>
      <c r="IMF275" s="692"/>
      <c r="IMG275" s="692"/>
      <c r="IMH275" s="692"/>
      <c r="IMI275" s="692"/>
      <c r="IMJ275" s="692"/>
      <c r="IMK275" s="692"/>
      <c r="IML275" s="692"/>
      <c r="IMM275" s="692"/>
      <c r="IMN275" s="692"/>
      <c r="IMO275" s="692"/>
      <c r="IMP275" s="692"/>
      <c r="IMQ275" s="692"/>
      <c r="IMR275" s="692"/>
      <c r="IMS275" s="692"/>
      <c r="IMT275" s="692"/>
      <c r="IMU275" s="692"/>
      <c r="IMV275" s="692"/>
      <c r="IMW275" s="692"/>
      <c r="IMX275" s="692"/>
      <c r="IMY275" s="692"/>
      <c r="IMZ275" s="692"/>
      <c r="INA275" s="692"/>
      <c r="INB275" s="692"/>
      <c r="INC275" s="692"/>
      <c r="IND275" s="692"/>
      <c r="INE275" s="692"/>
      <c r="INF275" s="692"/>
      <c r="ING275" s="692"/>
      <c r="INH275" s="692"/>
      <c r="INI275" s="692"/>
      <c r="INJ275" s="692"/>
      <c r="INK275" s="692"/>
      <c r="INL275" s="692"/>
      <c r="INM275" s="692"/>
      <c r="INN275" s="692"/>
      <c r="INO275" s="692"/>
      <c r="INP275" s="692"/>
      <c r="INQ275" s="692"/>
      <c r="INR275" s="692"/>
      <c r="INS275" s="692"/>
      <c r="INT275" s="692"/>
      <c r="INU275" s="692"/>
      <c r="INV275" s="692"/>
      <c r="INW275" s="692"/>
      <c r="INX275" s="692"/>
      <c r="INY275" s="692"/>
      <c r="INZ275" s="692"/>
      <c r="IOA275" s="692"/>
      <c r="IOB275" s="692"/>
      <c r="IOC275" s="692"/>
      <c r="IOD275" s="692"/>
      <c r="IOE275" s="692"/>
      <c r="IOF275" s="692"/>
      <c r="IOG275" s="692"/>
      <c r="IOH275" s="692"/>
      <c r="IOI275" s="692"/>
      <c r="IOJ275" s="692"/>
      <c r="IOK275" s="692"/>
      <c r="IOL275" s="692"/>
      <c r="IOM275" s="692"/>
      <c r="ION275" s="692"/>
      <c r="IOO275" s="692"/>
      <c r="IOP275" s="692"/>
      <c r="IOQ275" s="692"/>
      <c r="IOR275" s="692"/>
      <c r="IOS275" s="692"/>
      <c r="IOT275" s="692"/>
      <c r="IOU275" s="692"/>
      <c r="IOV275" s="692"/>
      <c r="IOW275" s="692"/>
      <c r="IOX275" s="692"/>
      <c r="IOY275" s="692"/>
      <c r="IOZ275" s="692"/>
      <c r="IPA275" s="692"/>
      <c r="IPB275" s="692"/>
      <c r="IPC275" s="692"/>
      <c r="IPD275" s="692"/>
      <c r="IPE275" s="692"/>
      <c r="IPF275" s="692"/>
      <c r="IPG275" s="692"/>
      <c r="IPH275" s="692"/>
      <c r="IPI275" s="692"/>
      <c r="IPJ275" s="692"/>
      <c r="IPK275" s="692"/>
      <c r="IPL275" s="692"/>
      <c r="IPM275" s="692"/>
      <c r="IPN275" s="692"/>
      <c r="IPO275" s="692"/>
      <c r="IPP275" s="692"/>
      <c r="IPQ275" s="692"/>
      <c r="IPR275" s="692"/>
      <c r="IPS275" s="692"/>
      <c r="IPT275" s="692"/>
      <c r="IPU275" s="692"/>
      <c r="IPV275" s="692"/>
      <c r="IPW275" s="692"/>
      <c r="IPX275" s="692"/>
      <c r="IPY275" s="692"/>
      <c r="IPZ275" s="692"/>
      <c r="IQA275" s="692"/>
      <c r="IQB275" s="692"/>
      <c r="IQC275" s="692"/>
      <c r="IQD275" s="692"/>
      <c r="IQE275" s="692"/>
      <c r="IQF275" s="692"/>
      <c r="IQG275" s="692"/>
      <c r="IQH275" s="692"/>
      <c r="IQI275" s="692"/>
      <c r="IQJ275" s="692"/>
      <c r="IQK275" s="692"/>
      <c r="IQL275" s="692"/>
      <c r="IQM275" s="692"/>
      <c r="IQN275" s="692"/>
      <c r="IQO275" s="692"/>
      <c r="IQP275" s="692"/>
      <c r="IQQ275" s="692"/>
      <c r="IQR275" s="692"/>
      <c r="IQS275" s="692"/>
      <c r="IQT275" s="692"/>
      <c r="IQU275" s="692"/>
      <c r="IQV275" s="692"/>
      <c r="IQW275" s="692"/>
      <c r="IQX275" s="692"/>
      <c r="IQY275" s="692"/>
      <c r="IQZ275" s="692"/>
      <c r="IRA275" s="692"/>
      <c r="IRB275" s="692"/>
      <c r="IRC275" s="692"/>
      <c r="IRD275" s="692"/>
      <c r="IRE275" s="692"/>
      <c r="IRF275" s="692"/>
      <c r="IRG275" s="692"/>
      <c r="IRH275" s="692"/>
      <c r="IRI275" s="692"/>
      <c r="IRJ275" s="692"/>
      <c r="IRK275" s="692"/>
      <c r="IRL275" s="692"/>
      <c r="IRM275" s="692"/>
      <c r="IRN275" s="692"/>
      <c r="IRO275" s="692"/>
      <c r="IRP275" s="692"/>
      <c r="IRQ275" s="692"/>
      <c r="IRR275" s="692"/>
      <c r="IRS275" s="692"/>
      <c r="IRT275" s="692"/>
      <c r="IRU275" s="692"/>
      <c r="IRV275" s="692"/>
      <c r="IRW275" s="692"/>
      <c r="IRX275" s="692"/>
      <c r="IRY275" s="692"/>
      <c r="IRZ275" s="692"/>
      <c r="ISA275" s="692"/>
      <c r="ISB275" s="692"/>
      <c r="ISC275" s="692"/>
      <c r="ISD275" s="692"/>
      <c r="ISE275" s="692"/>
      <c r="ISF275" s="692"/>
      <c r="ISG275" s="692"/>
      <c r="ISH275" s="692"/>
      <c r="ISI275" s="692"/>
      <c r="ISJ275" s="692"/>
      <c r="ISK275" s="692"/>
      <c r="ISL275" s="692"/>
      <c r="ISM275" s="692"/>
      <c r="ISN275" s="692"/>
      <c r="ISO275" s="692"/>
      <c r="ISP275" s="692"/>
      <c r="ISQ275" s="692"/>
      <c r="ISR275" s="692"/>
      <c r="ISS275" s="692"/>
      <c r="IST275" s="692"/>
      <c r="ISU275" s="692"/>
      <c r="ISV275" s="692"/>
      <c r="ISW275" s="692"/>
      <c r="ISX275" s="692"/>
      <c r="ISY275" s="692"/>
      <c r="ISZ275" s="692"/>
      <c r="ITA275" s="692"/>
      <c r="ITB275" s="692"/>
      <c r="ITC275" s="692"/>
      <c r="ITD275" s="692"/>
      <c r="ITE275" s="692"/>
      <c r="ITF275" s="692"/>
      <c r="ITG275" s="692"/>
      <c r="ITH275" s="692"/>
      <c r="ITI275" s="692"/>
      <c r="ITJ275" s="692"/>
      <c r="ITK275" s="692"/>
      <c r="ITL275" s="692"/>
      <c r="ITM275" s="692"/>
      <c r="ITN275" s="692"/>
      <c r="ITO275" s="692"/>
      <c r="ITP275" s="692"/>
      <c r="ITQ275" s="692"/>
      <c r="ITR275" s="692"/>
      <c r="ITS275" s="692"/>
      <c r="ITT275" s="692"/>
      <c r="ITU275" s="692"/>
      <c r="ITV275" s="692"/>
      <c r="ITW275" s="692"/>
      <c r="ITX275" s="692"/>
      <c r="ITY275" s="692"/>
      <c r="ITZ275" s="692"/>
      <c r="IUA275" s="692"/>
      <c r="IUB275" s="692"/>
      <c r="IUC275" s="692"/>
      <c r="IUD275" s="692"/>
      <c r="IUE275" s="692"/>
      <c r="IUF275" s="692"/>
      <c r="IUG275" s="692"/>
      <c r="IUH275" s="692"/>
      <c r="IUI275" s="692"/>
      <c r="IUJ275" s="692"/>
      <c r="IUK275" s="692"/>
      <c r="IUL275" s="692"/>
      <c r="IUM275" s="692"/>
      <c r="IUN275" s="692"/>
      <c r="IUO275" s="692"/>
      <c r="IUP275" s="692"/>
      <c r="IUQ275" s="692"/>
      <c r="IUR275" s="692"/>
      <c r="IUS275" s="692"/>
      <c r="IUT275" s="692"/>
      <c r="IUU275" s="692"/>
      <c r="IUV275" s="692"/>
      <c r="IUW275" s="692"/>
      <c r="IUX275" s="692"/>
      <c r="IUY275" s="692"/>
      <c r="IUZ275" s="692"/>
      <c r="IVA275" s="692"/>
      <c r="IVB275" s="692"/>
      <c r="IVC275" s="692"/>
      <c r="IVD275" s="692"/>
      <c r="IVE275" s="692"/>
      <c r="IVF275" s="692"/>
      <c r="IVG275" s="692"/>
      <c r="IVH275" s="692"/>
      <c r="IVI275" s="692"/>
      <c r="IVJ275" s="692"/>
      <c r="IVK275" s="692"/>
      <c r="IVL275" s="692"/>
      <c r="IVM275" s="692"/>
      <c r="IVN275" s="692"/>
      <c r="IVO275" s="692"/>
      <c r="IVP275" s="692"/>
      <c r="IVQ275" s="692"/>
      <c r="IVR275" s="692"/>
      <c r="IVS275" s="692"/>
      <c r="IVT275" s="692"/>
      <c r="IVU275" s="692"/>
      <c r="IVV275" s="692"/>
      <c r="IVW275" s="692"/>
      <c r="IVX275" s="692"/>
      <c r="IVY275" s="692"/>
      <c r="IVZ275" s="692"/>
      <c r="IWA275" s="692"/>
      <c r="IWB275" s="692"/>
      <c r="IWC275" s="692"/>
      <c r="IWD275" s="692"/>
      <c r="IWE275" s="692"/>
      <c r="IWF275" s="692"/>
      <c r="IWG275" s="692"/>
      <c r="IWH275" s="692"/>
      <c r="IWI275" s="692"/>
      <c r="IWJ275" s="692"/>
      <c r="IWK275" s="692"/>
      <c r="IWL275" s="692"/>
      <c r="IWM275" s="692"/>
      <c r="IWN275" s="692"/>
      <c r="IWO275" s="692"/>
      <c r="IWP275" s="692"/>
      <c r="IWQ275" s="692"/>
      <c r="IWR275" s="692"/>
      <c r="IWS275" s="692"/>
      <c r="IWT275" s="692"/>
      <c r="IWU275" s="692"/>
      <c r="IWV275" s="692"/>
      <c r="IWW275" s="692"/>
      <c r="IWX275" s="692"/>
      <c r="IWY275" s="692"/>
      <c r="IWZ275" s="692"/>
      <c r="IXA275" s="692"/>
      <c r="IXB275" s="692"/>
      <c r="IXC275" s="692"/>
      <c r="IXD275" s="692"/>
      <c r="IXE275" s="692"/>
      <c r="IXF275" s="692"/>
      <c r="IXG275" s="692"/>
      <c r="IXH275" s="692"/>
      <c r="IXI275" s="692"/>
      <c r="IXJ275" s="692"/>
      <c r="IXK275" s="692"/>
      <c r="IXL275" s="692"/>
      <c r="IXM275" s="692"/>
      <c r="IXN275" s="692"/>
      <c r="IXO275" s="692"/>
      <c r="IXP275" s="692"/>
      <c r="IXQ275" s="692"/>
      <c r="IXR275" s="692"/>
      <c r="IXS275" s="692"/>
      <c r="IXT275" s="692"/>
      <c r="IXU275" s="692"/>
      <c r="IXV275" s="692"/>
      <c r="IXW275" s="692"/>
      <c r="IXX275" s="692"/>
      <c r="IXY275" s="692"/>
      <c r="IXZ275" s="692"/>
      <c r="IYA275" s="692"/>
      <c r="IYB275" s="692"/>
      <c r="IYC275" s="692"/>
      <c r="IYD275" s="692"/>
      <c r="IYE275" s="692"/>
      <c r="IYF275" s="692"/>
      <c r="IYG275" s="692"/>
      <c r="IYH275" s="692"/>
      <c r="IYI275" s="692"/>
      <c r="IYJ275" s="692"/>
      <c r="IYK275" s="692"/>
      <c r="IYL275" s="692"/>
      <c r="IYM275" s="692"/>
      <c r="IYN275" s="692"/>
      <c r="IYO275" s="692"/>
      <c r="IYP275" s="692"/>
      <c r="IYQ275" s="692"/>
      <c r="IYR275" s="692"/>
      <c r="IYS275" s="692"/>
      <c r="IYT275" s="692"/>
      <c r="IYU275" s="692"/>
      <c r="IYV275" s="692"/>
      <c r="IYW275" s="692"/>
      <c r="IYX275" s="692"/>
      <c r="IYY275" s="692"/>
      <c r="IYZ275" s="692"/>
      <c r="IZA275" s="692"/>
      <c r="IZB275" s="692"/>
      <c r="IZC275" s="692"/>
      <c r="IZD275" s="692"/>
      <c r="IZE275" s="692"/>
      <c r="IZF275" s="692"/>
      <c r="IZG275" s="692"/>
      <c r="IZH275" s="692"/>
      <c r="IZI275" s="692"/>
      <c r="IZJ275" s="692"/>
      <c r="IZK275" s="692"/>
      <c r="IZL275" s="692"/>
      <c r="IZM275" s="692"/>
      <c r="IZN275" s="692"/>
      <c r="IZO275" s="692"/>
      <c r="IZP275" s="692"/>
      <c r="IZQ275" s="692"/>
      <c r="IZR275" s="692"/>
      <c r="IZS275" s="692"/>
      <c r="IZT275" s="692"/>
      <c r="IZU275" s="692"/>
      <c r="IZV275" s="692"/>
      <c r="IZW275" s="692"/>
      <c r="IZX275" s="692"/>
      <c r="IZY275" s="692"/>
      <c r="IZZ275" s="692"/>
      <c r="JAA275" s="692"/>
      <c r="JAB275" s="692"/>
      <c r="JAC275" s="692"/>
      <c r="JAD275" s="692"/>
      <c r="JAE275" s="692"/>
      <c r="JAF275" s="692"/>
      <c r="JAG275" s="692"/>
      <c r="JAH275" s="692"/>
      <c r="JAI275" s="692"/>
      <c r="JAJ275" s="692"/>
      <c r="JAK275" s="692"/>
      <c r="JAL275" s="692"/>
      <c r="JAM275" s="692"/>
      <c r="JAN275" s="692"/>
      <c r="JAO275" s="692"/>
      <c r="JAP275" s="692"/>
      <c r="JAQ275" s="692"/>
      <c r="JAR275" s="692"/>
      <c r="JAS275" s="692"/>
      <c r="JAT275" s="692"/>
      <c r="JAU275" s="692"/>
      <c r="JAV275" s="692"/>
      <c r="JAW275" s="692"/>
      <c r="JAX275" s="692"/>
      <c r="JAY275" s="692"/>
      <c r="JAZ275" s="692"/>
      <c r="JBA275" s="692"/>
      <c r="JBB275" s="692"/>
      <c r="JBC275" s="692"/>
      <c r="JBD275" s="692"/>
      <c r="JBE275" s="692"/>
      <c r="JBF275" s="692"/>
      <c r="JBG275" s="692"/>
      <c r="JBH275" s="692"/>
      <c r="JBI275" s="692"/>
      <c r="JBJ275" s="692"/>
      <c r="JBK275" s="692"/>
      <c r="JBL275" s="692"/>
      <c r="JBM275" s="692"/>
      <c r="JBN275" s="692"/>
      <c r="JBO275" s="692"/>
      <c r="JBP275" s="692"/>
      <c r="JBQ275" s="692"/>
      <c r="JBR275" s="692"/>
      <c r="JBS275" s="692"/>
      <c r="JBT275" s="692"/>
      <c r="JBU275" s="692"/>
      <c r="JBV275" s="692"/>
      <c r="JBW275" s="692"/>
      <c r="JBX275" s="692"/>
      <c r="JBY275" s="692"/>
      <c r="JBZ275" s="692"/>
      <c r="JCA275" s="692"/>
      <c r="JCB275" s="692"/>
      <c r="JCC275" s="692"/>
      <c r="JCD275" s="692"/>
      <c r="JCE275" s="692"/>
      <c r="JCF275" s="692"/>
      <c r="JCG275" s="692"/>
      <c r="JCH275" s="692"/>
      <c r="JCI275" s="692"/>
      <c r="JCJ275" s="692"/>
      <c r="JCK275" s="692"/>
      <c r="JCL275" s="692"/>
      <c r="JCM275" s="692"/>
      <c r="JCN275" s="692"/>
      <c r="JCO275" s="692"/>
      <c r="JCP275" s="692"/>
      <c r="JCQ275" s="692"/>
      <c r="JCR275" s="692"/>
      <c r="JCS275" s="692"/>
      <c r="JCT275" s="692"/>
      <c r="JCU275" s="692"/>
      <c r="JCV275" s="692"/>
      <c r="JCW275" s="692"/>
      <c r="JCX275" s="692"/>
      <c r="JCY275" s="692"/>
      <c r="JCZ275" s="692"/>
      <c r="JDA275" s="692"/>
      <c r="JDB275" s="692"/>
      <c r="JDC275" s="692"/>
      <c r="JDD275" s="692"/>
      <c r="JDE275" s="692"/>
      <c r="JDF275" s="692"/>
      <c r="JDG275" s="692"/>
      <c r="JDH275" s="692"/>
      <c r="JDI275" s="692"/>
      <c r="JDJ275" s="692"/>
      <c r="JDK275" s="692"/>
      <c r="JDL275" s="692"/>
      <c r="JDM275" s="692"/>
      <c r="JDN275" s="692"/>
      <c r="JDO275" s="692"/>
      <c r="JDP275" s="692"/>
      <c r="JDQ275" s="692"/>
      <c r="JDR275" s="692"/>
      <c r="JDS275" s="692"/>
      <c r="JDT275" s="692"/>
      <c r="JDU275" s="692"/>
      <c r="JDV275" s="692"/>
      <c r="JDW275" s="692"/>
      <c r="JDX275" s="692"/>
      <c r="JDY275" s="692"/>
      <c r="JDZ275" s="692"/>
      <c r="JEA275" s="692"/>
      <c r="JEB275" s="692"/>
      <c r="JEC275" s="692"/>
      <c r="JED275" s="692"/>
      <c r="JEE275" s="692"/>
      <c r="JEF275" s="692"/>
      <c r="JEG275" s="692"/>
      <c r="JEH275" s="692"/>
      <c r="JEI275" s="692"/>
      <c r="JEJ275" s="692"/>
      <c r="JEK275" s="692"/>
      <c r="JEL275" s="692"/>
      <c r="JEM275" s="692"/>
      <c r="JEN275" s="692"/>
      <c r="JEO275" s="692"/>
      <c r="JEP275" s="692"/>
      <c r="JEQ275" s="692"/>
      <c r="JER275" s="692"/>
      <c r="JES275" s="692"/>
      <c r="JET275" s="692"/>
      <c r="JEU275" s="692"/>
      <c r="JEV275" s="692"/>
      <c r="JEW275" s="692"/>
      <c r="JEX275" s="692"/>
      <c r="JEY275" s="692"/>
      <c r="JEZ275" s="692"/>
      <c r="JFA275" s="692"/>
      <c r="JFB275" s="692"/>
      <c r="JFC275" s="692"/>
      <c r="JFD275" s="692"/>
      <c r="JFE275" s="692"/>
      <c r="JFF275" s="692"/>
      <c r="JFG275" s="692"/>
      <c r="JFH275" s="692"/>
      <c r="JFI275" s="692"/>
      <c r="JFJ275" s="692"/>
      <c r="JFK275" s="692"/>
      <c r="JFL275" s="692"/>
      <c r="JFM275" s="692"/>
      <c r="JFN275" s="692"/>
      <c r="JFO275" s="692"/>
      <c r="JFP275" s="692"/>
      <c r="JFQ275" s="692"/>
      <c r="JFR275" s="692"/>
      <c r="JFS275" s="692"/>
      <c r="JFT275" s="692"/>
      <c r="JFU275" s="692"/>
      <c r="JFV275" s="692"/>
      <c r="JFW275" s="692"/>
      <c r="JFX275" s="692"/>
      <c r="JFY275" s="692"/>
      <c r="JFZ275" s="692"/>
      <c r="JGA275" s="692"/>
      <c r="JGB275" s="692"/>
      <c r="JGC275" s="692"/>
      <c r="JGD275" s="692"/>
      <c r="JGE275" s="692"/>
      <c r="JGF275" s="692"/>
      <c r="JGG275" s="692"/>
      <c r="JGH275" s="692"/>
      <c r="JGI275" s="692"/>
      <c r="JGJ275" s="692"/>
      <c r="JGK275" s="692"/>
      <c r="JGL275" s="692"/>
      <c r="JGM275" s="692"/>
      <c r="JGN275" s="692"/>
      <c r="JGO275" s="692"/>
      <c r="JGP275" s="692"/>
      <c r="JGQ275" s="692"/>
      <c r="JGR275" s="692"/>
      <c r="JGS275" s="692"/>
      <c r="JGT275" s="692"/>
      <c r="JGU275" s="692"/>
      <c r="JGV275" s="692"/>
      <c r="JGW275" s="692"/>
      <c r="JGX275" s="692"/>
      <c r="JGY275" s="692"/>
      <c r="JGZ275" s="692"/>
      <c r="JHA275" s="692"/>
      <c r="JHB275" s="692"/>
      <c r="JHC275" s="692"/>
      <c r="JHD275" s="692"/>
      <c r="JHE275" s="692"/>
      <c r="JHF275" s="692"/>
      <c r="JHG275" s="692"/>
      <c r="JHH275" s="692"/>
      <c r="JHI275" s="692"/>
      <c r="JHJ275" s="692"/>
      <c r="JHK275" s="692"/>
      <c r="JHL275" s="692"/>
      <c r="JHM275" s="692"/>
      <c r="JHN275" s="692"/>
      <c r="JHO275" s="692"/>
      <c r="JHP275" s="692"/>
      <c r="JHQ275" s="692"/>
      <c r="JHR275" s="692"/>
      <c r="JHS275" s="692"/>
      <c r="JHT275" s="692"/>
      <c r="JHU275" s="692"/>
      <c r="JHV275" s="692"/>
      <c r="JHW275" s="692"/>
      <c r="JHX275" s="692"/>
      <c r="JHY275" s="692"/>
      <c r="JHZ275" s="692"/>
      <c r="JIA275" s="692"/>
      <c r="JIB275" s="692"/>
      <c r="JIC275" s="692"/>
      <c r="JID275" s="692"/>
      <c r="JIE275" s="692"/>
      <c r="JIF275" s="692"/>
      <c r="JIG275" s="692"/>
      <c r="JIH275" s="692"/>
      <c r="JII275" s="692"/>
      <c r="JIJ275" s="692"/>
      <c r="JIK275" s="692"/>
      <c r="JIL275" s="692"/>
      <c r="JIM275" s="692"/>
      <c r="JIN275" s="692"/>
      <c r="JIO275" s="692"/>
      <c r="JIP275" s="692"/>
      <c r="JIQ275" s="692"/>
      <c r="JIR275" s="692"/>
      <c r="JIS275" s="692"/>
      <c r="JIT275" s="692"/>
      <c r="JIU275" s="692"/>
      <c r="JIV275" s="692"/>
      <c r="JIW275" s="692"/>
      <c r="JIX275" s="692"/>
      <c r="JIY275" s="692"/>
      <c r="JIZ275" s="692"/>
      <c r="JJA275" s="692"/>
      <c r="JJB275" s="692"/>
      <c r="JJC275" s="692"/>
      <c r="JJD275" s="692"/>
      <c r="JJE275" s="692"/>
      <c r="JJF275" s="692"/>
      <c r="JJG275" s="692"/>
      <c r="JJH275" s="692"/>
      <c r="JJI275" s="692"/>
      <c r="JJJ275" s="692"/>
      <c r="JJK275" s="692"/>
      <c r="JJL275" s="692"/>
      <c r="JJM275" s="692"/>
      <c r="JJN275" s="692"/>
      <c r="JJO275" s="692"/>
      <c r="JJP275" s="692"/>
      <c r="JJQ275" s="692"/>
      <c r="JJR275" s="692"/>
      <c r="JJS275" s="692"/>
      <c r="JJT275" s="692"/>
      <c r="JJU275" s="692"/>
      <c r="JJV275" s="692"/>
      <c r="JJW275" s="692"/>
      <c r="JJX275" s="692"/>
      <c r="JJY275" s="692"/>
      <c r="JJZ275" s="692"/>
      <c r="JKA275" s="692"/>
      <c r="JKB275" s="692"/>
      <c r="JKC275" s="692"/>
      <c r="JKD275" s="692"/>
      <c r="JKE275" s="692"/>
      <c r="JKF275" s="692"/>
      <c r="JKG275" s="692"/>
      <c r="JKH275" s="692"/>
      <c r="JKI275" s="692"/>
      <c r="JKJ275" s="692"/>
      <c r="JKK275" s="692"/>
      <c r="JKL275" s="692"/>
      <c r="JKM275" s="692"/>
      <c r="JKN275" s="692"/>
      <c r="JKO275" s="692"/>
      <c r="JKP275" s="692"/>
      <c r="JKQ275" s="692"/>
      <c r="JKR275" s="692"/>
      <c r="JKS275" s="692"/>
      <c r="JKT275" s="692"/>
      <c r="JKU275" s="692"/>
      <c r="JKV275" s="692"/>
      <c r="JKW275" s="692"/>
      <c r="JKX275" s="692"/>
      <c r="JKY275" s="692"/>
      <c r="JKZ275" s="692"/>
      <c r="JLA275" s="692"/>
      <c r="JLB275" s="692"/>
      <c r="JLC275" s="692"/>
      <c r="JLD275" s="692"/>
      <c r="JLE275" s="692"/>
      <c r="JLF275" s="692"/>
      <c r="JLG275" s="692"/>
      <c r="JLH275" s="692"/>
      <c r="JLI275" s="692"/>
      <c r="JLJ275" s="692"/>
      <c r="JLK275" s="692"/>
      <c r="JLL275" s="692"/>
      <c r="JLM275" s="692"/>
      <c r="JLN275" s="692"/>
      <c r="JLO275" s="692"/>
      <c r="JLP275" s="692"/>
      <c r="JLQ275" s="692"/>
      <c r="JLR275" s="692"/>
      <c r="JLS275" s="692"/>
      <c r="JLT275" s="692"/>
      <c r="JLU275" s="692"/>
      <c r="JLV275" s="692"/>
      <c r="JLW275" s="692"/>
      <c r="JLX275" s="692"/>
      <c r="JLY275" s="692"/>
      <c r="JLZ275" s="692"/>
      <c r="JMA275" s="692"/>
      <c r="JMB275" s="692"/>
      <c r="JMC275" s="692"/>
      <c r="JMD275" s="692"/>
      <c r="JME275" s="692"/>
      <c r="JMF275" s="692"/>
      <c r="JMG275" s="692"/>
      <c r="JMH275" s="692"/>
      <c r="JMI275" s="692"/>
      <c r="JMJ275" s="692"/>
      <c r="JMK275" s="692"/>
      <c r="JML275" s="692"/>
      <c r="JMM275" s="692"/>
      <c r="JMN275" s="692"/>
      <c r="JMO275" s="692"/>
      <c r="JMP275" s="692"/>
      <c r="JMQ275" s="692"/>
      <c r="JMR275" s="692"/>
      <c r="JMS275" s="692"/>
      <c r="JMT275" s="692"/>
      <c r="JMU275" s="692"/>
      <c r="JMV275" s="692"/>
      <c r="JMW275" s="692"/>
      <c r="JMX275" s="692"/>
      <c r="JMY275" s="692"/>
      <c r="JMZ275" s="692"/>
      <c r="JNA275" s="692"/>
      <c r="JNB275" s="692"/>
      <c r="JNC275" s="692"/>
      <c r="JND275" s="692"/>
      <c r="JNE275" s="692"/>
      <c r="JNF275" s="692"/>
      <c r="JNG275" s="692"/>
      <c r="JNH275" s="692"/>
      <c r="JNI275" s="692"/>
      <c r="JNJ275" s="692"/>
      <c r="JNK275" s="692"/>
      <c r="JNL275" s="692"/>
      <c r="JNM275" s="692"/>
      <c r="JNN275" s="692"/>
      <c r="JNO275" s="692"/>
      <c r="JNP275" s="692"/>
      <c r="JNQ275" s="692"/>
      <c r="JNR275" s="692"/>
      <c r="JNS275" s="692"/>
      <c r="JNT275" s="692"/>
      <c r="JNU275" s="692"/>
      <c r="JNV275" s="692"/>
      <c r="JNW275" s="692"/>
      <c r="JNX275" s="692"/>
      <c r="JNY275" s="692"/>
      <c r="JNZ275" s="692"/>
      <c r="JOA275" s="692"/>
      <c r="JOB275" s="692"/>
      <c r="JOC275" s="692"/>
      <c r="JOD275" s="692"/>
      <c r="JOE275" s="692"/>
      <c r="JOF275" s="692"/>
      <c r="JOG275" s="692"/>
      <c r="JOH275" s="692"/>
      <c r="JOI275" s="692"/>
      <c r="JOJ275" s="692"/>
      <c r="JOK275" s="692"/>
      <c r="JOL275" s="692"/>
      <c r="JOM275" s="692"/>
      <c r="JON275" s="692"/>
      <c r="JOO275" s="692"/>
      <c r="JOP275" s="692"/>
      <c r="JOQ275" s="692"/>
      <c r="JOR275" s="692"/>
      <c r="JOS275" s="692"/>
      <c r="JOT275" s="692"/>
      <c r="JOU275" s="692"/>
      <c r="JOV275" s="692"/>
      <c r="JOW275" s="692"/>
      <c r="JOX275" s="692"/>
      <c r="JOY275" s="692"/>
      <c r="JOZ275" s="692"/>
      <c r="JPA275" s="692"/>
      <c r="JPB275" s="692"/>
      <c r="JPC275" s="692"/>
      <c r="JPD275" s="692"/>
      <c r="JPE275" s="692"/>
      <c r="JPF275" s="692"/>
      <c r="JPG275" s="692"/>
      <c r="JPH275" s="692"/>
      <c r="JPI275" s="692"/>
      <c r="JPJ275" s="692"/>
      <c r="JPK275" s="692"/>
      <c r="JPL275" s="692"/>
      <c r="JPM275" s="692"/>
      <c r="JPN275" s="692"/>
      <c r="JPO275" s="692"/>
      <c r="JPP275" s="692"/>
      <c r="JPQ275" s="692"/>
      <c r="JPR275" s="692"/>
      <c r="JPS275" s="692"/>
      <c r="JPT275" s="692"/>
      <c r="JPU275" s="692"/>
      <c r="JPV275" s="692"/>
      <c r="JPW275" s="692"/>
      <c r="JPX275" s="692"/>
      <c r="JPY275" s="692"/>
      <c r="JPZ275" s="692"/>
      <c r="JQA275" s="692"/>
      <c r="JQB275" s="692"/>
      <c r="JQC275" s="692"/>
      <c r="JQD275" s="692"/>
      <c r="JQE275" s="692"/>
      <c r="JQF275" s="692"/>
      <c r="JQG275" s="692"/>
      <c r="JQH275" s="692"/>
      <c r="JQI275" s="692"/>
      <c r="JQJ275" s="692"/>
      <c r="JQK275" s="692"/>
      <c r="JQL275" s="692"/>
      <c r="JQM275" s="692"/>
      <c r="JQN275" s="692"/>
      <c r="JQO275" s="692"/>
      <c r="JQP275" s="692"/>
      <c r="JQQ275" s="692"/>
      <c r="JQR275" s="692"/>
      <c r="JQS275" s="692"/>
      <c r="JQT275" s="692"/>
      <c r="JQU275" s="692"/>
      <c r="JQV275" s="692"/>
      <c r="JQW275" s="692"/>
      <c r="JQX275" s="692"/>
      <c r="JQY275" s="692"/>
      <c r="JQZ275" s="692"/>
      <c r="JRA275" s="692"/>
      <c r="JRB275" s="692"/>
      <c r="JRC275" s="692"/>
      <c r="JRD275" s="692"/>
      <c r="JRE275" s="692"/>
      <c r="JRF275" s="692"/>
      <c r="JRG275" s="692"/>
      <c r="JRH275" s="692"/>
      <c r="JRI275" s="692"/>
      <c r="JRJ275" s="692"/>
      <c r="JRK275" s="692"/>
      <c r="JRL275" s="692"/>
      <c r="JRM275" s="692"/>
      <c r="JRN275" s="692"/>
      <c r="JRO275" s="692"/>
      <c r="JRP275" s="692"/>
      <c r="JRQ275" s="692"/>
      <c r="JRR275" s="692"/>
      <c r="JRS275" s="692"/>
      <c r="JRT275" s="692"/>
      <c r="JRU275" s="692"/>
      <c r="JRV275" s="692"/>
      <c r="JRW275" s="692"/>
      <c r="JRX275" s="692"/>
      <c r="JRY275" s="692"/>
      <c r="JRZ275" s="692"/>
      <c r="JSA275" s="692"/>
      <c r="JSB275" s="692"/>
      <c r="JSC275" s="692"/>
      <c r="JSD275" s="692"/>
      <c r="JSE275" s="692"/>
      <c r="JSF275" s="692"/>
      <c r="JSG275" s="692"/>
      <c r="JSH275" s="692"/>
      <c r="JSI275" s="692"/>
      <c r="JSJ275" s="692"/>
      <c r="JSK275" s="692"/>
      <c r="JSL275" s="692"/>
      <c r="JSM275" s="692"/>
      <c r="JSN275" s="692"/>
      <c r="JSO275" s="692"/>
      <c r="JSP275" s="692"/>
      <c r="JSQ275" s="692"/>
      <c r="JSR275" s="692"/>
      <c r="JSS275" s="692"/>
      <c r="JST275" s="692"/>
      <c r="JSU275" s="692"/>
      <c r="JSV275" s="692"/>
      <c r="JSW275" s="692"/>
      <c r="JSX275" s="692"/>
      <c r="JSY275" s="692"/>
      <c r="JSZ275" s="692"/>
      <c r="JTA275" s="692"/>
      <c r="JTB275" s="692"/>
      <c r="JTC275" s="692"/>
      <c r="JTD275" s="692"/>
      <c r="JTE275" s="692"/>
      <c r="JTF275" s="692"/>
      <c r="JTG275" s="692"/>
      <c r="JTH275" s="692"/>
      <c r="JTI275" s="692"/>
      <c r="JTJ275" s="692"/>
      <c r="JTK275" s="692"/>
      <c r="JTL275" s="692"/>
      <c r="JTM275" s="692"/>
      <c r="JTN275" s="692"/>
      <c r="JTO275" s="692"/>
      <c r="JTP275" s="692"/>
      <c r="JTQ275" s="692"/>
      <c r="JTR275" s="692"/>
      <c r="JTS275" s="692"/>
      <c r="JTT275" s="692"/>
      <c r="JTU275" s="692"/>
      <c r="JTV275" s="692"/>
      <c r="JTW275" s="692"/>
      <c r="JTX275" s="692"/>
      <c r="JTY275" s="692"/>
      <c r="JTZ275" s="692"/>
      <c r="JUA275" s="692"/>
      <c r="JUB275" s="692"/>
      <c r="JUC275" s="692"/>
      <c r="JUD275" s="692"/>
      <c r="JUE275" s="692"/>
      <c r="JUF275" s="692"/>
      <c r="JUG275" s="692"/>
      <c r="JUH275" s="692"/>
      <c r="JUI275" s="692"/>
      <c r="JUJ275" s="692"/>
      <c r="JUK275" s="692"/>
      <c r="JUL275" s="692"/>
      <c r="JUM275" s="692"/>
      <c r="JUN275" s="692"/>
      <c r="JUO275" s="692"/>
      <c r="JUP275" s="692"/>
      <c r="JUQ275" s="692"/>
      <c r="JUR275" s="692"/>
      <c r="JUS275" s="692"/>
      <c r="JUT275" s="692"/>
      <c r="JUU275" s="692"/>
      <c r="JUV275" s="692"/>
      <c r="JUW275" s="692"/>
      <c r="JUX275" s="692"/>
      <c r="JUY275" s="692"/>
      <c r="JUZ275" s="692"/>
      <c r="JVA275" s="692"/>
      <c r="JVB275" s="692"/>
      <c r="JVC275" s="692"/>
      <c r="JVD275" s="692"/>
      <c r="JVE275" s="692"/>
      <c r="JVF275" s="692"/>
      <c r="JVG275" s="692"/>
      <c r="JVH275" s="692"/>
      <c r="JVI275" s="692"/>
      <c r="JVJ275" s="692"/>
      <c r="JVK275" s="692"/>
      <c r="JVL275" s="692"/>
      <c r="JVM275" s="692"/>
      <c r="JVN275" s="692"/>
      <c r="JVO275" s="692"/>
      <c r="JVP275" s="692"/>
      <c r="JVQ275" s="692"/>
      <c r="JVR275" s="692"/>
      <c r="JVS275" s="692"/>
      <c r="JVT275" s="692"/>
      <c r="JVU275" s="692"/>
      <c r="JVV275" s="692"/>
      <c r="JVW275" s="692"/>
      <c r="JVX275" s="692"/>
      <c r="JVY275" s="692"/>
      <c r="JVZ275" s="692"/>
      <c r="JWA275" s="692"/>
      <c r="JWB275" s="692"/>
      <c r="JWC275" s="692"/>
      <c r="JWD275" s="692"/>
      <c r="JWE275" s="692"/>
      <c r="JWF275" s="692"/>
      <c r="JWG275" s="692"/>
      <c r="JWH275" s="692"/>
      <c r="JWI275" s="692"/>
      <c r="JWJ275" s="692"/>
      <c r="JWK275" s="692"/>
      <c r="JWL275" s="692"/>
      <c r="JWM275" s="692"/>
      <c r="JWN275" s="692"/>
      <c r="JWO275" s="692"/>
      <c r="JWP275" s="692"/>
      <c r="JWQ275" s="692"/>
      <c r="JWR275" s="692"/>
      <c r="JWS275" s="692"/>
      <c r="JWT275" s="692"/>
      <c r="JWU275" s="692"/>
      <c r="JWV275" s="692"/>
      <c r="JWW275" s="692"/>
      <c r="JWX275" s="692"/>
      <c r="JWY275" s="692"/>
      <c r="JWZ275" s="692"/>
      <c r="JXA275" s="692"/>
      <c r="JXB275" s="692"/>
      <c r="JXC275" s="692"/>
      <c r="JXD275" s="692"/>
      <c r="JXE275" s="692"/>
      <c r="JXF275" s="692"/>
      <c r="JXG275" s="692"/>
      <c r="JXH275" s="692"/>
      <c r="JXI275" s="692"/>
      <c r="JXJ275" s="692"/>
      <c r="JXK275" s="692"/>
      <c r="JXL275" s="692"/>
      <c r="JXM275" s="692"/>
      <c r="JXN275" s="692"/>
      <c r="JXO275" s="692"/>
      <c r="JXP275" s="692"/>
      <c r="JXQ275" s="692"/>
      <c r="JXR275" s="692"/>
      <c r="JXS275" s="692"/>
      <c r="JXT275" s="692"/>
      <c r="JXU275" s="692"/>
      <c r="JXV275" s="692"/>
      <c r="JXW275" s="692"/>
      <c r="JXX275" s="692"/>
      <c r="JXY275" s="692"/>
      <c r="JXZ275" s="692"/>
      <c r="JYA275" s="692"/>
      <c r="JYB275" s="692"/>
      <c r="JYC275" s="692"/>
      <c r="JYD275" s="692"/>
      <c r="JYE275" s="692"/>
      <c r="JYF275" s="692"/>
      <c r="JYG275" s="692"/>
      <c r="JYH275" s="692"/>
      <c r="JYI275" s="692"/>
      <c r="JYJ275" s="692"/>
      <c r="JYK275" s="692"/>
      <c r="JYL275" s="692"/>
      <c r="JYM275" s="692"/>
      <c r="JYN275" s="692"/>
      <c r="JYO275" s="692"/>
      <c r="JYP275" s="692"/>
      <c r="JYQ275" s="692"/>
      <c r="JYR275" s="692"/>
      <c r="JYS275" s="692"/>
      <c r="JYT275" s="692"/>
      <c r="JYU275" s="692"/>
      <c r="JYV275" s="692"/>
      <c r="JYW275" s="692"/>
      <c r="JYX275" s="692"/>
      <c r="JYY275" s="692"/>
      <c r="JYZ275" s="692"/>
      <c r="JZA275" s="692"/>
      <c r="JZB275" s="692"/>
      <c r="JZC275" s="692"/>
      <c r="JZD275" s="692"/>
      <c r="JZE275" s="692"/>
      <c r="JZF275" s="692"/>
      <c r="JZG275" s="692"/>
      <c r="JZH275" s="692"/>
      <c r="JZI275" s="692"/>
      <c r="JZJ275" s="692"/>
      <c r="JZK275" s="692"/>
      <c r="JZL275" s="692"/>
      <c r="JZM275" s="692"/>
      <c r="JZN275" s="692"/>
      <c r="JZO275" s="692"/>
      <c r="JZP275" s="692"/>
      <c r="JZQ275" s="692"/>
      <c r="JZR275" s="692"/>
      <c r="JZS275" s="692"/>
      <c r="JZT275" s="692"/>
      <c r="JZU275" s="692"/>
      <c r="JZV275" s="692"/>
      <c r="JZW275" s="692"/>
      <c r="JZX275" s="692"/>
      <c r="JZY275" s="692"/>
      <c r="JZZ275" s="692"/>
      <c r="KAA275" s="692"/>
      <c r="KAB275" s="692"/>
      <c r="KAC275" s="692"/>
      <c r="KAD275" s="692"/>
      <c r="KAE275" s="692"/>
      <c r="KAF275" s="692"/>
      <c r="KAG275" s="692"/>
      <c r="KAH275" s="692"/>
      <c r="KAI275" s="692"/>
      <c r="KAJ275" s="692"/>
      <c r="KAK275" s="692"/>
      <c r="KAL275" s="692"/>
      <c r="KAM275" s="692"/>
      <c r="KAN275" s="692"/>
      <c r="KAO275" s="692"/>
      <c r="KAP275" s="692"/>
      <c r="KAQ275" s="692"/>
      <c r="KAR275" s="692"/>
      <c r="KAS275" s="692"/>
      <c r="KAT275" s="692"/>
      <c r="KAU275" s="692"/>
      <c r="KAV275" s="692"/>
      <c r="KAW275" s="692"/>
      <c r="KAX275" s="692"/>
      <c r="KAY275" s="692"/>
      <c r="KAZ275" s="692"/>
      <c r="KBA275" s="692"/>
      <c r="KBB275" s="692"/>
      <c r="KBC275" s="692"/>
      <c r="KBD275" s="692"/>
      <c r="KBE275" s="692"/>
      <c r="KBF275" s="692"/>
      <c r="KBG275" s="692"/>
      <c r="KBH275" s="692"/>
      <c r="KBI275" s="692"/>
      <c r="KBJ275" s="692"/>
      <c r="KBK275" s="692"/>
      <c r="KBL275" s="692"/>
      <c r="KBM275" s="692"/>
      <c r="KBN275" s="692"/>
      <c r="KBO275" s="692"/>
      <c r="KBP275" s="692"/>
      <c r="KBQ275" s="692"/>
      <c r="KBR275" s="692"/>
      <c r="KBS275" s="692"/>
      <c r="KBT275" s="692"/>
      <c r="KBU275" s="692"/>
      <c r="KBV275" s="692"/>
      <c r="KBW275" s="692"/>
      <c r="KBX275" s="692"/>
      <c r="KBY275" s="692"/>
      <c r="KBZ275" s="692"/>
      <c r="KCA275" s="692"/>
      <c r="KCB275" s="692"/>
      <c r="KCC275" s="692"/>
      <c r="KCD275" s="692"/>
      <c r="KCE275" s="692"/>
      <c r="KCF275" s="692"/>
      <c r="KCG275" s="692"/>
      <c r="KCH275" s="692"/>
      <c r="KCI275" s="692"/>
      <c r="KCJ275" s="692"/>
      <c r="KCK275" s="692"/>
      <c r="KCL275" s="692"/>
      <c r="KCM275" s="692"/>
      <c r="KCN275" s="692"/>
      <c r="KCO275" s="692"/>
      <c r="KCP275" s="692"/>
      <c r="KCQ275" s="692"/>
      <c r="KCR275" s="692"/>
      <c r="KCS275" s="692"/>
      <c r="KCT275" s="692"/>
      <c r="KCU275" s="692"/>
      <c r="KCV275" s="692"/>
      <c r="KCW275" s="692"/>
      <c r="KCX275" s="692"/>
      <c r="KCY275" s="692"/>
      <c r="KCZ275" s="692"/>
      <c r="KDA275" s="692"/>
      <c r="KDB275" s="692"/>
      <c r="KDC275" s="692"/>
      <c r="KDD275" s="692"/>
      <c r="KDE275" s="692"/>
      <c r="KDF275" s="692"/>
      <c r="KDG275" s="692"/>
      <c r="KDH275" s="692"/>
      <c r="KDI275" s="692"/>
      <c r="KDJ275" s="692"/>
      <c r="KDK275" s="692"/>
      <c r="KDL275" s="692"/>
      <c r="KDM275" s="692"/>
      <c r="KDN275" s="692"/>
      <c r="KDO275" s="692"/>
      <c r="KDP275" s="692"/>
      <c r="KDQ275" s="692"/>
      <c r="KDR275" s="692"/>
      <c r="KDS275" s="692"/>
      <c r="KDT275" s="692"/>
      <c r="KDU275" s="692"/>
      <c r="KDV275" s="692"/>
      <c r="KDW275" s="692"/>
      <c r="KDX275" s="692"/>
      <c r="KDY275" s="692"/>
      <c r="KDZ275" s="692"/>
      <c r="KEA275" s="692"/>
      <c r="KEB275" s="692"/>
      <c r="KEC275" s="692"/>
      <c r="KED275" s="692"/>
      <c r="KEE275" s="692"/>
      <c r="KEF275" s="692"/>
      <c r="KEG275" s="692"/>
      <c r="KEH275" s="692"/>
      <c r="KEI275" s="692"/>
      <c r="KEJ275" s="692"/>
      <c r="KEK275" s="692"/>
      <c r="KEL275" s="692"/>
      <c r="KEM275" s="692"/>
      <c r="KEN275" s="692"/>
      <c r="KEO275" s="692"/>
      <c r="KEP275" s="692"/>
      <c r="KEQ275" s="692"/>
      <c r="KER275" s="692"/>
      <c r="KES275" s="692"/>
      <c r="KET275" s="692"/>
      <c r="KEU275" s="692"/>
      <c r="KEV275" s="692"/>
      <c r="KEW275" s="692"/>
      <c r="KEX275" s="692"/>
      <c r="KEY275" s="692"/>
      <c r="KEZ275" s="692"/>
      <c r="KFA275" s="692"/>
      <c r="KFB275" s="692"/>
      <c r="KFC275" s="692"/>
      <c r="KFD275" s="692"/>
      <c r="KFE275" s="692"/>
      <c r="KFF275" s="692"/>
      <c r="KFG275" s="692"/>
      <c r="KFH275" s="692"/>
      <c r="KFI275" s="692"/>
      <c r="KFJ275" s="692"/>
      <c r="KFK275" s="692"/>
      <c r="KFL275" s="692"/>
      <c r="KFM275" s="692"/>
      <c r="KFN275" s="692"/>
      <c r="KFO275" s="692"/>
      <c r="KFP275" s="692"/>
      <c r="KFQ275" s="692"/>
      <c r="KFR275" s="692"/>
      <c r="KFS275" s="692"/>
      <c r="KFT275" s="692"/>
      <c r="KFU275" s="692"/>
      <c r="KFV275" s="692"/>
      <c r="KFW275" s="692"/>
      <c r="KFX275" s="692"/>
      <c r="KFY275" s="692"/>
      <c r="KFZ275" s="692"/>
      <c r="KGA275" s="692"/>
      <c r="KGB275" s="692"/>
      <c r="KGC275" s="692"/>
      <c r="KGD275" s="692"/>
      <c r="KGE275" s="692"/>
      <c r="KGF275" s="692"/>
      <c r="KGG275" s="692"/>
      <c r="KGH275" s="692"/>
      <c r="KGI275" s="692"/>
      <c r="KGJ275" s="692"/>
      <c r="KGK275" s="692"/>
      <c r="KGL275" s="692"/>
      <c r="KGM275" s="692"/>
      <c r="KGN275" s="692"/>
      <c r="KGO275" s="692"/>
      <c r="KGP275" s="692"/>
      <c r="KGQ275" s="692"/>
      <c r="KGR275" s="692"/>
      <c r="KGS275" s="692"/>
      <c r="KGT275" s="692"/>
      <c r="KGU275" s="692"/>
      <c r="KGV275" s="692"/>
      <c r="KGW275" s="692"/>
      <c r="KGX275" s="692"/>
      <c r="KGY275" s="692"/>
      <c r="KGZ275" s="692"/>
      <c r="KHA275" s="692"/>
      <c r="KHB275" s="692"/>
      <c r="KHC275" s="692"/>
      <c r="KHD275" s="692"/>
      <c r="KHE275" s="692"/>
      <c r="KHF275" s="692"/>
      <c r="KHG275" s="692"/>
      <c r="KHH275" s="692"/>
      <c r="KHI275" s="692"/>
      <c r="KHJ275" s="692"/>
      <c r="KHK275" s="692"/>
      <c r="KHL275" s="692"/>
      <c r="KHM275" s="692"/>
      <c r="KHN275" s="692"/>
      <c r="KHO275" s="692"/>
      <c r="KHP275" s="692"/>
      <c r="KHQ275" s="692"/>
      <c r="KHR275" s="692"/>
      <c r="KHS275" s="692"/>
      <c r="KHT275" s="692"/>
      <c r="KHU275" s="692"/>
      <c r="KHV275" s="692"/>
      <c r="KHW275" s="692"/>
      <c r="KHX275" s="692"/>
      <c r="KHY275" s="692"/>
      <c r="KHZ275" s="692"/>
      <c r="KIA275" s="692"/>
      <c r="KIB275" s="692"/>
      <c r="KIC275" s="692"/>
      <c r="KID275" s="692"/>
      <c r="KIE275" s="692"/>
      <c r="KIF275" s="692"/>
      <c r="KIG275" s="692"/>
      <c r="KIH275" s="692"/>
      <c r="KII275" s="692"/>
      <c r="KIJ275" s="692"/>
      <c r="KIK275" s="692"/>
      <c r="KIL275" s="692"/>
      <c r="KIM275" s="692"/>
      <c r="KIN275" s="692"/>
      <c r="KIO275" s="692"/>
      <c r="KIP275" s="692"/>
      <c r="KIQ275" s="692"/>
      <c r="KIR275" s="692"/>
      <c r="KIS275" s="692"/>
      <c r="KIT275" s="692"/>
      <c r="KIU275" s="692"/>
      <c r="KIV275" s="692"/>
      <c r="KIW275" s="692"/>
      <c r="KIX275" s="692"/>
      <c r="KIY275" s="692"/>
      <c r="KIZ275" s="692"/>
      <c r="KJA275" s="692"/>
      <c r="KJB275" s="692"/>
      <c r="KJC275" s="692"/>
      <c r="KJD275" s="692"/>
      <c r="KJE275" s="692"/>
      <c r="KJF275" s="692"/>
      <c r="KJG275" s="692"/>
      <c r="KJH275" s="692"/>
      <c r="KJI275" s="692"/>
      <c r="KJJ275" s="692"/>
      <c r="KJK275" s="692"/>
      <c r="KJL275" s="692"/>
      <c r="KJM275" s="692"/>
      <c r="KJN275" s="692"/>
      <c r="KJO275" s="692"/>
      <c r="KJP275" s="692"/>
      <c r="KJQ275" s="692"/>
      <c r="KJR275" s="692"/>
      <c r="KJS275" s="692"/>
      <c r="KJT275" s="692"/>
      <c r="KJU275" s="692"/>
      <c r="KJV275" s="692"/>
      <c r="KJW275" s="692"/>
      <c r="KJX275" s="692"/>
      <c r="KJY275" s="692"/>
      <c r="KJZ275" s="692"/>
      <c r="KKA275" s="692"/>
      <c r="KKB275" s="692"/>
      <c r="KKC275" s="692"/>
      <c r="KKD275" s="692"/>
      <c r="KKE275" s="692"/>
      <c r="KKF275" s="692"/>
      <c r="KKG275" s="692"/>
      <c r="KKH275" s="692"/>
      <c r="KKI275" s="692"/>
      <c r="KKJ275" s="692"/>
      <c r="KKK275" s="692"/>
      <c r="KKL275" s="692"/>
      <c r="KKM275" s="692"/>
      <c r="KKN275" s="692"/>
      <c r="KKO275" s="692"/>
      <c r="KKP275" s="692"/>
      <c r="KKQ275" s="692"/>
      <c r="KKR275" s="692"/>
      <c r="KKS275" s="692"/>
      <c r="KKT275" s="692"/>
      <c r="KKU275" s="692"/>
      <c r="KKV275" s="692"/>
      <c r="KKW275" s="692"/>
      <c r="KKX275" s="692"/>
      <c r="KKY275" s="692"/>
      <c r="KKZ275" s="692"/>
      <c r="KLA275" s="692"/>
      <c r="KLB275" s="692"/>
      <c r="KLC275" s="692"/>
      <c r="KLD275" s="692"/>
      <c r="KLE275" s="692"/>
      <c r="KLF275" s="692"/>
      <c r="KLG275" s="692"/>
      <c r="KLH275" s="692"/>
      <c r="KLI275" s="692"/>
      <c r="KLJ275" s="692"/>
      <c r="KLK275" s="692"/>
      <c r="KLL275" s="692"/>
      <c r="KLM275" s="692"/>
      <c r="KLN275" s="692"/>
      <c r="KLO275" s="692"/>
      <c r="KLP275" s="692"/>
      <c r="KLQ275" s="692"/>
      <c r="KLR275" s="692"/>
      <c r="KLS275" s="692"/>
      <c r="KLT275" s="692"/>
      <c r="KLU275" s="692"/>
      <c r="KLV275" s="692"/>
      <c r="KLW275" s="692"/>
      <c r="KLX275" s="692"/>
      <c r="KLY275" s="692"/>
      <c r="KLZ275" s="692"/>
      <c r="KMA275" s="692"/>
      <c r="KMB275" s="692"/>
      <c r="KMC275" s="692"/>
      <c r="KMD275" s="692"/>
      <c r="KME275" s="692"/>
      <c r="KMF275" s="692"/>
      <c r="KMG275" s="692"/>
      <c r="KMH275" s="692"/>
      <c r="KMI275" s="692"/>
      <c r="KMJ275" s="692"/>
      <c r="KMK275" s="692"/>
      <c r="KML275" s="692"/>
      <c r="KMM275" s="692"/>
      <c r="KMN275" s="692"/>
      <c r="KMO275" s="692"/>
      <c r="KMP275" s="692"/>
      <c r="KMQ275" s="692"/>
      <c r="KMR275" s="692"/>
      <c r="KMS275" s="692"/>
      <c r="KMT275" s="692"/>
      <c r="KMU275" s="692"/>
      <c r="KMV275" s="692"/>
      <c r="KMW275" s="692"/>
      <c r="KMX275" s="692"/>
      <c r="KMY275" s="692"/>
      <c r="KMZ275" s="692"/>
      <c r="KNA275" s="692"/>
      <c r="KNB275" s="692"/>
      <c r="KNC275" s="692"/>
      <c r="KND275" s="692"/>
      <c r="KNE275" s="692"/>
      <c r="KNF275" s="692"/>
      <c r="KNG275" s="692"/>
      <c r="KNH275" s="692"/>
      <c r="KNI275" s="692"/>
      <c r="KNJ275" s="692"/>
      <c r="KNK275" s="692"/>
      <c r="KNL275" s="692"/>
      <c r="KNM275" s="692"/>
      <c r="KNN275" s="692"/>
      <c r="KNO275" s="692"/>
      <c r="KNP275" s="692"/>
      <c r="KNQ275" s="692"/>
      <c r="KNR275" s="692"/>
      <c r="KNS275" s="692"/>
      <c r="KNT275" s="692"/>
      <c r="KNU275" s="692"/>
      <c r="KNV275" s="692"/>
      <c r="KNW275" s="692"/>
      <c r="KNX275" s="692"/>
      <c r="KNY275" s="692"/>
      <c r="KNZ275" s="692"/>
      <c r="KOA275" s="692"/>
      <c r="KOB275" s="692"/>
      <c r="KOC275" s="692"/>
      <c r="KOD275" s="692"/>
      <c r="KOE275" s="692"/>
      <c r="KOF275" s="692"/>
      <c r="KOG275" s="692"/>
      <c r="KOH275" s="692"/>
      <c r="KOI275" s="692"/>
      <c r="KOJ275" s="692"/>
      <c r="KOK275" s="692"/>
      <c r="KOL275" s="692"/>
      <c r="KOM275" s="692"/>
      <c r="KON275" s="692"/>
      <c r="KOO275" s="692"/>
      <c r="KOP275" s="692"/>
      <c r="KOQ275" s="692"/>
      <c r="KOR275" s="692"/>
      <c r="KOS275" s="692"/>
      <c r="KOT275" s="692"/>
      <c r="KOU275" s="692"/>
      <c r="KOV275" s="692"/>
      <c r="KOW275" s="692"/>
      <c r="KOX275" s="692"/>
      <c r="KOY275" s="692"/>
      <c r="KOZ275" s="692"/>
      <c r="KPA275" s="692"/>
      <c r="KPB275" s="692"/>
      <c r="KPC275" s="692"/>
      <c r="KPD275" s="692"/>
      <c r="KPE275" s="692"/>
      <c r="KPF275" s="692"/>
      <c r="KPG275" s="692"/>
      <c r="KPH275" s="692"/>
      <c r="KPI275" s="692"/>
      <c r="KPJ275" s="692"/>
      <c r="KPK275" s="692"/>
      <c r="KPL275" s="692"/>
      <c r="KPM275" s="692"/>
      <c r="KPN275" s="692"/>
      <c r="KPO275" s="692"/>
      <c r="KPP275" s="692"/>
      <c r="KPQ275" s="692"/>
      <c r="KPR275" s="692"/>
      <c r="KPS275" s="692"/>
      <c r="KPT275" s="692"/>
      <c r="KPU275" s="692"/>
      <c r="KPV275" s="692"/>
      <c r="KPW275" s="692"/>
      <c r="KPX275" s="692"/>
      <c r="KPY275" s="692"/>
      <c r="KPZ275" s="692"/>
      <c r="KQA275" s="692"/>
      <c r="KQB275" s="692"/>
      <c r="KQC275" s="692"/>
      <c r="KQD275" s="692"/>
      <c r="KQE275" s="692"/>
      <c r="KQF275" s="692"/>
      <c r="KQG275" s="692"/>
      <c r="KQH275" s="692"/>
      <c r="KQI275" s="692"/>
      <c r="KQJ275" s="692"/>
      <c r="KQK275" s="692"/>
      <c r="KQL275" s="692"/>
      <c r="KQM275" s="692"/>
      <c r="KQN275" s="692"/>
      <c r="KQO275" s="692"/>
      <c r="KQP275" s="692"/>
      <c r="KQQ275" s="692"/>
      <c r="KQR275" s="692"/>
      <c r="KQS275" s="692"/>
      <c r="KQT275" s="692"/>
      <c r="KQU275" s="692"/>
      <c r="KQV275" s="692"/>
      <c r="KQW275" s="692"/>
      <c r="KQX275" s="692"/>
      <c r="KQY275" s="692"/>
      <c r="KQZ275" s="692"/>
      <c r="KRA275" s="692"/>
      <c r="KRB275" s="692"/>
      <c r="KRC275" s="692"/>
      <c r="KRD275" s="692"/>
      <c r="KRE275" s="692"/>
      <c r="KRF275" s="692"/>
      <c r="KRG275" s="692"/>
      <c r="KRH275" s="692"/>
      <c r="KRI275" s="692"/>
      <c r="KRJ275" s="692"/>
      <c r="KRK275" s="692"/>
      <c r="KRL275" s="692"/>
      <c r="KRM275" s="692"/>
      <c r="KRN275" s="692"/>
      <c r="KRO275" s="692"/>
      <c r="KRP275" s="692"/>
      <c r="KRQ275" s="692"/>
      <c r="KRR275" s="692"/>
      <c r="KRS275" s="692"/>
      <c r="KRT275" s="692"/>
      <c r="KRU275" s="692"/>
      <c r="KRV275" s="692"/>
      <c r="KRW275" s="692"/>
      <c r="KRX275" s="692"/>
      <c r="KRY275" s="692"/>
      <c r="KRZ275" s="692"/>
      <c r="KSA275" s="692"/>
      <c r="KSB275" s="692"/>
      <c r="KSC275" s="692"/>
      <c r="KSD275" s="692"/>
      <c r="KSE275" s="692"/>
      <c r="KSF275" s="692"/>
      <c r="KSG275" s="692"/>
      <c r="KSH275" s="692"/>
      <c r="KSI275" s="692"/>
      <c r="KSJ275" s="692"/>
      <c r="KSK275" s="692"/>
      <c r="KSL275" s="692"/>
      <c r="KSM275" s="692"/>
      <c r="KSN275" s="692"/>
      <c r="KSO275" s="692"/>
      <c r="KSP275" s="692"/>
      <c r="KSQ275" s="692"/>
      <c r="KSR275" s="692"/>
      <c r="KSS275" s="692"/>
      <c r="KST275" s="692"/>
      <c r="KSU275" s="692"/>
      <c r="KSV275" s="692"/>
      <c r="KSW275" s="692"/>
      <c r="KSX275" s="692"/>
      <c r="KSY275" s="692"/>
      <c r="KSZ275" s="692"/>
      <c r="KTA275" s="692"/>
      <c r="KTB275" s="692"/>
      <c r="KTC275" s="692"/>
      <c r="KTD275" s="692"/>
      <c r="KTE275" s="692"/>
      <c r="KTF275" s="692"/>
      <c r="KTG275" s="692"/>
      <c r="KTH275" s="692"/>
      <c r="KTI275" s="692"/>
      <c r="KTJ275" s="692"/>
      <c r="KTK275" s="692"/>
      <c r="KTL275" s="692"/>
      <c r="KTM275" s="692"/>
      <c r="KTN275" s="692"/>
      <c r="KTO275" s="692"/>
      <c r="KTP275" s="692"/>
      <c r="KTQ275" s="692"/>
      <c r="KTR275" s="692"/>
      <c r="KTS275" s="692"/>
      <c r="KTT275" s="692"/>
      <c r="KTU275" s="692"/>
      <c r="KTV275" s="692"/>
      <c r="KTW275" s="692"/>
      <c r="KTX275" s="692"/>
      <c r="KTY275" s="692"/>
      <c r="KTZ275" s="692"/>
      <c r="KUA275" s="692"/>
      <c r="KUB275" s="692"/>
      <c r="KUC275" s="692"/>
      <c r="KUD275" s="692"/>
      <c r="KUE275" s="692"/>
      <c r="KUF275" s="692"/>
      <c r="KUG275" s="692"/>
      <c r="KUH275" s="692"/>
      <c r="KUI275" s="692"/>
      <c r="KUJ275" s="692"/>
      <c r="KUK275" s="692"/>
      <c r="KUL275" s="692"/>
      <c r="KUM275" s="692"/>
      <c r="KUN275" s="692"/>
      <c r="KUO275" s="692"/>
      <c r="KUP275" s="692"/>
      <c r="KUQ275" s="692"/>
      <c r="KUR275" s="692"/>
      <c r="KUS275" s="692"/>
      <c r="KUT275" s="692"/>
      <c r="KUU275" s="692"/>
      <c r="KUV275" s="692"/>
      <c r="KUW275" s="692"/>
      <c r="KUX275" s="692"/>
      <c r="KUY275" s="692"/>
      <c r="KUZ275" s="692"/>
      <c r="KVA275" s="692"/>
      <c r="KVB275" s="692"/>
      <c r="KVC275" s="692"/>
      <c r="KVD275" s="692"/>
      <c r="KVE275" s="692"/>
      <c r="KVF275" s="692"/>
      <c r="KVG275" s="692"/>
      <c r="KVH275" s="692"/>
      <c r="KVI275" s="692"/>
      <c r="KVJ275" s="692"/>
      <c r="KVK275" s="692"/>
      <c r="KVL275" s="692"/>
      <c r="KVM275" s="692"/>
      <c r="KVN275" s="692"/>
      <c r="KVO275" s="692"/>
      <c r="KVP275" s="692"/>
      <c r="KVQ275" s="692"/>
      <c r="KVR275" s="692"/>
      <c r="KVS275" s="692"/>
      <c r="KVT275" s="692"/>
      <c r="KVU275" s="692"/>
      <c r="KVV275" s="692"/>
      <c r="KVW275" s="692"/>
      <c r="KVX275" s="692"/>
      <c r="KVY275" s="692"/>
      <c r="KVZ275" s="692"/>
      <c r="KWA275" s="692"/>
      <c r="KWB275" s="692"/>
      <c r="KWC275" s="692"/>
      <c r="KWD275" s="692"/>
      <c r="KWE275" s="692"/>
      <c r="KWF275" s="692"/>
      <c r="KWG275" s="692"/>
      <c r="KWH275" s="692"/>
      <c r="KWI275" s="692"/>
      <c r="KWJ275" s="692"/>
      <c r="KWK275" s="692"/>
      <c r="KWL275" s="692"/>
      <c r="KWM275" s="692"/>
      <c r="KWN275" s="692"/>
      <c r="KWO275" s="692"/>
      <c r="KWP275" s="692"/>
      <c r="KWQ275" s="692"/>
      <c r="KWR275" s="692"/>
      <c r="KWS275" s="692"/>
      <c r="KWT275" s="692"/>
      <c r="KWU275" s="692"/>
      <c r="KWV275" s="692"/>
      <c r="KWW275" s="692"/>
      <c r="KWX275" s="692"/>
      <c r="KWY275" s="692"/>
      <c r="KWZ275" s="692"/>
      <c r="KXA275" s="692"/>
      <c r="KXB275" s="692"/>
      <c r="KXC275" s="692"/>
      <c r="KXD275" s="692"/>
      <c r="KXE275" s="692"/>
      <c r="KXF275" s="692"/>
      <c r="KXG275" s="692"/>
      <c r="KXH275" s="692"/>
      <c r="KXI275" s="692"/>
      <c r="KXJ275" s="692"/>
      <c r="KXK275" s="692"/>
      <c r="KXL275" s="692"/>
      <c r="KXM275" s="692"/>
      <c r="KXN275" s="692"/>
      <c r="KXO275" s="692"/>
      <c r="KXP275" s="692"/>
      <c r="KXQ275" s="692"/>
      <c r="KXR275" s="692"/>
      <c r="KXS275" s="692"/>
      <c r="KXT275" s="692"/>
      <c r="KXU275" s="692"/>
      <c r="KXV275" s="692"/>
      <c r="KXW275" s="692"/>
      <c r="KXX275" s="692"/>
      <c r="KXY275" s="692"/>
      <c r="KXZ275" s="692"/>
      <c r="KYA275" s="692"/>
      <c r="KYB275" s="692"/>
      <c r="KYC275" s="692"/>
      <c r="KYD275" s="692"/>
      <c r="KYE275" s="692"/>
      <c r="KYF275" s="692"/>
      <c r="KYG275" s="692"/>
      <c r="KYH275" s="692"/>
      <c r="KYI275" s="692"/>
      <c r="KYJ275" s="692"/>
      <c r="KYK275" s="692"/>
      <c r="KYL275" s="692"/>
      <c r="KYM275" s="692"/>
      <c r="KYN275" s="692"/>
      <c r="KYO275" s="692"/>
      <c r="KYP275" s="692"/>
      <c r="KYQ275" s="692"/>
      <c r="KYR275" s="692"/>
      <c r="KYS275" s="692"/>
      <c r="KYT275" s="692"/>
      <c r="KYU275" s="692"/>
      <c r="KYV275" s="692"/>
      <c r="KYW275" s="692"/>
      <c r="KYX275" s="692"/>
      <c r="KYY275" s="692"/>
      <c r="KYZ275" s="692"/>
      <c r="KZA275" s="692"/>
      <c r="KZB275" s="692"/>
      <c r="KZC275" s="692"/>
      <c r="KZD275" s="692"/>
      <c r="KZE275" s="692"/>
      <c r="KZF275" s="692"/>
      <c r="KZG275" s="692"/>
      <c r="KZH275" s="692"/>
      <c r="KZI275" s="692"/>
      <c r="KZJ275" s="692"/>
      <c r="KZK275" s="692"/>
      <c r="KZL275" s="692"/>
      <c r="KZM275" s="692"/>
      <c r="KZN275" s="692"/>
      <c r="KZO275" s="692"/>
      <c r="KZP275" s="692"/>
      <c r="KZQ275" s="692"/>
      <c r="KZR275" s="692"/>
      <c r="KZS275" s="692"/>
      <c r="KZT275" s="692"/>
      <c r="KZU275" s="692"/>
      <c r="KZV275" s="692"/>
      <c r="KZW275" s="692"/>
      <c r="KZX275" s="692"/>
      <c r="KZY275" s="692"/>
      <c r="KZZ275" s="692"/>
      <c r="LAA275" s="692"/>
      <c r="LAB275" s="692"/>
      <c r="LAC275" s="692"/>
      <c r="LAD275" s="692"/>
      <c r="LAE275" s="692"/>
      <c r="LAF275" s="692"/>
      <c r="LAG275" s="692"/>
      <c r="LAH275" s="692"/>
      <c r="LAI275" s="692"/>
      <c r="LAJ275" s="692"/>
      <c r="LAK275" s="692"/>
      <c r="LAL275" s="692"/>
      <c r="LAM275" s="692"/>
      <c r="LAN275" s="692"/>
      <c r="LAO275" s="692"/>
      <c r="LAP275" s="692"/>
      <c r="LAQ275" s="692"/>
      <c r="LAR275" s="692"/>
      <c r="LAS275" s="692"/>
      <c r="LAT275" s="692"/>
      <c r="LAU275" s="692"/>
      <c r="LAV275" s="692"/>
      <c r="LAW275" s="692"/>
      <c r="LAX275" s="692"/>
      <c r="LAY275" s="692"/>
      <c r="LAZ275" s="692"/>
      <c r="LBA275" s="692"/>
      <c r="LBB275" s="692"/>
      <c r="LBC275" s="692"/>
      <c r="LBD275" s="692"/>
      <c r="LBE275" s="692"/>
      <c r="LBF275" s="692"/>
      <c r="LBG275" s="692"/>
      <c r="LBH275" s="692"/>
      <c r="LBI275" s="692"/>
      <c r="LBJ275" s="692"/>
      <c r="LBK275" s="692"/>
      <c r="LBL275" s="692"/>
      <c r="LBM275" s="692"/>
      <c r="LBN275" s="692"/>
      <c r="LBO275" s="692"/>
      <c r="LBP275" s="692"/>
      <c r="LBQ275" s="692"/>
      <c r="LBR275" s="692"/>
      <c r="LBS275" s="692"/>
      <c r="LBT275" s="692"/>
      <c r="LBU275" s="692"/>
      <c r="LBV275" s="692"/>
      <c r="LBW275" s="692"/>
      <c r="LBX275" s="692"/>
      <c r="LBY275" s="692"/>
      <c r="LBZ275" s="692"/>
      <c r="LCA275" s="692"/>
      <c r="LCB275" s="692"/>
      <c r="LCC275" s="692"/>
      <c r="LCD275" s="692"/>
      <c r="LCE275" s="692"/>
      <c r="LCF275" s="692"/>
      <c r="LCG275" s="692"/>
      <c r="LCH275" s="692"/>
      <c r="LCI275" s="692"/>
      <c r="LCJ275" s="692"/>
      <c r="LCK275" s="692"/>
      <c r="LCL275" s="692"/>
      <c r="LCM275" s="692"/>
      <c r="LCN275" s="692"/>
      <c r="LCO275" s="692"/>
      <c r="LCP275" s="692"/>
      <c r="LCQ275" s="692"/>
      <c r="LCR275" s="692"/>
      <c r="LCS275" s="692"/>
      <c r="LCT275" s="692"/>
      <c r="LCU275" s="692"/>
      <c r="LCV275" s="692"/>
      <c r="LCW275" s="692"/>
      <c r="LCX275" s="692"/>
      <c r="LCY275" s="692"/>
      <c r="LCZ275" s="692"/>
      <c r="LDA275" s="692"/>
      <c r="LDB275" s="692"/>
      <c r="LDC275" s="692"/>
      <c r="LDD275" s="692"/>
      <c r="LDE275" s="692"/>
      <c r="LDF275" s="692"/>
      <c r="LDG275" s="692"/>
      <c r="LDH275" s="692"/>
      <c r="LDI275" s="692"/>
      <c r="LDJ275" s="692"/>
      <c r="LDK275" s="692"/>
      <c r="LDL275" s="692"/>
      <c r="LDM275" s="692"/>
      <c r="LDN275" s="692"/>
      <c r="LDO275" s="692"/>
      <c r="LDP275" s="692"/>
      <c r="LDQ275" s="692"/>
      <c r="LDR275" s="692"/>
      <c r="LDS275" s="692"/>
      <c r="LDT275" s="692"/>
      <c r="LDU275" s="692"/>
      <c r="LDV275" s="692"/>
      <c r="LDW275" s="692"/>
      <c r="LDX275" s="692"/>
      <c r="LDY275" s="692"/>
      <c r="LDZ275" s="692"/>
      <c r="LEA275" s="692"/>
      <c r="LEB275" s="692"/>
      <c r="LEC275" s="692"/>
      <c r="LED275" s="692"/>
      <c r="LEE275" s="692"/>
      <c r="LEF275" s="692"/>
      <c r="LEG275" s="692"/>
      <c r="LEH275" s="692"/>
      <c r="LEI275" s="692"/>
      <c r="LEJ275" s="692"/>
      <c r="LEK275" s="692"/>
      <c r="LEL275" s="692"/>
      <c r="LEM275" s="692"/>
      <c r="LEN275" s="692"/>
      <c r="LEO275" s="692"/>
      <c r="LEP275" s="692"/>
      <c r="LEQ275" s="692"/>
      <c r="LER275" s="692"/>
      <c r="LES275" s="692"/>
      <c r="LET275" s="692"/>
      <c r="LEU275" s="692"/>
      <c r="LEV275" s="692"/>
      <c r="LEW275" s="692"/>
      <c r="LEX275" s="692"/>
      <c r="LEY275" s="692"/>
      <c r="LEZ275" s="692"/>
      <c r="LFA275" s="692"/>
      <c r="LFB275" s="692"/>
      <c r="LFC275" s="692"/>
      <c r="LFD275" s="692"/>
      <c r="LFE275" s="692"/>
      <c r="LFF275" s="692"/>
      <c r="LFG275" s="692"/>
      <c r="LFH275" s="692"/>
      <c r="LFI275" s="692"/>
      <c r="LFJ275" s="692"/>
      <c r="LFK275" s="692"/>
      <c r="LFL275" s="692"/>
      <c r="LFM275" s="692"/>
      <c r="LFN275" s="692"/>
      <c r="LFO275" s="692"/>
      <c r="LFP275" s="692"/>
      <c r="LFQ275" s="692"/>
      <c r="LFR275" s="692"/>
      <c r="LFS275" s="692"/>
      <c r="LFT275" s="692"/>
      <c r="LFU275" s="692"/>
      <c r="LFV275" s="692"/>
      <c r="LFW275" s="692"/>
      <c r="LFX275" s="692"/>
      <c r="LFY275" s="692"/>
      <c r="LFZ275" s="692"/>
      <c r="LGA275" s="692"/>
      <c r="LGB275" s="692"/>
      <c r="LGC275" s="692"/>
      <c r="LGD275" s="692"/>
      <c r="LGE275" s="692"/>
      <c r="LGF275" s="692"/>
      <c r="LGG275" s="692"/>
      <c r="LGH275" s="692"/>
      <c r="LGI275" s="692"/>
      <c r="LGJ275" s="692"/>
      <c r="LGK275" s="692"/>
      <c r="LGL275" s="692"/>
      <c r="LGM275" s="692"/>
      <c r="LGN275" s="692"/>
      <c r="LGO275" s="692"/>
      <c r="LGP275" s="692"/>
      <c r="LGQ275" s="692"/>
      <c r="LGR275" s="692"/>
      <c r="LGS275" s="692"/>
      <c r="LGT275" s="692"/>
      <c r="LGU275" s="692"/>
      <c r="LGV275" s="692"/>
      <c r="LGW275" s="692"/>
      <c r="LGX275" s="692"/>
      <c r="LGY275" s="692"/>
      <c r="LGZ275" s="692"/>
      <c r="LHA275" s="692"/>
      <c r="LHB275" s="692"/>
      <c r="LHC275" s="692"/>
      <c r="LHD275" s="692"/>
      <c r="LHE275" s="692"/>
      <c r="LHF275" s="692"/>
      <c r="LHG275" s="692"/>
      <c r="LHH275" s="692"/>
      <c r="LHI275" s="692"/>
      <c r="LHJ275" s="692"/>
      <c r="LHK275" s="692"/>
      <c r="LHL275" s="692"/>
      <c r="LHM275" s="692"/>
      <c r="LHN275" s="692"/>
      <c r="LHO275" s="692"/>
      <c r="LHP275" s="692"/>
      <c r="LHQ275" s="692"/>
      <c r="LHR275" s="692"/>
      <c r="LHS275" s="692"/>
      <c r="LHT275" s="692"/>
      <c r="LHU275" s="692"/>
      <c r="LHV275" s="692"/>
      <c r="LHW275" s="692"/>
      <c r="LHX275" s="692"/>
      <c r="LHY275" s="692"/>
      <c r="LHZ275" s="692"/>
      <c r="LIA275" s="692"/>
      <c r="LIB275" s="692"/>
      <c r="LIC275" s="692"/>
      <c r="LID275" s="692"/>
      <c r="LIE275" s="692"/>
      <c r="LIF275" s="692"/>
      <c r="LIG275" s="692"/>
      <c r="LIH275" s="692"/>
      <c r="LII275" s="692"/>
      <c r="LIJ275" s="692"/>
      <c r="LIK275" s="692"/>
      <c r="LIL275" s="692"/>
      <c r="LIM275" s="692"/>
      <c r="LIN275" s="692"/>
      <c r="LIO275" s="692"/>
      <c r="LIP275" s="692"/>
      <c r="LIQ275" s="692"/>
      <c r="LIR275" s="692"/>
      <c r="LIS275" s="692"/>
      <c r="LIT275" s="692"/>
      <c r="LIU275" s="692"/>
      <c r="LIV275" s="692"/>
      <c r="LIW275" s="692"/>
      <c r="LIX275" s="692"/>
      <c r="LIY275" s="692"/>
      <c r="LIZ275" s="692"/>
      <c r="LJA275" s="692"/>
      <c r="LJB275" s="692"/>
      <c r="LJC275" s="692"/>
      <c r="LJD275" s="692"/>
      <c r="LJE275" s="692"/>
      <c r="LJF275" s="692"/>
      <c r="LJG275" s="692"/>
      <c r="LJH275" s="692"/>
      <c r="LJI275" s="692"/>
      <c r="LJJ275" s="692"/>
      <c r="LJK275" s="692"/>
      <c r="LJL275" s="692"/>
      <c r="LJM275" s="692"/>
      <c r="LJN275" s="692"/>
      <c r="LJO275" s="692"/>
      <c r="LJP275" s="692"/>
      <c r="LJQ275" s="692"/>
      <c r="LJR275" s="692"/>
      <c r="LJS275" s="692"/>
      <c r="LJT275" s="692"/>
      <c r="LJU275" s="692"/>
      <c r="LJV275" s="692"/>
      <c r="LJW275" s="692"/>
      <c r="LJX275" s="692"/>
      <c r="LJY275" s="692"/>
      <c r="LJZ275" s="692"/>
      <c r="LKA275" s="692"/>
      <c r="LKB275" s="692"/>
      <c r="LKC275" s="692"/>
      <c r="LKD275" s="692"/>
      <c r="LKE275" s="692"/>
      <c r="LKF275" s="692"/>
      <c r="LKG275" s="692"/>
      <c r="LKH275" s="692"/>
      <c r="LKI275" s="692"/>
      <c r="LKJ275" s="692"/>
      <c r="LKK275" s="692"/>
      <c r="LKL275" s="692"/>
      <c r="LKM275" s="692"/>
      <c r="LKN275" s="692"/>
      <c r="LKO275" s="692"/>
      <c r="LKP275" s="692"/>
      <c r="LKQ275" s="692"/>
      <c r="LKR275" s="692"/>
      <c r="LKS275" s="692"/>
      <c r="LKT275" s="692"/>
      <c r="LKU275" s="692"/>
      <c r="LKV275" s="692"/>
      <c r="LKW275" s="692"/>
      <c r="LKX275" s="692"/>
      <c r="LKY275" s="692"/>
      <c r="LKZ275" s="692"/>
      <c r="LLA275" s="692"/>
      <c r="LLB275" s="692"/>
      <c r="LLC275" s="692"/>
      <c r="LLD275" s="692"/>
      <c r="LLE275" s="692"/>
      <c r="LLF275" s="692"/>
      <c r="LLG275" s="692"/>
      <c r="LLH275" s="692"/>
      <c r="LLI275" s="692"/>
      <c r="LLJ275" s="692"/>
      <c r="LLK275" s="692"/>
      <c r="LLL275" s="692"/>
      <c r="LLM275" s="692"/>
      <c r="LLN275" s="692"/>
      <c r="LLO275" s="692"/>
      <c r="LLP275" s="692"/>
      <c r="LLQ275" s="692"/>
      <c r="LLR275" s="692"/>
      <c r="LLS275" s="692"/>
      <c r="LLT275" s="692"/>
      <c r="LLU275" s="692"/>
      <c r="LLV275" s="692"/>
      <c r="LLW275" s="692"/>
      <c r="LLX275" s="692"/>
      <c r="LLY275" s="692"/>
      <c r="LLZ275" s="692"/>
      <c r="LMA275" s="692"/>
      <c r="LMB275" s="692"/>
      <c r="LMC275" s="692"/>
      <c r="LMD275" s="692"/>
      <c r="LME275" s="692"/>
      <c r="LMF275" s="692"/>
      <c r="LMG275" s="692"/>
      <c r="LMH275" s="692"/>
      <c r="LMI275" s="692"/>
      <c r="LMJ275" s="692"/>
      <c r="LMK275" s="692"/>
      <c r="LML275" s="692"/>
      <c r="LMM275" s="692"/>
      <c r="LMN275" s="692"/>
      <c r="LMO275" s="692"/>
      <c r="LMP275" s="692"/>
      <c r="LMQ275" s="692"/>
      <c r="LMR275" s="692"/>
      <c r="LMS275" s="692"/>
      <c r="LMT275" s="692"/>
      <c r="LMU275" s="692"/>
      <c r="LMV275" s="692"/>
      <c r="LMW275" s="692"/>
      <c r="LMX275" s="692"/>
      <c r="LMY275" s="692"/>
      <c r="LMZ275" s="692"/>
      <c r="LNA275" s="692"/>
      <c r="LNB275" s="692"/>
      <c r="LNC275" s="692"/>
      <c r="LND275" s="692"/>
      <c r="LNE275" s="692"/>
      <c r="LNF275" s="692"/>
      <c r="LNG275" s="692"/>
      <c r="LNH275" s="692"/>
      <c r="LNI275" s="692"/>
      <c r="LNJ275" s="692"/>
      <c r="LNK275" s="692"/>
      <c r="LNL275" s="692"/>
      <c r="LNM275" s="692"/>
      <c r="LNN275" s="692"/>
      <c r="LNO275" s="692"/>
      <c r="LNP275" s="692"/>
      <c r="LNQ275" s="692"/>
      <c r="LNR275" s="692"/>
      <c r="LNS275" s="692"/>
      <c r="LNT275" s="692"/>
      <c r="LNU275" s="692"/>
      <c r="LNV275" s="692"/>
      <c r="LNW275" s="692"/>
      <c r="LNX275" s="692"/>
      <c r="LNY275" s="692"/>
      <c r="LNZ275" s="692"/>
      <c r="LOA275" s="692"/>
      <c r="LOB275" s="692"/>
      <c r="LOC275" s="692"/>
      <c r="LOD275" s="692"/>
      <c r="LOE275" s="692"/>
      <c r="LOF275" s="692"/>
      <c r="LOG275" s="692"/>
      <c r="LOH275" s="692"/>
      <c r="LOI275" s="692"/>
      <c r="LOJ275" s="692"/>
      <c r="LOK275" s="692"/>
      <c r="LOL275" s="692"/>
      <c r="LOM275" s="692"/>
      <c r="LON275" s="692"/>
      <c r="LOO275" s="692"/>
      <c r="LOP275" s="692"/>
      <c r="LOQ275" s="692"/>
      <c r="LOR275" s="692"/>
      <c r="LOS275" s="692"/>
      <c r="LOT275" s="692"/>
      <c r="LOU275" s="692"/>
      <c r="LOV275" s="692"/>
      <c r="LOW275" s="692"/>
      <c r="LOX275" s="692"/>
      <c r="LOY275" s="692"/>
      <c r="LOZ275" s="692"/>
      <c r="LPA275" s="692"/>
      <c r="LPB275" s="692"/>
      <c r="LPC275" s="692"/>
      <c r="LPD275" s="692"/>
      <c r="LPE275" s="692"/>
      <c r="LPF275" s="692"/>
      <c r="LPG275" s="692"/>
      <c r="LPH275" s="692"/>
      <c r="LPI275" s="692"/>
      <c r="LPJ275" s="692"/>
      <c r="LPK275" s="692"/>
      <c r="LPL275" s="692"/>
      <c r="LPM275" s="692"/>
      <c r="LPN275" s="692"/>
      <c r="LPO275" s="692"/>
      <c r="LPP275" s="692"/>
      <c r="LPQ275" s="692"/>
      <c r="LPR275" s="692"/>
      <c r="LPS275" s="692"/>
      <c r="LPT275" s="692"/>
      <c r="LPU275" s="692"/>
      <c r="LPV275" s="692"/>
      <c r="LPW275" s="692"/>
      <c r="LPX275" s="692"/>
      <c r="LPY275" s="692"/>
      <c r="LPZ275" s="692"/>
      <c r="LQA275" s="692"/>
      <c r="LQB275" s="692"/>
      <c r="LQC275" s="692"/>
      <c r="LQD275" s="692"/>
      <c r="LQE275" s="692"/>
      <c r="LQF275" s="692"/>
      <c r="LQG275" s="692"/>
      <c r="LQH275" s="692"/>
      <c r="LQI275" s="692"/>
      <c r="LQJ275" s="692"/>
      <c r="LQK275" s="692"/>
      <c r="LQL275" s="692"/>
      <c r="LQM275" s="692"/>
      <c r="LQN275" s="692"/>
      <c r="LQO275" s="692"/>
      <c r="LQP275" s="692"/>
      <c r="LQQ275" s="692"/>
      <c r="LQR275" s="692"/>
      <c r="LQS275" s="692"/>
      <c r="LQT275" s="692"/>
      <c r="LQU275" s="692"/>
      <c r="LQV275" s="692"/>
      <c r="LQW275" s="692"/>
      <c r="LQX275" s="692"/>
      <c r="LQY275" s="692"/>
      <c r="LQZ275" s="692"/>
      <c r="LRA275" s="692"/>
      <c r="LRB275" s="692"/>
      <c r="LRC275" s="692"/>
      <c r="LRD275" s="692"/>
      <c r="LRE275" s="692"/>
      <c r="LRF275" s="692"/>
      <c r="LRG275" s="692"/>
      <c r="LRH275" s="692"/>
      <c r="LRI275" s="692"/>
      <c r="LRJ275" s="692"/>
      <c r="LRK275" s="692"/>
      <c r="LRL275" s="692"/>
      <c r="LRM275" s="692"/>
      <c r="LRN275" s="692"/>
      <c r="LRO275" s="692"/>
      <c r="LRP275" s="692"/>
      <c r="LRQ275" s="692"/>
      <c r="LRR275" s="692"/>
      <c r="LRS275" s="692"/>
      <c r="LRT275" s="692"/>
      <c r="LRU275" s="692"/>
      <c r="LRV275" s="692"/>
      <c r="LRW275" s="692"/>
      <c r="LRX275" s="692"/>
      <c r="LRY275" s="692"/>
      <c r="LRZ275" s="692"/>
      <c r="LSA275" s="692"/>
      <c r="LSB275" s="692"/>
      <c r="LSC275" s="692"/>
      <c r="LSD275" s="692"/>
      <c r="LSE275" s="692"/>
      <c r="LSF275" s="692"/>
      <c r="LSG275" s="692"/>
      <c r="LSH275" s="692"/>
      <c r="LSI275" s="692"/>
      <c r="LSJ275" s="692"/>
      <c r="LSK275" s="692"/>
      <c r="LSL275" s="692"/>
      <c r="LSM275" s="692"/>
      <c r="LSN275" s="692"/>
      <c r="LSO275" s="692"/>
      <c r="LSP275" s="692"/>
      <c r="LSQ275" s="692"/>
      <c r="LSR275" s="692"/>
      <c r="LSS275" s="692"/>
      <c r="LST275" s="692"/>
      <c r="LSU275" s="692"/>
      <c r="LSV275" s="692"/>
      <c r="LSW275" s="692"/>
      <c r="LSX275" s="692"/>
      <c r="LSY275" s="692"/>
      <c r="LSZ275" s="692"/>
      <c r="LTA275" s="692"/>
      <c r="LTB275" s="692"/>
      <c r="LTC275" s="692"/>
      <c r="LTD275" s="692"/>
      <c r="LTE275" s="692"/>
      <c r="LTF275" s="692"/>
      <c r="LTG275" s="692"/>
      <c r="LTH275" s="692"/>
      <c r="LTI275" s="692"/>
      <c r="LTJ275" s="692"/>
      <c r="LTK275" s="692"/>
      <c r="LTL275" s="692"/>
      <c r="LTM275" s="692"/>
      <c r="LTN275" s="692"/>
      <c r="LTO275" s="692"/>
      <c r="LTP275" s="692"/>
      <c r="LTQ275" s="692"/>
      <c r="LTR275" s="692"/>
      <c r="LTS275" s="692"/>
      <c r="LTT275" s="692"/>
      <c r="LTU275" s="692"/>
      <c r="LTV275" s="692"/>
      <c r="LTW275" s="692"/>
      <c r="LTX275" s="692"/>
      <c r="LTY275" s="692"/>
      <c r="LTZ275" s="692"/>
      <c r="LUA275" s="692"/>
      <c r="LUB275" s="692"/>
      <c r="LUC275" s="692"/>
      <c r="LUD275" s="692"/>
      <c r="LUE275" s="692"/>
      <c r="LUF275" s="692"/>
      <c r="LUG275" s="692"/>
      <c r="LUH275" s="692"/>
      <c r="LUI275" s="692"/>
      <c r="LUJ275" s="692"/>
      <c r="LUK275" s="692"/>
      <c r="LUL275" s="692"/>
      <c r="LUM275" s="692"/>
      <c r="LUN275" s="692"/>
      <c r="LUO275" s="692"/>
      <c r="LUP275" s="692"/>
      <c r="LUQ275" s="692"/>
      <c r="LUR275" s="692"/>
      <c r="LUS275" s="692"/>
      <c r="LUT275" s="692"/>
      <c r="LUU275" s="692"/>
      <c r="LUV275" s="692"/>
      <c r="LUW275" s="692"/>
      <c r="LUX275" s="692"/>
      <c r="LUY275" s="692"/>
      <c r="LUZ275" s="692"/>
      <c r="LVA275" s="692"/>
      <c r="LVB275" s="692"/>
      <c r="LVC275" s="692"/>
      <c r="LVD275" s="692"/>
      <c r="LVE275" s="692"/>
      <c r="LVF275" s="692"/>
      <c r="LVG275" s="692"/>
      <c r="LVH275" s="692"/>
      <c r="LVI275" s="692"/>
      <c r="LVJ275" s="692"/>
      <c r="LVK275" s="692"/>
      <c r="LVL275" s="692"/>
      <c r="LVM275" s="692"/>
      <c r="LVN275" s="692"/>
      <c r="LVO275" s="692"/>
      <c r="LVP275" s="692"/>
      <c r="LVQ275" s="692"/>
      <c r="LVR275" s="692"/>
      <c r="LVS275" s="692"/>
      <c r="LVT275" s="692"/>
      <c r="LVU275" s="692"/>
      <c r="LVV275" s="692"/>
      <c r="LVW275" s="692"/>
      <c r="LVX275" s="692"/>
      <c r="LVY275" s="692"/>
      <c r="LVZ275" s="692"/>
      <c r="LWA275" s="692"/>
      <c r="LWB275" s="692"/>
      <c r="LWC275" s="692"/>
      <c r="LWD275" s="692"/>
      <c r="LWE275" s="692"/>
      <c r="LWF275" s="692"/>
      <c r="LWG275" s="692"/>
      <c r="LWH275" s="692"/>
      <c r="LWI275" s="692"/>
      <c r="LWJ275" s="692"/>
      <c r="LWK275" s="692"/>
      <c r="LWL275" s="692"/>
      <c r="LWM275" s="692"/>
      <c r="LWN275" s="692"/>
      <c r="LWO275" s="692"/>
      <c r="LWP275" s="692"/>
      <c r="LWQ275" s="692"/>
      <c r="LWR275" s="692"/>
      <c r="LWS275" s="692"/>
      <c r="LWT275" s="692"/>
      <c r="LWU275" s="692"/>
      <c r="LWV275" s="692"/>
      <c r="LWW275" s="692"/>
      <c r="LWX275" s="692"/>
      <c r="LWY275" s="692"/>
      <c r="LWZ275" s="692"/>
      <c r="LXA275" s="692"/>
      <c r="LXB275" s="692"/>
      <c r="LXC275" s="692"/>
      <c r="LXD275" s="692"/>
      <c r="LXE275" s="692"/>
      <c r="LXF275" s="692"/>
      <c r="LXG275" s="692"/>
      <c r="LXH275" s="692"/>
      <c r="LXI275" s="692"/>
      <c r="LXJ275" s="692"/>
      <c r="LXK275" s="692"/>
      <c r="LXL275" s="692"/>
      <c r="LXM275" s="692"/>
      <c r="LXN275" s="692"/>
      <c r="LXO275" s="692"/>
      <c r="LXP275" s="692"/>
      <c r="LXQ275" s="692"/>
      <c r="LXR275" s="692"/>
      <c r="LXS275" s="692"/>
      <c r="LXT275" s="692"/>
      <c r="LXU275" s="692"/>
      <c r="LXV275" s="692"/>
      <c r="LXW275" s="692"/>
      <c r="LXX275" s="692"/>
      <c r="LXY275" s="692"/>
      <c r="LXZ275" s="692"/>
      <c r="LYA275" s="692"/>
      <c r="LYB275" s="692"/>
      <c r="LYC275" s="692"/>
      <c r="LYD275" s="692"/>
      <c r="LYE275" s="692"/>
      <c r="LYF275" s="692"/>
      <c r="LYG275" s="692"/>
      <c r="LYH275" s="692"/>
      <c r="LYI275" s="692"/>
      <c r="LYJ275" s="692"/>
      <c r="LYK275" s="692"/>
      <c r="LYL275" s="692"/>
      <c r="LYM275" s="692"/>
      <c r="LYN275" s="692"/>
      <c r="LYO275" s="692"/>
      <c r="LYP275" s="692"/>
      <c r="LYQ275" s="692"/>
      <c r="LYR275" s="692"/>
      <c r="LYS275" s="692"/>
      <c r="LYT275" s="692"/>
      <c r="LYU275" s="692"/>
      <c r="LYV275" s="692"/>
      <c r="LYW275" s="692"/>
      <c r="LYX275" s="692"/>
      <c r="LYY275" s="692"/>
      <c r="LYZ275" s="692"/>
      <c r="LZA275" s="692"/>
      <c r="LZB275" s="692"/>
      <c r="LZC275" s="692"/>
      <c r="LZD275" s="692"/>
      <c r="LZE275" s="692"/>
      <c r="LZF275" s="692"/>
      <c r="LZG275" s="692"/>
      <c r="LZH275" s="692"/>
      <c r="LZI275" s="692"/>
      <c r="LZJ275" s="692"/>
      <c r="LZK275" s="692"/>
      <c r="LZL275" s="692"/>
      <c r="LZM275" s="692"/>
      <c r="LZN275" s="692"/>
      <c r="LZO275" s="692"/>
      <c r="LZP275" s="692"/>
      <c r="LZQ275" s="692"/>
      <c r="LZR275" s="692"/>
      <c r="LZS275" s="692"/>
      <c r="LZT275" s="692"/>
      <c r="LZU275" s="692"/>
      <c r="LZV275" s="692"/>
      <c r="LZW275" s="692"/>
      <c r="LZX275" s="692"/>
      <c r="LZY275" s="692"/>
      <c r="LZZ275" s="692"/>
      <c r="MAA275" s="692"/>
      <c r="MAB275" s="692"/>
      <c r="MAC275" s="692"/>
      <c r="MAD275" s="692"/>
      <c r="MAE275" s="692"/>
      <c r="MAF275" s="692"/>
      <c r="MAG275" s="692"/>
      <c r="MAH275" s="692"/>
      <c r="MAI275" s="692"/>
      <c r="MAJ275" s="692"/>
      <c r="MAK275" s="692"/>
      <c r="MAL275" s="692"/>
      <c r="MAM275" s="692"/>
      <c r="MAN275" s="692"/>
      <c r="MAO275" s="692"/>
      <c r="MAP275" s="692"/>
      <c r="MAQ275" s="692"/>
      <c r="MAR275" s="692"/>
      <c r="MAS275" s="692"/>
      <c r="MAT275" s="692"/>
      <c r="MAU275" s="692"/>
      <c r="MAV275" s="692"/>
      <c r="MAW275" s="692"/>
      <c r="MAX275" s="692"/>
      <c r="MAY275" s="692"/>
      <c r="MAZ275" s="692"/>
      <c r="MBA275" s="692"/>
      <c r="MBB275" s="692"/>
      <c r="MBC275" s="692"/>
      <c r="MBD275" s="692"/>
      <c r="MBE275" s="692"/>
      <c r="MBF275" s="692"/>
      <c r="MBG275" s="692"/>
      <c r="MBH275" s="692"/>
      <c r="MBI275" s="692"/>
      <c r="MBJ275" s="692"/>
      <c r="MBK275" s="692"/>
      <c r="MBL275" s="692"/>
      <c r="MBM275" s="692"/>
      <c r="MBN275" s="692"/>
      <c r="MBO275" s="692"/>
      <c r="MBP275" s="692"/>
      <c r="MBQ275" s="692"/>
      <c r="MBR275" s="692"/>
      <c r="MBS275" s="692"/>
      <c r="MBT275" s="692"/>
      <c r="MBU275" s="692"/>
      <c r="MBV275" s="692"/>
      <c r="MBW275" s="692"/>
      <c r="MBX275" s="692"/>
      <c r="MBY275" s="692"/>
      <c r="MBZ275" s="692"/>
      <c r="MCA275" s="692"/>
      <c r="MCB275" s="692"/>
      <c r="MCC275" s="692"/>
      <c r="MCD275" s="692"/>
      <c r="MCE275" s="692"/>
      <c r="MCF275" s="692"/>
      <c r="MCG275" s="692"/>
      <c r="MCH275" s="692"/>
      <c r="MCI275" s="692"/>
      <c r="MCJ275" s="692"/>
      <c r="MCK275" s="692"/>
      <c r="MCL275" s="692"/>
      <c r="MCM275" s="692"/>
      <c r="MCN275" s="692"/>
      <c r="MCO275" s="692"/>
      <c r="MCP275" s="692"/>
      <c r="MCQ275" s="692"/>
      <c r="MCR275" s="692"/>
      <c r="MCS275" s="692"/>
      <c r="MCT275" s="692"/>
      <c r="MCU275" s="692"/>
      <c r="MCV275" s="692"/>
      <c r="MCW275" s="692"/>
      <c r="MCX275" s="692"/>
      <c r="MCY275" s="692"/>
      <c r="MCZ275" s="692"/>
      <c r="MDA275" s="692"/>
      <c r="MDB275" s="692"/>
      <c r="MDC275" s="692"/>
      <c r="MDD275" s="692"/>
      <c r="MDE275" s="692"/>
      <c r="MDF275" s="692"/>
      <c r="MDG275" s="692"/>
      <c r="MDH275" s="692"/>
      <c r="MDI275" s="692"/>
      <c r="MDJ275" s="692"/>
      <c r="MDK275" s="692"/>
      <c r="MDL275" s="692"/>
      <c r="MDM275" s="692"/>
      <c r="MDN275" s="692"/>
      <c r="MDO275" s="692"/>
      <c r="MDP275" s="692"/>
      <c r="MDQ275" s="692"/>
      <c r="MDR275" s="692"/>
      <c r="MDS275" s="692"/>
      <c r="MDT275" s="692"/>
      <c r="MDU275" s="692"/>
      <c r="MDV275" s="692"/>
      <c r="MDW275" s="692"/>
      <c r="MDX275" s="692"/>
      <c r="MDY275" s="692"/>
      <c r="MDZ275" s="692"/>
      <c r="MEA275" s="692"/>
      <c r="MEB275" s="692"/>
      <c r="MEC275" s="692"/>
      <c r="MED275" s="692"/>
      <c r="MEE275" s="692"/>
      <c r="MEF275" s="692"/>
      <c r="MEG275" s="692"/>
      <c r="MEH275" s="692"/>
      <c r="MEI275" s="692"/>
      <c r="MEJ275" s="692"/>
      <c r="MEK275" s="692"/>
      <c r="MEL275" s="692"/>
      <c r="MEM275" s="692"/>
      <c r="MEN275" s="692"/>
      <c r="MEO275" s="692"/>
      <c r="MEP275" s="692"/>
      <c r="MEQ275" s="692"/>
      <c r="MER275" s="692"/>
      <c r="MES275" s="692"/>
      <c r="MET275" s="692"/>
      <c r="MEU275" s="692"/>
      <c r="MEV275" s="692"/>
      <c r="MEW275" s="692"/>
      <c r="MEX275" s="692"/>
      <c r="MEY275" s="692"/>
      <c r="MEZ275" s="692"/>
      <c r="MFA275" s="692"/>
      <c r="MFB275" s="692"/>
      <c r="MFC275" s="692"/>
      <c r="MFD275" s="692"/>
      <c r="MFE275" s="692"/>
      <c r="MFF275" s="692"/>
      <c r="MFG275" s="692"/>
      <c r="MFH275" s="692"/>
      <c r="MFI275" s="692"/>
      <c r="MFJ275" s="692"/>
      <c r="MFK275" s="692"/>
      <c r="MFL275" s="692"/>
      <c r="MFM275" s="692"/>
      <c r="MFN275" s="692"/>
      <c r="MFO275" s="692"/>
      <c r="MFP275" s="692"/>
      <c r="MFQ275" s="692"/>
      <c r="MFR275" s="692"/>
      <c r="MFS275" s="692"/>
      <c r="MFT275" s="692"/>
      <c r="MFU275" s="692"/>
      <c r="MFV275" s="692"/>
      <c r="MFW275" s="692"/>
      <c r="MFX275" s="692"/>
      <c r="MFY275" s="692"/>
      <c r="MFZ275" s="692"/>
      <c r="MGA275" s="692"/>
      <c r="MGB275" s="692"/>
      <c r="MGC275" s="692"/>
      <c r="MGD275" s="692"/>
      <c r="MGE275" s="692"/>
      <c r="MGF275" s="692"/>
      <c r="MGG275" s="692"/>
      <c r="MGH275" s="692"/>
      <c r="MGI275" s="692"/>
      <c r="MGJ275" s="692"/>
      <c r="MGK275" s="692"/>
      <c r="MGL275" s="692"/>
      <c r="MGM275" s="692"/>
      <c r="MGN275" s="692"/>
      <c r="MGO275" s="692"/>
      <c r="MGP275" s="692"/>
      <c r="MGQ275" s="692"/>
      <c r="MGR275" s="692"/>
      <c r="MGS275" s="692"/>
      <c r="MGT275" s="692"/>
      <c r="MGU275" s="692"/>
      <c r="MGV275" s="692"/>
      <c r="MGW275" s="692"/>
      <c r="MGX275" s="692"/>
      <c r="MGY275" s="692"/>
      <c r="MGZ275" s="692"/>
      <c r="MHA275" s="692"/>
      <c r="MHB275" s="692"/>
      <c r="MHC275" s="692"/>
      <c r="MHD275" s="692"/>
      <c r="MHE275" s="692"/>
      <c r="MHF275" s="692"/>
      <c r="MHG275" s="692"/>
      <c r="MHH275" s="692"/>
      <c r="MHI275" s="692"/>
      <c r="MHJ275" s="692"/>
      <c r="MHK275" s="692"/>
      <c r="MHL275" s="692"/>
      <c r="MHM275" s="692"/>
      <c r="MHN275" s="692"/>
      <c r="MHO275" s="692"/>
      <c r="MHP275" s="692"/>
      <c r="MHQ275" s="692"/>
      <c r="MHR275" s="692"/>
      <c r="MHS275" s="692"/>
      <c r="MHT275" s="692"/>
      <c r="MHU275" s="692"/>
      <c r="MHV275" s="692"/>
      <c r="MHW275" s="692"/>
      <c r="MHX275" s="692"/>
      <c r="MHY275" s="692"/>
      <c r="MHZ275" s="692"/>
      <c r="MIA275" s="692"/>
      <c r="MIB275" s="692"/>
      <c r="MIC275" s="692"/>
      <c r="MID275" s="692"/>
      <c r="MIE275" s="692"/>
      <c r="MIF275" s="692"/>
      <c r="MIG275" s="692"/>
      <c r="MIH275" s="692"/>
      <c r="MII275" s="692"/>
      <c r="MIJ275" s="692"/>
      <c r="MIK275" s="692"/>
      <c r="MIL275" s="692"/>
      <c r="MIM275" s="692"/>
      <c r="MIN275" s="692"/>
      <c r="MIO275" s="692"/>
      <c r="MIP275" s="692"/>
      <c r="MIQ275" s="692"/>
      <c r="MIR275" s="692"/>
      <c r="MIS275" s="692"/>
      <c r="MIT275" s="692"/>
      <c r="MIU275" s="692"/>
      <c r="MIV275" s="692"/>
      <c r="MIW275" s="692"/>
      <c r="MIX275" s="692"/>
      <c r="MIY275" s="692"/>
      <c r="MIZ275" s="692"/>
      <c r="MJA275" s="692"/>
      <c r="MJB275" s="692"/>
      <c r="MJC275" s="692"/>
      <c r="MJD275" s="692"/>
      <c r="MJE275" s="692"/>
      <c r="MJF275" s="692"/>
      <c r="MJG275" s="692"/>
      <c r="MJH275" s="692"/>
      <c r="MJI275" s="692"/>
      <c r="MJJ275" s="692"/>
      <c r="MJK275" s="692"/>
      <c r="MJL275" s="692"/>
      <c r="MJM275" s="692"/>
      <c r="MJN275" s="692"/>
      <c r="MJO275" s="692"/>
      <c r="MJP275" s="692"/>
      <c r="MJQ275" s="692"/>
      <c r="MJR275" s="692"/>
      <c r="MJS275" s="692"/>
      <c r="MJT275" s="692"/>
      <c r="MJU275" s="692"/>
      <c r="MJV275" s="692"/>
      <c r="MJW275" s="692"/>
      <c r="MJX275" s="692"/>
      <c r="MJY275" s="692"/>
      <c r="MJZ275" s="692"/>
      <c r="MKA275" s="692"/>
      <c r="MKB275" s="692"/>
      <c r="MKC275" s="692"/>
      <c r="MKD275" s="692"/>
      <c r="MKE275" s="692"/>
      <c r="MKF275" s="692"/>
      <c r="MKG275" s="692"/>
      <c r="MKH275" s="692"/>
      <c r="MKI275" s="692"/>
      <c r="MKJ275" s="692"/>
      <c r="MKK275" s="692"/>
      <c r="MKL275" s="692"/>
      <c r="MKM275" s="692"/>
      <c r="MKN275" s="692"/>
      <c r="MKO275" s="692"/>
      <c r="MKP275" s="692"/>
      <c r="MKQ275" s="692"/>
      <c r="MKR275" s="692"/>
      <c r="MKS275" s="692"/>
      <c r="MKT275" s="692"/>
      <c r="MKU275" s="692"/>
      <c r="MKV275" s="692"/>
      <c r="MKW275" s="692"/>
      <c r="MKX275" s="692"/>
      <c r="MKY275" s="692"/>
      <c r="MKZ275" s="692"/>
      <c r="MLA275" s="692"/>
      <c r="MLB275" s="692"/>
      <c r="MLC275" s="692"/>
      <c r="MLD275" s="692"/>
      <c r="MLE275" s="692"/>
      <c r="MLF275" s="692"/>
      <c r="MLG275" s="692"/>
      <c r="MLH275" s="692"/>
      <c r="MLI275" s="692"/>
      <c r="MLJ275" s="692"/>
      <c r="MLK275" s="692"/>
      <c r="MLL275" s="692"/>
      <c r="MLM275" s="692"/>
      <c r="MLN275" s="692"/>
      <c r="MLO275" s="692"/>
      <c r="MLP275" s="692"/>
      <c r="MLQ275" s="692"/>
      <c r="MLR275" s="692"/>
      <c r="MLS275" s="692"/>
      <c r="MLT275" s="692"/>
      <c r="MLU275" s="692"/>
      <c r="MLV275" s="692"/>
      <c r="MLW275" s="692"/>
      <c r="MLX275" s="692"/>
      <c r="MLY275" s="692"/>
      <c r="MLZ275" s="692"/>
      <c r="MMA275" s="692"/>
      <c r="MMB275" s="692"/>
      <c r="MMC275" s="692"/>
      <c r="MMD275" s="692"/>
      <c r="MME275" s="692"/>
      <c r="MMF275" s="692"/>
      <c r="MMG275" s="692"/>
      <c r="MMH275" s="692"/>
      <c r="MMI275" s="692"/>
      <c r="MMJ275" s="692"/>
      <c r="MMK275" s="692"/>
      <c r="MML275" s="692"/>
      <c r="MMM275" s="692"/>
      <c r="MMN275" s="692"/>
      <c r="MMO275" s="692"/>
      <c r="MMP275" s="692"/>
      <c r="MMQ275" s="692"/>
      <c r="MMR275" s="692"/>
      <c r="MMS275" s="692"/>
      <c r="MMT275" s="692"/>
      <c r="MMU275" s="692"/>
      <c r="MMV275" s="692"/>
      <c r="MMW275" s="692"/>
      <c r="MMX275" s="692"/>
      <c r="MMY275" s="692"/>
      <c r="MMZ275" s="692"/>
      <c r="MNA275" s="692"/>
      <c r="MNB275" s="692"/>
      <c r="MNC275" s="692"/>
      <c r="MND275" s="692"/>
      <c r="MNE275" s="692"/>
      <c r="MNF275" s="692"/>
      <c r="MNG275" s="692"/>
      <c r="MNH275" s="692"/>
      <c r="MNI275" s="692"/>
      <c r="MNJ275" s="692"/>
      <c r="MNK275" s="692"/>
      <c r="MNL275" s="692"/>
      <c r="MNM275" s="692"/>
      <c r="MNN275" s="692"/>
      <c r="MNO275" s="692"/>
      <c r="MNP275" s="692"/>
      <c r="MNQ275" s="692"/>
      <c r="MNR275" s="692"/>
      <c r="MNS275" s="692"/>
      <c r="MNT275" s="692"/>
      <c r="MNU275" s="692"/>
      <c r="MNV275" s="692"/>
      <c r="MNW275" s="692"/>
      <c r="MNX275" s="692"/>
      <c r="MNY275" s="692"/>
      <c r="MNZ275" s="692"/>
      <c r="MOA275" s="692"/>
      <c r="MOB275" s="692"/>
      <c r="MOC275" s="692"/>
      <c r="MOD275" s="692"/>
      <c r="MOE275" s="692"/>
      <c r="MOF275" s="692"/>
      <c r="MOG275" s="692"/>
      <c r="MOH275" s="692"/>
      <c r="MOI275" s="692"/>
      <c r="MOJ275" s="692"/>
      <c r="MOK275" s="692"/>
      <c r="MOL275" s="692"/>
      <c r="MOM275" s="692"/>
      <c r="MON275" s="692"/>
      <c r="MOO275" s="692"/>
      <c r="MOP275" s="692"/>
      <c r="MOQ275" s="692"/>
      <c r="MOR275" s="692"/>
      <c r="MOS275" s="692"/>
      <c r="MOT275" s="692"/>
      <c r="MOU275" s="692"/>
      <c r="MOV275" s="692"/>
      <c r="MOW275" s="692"/>
      <c r="MOX275" s="692"/>
      <c r="MOY275" s="692"/>
      <c r="MOZ275" s="692"/>
      <c r="MPA275" s="692"/>
      <c r="MPB275" s="692"/>
      <c r="MPC275" s="692"/>
      <c r="MPD275" s="692"/>
      <c r="MPE275" s="692"/>
      <c r="MPF275" s="692"/>
      <c r="MPG275" s="692"/>
      <c r="MPH275" s="692"/>
      <c r="MPI275" s="692"/>
      <c r="MPJ275" s="692"/>
      <c r="MPK275" s="692"/>
      <c r="MPL275" s="692"/>
      <c r="MPM275" s="692"/>
      <c r="MPN275" s="692"/>
      <c r="MPO275" s="692"/>
      <c r="MPP275" s="692"/>
      <c r="MPQ275" s="692"/>
      <c r="MPR275" s="692"/>
      <c r="MPS275" s="692"/>
      <c r="MPT275" s="692"/>
      <c r="MPU275" s="692"/>
      <c r="MPV275" s="692"/>
      <c r="MPW275" s="692"/>
      <c r="MPX275" s="692"/>
      <c r="MPY275" s="692"/>
      <c r="MPZ275" s="692"/>
      <c r="MQA275" s="692"/>
      <c r="MQB275" s="692"/>
      <c r="MQC275" s="692"/>
      <c r="MQD275" s="692"/>
      <c r="MQE275" s="692"/>
      <c r="MQF275" s="692"/>
      <c r="MQG275" s="692"/>
      <c r="MQH275" s="692"/>
      <c r="MQI275" s="692"/>
      <c r="MQJ275" s="692"/>
      <c r="MQK275" s="692"/>
      <c r="MQL275" s="692"/>
      <c r="MQM275" s="692"/>
      <c r="MQN275" s="692"/>
      <c r="MQO275" s="692"/>
      <c r="MQP275" s="692"/>
      <c r="MQQ275" s="692"/>
      <c r="MQR275" s="692"/>
      <c r="MQS275" s="692"/>
      <c r="MQT275" s="692"/>
      <c r="MQU275" s="692"/>
      <c r="MQV275" s="692"/>
      <c r="MQW275" s="692"/>
      <c r="MQX275" s="692"/>
      <c r="MQY275" s="692"/>
      <c r="MQZ275" s="692"/>
      <c r="MRA275" s="692"/>
      <c r="MRB275" s="692"/>
      <c r="MRC275" s="692"/>
      <c r="MRD275" s="692"/>
      <c r="MRE275" s="692"/>
      <c r="MRF275" s="692"/>
      <c r="MRG275" s="692"/>
      <c r="MRH275" s="692"/>
      <c r="MRI275" s="692"/>
      <c r="MRJ275" s="692"/>
      <c r="MRK275" s="692"/>
      <c r="MRL275" s="692"/>
      <c r="MRM275" s="692"/>
      <c r="MRN275" s="692"/>
      <c r="MRO275" s="692"/>
      <c r="MRP275" s="692"/>
      <c r="MRQ275" s="692"/>
      <c r="MRR275" s="692"/>
      <c r="MRS275" s="692"/>
      <c r="MRT275" s="692"/>
      <c r="MRU275" s="692"/>
      <c r="MRV275" s="692"/>
      <c r="MRW275" s="692"/>
      <c r="MRX275" s="692"/>
      <c r="MRY275" s="692"/>
      <c r="MRZ275" s="692"/>
      <c r="MSA275" s="692"/>
      <c r="MSB275" s="692"/>
      <c r="MSC275" s="692"/>
      <c r="MSD275" s="692"/>
      <c r="MSE275" s="692"/>
      <c r="MSF275" s="692"/>
      <c r="MSG275" s="692"/>
      <c r="MSH275" s="692"/>
      <c r="MSI275" s="692"/>
      <c r="MSJ275" s="692"/>
      <c r="MSK275" s="692"/>
      <c r="MSL275" s="692"/>
      <c r="MSM275" s="692"/>
      <c r="MSN275" s="692"/>
      <c r="MSO275" s="692"/>
      <c r="MSP275" s="692"/>
      <c r="MSQ275" s="692"/>
      <c r="MSR275" s="692"/>
      <c r="MSS275" s="692"/>
      <c r="MST275" s="692"/>
      <c r="MSU275" s="692"/>
      <c r="MSV275" s="692"/>
      <c r="MSW275" s="692"/>
      <c r="MSX275" s="692"/>
      <c r="MSY275" s="692"/>
      <c r="MSZ275" s="692"/>
      <c r="MTA275" s="692"/>
      <c r="MTB275" s="692"/>
      <c r="MTC275" s="692"/>
      <c r="MTD275" s="692"/>
      <c r="MTE275" s="692"/>
      <c r="MTF275" s="692"/>
      <c r="MTG275" s="692"/>
      <c r="MTH275" s="692"/>
      <c r="MTI275" s="692"/>
      <c r="MTJ275" s="692"/>
      <c r="MTK275" s="692"/>
      <c r="MTL275" s="692"/>
      <c r="MTM275" s="692"/>
      <c r="MTN275" s="692"/>
      <c r="MTO275" s="692"/>
      <c r="MTP275" s="692"/>
      <c r="MTQ275" s="692"/>
      <c r="MTR275" s="692"/>
      <c r="MTS275" s="692"/>
      <c r="MTT275" s="692"/>
      <c r="MTU275" s="692"/>
      <c r="MTV275" s="692"/>
      <c r="MTW275" s="692"/>
      <c r="MTX275" s="692"/>
      <c r="MTY275" s="692"/>
      <c r="MTZ275" s="692"/>
      <c r="MUA275" s="692"/>
      <c r="MUB275" s="692"/>
      <c r="MUC275" s="692"/>
      <c r="MUD275" s="692"/>
      <c r="MUE275" s="692"/>
      <c r="MUF275" s="692"/>
      <c r="MUG275" s="692"/>
      <c r="MUH275" s="692"/>
      <c r="MUI275" s="692"/>
      <c r="MUJ275" s="692"/>
      <c r="MUK275" s="692"/>
      <c r="MUL275" s="692"/>
      <c r="MUM275" s="692"/>
      <c r="MUN275" s="692"/>
      <c r="MUO275" s="692"/>
      <c r="MUP275" s="692"/>
      <c r="MUQ275" s="692"/>
      <c r="MUR275" s="692"/>
      <c r="MUS275" s="692"/>
      <c r="MUT275" s="692"/>
      <c r="MUU275" s="692"/>
      <c r="MUV275" s="692"/>
      <c r="MUW275" s="692"/>
      <c r="MUX275" s="692"/>
      <c r="MUY275" s="692"/>
      <c r="MUZ275" s="692"/>
      <c r="MVA275" s="692"/>
      <c r="MVB275" s="692"/>
      <c r="MVC275" s="692"/>
      <c r="MVD275" s="692"/>
      <c r="MVE275" s="692"/>
      <c r="MVF275" s="692"/>
      <c r="MVG275" s="692"/>
      <c r="MVH275" s="692"/>
      <c r="MVI275" s="692"/>
      <c r="MVJ275" s="692"/>
      <c r="MVK275" s="692"/>
      <c r="MVL275" s="692"/>
      <c r="MVM275" s="692"/>
      <c r="MVN275" s="692"/>
      <c r="MVO275" s="692"/>
      <c r="MVP275" s="692"/>
      <c r="MVQ275" s="692"/>
      <c r="MVR275" s="692"/>
      <c r="MVS275" s="692"/>
      <c r="MVT275" s="692"/>
      <c r="MVU275" s="692"/>
      <c r="MVV275" s="692"/>
      <c r="MVW275" s="692"/>
      <c r="MVX275" s="692"/>
      <c r="MVY275" s="692"/>
      <c r="MVZ275" s="692"/>
      <c r="MWA275" s="692"/>
      <c r="MWB275" s="692"/>
      <c r="MWC275" s="692"/>
      <c r="MWD275" s="692"/>
      <c r="MWE275" s="692"/>
      <c r="MWF275" s="692"/>
      <c r="MWG275" s="692"/>
      <c r="MWH275" s="692"/>
      <c r="MWI275" s="692"/>
      <c r="MWJ275" s="692"/>
      <c r="MWK275" s="692"/>
      <c r="MWL275" s="692"/>
      <c r="MWM275" s="692"/>
      <c r="MWN275" s="692"/>
      <c r="MWO275" s="692"/>
      <c r="MWP275" s="692"/>
      <c r="MWQ275" s="692"/>
      <c r="MWR275" s="692"/>
      <c r="MWS275" s="692"/>
      <c r="MWT275" s="692"/>
      <c r="MWU275" s="692"/>
      <c r="MWV275" s="692"/>
      <c r="MWW275" s="692"/>
      <c r="MWX275" s="692"/>
      <c r="MWY275" s="692"/>
      <c r="MWZ275" s="692"/>
      <c r="MXA275" s="692"/>
      <c r="MXB275" s="692"/>
      <c r="MXC275" s="692"/>
      <c r="MXD275" s="692"/>
      <c r="MXE275" s="692"/>
      <c r="MXF275" s="692"/>
      <c r="MXG275" s="692"/>
      <c r="MXH275" s="692"/>
      <c r="MXI275" s="692"/>
      <c r="MXJ275" s="692"/>
      <c r="MXK275" s="692"/>
      <c r="MXL275" s="692"/>
      <c r="MXM275" s="692"/>
      <c r="MXN275" s="692"/>
      <c r="MXO275" s="692"/>
      <c r="MXP275" s="692"/>
      <c r="MXQ275" s="692"/>
      <c r="MXR275" s="692"/>
      <c r="MXS275" s="692"/>
      <c r="MXT275" s="692"/>
      <c r="MXU275" s="692"/>
      <c r="MXV275" s="692"/>
      <c r="MXW275" s="692"/>
      <c r="MXX275" s="692"/>
      <c r="MXY275" s="692"/>
      <c r="MXZ275" s="692"/>
      <c r="MYA275" s="692"/>
      <c r="MYB275" s="692"/>
      <c r="MYC275" s="692"/>
      <c r="MYD275" s="692"/>
      <c r="MYE275" s="692"/>
      <c r="MYF275" s="692"/>
      <c r="MYG275" s="692"/>
      <c r="MYH275" s="692"/>
      <c r="MYI275" s="692"/>
      <c r="MYJ275" s="692"/>
      <c r="MYK275" s="692"/>
      <c r="MYL275" s="692"/>
      <c r="MYM275" s="692"/>
      <c r="MYN275" s="692"/>
      <c r="MYO275" s="692"/>
      <c r="MYP275" s="692"/>
      <c r="MYQ275" s="692"/>
      <c r="MYR275" s="692"/>
      <c r="MYS275" s="692"/>
      <c r="MYT275" s="692"/>
      <c r="MYU275" s="692"/>
      <c r="MYV275" s="692"/>
      <c r="MYW275" s="692"/>
      <c r="MYX275" s="692"/>
      <c r="MYY275" s="692"/>
      <c r="MYZ275" s="692"/>
      <c r="MZA275" s="692"/>
      <c r="MZB275" s="692"/>
      <c r="MZC275" s="692"/>
      <c r="MZD275" s="692"/>
      <c r="MZE275" s="692"/>
      <c r="MZF275" s="692"/>
      <c r="MZG275" s="692"/>
      <c r="MZH275" s="692"/>
      <c r="MZI275" s="692"/>
      <c r="MZJ275" s="692"/>
      <c r="MZK275" s="692"/>
      <c r="MZL275" s="692"/>
      <c r="MZM275" s="692"/>
      <c r="MZN275" s="692"/>
      <c r="MZO275" s="692"/>
      <c r="MZP275" s="692"/>
      <c r="MZQ275" s="692"/>
      <c r="MZR275" s="692"/>
      <c r="MZS275" s="692"/>
      <c r="MZT275" s="692"/>
      <c r="MZU275" s="692"/>
      <c r="MZV275" s="692"/>
      <c r="MZW275" s="692"/>
      <c r="MZX275" s="692"/>
      <c r="MZY275" s="692"/>
      <c r="MZZ275" s="692"/>
      <c r="NAA275" s="692"/>
      <c r="NAB275" s="692"/>
      <c r="NAC275" s="692"/>
      <c r="NAD275" s="692"/>
      <c r="NAE275" s="692"/>
      <c r="NAF275" s="692"/>
      <c r="NAG275" s="692"/>
      <c r="NAH275" s="692"/>
      <c r="NAI275" s="692"/>
      <c r="NAJ275" s="692"/>
      <c r="NAK275" s="692"/>
      <c r="NAL275" s="692"/>
      <c r="NAM275" s="692"/>
      <c r="NAN275" s="692"/>
      <c r="NAO275" s="692"/>
      <c r="NAP275" s="692"/>
      <c r="NAQ275" s="692"/>
      <c r="NAR275" s="692"/>
      <c r="NAS275" s="692"/>
      <c r="NAT275" s="692"/>
      <c r="NAU275" s="692"/>
      <c r="NAV275" s="692"/>
      <c r="NAW275" s="692"/>
      <c r="NAX275" s="692"/>
      <c r="NAY275" s="692"/>
      <c r="NAZ275" s="692"/>
      <c r="NBA275" s="692"/>
      <c r="NBB275" s="692"/>
      <c r="NBC275" s="692"/>
      <c r="NBD275" s="692"/>
      <c r="NBE275" s="692"/>
      <c r="NBF275" s="692"/>
      <c r="NBG275" s="692"/>
      <c r="NBH275" s="692"/>
      <c r="NBI275" s="692"/>
      <c r="NBJ275" s="692"/>
      <c r="NBK275" s="692"/>
      <c r="NBL275" s="692"/>
      <c r="NBM275" s="692"/>
      <c r="NBN275" s="692"/>
      <c r="NBO275" s="692"/>
      <c r="NBP275" s="692"/>
      <c r="NBQ275" s="692"/>
      <c r="NBR275" s="692"/>
      <c r="NBS275" s="692"/>
      <c r="NBT275" s="692"/>
      <c r="NBU275" s="692"/>
      <c r="NBV275" s="692"/>
      <c r="NBW275" s="692"/>
      <c r="NBX275" s="692"/>
      <c r="NBY275" s="692"/>
      <c r="NBZ275" s="692"/>
      <c r="NCA275" s="692"/>
      <c r="NCB275" s="692"/>
      <c r="NCC275" s="692"/>
      <c r="NCD275" s="692"/>
      <c r="NCE275" s="692"/>
      <c r="NCF275" s="692"/>
      <c r="NCG275" s="692"/>
      <c r="NCH275" s="692"/>
      <c r="NCI275" s="692"/>
      <c r="NCJ275" s="692"/>
      <c r="NCK275" s="692"/>
      <c r="NCL275" s="692"/>
      <c r="NCM275" s="692"/>
      <c r="NCN275" s="692"/>
      <c r="NCO275" s="692"/>
      <c r="NCP275" s="692"/>
      <c r="NCQ275" s="692"/>
      <c r="NCR275" s="692"/>
      <c r="NCS275" s="692"/>
      <c r="NCT275" s="692"/>
      <c r="NCU275" s="692"/>
      <c r="NCV275" s="692"/>
      <c r="NCW275" s="692"/>
      <c r="NCX275" s="692"/>
      <c r="NCY275" s="692"/>
      <c r="NCZ275" s="692"/>
      <c r="NDA275" s="692"/>
      <c r="NDB275" s="692"/>
      <c r="NDC275" s="692"/>
      <c r="NDD275" s="692"/>
      <c r="NDE275" s="692"/>
      <c r="NDF275" s="692"/>
      <c r="NDG275" s="692"/>
      <c r="NDH275" s="692"/>
      <c r="NDI275" s="692"/>
      <c r="NDJ275" s="692"/>
      <c r="NDK275" s="692"/>
      <c r="NDL275" s="692"/>
      <c r="NDM275" s="692"/>
      <c r="NDN275" s="692"/>
      <c r="NDO275" s="692"/>
      <c r="NDP275" s="692"/>
      <c r="NDQ275" s="692"/>
      <c r="NDR275" s="692"/>
      <c r="NDS275" s="692"/>
      <c r="NDT275" s="692"/>
      <c r="NDU275" s="692"/>
      <c r="NDV275" s="692"/>
      <c r="NDW275" s="692"/>
      <c r="NDX275" s="692"/>
      <c r="NDY275" s="692"/>
      <c r="NDZ275" s="692"/>
      <c r="NEA275" s="692"/>
      <c r="NEB275" s="692"/>
      <c r="NEC275" s="692"/>
      <c r="NED275" s="692"/>
      <c r="NEE275" s="692"/>
      <c r="NEF275" s="692"/>
      <c r="NEG275" s="692"/>
      <c r="NEH275" s="692"/>
      <c r="NEI275" s="692"/>
      <c r="NEJ275" s="692"/>
      <c r="NEK275" s="692"/>
      <c r="NEL275" s="692"/>
      <c r="NEM275" s="692"/>
      <c r="NEN275" s="692"/>
      <c r="NEO275" s="692"/>
      <c r="NEP275" s="692"/>
      <c r="NEQ275" s="692"/>
      <c r="NER275" s="692"/>
      <c r="NES275" s="692"/>
      <c r="NET275" s="692"/>
      <c r="NEU275" s="692"/>
      <c r="NEV275" s="692"/>
      <c r="NEW275" s="692"/>
      <c r="NEX275" s="692"/>
      <c r="NEY275" s="692"/>
      <c r="NEZ275" s="692"/>
      <c r="NFA275" s="692"/>
      <c r="NFB275" s="692"/>
      <c r="NFC275" s="692"/>
      <c r="NFD275" s="692"/>
      <c r="NFE275" s="692"/>
      <c r="NFF275" s="692"/>
      <c r="NFG275" s="692"/>
      <c r="NFH275" s="692"/>
      <c r="NFI275" s="692"/>
      <c r="NFJ275" s="692"/>
      <c r="NFK275" s="692"/>
      <c r="NFL275" s="692"/>
      <c r="NFM275" s="692"/>
      <c r="NFN275" s="692"/>
      <c r="NFO275" s="692"/>
      <c r="NFP275" s="692"/>
      <c r="NFQ275" s="692"/>
      <c r="NFR275" s="692"/>
      <c r="NFS275" s="692"/>
      <c r="NFT275" s="692"/>
      <c r="NFU275" s="692"/>
      <c r="NFV275" s="692"/>
      <c r="NFW275" s="692"/>
      <c r="NFX275" s="692"/>
      <c r="NFY275" s="692"/>
      <c r="NFZ275" s="692"/>
      <c r="NGA275" s="692"/>
      <c r="NGB275" s="692"/>
      <c r="NGC275" s="692"/>
      <c r="NGD275" s="692"/>
      <c r="NGE275" s="692"/>
      <c r="NGF275" s="692"/>
      <c r="NGG275" s="692"/>
      <c r="NGH275" s="692"/>
      <c r="NGI275" s="692"/>
      <c r="NGJ275" s="692"/>
      <c r="NGK275" s="692"/>
      <c r="NGL275" s="692"/>
      <c r="NGM275" s="692"/>
      <c r="NGN275" s="692"/>
      <c r="NGO275" s="692"/>
      <c r="NGP275" s="692"/>
      <c r="NGQ275" s="692"/>
      <c r="NGR275" s="692"/>
      <c r="NGS275" s="692"/>
      <c r="NGT275" s="692"/>
      <c r="NGU275" s="692"/>
      <c r="NGV275" s="692"/>
      <c r="NGW275" s="692"/>
      <c r="NGX275" s="692"/>
      <c r="NGY275" s="692"/>
      <c r="NGZ275" s="692"/>
      <c r="NHA275" s="692"/>
      <c r="NHB275" s="692"/>
      <c r="NHC275" s="692"/>
      <c r="NHD275" s="692"/>
      <c r="NHE275" s="692"/>
      <c r="NHF275" s="692"/>
      <c r="NHG275" s="692"/>
      <c r="NHH275" s="692"/>
      <c r="NHI275" s="692"/>
      <c r="NHJ275" s="692"/>
      <c r="NHK275" s="692"/>
      <c r="NHL275" s="692"/>
      <c r="NHM275" s="692"/>
      <c r="NHN275" s="692"/>
      <c r="NHO275" s="692"/>
      <c r="NHP275" s="692"/>
      <c r="NHQ275" s="692"/>
      <c r="NHR275" s="692"/>
      <c r="NHS275" s="692"/>
      <c r="NHT275" s="692"/>
      <c r="NHU275" s="692"/>
      <c r="NHV275" s="692"/>
      <c r="NHW275" s="692"/>
      <c r="NHX275" s="692"/>
      <c r="NHY275" s="692"/>
      <c r="NHZ275" s="692"/>
      <c r="NIA275" s="692"/>
      <c r="NIB275" s="692"/>
      <c r="NIC275" s="692"/>
      <c r="NID275" s="692"/>
      <c r="NIE275" s="692"/>
      <c r="NIF275" s="692"/>
      <c r="NIG275" s="692"/>
      <c r="NIH275" s="692"/>
      <c r="NII275" s="692"/>
      <c r="NIJ275" s="692"/>
      <c r="NIK275" s="692"/>
      <c r="NIL275" s="692"/>
      <c r="NIM275" s="692"/>
      <c r="NIN275" s="692"/>
      <c r="NIO275" s="692"/>
      <c r="NIP275" s="692"/>
      <c r="NIQ275" s="692"/>
      <c r="NIR275" s="692"/>
      <c r="NIS275" s="692"/>
      <c r="NIT275" s="692"/>
      <c r="NIU275" s="692"/>
      <c r="NIV275" s="692"/>
      <c r="NIW275" s="692"/>
      <c r="NIX275" s="692"/>
      <c r="NIY275" s="692"/>
      <c r="NIZ275" s="692"/>
      <c r="NJA275" s="692"/>
      <c r="NJB275" s="692"/>
      <c r="NJC275" s="692"/>
      <c r="NJD275" s="692"/>
      <c r="NJE275" s="692"/>
      <c r="NJF275" s="692"/>
      <c r="NJG275" s="692"/>
      <c r="NJH275" s="692"/>
      <c r="NJI275" s="692"/>
      <c r="NJJ275" s="692"/>
      <c r="NJK275" s="692"/>
      <c r="NJL275" s="692"/>
      <c r="NJM275" s="692"/>
      <c r="NJN275" s="692"/>
      <c r="NJO275" s="692"/>
      <c r="NJP275" s="692"/>
      <c r="NJQ275" s="692"/>
      <c r="NJR275" s="692"/>
      <c r="NJS275" s="692"/>
      <c r="NJT275" s="692"/>
      <c r="NJU275" s="692"/>
      <c r="NJV275" s="692"/>
      <c r="NJW275" s="692"/>
      <c r="NJX275" s="692"/>
      <c r="NJY275" s="692"/>
      <c r="NJZ275" s="692"/>
      <c r="NKA275" s="692"/>
      <c r="NKB275" s="692"/>
      <c r="NKC275" s="692"/>
      <c r="NKD275" s="692"/>
      <c r="NKE275" s="692"/>
      <c r="NKF275" s="692"/>
      <c r="NKG275" s="692"/>
      <c r="NKH275" s="692"/>
      <c r="NKI275" s="692"/>
      <c r="NKJ275" s="692"/>
      <c r="NKK275" s="692"/>
      <c r="NKL275" s="692"/>
      <c r="NKM275" s="692"/>
      <c r="NKN275" s="692"/>
      <c r="NKO275" s="692"/>
      <c r="NKP275" s="692"/>
      <c r="NKQ275" s="692"/>
      <c r="NKR275" s="692"/>
      <c r="NKS275" s="692"/>
      <c r="NKT275" s="692"/>
      <c r="NKU275" s="692"/>
      <c r="NKV275" s="692"/>
      <c r="NKW275" s="692"/>
      <c r="NKX275" s="692"/>
      <c r="NKY275" s="692"/>
      <c r="NKZ275" s="692"/>
      <c r="NLA275" s="692"/>
      <c r="NLB275" s="692"/>
      <c r="NLC275" s="692"/>
      <c r="NLD275" s="692"/>
      <c r="NLE275" s="692"/>
      <c r="NLF275" s="692"/>
      <c r="NLG275" s="692"/>
      <c r="NLH275" s="692"/>
      <c r="NLI275" s="692"/>
      <c r="NLJ275" s="692"/>
      <c r="NLK275" s="692"/>
      <c r="NLL275" s="692"/>
      <c r="NLM275" s="692"/>
      <c r="NLN275" s="692"/>
      <c r="NLO275" s="692"/>
      <c r="NLP275" s="692"/>
      <c r="NLQ275" s="692"/>
      <c r="NLR275" s="692"/>
      <c r="NLS275" s="692"/>
      <c r="NLT275" s="692"/>
      <c r="NLU275" s="692"/>
      <c r="NLV275" s="692"/>
      <c r="NLW275" s="692"/>
      <c r="NLX275" s="692"/>
      <c r="NLY275" s="692"/>
      <c r="NLZ275" s="692"/>
      <c r="NMA275" s="692"/>
      <c r="NMB275" s="692"/>
      <c r="NMC275" s="692"/>
      <c r="NMD275" s="692"/>
      <c r="NME275" s="692"/>
      <c r="NMF275" s="692"/>
      <c r="NMG275" s="692"/>
      <c r="NMH275" s="692"/>
      <c r="NMI275" s="692"/>
      <c r="NMJ275" s="692"/>
      <c r="NMK275" s="692"/>
      <c r="NML275" s="692"/>
      <c r="NMM275" s="692"/>
      <c r="NMN275" s="692"/>
      <c r="NMO275" s="692"/>
      <c r="NMP275" s="692"/>
      <c r="NMQ275" s="692"/>
      <c r="NMR275" s="692"/>
      <c r="NMS275" s="692"/>
      <c r="NMT275" s="692"/>
      <c r="NMU275" s="692"/>
      <c r="NMV275" s="692"/>
      <c r="NMW275" s="692"/>
      <c r="NMX275" s="692"/>
      <c r="NMY275" s="692"/>
      <c r="NMZ275" s="692"/>
      <c r="NNA275" s="692"/>
      <c r="NNB275" s="692"/>
      <c r="NNC275" s="692"/>
      <c r="NND275" s="692"/>
      <c r="NNE275" s="692"/>
      <c r="NNF275" s="692"/>
      <c r="NNG275" s="692"/>
      <c r="NNH275" s="692"/>
      <c r="NNI275" s="692"/>
      <c r="NNJ275" s="692"/>
      <c r="NNK275" s="692"/>
      <c r="NNL275" s="692"/>
      <c r="NNM275" s="692"/>
      <c r="NNN275" s="692"/>
      <c r="NNO275" s="692"/>
      <c r="NNP275" s="692"/>
      <c r="NNQ275" s="692"/>
      <c r="NNR275" s="692"/>
      <c r="NNS275" s="692"/>
      <c r="NNT275" s="692"/>
      <c r="NNU275" s="692"/>
      <c r="NNV275" s="692"/>
      <c r="NNW275" s="692"/>
      <c r="NNX275" s="692"/>
      <c r="NNY275" s="692"/>
      <c r="NNZ275" s="692"/>
      <c r="NOA275" s="692"/>
      <c r="NOB275" s="692"/>
      <c r="NOC275" s="692"/>
      <c r="NOD275" s="692"/>
      <c r="NOE275" s="692"/>
      <c r="NOF275" s="692"/>
      <c r="NOG275" s="692"/>
      <c r="NOH275" s="692"/>
      <c r="NOI275" s="692"/>
      <c r="NOJ275" s="692"/>
      <c r="NOK275" s="692"/>
      <c r="NOL275" s="692"/>
      <c r="NOM275" s="692"/>
      <c r="NON275" s="692"/>
      <c r="NOO275" s="692"/>
      <c r="NOP275" s="692"/>
      <c r="NOQ275" s="692"/>
      <c r="NOR275" s="692"/>
      <c r="NOS275" s="692"/>
      <c r="NOT275" s="692"/>
      <c r="NOU275" s="692"/>
      <c r="NOV275" s="692"/>
      <c r="NOW275" s="692"/>
      <c r="NOX275" s="692"/>
      <c r="NOY275" s="692"/>
      <c r="NOZ275" s="692"/>
      <c r="NPA275" s="692"/>
      <c r="NPB275" s="692"/>
      <c r="NPC275" s="692"/>
      <c r="NPD275" s="692"/>
      <c r="NPE275" s="692"/>
      <c r="NPF275" s="692"/>
      <c r="NPG275" s="692"/>
      <c r="NPH275" s="692"/>
      <c r="NPI275" s="692"/>
      <c r="NPJ275" s="692"/>
      <c r="NPK275" s="692"/>
      <c r="NPL275" s="692"/>
      <c r="NPM275" s="692"/>
      <c r="NPN275" s="692"/>
      <c r="NPO275" s="692"/>
      <c r="NPP275" s="692"/>
      <c r="NPQ275" s="692"/>
      <c r="NPR275" s="692"/>
      <c r="NPS275" s="692"/>
      <c r="NPT275" s="692"/>
      <c r="NPU275" s="692"/>
      <c r="NPV275" s="692"/>
      <c r="NPW275" s="692"/>
      <c r="NPX275" s="692"/>
      <c r="NPY275" s="692"/>
      <c r="NPZ275" s="692"/>
      <c r="NQA275" s="692"/>
      <c r="NQB275" s="692"/>
      <c r="NQC275" s="692"/>
      <c r="NQD275" s="692"/>
      <c r="NQE275" s="692"/>
      <c r="NQF275" s="692"/>
      <c r="NQG275" s="692"/>
      <c r="NQH275" s="692"/>
      <c r="NQI275" s="692"/>
      <c r="NQJ275" s="692"/>
      <c r="NQK275" s="692"/>
      <c r="NQL275" s="692"/>
      <c r="NQM275" s="692"/>
      <c r="NQN275" s="692"/>
      <c r="NQO275" s="692"/>
      <c r="NQP275" s="692"/>
      <c r="NQQ275" s="692"/>
      <c r="NQR275" s="692"/>
      <c r="NQS275" s="692"/>
      <c r="NQT275" s="692"/>
      <c r="NQU275" s="692"/>
      <c r="NQV275" s="692"/>
      <c r="NQW275" s="692"/>
      <c r="NQX275" s="692"/>
      <c r="NQY275" s="692"/>
      <c r="NQZ275" s="692"/>
      <c r="NRA275" s="692"/>
      <c r="NRB275" s="692"/>
      <c r="NRC275" s="692"/>
      <c r="NRD275" s="692"/>
      <c r="NRE275" s="692"/>
      <c r="NRF275" s="692"/>
      <c r="NRG275" s="692"/>
      <c r="NRH275" s="692"/>
      <c r="NRI275" s="692"/>
      <c r="NRJ275" s="692"/>
      <c r="NRK275" s="692"/>
      <c r="NRL275" s="692"/>
      <c r="NRM275" s="692"/>
      <c r="NRN275" s="692"/>
      <c r="NRO275" s="692"/>
      <c r="NRP275" s="692"/>
      <c r="NRQ275" s="692"/>
      <c r="NRR275" s="692"/>
      <c r="NRS275" s="692"/>
      <c r="NRT275" s="692"/>
      <c r="NRU275" s="692"/>
      <c r="NRV275" s="692"/>
      <c r="NRW275" s="692"/>
      <c r="NRX275" s="692"/>
      <c r="NRY275" s="692"/>
      <c r="NRZ275" s="692"/>
      <c r="NSA275" s="692"/>
      <c r="NSB275" s="692"/>
      <c r="NSC275" s="692"/>
      <c r="NSD275" s="692"/>
      <c r="NSE275" s="692"/>
      <c r="NSF275" s="692"/>
      <c r="NSG275" s="692"/>
      <c r="NSH275" s="692"/>
      <c r="NSI275" s="692"/>
      <c r="NSJ275" s="692"/>
      <c r="NSK275" s="692"/>
      <c r="NSL275" s="692"/>
      <c r="NSM275" s="692"/>
      <c r="NSN275" s="692"/>
      <c r="NSO275" s="692"/>
      <c r="NSP275" s="692"/>
      <c r="NSQ275" s="692"/>
      <c r="NSR275" s="692"/>
      <c r="NSS275" s="692"/>
      <c r="NST275" s="692"/>
      <c r="NSU275" s="692"/>
      <c r="NSV275" s="692"/>
      <c r="NSW275" s="692"/>
      <c r="NSX275" s="692"/>
      <c r="NSY275" s="692"/>
      <c r="NSZ275" s="692"/>
      <c r="NTA275" s="692"/>
      <c r="NTB275" s="692"/>
      <c r="NTC275" s="692"/>
      <c r="NTD275" s="692"/>
      <c r="NTE275" s="692"/>
      <c r="NTF275" s="692"/>
      <c r="NTG275" s="692"/>
      <c r="NTH275" s="692"/>
      <c r="NTI275" s="692"/>
      <c r="NTJ275" s="692"/>
      <c r="NTK275" s="692"/>
      <c r="NTL275" s="692"/>
      <c r="NTM275" s="692"/>
      <c r="NTN275" s="692"/>
      <c r="NTO275" s="692"/>
      <c r="NTP275" s="692"/>
      <c r="NTQ275" s="692"/>
      <c r="NTR275" s="692"/>
      <c r="NTS275" s="692"/>
      <c r="NTT275" s="692"/>
      <c r="NTU275" s="692"/>
      <c r="NTV275" s="692"/>
      <c r="NTW275" s="692"/>
      <c r="NTX275" s="692"/>
      <c r="NTY275" s="692"/>
      <c r="NTZ275" s="692"/>
      <c r="NUA275" s="692"/>
      <c r="NUB275" s="692"/>
      <c r="NUC275" s="692"/>
      <c r="NUD275" s="692"/>
      <c r="NUE275" s="692"/>
      <c r="NUF275" s="692"/>
      <c r="NUG275" s="692"/>
      <c r="NUH275" s="692"/>
      <c r="NUI275" s="692"/>
      <c r="NUJ275" s="692"/>
      <c r="NUK275" s="692"/>
      <c r="NUL275" s="692"/>
      <c r="NUM275" s="692"/>
      <c r="NUN275" s="692"/>
      <c r="NUO275" s="692"/>
      <c r="NUP275" s="692"/>
      <c r="NUQ275" s="692"/>
      <c r="NUR275" s="692"/>
      <c r="NUS275" s="692"/>
      <c r="NUT275" s="692"/>
      <c r="NUU275" s="692"/>
      <c r="NUV275" s="692"/>
      <c r="NUW275" s="692"/>
      <c r="NUX275" s="692"/>
      <c r="NUY275" s="692"/>
      <c r="NUZ275" s="692"/>
      <c r="NVA275" s="692"/>
      <c r="NVB275" s="692"/>
      <c r="NVC275" s="692"/>
      <c r="NVD275" s="692"/>
      <c r="NVE275" s="692"/>
      <c r="NVF275" s="692"/>
      <c r="NVG275" s="692"/>
      <c r="NVH275" s="692"/>
      <c r="NVI275" s="692"/>
      <c r="NVJ275" s="692"/>
      <c r="NVK275" s="692"/>
      <c r="NVL275" s="692"/>
      <c r="NVM275" s="692"/>
      <c r="NVN275" s="692"/>
      <c r="NVO275" s="692"/>
      <c r="NVP275" s="692"/>
      <c r="NVQ275" s="692"/>
      <c r="NVR275" s="692"/>
      <c r="NVS275" s="692"/>
      <c r="NVT275" s="692"/>
      <c r="NVU275" s="692"/>
      <c r="NVV275" s="692"/>
      <c r="NVW275" s="692"/>
      <c r="NVX275" s="692"/>
      <c r="NVY275" s="692"/>
      <c r="NVZ275" s="692"/>
      <c r="NWA275" s="692"/>
      <c r="NWB275" s="692"/>
      <c r="NWC275" s="692"/>
      <c r="NWD275" s="692"/>
      <c r="NWE275" s="692"/>
      <c r="NWF275" s="692"/>
      <c r="NWG275" s="692"/>
      <c r="NWH275" s="692"/>
      <c r="NWI275" s="692"/>
      <c r="NWJ275" s="692"/>
      <c r="NWK275" s="692"/>
      <c r="NWL275" s="692"/>
      <c r="NWM275" s="692"/>
      <c r="NWN275" s="692"/>
      <c r="NWO275" s="692"/>
      <c r="NWP275" s="692"/>
      <c r="NWQ275" s="692"/>
      <c r="NWR275" s="692"/>
      <c r="NWS275" s="692"/>
      <c r="NWT275" s="692"/>
      <c r="NWU275" s="692"/>
      <c r="NWV275" s="692"/>
      <c r="NWW275" s="692"/>
      <c r="NWX275" s="692"/>
      <c r="NWY275" s="692"/>
      <c r="NWZ275" s="692"/>
      <c r="NXA275" s="692"/>
      <c r="NXB275" s="692"/>
      <c r="NXC275" s="692"/>
      <c r="NXD275" s="692"/>
      <c r="NXE275" s="692"/>
      <c r="NXF275" s="692"/>
      <c r="NXG275" s="692"/>
      <c r="NXH275" s="692"/>
      <c r="NXI275" s="692"/>
      <c r="NXJ275" s="692"/>
      <c r="NXK275" s="692"/>
      <c r="NXL275" s="692"/>
      <c r="NXM275" s="692"/>
      <c r="NXN275" s="692"/>
      <c r="NXO275" s="692"/>
      <c r="NXP275" s="692"/>
      <c r="NXQ275" s="692"/>
      <c r="NXR275" s="692"/>
      <c r="NXS275" s="692"/>
      <c r="NXT275" s="692"/>
      <c r="NXU275" s="692"/>
      <c r="NXV275" s="692"/>
      <c r="NXW275" s="692"/>
      <c r="NXX275" s="692"/>
      <c r="NXY275" s="692"/>
      <c r="NXZ275" s="692"/>
      <c r="NYA275" s="692"/>
      <c r="NYB275" s="692"/>
      <c r="NYC275" s="692"/>
      <c r="NYD275" s="692"/>
      <c r="NYE275" s="692"/>
      <c r="NYF275" s="692"/>
      <c r="NYG275" s="692"/>
      <c r="NYH275" s="692"/>
      <c r="NYI275" s="692"/>
      <c r="NYJ275" s="692"/>
      <c r="NYK275" s="692"/>
      <c r="NYL275" s="692"/>
      <c r="NYM275" s="692"/>
      <c r="NYN275" s="692"/>
      <c r="NYO275" s="692"/>
      <c r="NYP275" s="692"/>
      <c r="NYQ275" s="692"/>
      <c r="NYR275" s="692"/>
      <c r="NYS275" s="692"/>
      <c r="NYT275" s="692"/>
      <c r="NYU275" s="692"/>
      <c r="NYV275" s="692"/>
      <c r="NYW275" s="692"/>
      <c r="NYX275" s="692"/>
      <c r="NYY275" s="692"/>
      <c r="NYZ275" s="692"/>
      <c r="NZA275" s="692"/>
      <c r="NZB275" s="692"/>
      <c r="NZC275" s="692"/>
      <c r="NZD275" s="692"/>
      <c r="NZE275" s="692"/>
      <c r="NZF275" s="692"/>
      <c r="NZG275" s="692"/>
      <c r="NZH275" s="692"/>
      <c r="NZI275" s="692"/>
      <c r="NZJ275" s="692"/>
      <c r="NZK275" s="692"/>
      <c r="NZL275" s="692"/>
      <c r="NZM275" s="692"/>
      <c r="NZN275" s="692"/>
      <c r="NZO275" s="692"/>
      <c r="NZP275" s="692"/>
      <c r="NZQ275" s="692"/>
      <c r="NZR275" s="692"/>
      <c r="NZS275" s="692"/>
      <c r="NZT275" s="692"/>
      <c r="NZU275" s="692"/>
      <c r="NZV275" s="692"/>
      <c r="NZW275" s="692"/>
      <c r="NZX275" s="692"/>
      <c r="NZY275" s="692"/>
      <c r="NZZ275" s="692"/>
      <c r="OAA275" s="692"/>
      <c r="OAB275" s="692"/>
      <c r="OAC275" s="692"/>
      <c r="OAD275" s="692"/>
      <c r="OAE275" s="692"/>
      <c r="OAF275" s="692"/>
      <c r="OAG275" s="692"/>
      <c r="OAH275" s="692"/>
      <c r="OAI275" s="692"/>
      <c r="OAJ275" s="692"/>
      <c r="OAK275" s="692"/>
      <c r="OAL275" s="692"/>
      <c r="OAM275" s="692"/>
      <c r="OAN275" s="692"/>
      <c r="OAO275" s="692"/>
      <c r="OAP275" s="692"/>
      <c r="OAQ275" s="692"/>
      <c r="OAR275" s="692"/>
      <c r="OAS275" s="692"/>
      <c r="OAT275" s="692"/>
      <c r="OAU275" s="692"/>
      <c r="OAV275" s="692"/>
      <c r="OAW275" s="692"/>
      <c r="OAX275" s="692"/>
      <c r="OAY275" s="692"/>
      <c r="OAZ275" s="692"/>
      <c r="OBA275" s="692"/>
      <c r="OBB275" s="692"/>
      <c r="OBC275" s="692"/>
      <c r="OBD275" s="692"/>
      <c r="OBE275" s="692"/>
      <c r="OBF275" s="692"/>
      <c r="OBG275" s="692"/>
      <c r="OBH275" s="692"/>
      <c r="OBI275" s="692"/>
      <c r="OBJ275" s="692"/>
      <c r="OBK275" s="692"/>
      <c r="OBL275" s="692"/>
      <c r="OBM275" s="692"/>
      <c r="OBN275" s="692"/>
      <c r="OBO275" s="692"/>
      <c r="OBP275" s="692"/>
      <c r="OBQ275" s="692"/>
      <c r="OBR275" s="692"/>
      <c r="OBS275" s="692"/>
      <c r="OBT275" s="692"/>
      <c r="OBU275" s="692"/>
      <c r="OBV275" s="692"/>
      <c r="OBW275" s="692"/>
      <c r="OBX275" s="692"/>
      <c r="OBY275" s="692"/>
      <c r="OBZ275" s="692"/>
      <c r="OCA275" s="692"/>
      <c r="OCB275" s="692"/>
      <c r="OCC275" s="692"/>
      <c r="OCD275" s="692"/>
      <c r="OCE275" s="692"/>
      <c r="OCF275" s="692"/>
      <c r="OCG275" s="692"/>
      <c r="OCH275" s="692"/>
      <c r="OCI275" s="692"/>
      <c r="OCJ275" s="692"/>
      <c r="OCK275" s="692"/>
      <c r="OCL275" s="692"/>
      <c r="OCM275" s="692"/>
      <c r="OCN275" s="692"/>
      <c r="OCO275" s="692"/>
      <c r="OCP275" s="692"/>
      <c r="OCQ275" s="692"/>
      <c r="OCR275" s="692"/>
      <c r="OCS275" s="692"/>
      <c r="OCT275" s="692"/>
      <c r="OCU275" s="692"/>
      <c r="OCV275" s="692"/>
      <c r="OCW275" s="692"/>
      <c r="OCX275" s="692"/>
      <c r="OCY275" s="692"/>
      <c r="OCZ275" s="692"/>
      <c r="ODA275" s="692"/>
      <c r="ODB275" s="692"/>
      <c r="ODC275" s="692"/>
      <c r="ODD275" s="692"/>
      <c r="ODE275" s="692"/>
      <c r="ODF275" s="692"/>
      <c r="ODG275" s="692"/>
      <c r="ODH275" s="692"/>
      <c r="ODI275" s="692"/>
      <c r="ODJ275" s="692"/>
      <c r="ODK275" s="692"/>
      <c r="ODL275" s="692"/>
      <c r="ODM275" s="692"/>
      <c r="ODN275" s="692"/>
      <c r="ODO275" s="692"/>
      <c r="ODP275" s="692"/>
      <c r="ODQ275" s="692"/>
      <c r="ODR275" s="692"/>
      <c r="ODS275" s="692"/>
      <c r="ODT275" s="692"/>
      <c r="ODU275" s="692"/>
      <c r="ODV275" s="692"/>
      <c r="ODW275" s="692"/>
      <c r="ODX275" s="692"/>
      <c r="ODY275" s="692"/>
      <c r="ODZ275" s="692"/>
      <c r="OEA275" s="692"/>
      <c r="OEB275" s="692"/>
      <c r="OEC275" s="692"/>
      <c r="OED275" s="692"/>
      <c r="OEE275" s="692"/>
      <c r="OEF275" s="692"/>
      <c r="OEG275" s="692"/>
      <c r="OEH275" s="692"/>
      <c r="OEI275" s="692"/>
      <c r="OEJ275" s="692"/>
      <c r="OEK275" s="692"/>
      <c r="OEL275" s="692"/>
      <c r="OEM275" s="692"/>
      <c r="OEN275" s="692"/>
      <c r="OEO275" s="692"/>
      <c r="OEP275" s="692"/>
      <c r="OEQ275" s="692"/>
      <c r="OER275" s="692"/>
      <c r="OES275" s="692"/>
      <c r="OET275" s="692"/>
      <c r="OEU275" s="692"/>
      <c r="OEV275" s="692"/>
      <c r="OEW275" s="692"/>
      <c r="OEX275" s="692"/>
      <c r="OEY275" s="692"/>
      <c r="OEZ275" s="692"/>
      <c r="OFA275" s="692"/>
      <c r="OFB275" s="692"/>
      <c r="OFC275" s="692"/>
      <c r="OFD275" s="692"/>
      <c r="OFE275" s="692"/>
      <c r="OFF275" s="692"/>
      <c r="OFG275" s="692"/>
      <c r="OFH275" s="692"/>
      <c r="OFI275" s="692"/>
      <c r="OFJ275" s="692"/>
      <c r="OFK275" s="692"/>
      <c r="OFL275" s="692"/>
      <c r="OFM275" s="692"/>
      <c r="OFN275" s="692"/>
      <c r="OFO275" s="692"/>
      <c r="OFP275" s="692"/>
      <c r="OFQ275" s="692"/>
      <c r="OFR275" s="692"/>
      <c r="OFS275" s="692"/>
      <c r="OFT275" s="692"/>
      <c r="OFU275" s="692"/>
      <c r="OFV275" s="692"/>
      <c r="OFW275" s="692"/>
      <c r="OFX275" s="692"/>
      <c r="OFY275" s="692"/>
      <c r="OFZ275" s="692"/>
      <c r="OGA275" s="692"/>
      <c r="OGB275" s="692"/>
      <c r="OGC275" s="692"/>
      <c r="OGD275" s="692"/>
      <c r="OGE275" s="692"/>
      <c r="OGF275" s="692"/>
      <c r="OGG275" s="692"/>
      <c r="OGH275" s="692"/>
      <c r="OGI275" s="692"/>
      <c r="OGJ275" s="692"/>
      <c r="OGK275" s="692"/>
      <c r="OGL275" s="692"/>
      <c r="OGM275" s="692"/>
      <c r="OGN275" s="692"/>
      <c r="OGO275" s="692"/>
      <c r="OGP275" s="692"/>
      <c r="OGQ275" s="692"/>
      <c r="OGR275" s="692"/>
      <c r="OGS275" s="692"/>
      <c r="OGT275" s="692"/>
      <c r="OGU275" s="692"/>
      <c r="OGV275" s="692"/>
      <c r="OGW275" s="692"/>
      <c r="OGX275" s="692"/>
      <c r="OGY275" s="692"/>
      <c r="OGZ275" s="692"/>
      <c r="OHA275" s="692"/>
      <c r="OHB275" s="692"/>
      <c r="OHC275" s="692"/>
      <c r="OHD275" s="692"/>
      <c r="OHE275" s="692"/>
      <c r="OHF275" s="692"/>
      <c r="OHG275" s="692"/>
      <c r="OHH275" s="692"/>
      <c r="OHI275" s="692"/>
      <c r="OHJ275" s="692"/>
      <c r="OHK275" s="692"/>
      <c r="OHL275" s="692"/>
      <c r="OHM275" s="692"/>
      <c r="OHN275" s="692"/>
      <c r="OHO275" s="692"/>
      <c r="OHP275" s="692"/>
      <c r="OHQ275" s="692"/>
      <c r="OHR275" s="692"/>
      <c r="OHS275" s="692"/>
      <c r="OHT275" s="692"/>
      <c r="OHU275" s="692"/>
      <c r="OHV275" s="692"/>
      <c r="OHW275" s="692"/>
      <c r="OHX275" s="692"/>
      <c r="OHY275" s="692"/>
      <c r="OHZ275" s="692"/>
      <c r="OIA275" s="692"/>
      <c r="OIB275" s="692"/>
      <c r="OIC275" s="692"/>
      <c r="OID275" s="692"/>
      <c r="OIE275" s="692"/>
      <c r="OIF275" s="692"/>
      <c r="OIG275" s="692"/>
      <c r="OIH275" s="692"/>
      <c r="OII275" s="692"/>
      <c r="OIJ275" s="692"/>
      <c r="OIK275" s="692"/>
      <c r="OIL275" s="692"/>
      <c r="OIM275" s="692"/>
      <c r="OIN275" s="692"/>
      <c r="OIO275" s="692"/>
      <c r="OIP275" s="692"/>
      <c r="OIQ275" s="692"/>
      <c r="OIR275" s="692"/>
      <c r="OIS275" s="692"/>
      <c r="OIT275" s="692"/>
      <c r="OIU275" s="692"/>
      <c r="OIV275" s="692"/>
      <c r="OIW275" s="692"/>
      <c r="OIX275" s="692"/>
      <c r="OIY275" s="692"/>
      <c r="OIZ275" s="692"/>
      <c r="OJA275" s="692"/>
      <c r="OJB275" s="692"/>
      <c r="OJC275" s="692"/>
      <c r="OJD275" s="692"/>
      <c r="OJE275" s="692"/>
      <c r="OJF275" s="692"/>
      <c r="OJG275" s="692"/>
      <c r="OJH275" s="692"/>
      <c r="OJI275" s="692"/>
      <c r="OJJ275" s="692"/>
      <c r="OJK275" s="692"/>
      <c r="OJL275" s="692"/>
      <c r="OJM275" s="692"/>
      <c r="OJN275" s="692"/>
      <c r="OJO275" s="692"/>
      <c r="OJP275" s="692"/>
      <c r="OJQ275" s="692"/>
      <c r="OJR275" s="692"/>
      <c r="OJS275" s="692"/>
      <c r="OJT275" s="692"/>
      <c r="OJU275" s="692"/>
      <c r="OJV275" s="692"/>
      <c r="OJW275" s="692"/>
      <c r="OJX275" s="692"/>
      <c r="OJY275" s="692"/>
      <c r="OJZ275" s="692"/>
      <c r="OKA275" s="692"/>
      <c r="OKB275" s="692"/>
      <c r="OKC275" s="692"/>
      <c r="OKD275" s="692"/>
      <c r="OKE275" s="692"/>
      <c r="OKF275" s="692"/>
      <c r="OKG275" s="692"/>
      <c r="OKH275" s="692"/>
      <c r="OKI275" s="692"/>
      <c r="OKJ275" s="692"/>
      <c r="OKK275" s="692"/>
      <c r="OKL275" s="692"/>
      <c r="OKM275" s="692"/>
      <c r="OKN275" s="692"/>
      <c r="OKO275" s="692"/>
      <c r="OKP275" s="692"/>
      <c r="OKQ275" s="692"/>
      <c r="OKR275" s="692"/>
      <c r="OKS275" s="692"/>
      <c r="OKT275" s="692"/>
      <c r="OKU275" s="692"/>
      <c r="OKV275" s="692"/>
      <c r="OKW275" s="692"/>
      <c r="OKX275" s="692"/>
      <c r="OKY275" s="692"/>
      <c r="OKZ275" s="692"/>
      <c r="OLA275" s="692"/>
      <c r="OLB275" s="692"/>
      <c r="OLC275" s="692"/>
      <c r="OLD275" s="692"/>
      <c r="OLE275" s="692"/>
      <c r="OLF275" s="692"/>
      <c r="OLG275" s="692"/>
      <c r="OLH275" s="692"/>
      <c r="OLI275" s="692"/>
      <c r="OLJ275" s="692"/>
      <c r="OLK275" s="692"/>
      <c r="OLL275" s="692"/>
      <c r="OLM275" s="692"/>
      <c r="OLN275" s="692"/>
      <c r="OLO275" s="692"/>
      <c r="OLP275" s="692"/>
      <c r="OLQ275" s="692"/>
      <c r="OLR275" s="692"/>
      <c r="OLS275" s="692"/>
      <c r="OLT275" s="692"/>
      <c r="OLU275" s="692"/>
      <c r="OLV275" s="692"/>
      <c r="OLW275" s="692"/>
      <c r="OLX275" s="692"/>
      <c r="OLY275" s="692"/>
      <c r="OLZ275" s="692"/>
      <c r="OMA275" s="692"/>
      <c r="OMB275" s="692"/>
      <c r="OMC275" s="692"/>
      <c r="OMD275" s="692"/>
      <c r="OME275" s="692"/>
      <c r="OMF275" s="692"/>
      <c r="OMG275" s="692"/>
      <c r="OMH275" s="692"/>
      <c r="OMI275" s="692"/>
      <c r="OMJ275" s="692"/>
      <c r="OMK275" s="692"/>
      <c r="OML275" s="692"/>
      <c r="OMM275" s="692"/>
      <c r="OMN275" s="692"/>
      <c r="OMO275" s="692"/>
      <c r="OMP275" s="692"/>
      <c r="OMQ275" s="692"/>
      <c r="OMR275" s="692"/>
      <c r="OMS275" s="692"/>
      <c r="OMT275" s="692"/>
      <c r="OMU275" s="692"/>
      <c r="OMV275" s="692"/>
      <c r="OMW275" s="692"/>
      <c r="OMX275" s="692"/>
      <c r="OMY275" s="692"/>
      <c r="OMZ275" s="692"/>
      <c r="ONA275" s="692"/>
      <c r="ONB275" s="692"/>
      <c r="ONC275" s="692"/>
      <c r="OND275" s="692"/>
      <c r="ONE275" s="692"/>
      <c r="ONF275" s="692"/>
      <c r="ONG275" s="692"/>
      <c r="ONH275" s="692"/>
      <c r="ONI275" s="692"/>
      <c r="ONJ275" s="692"/>
      <c r="ONK275" s="692"/>
      <c r="ONL275" s="692"/>
      <c r="ONM275" s="692"/>
      <c r="ONN275" s="692"/>
      <c r="ONO275" s="692"/>
      <c r="ONP275" s="692"/>
      <c r="ONQ275" s="692"/>
      <c r="ONR275" s="692"/>
      <c r="ONS275" s="692"/>
      <c r="ONT275" s="692"/>
      <c r="ONU275" s="692"/>
      <c r="ONV275" s="692"/>
      <c r="ONW275" s="692"/>
      <c r="ONX275" s="692"/>
      <c r="ONY275" s="692"/>
      <c r="ONZ275" s="692"/>
      <c r="OOA275" s="692"/>
      <c r="OOB275" s="692"/>
      <c r="OOC275" s="692"/>
      <c r="OOD275" s="692"/>
      <c r="OOE275" s="692"/>
      <c r="OOF275" s="692"/>
      <c r="OOG275" s="692"/>
      <c r="OOH275" s="692"/>
      <c r="OOI275" s="692"/>
      <c r="OOJ275" s="692"/>
      <c r="OOK275" s="692"/>
      <c r="OOL275" s="692"/>
      <c r="OOM275" s="692"/>
      <c r="OON275" s="692"/>
      <c r="OOO275" s="692"/>
      <c r="OOP275" s="692"/>
      <c r="OOQ275" s="692"/>
      <c r="OOR275" s="692"/>
      <c r="OOS275" s="692"/>
      <c r="OOT275" s="692"/>
      <c r="OOU275" s="692"/>
      <c r="OOV275" s="692"/>
      <c r="OOW275" s="692"/>
      <c r="OOX275" s="692"/>
      <c r="OOY275" s="692"/>
      <c r="OOZ275" s="692"/>
      <c r="OPA275" s="692"/>
      <c r="OPB275" s="692"/>
      <c r="OPC275" s="692"/>
      <c r="OPD275" s="692"/>
      <c r="OPE275" s="692"/>
      <c r="OPF275" s="692"/>
      <c r="OPG275" s="692"/>
      <c r="OPH275" s="692"/>
      <c r="OPI275" s="692"/>
      <c r="OPJ275" s="692"/>
      <c r="OPK275" s="692"/>
      <c r="OPL275" s="692"/>
      <c r="OPM275" s="692"/>
      <c r="OPN275" s="692"/>
      <c r="OPO275" s="692"/>
      <c r="OPP275" s="692"/>
      <c r="OPQ275" s="692"/>
      <c r="OPR275" s="692"/>
      <c r="OPS275" s="692"/>
      <c r="OPT275" s="692"/>
      <c r="OPU275" s="692"/>
      <c r="OPV275" s="692"/>
      <c r="OPW275" s="692"/>
      <c r="OPX275" s="692"/>
      <c r="OPY275" s="692"/>
      <c r="OPZ275" s="692"/>
      <c r="OQA275" s="692"/>
      <c r="OQB275" s="692"/>
      <c r="OQC275" s="692"/>
      <c r="OQD275" s="692"/>
      <c r="OQE275" s="692"/>
      <c r="OQF275" s="692"/>
      <c r="OQG275" s="692"/>
      <c r="OQH275" s="692"/>
      <c r="OQI275" s="692"/>
      <c r="OQJ275" s="692"/>
      <c r="OQK275" s="692"/>
      <c r="OQL275" s="692"/>
      <c r="OQM275" s="692"/>
      <c r="OQN275" s="692"/>
      <c r="OQO275" s="692"/>
      <c r="OQP275" s="692"/>
      <c r="OQQ275" s="692"/>
      <c r="OQR275" s="692"/>
      <c r="OQS275" s="692"/>
      <c r="OQT275" s="692"/>
      <c r="OQU275" s="692"/>
      <c r="OQV275" s="692"/>
      <c r="OQW275" s="692"/>
      <c r="OQX275" s="692"/>
      <c r="OQY275" s="692"/>
      <c r="OQZ275" s="692"/>
      <c r="ORA275" s="692"/>
      <c r="ORB275" s="692"/>
      <c r="ORC275" s="692"/>
      <c r="ORD275" s="692"/>
      <c r="ORE275" s="692"/>
      <c r="ORF275" s="692"/>
      <c r="ORG275" s="692"/>
      <c r="ORH275" s="692"/>
      <c r="ORI275" s="692"/>
      <c r="ORJ275" s="692"/>
      <c r="ORK275" s="692"/>
      <c r="ORL275" s="692"/>
      <c r="ORM275" s="692"/>
      <c r="ORN275" s="692"/>
      <c r="ORO275" s="692"/>
      <c r="ORP275" s="692"/>
      <c r="ORQ275" s="692"/>
      <c r="ORR275" s="692"/>
      <c r="ORS275" s="692"/>
      <c r="ORT275" s="692"/>
      <c r="ORU275" s="692"/>
      <c r="ORV275" s="692"/>
      <c r="ORW275" s="692"/>
      <c r="ORX275" s="692"/>
      <c r="ORY275" s="692"/>
      <c r="ORZ275" s="692"/>
      <c r="OSA275" s="692"/>
      <c r="OSB275" s="692"/>
      <c r="OSC275" s="692"/>
      <c r="OSD275" s="692"/>
      <c r="OSE275" s="692"/>
      <c r="OSF275" s="692"/>
      <c r="OSG275" s="692"/>
      <c r="OSH275" s="692"/>
      <c r="OSI275" s="692"/>
      <c r="OSJ275" s="692"/>
      <c r="OSK275" s="692"/>
      <c r="OSL275" s="692"/>
      <c r="OSM275" s="692"/>
      <c r="OSN275" s="692"/>
      <c r="OSO275" s="692"/>
      <c r="OSP275" s="692"/>
      <c r="OSQ275" s="692"/>
      <c r="OSR275" s="692"/>
      <c r="OSS275" s="692"/>
      <c r="OST275" s="692"/>
      <c r="OSU275" s="692"/>
      <c r="OSV275" s="692"/>
      <c r="OSW275" s="692"/>
      <c r="OSX275" s="692"/>
      <c r="OSY275" s="692"/>
      <c r="OSZ275" s="692"/>
      <c r="OTA275" s="692"/>
      <c r="OTB275" s="692"/>
      <c r="OTC275" s="692"/>
      <c r="OTD275" s="692"/>
      <c r="OTE275" s="692"/>
      <c r="OTF275" s="692"/>
      <c r="OTG275" s="692"/>
      <c r="OTH275" s="692"/>
      <c r="OTI275" s="692"/>
      <c r="OTJ275" s="692"/>
      <c r="OTK275" s="692"/>
      <c r="OTL275" s="692"/>
      <c r="OTM275" s="692"/>
      <c r="OTN275" s="692"/>
      <c r="OTO275" s="692"/>
      <c r="OTP275" s="692"/>
      <c r="OTQ275" s="692"/>
      <c r="OTR275" s="692"/>
      <c r="OTS275" s="692"/>
      <c r="OTT275" s="692"/>
      <c r="OTU275" s="692"/>
      <c r="OTV275" s="692"/>
      <c r="OTW275" s="692"/>
      <c r="OTX275" s="692"/>
      <c r="OTY275" s="692"/>
      <c r="OTZ275" s="692"/>
      <c r="OUA275" s="692"/>
      <c r="OUB275" s="692"/>
      <c r="OUC275" s="692"/>
      <c r="OUD275" s="692"/>
      <c r="OUE275" s="692"/>
      <c r="OUF275" s="692"/>
      <c r="OUG275" s="692"/>
      <c r="OUH275" s="692"/>
      <c r="OUI275" s="692"/>
      <c r="OUJ275" s="692"/>
      <c r="OUK275" s="692"/>
      <c r="OUL275" s="692"/>
      <c r="OUM275" s="692"/>
      <c r="OUN275" s="692"/>
      <c r="OUO275" s="692"/>
      <c r="OUP275" s="692"/>
      <c r="OUQ275" s="692"/>
      <c r="OUR275" s="692"/>
      <c r="OUS275" s="692"/>
      <c r="OUT275" s="692"/>
      <c r="OUU275" s="692"/>
      <c r="OUV275" s="692"/>
      <c r="OUW275" s="692"/>
      <c r="OUX275" s="692"/>
      <c r="OUY275" s="692"/>
      <c r="OUZ275" s="692"/>
      <c r="OVA275" s="692"/>
      <c r="OVB275" s="692"/>
      <c r="OVC275" s="692"/>
      <c r="OVD275" s="692"/>
      <c r="OVE275" s="692"/>
      <c r="OVF275" s="692"/>
      <c r="OVG275" s="692"/>
      <c r="OVH275" s="692"/>
      <c r="OVI275" s="692"/>
      <c r="OVJ275" s="692"/>
      <c r="OVK275" s="692"/>
      <c r="OVL275" s="692"/>
      <c r="OVM275" s="692"/>
      <c r="OVN275" s="692"/>
      <c r="OVO275" s="692"/>
      <c r="OVP275" s="692"/>
      <c r="OVQ275" s="692"/>
      <c r="OVR275" s="692"/>
      <c r="OVS275" s="692"/>
      <c r="OVT275" s="692"/>
      <c r="OVU275" s="692"/>
      <c r="OVV275" s="692"/>
      <c r="OVW275" s="692"/>
      <c r="OVX275" s="692"/>
      <c r="OVY275" s="692"/>
      <c r="OVZ275" s="692"/>
      <c r="OWA275" s="692"/>
      <c r="OWB275" s="692"/>
      <c r="OWC275" s="692"/>
      <c r="OWD275" s="692"/>
      <c r="OWE275" s="692"/>
      <c r="OWF275" s="692"/>
      <c r="OWG275" s="692"/>
      <c r="OWH275" s="692"/>
      <c r="OWI275" s="692"/>
      <c r="OWJ275" s="692"/>
      <c r="OWK275" s="692"/>
      <c r="OWL275" s="692"/>
      <c r="OWM275" s="692"/>
      <c r="OWN275" s="692"/>
      <c r="OWO275" s="692"/>
      <c r="OWP275" s="692"/>
      <c r="OWQ275" s="692"/>
      <c r="OWR275" s="692"/>
      <c r="OWS275" s="692"/>
      <c r="OWT275" s="692"/>
      <c r="OWU275" s="692"/>
      <c r="OWV275" s="692"/>
      <c r="OWW275" s="692"/>
      <c r="OWX275" s="692"/>
      <c r="OWY275" s="692"/>
      <c r="OWZ275" s="692"/>
      <c r="OXA275" s="692"/>
      <c r="OXB275" s="692"/>
      <c r="OXC275" s="692"/>
      <c r="OXD275" s="692"/>
      <c r="OXE275" s="692"/>
      <c r="OXF275" s="692"/>
      <c r="OXG275" s="692"/>
      <c r="OXH275" s="692"/>
      <c r="OXI275" s="692"/>
      <c r="OXJ275" s="692"/>
      <c r="OXK275" s="692"/>
      <c r="OXL275" s="692"/>
      <c r="OXM275" s="692"/>
      <c r="OXN275" s="692"/>
      <c r="OXO275" s="692"/>
      <c r="OXP275" s="692"/>
      <c r="OXQ275" s="692"/>
      <c r="OXR275" s="692"/>
      <c r="OXS275" s="692"/>
      <c r="OXT275" s="692"/>
      <c r="OXU275" s="692"/>
      <c r="OXV275" s="692"/>
      <c r="OXW275" s="692"/>
      <c r="OXX275" s="692"/>
      <c r="OXY275" s="692"/>
      <c r="OXZ275" s="692"/>
      <c r="OYA275" s="692"/>
      <c r="OYB275" s="692"/>
      <c r="OYC275" s="692"/>
      <c r="OYD275" s="692"/>
      <c r="OYE275" s="692"/>
      <c r="OYF275" s="692"/>
      <c r="OYG275" s="692"/>
      <c r="OYH275" s="692"/>
      <c r="OYI275" s="692"/>
      <c r="OYJ275" s="692"/>
      <c r="OYK275" s="692"/>
      <c r="OYL275" s="692"/>
      <c r="OYM275" s="692"/>
      <c r="OYN275" s="692"/>
      <c r="OYO275" s="692"/>
      <c r="OYP275" s="692"/>
      <c r="OYQ275" s="692"/>
      <c r="OYR275" s="692"/>
      <c r="OYS275" s="692"/>
      <c r="OYT275" s="692"/>
      <c r="OYU275" s="692"/>
      <c r="OYV275" s="692"/>
      <c r="OYW275" s="692"/>
      <c r="OYX275" s="692"/>
      <c r="OYY275" s="692"/>
      <c r="OYZ275" s="692"/>
      <c r="OZA275" s="692"/>
      <c r="OZB275" s="692"/>
      <c r="OZC275" s="692"/>
      <c r="OZD275" s="692"/>
      <c r="OZE275" s="692"/>
      <c r="OZF275" s="692"/>
      <c r="OZG275" s="692"/>
      <c r="OZH275" s="692"/>
      <c r="OZI275" s="692"/>
      <c r="OZJ275" s="692"/>
      <c r="OZK275" s="692"/>
      <c r="OZL275" s="692"/>
      <c r="OZM275" s="692"/>
      <c r="OZN275" s="692"/>
      <c r="OZO275" s="692"/>
      <c r="OZP275" s="692"/>
      <c r="OZQ275" s="692"/>
      <c r="OZR275" s="692"/>
      <c r="OZS275" s="692"/>
      <c r="OZT275" s="692"/>
      <c r="OZU275" s="692"/>
      <c r="OZV275" s="692"/>
      <c r="OZW275" s="692"/>
      <c r="OZX275" s="692"/>
      <c r="OZY275" s="692"/>
      <c r="OZZ275" s="692"/>
      <c r="PAA275" s="692"/>
      <c r="PAB275" s="692"/>
      <c r="PAC275" s="692"/>
      <c r="PAD275" s="692"/>
      <c r="PAE275" s="692"/>
      <c r="PAF275" s="692"/>
      <c r="PAG275" s="692"/>
      <c r="PAH275" s="692"/>
      <c r="PAI275" s="692"/>
      <c r="PAJ275" s="692"/>
      <c r="PAK275" s="692"/>
      <c r="PAL275" s="692"/>
      <c r="PAM275" s="692"/>
      <c r="PAN275" s="692"/>
      <c r="PAO275" s="692"/>
      <c r="PAP275" s="692"/>
      <c r="PAQ275" s="692"/>
      <c r="PAR275" s="692"/>
      <c r="PAS275" s="692"/>
      <c r="PAT275" s="692"/>
      <c r="PAU275" s="692"/>
      <c r="PAV275" s="692"/>
      <c r="PAW275" s="692"/>
      <c r="PAX275" s="692"/>
      <c r="PAY275" s="692"/>
      <c r="PAZ275" s="692"/>
      <c r="PBA275" s="692"/>
      <c r="PBB275" s="692"/>
      <c r="PBC275" s="692"/>
      <c r="PBD275" s="692"/>
      <c r="PBE275" s="692"/>
      <c r="PBF275" s="692"/>
      <c r="PBG275" s="692"/>
      <c r="PBH275" s="692"/>
      <c r="PBI275" s="692"/>
      <c r="PBJ275" s="692"/>
      <c r="PBK275" s="692"/>
      <c r="PBL275" s="692"/>
      <c r="PBM275" s="692"/>
      <c r="PBN275" s="692"/>
      <c r="PBO275" s="692"/>
      <c r="PBP275" s="692"/>
      <c r="PBQ275" s="692"/>
      <c r="PBR275" s="692"/>
      <c r="PBS275" s="692"/>
      <c r="PBT275" s="692"/>
      <c r="PBU275" s="692"/>
      <c r="PBV275" s="692"/>
      <c r="PBW275" s="692"/>
      <c r="PBX275" s="692"/>
      <c r="PBY275" s="692"/>
      <c r="PBZ275" s="692"/>
      <c r="PCA275" s="692"/>
      <c r="PCB275" s="692"/>
      <c r="PCC275" s="692"/>
      <c r="PCD275" s="692"/>
      <c r="PCE275" s="692"/>
      <c r="PCF275" s="692"/>
      <c r="PCG275" s="692"/>
      <c r="PCH275" s="692"/>
      <c r="PCI275" s="692"/>
      <c r="PCJ275" s="692"/>
      <c r="PCK275" s="692"/>
      <c r="PCL275" s="692"/>
      <c r="PCM275" s="692"/>
      <c r="PCN275" s="692"/>
      <c r="PCO275" s="692"/>
      <c r="PCP275" s="692"/>
      <c r="PCQ275" s="692"/>
      <c r="PCR275" s="692"/>
      <c r="PCS275" s="692"/>
      <c r="PCT275" s="692"/>
      <c r="PCU275" s="692"/>
      <c r="PCV275" s="692"/>
      <c r="PCW275" s="692"/>
      <c r="PCX275" s="692"/>
      <c r="PCY275" s="692"/>
      <c r="PCZ275" s="692"/>
      <c r="PDA275" s="692"/>
      <c r="PDB275" s="692"/>
      <c r="PDC275" s="692"/>
      <c r="PDD275" s="692"/>
      <c r="PDE275" s="692"/>
      <c r="PDF275" s="692"/>
      <c r="PDG275" s="692"/>
      <c r="PDH275" s="692"/>
      <c r="PDI275" s="692"/>
      <c r="PDJ275" s="692"/>
      <c r="PDK275" s="692"/>
      <c r="PDL275" s="692"/>
      <c r="PDM275" s="692"/>
      <c r="PDN275" s="692"/>
      <c r="PDO275" s="692"/>
      <c r="PDP275" s="692"/>
      <c r="PDQ275" s="692"/>
      <c r="PDR275" s="692"/>
      <c r="PDS275" s="692"/>
      <c r="PDT275" s="692"/>
      <c r="PDU275" s="692"/>
      <c r="PDV275" s="692"/>
      <c r="PDW275" s="692"/>
      <c r="PDX275" s="692"/>
      <c r="PDY275" s="692"/>
      <c r="PDZ275" s="692"/>
      <c r="PEA275" s="692"/>
      <c r="PEB275" s="692"/>
      <c r="PEC275" s="692"/>
      <c r="PED275" s="692"/>
      <c r="PEE275" s="692"/>
      <c r="PEF275" s="692"/>
      <c r="PEG275" s="692"/>
      <c r="PEH275" s="692"/>
      <c r="PEI275" s="692"/>
      <c r="PEJ275" s="692"/>
      <c r="PEK275" s="692"/>
      <c r="PEL275" s="692"/>
      <c r="PEM275" s="692"/>
      <c r="PEN275" s="692"/>
      <c r="PEO275" s="692"/>
      <c r="PEP275" s="692"/>
      <c r="PEQ275" s="692"/>
      <c r="PER275" s="692"/>
      <c r="PES275" s="692"/>
      <c r="PET275" s="692"/>
      <c r="PEU275" s="692"/>
      <c r="PEV275" s="692"/>
      <c r="PEW275" s="692"/>
      <c r="PEX275" s="692"/>
      <c r="PEY275" s="692"/>
      <c r="PEZ275" s="692"/>
      <c r="PFA275" s="692"/>
      <c r="PFB275" s="692"/>
      <c r="PFC275" s="692"/>
      <c r="PFD275" s="692"/>
      <c r="PFE275" s="692"/>
      <c r="PFF275" s="692"/>
      <c r="PFG275" s="692"/>
      <c r="PFH275" s="692"/>
      <c r="PFI275" s="692"/>
      <c r="PFJ275" s="692"/>
      <c r="PFK275" s="692"/>
      <c r="PFL275" s="692"/>
      <c r="PFM275" s="692"/>
      <c r="PFN275" s="692"/>
      <c r="PFO275" s="692"/>
      <c r="PFP275" s="692"/>
      <c r="PFQ275" s="692"/>
      <c r="PFR275" s="692"/>
      <c r="PFS275" s="692"/>
      <c r="PFT275" s="692"/>
      <c r="PFU275" s="692"/>
      <c r="PFV275" s="692"/>
      <c r="PFW275" s="692"/>
      <c r="PFX275" s="692"/>
      <c r="PFY275" s="692"/>
      <c r="PFZ275" s="692"/>
      <c r="PGA275" s="692"/>
      <c r="PGB275" s="692"/>
      <c r="PGC275" s="692"/>
      <c r="PGD275" s="692"/>
      <c r="PGE275" s="692"/>
      <c r="PGF275" s="692"/>
      <c r="PGG275" s="692"/>
      <c r="PGH275" s="692"/>
      <c r="PGI275" s="692"/>
      <c r="PGJ275" s="692"/>
      <c r="PGK275" s="692"/>
      <c r="PGL275" s="692"/>
      <c r="PGM275" s="692"/>
      <c r="PGN275" s="692"/>
      <c r="PGO275" s="692"/>
      <c r="PGP275" s="692"/>
      <c r="PGQ275" s="692"/>
      <c r="PGR275" s="692"/>
      <c r="PGS275" s="692"/>
      <c r="PGT275" s="692"/>
      <c r="PGU275" s="692"/>
      <c r="PGV275" s="692"/>
      <c r="PGW275" s="692"/>
      <c r="PGX275" s="692"/>
      <c r="PGY275" s="692"/>
      <c r="PGZ275" s="692"/>
      <c r="PHA275" s="692"/>
      <c r="PHB275" s="692"/>
      <c r="PHC275" s="692"/>
      <c r="PHD275" s="692"/>
      <c r="PHE275" s="692"/>
      <c r="PHF275" s="692"/>
      <c r="PHG275" s="692"/>
      <c r="PHH275" s="692"/>
      <c r="PHI275" s="692"/>
      <c r="PHJ275" s="692"/>
      <c r="PHK275" s="692"/>
      <c r="PHL275" s="692"/>
      <c r="PHM275" s="692"/>
      <c r="PHN275" s="692"/>
      <c r="PHO275" s="692"/>
      <c r="PHP275" s="692"/>
      <c r="PHQ275" s="692"/>
      <c r="PHR275" s="692"/>
      <c r="PHS275" s="692"/>
      <c r="PHT275" s="692"/>
      <c r="PHU275" s="692"/>
      <c r="PHV275" s="692"/>
      <c r="PHW275" s="692"/>
      <c r="PHX275" s="692"/>
      <c r="PHY275" s="692"/>
      <c r="PHZ275" s="692"/>
      <c r="PIA275" s="692"/>
      <c r="PIB275" s="692"/>
      <c r="PIC275" s="692"/>
      <c r="PID275" s="692"/>
      <c r="PIE275" s="692"/>
      <c r="PIF275" s="692"/>
      <c r="PIG275" s="692"/>
      <c r="PIH275" s="692"/>
      <c r="PII275" s="692"/>
      <c r="PIJ275" s="692"/>
      <c r="PIK275" s="692"/>
      <c r="PIL275" s="692"/>
      <c r="PIM275" s="692"/>
      <c r="PIN275" s="692"/>
      <c r="PIO275" s="692"/>
      <c r="PIP275" s="692"/>
      <c r="PIQ275" s="692"/>
      <c r="PIR275" s="692"/>
      <c r="PIS275" s="692"/>
      <c r="PIT275" s="692"/>
      <c r="PIU275" s="692"/>
      <c r="PIV275" s="692"/>
      <c r="PIW275" s="692"/>
      <c r="PIX275" s="692"/>
      <c r="PIY275" s="692"/>
      <c r="PIZ275" s="692"/>
      <c r="PJA275" s="692"/>
      <c r="PJB275" s="692"/>
      <c r="PJC275" s="692"/>
      <c r="PJD275" s="692"/>
      <c r="PJE275" s="692"/>
      <c r="PJF275" s="692"/>
      <c r="PJG275" s="692"/>
      <c r="PJH275" s="692"/>
      <c r="PJI275" s="692"/>
      <c r="PJJ275" s="692"/>
      <c r="PJK275" s="692"/>
      <c r="PJL275" s="692"/>
      <c r="PJM275" s="692"/>
      <c r="PJN275" s="692"/>
      <c r="PJO275" s="692"/>
      <c r="PJP275" s="692"/>
      <c r="PJQ275" s="692"/>
      <c r="PJR275" s="692"/>
      <c r="PJS275" s="692"/>
      <c r="PJT275" s="692"/>
      <c r="PJU275" s="692"/>
      <c r="PJV275" s="692"/>
      <c r="PJW275" s="692"/>
      <c r="PJX275" s="692"/>
      <c r="PJY275" s="692"/>
      <c r="PJZ275" s="692"/>
      <c r="PKA275" s="692"/>
      <c r="PKB275" s="692"/>
      <c r="PKC275" s="692"/>
      <c r="PKD275" s="692"/>
      <c r="PKE275" s="692"/>
      <c r="PKF275" s="692"/>
      <c r="PKG275" s="692"/>
      <c r="PKH275" s="692"/>
      <c r="PKI275" s="692"/>
      <c r="PKJ275" s="692"/>
      <c r="PKK275" s="692"/>
      <c r="PKL275" s="692"/>
      <c r="PKM275" s="692"/>
      <c r="PKN275" s="692"/>
      <c r="PKO275" s="692"/>
      <c r="PKP275" s="692"/>
      <c r="PKQ275" s="692"/>
      <c r="PKR275" s="692"/>
      <c r="PKS275" s="692"/>
      <c r="PKT275" s="692"/>
      <c r="PKU275" s="692"/>
      <c r="PKV275" s="692"/>
      <c r="PKW275" s="692"/>
      <c r="PKX275" s="692"/>
      <c r="PKY275" s="692"/>
      <c r="PKZ275" s="692"/>
      <c r="PLA275" s="692"/>
      <c r="PLB275" s="692"/>
      <c r="PLC275" s="692"/>
      <c r="PLD275" s="692"/>
      <c r="PLE275" s="692"/>
      <c r="PLF275" s="692"/>
      <c r="PLG275" s="692"/>
      <c r="PLH275" s="692"/>
      <c r="PLI275" s="692"/>
      <c r="PLJ275" s="692"/>
      <c r="PLK275" s="692"/>
      <c r="PLL275" s="692"/>
      <c r="PLM275" s="692"/>
      <c r="PLN275" s="692"/>
      <c r="PLO275" s="692"/>
      <c r="PLP275" s="692"/>
      <c r="PLQ275" s="692"/>
      <c r="PLR275" s="692"/>
      <c r="PLS275" s="692"/>
      <c r="PLT275" s="692"/>
      <c r="PLU275" s="692"/>
      <c r="PLV275" s="692"/>
      <c r="PLW275" s="692"/>
      <c r="PLX275" s="692"/>
      <c r="PLY275" s="692"/>
      <c r="PLZ275" s="692"/>
      <c r="PMA275" s="692"/>
      <c r="PMB275" s="692"/>
      <c r="PMC275" s="692"/>
      <c r="PMD275" s="692"/>
      <c r="PME275" s="692"/>
      <c r="PMF275" s="692"/>
      <c r="PMG275" s="692"/>
      <c r="PMH275" s="692"/>
      <c r="PMI275" s="692"/>
      <c r="PMJ275" s="692"/>
      <c r="PMK275" s="692"/>
      <c r="PML275" s="692"/>
      <c r="PMM275" s="692"/>
      <c r="PMN275" s="692"/>
      <c r="PMO275" s="692"/>
      <c r="PMP275" s="692"/>
      <c r="PMQ275" s="692"/>
      <c r="PMR275" s="692"/>
      <c r="PMS275" s="692"/>
      <c r="PMT275" s="692"/>
      <c r="PMU275" s="692"/>
      <c r="PMV275" s="692"/>
      <c r="PMW275" s="692"/>
      <c r="PMX275" s="692"/>
      <c r="PMY275" s="692"/>
      <c r="PMZ275" s="692"/>
      <c r="PNA275" s="692"/>
      <c r="PNB275" s="692"/>
      <c r="PNC275" s="692"/>
      <c r="PND275" s="692"/>
      <c r="PNE275" s="692"/>
      <c r="PNF275" s="692"/>
      <c r="PNG275" s="692"/>
      <c r="PNH275" s="692"/>
      <c r="PNI275" s="692"/>
      <c r="PNJ275" s="692"/>
      <c r="PNK275" s="692"/>
      <c r="PNL275" s="692"/>
      <c r="PNM275" s="692"/>
      <c r="PNN275" s="692"/>
      <c r="PNO275" s="692"/>
      <c r="PNP275" s="692"/>
      <c r="PNQ275" s="692"/>
      <c r="PNR275" s="692"/>
      <c r="PNS275" s="692"/>
      <c r="PNT275" s="692"/>
      <c r="PNU275" s="692"/>
      <c r="PNV275" s="692"/>
      <c r="PNW275" s="692"/>
      <c r="PNX275" s="692"/>
      <c r="PNY275" s="692"/>
      <c r="PNZ275" s="692"/>
      <c r="POA275" s="692"/>
      <c r="POB275" s="692"/>
      <c r="POC275" s="692"/>
      <c r="POD275" s="692"/>
      <c r="POE275" s="692"/>
      <c r="POF275" s="692"/>
      <c r="POG275" s="692"/>
      <c r="POH275" s="692"/>
      <c r="POI275" s="692"/>
      <c r="POJ275" s="692"/>
      <c r="POK275" s="692"/>
      <c r="POL275" s="692"/>
      <c r="POM275" s="692"/>
      <c r="PON275" s="692"/>
      <c r="POO275" s="692"/>
      <c r="POP275" s="692"/>
      <c r="POQ275" s="692"/>
      <c r="POR275" s="692"/>
      <c r="POS275" s="692"/>
      <c r="POT275" s="692"/>
      <c r="POU275" s="692"/>
      <c r="POV275" s="692"/>
      <c r="POW275" s="692"/>
      <c r="POX275" s="692"/>
      <c r="POY275" s="692"/>
      <c r="POZ275" s="692"/>
      <c r="PPA275" s="692"/>
      <c r="PPB275" s="692"/>
      <c r="PPC275" s="692"/>
      <c r="PPD275" s="692"/>
      <c r="PPE275" s="692"/>
      <c r="PPF275" s="692"/>
      <c r="PPG275" s="692"/>
      <c r="PPH275" s="692"/>
      <c r="PPI275" s="692"/>
      <c r="PPJ275" s="692"/>
      <c r="PPK275" s="692"/>
      <c r="PPL275" s="692"/>
      <c r="PPM275" s="692"/>
      <c r="PPN275" s="692"/>
      <c r="PPO275" s="692"/>
      <c r="PPP275" s="692"/>
      <c r="PPQ275" s="692"/>
      <c r="PPR275" s="692"/>
      <c r="PPS275" s="692"/>
      <c r="PPT275" s="692"/>
      <c r="PPU275" s="692"/>
      <c r="PPV275" s="692"/>
      <c r="PPW275" s="692"/>
      <c r="PPX275" s="692"/>
      <c r="PPY275" s="692"/>
      <c r="PPZ275" s="692"/>
      <c r="PQA275" s="692"/>
      <c r="PQB275" s="692"/>
      <c r="PQC275" s="692"/>
      <c r="PQD275" s="692"/>
      <c r="PQE275" s="692"/>
      <c r="PQF275" s="692"/>
      <c r="PQG275" s="692"/>
      <c r="PQH275" s="692"/>
      <c r="PQI275" s="692"/>
      <c r="PQJ275" s="692"/>
      <c r="PQK275" s="692"/>
      <c r="PQL275" s="692"/>
      <c r="PQM275" s="692"/>
      <c r="PQN275" s="692"/>
      <c r="PQO275" s="692"/>
      <c r="PQP275" s="692"/>
      <c r="PQQ275" s="692"/>
      <c r="PQR275" s="692"/>
      <c r="PQS275" s="692"/>
      <c r="PQT275" s="692"/>
      <c r="PQU275" s="692"/>
      <c r="PQV275" s="692"/>
      <c r="PQW275" s="692"/>
      <c r="PQX275" s="692"/>
      <c r="PQY275" s="692"/>
      <c r="PQZ275" s="692"/>
      <c r="PRA275" s="692"/>
      <c r="PRB275" s="692"/>
      <c r="PRC275" s="692"/>
      <c r="PRD275" s="692"/>
      <c r="PRE275" s="692"/>
      <c r="PRF275" s="692"/>
      <c r="PRG275" s="692"/>
      <c r="PRH275" s="692"/>
      <c r="PRI275" s="692"/>
      <c r="PRJ275" s="692"/>
      <c r="PRK275" s="692"/>
      <c r="PRL275" s="692"/>
      <c r="PRM275" s="692"/>
      <c r="PRN275" s="692"/>
      <c r="PRO275" s="692"/>
      <c r="PRP275" s="692"/>
      <c r="PRQ275" s="692"/>
      <c r="PRR275" s="692"/>
      <c r="PRS275" s="692"/>
      <c r="PRT275" s="692"/>
      <c r="PRU275" s="692"/>
      <c r="PRV275" s="692"/>
      <c r="PRW275" s="692"/>
      <c r="PRX275" s="692"/>
      <c r="PRY275" s="692"/>
      <c r="PRZ275" s="692"/>
      <c r="PSA275" s="692"/>
      <c r="PSB275" s="692"/>
      <c r="PSC275" s="692"/>
      <c r="PSD275" s="692"/>
      <c r="PSE275" s="692"/>
      <c r="PSF275" s="692"/>
      <c r="PSG275" s="692"/>
      <c r="PSH275" s="692"/>
      <c r="PSI275" s="692"/>
      <c r="PSJ275" s="692"/>
      <c r="PSK275" s="692"/>
      <c r="PSL275" s="692"/>
      <c r="PSM275" s="692"/>
      <c r="PSN275" s="692"/>
      <c r="PSO275" s="692"/>
      <c r="PSP275" s="692"/>
      <c r="PSQ275" s="692"/>
      <c r="PSR275" s="692"/>
      <c r="PSS275" s="692"/>
      <c r="PST275" s="692"/>
      <c r="PSU275" s="692"/>
      <c r="PSV275" s="692"/>
      <c r="PSW275" s="692"/>
      <c r="PSX275" s="692"/>
      <c r="PSY275" s="692"/>
      <c r="PSZ275" s="692"/>
      <c r="PTA275" s="692"/>
      <c r="PTB275" s="692"/>
      <c r="PTC275" s="692"/>
      <c r="PTD275" s="692"/>
      <c r="PTE275" s="692"/>
      <c r="PTF275" s="692"/>
      <c r="PTG275" s="692"/>
      <c r="PTH275" s="692"/>
      <c r="PTI275" s="692"/>
      <c r="PTJ275" s="692"/>
      <c r="PTK275" s="692"/>
      <c r="PTL275" s="692"/>
      <c r="PTM275" s="692"/>
      <c r="PTN275" s="692"/>
      <c r="PTO275" s="692"/>
      <c r="PTP275" s="692"/>
      <c r="PTQ275" s="692"/>
      <c r="PTR275" s="692"/>
      <c r="PTS275" s="692"/>
      <c r="PTT275" s="692"/>
      <c r="PTU275" s="692"/>
      <c r="PTV275" s="692"/>
      <c r="PTW275" s="692"/>
      <c r="PTX275" s="692"/>
      <c r="PTY275" s="692"/>
      <c r="PTZ275" s="692"/>
      <c r="PUA275" s="692"/>
      <c r="PUB275" s="692"/>
      <c r="PUC275" s="692"/>
      <c r="PUD275" s="692"/>
      <c r="PUE275" s="692"/>
      <c r="PUF275" s="692"/>
      <c r="PUG275" s="692"/>
      <c r="PUH275" s="692"/>
      <c r="PUI275" s="692"/>
      <c r="PUJ275" s="692"/>
      <c r="PUK275" s="692"/>
      <c r="PUL275" s="692"/>
      <c r="PUM275" s="692"/>
      <c r="PUN275" s="692"/>
      <c r="PUO275" s="692"/>
      <c r="PUP275" s="692"/>
      <c r="PUQ275" s="692"/>
      <c r="PUR275" s="692"/>
      <c r="PUS275" s="692"/>
      <c r="PUT275" s="692"/>
      <c r="PUU275" s="692"/>
      <c r="PUV275" s="692"/>
      <c r="PUW275" s="692"/>
      <c r="PUX275" s="692"/>
      <c r="PUY275" s="692"/>
      <c r="PUZ275" s="692"/>
      <c r="PVA275" s="692"/>
      <c r="PVB275" s="692"/>
      <c r="PVC275" s="692"/>
      <c r="PVD275" s="692"/>
      <c r="PVE275" s="692"/>
      <c r="PVF275" s="692"/>
      <c r="PVG275" s="692"/>
      <c r="PVH275" s="692"/>
      <c r="PVI275" s="692"/>
      <c r="PVJ275" s="692"/>
      <c r="PVK275" s="692"/>
      <c r="PVL275" s="692"/>
      <c r="PVM275" s="692"/>
      <c r="PVN275" s="692"/>
      <c r="PVO275" s="692"/>
      <c r="PVP275" s="692"/>
      <c r="PVQ275" s="692"/>
      <c r="PVR275" s="692"/>
      <c r="PVS275" s="692"/>
      <c r="PVT275" s="692"/>
      <c r="PVU275" s="692"/>
      <c r="PVV275" s="692"/>
      <c r="PVW275" s="692"/>
      <c r="PVX275" s="692"/>
      <c r="PVY275" s="692"/>
      <c r="PVZ275" s="692"/>
      <c r="PWA275" s="692"/>
      <c r="PWB275" s="692"/>
      <c r="PWC275" s="692"/>
      <c r="PWD275" s="692"/>
      <c r="PWE275" s="692"/>
      <c r="PWF275" s="692"/>
      <c r="PWG275" s="692"/>
      <c r="PWH275" s="692"/>
      <c r="PWI275" s="692"/>
      <c r="PWJ275" s="692"/>
      <c r="PWK275" s="692"/>
      <c r="PWL275" s="692"/>
      <c r="PWM275" s="692"/>
      <c r="PWN275" s="692"/>
      <c r="PWO275" s="692"/>
      <c r="PWP275" s="692"/>
      <c r="PWQ275" s="692"/>
      <c r="PWR275" s="692"/>
      <c r="PWS275" s="692"/>
      <c r="PWT275" s="692"/>
      <c r="PWU275" s="692"/>
      <c r="PWV275" s="692"/>
      <c r="PWW275" s="692"/>
      <c r="PWX275" s="692"/>
      <c r="PWY275" s="692"/>
      <c r="PWZ275" s="692"/>
      <c r="PXA275" s="692"/>
      <c r="PXB275" s="692"/>
      <c r="PXC275" s="692"/>
      <c r="PXD275" s="692"/>
      <c r="PXE275" s="692"/>
      <c r="PXF275" s="692"/>
      <c r="PXG275" s="692"/>
      <c r="PXH275" s="692"/>
      <c r="PXI275" s="692"/>
      <c r="PXJ275" s="692"/>
      <c r="PXK275" s="692"/>
      <c r="PXL275" s="692"/>
      <c r="PXM275" s="692"/>
      <c r="PXN275" s="692"/>
      <c r="PXO275" s="692"/>
      <c r="PXP275" s="692"/>
      <c r="PXQ275" s="692"/>
      <c r="PXR275" s="692"/>
      <c r="PXS275" s="692"/>
      <c r="PXT275" s="692"/>
      <c r="PXU275" s="692"/>
      <c r="PXV275" s="692"/>
      <c r="PXW275" s="692"/>
      <c r="PXX275" s="692"/>
      <c r="PXY275" s="692"/>
      <c r="PXZ275" s="692"/>
      <c r="PYA275" s="692"/>
      <c r="PYB275" s="692"/>
      <c r="PYC275" s="692"/>
      <c r="PYD275" s="692"/>
      <c r="PYE275" s="692"/>
      <c r="PYF275" s="692"/>
      <c r="PYG275" s="692"/>
      <c r="PYH275" s="692"/>
      <c r="PYI275" s="692"/>
      <c r="PYJ275" s="692"/>
      <c r="PYK275" s="692"/>
      <c r="PYL275" s="692"/>
      <c r="PYM275" s="692"/>
      <c r="PYN275" s="692"/>
      <c r="PYO275" s="692"/>
      <c r="PYP275" s="692"/>
      <c r="PYQ275" s="692"/>
      <c r="PYR275" s="692"/>
      <c r="PYS275" s="692"/>
      <c r="PYT275" s="692"/>
      <c r="PYU275" s="692"/>
      <c r="PYV275" s="692"/>
      <c r="PYW275" s="692"/>
      <c r="PYX275" s="692"/>
      <c r="PYY275" s="692"/>
      <c r="PYZ275" s="692"/>
      <c r="PZA275" s="692"/>
      <c r="PZB275" s="692"/>
      <c r="PZC275" s="692"/>
      <c r="PZD275" s="692"/>
      <c r="PZE275" s="692"/>
      <c r="PZF275" s="692"/>
      <c r="PZG275" s="692"/>
      <c r="PZH275" s="692"/>
      <c r="PZI275" s="692"/>
      <c r="PZJ275" s="692"/>
      <c r="PZK275" s="692"/>
      <c r="PZL275" s="692"/>
      <c r="PZM275" s="692"/>
      <c r="PZN275" s="692"/>
      <c r="PZO275" s="692"/>
      <c r="PZP275" s="692"/>
      <c r="PZQ275" s="692"/>
      <c r="PZR275" s="692"/>
      <c r="PZS275" s="692"/>
      <c r="PZT275" s="692"/>
      <c r="PZU275" s="692"/>
      <c r="PZV275" s="692"/>
      <c r="PZW275" s="692"/>
      <c r="PZX275" s="692"/>
      <c r="PZY275" s="692"/>
      <c r="PZZ275" s="692"/>
      <c r="QAA275" s="692"/>
      <c r="QAB275" s="692"/>
      <c r="QAC275" s="692"/>
      <c r="QAD275" s="692"/>
      <c r="QAE275" s="692"/>
      <c r="QAF275" s="692"/>
      <c r="QAG275" s="692"/>
      <c r="QAH275" s="692"/>
      <c r="QAI275" s="692"/>
      <c r="QAJ275" s="692"/>
      <c r="QAK275" s="692"/>
      <c r="QAL275" s="692"/>
      <c r="QAM275" s="692"/>
      <c r="QAN275" s="692"/>
      <c r="QAO275" s="692"/>
      <c r="QAP275" s="692"/>
      <c r="QAQ275" s="692"/>
      <c r="QAR275" s="692"/>
      <c r="QAS275" s="692"/>
      <c r="QAT275" s="692"/>
      <c r="QAU275" s="692"/>
      <c r="QAV275" s="692"/>
      <c r="QAW275" s="692"/>
      <c r="QAX275" s="692"/>
      <c r="QAY275" s="692"/>
      <c r="QAZ275" s="692"/>
      <c r="QBA275" s="692"/>
      <c r="QBB275" s="692"/>
      <c r="QBC275" s="692"/>
      <c r="QBD275" s="692"/>
      <c r="QBE275" s="692"/>
      <c r="QBF275" s="692"/>
      <c r="QBG275" s="692"/>
      <c r="QBH275" s="692"/>
      <c r="QBI275" s="692"/>
      <c r="QBJ275" s="692"/>
      <c r="QBK275" s="692"/>
      <c r="QBL275" s="692"/>
      <c r="QBM275" s="692"/>
      <c r="QBN275" s="692"/>
      <c r="QBO275" s="692"/>
      <c r="QBP275" s="692"/>
      <c r="QBQ275" s="692"/>
      <c r="QBR275" s="692"/>
      <c r="QBS275" s="692"/>
      <c r="QBT275" s="692"/>
      <c r="QBU275" s="692"/>
      <c r="QBV275" s="692"/>
      <c r="QBW275" s="692"/>
      <c r="QBX275" s="692"/>
      <c r="QBY275" s="692"/>
      <c r="QBZ275" s="692"/>
      <c r="QCA275" s="692"/>
      <c r="QCB275" s="692"/>
      <c r="QCC275" s="692"/>
      <c r="QCD275" s="692"/>
      <c r="QCE275" s="692"/>
      <c r="QCF275" s="692"/>
      <c r="QCG275" s="692"/>
      <c r="QCH275" s="692"/>
      <c r="QCI275" s="692"/>
      <c r="QCJ275" s="692"/>
      <c r="QCK275" s="692"/>
      <c r="QCL275" s="692"/>
      <c r="QCM275" s="692"/>
      <c r="QCN275" s="692"/>
      <c r="QCO275" s="692"/>
      <c r="QCP275" s="692"/>
      <c r="QCQ275" s="692"/>
      <c r="QCR275" s="692"/>
      <c r="QCS275" s="692"/>
      <c r="QCT275" s="692"/>
      <c r="QCU275" s="692"/>
      <c r="QCV275" s="692"/>
      <c r="QCW275" s="692"/>
      <c r="QCX275" s="692"/>
      <c r="QCY275" s="692"/>
      <c r="QCZ275" s="692"/>
      <c r="QDA275" s="692"/>
      <c r="QDB275" s="692"/>
      <c r="QDC275" s="692"/>
      <c r="QDD275" s="692"/>
      <c r="QDE275" s="692"/>
      <c r="QDF275" s="692"/>
      <c r="QDG275" s="692"/>
      <c r="QDH275" s="692"/>
      <c r="QDI275" s="692"/>
      <c r="QDJ275" s="692"/>
      <c r="QDK275" s="692"/>
      <c r="QDL275" s="692"/>
      <c r="QDM275" s="692"/>
      <c r="QDN275" s="692"/>
      <c r="QDO275" s="692"/>
      <c r="QDP275" s="692"/>
      <c r="QDQ275" s="692"/>
      <c r="QDR275" s="692"/>
      <c r="QDS275" s="692"/>
      <c r="QDT275" s="692"/>
      <c r="QDU275" s="692"/>
      <c r="QDV275" s="692"/>
      <c r="QDW275" s="692"/>
      <c r="QDX275" s="692"/>
      <c r="QDY275" s="692"/>
      <c r="QDZ275" s="692"/>
      <c r="QEA275" s="692"/>
      <c r="QEB275" s="692"/>
      <c r="QEC275" s="692"/>
      <c r="QED275" s="692"/>
      <c r="QEE275" s="692"/>
      <c r="QEF275" s="692"/>
      <c r="QEG275" s="692"/>
      <c r="QEH275" s="692"/>
      <c r="QEI275" s="692"/>
      <c r="QEJ275" s="692"/>
      <c r="QEK275" s="692"/>
      <c r="QEL275" s="692"/>
      <c r="QEM275" s="692"/>
      <c r="QEN275" s="692"/>
      <c r="QEO275" s="692"/>
      <c r="QEP275" s="692"/>
      <c r="QEQ275" s="692"/>
      <c r="QER275" s="692"/>
      <c r="QES275" s="692"/>
      <c r="QET275" s="692"/>
      <c r="QEU275" s="692"/>
      <c r="QEV275" s="692"/>
      <c r="QEW275" s="692"/>
      <c r="QEX275" s="692"/>
      <c r="QEY275" s="692"/>
      <c r="QEZ275" s="692"/>
      <c r="QFA275" s="692"/>
      <c r="QFB275" s="692"/>
      <c r="QFC275" s="692"/>
      <c r="QFD275" s="692"/>
      <c r="QFE275" s="692"/>
      <c r="QFF275" s="692"/>
      <c r="QFG275" s="692"/>
      <c r="QFH275" s="692"/>
      <c r="QFI275" s="692"/>
      <c r="QFJ275" s="692"/>
      <c r="QFK275" s="692"/>
      <c r="QFL275" s="692"/>
      <c r="QFM275" s="692"/>
      <c r="QFN275" s="692"/>
      <c r="QFO275" s="692"/>
      <c r="QFP275" s="692"/>
      <c r="QFQ275" s="692"/>
      <c r="QFR275" s="692"/>
      <c r="QFS275" s="692"/>
      <c r="QFT275" s="692"/>
      <c r="QFU275" s="692"/>
      <c r="QFV275" s="692"/>
      <c r="QFW275" s="692"/>
      <c r="QFX275" s="692"/>
      <c r="QFY275" s="692"/>
      <c r="QFZ275" s="692"/>
      <c r="QGA275" s="692"/>
      <c r="QGB275" s="692"/>
      <c r="QGC275" s="692"/>
      <c r="QGD275" s="692"/>
      <c r="QGE275" s="692"/>
      <c r="QGF275" s="692"/>
      <c r="QGG275" s="692"/>
      <c r="QGH275" s="692"/>
      <c r="QGI275" s="692"/>
      <c r="QGJ275" s="692"/>
      <c r="QGK275" s="692"/>
      <c r="QGL275" s="692"/>
      <c r="QGM275" s="692"/>
      <c r="QGN275" s="692"/>
      <c r="QGO275" s="692"/>
      <c r="QGP275" s="692"/>
      <c r="QGQ275" s="692"/>
      <c r="QGR275" s="692"/>
      <c r="QGS275" s="692"/>
      <c r="QGT275" s="692"/>
      <c r="QGU275" s="692"/>
      <c r="QGV275" s="692"/>
      <c r="QGW275" s="692"/>
      <c r="QGX275" s="692"/>
      <c r="QGY275" s="692"/>
      <c r="QGZ275" s="692"/>
      <c r="QHA275" s="692"/>
      <c r="QHB275" s="692"/>
      <c r="QHC275" s="692"/>
      <c r="QHD275" s="692"/>
      <c r="QHE275" s="692"/>
      <c r="QHF275" s="692"/>
      <c r="QHG275" s="692"/>
      <c r="QHH275" s="692"/>
      <c r="QHI275" s="692"/>
      <c r="QHJ275" s="692"/>
      <c r="QHK275" s="692"/>
      <c r="QHL275" s="692"/>
      <c r="QHM275" s="692"/>
      <c r="QHN275" s="692"/>
      <c r="QHO275" s="692"/>
      <c r="QHP275" s="692"/>
      <c r="QHQ275" s="692"/>
      <c r="QHR275" s="692"/>
      <c r="QHS275" s="692"/>
      <c r="QHT275" s="692"/>
      <c r="QHU275" s="692"/>
      <c r="QHV275" s="692"/>
      <c r="QHW275" s="692"/>
      <c r="QHX275" s="692"/>
      <c r="QHY275" s="692"/>
      <c r="QHZ275" s="692"/>
      <c r="QIA275" s="692"/>
      <c r="QIB275" s="692"/>
      <c r="QIC275" s="692"/>
      <c r="QID275" s="692"/>
      <c r="QIE275" s="692"/>
      <c r="QIF275" s="692"/>
      <c r="QIG275" s="692"/>
      <c r="QIH275" s="692"/>
      <c r="QII275" s="692"/>
      <c r="QIJ275" s="692"/>
      <c r="QIK275" s="692"/>
      <c r="QIL275" s="692"/>
      <c r="QIM275" s="692"/>
      <c r="QIN275" s="692"/>
      <c r="QIO275" s="692"/>
      <c r="QIP275" s="692"/>
      <c r="QIQ275" s="692"/>
      <c r="QIR275" s="692"/>
      <c r="QIS275" s="692"/>
      <c r="QIT275" s="692"/>
      <c r="QIU275" s="692"/>
      <c r="QIV275" s="692"/>
      <c r="QIW275" s="692"/>
      <c r="QIX275" s="692"/>
      <c r="QIY275" s="692"/>
      <c r="QIZ275" s="692"/>
      <c r="QJA275" s="692"/>
      <c r="QJB275" s="692"/>
      <c r="QJC275" s="692"/>
      <c r="QJD275" s="692"/>
      <c r="QJE275" s="692"/>
      <c r="QJF275" s="692"/>
      <c r="QJG275" s="692"/>
      <c r="QJH275" s="692"/>
      <c r="QJI275" s="692"/>
      <c r="QJJ275" s="692"/>
      <c r="QJK275" s="692"/>
      <c r="QJL275" s="692"/>
      <c r="QJM275" s="692"/>
      <c r="QJN275" s="692"/>
      <c r="QJO275" s="692"/>
      <c r="QJP275" s="692"/>
      <c r="QJQ275" s="692"/>
      <c r="QJR275" s="692"/>
      <c r="QJS275" s="692"/>
      <c r="QJT275" s="692"/>
      <c r="QJU275" s="692"/>
      <c r="QJV275" s="692"/>
      <c r="QJW275" s="692"/>
      <c r="QJX275" s="692"/>
      <c r="QJY275" s="692"/>
      <c r="QJZ275" s="692"/>
      <c r="QKA275" s="692"/>
      <c r="QKB275" s="692"/>
      <c r="QKC275" s="692"/>
      <c r="QKD275" s="692"/>
      <c r="QKE275" s="692"/>
      <c r="QKF275" s="692"/>
      <c r="QKG275" s="692"/>
      <c r="QKH275" s="692"/>
      <c r="QKI275" s="692"/>
      <c r="QKJ275" s="692"/>
      <c r="QKK275" s="692"/>
      <c r="QKL275" s="692"/>
      <c r="QKM275" s="692"/>
      <c r="QKN275" s="692"/>
      <c r="QKO275" s="692"/>
      <c r="QKP275" s="692"/>
      <c r="QKQ275" s="692"/>
      <c r="QKR275" s="692"/>
      <c r="QKS275" s="692"/>
      <c r="QKT275" s="692"/>
      <c r="QKU275" s="692"/>
      <c r="QKV275" s="692"/>
      <c r="QKW275" s="692"/>
      <c r="QKX275" s="692"/>
      <c r="QKY275" s="692"/>
      <c r="QKZ275" s="692"/>
      <c r="QLA275" s="692"/>
      <c r="QLB275" s="692"/>
      <c r="QLC275" s="692"/>
      <c r="QLD275" s="692"/>
      <c r="QLE275" s="692"/>
      <c r="QLF275" s="692"/>
      <c r="QLG275" s="692"/>
      <c r="QLH275" s="692"/>
      <c r="QLI275" s="692"/>
      <c r="QLJ275" s="692"/>
      <c r="QLK275" s="692"/>
      <c r="QLL275" s="692"/>
      <c r="QLM275" s="692"/>
      <c r="QLN275" s="692"/>
      <c r="QLO275" s="692"/>
      <c r="QLP275" s="692"/>
      <c r="QLQ275" s="692"/>
      <c r="QLR275" s="692"/>
      <c r="QLS275" s="692"/>
      <c r="QLT275" s="692"/>
      <c r="QLU275" s="692"/>
      <c r="QLV275" s="692"/>
      <c r="QLW275" s="692"/>
      <c r="QLX275" s="692"/>
      <c r="QLY275" s="692"/>
      <c r="QLZ275" s="692"/>
      <c r="QMA275" s="692"/>
      <c r="QMB275" s="692"/>
      <c r="QMC275" s="692"/>
      <c r="QMD275" s="692"/>
      <c r="QME275" s="692"/>
      <c r="QMF275" s="692"/>
      <c r="QMG275" s="692"/>
      <c r="QMH275" s="692"/>
      <c r="QMI275" s="692"/>
      <c r="QMJ275" s="692"/>
      <c r="QMK275" s="692"/>
      <c r="QML275" s="692"/>
      <c r="QMM275" s="692"/>
      <c r="QMN275" s="692"/>
      <c r="QMO275" s="692"/>
      <c r="QMP275" s="692"/>
      <c r="QMQ275" s="692"/>
      <c r="QMR275" s="692"/>
      <c r="QMS275" s="692"/>
      <c r="QMT275" s="692"/>
      <c r="QMU275" s="692"/>
      <c r="QMV275" s="692"/>
      <c r="QMW275" s="692"/>
      <c r="QMX275" s="692"/>
      <c r="QMY275" s="692"/>
      <c r="QMZ275" s="692"/>
      <c r="QNA275" s="692"/>
      <c r="QNB275" s="692"/>
      <c r="QNC275" s="692"/>
      <c r="QND275" s="692"/>
      <c r="QNE275" s="692"/>
      <c r="QNF275" s="692"/>
      <c r="QNG275" s="692"/>
      <c r="QNH275" s="692"/>
      <c r="QNI275" s="692"/>
      <c r="QNJ275" s="692"/>
      <c r="QNK275" s="692"/>
      <c r="QNL275" s="692"/>
      <c r="QNM275" s="692"/>
      <c r="QNN275" s="692"/>
      <c r="QNO275" s="692"/>
      <c r="QNP275" s="692"/>
      <c r="QNQ275" s="692"/>
      <c r="QNR275" s="692"/>
      <c r="QNS275" s="692"/>
      <c r="QNT275" s="692"/>
      <c r="QNU275" s="692"/>
      <c r="QNV275" s="692"/>
      <c r="QNW275" s="692"/>
      <c r="QNX275" s="692"/>
      <c r="QNY275" s="692"/>
      <c r="QNZ275" s="692"/>
      <c r="QOA275" s="692"/>
      <c r="QOB275" s="692"/>
      <c r="QOC275" s="692"/>
      <c r="QOD275" s="692"/>
      <c r="QOE275" s="692"/>
      <c r="QOF275" s="692"/>
      <c r="QOG275" s="692"/>
      <c r="QOH275" s="692"/>
      <c r="QOI275" s="692"/>
      <c r="QOJ275" s="692"/>
      <c r="QOK275" s="692"/>
      <c r="QOL275" s="692"/>
      <c r="QOM275" s="692"/>
      <c r="QON275" s="692"/>
      <c r="QOO275" s="692"/>
      <c r="QOP275" s="692"/>
      <c r="QOQ275" s="692"/>
      <c r="QOR275" s="692"/>
      <c r="QOS275" s="692"/>
      <c r="QOT275" s="692"/>
      <c r="QOU275" s="692"/>
      <c r="QOV275" s="692"/>
      <c r="QOW275" s="692"/>
      <c r="QOX275" s="692"/>
      <c r="QOY275" s="692"/>
      <c r="QOZ275" s="692"/>
      <c r="QPA275" s="692"/>
      <c r="QPB275" s="692"/>
      <c r="QPC275" s="692"/>
      <c r="QPD275" s="692"/>
      <c r="QPE275" s="692"/>
      <c r="QPF275" s="692"/>
      <c r="QPG275" s="692"/>
      <c r="QPH275" s="692"/>
      <c r="QPI275" s="692"/>
      <c r="QPJ275" s="692"/>
      <c r="QPK275" s="692"/>
      <c r="QPL275" s="692"/>
      <c r="QPM275" s="692"/>
      <c r="QPN275" s="692"/>
      <c r="QPO275" s="692"/>
      <c r="QPP275" s="692"/>
      <c r="QPQ275" s="692"/>
      <c r="QPR275" s="692"/>
      <c r="QPS275" s="692"/>
      <c r="QPT275" s="692"/>
      <c r="QPU275" s="692"/>
      <c r="QPV275" s="692"/>
      <c r="QPW275" s="692"/>
      <c r="QPX275" s="692"/>
      <c r="QPY275" s="692"/>
      <c r="QPZ275" s="692"/>
      <c r="QQA275" s="692"/>
      <c r="QQB275" s="692"/>
      <c r="QQC275" s="692"/>
      <c r="QQD275" s="692"/>
      <c r="QQE275" s="692"/>
      <c r="QQF275" s="692"/>
      <c r="QQG275" s="692"/>
      <c r="QQH275" s="692"/>
      <c r="QQI275" s="692"/>
      <c r="QQJ275" s="692"/>
      <c r="QQK275" s="692"/>
      <c r="QQL275" s="692"/>
      <c r="QQM275" s="692"/>
      <c r="QQN275" s="692"/>
      <c r="QQO275" s="692"/>
      <c r="QQP275" s="692"/>
      <c r="QQQ275" s="692"/>
      <c r="QQR275" s="692"/>
      <c r="QQS275" s="692"/>
      <c r="QQT275" s="692"/>
      <c r="QQU275" s="692"/>
      <c r="QQV275" s="692"/>
      <c r="QQW275" s="692"/>
      <c r="QQX275" s="692"/>
      <c r="QQY275" s="692"/>
      <c r="QQZ275" s="692"/>
      <c r="QRA275" s="692"/>
      <c r="QRB275" s="692"/>
      <c r="QRC275" s="692"/>
      <c r="QRD275" s="692"/>
      <c r="QRE275" s="692"/>
      <c r="QRF275" s="692"/>
      <c r="QRG275" s="692"/>
      <c r="QRH275" s="692"/>
      <c r="QRI275" s="692"/>
      <c r="QRJ275" s="692"/>
      <c r="QRK275" s="692"/>
      <c r="QRL275" s="692"/>
      <c r="QRM275" s="692"/>
      <c r="QRN275" s="692"/>
      <c r="QRO275" s="692"/>
      <c r="QRP275" s="692"/>
      <c r="QRQ275" s="692"/>
      <c r="QRR275" s="692"/>
      <c r="QRS275" s="692"/>
      <c r="QRT275" s="692"/>
      <c r="QRU275" s="692"/>
      <c r="QRV275" s="692"/>
      <c r="QRW275" s="692"/>
      <c r="QRX275" s="692"/>
      <c r="QRY275" s="692"/>
      <c r="QRZ275" s="692"/>
      <c r="QSA275" s="692"/>
      <c r="QSB275" s="692"/>
      <c r="QSC275" s="692"/>
      <c r="QSD275" s="692"/>
      <c r="QSE275" s="692"/>
      <c r="QSF275" s="692"/>
      <c r="QSG275" s="692"/>
      <c r="QSH275" s="692"/>
      <c r="QSI275" s="692"/>
      <c r="QSJ275" s="692"/>
      <c r="QSK275" s="692"/>
      <c r="QSL275" s="692"/>
      <c r="QSM275" s="692"/>
      <c r="QSN275" s="692"/>
      <c r="QSO275" s="692"/>
      <c r="QSP275" s="692"/>
      <c r="QSQ275" s="692"/>
      <c r="QSR275" s="692"/>
      <c r="QSS275" s="692"/>
      <c r="QST275" s="692"/>
      <c r="QSU275" s="692"/>
      <c r="QSV275" s="692"/>
      <c r="QSW275" s="692"/>
      <c r="QSX275" s="692"/>
      <c r="QSY275" s="692"/>
      <c r="QSZ275" s="692"/>
      <c r="QTA275" s="692"/>
      <c r="QTB275" s="692"/>
      <c r="QTC275" s="692"/>
      <c r="QTD275" s="692"/>
      <c r="QTE275" s="692"/>
      <c r="QTF275" s="692"/>
      <c r="QTG275" s="692"/>
      <c r="QTH275" s="692"/>
      <c r="QTI275" s="692"/>
      <c r="QTJ275" s="692"/>
      <c r="QTK275" s="692"/>
      <c r="QTL275" s="692"/>
      <c r="QTM275" s="692"/>
      <c r="QTN275" s="692"/>
      <c r="QTO275" s="692"/>
      <c r="QTP275" s="692"/>
      <c r="QTQ275" s="692"/>
      <c r="QTR275" s="692"/>
      <c r="QTS275" s="692"/>
      <c r="QTT275" s="692"/>
      <c r="QTU275" s="692"/>
      <c r="QTV275" s="692"/>
      <c r="QTW275" s="692"/>
      <c r="QTX275" s="692"/>
      <c r="QTY275" s="692"/>
      <c r="QTZ275" s="692"/>
      <c r="QUA275" s="692"/>
      <c r="QUB275" s="692"/>
      <c r="QUC275" s="692"/>
      <c r="QUD275" s="692"/>
      <c r="QUE275" s="692"/>
      <c r="QUF275" s="692"/>
      <c r="QUG275" s="692"/>
      <c r="QUH275" s="692"/>
      <c r="QUI275" s="692"/>
      <c r="QUJ275" s="692"/>
      <c r="QUK275" s="692"/>
      <c r="QUL275" s="692"/>
      <c r="QUM275" s="692"/>
      <c r="QUN275" s="692"/>
      <c r="QUO275" s="692"/>
      <c r="QUP275" s="692"/>
      <c r="QUQ275" s="692"/>
      <c r="QUR275" s="692"/>
      <c r="QUS275" s="692"/>
      <c r="QUT275" s="692"/>
      <c r="QUU275" s="692"/>
      <c r="QUV275" s="692"/>
      <c r="QUW275" s="692"/>
      <c r="QUX275" s="692"/>
      <c r="QUY275" s="692"/>
      <c r="QUZ275" s="692"/>
      <c r="QVA275" s="692"/>
      <c r="QVB275" s="692"/>
      <c r="QVC275" s="692"/>
      <c r="QVD275" s="692"/>
      <c r="QVE275" s="692"/>
      <c r="QVF275" s="692"/>
      <c r="QVG275" s="692"/>
      <c r="QVH275" s="692"/>
      <c r="QVI275" s="692"/>
      <c r="QVJ275" s="692"/>
      <c r="QVK275" s="692"/>
      <c r="QVL275" s="692"/>
      <c r="QVM275" s="692"/>
      <c r="QVN275" s="692"/>
      <c r="QVO275" s="692"/>
      <c r="QVP275" s="692"/>
      <c r="QVQ275" s="692"/>
      <c r="QVR275" s="692"/>
      <c r="QVS275" s="692"/>
      <c r="QVT275" s="692"/>
      <c r="QVU275" s="692"/>
      <c r="QVV275" s="692"/>
      <c r="QVW275" s="692"/>
      <c r="QVX275" s="692"/>
      <c r="QVY275" s="692"/>
      <c r="QVZ275" s="692"/>
      <c r="QWA275" s="692"/>
      <c r="QWB275" s="692"/>
      <c r="QWC275" s="692"/>
      <c r="QWD275" s="692"/>
      <c r="QWE275" s="692"/>
      <c r="QWF275" s="692"/>
      <c r="QWG275" s="692"/>
      <c r="QWH275" s="692"/>
      <c r="QWI275" s="692"/>
      <c r="QWJ275" s="692"/>
      <c r="QWK275" s="692"/>
      <c r="QWL275" s="692"/>
      <c r="QWM275" s="692"/>
      <c r="QWN275" s="692"/>
      <c r="QWO275" s="692"/>
      <c r="QWP275" s="692"/>
      <c r="QWQ275" s="692"/>
      <c r="QWR275" s="692"/>
      <c r="QWS275" s="692"/>
      <c r="QWT275" s="692"/>
      <c r="QWU275" s="692"/>
      <c r="QWV275" s="692"/>
      <c r="QWW275" s="692"/>
      <c r="QWX275" s="692"/>
      <c r="QWY275" s="692"/>
      <c r="QWZ275" s="692"/>
      <c r="QXA275" s="692"/>
      <c r="QXB275" s="692"/>
      <c r="QXC275" s="692"/>
      <c r="QXD275" s="692"/>
      <c r="QXE275" s="692"/>
      <c r="QXF275" s="692"/>
      <c r="QXG275" s="692"/>
      <c r="QXH275" s="692"/>
      <c r="QXI275" s="692"/>
      <c r="QXJ275" s="692"/>
      <c r="QXK275" s="692"/>
      <c r="QXL275" s="692"/>
      <c r="QXM275" s="692"/>
      <c r="QXN275" s="692"/>
      <c r="QXO275" s="692"/>
      <c r="QXP275" s="692"/>
      <c r="QXQ275" s="692"/>
      <c r="QXR275" s="692"/>
      <c r="QXS275" s="692"/>
      <c r="QXT275" s="692"/>
      <c r="QXU275" s="692"/>
      <c r="QXV275" s="692"/>
      <c r="QXW275" s="692"/>
      <c r="QXX275" s="692"/>
      <c r="QXY275" s="692"/>
      <c r="QXZ275" s="692"/>
      <c r="QYA275" s="692"/>
      <c r="QYB275" s="692"/>
      <c r="QYC275" s="692"/>
      <c r="QYD275" s="692"/>
      <c r="QYE275" s="692"/>
      <c r="QYF275" s="692"/>
      <c r="QYG275" s="692"/>
      <c r="QYH275" s="692"/>
      <c r="QYI275" s="692"/>
      <c r="QYJ275" s="692"/>
      <c r="QYK275" s="692"/>
      <c r="QYL275" s="692"/>
      <c r="QYM275" s="692"/>
      <c r="QYN275" s="692"/>
      <c r="QYO275" s="692"/>
      <c r="QYP275" s="692"/>
      <c r="QYQ275" s="692"/>
      <c r="QYR275" s="692"/>
      <c r="QYS275" s="692"/>
      <c r="QYT275" s="692"/>
      <c r="QYU275" s="692"/>
      <c r="QYV275" s="692"/>
      <c r="QYW275" s="692"/>
      <c r="QYX275" s="692"/>
      <c r="QYY275" s="692"/>
      <c r="QYZ275" s="692"/>
      <c r="QZA275" s="692"/>
      <c r="QZB275" s="692"/>
      <c r="QZC275" s="692"/>
      <c r="QZD275" s="692"/>
      <c r="QZE275" s="692"/>
      <c r="QZF275" s="692"/>
      <c r="QZG275" s="692"/>
      <c r="QZH275" s="692"/>
      <c r="QZI275" s="692"/>
      <c r="QZJ275" s="692"/>
      <c r="QZK275" s="692"/>
      <c r="QZL275" s="692"/>
      <c r="QZM275" s="692"/>
      <c r="QZN275" s="692"/>
      <c r="QZO275" s="692"/>
      <c r="QZP275" s="692"/>
      <c r="QZQ275" s="692"/>
      <c r="QZR275" s="692"/>
      <c r="QZS275" s="692"/>
      <c r="QZT275" s="692"/>
      <c r="QZU275" s="692"/>
      <c r="QZV275" s="692"/>
      <c r="QZW275" s="692"/>
      <c r="QZX275" s="692"/>
      <c r="QZY275" s="692"/>
      <c r="QZZ275" s="692"/>
      <c r="RAA275" s="692"/>
      <c r="RAB275" s="692"/>
      <c r="RAC275" s="692"/>
      <c r="RAD275" s="692"/>
      <c r="RAE275" s="692"/>
      <c r="RAF275" s="692"/>
      <c r="RAG275" s="692"/>
      <c r="RAH275" s="692"/>
      <c r="RAI275" s="692"/>
      <c r="RAJ275" s="692"/>
      <c r="RAK275" s="692"/>
      <c r="RAL275" s="692"/>
      <c r="RAM275" s="692"/>
      <c r="RAN275" s="692"/>
      <c r="RAO275" s="692"/>
      <c r="RAP275" s="692"/>
      <c r="RAQ275" s="692"/>
      <c r="RAR275" s="692"/>
      <c r="RAS275" s="692"/>
      <c r="RAT275" s="692"/>
      <c r="RAU275" s="692"/>
      <c r="RAV275" s="692"/>
      <c r="RAW275" s="692"/>
      <c r="RAX275" s="692"/>
      <c r="RAY275" s="692"/>
      <c r="RAZ275" s="692"/>
      <c r="RBA275" s="692"/>
      <c r="RBB275" s="692"/>
      <c r="RBC275" s="692"/>
      <c r="RBD275" s="692"/>
      <c r="RBE275" s="692"/>
      <c r="RBF275" s="692"/>
      <c r="RBG275" s="692"/>
      <c r="RBH275" s="692"/>
      <c r="RBI275" s="692"/>
      <c r="RBJ275" s="692"/>
      <c r="RBK275" s="692"/>
      <c r="RBL275" s="692"/>
      <c r="RBM275" s="692"/>
      <c r="RBN275" s="692"/>
      <c r="RBO275" s="692"/>
      <c r="RBP275" s="692"/>
      <c r="RBQ275" s="692"/>
      <c r="RBR275" s="692"/>
      <c r="RBS275" s="692"/>
      <c r="RBT275" s="692"/>
      <c r="RBU275" s="692"/>
      <c r="RBV275" s="692"/>
      <c r="RBW275" s="692"/>
      <c r="RBX275" s="692"/>
      <c r="RBY275" s="692"/>
      <c r="RBZ275" s="692"/>
      <c r="RCA275" s="692"/>
      <c r="RCB275" s="692"/>
      <c r="RCC275" s="692"/>
      <c r="RCD275" s="692"/>
      <c r="RCE275" s="692"/>
      <c r="RCF275" s="692"/>
      <c r="RCG275" s="692"/>
      <c r="RCH275" s="692"/>
      <c r="RCI275" s="692"/>
      <c r="RCJ275" s="692"/>
      <c r="RCK275" s="692"/>
      <c r="RCL275" s="692"/>
      <c r="RCM275" s="692"/>
      <c r="RCN275" s="692"/>
      <c r="RCO275" s="692"/>
      <c r="RCP275" s="692"/>
      <c r="RCQ275" s="692"/>
      <c r="RCR275" s="692"/>
      <c r="RCS275" s="692"/>
      <c r="RCT275" s="692"/>
      <c r="RCU275" s="692"/>
      <c r="RCV275" s="692"/>
      <c r="RCW275" s="692"/>
      <c r="RCX275" s="692"/>
      <c r="RCY275" s="692"/>
      <c r="RCZ275" s="692"/>
      <c r="RDA275" s="692"/>
      <c r="RDB275" s="692"/>
      <c r="RDC275" s="692"/>
      <c r="RDD275" s="692"/>
      <c r="RDE275" s="692"/>
      <c r="RDF275" s="692"/>
      <c r="RDG275" s="692"/>
      <c r="RDH275" s="692"/>
      <c r="RDI275" s="692"/>
      <c r="RDJ275" s="692"/>
      <c r="RDK275" s="692"/>
      <c r="RDL275" s="692"/>
      <c r="RDM275" s="692"/>
      <c r="RDN275" s="692"/>
      <c r="RDO275" s="692"/>
      <c r="RDP275" s="692"/>
      <c r="RDQ275" s="692"/>
      <c r="RDR275" s="692"/>
      <c r="RDS275" s="692"/>
      <c r="RDT275" s="692"/>
      <c r="RDU275" s="692"/>
      <c r="RDV275" s="692"/>
      <c r="RDW275" s="692"/>
      <c r="RDX275" s="692"/>
      <c r="RDY275" s="692"/>
      <c r="RDZ275" s="692"/>
      <c r="REA275" s="692"/>
      <c r="REB275" s="692"/>
      <c r="REC275" s="692"/>
      <c r="RED275" s="692"/>
      <c r="REE275" s="692"/>
      <c r="REF275" s="692"/>
      <c r="REG275" s="692"/>
      <c r="REH275" s="692"/>
      <c r="REI275" s="692"/>
      <c r="REJ275" s="692"/>
      <c r="REK275" s="692"/>
      <c r="REL275" s="692"/>
      <c r="REM275" s="692"/>
      <c r="REN275" s="692"/>
      <c r="REO275" s="692"/>
      <c r="REP275" s="692"/>
      <c r="REQ275" s="692"/>
      <c r="RER275" s="692"/>
      <c r="RES275" s="692"/>
      <c r="RET275" s="692"/>
      <c r="REU275" s="692"/>
      <c r="REV275" s="692"/>
      <c r="REW275" s="692"/>
      <c r="REX275" s="692"/>
      <c r="REY275" s="692"/>
      <c r="REZ275" s="692"/>
      <c r="RFA275" s="692"/>
      <c r="RFB275" s="692"/>
      <c r="RFC275" s="692"/>
      <c r="RFD275" s="692"/>
      <c r="RFE275" s="692"/>
      <c r="RFF275" s="692"/>
      <c r="RFG275" s="692"/>
      <c r="RFH275" s="692"/>
      <c r="RFI275" s="692"/>
      <c r="RFJ275" s="692"/>
      <c r="RFK275" s="692"/>
      <c r="RFL275" s="692"/>
      <c r="RFM275" s="692"/>
      <c r="RFN275" s="692"/>
      <c r="RFO275" s="692"/>
      <c r="RFP275" s="692"/>
      <c r="RFQ275" s="692"/>
      <c r="RFR275" s="692"/>
      <c r="RFS275" s="692"/>
      <c r="RFT275" s="692"/>
      <c r="RFU275" s="692"/>
      <c r="RFV275" s="692"/>
      <c r="RFW275" s="692"/>
      <c r="RFX275" s="692"/>
      <c r="RFY275" s="692"/>
      <c r="RFZ275" s="692"/>
      <c r="RGA275" s="692"/>
      <c r="RGB275" s="692"/>
      <c r="RGC275" s="692"/>
      <c r="RGD275" s="692"/>
      <c r="RGE275" s="692"/>
      <c r="RGF275" s="692"/>
      <c r="RGG275" s="692"/>
      <c r="RGH275" s="692"/>
      <c r="RGI275" s="692"/>
      <c r="RGJ275" s="692"/>
      <c r="RGK275" s="692"/>
      <c r="RGL275" s="692"/>
      <c r="RGM275" s="692"/>
      <c r="RGN275" s="692"/>
      <c r="RGO275" s="692"/>
      <c r="RGP275" s="692"/>
      <c r="RGQ275" s="692"/>
      <c r="RGR275" s="692"/>
      <c r="RGS275" s="692"/>
      <c r="RGT275" s="692"/>
      <c r="RGU275" s="692"/>
      <c r="RGV275" s="692"/>
      <c r="RGW275" s="692"/>
      <c r="RGX275" s="692"/>
      <c r="RGY275" s="692"/>
      <c r="RGZ275" s="692"/>
      <c r="RHA275" s="692"/>
      <c r="RHB275" s="692"/>
      <c r="RHC275" s="692"/>
      <c r="RHD275" s="692"/>
      <c r="RHE275" s="692"/>
      <c r="RHF275" s="692"/>
      <c r="RHG275" s="692"/>
      <c r="RHH275" s="692"/>
      <c r="RHI275" s="692"/>
      <c r="RHJ275" s="692"/>
      <c r="RHK275" s="692"/>
      <c r="RHL275" s="692"/>
      <c r="RHM275" s="692"/>
      <c r="RHN275" s="692"/>
      <c r="RHO275" s="692"/>
      <c r="RHP275" s="692"/>
      <c r="RHQ275" s="692"/>
      <c r="RHR275" s="692"/>
      <c r="RHS275" s="692"/>
      <c r="RHT275" s="692"/>
      <c r="RHU275" s="692"/>
      <c r="RHV275" s="692"/>
      <c r="RHW275" s="692"/>
      <c r="RHX275" s="692"/>
      <c r="RHY275" s="692"/>
      <c r="RHZ275" s="692"/>
      <c r="RIA275" s="692"/>
      <c r="RIB275" s="692"/>
      <c r="RIC275" s="692"/>
      <c r="RID275" s="692"/>
      <c r="RIE275" s="692"/>
      <c r="RIF275" s="692"/>
      <c r="RIG275" s="692"/>
      <c r="RIH275" s="692"/>
      <c r="RII275" s="692"/>
      <c r="RIJ275" s="692"/>
      <c r="RIK275" s="692"/>
      <c r="RIL275" s="692"/>
      <c r="RIM275" s="692"/>
      <c r="RIN275" s="692"/>
      <c r="RIO275" s="692"/>
      <c r="RIP275" s="692"/>
      <c r="RIQ275" s="692"/>
      <c r="RIR275" s="692"/>
      <c r="RIS275" s="692"/>
      <c r="RIT275" s="692"/>
      <c r="RIU275" s="692"/>
      <c r="RIV275" s="692"/>
      <c r="RIW275" s="692"/>
      <c r="RIX275" s="692"/>
      <c r="RIY275" s="692"/>
      <c r="RIZ275" s="692"/>
      <c r="RJA275" s="692"/>
      <c r="RJB275" s="692"/>
      <c r="RJC275" s="692"/>
      <c r="RJD275" s="692"/>
      <c r="RJE275" s="692"/>
      <c r="RJF275" s="692"/>
      <c r="RJG275" s="692"/>
      <c r="RJH275" s="692"/>
      <c r="RJI275" s="692"/>
      <c r="RJJ275" s="692"/>
      <c r="RJK275" s="692"/>
      <c r="RJL275" s="692"/>
      <c r="RJM275" s="692"/>
      <c r="RJN275" s="692"/>
      <c r="RJO275" s="692"/>
      <c r="RJP275" s="692"/>
      <c r="RJQ275" s="692"/>
      <c r="RJR275" s="692"/>
      <c r="RJS275" s="692"/>
      <c r="RJT275" s="692"/>
      <c r="RJU275" s="692"/>
      <c r="RJV275" s="692"/>
      <c r="RJW275" s="692"/>
      <c r="RJX275" s="692"/>
      <c r="RJY275" s="692"/>
      <c r="RJZ275" s="692"/>
      <c r="RKA275" s="692"/>
      <c r="RKB275" s="692"/>
      <c r="RKC275" s="692"/>
      <c r="RKD275" s="692"/>
      <c r="RKE275" s="692"/>
      <c r="RKF275" s="692"/>
      <c r="RKG275" s="692"/>
      <c r="RKH275" s="692"/>
      <c r="RKI275" s="692"/>
      <c r="RKJ275" s="692"/>
      <c r="RKK275" s="692"/>
      <c r="RKL275" s="692"/>
      <c r="RKM275" s="692"/>
      <c r="RKN275" s="692"/>
      <c r="RKO275" s="692"/>
      <c r="RKP275" s="692"/>
      <c r="RKQ275" s="692"/>
      <c r="RKR275" s="692"/>
      <c r="RKS275" s="692"/>
      <c r="RKT275" s="692"/>
      <c r="RKU275" s="692"/>
      <c r="RKV275" s="692"/>
      <c r="RKW275" s="692"/>
      <c r="RKX275" s="692"/>
      <c r="RKY275" s="692"/>
      <c r="RKZ275" s="692"/>
      <c r="RLA275" s="692"/>
      <c r="RLB275" s="692"/>
      <c r="RLC275" s="692"/>
      <c r="RLD275" s="692"/>
      <c r="RLE275" s="692"/>
      <c r="RLF275" s="692"/>
      <c r="RLG275" s="692"/>
      <c r="RLH275" s="692"/>
      <c r="RLI275" s="692"/>
      <c r="RLJ275" s="692"/>
      <c r="RLK275" s="692"/>
      <c r="RLL275" s="692"/>
      <c r="RLM275" s="692"/>
      <c r="RLN275" s="692"/>
      <c r="RLO275" s="692"/>
      <c r="RLP275" s="692"/>
      <c r="RLQ275" s="692"/>
      <c r="RLR275" s="692"/>
      <c r="RLS275" s="692"/>
      <c r="RLT275" s="692"/>
      <c r="RLU275" s="692"/>
      <c r="RLV275" s="692"/>
      <c r="RLW275" s="692"/>
      <c r="RLX275" s="692"/>
      <c r="RLY275" s="692"/>
      <c r="RLZ275" s="692"/>
      <c r="RMA275" s="692"/>
      <c r="RMB275" s="692"/>
      <c r="RMC275" s="692"/>
      <c r="RMD275" s="692"/>
      <c r="RME275" s="692"/>
      <c r="RMF275" s="692"/>
      <c r="RMG275" s="692"/>
      <c r="RMH275" s="692"/>
      <c r="RMI275" s="692"/>
      <c r="RMJ275" s="692"/>
      <c r="RMK275" s="692"/>
      <c r="RML275" s="692"/>
      <c r="RMM275" s="692"/>
      <c r="RMN275" s="692"/>
      <c r="RMO275" s="692"/>
      <c r="RMP275" s="692"/>
      <c r="RMQ275" s="692"/>
      <c r="RMR275" s="692"/>
      <c r="RMS275" s="692"/>
      <c r="RMT275" s="692"/>
      <c r="RMU275" s="692"/>
      <c r="RMV275" s="692"/>
      <c r="RMW275" s="692"/>
      <c r="RMX275" s="692"/>
      <c r="RMY275" s="692"/>
      <c r="RMZ275" s="692"/>
      <c r="RNA275" s="692"/>
      <c r="RNB275" s="692"/>
      <c r="RNC275" s="692"/>
      <c r="RND275" s="692"/>
      <c r="RNE275" s="692"/>
      <c r="RNF275" s="692"/>
      <c r="RNG275" s="692"/>
      <c r="RNH275" s="692"/>
      <c r="RNI275" s="692"/>
      <c r="RNJ275" s="692"/>
      <c r="RNK275" s="692"/>
      <c r="RNL275" s="692"/>
      <c r="RNM275" s="692"/>
      <c r="RNN275" s="692"/>
      <c r="RNO275" s="692"/>
      <c r="RNP275" s="692"/>
      <c r="RNQ275" s="692"/>
      <c r="RNR275" s="692"/>
      <c r="RNS275" s="692"/>
      <c r="RNT275" s="692"/>
      <c r="RNU275" s="692"/>
      <c r="RNV275" s="692"/>
      <c r="RNW275" s="692"/>
      <c r="RNX275" s="692"/>
      <c r="RNY275" s="692"/>
      <c r="RNZ275" s="692"/>
      <c r="ROA275" s="692"/>
      <c r="ROB275" s="692"/>
      <c r="ROC275" s="692"/>
      <c r="ROD275" s="692"/>
      <c r="ROE275" s="692"/>
      <c r="ROF275" s="692"/>
      <c r="ROG275" s="692"/>
      <c r="ROH275" s="692"/>
      <c r="ROI275" s="692"/>
      <c r="ROJ275" s="692"/>
      <c r="ROK275" s="692"/>
      <c r="ROL275" s="692"/>
      <c r="ROM275" s="692"/>
      <c r="RON275" s="692"/>
      <c r="ROO275" s="692"/>
      <c r="ROP275" s="692"/>
      <c r="ROQ275" s="692"/>
      <c r="ROR275" s="692"/>
      <c r="ROS275" s="692"/>
      <c r="ROT275" s="692"/>
      <c r="ROU275" s="692"/>
      <c r="ROV275" s="692"/>
      <c r="ROW275" s="692"/>
      <c r="ROX275" s="692"/>
      <c r="ROY275" s="692"/>
      <c r="ROZ275" s="692"/>
      <c r="RPA275" s="692"/>
      <c r="RPB275" s="692"/>
      <c r="RPC275" s="692"/>
      <c r="RPD275" s="692"/>
      <c r="RPE275" s="692"/>
      <c r="RPF275" s="692"/>
      <c r="RPG275" s="692"/>
      <c r="RPH275" s="692"/>
      <c r="RPI275" s="692"/>
      <c r="RPJ275" s="692"/>
      <c r="RPK275" s="692"/>
      <c r="RPL275" s="692"/>
      <c r="RPM275" s="692"/>
      <c r="RPN275" s="692"/>
      <c r="RPO275" s="692"/>
      <c r="RPP275" s="692"/>
      <c r="RPQ275" s="692"/>
      <c r="RPR275" s="692"/>
      <c r="RPS275" s="692"/>
      <c r="RPT275" s="692"/>
      <c r="RPU275" s="692"/>
      <c r="RPV275" s="692"/>
      <c r="RPW275" s="692"/>
      <c r="RPX275" s="692"/>
      <c r="RPY275" s="692"/>
      <c r="RPZ275" s="692"/>
      <c r="RQA275" s="692"/>
      <c r="RQB275" s="692"/>
      <c r="RQC275" s="692"/>
      <c r="RQD275" s="692"/>
      <c r="RQE275" s="692"/>
      <c r="RQF275" s="692"/>
      <c r="RQG275" s="692"/>
      <c r="RQH275" s="692"/>
      <c r="RQI275" s="692"/>
      <c r="RQJ275" s="692"/>
      <c r="RQK275" s="692"/>
      <c r="RQL275" s="692"/>
      <c r="RQM275" s="692"/>
      <c r="RQN275" s="692"/>
      <c r="RQO275" s="692"/>
      <c r="RQP275" s="692"/>
      <c r="RQQ275" s="692"/>
      <c r="RQR275" s="692"/>
      <c r="RQS275" s="692"/>
      <c r="RQT275" s="692"/>
      <c r="RQU275" s="692"/>
      <c r="RQV275" s="692"/>
      <c r="RQW275" s="692"/>
      <c r="RQX275" s="692"/>
      <c r="RQY275" s="692"/>
      <c r="RQZ275" s="692"/>
      <c r="RRA275" s="692"/>
      <c r="RRB275" s="692"/>
      <c r="RRC275" s="692"/>
      <c r="RRD275" s="692"/>
      <c r="RRE275" s="692"/>
      <c r="RRF275" s="692"/>
      <c r="RRG275" s="692"/>
      <c r="RRH275" s="692"/>
      <c r="RRI275" s="692"/>
      <c r="RRJ275" s="692"/>
      <c r="RRK275" s="692"/>
      <c r="RRL275" s="692"/>
      <c r="RRM275" s="692"/>
      <c r="RRN275" s="692"/>
      <c r="RRO275" s="692"/>
      <c r="RRP275" s="692"/>
      <c r="RRQ275" s="692"/>
      <c r="RRR275" s="692"/>
      <c r="RRS275" s="692"/>
      <c r="RRT275" s="692"/>
      <c r="RRU275" s="692"/>
      <c r="RRV275" s="692"/>
      <c r="RRW275" s="692"/>
      <c r="RRX275" s="692"/>
      <c r="RRY275" s="692"/>
      <c r="RRZ275" s="692"/>
      <c r="RSA275" s="692"/>
      <c r="RSB275" s="692"/>
      <c r="RSC275" s="692"/>
      <c r="RSD275" s="692"/>
      <c r="RSE275" s="692"/>
      <c r="RSF275" s="692"/>
      <c r="RSG275" s="692"/>
      <c r="RSH275" s="692"/>
      <c r="RSI275" s="692"/>
      <c r="RSJ275" s="692"/>
      <c r="RSK275" s="692"/>
      <c r="RSL275" s="692"/>
      <c r="RSM275" s="692"/>
      <c r="RSN275" s="692"/>
      <c r="RSO275" s="692"/>
      <c r="RSP275" s="692"/>
      <c r="RSQ275" s="692"/>
      <c r="RSR275" s="692"/>
      <c r="RSS275" s="692"/>
      <c r="RST275" s="692"/>
      <c r="RSU275" s="692"/>
      <c r="RSV275" s="692"/>
      <c r="RSW275" s="692"/>
      <c r="RSX275" s="692"/>
      <c r="RSY275" s="692"/>
      <c r="RSZ275" s="692"/>
      <c r="RTA275" s="692"/>
      <c r="RTB275" s="692"/>
      <c r="RTC275" s="692"/>
      <c r="RTD275" s="692"/>
      <c r="RTE275" s="692"/>
      <c r="RTF275" s="692"/>
      <c r="RTG275" s="692"/>
      <c r="RTH275" s="692"/>
      <c r="RTI275" s="692"/>
      <c r="RTJ275" s="692"/>
      <c r="RTK275" s="692"/>
      <c r="RTL275" s="692"/>
      <c r="RTM275" s="692"/>
      <c r="RTN275" s="692"/>
      <c r="RTO275" s="692"/>
      <c r="RTP275" s="692"/>
      <c r="RTQ275" s="692"/>
      <c r="RTR275" s="692"/>
      <c r="RTS275" s="692"/>
      <c r="RTT275" s="692"/>
      <c r="RTU275" s="692"/>
      <c r="RTV275" s="692"/>
      <c r="RTW275" s="692"/>
      <c r="RTX275" s="692"/>
      <c r="RTY275" s="692"/>
      <c r="RTZ275" s="692"/>
      <c r="RUA275" s="692"/>
      <c r="RUB275" s="692"/>
      <c r="RUC275" s="692"/>
      <c r="RUD275" s="692"/>
      <c r="RUE275" s="692"/>
      <c r="RUF275" s="692"/>
      <c r="RUG275" s="692"/>
      <c r="RUH275" s="692"/>
      <c r="RUI275" s="692"/>
      <c r="RUJ275" s="692"/>
      <c r="RUK275" s="692"/>
      <c r="RUL275" s="692"/>
      <c r="RUM275" s="692"/>
      <c r="RUN275" s="692"/>
      <c r="RUO275" s="692"/>
      <c r="RUP275" s="692"/>
      <c r="RUQ275" s="692"/>
      <c r="RUR275" s="692"/>
      <c r="RUS275" s="692"/>
      <c r="RUT275" s="692"/>
      <c r="RUU275" s="692"/>
      <c r="RUV275" s="692"/>
      <c r="RUW275" s="692"/>
      <c r="RUX275" s="692"/>
      <c r="RUY275" s="692"/>
      <c r="RUZ275" s="692"/>
      <c r="RVA275" s="692"/>
      <c r="RVB275" s="692"/>
      <c r="RVC275" s="692"/>
      <c r="RVD275" s="692"/>
      <c r="RVE275" s="692"/>
      <c r="RVF275" s="692"/>
      <c r="RVG275" s="692"/>
      <c r="RVH275" s="692"/>
      <c r="RVI275" s="692"/>
      <c r="RVJ275" s="692"/>
      <c r="RVK275" s="692"/>
      <c r="RVL275" s="692"/>
      <c r="RVM275" s="692"/>
      <c r="RVN275" s="692"/>
      <c r="RVO275" s="692"/>
      <c r="RVP275" s="692"/>
      <c r="RVQ275" s="692"/>
      <c r="RVR275" s="692"/>
      <c r="RVS275" s="692"/>
      <c r="RVT275" s="692"/>
      <c r="RVU275" s="692"/>
      <c r="RVV275" s="692"/>
      <c r="RVW275" s="692"/>
      <c r="RVX275" s="692"/>
      <c r="RVY275" s="692"/>
      <c r="RVZ275" s="692"/>
      <c r="RWA275" s="692"/>
      <c r="RWB275" s="692"/>
      <c r="RWC275" s="692"/>
      <c r="RWD275" s="692"/>
      <c r="RWE275" s="692"/>
      <c r="RWF275" s="692"/>
      <c r="RWG275" s="692"/>
      <c r="RWH275" s="692"/>
      <c r="RWI275" s="692"/>
      <c r="RWJ275" s="692"/>
      <c r="RWK275" s="692"/>
      <c r="RWL275" s="692"/>
      <c r="RWM275" s="692"/>
      <c r="RWN275" s="692"/>
      <c r="RWO275" s="692"/>
      <c r="RWP275" s="692"/>
      <c r="RWQ275" s="692"/>
      <c r="RWR275" s="692"/>
      <c r="RWS275" s="692"/>
      <c r="RWT275" s="692"/>
      <c r="RWU275" s="692"/>
      <c r="RWV275" s="692"/>
      <c r="RWW275" s="692"/>
      <c r="RWX275" s="692"/>
      <c r="RWY275" s="692"/>
      <c r="RWZ275" s="692"/>
      <c r="RXA275" s="692"/>
      <c r="RXB275" s="692"/>
      <c r="RXC275" s="692"/>
      <c r="RXD275" s="692"/>
      <c r="RXE275" s="692"/>
      <c r="RXF275" s="692"/>
      <c r="RXG275" s="692"/>
      <c r="RXH275" s="692"/>
      <c r="RXI275" s="692"/>
      <c r="RXJ275" s="692"/>
      <c r="RXK275" s="692"/>
      <c r="RXL275" s="692"/>
      <c r="RXM275" s="692"/>
      <c r="RXN275" s="692"/>
      <c r="RXO275" s="692"/>
      <c r="RXP275" s="692"/>
      <c r="RXQ275" s="692"/>
      <c r="RXR275" s="692"/>
      <c r="RXS275" s="692"/>
      <c r="RXT275" s="692"/>
      <c r="RXU275" s="692"/>
      <c r="RXV275" s="692"/>
      <c r="RXW275" s="692"/>
      <c r="RXX275" s="692"/>
      <c r="RXY275" s="692"/>
      <c r="RXZ275" s="692"/>
      <c r="RYA275" s="692"/>
      <c r="RYB275" s="692"/>
      <c r="RYC275" s="692"/>
      <c r="RYD275" s="692"/>
      <c r="RYE275" s="692"/>
      <c r="RYF275" s="692"/>
      <c r="RYG275" s="692"/>
      <c r="RYH275" s="692"/>
      <c r="RYI275" s="692"/>
      <c r="RYJ275" s="692"/>
      <c r="RYK275" s="692"/>
      <c r="RYL275" s="692"/>
      <c r="RYM275" s="692"/>
      <c r="RYN275" s="692"/>
      <c r="RYO275" s="692"/>
      <c r="RYP275" s="692"/>
      <c r="RYQ275" s="692"/>
      <c r="RYR275" s="692"/>
      <c r="RYS275" s="692"/>
      <c r="RYT275" s="692"/>
      <c r="RYU275" s="692"/>
      <c r="RYV275" s="692"/>
      <c r="RYW275" s="692"/>
      <c r="RYX275" s="692"/>
      <c r="RYY275" s="692"/>
      <c r="RYZ275" s="692"/>
      <c r="RZA275" s="692"/>
      <c r="RZB275" s="692"/>
      <c r="RZC275" s="692"/>
      <c r="RZD275" s="692"/>
      <c r="RZE275" s="692"/>
      <c r="RZF275" s="692"/>
      <c r="RZG275" s="692"/>
      <c r="RZH275" s="692"/>
      <c r="RZI275" s="692"/>
      <c r="RZJ275" s="692"/>
      <c r="RZK275" s="692"/>
      <c r="RZL275" s="692"/>
      <c r="RZM275" s="692"/>
      <c r="RZN275" s="692"/>
      <c r="RZO275" s="692"/>
      <c r="RZP275" s="692"/>
      <c r="RZQ275" s="692"/>
      <c r="RZR275" s="692"/>
      <c r="RZS275" s="692"/>
      <c r="RZT275" s="692"/>
      <c r="RZU275" s="692"/>
      <c r="RZV275" s="692"/>
      <c r="RZW275" s="692"/>
      <c r="RZX275" s="692"/>
      <c r="RZY275" s="692"/>
      <c r="RZZ275" s="692"/>
      <c r="SAA275" s="692"/>
      <c r="SAB275" s="692"/>
      <c r="SAC275" s="692"/>
      <c r="SAD275" s="692"/>
      <c r="SAE275" s="692"/>
      <c r="SAF275" s="692"/>
      <c r="SAG275" s="692"/>
      <c r="SAH275" s="692"/>
      <c r="SAI275" s="692"/>
      <c r="SAJ275" s="692"/>
      <c r="SAK275" s="692"/>
      <c r="SAL275" s="692"/>
      <c r="SAM275" s="692"/>
      <c r="SAN275" s="692"/>
      <c r="SAO275" s="692"/>
      <c r="SAP275" s="692"/>
      <c r="SAQ275" s="692"/>
      <c r="SAR275" s="692"/>
      <c r="SAS275" s="692"/>
      <c r="SAT275" s="692"/>
      <c r="SAU275" s="692"/>
      <c r="SAV275" s="692"/>
      <c r="SAW275" s="692"/>
      <c r="SAX275" s="692"/>
      <c r="SAY275" s="692"/>
      <c r="SAZ275" s="692"/>
      <c r="SBA275" s="692"/>
      <c r="SBB275" s="692"/>
      <c r="SBC275" s="692"/>
      <c r="SBD275" s="692"/>
      <c r="SBE275" s="692"/>
      <c r="SBF275" s="692"/>
      <c r="SBG275" s="692"/>
      <c r="SBH275" s="692"/>
      <c r="SBI275" s="692"/>
      <c r="SBJ275" s="692"/>
      <c r="SBK275" s="692"/>
      <c r="SBL275" s="692"/>
      <c r="SBM275" s="692"/>
      <c r="SBN275" s="692"/>
      <c r="SBO275" s="692"/>
      <c r="SBP275" s="692"/>
      <c r="SBQ275" s="692"/>
      <c r="SBR275" s="692"/>
      <c r="SBS275" s="692"/>
      <c r="SBT275" s="692"/>
      <c r="SBU275" s="692"/>
      <c r="SBV275" s="692"/>
      <c r="SBW275" s="692"/>
      <c r="SBX275" s="692"/>
      <c r="SBY275" s="692"/>
      <c r="SBZ275" s="692"/>
      <c r="SCA275" s="692"/>
      <c r="SCB275" s="692"/>
      <c r="SCC275" s="692"/>
      <c r="SCD275" s="692"/>
      <c r="SCE275" s="692"/>
      <c r="SCF275" s="692"/>
      <c r="SCG275" s="692"/>
      <c r="SCH275" s="692"/>
      <c r="SCI275" s="692"/>
      <c r="SCJ275" s="692"/>
      <c r="SCK275" s="692"/>
      <c r="SCL275" s="692"/>
      <c r="SCM275" s="692"/>
      <c r="SCN275" s="692"/>
      <c r="SCO275" s="692"/>
      <c r="SCP275" s="692"/>
      <c r="SCQ275" s="692"/>
      <c r="SCR275" s="692"/>
      <c r="SCS275" s="692"/>
      <c r="SCT275" s="692"/>
      <c r="SCU275" s="692"/>
      <c r="SCV275" s="692"/>
      <c r="SCW275" s="692"/>
      <c r="SCX275" s="692"/>
      <c r="SCY275" s="692"/>
      <c r="SCZ275" s="692"/>
      <c r="SDA275" s="692"/>
      <c r="SDB275" s="692"/>
      <c r="SDC275" s="692"/>
      <c r="SDD275" s="692"/>
      <c r="SDE275" s="692"/>
      <c r="SDF275" s="692"/>
      <c r="SDG275" s="692"/>
      <c r="SDH275" s="692"/>
      <c r="SDI275" s="692"/>
      <c r="SDJ275" s="692"/>
      <c r="SDK275" s="692"/>
      <c r="SDL275" s="692"/>
      <c r="SDM275" s="692"/>
      <c r="SDN275" s="692"/>
      <c r="SDO275" s="692"/>
      <c r="SDP275" s="692"/>
      <c r="SDQ275" s="692"/>
      <c r="SDR275" s="692"/>
      <c r="SDS275" s="692"/>
      <c r="SDT275" s="692"/>
      <c r="SDU275" s="692"/>
      <c r="SDV275" s="692"/>
      <c r="SDW275" s="692"/>
      <c r="SDX275" s="692"/>
      <c r="SDY275" s="692"/>
      <c r="SDZ275" s="692"/>
      <c r="SEA275" s="692"/>
      <c r="SEB275" s="692"/>
      <c r="SEC275" s="692"/>
      <c r="SED275" s="692"/>
      <c r="SEE275" s="692"/>
      <c r="SEF275" s="692"/>
      <c r="SEG275" s="692"/>
      <c r="SEH275" s="692"/>
      <c r="SEI275" s="692"/>
      <c r="SEJ275" s="692"/>
      <c r="SEK275" s="692"/>
      <c r="SEL275" s="692"/>
      <c r="SEM275" s="692"/>
      <c r="SEN275" s="692"/>
      <c r="SEO275" s="692"/>
      <c r="SEP275" s="692"/>
      <c r="SEQ275" s="692"/>
      <c r="SER275" s="692"/>
      <c r="SES275" s="692"/>
      <c r="SET275" s="692"/>
      <c r="SEU275" s="692"/>
      <c r="SEV275" s="692"/>
      <c r="SEW275" s="692"/>
      <c r="SEX275" s="692"/>
      <c r="SEY275" s="692"/>
      <c r="SEZ275" s="692"/>
      <c r="SFA275" s="692"/>
      <c r="SFB275" s="692"/>
      <c r="SFC275" s="692"/>
      <c r="SFD275" s="692"/>
      <c r="SFE275" s="692"/>
      <c r="SFF275" s="692"/>
      <c r="SFG275" s="692"/>
      <c r="SFH275" s="692"/>
      <c r="SFI275" s="692"/>
      <c r="SFJ275" s="692"/>
      <c r="SFK275" s="692"/>
      <c r="SFL275" s="692"/>
      <c r="SFM275" s="692"/>
      <c r="SFN275" s="692"/>
      <c r="SFO275" s="692"/>
      <c r="SFP275" s="692"/>
      <c r="SFQ275" s="692"/>
      <c r="SFR275" s="692"/>
      <c r="SFS275" s="692"/>
      <c r="SFT275" s="692"/>
      <c r="SFU275" s="692"/>
      <c r="SFV275" s="692"/>
      <c r="SFW275" s="692"/>
      <c r="SFX275" s="692"/>
      <c r="SFY275" s="692"/>
      <c r="SFZ275" s="692"/>
      <c r="SGA275" s="692"/>
      <c r="SGB275" s="692"/>
      <c r="SGC275" s="692"/>
      <c r="SGD275" s="692"/>
      <c r="SGE275" s="692"/>
      <c r="SGF275" s="692"/>
      <c r="SGG275" s="692"/>
      <c r="SGH275" s="692"/>
      <c r="SGI275" s="692"/>
      <c r="SGJ275" s="692"/>
      <c r="SGK275" s="692"/>
      <c r="SGL275" s="692"/>
      <c r="SGM275" s="692"/>
      <c r="SGN275" s="692"/>
      <c r="SGO275" s="692"/>
      <c r="SGP275" s="692"/>
      <c r="SGQ275" s="692"/>
      <c r="SGR275" s="692"/>
      <c r="SGS275" s="692"/>
      <c r="SGT275" s="692"/>
      <c r="SGU275" s="692"/>
      <c r="SGV275" s="692"/>
      <c r="SGW275" s="692"/>
      <c r="SGX275" s="692"/>
      <c r="SGY275" s="692"/>
      <c r="SGZ275" s="692"/>
      <c r="SHA275" s="692"/>
      <c r="SHB275" s="692"/>
      <c r="SHC275" s="692"/>
      <c r="SHD275" s="692"/>
      <c r="SHE275" s="692"/>
      <c r="SHF275" s="692"/>
      <c r="SHG275" s="692"/>
      <c r="SHH275" s="692"/>
      <c r="SHI275" s="692"/>
      <c r="SHJ275" s="692"/>
      <c r="SHK275" s="692"/>
      <c r="SHL275" s="692"/>
      <c r="SHM275" s="692"/>
      <c r="SHN275" s="692"/>
      <c r="SHO275" s="692"/>
      <c r="SHP275" s="692"/>
      <c r="SHQ275" s="692"/>
      <c r="SHR275" s="692"/>
      <c r="SHS275" s="692"/>
      <c r="SHT275" s="692"/>
      <c r="SHU275" s="692"/>
      <c r="SHV275" s="692"/>
      <c r="SHW275" s="692"/>
      <c r="SHX275" s="692"/>
      <c r="SHY275" s="692"/>
      <c r="SHZ275" s="692"/>
      <c r="SIA275" s="692"/>
      <c r="SIB275" s="692"/>
      <c r="SIC275" s="692"/>
      <c r="SID275" s="692"/>
      <c r="SIE275" s="692"/>
      <c r="SIF275" s="692"/>
      <c r="SIG275" s="692"/>
      <c r="SIH275" s="692"/>
      <c r="SII275" s="692"/>
      <c r="SIJ275" s="692"/>
      <c r="SIK275" s="692"/>
      <c r="SIL275" s="692"/>
      <c r="SIM275" s="692"/>
      <c r="SIN275" s="692"/>
      <c r="SIO275" s="692"/>
      <c r="SIP275" s="692"/>
      <c r="SIQ275" s="692"/>
      <c r="SIR275" s="692"/>
      <c r="SIS275" s="692"/>
      <c r="SIT275" s="692"/>
      <c r="SIU275" s="692"/>
      <c r="SIV275" s="692"/>
      <c r="SIW275" s="692"/>
      <c r="SIX275" s="692"/>
      <c r="SIY275" s="692"/>
      <c r="SIZ275" s="692"/>
      <c r="SJA275" s="692"/>
      <c r="SJB275" s="692"/>
      <c r="SJC275" s="692"/>
      <c r="SJD275" s="692"/>
      <c r="SJE275" s="692"/>
      <c r="SJF275" s="692"/>
      <c r="SJG275" s="692"/>
      <c r="SJH275" s="692"/>
      <c r="SJI275" s="692"/>
      <c r="SJJ275" s="692"/>
      <c r="SJK275" s="692"/>
      <c r="SJL275" s="692"/>
      <c r="SJM275" s="692"/>
      <c r="SJN275" s="692"/>
      <c r="SJO275" s="692"/>
      <c r="SJP275" s="692"/>
      <c r="SJQ275" s="692"/>
      <c r="SJR275" s="692"/>
      <c r="SJS275" s="692"/>
      <c r="SJT275" s="692"/>
      <c r="SJU275" s="692"/>
      <c r="SJV275" s="692"/>
      <c r="SJW275" s="692"/>
      <c r="SJX275" s="692"/>
      <c r="SJY275" s="692"/>
      <c r="SJZ275" s="692"/>
      <c r="SKA275" s="692"/>
      <c r="SKB275" s="692"/>
      <c r="SKC275" s="692"/>
      <c r="SKD275" s="692"/>
      <c r="SKE275" s="692"/>
      <c r="SKF275" s="692"/>
      <c r="SKG275" s="692"/>
      <c r="SKH275" s="692"/>
      <c r="SKI275" s="692"/>
      <c r="SKJ275" s="692"/>
      <c r="SKK275" s="692"/>
      <c r="SKL275" s="692"/>
      <c r="SKM275" s="692"/>
      <c r="SKN275" s="692"/>
      <c r="SKO275" s="692"/>
      <c r="SKP275" s="692"/>
      <c r="SKQ275" s="692"/>
      <c r="SKR275" s="692"/>
      <c r="SKS275" s="692"/>
      <c r="SKT275" s="692"/>
      <c r="SKU275" s="692"/>
      <c r="SKV275" s="692"/>
      <c r="SKW275" s="692"/>
      <c r="SKX275" s="692"/>
      <c r="SKY275" s="692"/>
      <c r="SKZ275" s="692"/>
      <c r="SLA275" s="692"/>
      <c r="SLB275" s="692"/>
      <c r="SLC275" s="692"/>
      <c r="SLD275" s="692"/>
      <c r="SLE275" s="692"/>
      <c r="SLF275" s="692"/>
      <c r="SLG275" s="692"/>
      <c r="SLH275" s="692"/>
      <c r="SLI275" s="692"/>
      <c r="SLJ275" s="692"/>
      <c r="SLK275" s="692"/>
      <c r="SLL275" s="692"/>
      <c r="SLM275" s="692"/>
      <c r="SLN275" s="692"/>
      <c r="SLO275" s="692"/>
      <c r="SLP275" s="692"/>
      <c r="SLQ275" s="692"/>
      <c r="SLR275" s="692"/>
      <c r="SLS275" s="692"/>
      <c r="SLT275" s="692"/>
      <c r="SLU275" s="692"/>
      <c r="SLV275" s="692"/>
      <c r="SLW275" s="692"/>
      <c r="SLX275" s="692"/>
      <c r="SLY275" s="692"/>
      <c r="SLZ275" s="692"/>
      <c r="SMA275" s="692"/>
      <c r="SMB275" s="692"/>
      <c r="SMC275" s="692"/>
      <c r="SMD275" s="692"/>
      <c r="SME275" s="692"/>
      <c r="SMF275" s="692"/>
      <c r="SMG275" s="692"/>
      <c r="SMH275" s="692"/>
      <c r="SMI275" s="692"/>
      <c r="SMJ275" s="692"/>
      <c r="SMK275" s="692"/>
      <c r="SML275" s="692"/>
      <c r="SMM275" s="692"/>
      <c r="SMN275" s="692"/>
      <c r="SMO275" s="692"/>
      <c r="SMP275" s="692"/>
      <c r="SMQ275" s="692"/>
      <c r="SMR275" s="692"/>
      <c r="SMS275" s="692"/>
      <c r="SMT275" s="692"/>
      <c r="SMU275" s="692"/>
      <c r="SMV275" s="692"/>
      <c r="SMW275" s="692"/>
      <c r="SMX275" s="692"/>
      <c r="SMY275" s="692"/>
      <c r="SMZ275" s="692"/>
      <c r="SNA275" s="692"/>
      <c r="SNB275" s="692"/>
      <c r="SNC275" s="692"/>
      <c r="SND275" s="692"/>
      <c r="SNE275" s="692"/>
      <c r="SNF275" s="692"/>
      <c r="SNG275" s="692"/>
      <c r="SNH275" s="692"/>
      <c r="SNI275" s="692"/>
      <c r="SNJ275" s="692"/>
      <c r="SNK275" s="692"/>
      <c r="SNL275" s="692"/>
      <c r="SNM275" s="692"/>
      <c r="SNN275" s="692"/>
      <c r="SNO275" s="692"/>
      <c r="SNP275" s="692"/>
      <c r="SNQ275" s="692"/>
      <c r="SNR275" s="692"/>
      <c r="SNS275" s="692"/>
      <c r="SNT275" s="692"/>
      <c r="SNU275" s="692"/>
      <c r="SNV275" s="692"/>
      <c r="SNW275" s="692"/>
      <c r="SNX275" s="692"/>
      <c r="SNY275" s="692"/>
      <c r="SNZ275" s="692"/>
      <c r="SOA275" s="692"/>
      <c r="SOB275" s="692"/>
      <c r="SOC275" s="692"/>
      <c r="SOD275" s="692"/>
      <c r="SOE275" s="692"/>
      <c r="SOF275" s="692"/>
      <c r="SOG275" s="692"/>
      <c r="SOH275" s="692"/>
      <c r="SOI275" s="692"/>
      <c r="SOJ275" s="692"/>
      <c r="SOK275" s="692"/>
      <c r="SOL275" s="692"/>
      <c r="SOM275" s="692"/>
      <c r="SON275" s="692"/>
      <c r="SOO275" s="692"/>
      <c r="SOP275" s="692"/>
      <c r="SOQ275" s="692"/>
      <c r="SOR275" s="692"/>
      <c r="SOS275" s="692"/>
      <c r="SOT275" s="692"/>
      <c r="SOU275" s="692"/>
      <c r="SOV275" s="692"/>
      <c r="SOW275" s="692"/>
      <c r="SOX275" s="692"/>
      <c r="SOY275" s="692"/>
      <c r="SOZ275" s="692"/>
      <c r="SPA275" s="692"/>
      <c r="SPB275" s="692"/>
      <c r="SPC275" s="692"/>
      <c r="SPD275" s="692"/>
      <c r="SPE275" s="692"/>
      <c r="SPF275" s="692"/>
      <c r="SPG275" s="692"/>
      <c r="SPH275" s="692"/>
      <c r="SPI275" s="692"/>
      <c r="SPJ275" s="692"/>
      <c r="SPK275" s="692"/>
      <c r="SPL275" s="692"/>
      <c r="SPM275" s="692"/>
      <c r="SPN275" s="692"/>
      <c r="SPO275" s="692"/>
      <c r="SPP275" s="692"/>
      <c r="SPQ275" s="692"/>
      <c r="SPR275" s="692"/>
      <c r="SPS275" s="692"/>
      <c r="SPT275" s="692"/>
      <c r="SPU275" s="692"/>
      <c r="SPV275" s="692"/>
      <c r="SPW275" s="692"/>
      <c r="SPX275" s="692"/>
      <c r="SPY275" s="692"/>
      <c r="SPZ275" s="692"/>
      <c r="SQA275" s="692"/>
      <c r="SQB275" s="692"/>
      <c r="SQC275" s="692"/>
      <c r="SQD275" s="692"/>
      <c r="SQE275" s="692"/>
      <c r="SQF275" s="692"/>
      <c r="SQG275" s="692"/>
      <c r="SQH275" s="692"/>
      <c r="SQI275" s="692"/>
      <c r="SQJ275" s="692"/>
      <c r="SQK275" s="692"/>
      <c r="SQL275" s="692"/>
      <c r="SQM275" s="692"/>
      <c r="SQN275" s="692"/>
      <c r="SQO275" s="692"/>
      <c r="SQP275" s="692"/>
      <c r="SQQ275" s="692"/>
      <c r="SQR275" s="692"/>
      <c r="SQS275" s="692"/>
      <c r="SQT275" s="692"/>
      <c r="SQU275" s="692"/>
      <c r="SQV275" s="692"/>
      <c r="SQW275" s="692"/>
      <c r="SQX275" s="692"/>
      <c r="SQY275" s="692"/>
      <c r="SQZ275" s="692"/>
      <c r="SRA275" s="692"/>
      <c r="SRB275" s="692"/>
      <c r="SRC275" s="692"/>
      <c r="SRD275" s="692"/>
      <c r="SRE275" s="692"/>
      <c r="SRF275" s="692"/>
      <c r="SRG275" s="692"/>
      <c r="SRH275" s="692"/>
      <c r="SRI275" s="692"/>
      <c r="SRJ275" s="692"/>
      <c r="SRK275" s="692"/>
      <c r="SRL275" s="692"/>
      <c r="SRM275" s="692"/>
      <c r="SRN275" s="692"/>
      <c r="SRO275" s="692"/>
      <c r="SRP275" s="692"/>
      <c r="SRQ275" s="692"/>
      <c r="SRR275" s="692"/>
      <c r="SRS275" s="692"/>
      <c r="SRT275" s="692"/>
      <c r="SRU275" s="692"/>
      <c r="SRV275" s="692"/>
      <c r="SRW275" s="692"/>
      <c r="SRX275" s="692"/>
      <c r="SRY275" s="692"/>
      <c r="SRZ275" s="692"/>
      <c r="SSA275" s="692"/>
      <c r="SSB275" s="692"/>
      <c r="SSC275" s="692"/>
      <c r="SSD275" s="692"/>
      <c r="SSE275" s="692"/>
      <c r="SSF275" s="692"/>
      <c r="SSG275" s="692"/>
      <c r="SSH275" s="692"/>
      <c r="SSI275" s="692"/>
      <c r="SSJ275" s="692"/>
      <c r="SSK275" s="692"/>
      <c r="SSL275" s="692"/>
      <c r="SSM275" s="692"/>
      <c r="SSN275" s="692"/>
      <c r="SSO275" s="692"/>
      <c r="SSP275" s="692"/>
      <c r="SSQ275" s="692"/>
      <c r="SSR275" s="692"/>
      <c r="SSS275" s="692"/>
      <c r="SST275" s="692"/>
      <c r="SSU275" s="692"/>
      <c r="SSV275" s="692"/>
      <c r="SSW275" s="692"/>
      <c r="SSX275" s="692"/>
      <c r="SSY275" s="692"/>
      <c r="SSZ275" s="692"/>
      <c r="STA275" s="692"/>
      <c r="STB275" s="692"/>
      <c r="STC275" s="692"/>
      <c r="STD275" s="692"/>
      <c r="STE275" s="692"/>
      <c r="STF275" s="692"/>
      <c r="STG275" s="692"/>
      <c r="STH275" s="692"/>
      <c r="STI275" s="692"/>
      <c r="STJ275" s="692"/>
      <c r="STK275" s="692"/>
      <c r="STL275" s="692"/>
      <c r="STM275" s="692"/>
      <c r="STN275" s="692"/>
      <c r="STO275" s="692"/>
      <c r="STP275" s="692"/>
      <c r="STQ275" s="692"/>
      <c r="STR275" s="692"/>
      <c r="STS275" s="692"/>
      <c r="STT275" s="692"/>
      <c r="STU275" s="692"/>
      <c r="STV275" s="692"/>
      <c r="STW275" s="692"/>
      <c r="STX275" s="692"/>
      <c r="STY275" s="692"/>
      <c r="STZ275" s="692"/>
      <c r="SUA275" s="692"/>
      <c r="SUB275" s="692"/>
      <c r="SUC275" s="692"/>
      <c r="SUD275" s="692"/>
      <c r="SUE275" s="692"/>
      <c r="SUF275" s="692"/>
      <c r="SUG275" s="692"/>
      <c r="SUH275" s="692"/>
      <c r="SUI275" s="692"/>
      <c r="SUJ275" s="692"/>
      <c r="SUK275" s="692"/>
      <c r="SUL275" s="692"/>
      <c r="SUM275" s="692"/>
      <c r="SUN275" s="692"/>
      <c r="SUO275" s="692"/>
      <c r="SUP275" s="692"/>
      <c r="SUQ275" s="692"/>
      <c r="SUR275" s="692"/>
      <c r="SUS275" s="692"/>
      <c r="SUT275" s="692"/>
      <c r="SUU275" s="692"/>
      <c r="SUV275" s="692"/>
      <c r="SUW275" s="692"/>
      <c r="SUX275" s="692"/>
      <c r="SUY275" s="692"/>
      <c r="SUZ275" s="692"/>
      <c r="SVA275" s="692"/>
      <c r="SVB275" s="692"/>
      <c r="SVC275" s="692"/>
      <c r="SVD275" s="692"/>
      <c r="SVE275" s="692"/>
      <c r="SVF275" s="692"/>
      <c r="SVG275" s="692"/>
      <c r="SVH275" s="692"/>
      <c r="SVI275" s="692"/>
      <c r="SVJ275" s="692"/>
      <c r="SVK275" s="692"/>
      <c r="SVL275" s="692"/>
      <c r="SVM275" s="692"/>
      <c r="SVN275" s="692"/>
      <c r="SVO275" s="692"/>
      <c r="SVP275" s="692"/>
      <c r="SVQ275" s="692"/>
      <c r="SVR275" s="692"/>
      <c r="SVS275" s="692"/>
      <c r="SVT275" s="692"/>
      <c r="SVU275" s="692"/>
      <c r="SVV275" s="692"/>
      <c r="SVW275" s="692"/>
      <c r="SVX275" s="692"/>
      <c r="SVY275" s="692"/>
      <c r="SVZ275" s="692"/>
      <c r="SWA275" s="692"/>
      <c r="SWB275" s="692"/>
      <c r="SWC275" s="692"/>
      <c r="SWD275" s="692"/>
      <c r="SWE275" s="692"/>
      <c r="SWF275" s="692"/>
      <c r="SWG275" s="692"/>
      <c r="SWH275" s="692"/>
      <c r="SWI275" s="692"/>
      <c r="SWJ275" s="692"/>
      <c r="SWK275" s="692"/>
      <c r="SWL275" s="692"/>
      <c r="SWM275" s="692"/>
      <c r="SWN275" s="692"/>
      <c r="SWO275" s="692"/>
      <c r="SWP275" s="692"/>
      <c r="SWQ275" s="692"/>
      <c r="SWR275" s="692"/>
      <c r="SWS275" s="692"/>
      <c r="SWT275" s="692"/>
      <c r="SWU275" s="692"/>
      <c r="SWV275" s="692"/>
      <c r="SWW275" s="692"/>
      <c r="SWX275" s="692"/>
      <c r="SWY275" s="692"/>
      <c r="SWZ275" s="692"/>
      <c r="SXA275" s="692"/>
      <c r="SXB275" s="692"/>
      <c r="SXC275" s="692"/>
      <c r="SXD275" s="692"/>
      <c r="SXE275" s="692"/>
      <c r="SXF275" s="692"/>
      <c r="SXG275" s="692"/>
      <c r="SXH275" s="692"/>
      <c r="SXI275" s="692"/>
      <c r="SXJ275" s="692"/>
      <c r="SXK275" s="692"/>
      <c r="SXL275" s="692"/>
      <c r="SXM275" s="692"/>
      <c r="SXN275" s="692"/>
      <c r="SXO275" s="692"/>
      <c r="SXP275" s="692"/>
      <c r="SXQ275" s="692"/>
      <c r="SXR275" s="692"/>
      <c r="SXS275" s="692"/>
      <c r="SXT275" s="692"/>
      <c r="SXU275" s="692"/>
      <c r="SXV275" s="692"/>
      <c r="SXW275" s="692"/>
      <c r="SXX275" s="692"/>
      <c r="SXY275" s="692"/>
      <c r="SXZ275" s="692"/>
      <c r="SYA275" s="692"/>
      <c r="SYB275" s="692"/>
      <c r="SYC275" s="692"/>
      <c r="SYD275" s="692"/>
      <c r="SYE275" s="692"/>
      <c r="SYF275" s="692"/>
      <c r="SYG275" s="692"/>
      <c r="SYH275" s="692"/>
      <c r="SYI275" s="692"/>
      <c r="SYJ275" s="692"/>
      <c r="SYK275" s="692"/>
      <c r="SYL275" s="692"/>
      <c r="SYM275" s="692"/>
      <c r="SYN275" s="692"/>
      <c r="SYO275" s="692"/>
      <c r="SYP275" s="692"/>
      <c r="SYQ275" s="692"/>
      <c r="SYR275" s="692"/>
      <c r="SYS275" s="692"/>
      <c r="SYT275" s="692"/>
      <c r="SYU275" s="692"/>
      <c r="SYV275" s="692"/>
      <c r="SYW275" s="692"/>
      <c r="SYX275" s="692"/>
      <c r="SYY275" s="692"/>
      <c r="SYZ275" s="692"/>
      <c r="SZA275" s="692"/>
      <c r="SZB275" s="692"/>
      <c r="SZC275" s="692"/>
      <c r="SZD275" s="692"/>
      <c r="SZE275" s="692"/>
      <c r="SZF275" s="692"/>
      <c r="SZG275" s="692"/>
      <c r="SZH275" s="692"/>
      <c r="SZI275" s="692"/>
      <c r="SZJ275" s="692"/>
      <c r="SZK275" s="692"/>
      <c r="SZL275" s="692"/>
      <c r="SZM275" s="692"/>
      <c r="SZN275" s="692"/>
      <c r="SZO275" s="692"/>
      <c r="SZP275" s="692"/>
      <c r="SZQ275" s="692"/>
      <c r="SZR275" s="692"/>
      <c r="SZS275" s="692"/>
      <c r="SZT275" s="692"/>
      <c r="SZU275" s="692"/>
      <c r="SZV275" s="692"/>
      <c r="SZW275" s="692"/>
      <c r="SZX275" s="692"/>
      <c r="SZY275" s="692"/>
      <c r="SZZ275" s="692"/>
      <c r="TAA275" s="692"/>
      <c r="TAB275" s="692"/>
      <c r="TAC275" s="692"/>
      <c r="TAD275" s="692"/>
      <c r="TAE275" s="692"/>
      <c r="TAF275" s="692"/>
      <c r="TAG275" s="692"/>
      <c r="TAH275" s="692"/>
      <c r="TAI275" s="692"/>
      <c r="TAJ275" s="692"/>
      <c r="TAK275" s="692"/>
      <c r="TAL275" s="692"/>
      <c r="TAM275" s="692"/>
      <c r="TAN275" s="692"/>
      <c r="TAO275" s="692"/>
      <c r="TAP275" s="692"/>
      <c r="TAQ275" s="692"/>
      <c r="TAR275" s="692"/>
      <c r="TAS275" s="692"/>
      <c r="TAT275" s="692"/>
      <c r="TAU275" s="692"/>
      <c r="TAV275" s="692"/>
      <c r="TAW275" s="692"/>
      <c r="TAX275" s="692"/>
      <c r="TAY275" s="692"/>
      <c r="TAZ275" s="692"/>
      <c r="TBA275" s="692"/>
      <c r="TBB275" s="692"/>
      <c r="TBC275" s="692"/>
      <c r="TBD275" s="692"/>
      <c r="TBE275" s="692"/>
      <c r="TBF275" s="692"/>
      <c r="TBG275" s="692"/>
      <c r="TBH275" s="692"/>
      <c r="TBI275" s="692"/>
      <c r="TBJ275" s="692"/>
      <c r="TBK275" s="692"/>
      <c r="TBL275" s="692"/>
      <c r="TBM275" s="692"/>
      <c r="TBN275" s="692"/>
      <c r="TBO275" s="692"/>
      <c r="TBP275" s="692"/>
      <c r="TBQ275" s="692"/>
      <c r="TBR275" s="692"/>
      <c r="TBS275" s="692"/>
      <c r="TBT275" s="692"/>
      <c r="TBU275" s="692"/>
      <c r="TBV275" s="692"/>
      <c r="TBW275" s="692"/>
      <c r="TBX275" s="692"/>
      <c r="TBY275" s="692"/>
      <c r="TBZ275" s="692"/>
      <c r="TCA275" s="692"/>
      <c r="TCB275" s="692"/>
      <c r="TCC275" s="692"/>
      <c r="TCD275" s="692"/>
      <c r="TCE275" s="692"/>
      <c r="TCF275" s="692"/>
      <c r="TCG275" s="692"/>
      <c r="TCH275" s="692"/>
      <c r="TCI275" s="692"/>
      <c r="TCJ275" s="692"/>
      <c r="TCK275" s="692"/>
      <c r="TCL275" s="692"/>
      <c r="TCM275" s="692"/>
      <c r="TCN275" s="692"/>
      <c r="TCO275" s="692"/>
      <c r="TCP275" s="692"/>
      <c r="TCQ275" s="692"/>
      <c r="TCR275" s="692"/>
      <c r="TCS275" s="692"/>
      <c r="TCT275" s="692"/>
      <c r="TCU275" s="692"/>
      <c r="TCV275" s="692"/>
      <c r="TCW275" s="692"/>
      <c r="TCX275" s="692"/>
      <c r="TCY275" s="692"/>
      <c r="TCZ275" s="692"/>
      <c r="TDA275" s="692"/>
      <c r="TDB275" s="692"/>
      <c r="TDC275" s="692"/>
      <c r="TDD275" s="692"/>
      <c r="TDE275" s="692"/>
      <c r="TDF275" s="692"/>
      <c r="TDG275" s="692"/>
      <c r="TDH275" s="692"/>
      <c r="TDI275" s="692"/>
      <c r="TDJ275" s="692"/>
      <c r="TDK275" s="692"/>
      <c r="TDL275" s="692"/>
      <c r="TDM275" s="692"/>
      <c r="TDN275" s="692"/>
      <c r="TDO275" s="692"/>
      <c r="TDP275" s="692"/>
      <c r="TDQ275" s="692"/>
      <c r="TDR275" s="692"/>
      <c r="TDS275" s="692"/>
      <c r="TDT275" s="692"/>
      <c r="TDU275" s="692"/>
      <c r="TDV275" s="692"/>
      <c r="TDW275" s="692"/>
      <c r="TDX275" s="692"/>
      <c r="TDY275" s="692"/>
      <c r="TDZ275" s="692"/>
      <c r="TEA275" s="692"/>
      <c r="TEB275" s="692"/>
      <c r="TEC275" s="692"/>
      <c r="TED275" s="692"/>
      <c r="TEE275" s="692"/>
      <c r="TEF275" s="692"/>
      <c r="TEG275" s="692"/>
      <c r="TEH275" s="692"/>
      <c r="TEI275" s="692"/>
      <c r="TEJ275" s="692"/>
      <c r="TEK275" s="692"/>
      <c r="TEL275" s="692"/>
      <c r="TEM275" s="692"/>
      <c r="TEN275" s="692"/>
      <c r="TEO275" s="692"/>
      <c r="TEP275" s="692"/>
      <c r="TEQ275" s="692"/>
      <c r="TER275" s="692"/>
      <c r="TES275" s="692"/>
      <c r="TET275" s="692"/>
      <c r="TEU275" s="692"/>
      <c r="TEV275" s="692"/>
      <c r="TEW275" s="692"/>
      <c r="TEX275" s="692"/>
      <c r="TEY275" s="692"/>
      <c r="TEZ275" s="692"/>
      <c r="TFA275" s="692"/>
      <c r="TFB275" s="692"/>
      <c r="TFC275" s="692"/>
      <c r="TFD275" s="692"/>
      <c r="TFE275" s="692"/>
      <c r="TFF275" s="692"/>
      <c r="TFG275" s="692"/>
      <c r="TFH275" s="692"/>
      <c r="TFI275" s="692"/>
      <c r="TFJ275" s="692"/>
      <c r="TFK275" s="692"/>
      <c r="TFL275" s="692"/>
      <c r="TFM275" s="692"/>
      <c r="TFN275" s="692"/>
      <c r="TFO275" s="692"/>
      <c r="TFP275" s="692"/>
      <c r="TFQ275" s="692"/>
      <c r="TFR275" s="692"/>
      <c r="TFS275" s="692"/>
      <c r="TFT275" s="692"/>
      <c r="TFU275" s="692"/>
      <c r="TFV275" s="692"/>
      <c r="TFW275" s="692"/>
      <c r="TFX275" s="692"/>
      <c r="TFY275" s="692"/>
      <c r="TFZ275" s="692"/>
      <c r="TGA275" s="692"/>
      <c r="TGB275" s="692"/>
      <c r="TGC275" s="692"/>
      <c r="TGD275" s="692"/>
      <c r="TGE275" s="692"/>
      <c r="TGF275" s="692"/>
      <c r="TGG275" s="692"/>
      <c r="TGH275" s="692"/>
      <c r="TGI275" s="692"/>
      <c r="TGJ275" s="692"/>
      <c r="TGK275" s="692"/>
      <c r="TGL275" s="692"/>
      <c r="TGM275" s="692"/>
      <c r="TGN275" s="692"/>
      <c r="TGO275" s="692"/>
      <c r="TGP275" s="692"/>
      <c r="TGQ275" s="692"/>
      <c r="TGR275" s="692"/>
      <c r="TGS275" s="692"/>
      <c r="TGT275" s="692"/>
      <c r="TGU275" s="692"/>
      <c r="TGV275" s="692"/>
      <c r="TGW275" s="692"/>
      <c r="TGX275" s="692"/>
      <c r="TGY275" s="692"/>
      <c r="TGZ275" s="692"/>
      <c r="THA275" s="692"/>
      <c r="THB275" s="692"/>
      <c r="THC275" s="692"/>
      <c r="THD275" s="692"/>
      <c r="THE275" s="692"/>
      <c r="THF275" s="692"/>
      <c r="THG275" s="692"/>
      <c r="THH275" s="692"/>
      <c r="THI275" s="692"/>
      <c r="THJ275" s="692"/>
      <c r="THK275" s="692"/>
      <c r="THL275" s="692"/>
      <c r="THM275" s="692"/>
      <c r="THN275" s="692"/>
      <c r="THO275" s="692"/>
      <c r="THP275" s="692"/>
      <c r="THQ275" s="692"/>
      <c r="THR275" s="692"/>
      <c r="THS275" s="692"/>
      <c r="THT275" s="692"/>
      <c r="THU275" s="692"/>
      <c r="THV275" s="692"/>
      <c r="THW275" s="692"/>
      <c r="THX275" s="692"/>
      <c r="THY275" s="692"/>
      <c r="THZ275" s="692"/>
      <c r="TIA275" s="692"/>
      <c r="TIB275" s="692"/>
      <c r="TIC275" s="692"/>
      <c r="TID275" s="692"/>
      <c r="TIE275" s="692"/>
      <c r="TIF275" s="692"/>
      <c r="TIG275" s="692"/>
      <c r="TIH275" s="692"/>
      <c r="TII275" s="692"/>
      <c r="TIJ275" s="692"/>
      <c r="TIK275" s="692"/>
      <c r="TIL275" s="692"/>
      <c r="TIM275" s="692"/>
      <c r="TIN275" s="692"/>
      <c r="TIO275" s="692"/>
      <c r="TIP275" s="692"/>
      <c r="TIQ275" s="692"/>
      <c r="TIR275" s="692"/>
      <c r="TIS275" s="692"/>
      <c r="TIT275" s="692"/>
      <c r="TIU275" s="692"/>
      <c r="TIV275" s="692"/>
      <c r="TIW275" s="692"/>
      <c r="TIX275" s="692"/>
      <c r="TIY275" s="692"/>
      <c r="TIZ275" s="692"/>
      <c r="TJA275" s="692"/>
      <c r="TJB275" s="692"/>
      <c r="TJC275" s="692"/>
      <c r="TJD275" s="692"/>
      <c r="TJE275" s="692"/>
      <c r="TJF275" s="692"/>
      <c r="TJG275" s="692"/>
      <c r="TJH275" s="692"/>
      <c r="TJI275" s="692"/>
      <c r="TJJ275" s="692"/>
      <c r="TJK275" s="692"/>
      <c r="TJL275" s="692"/>
      <c r="TJM275" s="692"/>
      <c r="TJN275" s="692"/>
      <c r="TJO275" s="692"/>
      <c r="TJP275" s="692"/>
      <c r="TJQ275" s="692"/>
      <c r="TJR275" s="692"/>
      <c r="TJS275" s="692"/>
      <c r="TJT275" s="692"/>
      <c r="TJU275" s="692"/>
      <c r="TJV275" s="692"/>
      <c r="TJW275" s="692"/>
      <c r="TJX275" s="692"/>
      <c r="TJY275" s="692"/>
      <c r="TJZ275" s="692"/>
      <c r="TKA275" s="692"/>
      <c r="TKB275" s="692"/>
      <c r="TKC275" s="692"/>
      <c r="TKD275" s="692"/>
      <c r="TKE275" s="692"/>
      <c r="TKF275" s="692"/>
      <c r="TKG275" s="692"/>
      <c r="TKH275" s="692"/>
      <c r="TKI275" s="692"/>
      <c r="TKJ275" s="692"/>
      <c r="TKK275" s="692"/>
      <c r="TKL275" s="692"/>
      <c r="TKM275" s="692"/>
      <c r="TKN275" s="692"/>
      <c r="TKO275" s="692"/>
      <c r="TKP275" s="692"/>
      <c r="TKQ275" s="692"/>
      <c r="TKR275" s="692"/>
      <c r="TKS275" s="692"/>
      <c r="TKT275" s="692"/>
      <c r="TKU275" s="692"/>
      <c r="TKV275" s="692"/>
      <c r="TKW275" s="692"/>
      <c r="TKX275" s="692"/>
      <c r="TKY275" s="692"/>
      <c r="TKZ275" s="692"/>
      <c r="TLA275" s="692"/>
      <c r="TLB275" s="692"/>
      <c r="TLC275" s="692"/>
      <c r="TLD275" s="692"/>
      <c r="TLE275" s="692"/>
      <c r="TLF275" s="692"/>
      <c r="TLG275" s="692"/>
      <c r="TLH275" s="692"/>
      <c r="TLI275" s="692"/>
      <c r="TLJ275" s="692"/>
      <c r="TLK275" s="692"/>
      <c r="TLL275" s="692"/>
      <c r="TLM275" s="692"/>
      <c r="TLN275" s="692"/>
      <c r="TLO275" s="692"/>
      <c r="TLP275" s="692"/>
      <c r="TLQ275" s="692"/>
      <c r="TLR275" s="692"/>
      <c r="TLS275" s="692"/>
      <c r="TLT275" s="692"/>
      <c r="TLU275" s="692"/>
      <c r="TLV275" s="692"/>
      <c r="TLW275" s="692"/>
      <c r="TLX275" s="692"/>
      <c r="TLY275" s="692"/>
      <c r="TLZ275" s="692"/>
      <c r="TMA275" s="692"/>
      <c r="TMB275" s="692"/>
      <c r="TMC275" s="692"/>
      <c r="TMD275" s="692"/>
      <c r="TME275" s="692"/>
      <c r="TMF275" s="692"/>
      <c r="TMG275" s="692"/>
      <c r="TMH275" s="692"/>
      <c r="TMI275" s="692"/>
      <c r="TMJ275" s="692"/>
      <c r="TMK275" s="692"/>
      <c r="TML275" s="692"/>
      <c r="TMM275" s="692"/>
      <c r="TMN275" s="692"/>
      <c r="TMO275" s="692"/>
      <c r="TMP275" s="692"/>
      <c r="TMQ275" s="692"/>
      <c r="TMR275" s="692"/>
      <c r="TMS275" s="692"/>
      <c r="TMT275" s="692"/>
      <c r="TMU275" s="692"/>
      <c r="TMV275" s="692"/>
      <c r="TMW275" s="692"/>
      <c r="TMX275" s="692"/>
      <c r="TMY275" s="692"/>
      <c r="TMZ275" s="692"/>
      <c r="TNA275" s="692"/>
      <c r="TNB275" s="692"/>
      <c r="TNC275" s="692"/>
      <c r="TND275" s="692"/>
      <c r="TNE275" s="692"/>
      <c r="TNF275" s="692"/>
      <c r="TNG275" s="692"/>
      <c r="TNH275" s="692"/>
      <c r="TNI275" s="692"/>
      <c r="TNJ275" s="692"/>
      <c r="TNK275" s="692"/>
      <c r="TNL275" s="692"/>
      <c r="TNM275" s="692"/>
      <c r="TNN275" s="692"/>
      <c r="TNO275" s="692"/>
      <c r="TNP275" s="692"/>
      <c r="TNQ275" s="692"/>
      <c r="TNR275" s="692"/>
      <c r="TNS275" s="692"/>
      <c r="TNT275" s="692"/>
      <c r="TNU275" s="692"/>
      <c r="TNV275" s="692"/>
      <c r="TNW275" s="692"/>
      <c r="TNX275" s="692"/>
      <c r="TNY275" s="692"/>
      <c r="TNZ275" s="692"/>
      <c r="TOA275" s="692"/>
      <c r="TOB275" s="692"/>
      <c r="TOC275" s="692"/>
      <c r="TOD275" s="692"/>
      <c r="TOE275" s="692"/>
      <c r="TOF275" s="692"/>
      <c r="TOG275" s="692"/>
      <c r="TOH275" s="692"/>
      <c r="TOI275" s="692"/>
      <c r="TOJ275" s="692"/>
      <c r="TOK275" s="692"/>
      <c r="TOL275" s="692"/>
      <c r="TOM275" s="692"/>
      <c r="TON275" s="692"/>
      <c r="TOO275" s="692"/>
      <c r="TOP275" s="692"/>
      <c r="TOQ275" s="692"/>
      <c r="TOR275" s="692"/>
      <c r="TOS275" s="692"/>
      <c r="TOT275" s="692"/>
      <c r="TOU275" s="692"/>
      <c r="TOV275" s="692"/>
      <c r="TOW275" s="692"/>
      <c r="TOX275" s="692"/>
      <c r="TOY275" s="692"/>
      <c r="TOZ275" s="692"/>
      <c r="TPA275" s="692"/>
      <c r="TPB275" s="692"/>
      <c r="TPC275" s="692"/>
      <c r="TPD275" s="692"/>
      <c r="TPE275" s="692"/>
      <c r="TPF275" s="692"/>
      <c r="TPG275" s="692"/>
      <c r="TPH275" s="692"/>
      <c r="TPI275" s="692"/>
      <c r="TPJ275" s="692"/>
      <c r="TPK275" s="692"/>
      <c r="TPL275" s="692"/>
      <c r="TPM275" s="692"/>
      <c r="TPN275" s="692"/>
      <c r="TPO275" s="692"/>
      <c r="TPP275" s="692"/>
      <c r="TPQ275" s="692"/>
      <c r="TPR275" s="692"/>
      <c r="TPS275" s="692"/>
      <c r="TPT275" s="692"/>
      <c r="TPU275" s="692"/>
      <c r="TPV275" s="692"/>
      <c r="TPW275" s="692"/>
      <c r="TPX275" s="692"/>
      <c r="TPY275" s="692"/>
      <c r="TPZ275" s="692"/>
      <c r="TQA275" s="692"/>
      <c r="TQB275" s="692"/>
      <c r="TQC275" s="692"/>
      <c r="TQD275" s="692"/>
      <c r="TQE275" s="692"/>
      <c r="TQF275" s="692"/>
      <c r="TQG275" s="692"/>
      <c r="TQH275" s="692"/>
      <c r="TQI275" s="692"/>
      <c r="TQJ275" s="692"/>
      <c r="TQK275" s="692"/>
      <c r="TQL275" s="692"/>
      <c r="TQM275" s="692"/>
      <c r="TQN275" s="692"/>
      <c r="TQO275" s="692"/>
      <c r="TQP275" s="692"/>
      <c r="TQQ275" s="692"/>
      <c r="TQR275" s="692"/>
      <c r="TQS275" s="692"/>
      <c r="TQT275" s="692"/>
      <c r="TQU275" s="692"/>
      <c r="TQV275" s="692"/>
      <c r="TQW275" s="692"/>
      <c r="TQX275" s="692"/>
      <c r="TQY275" s="692"/>
      <c r="TQZ275" s="692"/>
      <c r="TRA275" s="692"/>
      <c r="TRB275" s="692"/>
      <c r="TRC275" s="692"/>
      <c r="TRD275" s="692"/>
      <c r="TRE275" s="692"/>
      <c r="TRF275" s="692"/>
      <c r="TRG275" s="692"/>
      <c r="TRH275" s="692"/>
      <c r="TRI275" s="692"/>
      <c r="TRJ275" s="692"/>
      <c r="TRK275" s="692"/>
      <c r="TRL275" s="692"/>
      <c r="TRM275" s="692"/>
      <c r="TRN275" s="692"/>
      <c r="TRO275" s="692"/>
      <c r="TRP275" s="692"/>
      <c r="TRQ275" s="692"/>
      <c r="TRR275" s="692"/>
      <c r="TRS275" s="692"/>
      <c r="TRT275" s="692"/>
      <c r="TRU275" s="692"/>
      <c r="TRV275" s="692"/>
      <c r="TRW275" s="692"/>
      <c r="TRX275" s="692"/>
      <c r="TRY275" s="692"/>
      <c r="TRZ275" s="692"/>
      <c r="TSA275" s="692"/>
      <c r="TSB275" s="692"/>
      <c r="TSC275" s="692"/>
      <c r="TSD275" s="692"/>
      <c r="TSE275" s="692"/>
      <c r="TSF275" s="692"/>
      <c r="TSG275" s="692"/>
      <c r="TSH275" s="692"/>
      <c r="TSI275" s="692"/>
      <c r="TSJ275" s="692"/>
      <c r="TSK275" s="692"/>
      <c r="TSL275" s="692"/>
      <c r="TSM275" s="692"/>
      <c r="TSN275" s="692"/>
      <c r="TSO275" s="692"/>
      <c r="TSP275" s="692"/>
      <c r="TSQ275" s="692"/>
      <c r="TSR275" s="692"/>
      <c r="TSS275" s="692"/>
      <c r="TST275" s="692"/>
      <c r="TSU275" s="692"/>
      <c r="TSV275" s="692"/>
      <c r="TSW275" s="692"/>
      <c r="TSX275" s="692"/>
      <c r="TSY275" s="692"/>
      <c r="TSZ275" s="692"/>
      <c r="TTA275" s="692"/>
      <c r="TTB275" s="692"/>
      <c r="TTC275" s="692"/>
      <c r="TTD275" s="692"/>
      <c r="TTE275" s="692"/>
      <c r="TTF275" s="692"/>
      <c r="TTG275" s="692"/>
      <c r="TTH275" s="692"/>
      <c r="TTI275" s="692"/>
      <c r="TTJ275" s="692"/>
      <c r="TTK275" s="692"/>
      <c r="TTL275" s="692"/>
      <c r="TTM275" s="692"/>
      <c r="TTN275" s="692"/>
      <c r="TTO275" s="692"/>
      <c r="TTP275" s="692"/>
      <c r="TTQ275" s="692"/>
      <c r="TTR275" s="692"/>
      <c r="TTS275" s="692"/>
      <c r="TTT275" s="692"/>
      <c r="TTU275" s="692"/>
      <c r="TTV275" s="692"/>
      <c r="TTW275" s="692"/>
      <c r="TTX275" s="692"/>
      <c r="TTY275" s="692"/>
      <c r="TTZ275" s="692"/>
      <c r="TUA275" s="692"/>
      <c r="TUB275" s="692"/>
      <c r="TUC275" s="692"/>
      <c r="TUD275" s="692"/>
      <c r="TUE275" s="692"/>
      <c r="TUF275" s="692"/>
      <c r="TUG275" s="692"/>
      <c r="TUH275" s="692"/>
      <c r="TUI275" s="692"/>
      <c r="TUJ275" s="692"/>
      <c r="TUK275" s="692"/>
      <c r="TUL275" s="692"/>
      <c r="TUM275" s="692"/>
      <c r="TUN275" s="692"/>
      <c r="TUO275" s="692"/>
      <c r="TUP275" s="692"/>
      <c r="TUQ275" s="692"/>
      <c r="TUR275" s="692"/>
      <c r="TUS275" s="692"/>
      <c r="TUT275" s="692"/>
      <c r="TUU275" s="692"/>
      <c r="TUV275" s="692"/>
      <c r="TUW275" s="692"/>
      <c r="TUX275" s="692"/>
      <c r="TUY275" s="692"/>
      <c r="TUZ275" s="692"/>
      <c r="TVA275" s="692"/>
      <c r="TVB275" s="692"/>
      <c r="TVC275" s="692"/>
      <c r="TVD275" s="692"/>
      <c r="TVE275" s="692"/>
      <c r="TVF275" s="692"/>
      <c r="TVG275" s="692"/>
      <c r="TVH275" s="692"/>
      <c r="TVI275" s="692"/>
      <c r="TVJ275" s="692"/>
      <c r="TVK275" s="692"/>
      <c r="TVL275" s="692"/>
      <c r="TVM275" s="692"/>
      <c r="TVN275" s="692"/>
      <c r="TVO275" s="692"/>
      <c r="TVP275" s="692"/>
      <c r="TVQ275" s="692"/>
      <c r="TVR275" s="692"/>
      <c r="TVS275" s="692"/>
      <c r="TVT275" s="692"/>
      <c r="TVU275" s="692"/>
      <c r="TVV275" s="692"/>
      <c r="TVW275" s="692"/>
      <c r="TVX275" s="692"/>
      <c r="TVY275" s="692"/>
      <c r="TVZ275" s="692"/>
      <c r="TWA275" s="692"/>
      <c r="TWB275" s="692"/>
      <c r="TWC275" s="692"/>
      <c r="TWD275" s="692"/>
      <c r="TWE275" s="692"/>
      <c r="TWF275" s="692"/>
      <c r="TWG275" s="692"/>
      <c r="TWH275" s="692"/>
      <c r="TWI275" s="692"/>
      <c r="TWJ275" s="692"/>
      <c r="TWK275" s="692"/>
      <c r="TWL275" s="692"/>
      <c r="TWM275" s="692"/>
      <c r="TWN275" s="692"/>
      <c r="TWO275" s="692"/>
      <c r="TWP275" s="692"/>
      <c r="TWQ275" s="692"/>
      <c r="TWR275" s="692"/>
      <c r="TWS275" s="692"/>
      <c r="TWT275" s="692"/>
      <c r="TWU275" s="692"/>
      <c r="TWV275" s="692"/>
      <c r="TWW275" s="692"/>
      <c r="TWX275" s="692"/>
      <c r="TWY275" s="692"/>
      <c r="TWZ275" s="692"/>
      <c r="TXA275" s="692"/>
      <c r="TXB275" s="692"/>
      <c r="TXC275" s="692"/>
      <c r="TXD275" s="692"/>
      <c r="TXE275" s="692"/>
      <c r="TXF275" s="692"/>
      <c r="TXG275" s="692"/>
      <c r="TXH275" s="692"/>
      <c r="TXI275" s="692"/>
      <c r="TXJ275" s="692"/>
      <c r="TXK275" s="692"/>
      <c r="TXL275" s="692"/>
      <c r="TXM275" s="692"/>
      <c r="TXN275" s="692"/>
      <c r="TXO275" s="692"/>
      <c r="TXP275" s="692"/>
      <c r="TXQ275" s="692"/>
      <c r="TXR275" s="692"/>
      <c r="TXS275" s="692"/>
      <c r="TXT275" s="692"/>
      <c r="TXU275" s="692"/>
      <c r="TXV275" s="692"/>
      <c r="TXW275" s="692"/>
      <c r="TXX275" s="692"/>
      <c r="TXY275" s="692"/>
      <c r="TXZ275" s="692"/>
      <c r="TYA275" s="692"/>
      <c r="TYB275" s="692"/>
      <c r="TYC275" s="692"/>
      <c r="TYD275" s="692"/>
      <c r="TYE275" s="692"/>
      <c r="TYF275" s="692"/>
      <c r="TYG275" s="692"/>
      <c r="TYH275" s="692"/>
      <c r="TYI275" s="692"/>
      <c r="TYJ275" s="692"/>
      <c r="TYK275" s="692"/>
      <c r="TYL275" s="692"/>
      <c r="TYM275" s="692"/>
      <c r="TYN275" s="692"/>
      <c r="TYO275" s="692"/>
      <c r="TYP275" s="692"/>
      <c r="TYQ275" s="692"/>
      <c r="TYR275" s="692"/>
      <c r="TYS275" s="692"/>
      <c r="TYT275" s="692"/>
      <c r="TYU275" s="692"/>
      <c r="TYV275" s="692"/>
      <c r="TYW275" s="692"/>
      <c r="TYX275" s="692"/>
      <c r="TYY275" s="692"/>
      <c r="TYZ275" s="692"/>
      <c r="TZA275" s="692"/>
      <c r="TZB275" s="692"/>
      <c r="TZC275" s="692"/>
      <c r="TZD275" s="692"/>
      <c r="TZE275" s="692"/>
      <c r="TZF275" s="692"/>
      <c r="TZG275" s="692"/>
      <c r="TZH275" s="692"/>
      <c r="TZI275" s="692"/>
      <c r="TZJ275" s="692"/>
      <c r="TZK275" s="692"/>
      <c r="TZL275" s="692"/>
      <c r="TZM275" s="692"/>
      <c r="TZN275" s="692"/>
      <c r="TZO275" s="692"/>
      <c r="TZP275" s="692"/>
      <c r="TZQ275" s="692"/>
      <c r="TZR275" s="692"/>
      <c r="TZS275" s="692"/>
      <c r="TZT275" s="692"/>
      <c r="TZU275" s="692"/>
      <c r="TZV275" s="692"/>
      <c r="TZW275" s="692"/>
      <c r="TZX275" s="692"/>
      <c r="TZY275" s="692"/>
      <c r="TZZ275" s="692"/>
      <c r="UAA275" s="692"/>
      <c r="UAB275" s="692"/>
      <c r="UAC275" s="692"/>
      <c r="UAD275" s="692"/>
      <c r="UAE275" s="692"/>
      <c r="UAF275" s="692"/>
      <c r="UAG275" s="692"/>
      <c r="UAH275" s="692"/>
      <c r="UAI275" s="692"/>
      <c r="UAJ275" s="692"/>
      <c r="UAK275" s="692"/>
      <c r="UAL275" s="692"/>
      <c r="UAM275" s="692"/>
      <c r="UAN275" s="692"/>
      <c r="UAO275" s="692"/>
      <c r="UAP275" s="692"/>
      <c r="UAQ275" s="692"/>
      <c r="UAR275" s="692"/>
      <c r="UAS275" s="692"/>
      <c r="UAT275" s="692"/>
      <c r="UAU275" s="692"/>
      <c r="UAV275" s="692"/>
      <c r="UAW275" s="692"/>
      <c r="UAX275" s="692"/>
      <c r="UAY275" s="692"/>
      <c r="UAZ275" s="692"/>
      <c r="UBA275" s="692"/>
      <c r="UBB275" s="692"/>
      <c r="UBC275" s="692"/>
      <c r="UBD275" s="692"/>
      <c r="UBE275" s="692"/>
      <c r="UBF275" s="692"/>
      <c r="UBG275" s="692"/>
      <c r="UBH275" s="692"/>
      <c r="UBI275" s="692"/>
      <c r="UBJ275" s="692"/>
      <c r="UBK275" s="692"/>
      <c r="UBL275" s="692"/>
      <c r="UBM275" s="692"/>
      <c r="UBN275" s="692"/>
      <c r="UBO275" s="692"/>
      <c r="UBP275" s="692"/>
      <c r="UBQ275" s="692"/>
      <c r="UBR275" s="692"/>
      <c r="UBS275" s="692"/>
      <c r="UBT275" s="692"/>
      <c r="UBU275" s="692"/>
      <c r="UBV275" s="692"/>
      <c r="UBW275" s="692"/>
      <c r="UBX275" s="692"/>
      <c r="UBY275" s="692"/>
      <c r="UBZ275" s="692"/>
      <c r="UCA275" s="692"/>
      <c r="UCB275" s="692"/>
      <c r="UCC275" s="692"/>
      <c r="UCD275" s="692"/>
      <c r="UCE275" s="692"/>
      <c r="UCF275" s="692"/>
      <c r="UCG275" s="692"/>
      <c r="UCH275" s="692"/>
      <c r="UCI275" s="692"/>
      <c r="UCJ275" s="692"/>
      <c r="UCK275" s="692"/>
      <c r="UCL275" s="692"/>
      <c r="UCM275" s="692"/>
      <c r="UCN275" s="692"/>
      <c r="UCO275" s="692"/>
      <c r="UCP275" s="692"/>
      <c r="UCQ275" s="692"/>
      <c r="UCR275" s="692"/>
      <c r="UCS275" s="692"/>
      <c r="UCT275" s="692"/>
      <c r="UCU275" s="692"/>
      <c r="UCV275" s="692"/>
      <c r="UCW275" s="692"/>
      <c r="UCX275" s="692"/>
      <c r="UCY275" s="692"/>
      <c r="UCZ275" s="692"/>
      <c r="UDA275" s="692"/>
      <c r="UDB275" s="692"/>
      <c r="UDC275" s="692"/>
      <c r="UDD275" s="692"/>
      <c r="UDE275" s="692"/>
      <c r="UDF275" s="692"/>
      <c r="UDG275" s="692"/>
      <c r="UDH275" s="692"/>
      <c r="UDI275" s="692"/>
      <c r="UDJ275" s="692"/>
      <c r="UDK275" s="692"/>
      <c r="UDL275" s="692"/>
      <c r="UDM275" s="692"/>
      <c r="UDN275" s="692"/>
      <c r="UDO275" s="692"/>
      <c r="UDP275" s="692"/>
      <c r="UDQ275" s="692"/>
      <c r="UDR275" s="692"/>
      <c r="UDS275" s="692"/>
      <c r="UDT275" s="692"/>
      <c r="UDU275" s="692"/>
      <c r="UDV275" s="692"/>
      <c r="UDW275" s="692"/>
      <c r="UDX275" s="692"/>
      <c r="UDY275" s="692"/>
      <c r="UDZ275" s="692"/>
      <c r="UEA275" s="692"/>
      <c r="UEB275" s="692"/>
      <c r="UEC275" s="692"/>
      <c r="UED275" s="692"/>
      <c r="UEE275" s="692"/>
      <c r="UEF275" s="692"/>
      <c r="UEG275" s="692"/>
      <c r="UEH275" s="692"/>
      <c r="UEI275" s="692"/>
      <c r="UEJ275" s="692"/>
      <c r="UEK275" s="692"/>
      <c r="UEL275" s="692"/>
      <c r="UEM275" s="692"/>
      <c r="UEN275" s="692"/>
      <c r="UEO275" s="692"/>
      <c r="UEP275" s="692"/>
      <c r="UEQ275" s="692"/>
      <c r="UER275" s="692"/>
      <c r="UES275" s="692"/>
      <c r="UET275" s="692"/>
      <c r="UEU275" s="692"/>
      <c r="UEV275" s="692"/>
      <c r="UEW275" s="692"/>
      <c r="UEX275" s="692"/>
      <c r="UEY275" s="692"/>
      <c r="UEZ275" s="692"/>
      <c r="UFA275" s="692"/>
      <c r="UFB275" s="692"/>
      <c r="UFC275" s="692"/>
      <c r="UFD275" s="692"/>
      <c r="UFE275" s="692"/>
      <c r="UFF275" s="692"/>
      <c r="UFG275" s="692"/>
      <c r="UFH275" s="692"/>
      <c r="UFI275" s="692"/>
      <c r="UFJ275" s="692"/>
      <c r="UFK275" s="692"/>
      <c r="UFL275" s="692"/>
      <c r="UFM275" s="692"/>
      <c r="UFN275" s="692"/>
      <c r="UFO275" s="692"/>
      <c r="UFP275" s="692"/>
      <c r="UFQ275" s="692"/>
      <c r="UFR275" s="692"/>
      <c r="UFS275" s="692"/>
      <c r="UFT275" s="692"/>
      <c r="UFU275" s="692"/>
      <c r="UFV275" s="692"/>
      <c r="UFW275" s="692"/>
      <c r="UFX275" s="692"/>
      <c r="UFY275" s="692"/>
      <c r="UFZ275" s="692"/>
      <c r="UGA275" s="692"/>
      <c r="UGB275" s="692"/>
      <c r="UGC275" s="692"/>
      <c r="UGD275" s="692"/>
      <c r="UGE275" s="692"/>
      <c r="UGF275" s="692"/>
      <c r="UGG275" s="692"/>
      <c r="UGH275" s="692"/>
      <c r="UGI275" s="692"/>
      <c r="UGJ275" s="692"/>
      <c r="UGK275" s="692"/>
      <c r="UGL275" s="692"/>
      <c r="UGM275" s="692"/>
      <c r="UGN275" s="692"/>
      <c r="UGO275" s="692"/>
      <c r="UGP275" s="692"/>
      <c r="UGQ275" s="692"/>
      <c r="UGR275" s="692"/>
      <c r="UGS275" s="692"/>
      <c r="UGT275" s="692"/>
      <c r="UGU275" s="692"/>
      <c r="UGV275" s="692"/>
      <c r="UGW275" s="692"/>
      <c r="UGX275" s="692"/>
      <c r="UGY275" s="692"/>
      <c r="UGZ275" s="692"/>
      <c r="UHA275" s="692"/>
      <c r="UHB275" s="692"/>
      <c r="UHC275" s="692"/>
      <c r="UHD275" s="692"/>
      <c r="UHE275" s="692"/>
      <c r="UHF275" s="692"/>
      <c r="UHG275" s="692"/>
      <c r="UHH275" s="692"/>
      <c r="UHI275" s="692"/>
      <c r="UHJ275" s="692"/>
      <c r="UHK275" s="692"/>
      <c r="UHL275" s="692"/>
      <c r="UHM275" s="692"/>
      <c r="UHN275" s="692"/>
      <c r="UHO275" s="692"/>
      <c r="UHP275" s="692"/>
      <c r="UHQ275" s="692"/>
      <c r="UHR275" s="692"/>
      <c r="UHS275" s="692"/>
      <c r="UHT275" s="692"/>
      <c r="UHU275" s="692"/>
      <c r="UHV275" s="692"/>
      <c r="UHW275" s="692"/>
      <c r="UHX275" s="692"/>
      <c r="UHY275" s="692"/>
      <c r="UHZ275" s="692"/>
      <c r="UIA275" s="692"/>
      <c r="UIB275" s="692"/>
      <c r="UIC275" s="692"/>
      <c r="UID275" s="692"/>
      <c r="UIE275" s="692"/>
      <c r="UIF275" s="692"/>
      <c r="UIG275" s="692"/>
      <c r="UIH275" s="692"/>
      <c r="UII275" s="692"/>
      <c r="UIJ275" s="692"/>
      <c r="UIK275" s="692"/>
      <c r="UIL275" s="692"/>
      <c r="UIM275" s="692"/>
      <c r="UIN275" s="692"/>
      <c r="UIO275" s="692"/>
      <c r="UIP275" s="692"/>
      <c r="UIQ275" s="692"/>
      <c r="UIR275" s="692"/>
      <c r="UIS275" s="692"/>
      <c r="UIT275" s="692"/>
      <c r="UIU275" s="692"/>
      <c r="UIV275" s="692"/>
      <c r="UIW275" s="692"/>
      <c r="UIX275" s="692"/>
      <c r="UIY275" s="692"/>
      <c r="UIZ275" s="692"/>
      <c r="UJA275" s="692"/>
      <c r="UJB275" s="692"/>
      <c r="UJC275" s="692"/>
      <c r="UJD275" s="692"/>
      <c r="UJE275" s="692"/>
      <c r="UJF275" s="692"/>
      <c r="UJG275" s="692"/>
      <c r="UJH275" s="692"/>
      <c r="UJI275" s="692"/>
      <c r="UJJ275" s="692"/>
      <c r="UJK275" s="692"/>
      <c r="UJL275" s="692"/>
      <c r="UJM275" s="692"/>
      <c r="UJN275" s="692"/>
      <c r="UJO275" s="692"/>
      <c r="UJP275" s="692"/>
      <c r="UJQ275" s="692"/>
      <c r="UJR275" s="692"/>
      <c r="UJS275" s="692"/>
      <c r="UJT275" s="692"/>
      <c r="UJU275" s="692"/>
      <c r="UJV275" s="692"/>
      <c r="UJW275" s="692"/>
      <c r="UJX275" s="692"/>
      <c r="UJY275" s="692"/>
      <c r="UJZ275" s="692"/>
      <c r="UKA275" s="692"/>
      <c r="UKB275" s="692"/>
      <c r="UKC275" s="692"/>
      <c r="UKD275" s="692"/>
      <c r="UKE275" s="692"/>
      <c r="UKF275" s="692"/>
      <c r="UKG275" s="692"/>
      <c r="UKH275" s="692"/>
      <c r="UKI275" s="692"/>
      <c r="UKJ275" s="692"/>
      <c r="UKK275" s="692"/>
      <c r="UKL275" s="692"/>
      <c r="UKM275" s="692"/>
      <c r="UKN275" s="692"/>
      <c r="UKO275" s="692"/>
      <c r="UKP275" s="692"/>
      <c r="UKQ275" s="692"/>
      <c r="UKR275" s="692"/>
      <c r="UKS275" s="692"/>
      <c r="UKT275" s="692"/>
      <c r="UKU275" s="692"/>
      <c r="UKV275" s="692"/>
      <c r="UKW275" s="692"/>
      <c r="UKX275" s="692"/>
      <c r="UKY275" s="692"/>
      <c r="UKZ275" s="692"/>
      <c r="ULA275" s="692"/>
      <c r="ULB275" s="692"/>
      <c r="ULC275" s="692"/>
      <c r="ULD275" s="692"/>
      <c r="ULE275" s="692"/>
      <c r="ULF275" s="692"/>
      <c r="ULG275" s="692"/>
      <c r="ULH275" s="692"/>
      <c r="ULI275" s="692"/>
      <c r="ULJ275" s="692"/>
      <c r="ULK275" s="692"/>
      <c r="ULL275" s="692"/>
      <c r="ULM275" s="692"/>
      <c r="ULN275" s="692"/>
      <c r="ULO275" s="692"/>
      <c r="ULP275" s="692"/>
      <c r="ULQ275" s="692"/>
      <c r="ULR275" s="692"/>
      <c r="ULS275" s="692"/>
      <c r="ULT275" s="692"/>
      <c r="ULU275" s="692"/>
      <c r="ULV275" s="692"/>
      <c r="ULW275" s="692"/>
      <c r="ULX275" s="692"/>
      <c r="ULY275" s="692"/>
      <c r="ULZ275" s="692"/>
      <c r="UMA275" s="692"/>
      <c r="UMB275" s="692"/>
      <c r="UMC275" s="692"/>
      <c r="UMD275" s="692"/>
      <c r="UME275" s="692"/>
      <c r="UMF275" s="692"/>
      <c r="UMG275" s="692"/>
      <c r="UMH275" s="692"/>
      <c r="UMI275" s="692"/>
      <c r="UMJ275" s="692"/>
      <c r="UMK275" s="692"/>
      <c r="UML275" s="692"/>
      <c r="UMM275" s="692"/>
      <c r="UMN275" s="692"/>
      <c r="UMO275" s="692"/>
      <c r="UMP275" s="692"/>
      <c r="UMQ275" s="692"/>
      <c r="UMR275" s="692"/>
      <c r="UMS275" s="692"/>
      <c r="UMT275" s="692"/>
      <c r="UMU275" s="692"/>
      <c r="UMV275" s="692"/>
      <c r="UMW275" s="692"/>
      <c r="UMX275" s="692"/>
      <c r="UMY275" s="692"/>
      <c r="UMZ275" s="692"/>
      <c r="UNA275" s="692"/>
      <c r="UNB275" s="692"/>
      <c r="UNC275" s="692"/>
      <c r="UND275" s="692"/>
      <c r="UNE275" s="692"/>
      <c r="UNF275" s="692"/>
      <c r="UNG275" s="692"/>
      <c r="UNH275" s="692"/>
      <c r="UNI275" s="692"/>
      <c r="UNJ275" s="692"/>
      <c r="UNK275" s="692"/>
      <c r="UNL275" s="692"/>
      <c r="UNM275" s="692"/>
      <c r="UNN275" s="692"/>
      <c r="UNO275" s="692"/>
      <c r="UNP275" s="692"/>
      <c r="UNQ275" s="692"/>
      <c r="UNR275" s="692"/>
      <c r="UNS275" s="692"/>
      <c r="UNT275" s="692"/>
      <c r="UNU275" s="692"/>
      <c r="UNV275" s="692"/>
      <c r="UNW275" s="692"/>
      <c r="UNX275" s="692"/>
      <c r="UNY275" s="692"/>
      <c r="UNZ275" s="692"/>
      <c r="UOA275" s="692"/>
      <c r="UOB275" s="692"/>
      <c r="UOC275" s="692"/>
      <c r="UOD275" s="692"/>
      <c r="UOE275" s="692"/>
      <c r="UOF275" s="692"/>
      <c r="UOG275" s="692"/>
      <c r="UOH275" s="692"/>
      <c r="UOI275" s="692"/>
      <c r="UOJ275" s="692"/>
      <c r="UOK275" s="692"/>
      <c r="UOL275" s="692"/>
      <c r="UOM275" s="692"/>
      <c r="UON275" s="692"/>
      <c r="UOO275" s="692"/>
      <c r="UOP275" s="692"/>
      <c r="UOQ275" s="692"/>
      <c r="UOR275" s="692"/>
      <c r="UOS275" s="692"/>
      <c r="UOT275" s="692"/>
      <c r="UOU275" s="692"/>
      <c r="UOV275" s="692"/>
      <c r="UOW275" s="692"/>
      <c r="UOX275" s="692"/>
      <c r="UOY275" s="692"/>
      <c r="UOZ275" s="692"/>
      <c r="UPA275" s="692"/>
      <c r="UPB275" s="692"/>
      <c r="UPC275" s="692"/>
      <c r="UPD275" s="692"/>
      <c r="UPE275" s="692"/>
      <c r="UPF275" s="692"/>
      <c r="UPG275" s="692"/>
      <c r="UPH275" s="692"/>
      <c r="UPI275" s="692"/>
      <c r="UPJ275" s="692"/>
      <c r="UPK275" s="692"/>
      <c r="UPL275" s="692"/>
      <c r="UPM275" s="692"/>
      <c r="UPN275" s="692"/>
      <c r="UPO275" s="692"/>
      <c r="UPP275" s="692"/>
      <c r="UPQ275" s="692"/>
      <c r="UPR275" s="692"/>
      <c r="UPS275" s="692"/>
      <c r="UPT275" s="692"/>
      <c r="UPU275" s="692"/>
      <c r="UPV275" s="692"/>
      <c r="UPW275" s="692"/>
      <c r="UPX275" s="692"/>
      <c r="UPY275" s="692"/>
      <c r="UPZ275" s="692"/>
      <c r="UQA275" s="692"/>
      <c r="UQB275" s="692"/>
      <c r="UQC275" s="692"/>
      <c r="UQD275" s="692"/>
      <c r="UQE275" s="692"/>
      <c r="UQF275" s="692"/>
      <c r="UQG275" s="692"/>
      <c r="UQH275" s="692"/>
      <c r="UQI275" s="692"/>
      <c r="UQJ275" s="692"/>
      <c r="UQK275" s="692"/>
      <c r="UQL275" s="692"/>
      <c r="UQM275" s="692"/>
      <c r="UQN275" s="692"/>
      <c r="UQO275" s="692"/>
      <c r="UQP275" s="692"/>
      <c r="UQQ275" s="692"/>
      <c r="UQR275" s="692"/>
      <c r="UQS275" s="692"/>
      <c r="UQT275" s="692"/>
      <c r="UQU275" s="692"/>
      <c r="UQV275" s="692"/>
      <c r="UQW275" s="692"/>
      <c r="UQX275" s="692"/>
      <c r="UQY275" s="692"/>
      <c r="UQZ275" s="692"/>
      <c r="URA275" s="692"/>
      <c r="URB275" s="692"/>
      <c r="URC275" s="692"/>
      <c r="URD275" s="692"/>
      <c r="URE275" s="692"/>
      <c r="URF275" s="692"/>
      <c r="URG275" s="692"/>
      <c r="URH275" s="692"/>
      <c r="URI275" s="692"/>
      <c r="URJ275" s="692"/>
      <c r="URK275" s="692"/>
      <c r="URL275" s="692"/>
      <c r="URM275" s="692"/>
      <c r="URN275" s="692"/>
      <c r="URO275" s="692"/>
      <c r="URP275" s="692"/>
      <c r="URQ275" s="692"/>
      <c r="URR275" s="692"/>
      <c r="URS275" s="692"/>
      <c r="URT275" s="692"/>
      <c r="URU275" s="692"/>
      <c r="URV275" s="692"/>
      <c r="URW275" s="692"/>
      <c r="URX275" s="692"/>
      <c r="URY275" s="692"/>
      <c r="URZ275" s="692"/>
      <c r="USA275" s="692"/>
      <c r="USB275" s="692"/>
      <c r="USC275" s="692"/>
      <c r="USD275" s="692"/>
      <c r="USE275" s="692"/>
      <c r="USF275" s="692"/>
      <c r="USG275" s="692"/>
      <c r="USH275" s="692"/>
      <c r="USI275" s="692"/>
      <c r="USJ275" s="692"/>
      <c r="USK275" s="692"/>
      <c r="USL275" s="692"/>
      <c r="USM275" s="692"/>
      <c r="USN275" s="692"/>
      <c r="USO275" s="692"/>
      <c r="USP275" s="692"/>
      <c r="USQ275" s="692"/>
      <c r="USR275" s="692"/>
      <c r="USS275" s="692"/>
      <c r="UST275" s="692"/>
      <c r="USU275" s="692"/>
      <c r="USV275" s="692"/>
      <c r="USW275" s="692"/>
      <c r="USX275" s="692"/>
      <c r="USY275" s="692"/>
      <c r="USZ275" s="692"/>
      <c r="UTA275" s="692"/>
      <c r="UTB275" s="692"/>
      <c r="UTC275" s="692"/>
      <c r="UTD275" s="692"/>
      <c r="UTE275" s="692"/>
      <c r="UTF275" s="692"/>
      <c r="UTG275" s="692"/>
      <c r="UTH275" s="692"/>
      <c r="UTI275" s="692"/>
      <c r="UTJ275" s="692"/>
      <c r="UTK275" s="692"/>
      <c r="UTL275" s="692"/>
      <c r="UTM275" s="692"/>
      <c r="UTN275" s="692"/>
      <c r="UTO275" s="692"/>
      <c r="UTP275" s="692"/>
      <c r="UTQ275" s="692"/>
      <c r="UTR275" s="692"/>
      <c r="UTS275" s="692"/>
      <c r="UTT275" s="692"/>
      <c r="UTU275" s="692"/>
      <c r="UTV275" s="692"/>
      <c r="UTW275" s="692"/>
      <c r="UTX275" s="692"/>
      <c r="UTY275" s="692"/>
      <c r="UTZ275" s="692"/>
      <c r="UUA275" s="692"/>
      <c r="UUB275" s="692"/>
      <c r="UUC275" s="692"/>
      <c r="UUD275" s="692"/>
      <c r="UUE275" s="692"/>
      <c r="UUF275" s="692"/>
      <c r="UUG275" s="692"/>
      <c r="UUH275" s="692"/>
      <c r="UUI275" s="692"/>
      <c r="UUJ275" s="692"/>
      <c r="UUK275" s="692"/>
      <c r="UUL275" s="692"/>
      <c r="UUM275" s="692"/>
      <c r="UUN275" s="692"/>
      <c r="UUO275" s="692"/>
      <c r="UUP275" s="692"/>
      <c r="UUQ275" s="692"/>
      <c r="UUR275" s="692"/>
      <c r="UUS275" s="692"/>
      <c r="UUT275" s="692"/>
      <c r="UUU275" s="692"/>
      <c r="UUV275" s="692"/>
      <c r="UUW275" s="692"/>
      <c r="UUX275" s="692"/>
      <c r="UUY275" s="692"/>
      <c r="UUZ275" s="692"/>
      <c r="UVA275" s="692"/>
      <c r="UVB275" s="692"/>
      <c r="UVC275" s="692"/>
      <c r="UVD275" s="692"/>
      <c r="UVE275" s="692"/>
      <c r="UVF275" s="692"/>
      <c r="UVG275" s="692"/>
      <c r="UVH275" s="692"/>
      <c r="UVI275" s="692"/>
      <c r="UVJ275" s="692"/>
      <c r="UVK275" s="692"/>
      <c r="UVL275" s="692"/>
      <c r="UVM275" s="692"/>
      <c r="UVN275" s="692"/>
      <c r="UVO275" s="692"/>
      <c r="UVP275" s="692"/>
      <c r="UVQ275" s="692"/>
      <c r="UVR275" s="692"/>
      <c r="UVS275" s="692"/>
      <c r="UVT275" s="692"/>
      <c r="UVU275" s="692"/>
      <c r="UVV275" s="692"/>
      <c r="UVW275" s="692"/>
      <c r="UVX275" s="692"/>
      <c r="UVY275" s="692"/>
      <c r="UVZ275" s="692"/>
      <c r="UWA275" s="692"/>
      <c r="UWB275" s="692"/>
      <c r="UWC275" s="692"/>
      <c r="UWD275" s="692"/>
      <c r="UWE275" s="692"/>
      <c r="UWF275" s="692"/>
      <c r="UWG275" s="692"/>
      <c r="UWH275" s="692"/>
      <c r="UWI275" s="692"/>
      <c r="UWJ275" s="692"/>
      <c r="UWK275" s="692"/>
      <c r="UWL275" s="692"/>
      <c r="UWM275" s="692"/>
      <c r="UWN275" s="692"/>
      <c r="UWO275" s="692"/>
      <c r="UWP275" s="692"/>
      <c r="UWQ275" s="692"/>
      <c r="UWR275" s="692"/>
      <c r="UWS275" s="692"/>
      <c r="UWT275" s="692"/>
      <c r="UWU275" s="692"/>
      <c r="UWV275" s="692"/>
      <c r="UWW275" s="692"/>
      <c r="UWX275" s="692"/>
      <c r="UWY275" s="692"/>
      <c r="UWZ275" s="692"/>
      <c r="UXA275" s="692"/>
      <c r="UXB275" s="692"/>
      <c r="UXC275" s="692"/>
      <c r="UXD275" s="692"/>
      <c r="UXE275" s="692"/>
      <c r="UXF275" s="692"/>
      <c r="UXG275" s="692"/>
      <c r="UXH275" s="692"/>
      <c r="UXI275" s="692"/>
      <c r="UXJ275" s="692"/>
      <c r="UXK275" s="692"/>
      <c r="UXL275" s="692"/>
      <c r="UXM275" s="692"/>
      <c r="UXN275" s="692"/>
      <c r="UXO275" s="692"/>
      <c r="UXP275" s="692"/>
      <c r="UXQ275" s="692"/>
      <c r="UXR275" s="692"/>
      <c r="UXS275" s="692"/>
      <c r="UXT275" s="692"/>
      <c r="UXU275" s="692"/>
      <c r="UXV275" s="692"/>
      <c r="UXW275" s="692"/>
      <c r="UXX275" s="692"/>
      <c r="UXY275" s="692"/>
      <c r="UXZ275" s="692"/>
      <c r="UYA275" s="692"/>
      <c r="UYB275" s="692"/>
      <c r="UYC275" s="692"/>
      <c r="UYD275" s="692"/>
      <c r="UYE275" s="692"/>
      <c r="UYF275" s="692"/>
      <c r="UYG275" s="692"/>
      <c r="UYH275" s="692"/>
      <c r="UYI275" s="692"/>
      <c r="UYJ275" s="692"/>
      <c r="UYK275" s="692"/>
      <c r="UYL275" s="692"/>
      <c r="UYM275" s="692"/>
      <c r="UYN275" s="692"/>
      <c r="UYO275" s="692"/>
      <c r="UYP275" s="692"/>
      <c r="UYQ275" s="692"/>
      <c r="UYR275" s="692"/>
      <c r="UYS275" s="692"/>
      <c r="UYT275" s="692"/>
      <c r="UYU275" s="692"/>
      <c r="UYV275" s="692"/>
      <c r="UYW275" s="692"/>
      <c r="UYX275" s="692"/>
      <c r="UYY275" s="692"/>
      <c r="UYZ275" s="692"/>
      <c r="UZA275" s="692"/>
      <c r="UZB275" s="692"/>
      <c r="UZC275" s="692"/>
      <c r="UZD275" s="692"/>
      <c r="UZE275" s="692"/>
      <c r="UZF275" s="692"/>
      <c r="UZG275" s="692"/>
      <c r="UZH275" s="692"/>
      <c r="UZI275" s="692"/>
      <c r="UZJ275" s="692"/>
      <c r="UZK275" s="692"/>
      <c r="UZL275" s="692"/>
      <c r="UZM275" s="692"/>
      <c r="UZN275" s="692"/>
      <c r="UZO275" s="692"/>
      <c r="UZP275" s="692"/>
      <c r="UZQ275" s="692"/>
      <c r="UZR275" s="692"/>
      <c r="UZS275" s="692"/>
      <c r="UZT275" s="692"/>
      <c r="UZU275" s="692"/>
      <c r="UZV275" s="692"/>
      <c r="UZW275" s="692"/>
      <c r="UZX275" s="692"/>
      <c r="UZY275" s="692"/>
      <c r="UZZ275" s="692"/>
      <c r="VAA275" s="692"/>
      <c r="VAB275" s="692"/>
      <c r="VAC275" s="692"/>
      <c r="VAD275" s="692"/>
      <c r="VAE275" s="692"/>
      <c r="VAF275" s="692"/>
      <c r="VAG275" s="692"/>
      <c r="VAH275" s="692"/>
      <c r="VAI275" s="692"/>
      <c r="VAJ275" s="692"/>
      <c r="VAK275" s="692"/>
      <c r="VAL275" s="692"/>
      <c r="VAM275" s="692"/>
      <c r="VAN275" s="692"/>
      <c r="VAO275" s="692"/>
      <c r="VAP275" s="692"/>
      <c r="VAQ275" s="692"/>
      <c r="VAR275" s="692"/>
      <c r="VAS275" s="692"/>
      <c r="VAT275" s="692"/>
      <c r="VAU275" s="692"/>
      <c r="VAV275" s="692"/>
      <c r="VAW275" s="692"/>
      <c r="VAX275" s="692"/>
      <c r="VAY275" s="692"/>
      <c r="VAZ275" s="692"/>
      <c r="VBA275" s="692"/>
      <c r="VBB275" s="692"/>
      <c r="VBC275" s="692"/>
      <c r="VBD275" s="692"/>
      <c r="VBE275" s="692"/>
      <c r="VBF275" s="692"/>
      <c r="VBG275" s="692"/>
      <c r="VBH275" s="692"/>
      <c r="VBI275" s="692"/>
      <c r="VBJ275" s="692"/>
      <c r="VBK275" s="692"/>
      <c r="VBL275" s="692"/>
      <c r="VBM275" s="692"/>
      <c r="VBN275" s="692"/>
      <c r="VBO275" s="692"/>
      <c r="VBP275" s="692"/>
      <c r="VBQ275" s="692"/>
      <c r="VBR275" s="692"/>
      <c r="VBS275" s="692"/>
      <c r="VBT275" s="692"/>
      <c r="VBU275" s="692"/>
      <c r="VBV275" s="692"/>
      <c r="VBW275" s="692"/>
      <c r="VBX275" s="692"/>
      <c r="VBY275" s="692"/>
      <c r="VBZ275" s="692"/>
      <c r="VCA275" s="692"/>
      <c r="VCB275" s="692"/>
      <c r="VCC275" s="692"/>
      <c r="VCD275" s="692"/>
      <c r="VCE275" s="692"/>
      <c r="VCF275" s="692"/>
      <c r="VCG275" s="692"/>
      <c r="VCH275" s="692"/>
      <c r="VCI275" s="692"/>
      <c r="VCJ275" s="692"/>
      <c r="VCK275" s="692"/>
      <c r="VCL275" s="692"/>
      <c r="VCM275" s="692"/>
      <c r="VCN275" s="692"/>
      <c r="VCO275" s="692"/>
      <c r="VCP275" s="692"/>
      <c r="VCQ275" s="692"/>
      <c r="VCR275" s="692"/>
      <c r="VCS275" s="692"/>
      <c r="VCT275" s="692"/>
      <c r="VCU275" s="692"/>
      <c r="VCV275" s="692"/>
      <c r="VCW275" s="692"/>
      <c r="VCX275" s="692"/>
      <c r="VCY275" s="692"/>
      <c r="VCZ275" s="692"/>
      <c r="VDA275" s="692"/>
      <c r="VDB275" s="692"/>
      <c r="VDC275" s="692"/>
      <c r="VDD275" s="692"/>
      <c r="VDE275" s="692"/>
      <c r="VDF275" s="692"/>
      <c r="VDG275" s="692"/>
      <c r="VDH275" s="692"/>
      <c r="VDI275" s="692"/>
      <c r="VDJ275" s="692"/>
      <c r="VDK275" s="692"/>
      <c r="VDL275" s="692"/>
      <c r="VDM275" s="692"/>
      <c r="VDN275" s="692"/>
      <c r="VDO275" s="692"/>
      <c r="VDP275" s="692"/>
      <c r="VDQ275" s="692"/>
      <c r="VDR275" s="692"/>
      <c r="VDS275" s="692"/>
      <c r="VDT275" s="692"/>
      <c r="VDU275" s="692"/>
      <c r="VDV275" s="692"/>
      <c r="VDW275" s="692"/>
      <c r="VDX275" s="692"/>
      <c r="VDY275" s="692"/>
      <c r="VDZ275" s="692"/>
      <c r="VEA275" s="692"/>
      <c r="VEB275" s="692"/>
      <c r="VEC275" s="692"/>
      <c r="VED275" s="692"/>
      <c r="VEE275" s="692"/>
      <c r="VEF275" s="692"/>
      <c r="VEG275" s="692"/>
      <c r="VEH275" s="692"/>
      <c r="VEI275" s="692"/>
      <c r="VEJ275" s="692"/>
      <c r="VEK275" s="692"/>
      <c r="VEL275" s="692"/>
      <c r="VEM275" s="692"/>
      <c r="VEN275" s="692"/>
      <c r="VEO275" s="692"/>
      <c r="VEP275" s="692"/>
      <c r="VEQ275" s="692"/>
      <c r="VER275" s="692"/>
      <c r="VES275" s="692"/>
      <c r="VET275" s="692"/>
      <c r="VEU275" s="692"/>
      <c r="VEV275" s="692"/>
      <c r="VEW275" s="692"/>
      <c r="VEX275" s="692"/>
      <c r="VEY275" s="692"/>
      <c r="VEZ275" s="692"/>
      <c r="VFA275" s="692"/>
      <c r="VFB275" s="692"/>
      <c r="VFC275" s="692"/>
      <c r="VFD275" s="692"/>
      <c r="VFE275" s="692"/>
      <c r="VFF275" s="692"/>
      <c r="VFG275" s="692"/>
      <c r="VFH275" s="692"/>
      <c r="VFI275" s="692"/>
      <c r="VFJ275" s="692"/>
      <c r="VFK275" s="692"/>
      <c r="VFL275" s="692"/>
      <c r="VFM275" s="692"/>
      <c r="VFN275" s="692"/>
      <c r="VFO275" s="692"/>
      <c r="VFP275" s="692"/>
      <c r="VFQ275" s="692"/>
      <c r="VFR275" s="692"/>
      <c r="VFS275" s="692"/>
      <c r="VFT275" s="692"/>
      <c r="VFU275" s="692"/>
      <c r="VFV275" s="692"/>
      <c r="VFW275" s="692"/>
      <c r="VFX275" s="692"/>
      <c r="VFY275" s="692"/>
      <c r="VFZ275" s="692"/>
      <c r="VGA275" s="692"/>
      <c r="VGB275" s="692"/>
      <c r="VGC275" s="692"/>
      <c r="VGD275" s="692"/>
      <c r="VGE275" s="692"/>
      <c r="VGF275" s="692"/>
      <c r="VGG275" s="692"/>
      <c r="VGH275" s="692"/>
      <c r="VGI275" s="692"/>
      <c r="VGJ275" s="692"/>
      <c r="VGK275" s="692"/>
      <c r="VGL275" s="692"/>
      <c r="VGM275" s="692"/>
      <c r="VGN275" s="692"/>
      <c r="VGO275" s="692"/>
      <c r="VGP275" s="692"/>
      <c r="VGQ275" s="692"/>
      <c r="VGR275" s="692"/>
      <c r="VGS275" s="692"/>
      <c r="VGT275" s="692"/>
      <c r="VGU275" s="692"/>
      <c r="VGV275" s="692"/>
      <c r="VGW275" s="692"/>
      <c r="VGX275" s="692"/>
      <c r="VGY275" s="692"/>
      <c r="VGZ275" s="692"/>
      <c r="VHA275" s="692"/>
      <c r="VHB275" s="692"/>
      <c r="VHC275" s="692"/>
      <c r="VHD275" s="692"/>
      <c r="VHE275" s="692"/>
      <c r="VHF275" s="692"/>
      <c r="VHG275" s="692"/>
      <c r="VHH275" s="692"/>
      <c r="VHI275" s="692"/>
      <c r="VHJ275" s="692"/>
      <c r="VHK275" s="692"/>
      <c r="VHL275" s="692"/>
      <c r="VHM275" s="692"/>
      <c r="VHN275" s="692"/>
      <c r="VHO275" s="692"/>
      <c r="VHP275" s="692"/>
      <c r="VHQ275" s="692"/>
      <c r="VHR275" s="692"/>
      <c r="VHS275" s="692"/>
      <c r="VHT275" s="692"/>
      <c r="VHU275" s="692"/>
      <c r="VHV275" s="692"/>
      <c r="VHW275" s="692"/>
      <c r="VHX275" s="692"/>
      <c r="VHY275" s="692"/>
      <c r="VHZ275" s="692"/>
      <c r="VIA275" s="692"/>
      <c r="VIB275" s="692"/>
      <c r="VIC275" s="692"/>
      <c r="VID275" s="692"/>
      <c r="VIE275" s="692"/>
      <c r="VIF275" s="692"/>
      <c r="VIG275" s="692"/>
      <c r="VIH275" s="692"/>
      <c r="VII275" s="692"/>
      <c r="VIJ275" s="692"/>
      <c r="VIK275" s="692"/>
      <c r="VIL275" s="692"/>
      <c r="VIM275" s="692"/>
      <c r="VIN275" s="692"/>
      <c r="VIO275" s="692"/>
      <c r="VIP275" s="692"/>
      <c r="VIQ275" s="692"/>
      <c r="VIR275" s="692"/>
      <c r="VIS275" s="692"/>
      <c r="VIT275" s="692"/>
      <c r="VIU275" s="692"/>
      <c r="VIV275" s="692"/>
      <c r="VIW275" s="692"/>
      <c r="VIX275" s="692"/>
      <c r="VIY275" s="692"/>
      <c r="VIZ275" s="692"/>
      <c r="VJA275" s="692"/>
      <c r="VJB275" s="692"/>
      <c r="VJC275" s="692"/>
      <c r="VJD275" s="692"/>
      <c r="VJE275" s="692"/>
      <c r="VJF275" s="692"/>
      <c r="VJG275" s="692"/>
      <c r="VJH275" s="692"/>
      <c r="VJI275" s="692"/>
      <c r="VJJ275" s="692"/>
      <c r="VJK275" s="692"/>
      <c r="VJL275" s="692"/>
      <c r="VJM275" s="692"/>
      <c r="VJN275" s="692"/>
      <c r="VJO275" s="692"/>
      <c r="VJP275" s="692"/>
      <c r="VJQ275" s="692"/>
      <c r="VJR275" s="692"/>
      <c r="VJS275" s="692"/>
      <c r="VJT275" s="692"/>
      <c r="VJU275" s="692"/>
      <c r="VJV275" s="692"/>
      <c r="VJW275" s="692"/>
      <c r="VJX275" s="692"/>
      <c r="VJY275" s="692"/>
      <c r="VJZ275" s="692"/>
      <c r="VKA275" s="692"/>
      <c r="VKB275" s="692"/>
      <c r="VKC275" s="692"/>
      <c r="VKD275" s="692"/>
      <c r="VKE275" s="692"/>
      <c r="VKF275" s="692"/>
      <c r="VKG275" s="692"/>
      <c r="VKH275" s="692"/>
      <c r="VKI275" s="692"/>
      <c r="VKJ275" s="692"/>
      <c r="VKK275" s="692"/>
      <c r="VKL275" s="692"/>
      <c r="VKM275" s="692"/>
      <c r="VKN275" s="692"/>
      <c r="VKO275" s="692"/>
      <c r="VKP275" s="692"/>
      <c r="VKQ275" s="692"/>
      <c r="VKR275" s="692"/>
      <c r="VKS275" s="692"/>
      <c r="VKT275" s="692"/>
      <c r="VKU275" s="692"/>
      <c r="VKV275" s="692"/>
      <c r="VKW275" s="692"/>
      <c r="VKX275" s="692"/>
      <c r="VKY275" s="692"/>
      <c r="VKZ275" s="692"/>
      <c r="VLA275" s="692"/>
      <c r="VLB275" s="692"/>
      <c r="VLC275" s="692"/>
      <c r="VLD275" s="692"/>
      <c r="VLE275" s="692"/>
      <c r="VLF275" s="692"/>
      <c r="VLG275" s="692"/>
      <c r="VLH275" s="692"/>
      <c r="VLI275" s="692"/>
      <c r="VLJ275" s="692"/>
      <c r="VLK275" s="692"/>
      <c r="VLL275" s="692"/>
      <c r="VLM275" s="692"/>
      <c r="VLN275" s="692"/>
      <c r="VLO275" s="692"/>
      <c r="VLP275" s="692"/>
      <c r="VLQ275" s="692"/>
      <c r="VLR275" s="692"/>
      <c r="VLS275" s="692"/>
      <c r="VLT275" s="692"/>
      <c r="VLU275" s="692"/>
      <c r="VLV275" s="692"/>
      <c r="VLW275" s="692"/>
      <c r="VLX275" s="692"/>
      <c r="VLY275" s="692"/>
      <c r="VLZ275" s="692"/>
      <c r="VMA275" s="692"/>
      <c r="VMB275" s="692"/>
      <c r="VMC275" s="692"/>
      <c r="VMD275" s="692"/>
      <c r="VME275" s="692"/>
      <c r="VMF275" s="692"/>
      <c r="VMG275" s="692"/>
      <c r="VMH275" s="692"/>
      <c r="VMI275" s="692"/>
      <c r="VMJ275" s="692"/>
      <c r="VMK275" s="692"/>
      <c r="VML275" s="692"/>
      <c r="VMM275" s="692"/>
      <c r="VMN275" s="692"/>
      <c r="VMO275" s="692"/>
      <c r="VMP275" s="692"/>
      <c r="VMQ275" s="692"/>
      <c r="VMR275" s="692"/>
      <c r="VMS275" s="692"/>
      <c r="VMT275" s="692"/>
      <c r="VMU275" s="692"/>
      <c r="VMV275" s="692"/>
      <c r="VMW275" s="692"/>
      <c r="VMX275" s="692"/>
      <c r="VMY275" s="692"/>
      <c r="VMZ275" s="692"/>
      <c r="VNA275" s="692"/>
      <c r="VNB275" s="692"/>
      <c r="VNC275" s="692"/>
      <c r="VND275" s="692"/>
      <c r="VNE275" s="692"/>
      <c r="VNF275" s="692"/>
      <c r="VNG275" s="692"/>
      <c r="VNH275" s="692"/>
      <c r="VNI275" s="692"/>
      <c r="VNJ275" s="692"/>
      <c r="VNK275" s="692"/>
      <c r="VNL275" s="692"/>
      <c r="VNM275" s="692"/>
      <c r="VNN275" s="692"/>
      <c r="VNO275" s="692"/>
      <c r="VNP275" s="692"/>
      <c r="VNQ275" s="692"/>
      <c r="VNR275" s="692"/>
      <c r="VNS275" s="692"/>
      <c r="VNT275" s="692"/>
      <c r="VNU275" s="692"/>
      <c r="VNV275" s="692"/>
      <c r="VNW275" s="692"/>
      <c r="VNX275" s="692"/>
      <c r="VNY275" s="692"/>
      <c r="VNZ275" s="692"/>
      <c r="VOA275" s="692"/>
      <c r="VOB275" s="692"/>
      <c r="VOC275" s="692"/>
      <c r="VOD275" s="692"/>
      <c r="VOE275" s="692"/>
      <c r="VOF275" s="692"/>
      <c r="VOG275" s="692"/>
      <c r="VOH275" s="692"/>
      <c r="VOI275" s="692"/>
      <c r="VOJ275" s="692"/>
      <c r="VOK275" s="692"/>
      <c r="VOL275" s="692"/>
      <c r="VOM275" s="692"/>
      <c r="VON275" s="692"/>
      <c r="VOO275" s="692"/>
      <c r="VOP275" s="692"/>
      <c r="VOQ275" s="692"/>
      <c r="VOR275" s="692"/>
      <c r="VOS275" s="692"/>
      <c r="VOT275" s="692"/>
      <c r="VOU275" s="692"/>
      <c r="VOV275" s="692"/>
      <c r="VOW275" s="692"/>
      <c r="VOX275" s="692"/>
      <c r="VOY275" s="692"/>
      <c r="VOZ275" s="692"/>
      <c r="VPA275" s="692"/>
      <c r="VPB275" s="692"/>
      <c r="VPC275" s="692"/>
      <c r="VPD275" s="692"/>
      <c r="VPE275" s="692"/>
      <c r="VPF275" s="692"/>
      <c r="VPG275" s="692"/>
      <c r="VPH275" s="692"/>
      <c r="VPI275" s="692"/>
      <c r="VPJ275" s="692"/>
      <c r="VPK275" s="692"/>
      <c r="VPL275" s="692"/>
      <c r="VPM275" s="692"/>
      <c r="VPN275" s="692"/>
      <c r="VPO275" s="692"/>
      <c r="VPP275" s="692"/>
      <c r="VPQ275" s="692"/>
      <c r="VPR275" s="692"/>
      <c r="VPS275" s="692"/>
      <c r="VPT275" s="692"/>
      <c r="VPU275" s="692"/>
      <c r="VPV275" s="692"/>
      <c r="VPW275" s="692"/>
      <c r="VPX275" s="692"/>
      <c r="VPY275" s="692"/>
      <c r="VPZ275" s="692"/>
      <c r="VQA275" s="692"/>
      <c r="VQB275" s="692"/>
      <c r="VQC275" s="692"/>
      <c r="VQD275" s="692"/>
      <c r="VQE275" s="692"/>
      <c r="VQF275" s="692"/>
      <c r="VQG275" s="692"/>
      <c r="VQH275" s="692"/>
      <c r="VQI275" s="692"/>
      <c r="VQJ275" s="692"/>
      <c r="VQK275" s="692"/>
      <c r="VQL275" s="692"/>
      <c r="VQM275" s="692"/>
      <c r="VQN275" s="692"/>
      <c r="VQO275" s="692"/>
      <c r="VQP275" s="692"/>
      <c r="VQQ275" s="692"/>
      <c r="VQR275" s="692"/>
      <c r="VQS275" s="692"/>
      <c r="VQT275" s="692"/>
      <c r="VQU275" s="692"/>
      <c r="VQV275" s="692"/>
      <c r="VQW275" s="692"/>
      <c r="VQX275" s="692"/>
      <c r="VQY275" s="692"/>
      <c r="VQZ275" s="692"/>
      <c r="VRA275" s="692"/>
      <c r="VRB275" s="692"/>
      <c r="VRC275" s="692"/>
      <c r="VRD275" s="692"/>
      <c r="VRE275" s="692"/>
      <c r="VRF275" s="692"/>
      <c r="VRG275" s="692"/>
      <c r="VRH275" s="692"/>
      <c r="VRI275" s="692"/>
      <c r="VRJ275" s="692"/>
      <c r="VRK275" s="692"/>
      <c r="VRL275" s="692"/>
      <c r="VRM275" s="692"/>
      <c r="VRN275" s="692"/>
      <c r="VRO275" s="692"/>
      <c r="VRP275" s="692"/>
      <c r="VRQ275" s="692"/>
      <c r="VRR275" s="692"/>
      <c r="VRS275" s="692"/>
      <c r="VRT275" s="692"/>
      <c r="VRU275" s="692"/>
      <c r="VRV275" s="692"/>
      <c r="VRW275" s="692"/>
      <c r="VRX275" s="692"/>
      <c r="VRY275" s="692"/>
      <c r="VRZ275" s="692"/>
      <c r="VSA275" s="692"/>
      <c r="VSB275" s="692"/>
      <c r="VSC275" s="692"/>
      <c r="VSD275" s="692"/>
      <c r="VSE275" s="692"/>
      <c r="VSF275" s="692"/>
      <c r="VSG275" s="692"/>
      <c r="VSH275" s="692"/>
      <c r="VSI275" s="692"/>
      <c r="VSJ275" s="692"/>
      <c r="VSK275" s="692"/>
      <c r="VSL275" s="692"/>
      <c r="VSM275" s="692"/>
      <c r="VSN275" s="692"/>
      <c r="VSO275" s="692"/>
      <c r="VSP275" s="692"/>
      <c r="VSQ275" s="692"/>
      <c r="VSR275" s="692"/>
      <c r="VSS275" s="692"/>
      <c r="VST275" s="692"/>
      <c r="VSU275" s="692"/>
      <c r="VSV275" s="692"/>
      <c r="VSW275" s="692"/>
      <c r="VSX275" s="692"/>
      <c r="VSY275" s="692"/>
      <c r="VSZ275" s="692"/>
      <c r="VTA275" s="692"/>
      <c r="VTB275" s="692"/>
      <c r="VTC275" s="692"/>
      <c r="VTD275" s="692"/>
      <c r="VTE275" s="692"/>
      <c r="VTF275" s="692"/>
      <c r="VTG275" s="692"/>
      <c r="VTH275" s="692"/>
      <c r="VTI275" s="692"/>
      <c r="VTJ275" s="692"/>
      <c r="VTK275" s="692"/>
      <c r="VTL275" s="692"/>
      <c r="VTM275" s="692"/>
      <c r="VTN275" s="692"/>
      <c r="VTO275" s="692"/>
      <c r="VTP275" s="692"/>
      <c r="VTQ275" s="692"/>
      <c r="VTR275" s="692"/>
      <c r="VTS275" s="692"/>
      <c r="VTT275" s="692"/>
      <c r="VTU275" s="692"/>
      <c r="VTV275" s="692"/>
      <c r="VTW275" s="692"/>
      <c r="VTX275" s="692"/>
      <c r="VTY275" s="692"/>
      <c r="VTZ275" s="692"/>
      <c r="VUA275" s="692"/>
      <c r="VUB275" s="692"/>
      <c r="VUC275" s="692"/>
      <c r="VUD275" s="692"/>
      <c r="VUE275" s="692"/>
      <c r="VUF275" s="692"/>
      <c r="VUG275" s="692"/>
      <c r="VUH275" s="692"/>
      <c r="VUI275" s="692"/>
      <c r="VUJ275" s="692"/>
      <c r="VUK275" s="692"/>
      <c r="VUL275" s="692"/>
      <c r="VUM275" s="692"/>
      <c r="VUN275" s="692"/>
      <c r="VUO275" s="692"/>
      <c r="VUP275" s="692"/>
      <c r="VUQ275" s="692"/>
      <c r="VUR275" s="692"/>
      <c r="VUS275" s="692"/>
      <c r="VUT275" s="692"/>
      <c r="VUU275" s="692"/>
      <c r="VUV275" s="692"/>
      <c r="VUW275" s="692"/>
      <c r="VUX275" s="692"/>
      <c r="VUY275" s="692"/>
      <c r="VUZ275" s="692"/>
      <c r="VVA275" s="692"/>
      <c r="VVB275" s="692"/>
      <c r="VVC275" s="692"/>
      <c r="VVD275" s="692"/>
      <c r="VVE275" s="692"/>
      <c r="VVF275" s="692"/>
      <c r="VVG275" s="692"/>
      <c r="VVH275" s="692"/>
      <c r="VVI275" s="692"/>
      <c r="VVJ275" s="692"/>
      <c r="VVK275" s="692"/>
      <c r="VVL275" s="692"/>
      <c r="VVM275" s="692"/>
      <c r="VVN275" s="692"/>
      <c r="VVO275" s="692"/>
      <c r="VVP275" s="692"/>
      <c r="VVQ275" s="692"/>
      <c r="VVR275" s="692"/>
      <c r="VVS275" s="692"/>
      <c r="VVT275" s="692"/>
      <c r="VVU275" s="692"/>
      <c r="VVV275" s="692"/>
      <c r="VVW275" s="692"/>
      <c r="VVX275" s="692"/>
      <c r="VVY275" s="692"/>
      <c r="VVZ275" s="692"/>
      <c r="VWA275" s="692"/>
      <c r="VWB275" s="692"/>
      <c r="VWC275" s="692"/>
      <c r="VWD275" s="692"/>
      <c r="VWE275" s="692"/>
      <c r="VWF275" s="692"/>
      <c r="VWG275" s="692"/>
      <c r="VWH275" s="692"/>
      <c r="VWI275" s="692"/>
      <c r="VWJ275" s="692"/>
      <c r="VWK275" s="692"/>
      <c r="VWL275" s="692"/>
      <c r="VWM275" s="692"/>
      <c r="VWN275" s="692"/>
      <c r="VWO275" s="692"/>
      <c r="VWP275" s="692"/>
      <c r="VWQ275" s="692"/>
      <c r="VWR275" s="692"/>
      <c r="VWS275" s="692"/>
      <c r="VWT275" s="692"/>
      <c r="VWU275" s="692"/>
      <c r="VWV275" s="692"/>
      <c r="VWW275" s="692"/>
      <c r="VWX275" s="692"/>
      <c r="VWY275" s="692"/>
      <c r="VWZ275" s="692"/>
      <c r="VXA275" s="692"/>
      <c r="VXB275" s="692"/>
      <c r="VXC275" s="692"/>
      <c r="VXD275" s="692"/>
      <c r="VXE275" s="692"/>
      <c r="VXF275" s="692"/>
      <c r="VXG275" s="692"/>
      <c r="VXH275" s="692"/>
      <c r="VXI275" s="692"/>
      <c r="VXJ275" s="692"/>
      <c r="VXK275" s="692"/>
      <c r="VXL275" s="692"/>
      <c r="VXM275" s="692"/>
      <c r="VXN275" s="692"/>
      <c r="VXO275" s="692"/>
      <c r="VXP275" s="692"/>
      <c r="VXQ275" s="692"/>
      <c r="VXR275" s="692"/>
      <c r="VXS275" s="692"/>
      <c r="VXT275" s="692"/>
      <c r="VXU275" s="692"/>
      <c r="VXV275" s="692"/>
      <c r="VXW275" s="692"/>
      <c r="VXX275" s="692"/>
      <c r="VXY275" s="692"/>
      <c r="VXZ275" s="692"/>
      <c r="VYA275" s="692"/>
      <c r="VYB275" s="692"/>
      <c r="VYC275" s="692"/>
      <c r="VYD275" s="692"/>
      <c r="VYE275" s="692"/>
      <c r="VYF275" s="692"/>
      <c r="VYG275" s="692"/>
      <c r="VYH275" s="692"/>
      <c r="VYI275" s="692"/>
      <c r="VYJ275" s="692"/>
      <c r="VYK275" s="692"/>
      <c r="VYL275" s="692"/>
      <c r="VYM275" s="692"/>
      <c r="VYN275" s="692"/>
      <c r="VYO275" s="692"/>
      <c r="VYP275" s="692"/>
      <c r="VYQ275" s="692"/>
      <c r="VYR275" s="692"/>
      <c r="VYS275" s="692"/>
      <c r="VYT275" s="692"/>
      <c r="VYU275" s="692"/>
      <c r="VYV275" s="692"/>
      <c r="VYW275" s="692"/>
      <c r="VYX275" s="692"/>
      <c r="VYY275" s="692"/>
      <c r="VYZ275" s="692"/>
      <c r="VZA275" s="692"/>
      <c r="VZB275" s="692"/>
      <c r="VZC275" s="692"/>
      <c r="VZD275" s="692"/>
      <c r="VZE275" s="692"/>
      <c r="VZF275" s="692"/>
      <c r="VZG275" s="692"/>
      <c r="VZH275" s="692"/>
      <c r="VZI275" s="692"/>
      <c r="VZJ275" s="692"/>
      <c r="VZK275" s="692"/>
      <c r="VZL275" s="692"/>
      <c r="VZM275" s="692"/>
      <c r="VZN275" s="692"/>
      <c r="VZO275" s="692"/>
      <c r="VZP275" s="692"/>
      <c r="VZQ275" s="692"/>
      <c r="VZR275" s="692"/>
      <c r="VZS275" s="692"/>
      <c r="VZT275" s="692"/>
      <c r="VZU275" s="692"/>
      <c r="VZV275" s="692"/>
      <c r="VZW275" s="692"/>
      <c r="VZX275" s="692"/>
      <c r="VZY275" s="692"/>
      <c r="VZZ275" s="692"/>
      <c r="WAA275" s="692"/>
      <c r="WAB275" s="692"/>
      <c r="WAC275" s="692"/>
      <c r="WAD275" s="692"/>
      <c r="WAE275" s="692"/>
      <c r="WAF275" s="692"/>
      <c r="WAG275" s="692"/>
      <c r="WAH275" s="692"/>
      <c r="WAI275" s="692"/>
      <c r="WAJ275" s="692"/>
      <c r="WAK275" s="692"/>
      <c r="WAL275" s="692"/>
      <c r="WAM275" s="692"/>
      <c r="WAN275" s="692"/>
      <c r="WAO275" s="692"/>
      <c r="WAP275" s="692"/>
      <c r="WAQ275" s="692"/>
      <c r="WAR275" s="692"/>
      <c r="WAS275" s="692"/>
      <c r="WAT275" s="692"/>
      <c r="WAU275" s="692"/>
      <c r="WAV275" s="692"/>
      <c r="WAW275" s="692"/>
      <c r="WAX275" s="692"/>
      <c r="WAY275" s="692"/>
      <c r="WAZ275" s="692"/>
      <c r="WBA275" s="692"/>
      <c r="WBB275" s="692"/>
      <c r="WBC275" s="692"/>
      <c r="WBD275" s="692"/>
      <c r="WBE275" s="692"/>
      <c r="WBF275" s="692"/>
      <c r="WBG275" s="692"/>
      <c r="WBH275" s="692"/>
      <c r="WBI275" s="692"/>
      <c r="WBJ275" s="692"/>
      <c r="WBK275" s="692"/>
      <c r="WBL275" s="692"/>
      <c r="WBM275" s="692"/>
      <c r="WBN275" s="692"/>
      <c r="WBO275" s="692"/>
      <c r="WBP275" s="692"/>
      <c r="WBQ275" s="692"/>
      <c r="WBR275" s="692"/>
      <c r="WBS275" s="692"/>
      <c r="WBT275" s="692"/>
      <c r="WBU275" s="692"/>
      <c r="WBV275" s="692"/>
      <c r="WBW275" s="692"/>
      <c r="WBX275" s="692"/>
      <c r="WBY275" s="692"/>
      <c r="WBZ275" s="692"/>
      <c r="WCA275" s="692"/>
      <c r="WCB275" s="692"/>
      <c r="WCC275" s="692"/>
      <c r="WCD275" s="692"/>
      <c r="WCE275" s="692"/>
      <c r="WCF275" s="692"/>
      <c r="WCG275" s="692"/>
      <c r="WCH275" s="692"/>
      <c r="WCI275" s="692"/>
      <c r="WCJ275" s="692"/>
      <c r="WCK275" s="692"/>
      <c r="WCL275" s="692"/>
      <c r="WCM275" s="692"/>
      <c r="WCN275" s="692"/>
      <c r="WCO275" s="692"/>
      <c r="WCP275" s="692"/>
      <c r="WCQ275" s="692"/>
      <c r="WCR275" s="692"/>
      <c r="WCS275" s="692"/>
      <c r="WCT275" s="692"/>
      <c r="WCU275" s="692"/>
      <c r="WCV275" s="692"/>
      <c r="WCW275" s="692"/>
      <c r="WCX275" s="692"/>
      <c r="WCY275" s="692"/>
      <c r="WCZ275" s="692"/>
      <c r="WDA275" s="692"/>
      <c r="WDB275" s="692"/>
      <c r="WDC275" s="692"/>
      <c r="WDD275" s="692"/>
      <c r="WDE275" s="692"/>
      <c r="WDF275" s="692"/>
      <c r="WDG275" s="692"/>
      <c r="WDH275" s="692"/>
      <c r="WDI275" s="692"/>
      <c r="WDJ275" s="692"/>
      <c r="WDK275" s="692"/>
      <c r="WDL275" s="692"/>
      <c r="WDM275" s="692"/>
      <c r="WDN275" s="692"/>
      <c r="WDO275" s="692"/>
      <c r="WDP275" s="692"/>
      <c r="WDQ275" s="692"/>
      <c r="WDR275" s="692"/>
      <c r="WDS275" s="692"/>
      <c r="WDT275" s="692"/>
      <c r="WDU275" s="692"/>
      <c r="WDV275" s="692"/>
      <c r="WDW275" s="692"/>
      <c r="WDX275" s="692"/>
      <c r="WDY275" s="692"/>
      <c r="WDZ275" s="692"/>
      <c r="WEA275" s="692"/>
      <c r="WEB275" s="692"/>
      <c r="WEC275" s="692"/>
      <c r="WED275" s="692"/>
      <c r="WEE275" s="692"/>
      <c r="WEF275" s="692"/>
      <c r="WEG275" s="692"/>
      <c r="WEH275" s="692"/>
      <c r="WEI275" s="692"/>
      <c r="WEJ275" s="692"/>
      <c r="WEK275" s="692"/>
      <c r="WEL275" s="692"/>
      <c r="WEM275" s="692"/>
      <c r="WEN275" s="692"/>
      <c r="WEO275" s="692"/>
      <c r="WEP275" s="692"/>
      <c r="WEQ275" s="692"/>
      <c r="WER275" s="692"/>
      <c r="WES275" s="692"/>
      <c r="WET275" s="692"/>
      <c r="WEU275" s="692"/>
      <c r="WEV275" s="692"/>
      <c r="WEW275" s="692"/>
      <c r="WEX275" s="692"/>
      <c r="WEY275" s="692"/>
      <c r="WEZ275" s="692"/>
      <c r="WFA275" s="692"/>
      <c r="WFB275" s="692"/>
      <c r="WFC275" s="692"/>
      <c r="WFD275" s="692"/>
      <c r="WFE275" s="692"/>
      <c r="WFF275" s="692"/>
      <c r="WFG275" s="692"/>
      <c r="WFH275" s="692"/>
      <c r="WFI275" s="692"/>
      <c r="WFJ275" s="692"/>
      <c r="WFK275" s="692"/>
      <c r="WFL275" s="692"/>
      <c r="WFM275" s="692"/>
      <c r="WFN275" s="692"/>
      <c r="WFO275" s="692"/>
      <c r="WFP275" s="692"/>
      <c r="WFQ275" s="692"/>
      <c r="WFR275" s="692"/>
      <c r="WFS275" s="692"/>
      <c r="WFT275" s="692"/>
      <c r="WFU275" s="692"/>
      <c r="WFV275" s="692"/>
      <c r="WFW275" s="692"/>
      <c r="WFX275" s="692"/>
      <c r="WFY275" s="692"/>
      <c r="WFZ275" s="692"/>
      <c r="WGA275" s="692"/>
      <c r="WGB275" s="692"/>
      <c r="WGC275" s="692"/>
      <c r="WGD275" s="692"/>
      <c r="WGE275" s="692"/>
      <c r="WGF275" s="692"/>
      <c r="WGG275" s="692"/>
      <c r="WGH275" s="692"/>
      <c r="WGI275" s="692"/>
      <c r="WGJ275" s="692"/>
      <c r="WGK275" s="692"/>
      <c r="WGL275" s="692"/>
      <c r="WGM275" s="692"/>
      <c r="WGN275" s="692"/>
      <c r="WGO275" s="692"/>
      <c r="WGP275" s="692"/>
      <c r="WGQ275" s="692"/>
      <c r="WGR275" s="692"/>
      <c r="WGS275" s="692"/>
      <c r="WGT275" s="692"/>
      <c r="WGU275" s="692"/>
      <c r="WGV275" s="692"/>
      <c r="WGW275" s="692"/>
      <c r="WGX275" s="692"/>
      <c r="WGY275" s="692"/>
      <c r="WGZ275" s="692"/>
      <c r="WHA275" s="692"/>
      <c r="WHB275" s="692"/>
      <c r="WHC275" s="692"/>
      <c r="WHD275" s="692"/>
      <c r="WHE275" s="692"/>
      <c r="WHF275" s="692"/>
      <c r="WHG275" s="692"/>
      <c r="WHH275" s="692"/>
      <c r="WHI275" s="692"/>
      <c r="WHJ275" s="692"/>
      <c r="WHK275" s="692"/>
      <c r="WHL275" s="692"/>
      <c r="WHM275" s="692"/>
      <c r="WHN275" s="692"/>
      <c r="WHO275" s="692"/>
      <c r="WHP275" s="692"/>
      <c r="WHQ275" s="692"/>
      <c r="WHR275" s="692"/>
      <c r="WHS275" s="692"/>
      <c r="WHT275" s="692"/>
      <c r="WHU275" s="692"/>
      <c r="WHV275" s="692"/>
      <c r="WHW275" s="692"/>
      <c r="WHX275" s="692"/>
      <c r="WHY275" s="692"/>
      <c r="WHZ275" s="692"/>
      <c r="WIA275" s="692"/>
      <c r="WIB275" s="692"/>
      <c r="WIC275" s="692"/>
      <c r="WID275" s="692"/>
      <c r="WIE275" s="692"/>
      <c r="WIF275" s="692"/>
      <c r="WIG275" s="692"/>
      <c r="WIH275" s="692"/>
      <c r="WII275" s="692"/>
      <c r="WIJ275" s="692"/>
      <c r="WIK275" s="692"/>
      <c r="WIL275" s="692"/>
      <c r="WIM275" s="692"/>
      <c r="WIN275" s="692"/>
      <c r="WIO275" s="692"/>
      <c r="WIP275" s="692"/>
      <c r="WIQ275" s="692"/>
      <c r="WIR275" s="692"/>
      <c r="WIS275" s="692"/>
      <c r="WIT275" s="692"/>
      <c r="WIU275" s="692"/>
      <c r="WIV275" s="692"/>
      <c r="WIW275" s="692"/>
      <c r="WIX275" s="692"/>
      <c r="WIY275" s="692"/>
      <c r="WIZ275" s="692"/>
      <c r="WJA275" s="692"/>
      <c r="WJB275" s="692"/>
      <c r="WJC275" s="692"/>
      <c r="WJD275" s="692"/>
      <c r="WJE275" s="692"/>
      <c r="WJF275" s="692"/>
      <c r="WJG275" s="692"/>
      <c r="WJH275" s="692"/>
      <c r="WJI275" s="692"/>
      <c r="WJJ275" s="692"/>
      <c r="WJK275" s="692"/>
      <c r="WJL275" s="692"/>
      <c r="WJM275" s="692"/>
      <c r="WJN275" s="692"/>
      <c r="WJO275" s="692"/>
      <c r="WJP275" s="692"/>
      <c r="WJQ275" s="692"/>
      <c r="WJR275" s="692"/>
      <c r="WJS275" s="692"/>
      <c r="WJT275" s="692"/>
      <c r="WJU275" s="692"/>
      <c r="WJV275" s="692"/>
      <c r="WJW275" s="692"/>
      <c r="WJX275" s="692"/>
      <c r="WJY275" s="692"/>
      <c r="WJZ275" s="692"/>
      <c r="WKA275" s="692"/>
      <c r="WKB275" s="692"/>
      <c r="WKC275" s="692"/>
      <c r="WKD275" s="692"/>
      <c r="WKE275" s="692"/>
      <c r="WKF275" s="692"/>
      <c r="WKG275" s="692"/>
      <c r="WKH275" s="692"/>
      <c r="WKI275" s="692"/>
      <c r="WKJ275" s="692"/>
      <c r="WKK275" s="692"/>
      <c r="WKL275" s="692"/>
      <c r="WKM275" s="692"/>
      <c r="WKN275" s="692"/>
      <c r="WKO275" s="692"/>
      <c r="WKP275" s="692"/>
      <c r="WKQ275" s="692"/>
      <c r="WKR275" s="692"/>
      <c r="WKS275" s="692"/>
      <c r="WKT275" s="692"/>
      <c r="WKU275" s="692"/>
      <c r="WKV275" s="692"/>
      <c r="WKW275" s="692"/>
      <c r="WKX275" s="692"/>
      <c r="WKY275" s="692"/>
      <c r="WKZ275" s="692"/>
      <c r="WLA275" s="692"/>
      <c r="WLB275" s="692"/>
      <c r="WLC275" s="692"/>
      <c r="WLD275" s="692"/>
      <c r="WLE275" s="692"/>
      <c r="WLF275" s="692"/>
      <c r="WLG275" s="692"/>
      <c r="WLH275" s="692"/>
      <c r="WLI275" s="692"/>
      <c r="WLJ275" s="692"/>
      <c r="WLK275" s="692"/>
      <c r="WLL275" s="692"/>
      <c r="WLM275" s="692"/>
      <c r="WLN275" s="692"/>
      <c r="WLO275" s="692"/>
      <c r="WLP275" s="692"/>
      <c r="WLQ275" s="692"/>
      <c r="WLR275" s="692"/>
      <c r="WLS275" s="692"/>
      <c r="WLT275" s="692"/>
      <c r="WLU275" s="692"/>
      <c r="WLV275" s="692"/>
      <c r="WLW275" s="692"/>
      <c r="WLX275" s="692"/>
      <c r="WLY275" s="692"/>
      <c r="WLZ275" s="692"/>
      <c r="WMA275" s="692"/>
      <c r="WMB275" s="692"/>
      <c r="WMC275" s="692"/>
      <c r="WMD275" s="692"/>
      <c r="WME275" s="692"/>
      <c r="WMF275" s="692"/>
      <c r="WMG275" s="692"/>
      <c r="WMH275" s="692"/>
      <c r="WMI275" s="692"/>
      <c r="WMJ275" s="692"/>
      <c r="WMK275" s="692"/>
      <c r="WML275" s="692"/>
      <c r="WMM275" s="692"/>
      <c r="WMN275" s="692"/>
      <c r="WMO275" s="692"/>
      <c r="WMP275" s="692"/>
      <c r="WMQ275" s="692"/>
      <c r="WMR275" s="692"/>
      <c r="WMS275" s="692"/>
      <c r="WMT275" s="692"/>
      <c r="WMU275" s="692"/>
      <c r="WMV275" s="692"/>
      <c r="WMW275" s="692"/>
      <c r="WMX275" s="692"/>
      <c r="WMY275" s="692"/>
      <c r="WMZ275" s="692"/>
      <c r="WNA275" s="692"/>
      <c r="WNB275" s="692"/>
      <c r="WNC275" s="692"/>
      <c r="WND275" s="692"/>
      <c r="WNE275" s="692"/>
      <c r="WNF275" s="692"/>
      <c r="WNG275" s="692"/>
      <c r="WNH275" s="692"/>
      <c r="WNI275" s="692"/>
      <c r="WNJ275" s="692"/>
      <c r="WNK275" s="692"/>
      <c r="WNL275" s="692"/>
      <c r="WNM275" s="692"/>
      <c r="WNN275" s="692"/>
      <c r="WNO275" s="692"/>
      <c r="WNP275" s="692"/>
      <c r="WNQ275" s="692"/>
      <c r="WNR275" s="692"/>
      <c r="WNS275" s="692"/>
      <c r="WNT275" s="692"/>
      <c r="WNU275" s="692"/>
      <c r="WNV275" s="692"/>
      <c r="WNW275" s="692"/>
      <c r="WNX275" s="692"/>
      <c r="WNY275" s="692"/>
      <c r="WNZ275" s="692"/>
      <c r="WOA275" s="692"/>
      <c r="WOB275" s="692"/>
      <c r="WOC275" s="692"/>
      <c r="WOD275" s="692"/>
      <c r="WOE275" s="692"/>
      <c r="WOF275" s="692"/>
      <c r="WOG275" s="692"/>
      <c r="WOH275" s="692"/>
      <c r="WOI275" s="692"/>
      <c r="WOJ275" s="692"/>
      <c r="WOK275" s="692"/>
      <c r="WOL275" s="692"/>
      <c r="WOM275" s="692"/>
      <c r="WON275" s="692"/>
      <c r="WOO275" s="692"/>
      <c r="WOP275" s="692"/>
      <c r="WOQ275" s="692"/>
      <c r="WOR275" s="692"/>
      <c r="WOS275" s="692"/>
      <c r="WOT275" s="692"/>
      <c r="WOU275" s="692"/>
      <c r="WOV275" s="692"/>
      <c r="WOW275" s="692"/>
      <c r="WOX275" s="692"/>
      <c r="WOY275" s="692"/>
      <c r="WOZ275" s="692"/>
      <c r="WPA275" s="692"/>
      <c r="WPB275" s="692"/>
      <c r="WPC275" s="692"/>
      <c r="WPD275" s="692"/>
      <c r="WPE275" s="692"/>
      <c r="WPF275" s="692"/>
      <c r="WPG275" s="692"/>
      <c r="WPH275" s="692"/>
      <c r="WPI275" s="692"/>
      <c r="WPJ275" s="692"/>
      <c r="WPK275" s="692"/>
      <c r="WPL275" s="692"/>
      <c r="WPM275" s="692"/>
      <c r="WPN275" s="692"/>
      <c r="WPO275" s="692"/>
      <c r="WPP275" s="692"/>
      <c r="WPQ275" s="692"/>
      <c r="WPR275" s="692"/>
      <c r="WPS275" s="692"/>
      <c r="WPT275" s="692"/>
      <c r="WPU275" s="692"/>
      <c r="WPV275" s="692"/>
      <c r="WPW275" s="692"/>
      <c r="WPX275" s="692"/>
      <c r="WPY275" s="692"/>
      <c r="WPZ275" s="692"/>
      <c r="WQA275" s="692"/>
      <c r="WQB275" s="692"/>
      <c r="WQC275" s="692"/>
      <c r="WQD275" s="692"/>
      <c r="WQE275" s="692"/>
      <c r="WQF275" s="692"/>
      <c r="WQG275" s="692"/>
      <c r="WQH275" s="692"/>
      <c r="WQI275" s="692"/>
      <c r="WQJ275" s="692"/>
      <c r="WQK275" s="692"/>
      <c r="WQL275" s="692"/>
      <c r="WQM275" s="692"/>
      <c r="WQN275" s="692"/>
      <c r="WQO275" s="692"/>
      <c r="WQP275" s="692"/>
      <c r="WQQ275" s="692"/>
      <c r="WQR275" s="692"/>
      <c r="WQS275" s="692"/>
      <c r="WQT275" s="692"/>
      <c r="WQU275" s="692"/>
      <c r="WQV275" s="692"/>
      <c r="WQW275" s="692"/>
      <c r="WQX275" s="692"/>
      <c r="WQY275" s="692"/>
      <c r="WQZ275" s="692"/>
      <c r="WRA275" s="692"/>
      <c r="WRB275" s="692"/>
      <c r="WRC275" s="692"/>
      <c r="WRD275" s="692"/>
      <c r="WRE275" s="692"/>
      <c r="WRF275" s="692"/>
      <c r="WRG275" s="692"/>
      <c r="WRH275" s="692"/>
      <c r="WRI275" s="692"/>
      <c r="WRJ275" s="692"/>
      <c r="WRK275" s="692"/>
      <c r="WRL275" s="692"/>
      <c r="WRM275" s="692"/>
      <c r="WRN275" s="692"/>
      <c r="WRO275" s="692"/>
      <c r="WRP275" s="692"/>
      <c r="WRQ275" s="692"/>
      <c r="WRR275" s="692"/>
      <c r="WRS275" s="692"/>
      <c r="WRT275" s="692"/>
      <c r="WRU275" s="692"/>
      <c r="WRV275" s="692"/>
      <c r="WRW275" s="692"/>
      <c r="WRX275" s="692"/>
      <c r="WRY275" s="692"/>
      <c r="WRZ275" s="692"/>
      <c r="WSA275" s="692"/>
      <c r="WSB275" s="692"/>
      <c r="WSC275" s="692"/>
      <c r="WSD275" s="692"/>
      <c r="WSE275" s="692"/>
      <c r="WSF275" s="692"/>
      <c r="WSG275" s="692"/>
      <c r="WSH275" s="692"/>
      <c r="WSI275" s="692"/>
      <c r="WSJ275" s="692"/>
      <c r="WSK275" s="692"/>
      <c r="WSL275" s="692"/>
      <c r="WSM275" s="692"/>
      <c r="WSN275" s="692"/>
      <c r="WSO275" s="692"/>
      <c r="WSP275" s="692"/>
      <c r="WSQ275" s="692"/>
      <c r="WSR275" s="692"/>
      <c r="WSS275" s="692"/>
      <c r="WST275" s="692"/>
      <c r="WSU275" s="692"/>
      <c r="WSV275" s="692"/>
      <c r="WSW275" s="692"/>
      <c r="WSX275" s="692"/>
      <c r="WSY275" s="692"/>
      <c r="WSZ275" s="692"/>
      <c r="WTA275" s="692"/>
      <c r="WTB275" s="692"/>
      <c r="WTC275" s="692"/>
      <c r="WTD275" s="692"/>
      <c r="WTE275" s="692"/>
      <c r="WTF275" s="692"/>
      <c r="WTG275" s="692"/>
      <c r="WTH275" s="692"/>
      <c r="WTI275" s="692"/>
      <c r="WTJ275" s="692"/>
      <c r="WTK275" s="692"/>
      <c r="WTL275" s="692"/>
      <c r="WTM275" s="692"/>
      <c r="WTN275" s="692"/>
      <c r="WTO275" s="692"/>
      <c r="WTP275" s="692"/>
      <c r="WTQ275" s="692"/>
      <c r="WTR275" s="692"/>
      <c r="WTS275" s="692"/>
      <c r="WTT275" s="692"/>
      <c r="WTU275" s="692"/>
      <c r="WTV275" s="692"/>
      <c r="WTW275" s="692"/>
      <c r="WTX275" s="692"/>
      <c r="WTY275" s="692"/>
      <c r="WTZ275" s="692"/>
      <c r="WUA275" s="692"/>
      <c r="WUB275" s="692"/>
      <c r="WUC275" s="692"/>
      <c r="WUD275" s="692"/>
      <c r="WUE275" s="692"/>
      <c r="WUF275" s="692"/>
      <c r="WUG275" s="692"/>
      <c r="WUH275" s="692"/>
      <c r="WUI275" s="692"/>
      <c r="WUJ275" s="692"/>
      <c r="WUK275" s="692"/>
      <c r="WUL275" s="692"/>
      <c r="WUM275" s="692"/>
      <c r="WUN275" s="692"/>
      <c r="WUO275" s="692"/>
      <c r="WUP275" s="692"/>
      <c r="WUQ275" s="692"/>
      <c r="WUR275" s="692"/>
      <c r="WUS275" s="692"/>
      <c r="WUT275" s="692"/>
      <c r="WUU275" s="692"/>
      <c r="WUV275" s="692"/>
      <c r="WUW275" s="692"/>
      <c r="WUX275" s="692"/>
      <c r="WUY275" s="692"/>
      <c r="WUZ275" s="692"/>
      <c r="WVA275" s="692"/>
      <c r="WVB275" s="692"/>
      <c r="WVC275" s="692"/>
      <c r="WVD275" s="692"/>
      <c r="WVE275" s="692"/>
      <c r="WVF275" s="692"/>
      <c r="WVG275" s="692"/>
      <c r="WVH275" s="692"/>
      <c r="WVI275" s="692"/>
      <c r="WVJ275" s="692"/>
      <c r="WVK275" s="692"/>
      <c r="WVL275" s="692"/>
      <c r="WVM275" s="692"/>
      <c r="WVN275" s="692"/>
      <c r="WVO275" s="692"/>
      <c r="WVP275" s="692"/>
      <c r="WVQ275" s="692"/>
      <c r="WVR275" s="692"/>
      <c r="WVS275" s="692"/>
      <c r="WVT275" s="692"/>
      <c r="WVU275" s="692"/>
      <c r="WVV275" s="692"/>
      <c r="WVW275" s="692"/>
      <c r="WVX275" s="692"/>
      <c r="WVY275" s="692"/>
      <c r="WVZ275" s="692"/>
      <c r="WWA275" s="692"/>
      <c r="WWB275" s="692"/>
      <c r="WWC275" s="692"/>
      <c r="WWD275" s="692"/>
      <c r="WWE275" s="692"/>
      <c r="WWF275" s="692"/>
      <c r="WWG275" s="692"/>
      <c r="WWH275" s="692"/>
      <c r="WWI275" s="692"/>
      <c r="WWJ275" s="692"/>
      <c r="WWK275" s="692"/>
      <c r="WWL275" s="692"/>
      <c r="WWM275" s="692"/>
      <c r="WWN275" s="692"/>
      <c r="WWO275" s="692"/>
      <c r="WWP275" s="692"/>
      <c r="WWQ275" s="692"/>
      <c r="WWR275" s="692"/>
      <c r="WWS275" s="692"/>
      <c r="WWT275" s="692"/>
      <c r="WWU275" s="692"/>
      <c r="WWV275" s="692"/>
      <c r="WWW275" s="692"/>
      <c r="WWX275" s="692"/>
      <c r="WWY275" s="692"/>
      <c r="WWZ275" s="692"/>
      <c r="WXA275" s="692"/>
      <c r="WXB275" s="692"/>
      <c r="WXC275" s="692"/>
      <c r="WXD275" s="692"/>
      <c r="WXE275" s="692"/>
      <c r="WXF275" s="692"/>
      <c r="WXG275" s="692"/>
      <c r="WXH275" s="692"/>
      <c r="WXI275" s="692"/>
      <c r="WXJ275" s="692"/>
      <c r="WXK275" s="692"/>
      <c r="WXL275" s="692"/>
      <c r="WXM275" s="692"/>
      <c r="WXN275" s="692"/>
      <c r="WXO275" s="692"/>
      <c r="WXP275" s="692"/>
      <c r="WXQ275" s="692"/>
      <c r="WXR275" s="692"/>
      <c r="WXS275" s="692"/>
      <c r="WXT275" s="692"/>
      <c r="WXU275" s="692"/>
      <c r="WXV275" s="692"/>
      <c r="WXW275" s="692"/>
      <c r="WXX275" s="692"/>
      <c r="WXY275" s="692"/>
      <c r="WXZ275" s="692"/>
      <c r="WYA275" s="692"/>
      <c r="WYB275" s="692"/>
      <c r="WYC275" s="692"/>
      <c r="WYD275" s="692"/>
      <c r="WYE275" s="692"/>
      <c r="WYF275" s="692"/>
      <c r="WYG275" s="692"/>
      <c r="WYH275" s="692"/>
      <c r="WYI275" s="692"/>
      <c r="WYJ275" s="692"/>
      <c r="WYK275" s="692"/>
      <c r="WYL275" s="692"/>
      <c r="WYM275" s="692"/>
      <c r="WYN275" s="692"/>
      <c r="WYO275" s="692"/>
      <c r="WYP275" s="692"/>
      <c r="WYQ275" s="692"/>
      <c r="WYR275" s="692"/>
      <c r="WYS275" s="692"/>
      <c r="WYT275" s="692"/>
      <c r="WYU275" s="692"/>
      <c r="WYV275" s="692"/>
      <c r="WYW275" s="692"/>
      <c r="WYX275" s="692"/>
      <c r="WYY275" s="692"/>
      <c r="WYZ275" s="692"/>
      <c r="WZA275" s="692"/>
      <c r="WZB275" s="692"/>
      <c r="WZC275" s="692"/>
      <c r="WZD275" s="692"/>
      <c r="WZE275" s="692"/>
      <c r="WZF275" s="692"/>
      <c r="WZG275" s="692"/>
      <c r="WZH275" s="692"/>
      <c r="WZI275" s="692"/>
      <c r="WZJ275" s="692"/>
      <c r="WZK275" s="692"/>
      <c r="WZL275" s="692"/>
      <c r="WZM275" s="692"/>
      <c r="WZN275" s="692"/>
      <c r="WZO275" s="692"/>
      <c r="WZP275" s="692"/>
      <c r="WZQ275" s="692"/>
      <c r="WZR275" s="692"/>
      <c r="WZS275" s="692"/>
      <c r="WZT275" s="692"/>
      <c r="WZU275" s="692"/>
      <c r="WZV275" s="692"/>
      <c r="WZW275" s="692"/>
      <c r="WZX275" s="692"/>
      <c r="WZY275" s="692"/>
      <c r="WZZ275" s="692"/>
      <c r="XAA275" s="692"/>
      <c r="XAB275" s="692"/>
      <c r="XAC275" s="692"/>
      <c r="XAD275" s="692"/>
      <c r="XAE275" s="692"/>
      <c r="XAF275" s="692"/>
      <c r="XAG275" s="692"/>
      <c r="XAH275" s="692"/>
      <c r="XAI275" s="692"/>
      <c r="XAJ275" s="692"/>
      <c r="XAK275" s="692"/>
      <c r="XAL275" s="692"/>
      <c r="XAM275" s="692"/>
      <c r="XAN275" s="692"/>
      <c r="XAO275" s="692"/>
      <c r="XAP275" s="692"/>
      <c r="XAQ275" s="692"/>
      <c r="XAR275" s="692"/>
      <c r="XAS275" s="692"/>
      <c r="XAT275" s="692"/>
      <c r="XAU275" s="692"/>
      <c r="XAV275" s="692"/>
      <c r="XAW275" s="692"/>
      <c r="XAX275" s="692"/>
      <c r="XAY275" s="692"/>
      <c r="XAZ275" s="692"/>
      <c r="XBA275" s="692"/>
      <c r="XBB275" s="692"/>
      <c r="XBC275" s="692"/>
      <c r="XBD275" s="692"/>
      <c r="XBE275" s="692"/>
      <c r="XBF275" s="692"/>
      <c r="XBG275" s="692"/>
      <c r="XBH275" s="692"/>
      <c r="XBI275" s="692"/>
      <c r="XBJ275" s="692"/>
      <c r="XBK275" s="692"/>
      <c r="XBL275" s="692"/>
      <c r="XBM275" s="692"/>
      <c r="XBN275" s="692"/>
      <c r="XBO275" s="692"/>
      <c r="XBP275" s="692"/>
      <c r="XBQ275" s="692"/>
      <c r="XBR275" s="692"/>
      <c r="XBS275" s="692"/>
      <c r="XBT275" s="692"/>
      <c r="XBU275" s="692"/>
      <c r="XBV275" s="692"/>
      <c r="XBW275" s="692"/>
      <c r="XBX275" s="692"/>
      <c r="XBY275" s="692"/>
      <c r="XBZ275" s="692"/>
      <c r="XCA275" s="692"/>
      <c r="XCB275" s="692"/>
      <c r="XCC275" s="692"/>
      <c r="XCD275" s="692"/>
      <c r="XCE275" s="692"/>
      <c r="XCF275" s="692"/>
      <c r="XCG275" s="692"/>
      <c r="XCH275" s="692"/>
      <c r="XCI275" s="692"/>
      <c r="XCJ275" s="692"/>
      <c r="XCK275" s="692"/>
      <c r="XCL275" s="692"/>
      <c r="XCM275" s="692"/>
      <c r="XCN275" s="692"/>
      <c r="XCO275" s="692"/>
      <c r="XCP275" s="692"/>
      <c r="XCQ275" s="692"/>
      <c r="XCR275" s="692"/>
      <c r="XCS275" s="692"/>
      <c r="XCT275" s="692"/>
      <c r="XCU275" s="692"/>
      <c r="XCV275" s="692"/>
      <c r="XCW275" s="692"/>
      <c r="XCX275" s="692"/>
      <c r="XCY275" s="692"/>
      <c r="XCZ275" s="692"/>
      <c r="XDA275" s="692"/>
      <c r="XDB275" s="692"/>
      <c r="XDC275" s="692"/>
      <c r="XDD275" s="692"/>
      <c r="XDE275" s="692"/>
      <c r="XDF275" s="692"/>
      <c r="XDG275" s="692"/>
      <c r="XDH275" s="692"/>
      <c r="XDI275" s="692"/>
      <c r="XDJ275" s="692"/>
      <c r="XDK275" s="692"/>
      <c r="XDL275" s="692"/>
      <c r="XDM275" s="692"/>
      <c r="XDN275" s="692"/>
      <c r="XDO275" s="692"/>
      <c r="XDP275" s="692"/>
      <c r="XDQ275" s="692"/>
      <c r="XDR275" s="692"/>
      <c r="XDS275" s="692"/>
      <c r="XDT275" s="692"/>
      <c r="XDU275" s="692"/>
    </row>
    <row r="276" spans="1:16349">
      <c r="A276" s="467" t="s">
        <v>746</v>
      </c>
      <c r="B276" s="468">
        <v>20</v>
      </c>
      <c r="C276" s="467" t="s">
        <v>95</v>
      </c>
      <c r="D276" s="790">
        <v>1041</v>
      </c>
      <c r="E276" s="469" t="s">
        <v>734</v>
      </c>
      <c r="F276" s="467" t="s">
        <v>147</v>
      </c>
      <c r="G276" s="611" t="s">
        <v>747</v>
      </c>
      <c r="H276" s="467"/>
      <c r="K276" s="692"/>
      <c r="L276" s="692"/>
      <c r="M276" s="692"/>
      <c r="N276" s="692"/>
      <c r="O276" s="692"/>
      <c r="P276" s="692"/>
      <c r="Q276" s="692"/>
      <c r="R276" s="692"/>
      <c r="S276" s="692"/>
      <c r="T276" s="692"/>
      <c r="U276" s="692"/>
      <c r="V276" s="692"/>
      <c r="DT276" s="692"/>
      <c r="DU276" s="692"/>
      <c r="DV276" s="692"/>
      <c r="DW276" s="692"/>
      <c r="DX276" s="692"/>
      <c r="DY276" s="692"/>
      <c r="DZ276" s="692"/>
      <c r="EA276" s="692"/>
      <c r="EB276" s="692"/>
      <c r="EC276" s="692"/>
      <c r="ED276" s="692"/>
      <c r="EE276" s="692"/>
      <c r="EF276" s="692"/>
      <c r="EG276" s="692"/>
      <c r="EH276" s="692"/>
      <c r="EI276" s="692"/>
      <c r="EJ276" s="692"/>
      <c r="EK276" s="692"/>
      <c r="EL276" s="692"/>
      <c r="EM276" s="692"/>
      <c r="EN276" s="692"/>
      <c r="EO276" s="692"/>
      <c r="EP276" s="692"/>
      <c r="EQ276" s="692"/>
      <c r="ER276" s="692"/>
      <c r="ES276" s="692"/>
      <c r="EU276" s="692"/>
      <c r="EV276" s="692"/>
      <c r="EW276" s="692"/>
      <c r="EX276" s="692"/>
      <c r="EY276" s="692"/>
      <c r="EZ276" s="692"/>
      <c r="FA276" s="692"/>
      <c r="FB276" s="692"/>
      <c r="FC276" s="692"/>
      <c r="FD276" s="692"/>
      <c r="FE276" s="692"/>
      <c r="FF276" s="692"/>
      <c r="FH276" s="692"/>
      <c r="FI276" s="692"/>
      <c r="FJ276" s="692"/>
      <c r="FK276" s="692"/>
      <c r="FL276" s="692"/>
      <c r="FM276" s="692"/>
      <c r="FN276" s="692"/>
      <c r="FO276" s="692"/>
      <c r="FP276" s="692"/>
      <c r="FQ276" s="692"/>
      <c r="FR276" s="692"/>
      <c r="FS276" s="692"/>
      <c r="FU276" s="692"/>
      <c r="FV276" s="692"/>
      <c r="FW276" s="692"/>
      <c r="FX276" s="692"/>
      <c r="FY276" s="692"/>
      <c r="FZ276" s="692"/>
      <c r="GA276" s="692"/>
      <c r="GB276" s="692"/>
      <c r="GC276" s="692"/>
      <c r="GD276" s="692"/>
      <c r="GE276" s="692"/>
      <c r="GF276" s="692"/>
      <c r="GG276" s="692"/>
      <c r="GI276" s="692"/>
      <c r="GJ276" s="692"/>
      <c r="GK276" s="692"/>
      <c r="GL276" s="692"/>
      <c r="GM276" s="692"/>
      <c r="GN276" s="692"/>
      <c r="GO276" s="692"/>
      <c r="GP276" s="692"/>
      <c r="GQ276" s="692"/>
      <c r="GR276" s="692"/>
      <c r="GS276" s="692"/>
      <c r="GT276" s="692"/>
      <c r="GU276" s="692"/>
      <c r="GW276" s="692"/>
      <c r="GX276" s="692"/>
      <c r="GY276" s="692"/>
      <c r="GZ276" s="692"/>
      <c r="HA276" s="692"/>
      <c r="HB276" s="692"/>
      <c r="HC276" s="692"/>
      <c r="HD276" s="692"/>
      <c r="HE276" s="692"/>
      <c r="HF276" s="692"/>
      <c r="HG276" s="692"/>
      <c r="HH276" s="692"/>
      <c r="HI276" s="692"/>
      <c r="HJ276" s="692"/>
      <c r="HK276" s="692"/>
      <c r="HL276" s="692"/>
      <c r="HM276" s="692"/>
      <c r="HN276" s="692"/>
      <c r="HO276" s="692"/>
      <c r="HP276" s="692"/>
      <c r="HQ276" s="692"/>
      <c r="HR276" s="692"/>
      <c r="HS276" s="692"/>
      <c r="HT276" s="692"/>
      <c r="HU276" s="692"/>
      <c r="HV276" s="692"/>
      <c r="HW276" s="692"/>
      <c r="HX276" s="692"/>
      <c r="HY276" s="692"/>
      <c r="HZ276" s="692"/>
      <c r="IA276" s="692"/>
      <c r="IB276" s="692"/>
      <c r="IC276" s="692"/>
      <c r="ID276" s="692"/>
      <c r="IE276" s="692"/>
      <c r="IF276" s="692"/>
      <c r="IG276" s="692"/>
      <c r="IH276" s="692"/>
      <c r="II276" s="692"/>
      <c r="IJ276" s="692"/>
      <c r="IK276" s="692"/>
      <c r="IL276" s="692"/>
      <c r="IM276" s="692"/>
      <c r="IQ276" s="692"/>
      <c r="IR276" s="692"/>
      <c r="IS276" s="692"/>
      <c r="IT276" s="692"/>
      <c r="IU276" s="692"/>
      <c r="IV276" s="692"/>
      <c r="IW276" s="692"/>
      <c r="IX276" s="692"/>
      <c r="IY276" s="692"/>
      <c r="IZ276" s="692"/>
      <c r="JA276" s="692"/>
      <c r="JB276" s="692"/>
      <c r="JC276" s="692"/>
      <c r="JD276" s="692"/>
      <c r="JE276" s="692"/>
      <c r="JF276" s="692"/>
      <c r="JH276" s="692"/>
      <c r="JI276" s="692"/>
      <c r="JJ276" s="692"/>
      <c r="JK276" s="692"/>
      <c r="JL276" s="692"/>
      <c r="JM276" s="692"/>
      <c r="JN276" s="692"/>
      <c r="JO276" s="692"/>
      <c r="JP276" s="692"/>
      <c r="JQ276" s="692"/>
      <c r="JR276" s="692"/>
      <c r="JS276" s="692"/>
      <c r="JT276" s="692"/>
      <c r="JU276" s="692"/>
      <c r="JV276" s="692"/>
      <c r="JW276" s="692"/>
      <c r="JZ276" s="692"/>
      <c r="KA276" s="692"/>
      <c r="KB276" s="692"/>
      <c r="KC276" s="692"/>
      <c r="KD276" s="692"/>
      <c r="KE276" s="692"/>
      <c r="KF276" s="692"/>
      <c r="KG276" s="692"/>
      <c r="KH276" s="692"/>
      <c r="KI276" s="692"/>
      <c r="KJ276" s="692"/>
      <c r="KK276" s="692"/>
      <c r="KL276" s="692"/>
      <c r="KM276" s="692"/>
      <c r="KN276" s="692"/>
      <c r="KO276" s="692"/>
      <c r="KQ276" s="692"/>
      <c r="KR276" s="692"/>
      <c r="KS276" s="692"/>
      <c r="KT276" s="692"/>
      <c r="KU276" s="757"/>
      <c r="KV276" s="692"/>
      <c r="KW276" s="692"/>
      <c r="KX276" s="692"/>
      <c r="KY276" s="692"/>
      <c r="KZ276" s="692"/>
      <c r="LA276" s="692"/>
      <c r="LB276" s="692"/>
      <c r="LC276" s="692"/>
      <c r="LD276" s="692"/>
      <c r="LE276" s="692"/>
      <c r="LF276" s="692"/>
      <c r="LI276" s="692"/>
      <c r="LJ276" s="692"/>
      <c r="LK276" s="692"/>
      <c r="LL276" s="692"/>
      <c r="LM276" s="757"/>
      <c r="LN276" s="692"/>
      <c r="LO276" s="692"/>
      <c r="LP276" s="692"/>
      <c r="LQ276" s="692"/>
      <c r="LR276" s="692"/>
      <c r="LS276" s="692"/>
      <c r="LT276" s="692"/>
      <c r="LU276" s="692"/>
      <c r="LV276" s="692"/>
      <c r="LW276" s="692"/>
      <c r="LX276" s="692"/>
      <c r="LZ276" s="692"/>
      <c r="MA276" s="692"/>
      <c r="MB276" s="692"/>
      <c r="MC276" s="692"/>
      <c r="MD276" s="757"/>
      <c r="ME276" s="692"/>
      <c r="MF276" s="692"/>
      <c r="MG276" s="692"/>
      <c r="MH276" s="692"/>
      <c r="MI276" s="692"/>
      <c r="MJ276" s="692"/>
      <c r="MK276" s="692"/>
      <c r="ML276" s="692"/>
      <c r="MM276" s="692"/>
      <c r="MN276" s="692"/>
      <c r="MO276" s="692"/>
      <c r="MQ276" s="692"/>
      <c r="MR276" s="692"/>
      <c r="MS276" s="692"/>
      <c r="MT276" s="692"/>
      <c r="MU276" s="757"/>
      <c r="MV276" s="692"/>
      <c r="MW276" s="692"/>
      <c r="MX276" s="692"/>
      <c r="MY276" s="692"/>
      <c r="MZ276" s="692"/>
      <c r="NA276" s="692"/>
      <c r="NB276" s="692"/>
      <c r="NC276" s="692"/>
      <c r="ND276" s="692"/>
      <c r="NE276" s="692"/>
      <c r="NF276" s="692"/>
      <c r="NI276" s="692"/>
      <c r="NJ276" s="692"/>
      <c r="NK276" s="692"/>
      <c r="NL276" s="692"/>
      <c r="NM276" s="757"/>
      <c r="NN276" s="692"/>
      <c r="NO276" s="692"/>
      <c r="NP276" s="692"/>
      <c r="NQ276" s="692"/>
      <c r="NR276" s="692"/>
      <c r="NS276" s="692"/>
      <c r="NT276" s="692"/>
      <c r="NU276" s="692"/>
      <c r="NV276" s="692"/>
      <c r="NW276" s="692"/>
      <c r="NX276" s="692"/>
      <c r="OA276" s="692"/>
      <c r="OB276" s="692"/>
      <c r="OC276" s="692"/>
      <c r="OD276" s="692"/>
      <c r="OE276" s="757"/>
      <c r="OF276" s="692"/>
      <c r="OG276" s="692"/>
      <c r="OH276" s="692"/>
      <c r="OI276" s="692"/>
      <c r="OJ276" s="692"/>
      <c r="OK276" s="692"/>
      <c r="OL276" s="692"/>
      <c r="OM276" s="692"/>
      <c r="ON276" s="692"/>
      <c r="OQ276" s="692"/>
      <c r="OR276" s="692"/>
      <c r="OS276" s="692"/>
      <c r="OT276" s="692"/>
      <c r="OU276" s="757"/>
      <c r="OV276" s="692"/>
      <c r="OW276" s="692"/>
      <c r="OX276" s="692"/>
      <c r="OY276" s="692"/>
      <c r="OZ276" s="692"/>
      <c r="PA276" s="692"/>
      <c r="PB276" s="692"/>
      <c r="PC276" s="692"/>
      <c r="PD276" s="692"/>
      <c r="PG276" s="692"/>
      <c r="PH276" s="692"/>
      <c r="PI276" s="692"/>
      <c r="PJ276" s="692"/>
      <c r="PK276" s="757"/>
      <c r="PL276" s="692"/>
      <c r="PM276" s="692"/>
      <c r="PN276" s="692"/>
      <c r="PO276" s="692"/>
      <c r="PP276" s="692"/>
      <c r="PQ276" s="692"/>
      <c r="PR276" s="692"/>
      <c r="PS276" s="692"/>
      <c r="PT276" s="692"/>
      <c r="PV276" s="692"/>
      <c r="PW276" s="692"/>
      <c r="PX276" s="692"/>
      <c r="PY276" s="692"/>
      <c r="PZ276" s="757"/>
      <c r="QA276" s="692"/>
      <c r="QB276" s="692"/>
      <c r="QC276" s="692"/>
      <c r="QD276" s="692"/>
      <c r="QE276" s="692"/>
      <c r="QF276" s="692"/>
      <c r="QG276" s="692"/>
      <c r="QH276" s="692"/>
      <c r="QI276" s="692"/>
      <c r="QK276" s="13"/>
      <c r="QL276" s="13"/>
      <c r="QM276" s="13"/>
      <c r="QN276" s="13"/>
      <c r="QO276" s="666"/>
      <c r="QP276" s="262"/>
      <c r="QQ276" s="13"/>
      <c r="QR276" s="13"/>
      <c r="QS276" s="13"/>
      <c r="QT276" s="13"/>
      <c r="QU276" s="13"/>
      <c r="QV276" s="13"/>
      <c r="QW276" s="13"/>
      <c r="QX276" s="13"/>
      <c r="QZ276" s="622"/>
      <c r="RA276" s="478">
        <v>20.5</v>
      </c>
      <c r="RB276" s="521">
        <v>22.67</v>
      </c>
      <c r="RC276" s="634"/>
      <c r="RD276" s="476" t="s">
        <v>141</v>
      </c>
      <c r="RE276" s="905">
        <f>RB276/1.07-RA276+RL276-RK276</f>
        <v>0.68691588785046775</v>
      </c>
      <c r="RF276" s="479">
        <f>RE276/RA276</f>
        <v>3.3508092090266721E-2</v>
      </c>
      <c r="RG276" s="475"/>
      <c r="RH276" s="475"/>
      <c r="RI276" s="475"/>
      <c r="RJ276" s="586" t="s">
        <v>784</v>
      </c>
      <c r="RK276" s="476"/>
      <c r="RL276" s="587"/>
      <c r="RM276" s="633"/>
      <c r="RQ276" s="622"/>
      <c r="RR276" s="478">
        <v>20.5</v>
      </c>
      <c r="RS276" s="521">
        <v>22.67</v>
      </c>
      <c r="RT276" s="634"/>
      <c r="RU276" s="476" t="s">
        <v>141</v>
      </c>
      <c r="RV276" s="905">
        <f>RS276/1.07-RR276+SC276-SB276</f>
        <v>0.68691588785046775</v>
      </c>
      <c r="RW276" s="479">
        <f>RV276/RR276</f>
        <v>3.3508092090266721E-2</v>
      </c>
      <c r="RX276" s="475"/>
      <c r="RY276" s="475"/>
      <c r="RZ276" s="475"/>
      <c r="SA276" s="586" t="s">
        <v>784</v>
      </c>
      <c r="SB276" s="476"/>
      <c r="SC276" s="587"/>
      <c r="SD276" s="633"/>
      <c r="SG276" s="692"/>
      <c r="SH276" s="692"/>
      <c r="SI276" s="692"/>
      <c r="SJ276" s="692"/>
      <c r="SK276" s="692"/>
      <c r="SL276" s="692"/>
      <c r="SM276" s="692"/>
      <c r="SN276" s="692"/>
      <c r="SO276" s="692"/>
      <c r="SP276" s="692"/>
      <c r="SQ276" s="692"/>
      <c r="SR276" s="692"/>
      <c r="SS276" s="692"/>
      <c r="ST276" s="692"/>
      <c r="SU276" s="692"/>
      <c r="SV276" s="692"/>
      <c r="SW276" s="692"/>
      <c r="SX276" s="692"/>
      <c r="SY276" s="692"/>
      <c r="SZ276" s="692"/>
      <c r="TA276" s="692"/>
      <c r="TB276" s="692"/>
      <c r="TC276" s="692"/>
      <c r="TD276" s="692"/>
      <c r="TE276" s="692"/>
      <c r="TF276" s="692"/>
      <c r="TG276" s="692"/>
      <c r="TH276" s="692"/>
      <c r="TI276" s="692"/>
      <c r="TJ276" s="692"/>
      <c r="TK276" s="692"/>
      <c r="TL276" s="692"/>
      <c r="TM276" s="692"/>
      <c r="TN276" s="692"/>
      <c r="TO276" s="692"/>
      <c r="TP276" s="692"/>
      <c r="TQ276" s="692"/>
      <c r="TR276" s="692"/>
      <c r="TS276" s="692"/>
      <c r="TT276" s="692"/>
      <c r="TU276" s="692"/>
      <c r="TV276" s="692"/>
      <c r="TW276" s="692"/>
      <c r="TX276" s="692"/>
      <c r="TY276" s="692"/>
      <c r="TZ276" s="692"/>
      <c r="UA276" s="692"/>
      <c r="UB276" s="692"/>
      <c r="UC276" s="692"/>
      <c r="UD276" s="692"/>
      <c r="UE276" s="692"/>
      <c r="UF276" s="692"/>
      <c r="UG276" s="692"/>
      <c r="UH276" s="692"/>
      <c r="UI276" s="692"/>
      <c r="UJ276" s="692"/>
      <c r="UK276" s="692"/>
      <c r="UL276" s="692"/>
      <c r="UM276" s="692"/>
      <c r="UN276" s="692"/>
      <c r="UO276" s="692"/>
      <c r="UP276" s="692"/>
      <c r="UQ276" s="692"/>
      <c r="UR276" s="692"/>
      <c r="US276" s="692"/>
      <c r="UT276" s="692"/>
      <c r="UU276" s="692"/>
      <c r="UV276" s="692"/>
      <c r="UW276" s="692"/>
      <c r="UX276" s="692"/>
      <c r="UY276" s="692"/>
      <c r="UZ276" s="692"/>
      <c r="VA276" s="692"/>
      <c r="VB276" s="692"/>
      <c r="VC276" s="692"/>
      <c r="VD276" s="692"/>
      <c r="VE276" s="692"/>
      <c r="VF276" s="692"/>
      <c r="VG276" s="692"/>
      <c r="VH276" s="692"/>
      <c r="VI276" s="692"/>
      <c r="VJ276" s="692"/>
      <c r="VK276" s="692"/>
      <c r="VL276" s="692"/>
      <c r="VM276" s="692"/>
      <c r="VN276" s="692"/>
      <c r="VO276" s="692"/>
      <c r="VP276" s="692"/>
      <c r="VQ276" s="692"/>
      <c r="VR276" s="692"/>
      <c r="VS276" s="692"/>
      <c r="VT276" s="692"/>
      <c r="VU276" s="692"/>
      <c r="VV276" s="692"/>
      <c r="VW276" s="692"/>
      <c r="VX276" s="692"/>
      <c r="VY276" s="692"/>
      <c r="VZ276" s="692"/>
      <c r="WA276" s="692"/>
      <c r="WB276" s="692"/>
      <c r="WC276" s="692"/>
      <c r="WD276" s="692"/>
      <c r="WE276" s="692"/>
      <c r="WF276" s="692"/>
      <c r="WG276" s="692"/>
      <c r="WH276" s="692"/>
      <c r="WI276" s="692"/>
      <c r="WJ276" s="692"/>
      <c r="WK276" s="692"/>
      <c r="WL276" s="692"/>
      <c r="WM276" s="692"/>
      <c r="WN276" s="692"/>
      <c r="WO276" s="692"/>
      <c r="WP276" s="692"/>
      <c r="WQ276" s="692"/>
      <c r="WR276" s="692"/>
      <c r="WS276" s="692"/>
      <c r="WT276" s="692"/>
      <c r="WU276" s="692"/>
      <c r="WV276" s="692"/>
      <c r="WW276" s="692"/>
      <c r="WX276" s="692"/>
      <c r="WY276" s="692"/>
      <c r="WZ276" s="692"/>
      <c r="XA276" s="692"/>
      <c r="XB276" s="692"/>
      <c r="XC276" s="692"/>
      <c r="XD276" s="692"/>
      <c r="XE276" s="692"/>
      <c r="XF276" s="692"/>
      <c r="XG276" s="692"/>
      <c r="XH276" s="692"/>
      <c r="XI276" s="692"/>
      <c r="XJ276" s="692"/>
      <c r="XK276" s="692"/>
      <c r="XL276" s="692"/>
      <c r="XM276" s="692"/>
      <c r="XN276" s="692"/>
      <c r="XO276" s="692"/>
      <c r="XP276" s="692"/>
      <c r="XQ276" s="692"/>
      <c r="XR276" s="692"/>
      <c r="XS276" s="692"/>
      <c r="XT276" s="692"/>
      <c r="XU276" s="692"/>
      <c r="XV276" s="692"/>
      <c r="XW276" s="692"/>
      <c r="XX276" s="692"/>
      <c r="XY276" s="692"/>
      <c r="XZ276" s="692"/>
      <c r="YA276" s="692"/>
      <c r="YB276" s="692"/>
      <c r="YC276" s="692"/>
      <c r="YD276" s="692"/>
      <c r="YE276" s="692"/>
      <c r="YF276" s="692"/>
      <c r="YG276" s="692"/>
      <c r="YH276" s="692"/>
      <c r="YI276" s="692"/>
      <c r="YJ276" s="692"/>
      <c r="YK276" s="692"/>
      <c r="YL276" s="692"/>
      <c r="YM276" s="692"/>
      <c r="YN276" s="692"/>
      <c r="YO276" s="692"/>
      <c r="YP276" s="692"/>
      <c r="YQ276" s="692"/>
      <c r="YR276" s="692"/>
      <c r="YS276" s="692"/>
      <c r="YT276" s="692"/>
      <c r="YU276" s="692"/>
      <c r="YV276" s="692"/>
      <c r="YW276" s="692"/>
      <c r="YX276" s="692"/>
      <c r="YY276" s="692"/>
      <c r="YZ276" s="692"/>
      <c r="ZA276" s="692"/>
      <c r="ZB276" s="692"/>
      <c r="ZC276" s="692"/>
      <c r="ZD276" s="692"/>
      <c r="ZE276" s="692"/>
      <c r="ZF276" s="692"/>
      <c r="ZG276" s="692"/>
      <c r="ZH276" s="692"/>
      <c r="ZI276" s="692"/>
      <c r="ZJ276" s="692"/>
      <c r="ZK276" s="692"/>
      <c r="ZL276" s="692"/>
      <c r="ZM276" s="692"/>
      <c r="ZN276" s="692"/>
      <c r="ZO276" s="692"/>
      <c r="ZP276" s="692"/>
      <c r="ZQ276" s="692"/>
      <c r="ZR276" s="692"/>
      <c r="ZS276" s="692"/>
      <c r="ZT276" s="692"/>
      <c r="ZU276" s="692"/>
      <c r="ZV276" s="692"/>
      <c r="ZW276" s="692"/>
      <c r="ZX276" s="692"/>
      <c r="ZY276" s="692"/>
      <c r="ZZ276" s="692"/>
      <c r="AAA276" s="692"/>
      <c r="AAB276" s="692"/>
      <c r="AAC276" s="692"/>
      <c r="AAD276" s="692"/>
      <c r="AAE276" s="692"/>
      <c r="AAF276" s="692"/>
      <c r="AAG276" s="692"/>
      <c r="AAH276" s="692"/>
      <c r="AAI276" s="692"/>
      <c r="AAJ276" s="692"/>
      <c r="AAK276" s="692"/>
      <c r="AAL276" s="692"/>
      <c r="AAM276" s="692"/>
      <c r="AAN276" s="692"/>
      <c r="AAO276" s="692"/>
      <c r="AAP276" s="692"/>
      <c r="AAQ276" s="692"/>
      <c r="AAR276" s="692"/>
      <c r="AAS276" s="692"/>
      <c r="AAT276" s="692"/>
      <c r="AAU276" s="692"/>
      <c r="AAV276" s="692"/>
      <c r="AAW276" s="692"/>
      <c r="AAX276" s="692"/>
      <c r="AAY276" s="692"/>
      <c r="AAZ276" s="692"/>
      <c r="ABA276" s="692"/>
      <c r="ABB276" s="692"/>
      <c r="ABC276" s="692"/>
      <c r="ABD276" s="692"/>
      <c r="ABE276" s="692"/>
      <c r="ABF276" s="692"/>
      <c r="ABG276" s="692"/>
      <c r="ABH276" s="692"/>
      <c r="ABI276" s="692"/>
      <c r="ABJ276" s="692"/>
      <c r="ABK276" s="692"/>
      <c r="ABL276" s="692"/>
      <c r="ABM276" s="692"/>
      <c r="ABN276" s="692"/>
      <c r="ABO276" s="692"/>
      <c r="ABP276" s="692"/>
      <c r="ABQ276" s="692"/>
      <c r="ABR276" s="692"/>
      <c r="ABS276" s="692"/>
      <c r="ABT276" s="692"/>
      <c r="ABU276" s="692"/>
      <c r="ABV276" s="692"/>
      <c r="ABW276" s="692"/>
      <c r="ABX276" s="692"/>
      <c r="ABY276" s="692"/>
      <c r="ABZ276" s="692"/>
      <c r="ACA276" s="692"/>
      <c r="ACB276" s="692"/>
      <c r="ACC276" s="692"/>
      <c r="ACD276" s="692"/>
      <c r="ACE276" s="692"/>
      <c r="ACF276" s="692"/>
      <c r="ACG276" s="692"/>
      <c r="ACH276" s="692"/>
      <c r="ACI276" s="692"/>
      <c r="ACJ276" s="692"/>
      <c r="ACK276" s="692"/>
      <c r="ACL276" s="692"/>
      <c r="ACM276" s="692"/>
      <c r="ACN276" s="692"/>
      <c r="ACO276" s="692"/>
      <c r="ACP276" s="692"/>
      <c r="ACQ276" s="692"/>
      <c r="ACR276" s="692"/>
      <c r="ACS276" s="692"/>
      <c r="ACT276" s="692"/>
      <c r="ACU276" s="692"/>
      <c r="ACV276" s="692"/>
      <c r="ACW276" s="692"/>
      <c r="ACX276" s="692"/>
      <c r="ACY276" s="692"/>
      <c r="ACZ276" s="692"/>
      <c r="ADA276" s="692"/>
      <c r="ADB276" s="692"/>
      <c r="ADC276" s="692"/>
      <c r="ADD276" s="692"/>
      <c r="ADE276" s="692"/>
      <c r="ADF276" s="692"/>
      <c r="ADG276" s="692"/>
      <c r="ADH276" s="692"/>
      <c r="ADI276" s="692"/>
      <c r="ADJ276" s="692"/>
      <c r="ADK276" s="692"/>
      <c r="ADL276" s="692"/>
      <c r="ADM276" s="692"/>
      <c r="ADN276" s="692"/>
      <c r="ADO276" s="692"/>
      <c r="ADP276" s="692"/>
      <c r="ADQ276" s="692"/>
      <c r="ADR276" s="692"/>
      <c r="ADS276" s="692"/>
      <c r="ADT276" s="692"/>
      <c r="ADU276" s="692"/>
      <c r="ADV276" s="692"/>
      <c r="ADW276" s="692"/>
      <c r="ADX276" s="692"/>
      <c r="ADY276" s="692"/>
      <c r="ADZ276" s="692"/>
      <c r="AEA276" s="692"/>
      <c r="AEB276" s="692"/>
      <c r="AEC276" s="692"/>
      <c r="AED276" s="692"/>
      <c r="AEE276" s="692"/>
      <c r="AEF276" s="692"/>
      <c r="AEG276" s="692"/>
      <c r="AEH276" s="692"/>
      <c r="AEI276" s="692"/>
      <c r="AEJ276" s="692"/>
      <c r="AEK276" s="692"/>
      <c r="AEL276" s="692"/>
      <c r="AEM276" s="692"/>
      <c r="AEN276" s="692"/>
      <c r="AEO276" s="692"/>
      <c r="AEP276" s="692"/>
      <c r="AEQ276" s="692"/>
      <c r="AER276" s="692"/>
      <c r="AES276" s="692"/>
      <c r="AET276" s="692"/>
      <c r="AEU276" s="692"/>
      <c r="AEV276" s="692"/>
      <c r="AEW276" s="692"/>
      <c r="AEX276" s="692"/>
      <c r="AEY276" s="692"/>
      <c r="AEZ276" s="692"/>
      <c r="AFA276" s="692"/>
      <c r="AFB276" s="692"/>
      <c r="AFC276" s="692"/>
      <c r="AFD276" s="692"/>
      <c r="AFE276" s="692"/>
      <c r="AFF276" s="692"/>
      <c r="AFG276" s="692"/>
      <c r="AFH276" s="692"/>
      <c r="AFI276" s="692"/>
      <c r="AFJ276" s="692"/>
      <c r="AFK276" s="692"/>
      <c r="AFL276" s="692"/>
      <c r="AFM276" s="692"/>
      <c r="AFN276" s="692"/>
      <c r="AFO276" s="692"/>
      <c r="AFP276" s="692"/>
      <c r="AFQ276" s="692"/>
      <c r="AFR276" s="692"/>
      <c r="AFS276" s="692"/>
      <c r="AFT276" s="692"/>
      <c r="AFU276" s="692"/>
      <c r="AFV276" s="692"/>
      <c r="AFW276" s="692"/>
      <c r="AFX276" s="692"/>
      <c r="AFY276" s="692"/>
      <c r="AFZ276" s="692"/>
      <c r="AGA276" s="692"/>
      <c r="AGB276" s="692"/>
      <c r="AGC276" s="692"/>
      <c r="AGD276" s="692"/>
      <c r="AGE276" s="692"/>
      <c r="AGF276" s="692"/>
      <c r="AGG276" s="692"/>
      <c r="AGH276" s="692"/>
      <c r="AGI276" s="692"/>
      <c r="AGJ276" s="692"/>
      <c r="AGK276" s="692"/>
      <c r="AGL276" s="692"/>
      <c r="AGM276" s="692"/>
      <c r="AGN276" s="692"/>
      <c r="AGO276" s="692"/>
      <c r="AGP276" s="692"/>
      <c r="AGQ276" s="692"/>
      <c r="AGR276" s="692"/>
      <c r="AGS276" s="692"/>
      <c r="AGT276" s="692"/>
      <c r="AGU276" s="692"/>
      <c r="AGV276" s="692"/>
      <c r="AGW276" s="692"/>
      <c r="AGX276" s="692"/>
      <c r="AGY276" s="692"/>
      <c r="AGZ276" s="692"/>
      <c r="AHA276" s="692"/>
      <c r="AHB276" s="692"/>
      <c r="AHC276" s="692"/>
      <c r="AHD276" s="692"/>
      <c r="AHE276" s="692"/>
      <c r="AHF276" s="692"/>
      <c r="AHG276" s="692"/>
      <c r="AHH276" s="692"/>
      <c r="AHI276" s="692"/>
      <c r="AHJ276" s="692"/>
      <c r="AHK276" s="692"/>
      <c r="AHL276" s="692"/>
      <c r="AHM276" s="692"/>
      <c r="AHN276" s="692"/>
      <c r="AHO276" s="692"/>
      <c r="AHP276" s="692"/>
      <c r="AHQ276" s="692"/>
      <c r="AHR276" s="692"/>
      <c r="AHS276" s="692"/>
      <c r="AHT276" s="692"/>
      <c r="AHU276" s="692"/>
      <c r="AHV276" s="692"/>
      <c r="AHW276" s="692"/>
      <c r="AHX276" s="692"/>
      <c r="AHY276" s="692"/>
      <c r="AHZ276" s="692"/>
      <c r="AIA276" s="692"/>
      <c r="AIB276" s="692"/>
      <c r="AIC276" s="692"/>
      <c r="AID276" s="692"/>
      <c r="AIE276" s="692"/>
      <c r="AIF276" s="692"/>
      <c r="AIG276" s="692"/>
      <c r="AIH276" s="692"/>
      <c r="AII276" s="692"/>
      <c r="AIJ276" s="692"/>
      <c r="AIK276" s="692"/>
      <c r="AIL276" s="692"/>
      <c r="AIM276" s="692"/>
      <c r="AIN276" s="692"/>
      <c r="AIO276" s="692"/>
      <c r="AIP276" s="692"/>
      <c r="AIQ276" s="692"/>
      <c r="AIR276" s="692"/>
      <c r="AIS276" s="692"/>
      <c r="AIT276" s="692"/>
      <c r="AIU276" s="692"/>
      <c r="AIV276" s="692"/>
      <c r="AIW276" s="692"/>
      <c r="AIX276" s="692"/>
      <c r="AIY276" s="692"/>
      <c r="AIZ276" s="692"/>
      <c r="AJA276" s="692"/>
      <c r="AJB276" s="692"/>
      <c r="AJC276" s="692"/>
      <c r="AJD276" s="692"/>
      <c r="AJE276" s="692"/>
      <c r="AJF276" s="692"/>
      <c r="AJG276" s="692"/>
      <c r="AJH276" s="692"/>
      <c r="AJI276" s="692"/>
      <c r="AJJ276" s="692"/>
      <c r="AJK276" s="692"/>
      <c r="AJL276" s="692"/>
      <c r="AJM276" s="692"/>
      <c r="AJN276" s="692"/>
      <c r="AJO276" s="692"/>
      <c r="AJP276" s="692"/>
      <c r="AJQ276" s="692"/>
      <c r="AJR276" s="692"/>
      <c r="AJS276" s="692"/>
      <c r="AJT276" s="692"/>
      <c r="AJU276" s="692"/>
      <c r="AJV276" s="692"/>
      <c r="AJW276" s="692"/>
      <c r="AJX276" s="692"/>
      <c r="AJY276" s="692"/>
      <c r="AJZ276" s="692"/>
      <c r="AKA276" s="692"/>
      <c r="AKB276" s="692"/>
      <c r="AKC276" s="692"/>
      <c r="AKD276" s="692"/>
      <c r="AKE276" s="692"/>
      <c r="AKF276" s="692"/>
      <c r="AKG276" s="692"/>
      <c r="AKH276" s="692"/>
      <c r="AKI276" s="692"/>
      <c r="AKJ276" s="692"/>
      <c r="AKK276" s="692"/>
      <c r="AKL276" s="692"/>
      <c r="AKM276" s="692"/>
      <c r="AKN276" s="692"/>
      <c r="AKO276" s="692"/>
      <c r="AKP276" s="692"/>
      <c r="AKQ276" s="692"/>
      <c r="AKR276" s="692"/>
      <c r="AKS276" s="692"/>
      <c r="AKT276" s="692"/>
      <c r="AKU276" s="692"/>
      <c r="AKV276" s="692"/>
      <c r="AKW276" s="692"/>
      <c r="AKX276" s="692"/>
      <c r="AKY276" s="692"/>
      <c r="AKZ276" s="692"/>
      <c r="ALA276" s="692"/>
      <c r="ALB276" s="692"/>
      <c r="ALC276" s="692"/>
      <c r="ALD276" s="692"/>
      <c r="ALE276" s="692"/>
      <c r="ALF276" s="692"/>
      <c r="ALG276" s="692"/>
      <c r="ALH276" s="692"/>
      <c r="ALI276" s="692"/>
      <c r="ALJ276" s="692"/>
      <c r="ALK276" s="692"/>
      <c r="ALL276" s="692"/>
      <c r="ALM276" s="692"/>
      <c r="ALN276" s="692"/>
      <c r="ALO276" s="692"/>
      <c r="ALP276" s="692"/>
      <c r="ALQ276" s="692"/>
      <c r="ALR276" s="692"/>
      <c r="ALS276" s="692"/>
      <c r="ALT276" s="692"/>
      <c r="ALU276" s="692"/>
      <c r="ALV276" s="692"/>
      <c r="ALW276" s="692"/>
      <c r="ALX276" s="692"/>
      <c r="ALY276" s="692"/>
      <c r="ALZ276" s="692"/>
      <c r="AMA276" s="692"/>
      <c r="AMB276" s="692"/>
      <c r="AMC276" s="692"/>
      <c r="AMD276" s="692"/>
      <c r="AME276" s="692"/>
      <c r="AMF276" s="692"/>
      <c r="AMG276" s="692"/>
      <c r="AMH276" s="692"/>
      <c r="AMI276" s="692"/>
      <c r="AMJ276" s="692"/>
      <c r="AMK276" s="692"/>
      <c r="AML276" s="692"/>
      <c r="AMM276" s="692"/>
      <c r="AMN276" s="692"/>
      <c r="AMO276" s="692"/>
      <c r="AMP276" s="692"/>
      <c r="AMQ276" s="692"/>
      <c r="AMR276" s="692"/>
      <c r="AMS276" s="692"/>
      <c r="AMT276" s="692"/>
      <c r="AMU276" s="692"/>
      <c r="AMV276" s="692"/>
      <c r="AMW276" s="692"/>
      <c r="AMX276" s="692"/>
      <c r="AMY276" s="692"/>
      <c r="AMZ276" s="692"/>
      <c r="ANA276" s="692"/>
      <c r="ANB276" s="692"/>
      <c r="ANC276" s="692"/>
      <c r="AND276" s="692"/>
      <c r="ANE276" s="692"/>
      <c r="ANF276" s="692"/>
      <c r="ANG276" s="692"/>
      <c r="ANH276" s="692"/>
      <c r="ANI276" s="692"/>
      <c r="ANJ276" s="692"/>
      <c r="ANK276" s="692"/>
      <c r="ANL276" s="692"/>
      <c r="ANM276" s="692"/>
      <c r="ANN276" s="692"/>
      <c r="ANO276" s="692"/>
      <c r="ANP276" s="692"/>
      <c r="ANQ276" s="692"/>
      <c r="ANR276" s="692"/>
      <c r="ANS276" s="692"/>
      <c r="ANT276" s="692"/>
      <c r="ANU276" s="692"/>
      <c r="ANV276" s="692"/>
      <c r="ANW276" s="692"/>
      <c r="ANX276" s="692"/>
      <c r="ANY276" s="692"/>
      <c r="ANZ276" s="692"/>
      <c r="AOA276" s="692"/>
      <c r="AOB276" s="692"/>
      <c r="AOC276" s="692"/>
      <c r="AOD276" s="692"/>
      <c r="AOE276" s="692"/>
      <c r="AOF276" s="692"/>
      <c r="AOG276" s="692"/>
      <c r="AOH276" s="692"/>
      <c r="AOI276" s="692"/>
      <c r="AOJ276" s="692"/>
      <c r="AOK276" s="692"/>
      <c r="AOL276" s="692"/>
      <c r="AOM276" s="692"/>
      <c r="AON276" s="692"/>
      <c r="AOO276" s="692"/>
      <c r="AOP276" s="692"/>
      <c r="AOQ276" s="692"/>
      <c r="AOR276" s="692"/>
      <c r="AOS276" s="692"/>
      <c r="AOT276" s="692"/>
      <c r="AOU276" s="692"/>
      <c r="AOV276" s="692"/>
      <c r="AOW276" s="692"/>
      <c r="AOX276" s="692"/>
      <c r="AOY276" s="692"/>
      <c r="AOZ276" s="692"/>
      <c r="APA276" s="692"/>
      <c r="APB276" s="692"/>
      <c r="APC276" s="692"/>
      <c r="APD276" s="692"/>
      <c r="APE276" s="692"/>
      <c r="APF276" s="692"/>
      <c r="APG276" s="692"/>
      <c r="APH276" s="692"/>
      <c r="API276" s="692"/>
      <c r="APJ276" s="692"/>
      <c r="APK276" s="692"/>
      <c r="APL276" s="692"/>
      <c r="APM276" s="692"/>
      <c r="APN276" s="692"/>
      <c r="APO276" s="692"/>
      <c r="APP276" s="692"/>
      <c r="APQ276" s="692"/>
      <c r="APR276" s="692"/>
      <c r="APS276" s="692"/>
      <c r="APT276" s="692"/>
      <c r="APU276" s="692"/>
      <c r="APV276" s="692"/>
      <c r="APW276" s="692"/>
      <c r="APX276" s="692"/>
      <c r="APY276" s="692"/>
      <c r="APZ276" s="692"/>
      <c r="AQA276" s="692"/>
      <c r="AQB276" s="692"/>
      <c r="AQC276" s="692"/>
      <c r="AQD276" s="692"/>
      <c r="AQE276" s="692"/>
      <c r="AQF276" s="692"/>
      <c r="AQG276" s="692"/>
      <c r="AQH276" s="692"/>
      <c r="AQI276" s="692"/>
      <c r="AQJ276" s="692"/>
      <c r="AQK276" s="692"/>
      <c r="AQL276" s="692"/>
      <c r="AQM276" s="692"/>
      <c r="AQN276" s="692"/>
      <c r="AQO276" s="692"/>
      <c r="AQP276" s="692"/>
      <c r="AQQ276" s="692"/>
      <c r="AQR276" s="692"/>
      <c r="AQS276" s="692"/>
      <c r="AQT276" s="692"/>
      <c r="AQU276" s="692"/>
      <c r="AQV276" s="692"/>
      <c r="AQW276" s="692"/>
      <c r="AQX276" s="692"/>
      <c r="AQY276" s="692"/>
      <c r="AQZ276" s="692"/>
      <c r="ARA276" s="692"/>
      <c r="ARB276" s="692"/>
      <c r="ARC276" s="692"/>
      <c r="ARD276" s="692"/>
      <c r="ARE276" s="692"/>
      <c r="ARF276" s="692"/>
      <c r="ARG276" s="692"/>
      <c r="ARH276" s="692"/>
      <c r="ARI276" s="692"/>
      <c r="ARJ276" s="692"/>
      <c r="ARK276" s="692"/>
      <c r="ARL276" s="692"/>
      <c r="ARM276" s="692"/>
      <c r="ARN276" s="692"/>
      <c r="ARO276" s="692"/>
      <c r="ARP276" s="692"/>
      <c r="ARQ276" s="692"/>
      <c r="ARR276" s="692"/>
      <c r="ARS276" s="692"/>
      <c r="ART276" s="692"/>
      <c r="ARU276" s="692"/>
      <c r="ARV276" s="692"/>
      <c r="ARW276" s="692"/>
      <c r="ARX276" s="692"/>
      <c r="ARY276" s="692"/>
      <c r="ARZ276" s="692"/>
      <c r="ASA276" s="692"/>
      <c r="ASB276" s="692"/>
      <c r="ASC276" s="692"/>
      <c r="ASD276" s="692"/>
      <c r="ASE276" s="692"/>
      <c r="ASF276" s="692"/>
      <c r="ASG276" s="692"/>
      <c r="ASH276" s="692"/>
      <c r="ASI276" s="692"/>
      <c r="ASJ276" s="692"/>
      <c r="ASK276" s="692"/>
      <c r="ASL276" s="692"/>
      <c r="ASM276" s="692"/>
      <c r="ASN276" s="692"/>
      <c r="ASO276" s="692"/>
      <c r="ASP276" s="692"/>
      <c r="ASQ276" s="692"/>
      <c r="ASR276" s="692"/>
      <c r="ASS276" s="692"/>
      <c r="AST276" s="692"/>
      <c r="ASU276" s="692"/>
      <c r="ASV276" s="692"/>
      <c r="ASW276" s="692"/>
      <c r="ASX276" s="692"/>
      <c r="ASY276" s="692"/>
      <c r="ASZ276" s="692"/>
      <c r="ATA276" s="692"/>
      <c r="ATB276" s="692"/>
      <c r="ATC276" s="692"/>
      <c r="ATD276" s="692"/>
      <c r="ATE276" s="692"/>
      <c r="ATF276" s="692"/>
      <c r="ATG276" s="692"/>
      <c r="ATH276" s="692"/>
      <c r="ATI276" s="692"/>
      <c r="ATJ276" s="692"/>
      <c r="ATK276" s="692"/>
      <c r="ATL276" s="692"/>
      <c r="ATM276" s="692"/>
      <c r="ATN276" s="692"/>
      <c r="ATO276" s="692"/>
      <c r="ATP276" s="692"/>
      <c r="ATQ276" s="692"/>
      <c r="ATR276" s="692"/>
      <c r="ATS276" s="692"/>
      <c r="ATT276" s="692"/>
      <c r="ATU276" s="692"/>
      <c r="ATV276" s="692"/>
      <c r="ATW276" s="692"/>
      <c r="ATX276" s="692"/>
      <c r="ATY276" s="692"/>
      <c r="ATZ276" s="692"/>
      <c r="AUA276" s="692"/>
      <c r="AUB276" s="692"/>
      <c r="AUC276" s="692"/>
      <c r="AUD276" s="692"/>
      <c r="AUE276" s="692"/>
      <c r="AUF276" s="692"/>
      <c r="AUG276" s="692"/>
      <c r="AUH276" s="692"/>
      <c r="AUI276" s="692"/>
      <c r="AUJ276" s="692"/>
      <c r="AUK276" s="692"/>
      <c r="AUL276" s="692"/>
      <c r="AUM276" s="692"/>
      <c r="AUN276" s="692"/>
      <c r="AUO276" s="692"/>
      <c r="AUP276" s="692"/>
      <c r="AUQ276" s="692"/>
      <c r="AUR276" s="692"/>
      <c r="AUS276" s="692"/>
      <c r="AUT276" s="692"/>
      <c r="AUU276" s="692"/>
      <c r="AUV276" s="692"/>
      <c r="AUW276" s="692"/>
      <c r="AUX276" s="692"/>
      <c r="AUY276" s="692"/>
      <c r="AUZ276" s="692"/>
      <c r="AVA276" s="692"/>
      <c r="AVB276" s="692"/>
      <c r="AVC276" s="692"/>
      <c r="AVD276" s="692"/>
      <c r="AVE276" s="692"/>
      <c r="AVF276" s="692"/>
      <c r="AVG276" s="692"/>
      <c r="AVH276" s="692"/>
      <c r="AVI276" s="692"/>
      <c r="AVJ276" s="692"/>
      <c r="AVK276" s="692"/>
      <c r="AVL276" s="692"/>
      <c r="AVM276" s="692"/>
      <c r="AVN276" s="692"/>
      <c r="AVO276" s="692"/>
      <c r="AVP276" s="692"/>
      <c r="AVQ276" s="692"/>
      <c r="AVR276" s="692"/>
      <c r="AVS276" s="692"/>
      <c r="AVT276" s="692"/>
      <c r="AVU276" s="692"/>
      <c r="AVV276" s="692"/>
      <c r="AVW276" s="692"/>
      <c r="AVX276" s="692"/>
      <c r="AVY276" s="692"/>
      <c r="AVZ276" s="692"/>
      <c r="AWA276" s="692"/>
      <c r="AWB276" s="692"/>
      <c r="AWC276" s="692"/>
      <c r="AWD276" s="692"/>
      <c r="AWE276" s="692"/>
      <c r="AWF276" s="692"/>
      <c r="AWG276" s="692"/>
      <c r="AWH276" s="692"/>
      <c r="AWI276" s="692"/>
      <c r="AWJ276" s="692"/>
      <c r="AWK276" s="692"/>
      <c r="AWL276" s="692"/>
      <c r="AWM276" s="692"/>
      <c r="AWN276" s="692"/>
      <c r="AWO276" s="692"/>
      <c r="AWP276" s="692"/>
      <c r="AWQ276" s="692"/>
      <c r="AWR276" s="692"/>
      <c r="AWS276" s="692"/>
      <c r="AWT276" s="692"/>
      <c r="AWU276" s="692"/>
      <c r="AWV276" s="692"/>
      <c r="AWW276" s="692"/>
      <c r="AWX276" s="692"/>
      <c r="AWY276" s="692"/>
      <c r="AWZ276" s="692"/>
      <c r="AXA276" s="692"/>
      <c r="AXB276" s="692"/>
      <c r="AXC276" s="692"/>
      <c r="AXD276" s="692"/>
      <c r="AXE276" s="692"/>
      <c r="AXF276" s="692"/>
      <c r="AXG276" s="692"/>
      <c r="AXH276" s="692"/>
      <c r="AXI276" s="692"/>
      <c r="AXJ276" s="692"/>
      <c r="AXK276" s="692"/>
      <c r="AXL276" s="692"/>
      <c r="AXM276" s="692"/>
      <c r="AXN276" s="692"/>
      <c r="AXO276" s="692"/>
      <c r="AXP276" s="692"/>
      <c r="AXQ276" s="692"/>
      <c r="AXR276" s="692"/>
      <c r="AXS276" s="692"/>
      <c r="AXT276" s="692"/>
      <c r="AXU276" s="692"/>
      <c r="AXV276" s="692"/>
      <c r="AXW276" s="692"/>
      <c r="AXX276" s="692"/>
      <c r="AXY276" s="692"/>
      <c r="AXZ276" s="692"/>
      <c r="AYA276" s="692"/>
      <c r="AYB276" s="692"/>
      <c r="AYC276" s="692"/>
      <c r="AYD276" s="692"/>
      <c r="AYE276" s="692"/>
      <c r="AYF276" s="692"/>
      <c r="AYG276" s="692"/>
      <c r="AYH276" s="692"/>
      <c r="AYI276" s="692"/>
      <c r="AYJ276" s="692"/>
      <c r="AYK276" s="692"/>
      <c r="AYL276" s="692"/>
      <c r="AYM276" s="692"/>
      <c r="AYN276" s="692"/>
      <c r="AYO276" s="692"/>
      <c r="AYP276" s="692"/>
      <c r="AYQ276" s="692"/>
      <c r="AYR276" s="692"/>
      <c r="AYS276" s="692"/>
      <c r="AYT276" s="692"/>
      <c r="AYU276" s="692"/>
      <c r="AYV276" s="692"/>
      <c r="AYW276" s="692"/>
      <c r="AYX276" s="692"/>
      <c r="AYY276" s="692"/>
      <c r="AYZ276" s="692"/>
      <c r="AZA276" s="692"/>
      <c r="AZB276" s="692"/>
      <c r="AZC276" s="692"/>
      <c r="AZD276" s="692"/>
      <c r="AZE276" s="692"/>
      <c r="AZF276" s="692"/>
      <c r="AZG276" s="692"/>
      <c r="AZH276" s="692"/>
      <c r="AZI276" s="692"/>
      <c r="AZJ276" s="692"/>
      <c r="AZK276" s="692"/>
      <c r="AZL276" s="692"/>
      <c r="AZM276" s="692"/>
      <c r="AZN276" s="692"/>
      <c r="AZO276" s="692"/>
      <c r="AZP276" s="692"/>
      <c r="AZQ276" s="692"/>
      <c r="AZR276" s="692"/>
      <c r="AZS276" s="692"/>
      <c r="AZT276" s="692"/>
      <c r="AZU276" s="692"/>
      <c r="AZV276" s="692"/>
      <c r="AZW276" s="692"/>
      <c r="AZX276" s="692"/>
      <c r="AZY276" s="692"/>
      <c r="AZZ276" s="692"/>
      <c r="BAA276" s="692"/>
      <c r="BAB276" s="692"/>
      <c r="BAC276" s="692"/>
      <c r="BAD276" s="692"/>
      <c r="BAE276" s="692"/>
      <c r="BAF276" s="692"/>
      <c r="BAG276" s="692"/>
      <c r="BAH276" s="692"/>
      <c r="BAI276" s="692"/>
      <c r="BAJ276" s="692"/>
      <c r="BAK276" s="692"/>
      <c r="BAL276" s="692"/>
      <c r="BAM276" s="692"/>
      <c r="BAN276" s="692"/>
      <c r="BAO276" s="692"/>
      <c r="BAP276" s="692"/>
      <c r="BAQ276" s="692"/>
      <c r="BAR276" s="692"/>
      <c r="BAS276" s="692"/>
      <c r="BAT276" s="692"/>
      <c r="BAU276" s="692"/>
      <c r="BAV276" s="692"/>
      <c r="BAW276" s="692"/>
      <c r="BAX276" s="692"/>
      <c r="BAY276" s="692"/>
      <c r="BAZ276" s="692"/>
      <c r="BBA276" s="692"/>
      <c r="BBB276" s="692"/>
      <c r="BBC276" s="692"/>
      <c r="BBD276" s="692"/>
      <c r="BBE276" s="692"/>
      <c r="BBF276" s="692"/>
      <c r="BBG276" s="692"/>
      <c r="BBH276" s="692"/>
      <c r="BBI276" s="692"/>
      <c r="BBJ276" s="692"/>
      <c r="BBK276" s="692"/>
      <c r="BBL276" s="692"/>
      <c r="BBM276" s="692"/>
      <c r="BBN276" s="692"/>
      <c r="BBO276" s="692"/>
      <c r="BBP276" s="692"/>
      <c r="BBQ276" s="692"/>
      <c r="BBR276" s="692"/>
      <c r="BBS276" s="692"/>
      <c r="BBT276" s="692"/>
      <c r="BBU276" s="692"/>
      <c r="BBV276" s="692"/>
      <c r="BBW276" s="692"/>
      <c r="BBX276" s="692"/>
      <c r="BBY276" s="692"/>
      <c r="BBZ276" s="692"/>
      <c r="BCA276" s="692"/>
      <c r="BCB276" s="692"/>
      <c r="BCC276" s="692"/>
      <c r="BCD276" s="692"/>
      <c r="BCE276" s="692"/>
      <c r="BCF276" s="692"/>
      <c r="BCG276" s="692"/>
      <c r="BCH276" s="692"/>
      <c r="BCI276" s="692"/>
      <c r="BCJ276" s="692"/>
      <c r="BCK276" s="692"/>
      <c r="BCL276" s="692"/>
      <c r="BCM276" s="692"/>
      <c r="BCN276" s="692"/>
      <c r="BCO276" s="692"/>
      <c r="BCP276" s="692"/>
      <c r="BCQ276" s="692"/>
      <c r="BCR276" s="692"/>
      <c r="BCS276" s="692"/>
      <c r="BCT276" s="692"/>
      <c r="BCU276" s="692"/>
      <c r="BCV276" s="692"/>
      <c r="BCW276" s="692"/>
      <c r="BCX276" s="692"/>
      <c r="BCY276" s="692"/>
      <c r="BCZ276" s="692"/>
      <c r="BDA276" s="692"/>
      <c r="BDB276" s="692"/>
      <c r="BDC276" s="692"/>
      <c r="BDD276" s="692"/>
      <c r="BDE276" s="692"/>
      <c r="BDF276" s="692"/>
      <c r="BDG276" s="692"/>
      <c r="BDH276" s="692"/>
      <c r="BDI276" s="692"/>
      <c r="BDJ276" s="692"/>
      <c r="BDK276" s="692"/>
      <c r="BDL276" s="692"/>
      <c r="BDM276" s="692"/>
      <c r="BDN276" s="692"/>
      <c r="BDO276" s="692"/>
      <c r="BDP276" s="692"/>
      <c r="BDQ276" s="692"/>
      <c r="BDR276" s="692"/>
      <c r="BDS276" s="692"/>
      <c r="BDT276" s="692"/>
      <c r="BDU276" s="692"/>
      <c r="BDV276" s="692"/>
      <c r="BDW276" s="692"/>
      <c r="BDX276" s="692"/>
      <c r="BDY276" s="692"/>
      <c r="BDZ276" s="692"/>
      <c r="BEA276" s="692"/>
      <c r="BEB276" s="692"/>
      <c r="BEC276" s="692"/>
      <c r="BED276" s="692"/>
      <c r="BEE276" s="692"/>
      <c r="BEF276" s="692"/>
      <c r="BEG276" s="692"/>
      <c r="BEH276" s="692"/>
      <c r="BEI276" s="692"/>
      <c r="BEJ276" s="692"/>
      <c r="BEK276" s="692"/>
      <c r="BEL276" s="692"/>
      <c r="BEM276" s="692"/>
      <c r="BEN276" s="692"/>
      <c r="BEO276" s="692"/>
      <c r="BEP276" s="692"/>
      <c r="BEQ276" s="692"/>
      <c r="BER276" s="692"/>
      <c r="BES276" s="692"/>
      <c r="BET276" s="692"/>
      <c r="BEU276" s="692"/>
      <c r="BEV276" s="692"/>
      <c r="BEW276" s="692"/>
      <c r="BEX276" s="692"/>
      <c r="BEY276" s="692"/>
      <c r="BEZ276" s="692"/>
      <c r="BFA276" s="692"/>
      <c r="BFB276" s="692"/>
      <c r="BFC276" s="692"/>
      <c r="BFD276" s="692"/>
      <c r="BFE276" s="692"/>
      <c r="BFF276" s="692"/>
      <c r="BFG276" s="692"/>
      <c r="BFH276" s="692"/>
      <c r="BFI276" s="692"/>
      <c r="BFJ276" s="692"/>
      <c r="BFK276" s="692"/>
      <c r="BFL276" s="692"/>
      <c r="BFM276" s="692"/>
      <c r="BFN276" s="692"/>
      <c r="BFO276" s="692"/>
      <c r="BFP276" s="692"/>
      <c r="BFQ276" s="692"/>
      <c r="BFR276" s="692"/>
      <c r="BFS276" s="692"/>
      <c r="BFT276" s="692"/>
      <c r="BFU276" s="692"/>
      <c r="BFV276" s="692"/>
      <c r="BFW276" s="692"/>
      <c r="BFX276" s="692"/>
      <c r="BFY276" s="692"/>
      <c r="BFZ276" s="692"/>
      <c r="BGA276" s="692"/>
      <c r="BGB276" s="692"/>
      <c r="BGC276" s="692"/>
      <c r="BGD276" s="692"/>
      <c r="BGE276" s="692"/>
      <c r="BGF276" s="692"/>
      <c r="BGG276" s="692"/>
      <c r="BGH276" s="692"/>
      <c r="BGI276" s="692"/>
      <c r="BGJ276" s="692"/>
      <c r="BGK276" s="692"/>
      <c r="BGL276" s="692"/>
      <c r="BGM276" s="692"/>
      <c r="BGN276" s="692"/>
      <c r="BGO276" s="692"/>
      <c r="BGP276" s="692"/>
      <c r="BGQ276" s="692"/>
      <c r="BGR276" s="692"/>
      <c r="BGS276" s="692"/>
      <c r="BGT276" s="692"/>
      <c r="BGU276" s="692"/>
      <c r="BGV276" s="692"/>
      <c r="BGW276" s="692"/>
      <c r="BGX276" s="692"/>
      <c r="BGY276" s="692"/>
      <c r="BGZ276" s="692"/>
      <c r="BHA276" s="692"/>
      <c r="BHB276" s="692"/>
      <c r="BHC276" s="692"/>
      <c r="BHD276" s="692"/>
      <c r="BHE276" s="692"/>
      <c r="BHF276" s="692"/>
      <c r="BHG276" s="692"/>
      <c r="BHH276" s="692"/>
      <c r="BHI276" s="692"/>
      <c r="BHJ276" s="692"/>
      <c r="BHK276" s="692"/>
      <c r="BHL276" s="692"/>
      <c r="BHM276" s="692"/>
      <c r="BHN276" s="692"/>
      <c r="BHO276" s="692"/>
      <c r="BHP276" s="692"/>
      <c r="BHQ276" s="692"/>
      <c r="BHR276" s="692"/>
      <c r="BHS276" s="692"/>
      <c r="BHT276" s="692"/>
      <c r="BHU276" s="692"/>
      <c r="BHV276" s="692"/>
      <c r="BHW276" s="692"/>
      <c r="BHX276" s="692"/>
      <c r="BHY276" s="692"/>
      <c r="BHZ276" s="692"/>
      <c r="BIA276" s="692"/>
      <c r="BIB276" s="692"/>
      <c r="BIC276" s="692"/>
      <c r="BID276" s="692"/>
      <c r="BIE276" s="692"/>
      <c r="BIF276" s="692"/>
      <c r="BIG276" s="692"/>
      <c r="BIH276" s="692"/>
      <c r="BII276" s="692"/>
      <c r="BIJ276" s="692"/>
      <c r="BIK276" s="692"/>
      <c r="BIL276" s="692"/>
      <c r="BIM276" s="692"/>
      <c r="BIN276" s="692"/>
      <c r="BIO276" s="692"/>
      <c r="BIP276" s="692"/>
      <c r="BIQ276" s="692"/>
      <c r="BIR276" s="692"/>
      <c r="BIS276" s="692"/>
      <c r="BIT276" s="692"/>
      <c r="BIU276" s="692"/>
      <c r="BIV276" s="692"/>
      <c r="BIW276" s="692"/>
      <c r="BIX276" s="692"/>
      <c r="BIY276" s="692"/>
      <c r="BIZ276" s="692"/>
      <c r="BJA276" s="692"/>
      <c r="BJB276" s="692"/>
      <c r="BJC276" s="692"/>
      <c r="BJD276" s="692"/>
      <c r="BJE276" s="692"/>
      <c r="BJF276" s="692"/>
      <c r="BJG276" s="692"/>
      <c r="BJH276" s="692"/>
      <c r="BJI276" s="692"/>
      <c r="BJJ276" s="692"/>
      <c r="BJK276" s="692"/>
      <c r="BJL276" s="692"/>
      <c r="BJM276" s="692"/>
      <c r="BJN276" s="692"/>
      <c r="BJO276" s="692"/>
      <c r="BJP276" s="692"/>
      <c r="BJQ276" s="692"/>
      <c r="BJR276" s="692"/>
      <c r="BJS276" s="692"/>
      <c r="BJT276" s="692"/>
      <c r="BJU276" s="692"/>
      <c r="BJV276" s="692"/>
      <c r="BJW276" s="692"/>
      <c r="BJX276" s="692"/>
      <c r="BJY276" s="692"/>
      <c r="BJZ276" s="692"/>
      <c r="BKA276" s="692"/>
      <c r="BKB276" s="692"/>
      <c r="BKC276" s="692"/>
      <c r="BKD276" s="692"/>
      <c r="BKE276" s="692"/>
      <c r="BKF276" s="692"/>
      <c r="BKG276" s="692"/>
      <c r="BKH276" s="692"/>
      <c r="BKI276" s="692"/>
      <c r="BKJ276" s="692"/>
      <c r="BKK276" s="692"/>
      <c r="BKL276" s="692"/>
      <c r="BKM276" s="692"/>
      <c r="BKN276" s="692"/>
      <c r="BKO276" s="692"/>
      <c r="BKP276" s="692"/>
      <c r="BKQ276" s="692"/>
      <c r="BKR276" s="692"/>
      <c r="BKS276" s="692"/>
      <c r="BKT276" s="692"/>
      <c r="BKU276" s="692"/>
      <c r="BKV276" s="692"/>
      <c r="BKW276" s="692"/>
      <c r="BKX276" s="692"/>
      <c r="BKY276" s="692"/>
      <c r="BKZ276" s="692"/>
      <c r="BLA276" s="692"/>
      <c r="BLB276" s="692"/>
      <c r="BLC276" s="692"/>
      <c r="BLD276" s="692"/>
      <c r="BLE276" s="692"/>
      <c r="BLF276" s="692"/>
      <c r="BLG276" s="692"/>
      <c r="BLH276" s="692"/>
      <c r="BLI276" s="692"/>
      <c r="BLJ276" s="692"/>
      <c r="BLK276" s="692"/>
      <c r="BLL276" s="692"/>
      <c r="BLM276" s="692"/>
      <c r="BLN276" s="692"/>
      <c r="BLO276" s="692"/>
      <c r="BLP276" s="692"/>
      <c r="BLQ276" s="692"/>
      <c r="BLR276" s="692"/>
      <c r="BLS276" s="692"/>
      <c r="BLT276" s="692"/>
      <c r="BLU276" s="692"/>
      <c r="BLV276" s="692"/>
      <c r="BLW276" s="692"/>
      <c r="BLX276" s="692"/>
      <c r="BLY276" s="692"/>
      <c r="BLZ276" s="692"/>
      <c r="BMA276" s="692"/>
      <c r="BMB276" s="692"/>
      <c r="BMC276" s="692"/>
      <c r="BMD276" s="692"/>
      <c r="BME276" s="692"/>
      <c r="BMF276" s="692"/>
      <c r="BMG276" s="692"/>
      <c r="BMH276" s="692"/>
      <c r="BMI276" s="692"/>
      <c r="BMJ276" s="692"/>
      <c r="BMK276" s="692"/>
      <c r="BML276" s="692"/>
      <c r="BMM276" s="692"/>
      <c r="BMN276" s="692"/>
      <c r="BMO276" s="692"/>
      <c r="BMP276" s="692"/>
      <c r="BMQ276" s="692"/>
      <c r="BMR276" s="692"/>
      <c r="BMS276" s="692"/>
      <c r="BMT276" s="692"/>
      <c r="BMU276" s="692"/>
      <c r="BMV276" s="692"/>
      <c r="BMW276" s="692"/>
      <c r="BMX276" s="692"/>
      <c r="BMY276" s="692"/>
      <c r="BMZ276" s="692"/>
      <c r="BNA276" s="692"/>
      <c r="BNB276" s="692"/>
      <c r="BNC276" s="692"/>
      <c r="BND276" s="692"/>
      <c r="BNE276" s="692"/>
      <c r="BNF276" s="692"/>
      <c r="BNG276" s="692"/>
      <c r="BNH276" s="692"/>
      <c r="BNI276" s="692"/>
      <c r="BNJ276" s="692"/>
      <c r="BNK276" s="692"/>
      <c r="BNL276" s="692"/>
      <c r="BNM276" s="692"/>
      <c r="BNN276" s="692"/>
      <c r="BNO276" s="692"/>
      <c r="BNP276" s="692"/>
      <c r="BNQ276" s="692"/>
      <c r="BNR276" s="692"/>
      <c r="BNS276" s="692"/>
      <c r="BNT276" s="692"/>
      <c r="BNU276" s="692"/>
      <c r="BNV276" s="692"/>
      <c r="BNW276" s="692"/>
      <c r="BNX276" s="692"/>
      <c r="BNY276" s="692"/>
      <c r="BNZ276" s="692"/>
      <c r="BOA276" s="692"/>
      <c r="BOB276" s="692"/>
      <c r="BOC276" s="692"/>
      <c r="BOD276" s="692"/>
      <c r="BOE276" s="692"/>
      <c r="BOF276" s="692"/>
      <c r="BOG276" s="692"/>
      <c r="BOH276" s="692"/>
      <c r="BOI276" s="692"/>
      <c r="BOJ276" s="692"/>
      <c r="BOK276" s="692"/>
      <c r="BOL276" s="692"/>
      <c r="BOM276" s="692"/>
      <c r="BON276" s="692"/>
      <c r="BOO276" s="692"/>
      <c r="BOP276" s="692"/>
      <c r="BOQ276" s="692"/>
      <c r="BOR276" s="692"/>
      <c r="BOS276" s="692"/>
      <c r="BOT276" s="692"/>
      <c r="BOU276" s="692"/>
      <c r="BOV276" s="692"/>
      <c r="BOW276" s="692"/>
      <c r="BOX276" s="692"/>
      <c r="BOY276" s="692"/>
      <c r="BOZ276" s="692"/>
      <c r="BPA276" s="692"/>
      <c r="BPB276" s="692"/>
      <c r="BPC276" s="692"/>
      <c r="BPD276" s="692"/>
      <c r="BPE276" s="692"/>
      <c r="BPF276" s="692"/>
      <c r="BPG276" s="692"/>
      <c r="BPH276" s="692"/>
      <c r="BPI276" s="692"/>
      <c r="BPJ276" s="692"/>
      <c r="BPK276" s="692"/>
      <c r="BPL276" s="692"/>
      <c r="BPM276" s="692"/>
      <c r="BPN276" s="692"/>
      <c r="BPO276" s="692"/>
      <c r="BPP276" s="692"/>
      <c r="BPQ276" s="692"/>
      <c r="BPR276" s="692"/>
      <c r="BPS276" s="692"/>
      <c r="BPT276" s="692"/>
      <c r="BPU276" s="692"/>
      <c r="BPV276" s="692"/>
      <c r="BPW276" s="692"/>
      <c r="BPX276" s="692"/>
      <c r="BPY276" s="692"/>
      <c r="BPZ276" s="692"/>
      <c r="BQA276" s="692"/>
      <c r="BQB276" s="692"/>
      <c r="BQC276" s="692"/>
      <c r="BQD276" s="692"/>
      <c r="BQE276" s="692"/>
      <c r="BQF276" s="692"/>
      <c r="BQG276" s="692"/>
      <c r="BQH276" s="692"/>
      <c r="BQI276" s="692"/>
      <c r="BQJ276" s="692"/>
      <c r="BQK276" s="692"/>
      <c r="BQL276" s="692"/>
      <c r="BQM276" s="692"/>
      <c r="BQN276" s="692"/>
      <c r="BQO276" s="692"/>
      <c r="BQP276" s="692"/>
      <c r="BQQ276" s="692"/>
      <c r="BQR276" s="692"/>
      <c r="BQS276" s="692"/>
      <c r="BQT276" s="692"/>
      <c r="BQU276" s="692"/>
      <c r="BQV276" s="692"/>
      <c r="BQW276" s="692"/>
      <c r="BQX276" s="692"/>
      <c r="BQY276" s="692"/>
      <c r="BQZ276" s="692"/>
      <c r="BRA276" s="692"/>
      <c r="BRB276" s="692"/>
      <c r="BRC276" s="692"/>
      <c r="BRD276" s="692"/>
      <c r="BRE276" s="692"/>
      <c r="BRF276" s="692"/>
      <c r="BRG276" s="692"/>
      <c r="BRH276" s="692"/>
      <c r="BRI276" s="692"/>
      <c r="BRJ276" s="692"/>
      <c r="BRK276" s="692"/>
      <c r="BRL276" s="692"/>
      <c r="BRM276" s="692"/>
      <c r="BRN276" s="692"/>
      <c r="BRO276" s="692"/>
      <c r="BRP276" s="692"/>
      <c r="BRQ276" s="692"/>
      <c r="BRR276" s="692"/>
      <c r="BRS276" s="692"/>
      <c r="BRT276" s="692"/>
      <c r="BRU276" s="692"/>
      <c r="BRV276" s="692"/>
      <c r="BRW276" s="692"/>
      <c r="BRX276" s="692"/>
      <c r="BRY276" s="692"/>
      <c r="BRZ276" s="692"/>
      <c r="BSA276" s="692"/>
      <c r="BSB276" s="692"/>
      <c r="BSC276" s="692"/>
      <c r="BSD276" s="692"/>
      <c r="BSE276" s="692"/>
      <c r="BSF276" s="692"/>
      <c r="BSG276" s="692"/>
      <c r="BSH276" s="692"/>
      <c r="BSI276" s="692"/>
      <c r="BSJ276" s="692"/>
      <c r="BSK276" s="692"/>
      <c r="BSL276" s="692"/>
      <c r="BSM276" s="692"/>
      <c r="BSN276" s="692"/>
      <c r="BSO276" s="692"/>
      <c r="BSP276" s="692"/>
      <c r="BSQ276" s="692"/>
      <c r="BSR276" s="692"/>
      <c r="BSS276" s="692"/>
      <c r="BST276" s="692"/>
      <c r="BSU276" s="692"/>
      <c r="BSV276" s="692"/>
      <c r="BSW276" s="692"/>
      <c r="BSX276" s="692"/>
      <c r="BSY276" s="692"/>
      <c r="BSZ276" s="692"/>
      <c r="BTA276" s="692"/>
      <c r="BTB276" s="692"/>
      <c r="BTC276" s="692"/>
      <c r="BTD276" s="692"/>
      <c r="BTE276" s="692"/>
      <c r="BTF276" s="692"/>
      <c r="BTG276" s="692"/>
      <c r="BTH276" s="692"/>
      <c r="BTI276" s="692"/>
      <c r="BTJ276" s="692"/>
      <c r="BTK276" s="692"/>
      <c r="BTL276" s="692"/>
      <c r="BTM276" s="692"/>
      <c r="BTN276" s="692"/>
      <c r="BTO276" s="692"/>
      <c r="BTP276" s="692"/>
      <c r="BTQ276" s="692"/>
      <c r="BTR276" s="692"/>
      <c r="BTS276" s="692"/>
      <c r="BTT276" s="692"/>
      <c r="BTU276" s="692"/>
      <c r="BTV276" s="692"/>
      <c r="BTW276" s="692"/>
      <c r="BTX276" s="692"/>
      <c r="BTY276" s="692"/>
      <c r="BTZ276" s="692"/>
      <c r="BUA276" s="692"/>
      <c r="BUB276" s="692"/>
      <c r="BUC276" s="692"/>
      <c r="BUD276" s="692"/>
      <c r="BUE276" s="692"/>
      <c r="BUF276" s="692"/>
      <c r="BUG276" s="692"/>
      <c r="BUH276" s="692"/>
      <c r="BUI276" s="692"/>
      <c r="BUJ276" s="692"/>
      <c r="BUK276" s="692"/>
      <c r="BUL276" s="692"/>
      <c r="BUM276" s="692"/>
      <c r="BUN276" s="692"/>
      <c r="BUO276" s="692"/>
      <c r="BUP276" s="692"/>
      <c r="BUQ276" s="692"/>
      <c r="BUR276" s="692"/>
      <c r="BUS276" s="692"/>
      <c r="BUT276" s="692"/>
      <c r="BUU276" s="692"/>
      <c r="BUV276" s="692"/>
      <c r="BUW276" s="692"/>
      <c r="BUX276" s="692"/>
      <c r="BUY276" s="692"/>
      <c r="BUZ276" s="692"/>
      <c r="BVA276" s="692"/>
      <c r="BVB276" s="692"/>
      <c r="BVC276" s="692"/>
      <c r="BVD276" s="692"/>
      <c r="BVE276" s="692"/>
      <c r="BVF276" s="692"/>
      <c r="BVG276" s="692"/>
      <c r="BVH276" s="692"/>
      <c r="BVI276" s="692"/>
      <c r="BVJ276" s="692"/>
      <c r="BVK276" s="692"/>
      <c r="BVL276" s="692"/>
      <c r="BVM276" s="692"/>
      <c r="BVN276" s="692"/>
      <c r="BVO276" s="692"/>
      <c r="BVP276" s="692"/>
      <c r="BVQ276" s="692"/>
      <c r="BVR276" s="692"/>
      <c r="BVS276" s="692"/>
      <c r="BVT276" s="692"/>
      <c r="BVU276" s="692"/>
      <c r="BVV276" s="692"/>
      <c r="BVW276" s="692"/>
      <c r="BVX276" s="692"/>
      <c r="BVY276" s="692"/>
      <c r="BVZ276" s="692"/>
      <c r="BWA276" s="692"/>
      <c r="BWB276" s="692"/>
      <c r="BWC276" s="692"/>
      <c r="BWD276" s="692"/>
      <c r="BWE276" s="692"/>
      <c r="BWF276" s="692"/>
      <c r="BWG276" s="692"/>
      <c r="BWH276" s="692"/>
      <c r="BWI276" s="692"/>
      <c r="BWJ276" s="692"/>
      <c r="BWK276" s="692"/>
      <c r="BWL276" s="692"/>
      <c r="BWM276" s="692"/>
      <c r="BWN276" s="692"/>
      <c r="BWO276" s="692"/>
      <c r="BWP276" s="692"/>
      <c r="BWQ276" s="692"/>
      <c r="BWR276" s="692"/>
      <c r="BWS276" s="692"/>
      <c r="BWT276" s="692"/>
      <c r="BWU276" s="692"/>
      <c r="BWV276" s="692"/>
      <c r="BWW276" s="692"/>
      <c r="BWX276" s="692"/>
      <c r="BWY276" s="692"/>
      <c r="BWZ276" s="692"/>
      <c r="BXA276" s="692"/>
      <c r="BXB276" s="692"/>
      <c r="BXC276" s="692"/>
      <c r="BXD276" s="692"/>
      <c r="BXE276" s="692"/>
      <c r="BXF276" s="692"/>
      <c r="BXG276" s="692"/>
      <c r="BXH276" s="692"/>
      <c r="BXI276" s="692"/>
      <c r="BXJ276" s="692"/>
      <c r="BXK276" s="692"/>
      <c r="BXL276" s="692"/>
      <c r="BXM276" s="692"/>
      <c r="BXN276" s="692"/>
      <c r="BXO276" s="692"/>
      <c r="BXP276" s="692"/>
      <c r="BXQ276" s="692"/>
      <c r="BXR276" s="692"/>
      <c r="BXS276" s="692"/>
      <c r="BXT276" s="692"/>
      <c r="BXU276" s="692"/>
      <c r="BXV276" s="692"/>
      <c r="BXW276" s="692"/>
      <c r="BXX276" s="692"/>
      <c r="BXY276" s="692"/>
      <c r="BXZ276" s="692"/>
      <c r="BYA276" s="692"/>
      <c r="BYB276" s="692"/>
      <c r="BYC276" s="692"/>
      <c r="BYD276" s="692"/>
      <c r="BYE276" s="692"/>
      <c r="BYF276" s="692"/>
      <c r="BYG276" s="692"/>
      <c r="BYH276" s="692"/>
      <c r="BYI276" s="692"/>
      <c r="BYJ276" s="692"/>
      <c r="BYK276" s="692"/>
      <c r="BYL276" s="692"/>
      <c r="BYM276" s="692"/>
      <c r="BYN276" s="692"/>
      <c r="BYO276" s="692"/>
      <c r="BYP276" s="692"/>
      <c r="BYQ276" s="692"/>
      <c r="BYR276" s="692"/>
      <c r="BYS276" s="692"/>
      <c r="BYT276" s="692"/>
      <c r="BYU276" s="692"/>
      <c r="BYV276" s="692"/>
      <c r="BYW276" s="692"/>
      <c r="BYX276" s="692"/>
      <c r="BYY276" s="692"/>
      <c r="BYZ276" s="692"/>
      <c r="BZA276" s="692"/>
      <c r="BZB276" s="692"/>
      <c r="BZC276" s="692"/>
      <c r="BZD276" s="692"/>
      <c r="BZE276" s="692"/>
      <c r="BZF276" s="692"/>
      <c r="BZG276" s="692"/>
      <c r="BZH276" s="692"/>
      <c r="BZI276" s="692"/>
      <c r="BZJ276" s="692"/>
      <c r="BZK276" s="692"/>
      <c r="BZL276" s="692"/>
      <c r="BZM276" s="692"/>
      <c r="BZN276" s="692"/>
      <c r="BZO276" s="692"/>
      <c r="BZP276" s="692"/>
      <c r="BZQ276" s="692"/>
      <c r="BZR276" s="692"/>
      <c r="BZS276" s="692"/>
      <c r="BZT276" s="692"/>
      <c r="BZU276" s="692"/>
      <c r="BZV276" s="692"/>
      <c r="BZW276" s="692"/>
      <c r="BZX276" s="692"/>
      <c r="BZY276" s="692"/>
      <c r="BZZ276" s="692"/>
      <c r="CAA276" s="692"/>
      <c r="CAB276" s="692"/>
      <c r="CAC276" s="692"/>
      <c r="CAD276" s="692"/>
      <c r="CAE276" s="692"/>
      <c r="CAF276" s="692"/>
      <c r="CAG276" s="692"/>
      <c r="CAH276" s="692"/>
      <c r="CAI276" s="692"/>
      <c r="CAJ276" s="692"/>
      <c r="CAK276" s="692"/>
      <c r="CAL276" s="692"/>
      <c r="CAM276" s="692"/>
      <c r="CAN276" s="692"/>
      <c r="CAO276" s="692"/>
      <c r="CAP276" s="692"/>
      <c r="CAQ276" s="692"/>
      <c r="CAR276" s="692"/>
      <c r="CAS276" s="692"/>
      <c r="CAT276" s="692"/>
      <c r="CAU276" s="692"/>
      <c r="CAV276" s="692"/>
      <c r="CAW276" s="692"/>
      <c r="CAX276" s="692"/>
      <c r="CAY276" s="692"/>
      <c r="CAZ276" s="692"/>
      <c r="CBA276" s="692"/>
      <c r="CBB276" s="692"/>
      <c r="CBC276" s="692"/>
      <c r="CBD276" s="692"/>
      <c r="CBE276" s="692"/>
      <c r="CBF276" s="692"/>
      <c r="CBG276" s="692"/>
      <c r="CBH276" s="692"/>
      <c r="CBI276" s="692"/>
      <c r="CBJ276" s="692"/>
      <c r="CBK276" s="692"/>
      <c r="CBL276" s="692"/>
      <c r="CBM276" s="692"/>
      <c r="CBN276" s="692"/>
      <c r="CBO276" s="692"/>
      <c r="CBP276" s="692"/>
      <c r="CBQ276" s="692"/>
      <c r="CBR276" s="692"/>
      <c r="CBS276" s="692"/>
      <c r="CBT276" s="692"/>
      <c r="CBU276" s="692"/>
      <c r="CBV276" s="692"/>
      <c r="CBW276" s="692"/>
      <c r="CBX276" s="692"/>
      <c r="CBY276" s="692"/>
      <c r="CBZ276" s="692"/>
      <c r="CCA276" s="692"/>
      <c r="CCB276" s="692"/>
      <c r="CCC276" s="692"/>
      <c r="CCD276" s="692"/>
      <c r="CCE276" s="692"/>
      <c r="CCF276" s="692"/>
      <c r="CCG276" s="692"/>
      <c r="CCH276" s="692"/>
      <c r="CCI276" s="692"/>
      <c r="CCJ276" s="692"/>
      <c r="CCK276" s="692"/>
      <c r="CCL276" s="692"/>
      <c r="CCM276" s="692"/>
      <c r="CCN276" s="692"/>
      <c r="CCO276" s="692"/>
      <c r="CCP276" s="692"/>
      <c r="CCQ276" s="692"/>
      <c r="CCR276" s="692"/>
      <c r="CCS276" s="692"/>
      <c r="CCT276" s="692"/>
      <c r="CCU276" s="692"/>
      <c r="CCV276" s="692"/>
      <c r="CCW276" s="692"/>
      <c r="CCX276" s="692"/>
      <c r="CCY276" s="692"/>
      <c r="CCZ276" s="692"/>
      <c r="CDA276" s="692"/>
      <c r="CDB276" s="692"/>
      <c r="CDC276" s="692"/>
      <c r="CDD276" s="692"/>
      <c r="CDE276" s="692"/>
      <c r="CDF276" s="692"/>
      <c r="CDG276" s="692"/>
      <c r="CDH276" s="692"/>
      <c r="CDI276" s="692"/>
      <c r="CDJ276" s="692"/>
      <c r="CDK276" s="692"/>
      <c r="CDL276" s="692"/>
      <c r="CDM276" s="692"/>
      <c r="CDN276" s="692"/>
      <c r="CDO276" s="692"/>
      <c r="CDP276" s="692"/>
      <c r="CDQ276" s="692"/>
      <c r="CDR276" s="692"/>
      <c r="CDS276" s="692"/>
      <c r="CDT276" s="692"/>
      <c r="CDU276" s="692"/>
      <c r="CDV276" s="692"/>
      <c r="CDW276" s="692"/>
      <c r="CDX276" s="692"/>
      <c r="CDY276" s="692"/>
      <c r="CDZ276" s="692"/>
      <c r="CEA276" s="692"/>
      <c r="CEB276" s="692"/>
      <c r="CEC276" s="692"/>
      <c r="CED276" s="692"/>
      <c r="CEE276" s="692"/>
      <c r="CEF276" s="692"/>
      <c r="CEG276" s="692"/>
      <c r="CEH276" s="692"/>
      <c r="CEI276" s="692"/>
      <c r="CEJ276" s="692"/>
      <c r="CEK276" s="692"/>
      <c r="CEL276" s="692"/>
      <c r="CEM276" s="692"/>
      <c r="CEN276" s="692"/>
      <c r="CEO276" s="692"/>
      <c r="CEP276" s="692"/>
      <c r="CEQ276" s="692"/>
      <c r="CER276" s="692"/>
      <c r="CES276" s="692"/>
      <c r="CET276" s="692"/>
      <c r="CEU276" s="692"/>
      <c r="CEV276" s="692"/>
      <c r="CEW276" s="692"/>
      <c r="CEX276" s="692"/>
      <c r="CEY276" s="692"/>
      <c r="CEZ276" s="692"/>
      <c r="CFA276" s="692"/>
      <c r="CFB276" s="692"/>
      <c r="CFC276" s="692"/>
      <c r="CFD276" s="692"/>
      <c r="CFE276" s="692"/>
      <c r="CFF276" s="692"/>
      <c r="CFG276" s="692"/>
      <c r="CFH276" s="692"/>
      <c r="CFI276" s="692"/>
      <c r="CFJ276" s="692"/>
      <c r="CFK276" s="692"/>
      <c r="CFL276" s="692"/>
      <c r="CFM276" s="692"/>
      <c r="CFN276" s="692"/>
      <c r="CFO276" s="692"/>
      <c r="CFP276" s="692"/>
      <c r="CFQ276" s="692"/>
      <c r="CFR276" s="692"/>
      <c r="CFS276" s="692"/>
      <c r="CFT276" s="692"/>
      <c r="CFU276" s="692"/>
      <c r="CFV276" s="692"/>
      <c r="CFW276" s="692"/>
      <c r="CFX276" s="692"/>
      <c r="CFY276" s="692"/>
      <c r="CFZ276" s="692"/>
      <c r="CGA276" s="692"/>
      <c r="CGB276" s="692"/>
      <c r="CGC276" s="692"/>
      <c r="CGD276" s="692"/>
      <c r="CGE276" s="692"/>
      <c r="CGF276" s="692"/>
      <c r="CGG276" s="692"/>
      <c r="CGH276" s="692"/>
      <c r="CGI276" s="692"/>
      <c r="CGJ276" s="692"/>
      <c r="CGK276" s="692"/>
      <c r="CGL276" s="692"/>
      <c r="CGM276" s="692"/>
      <c r="CGN276" s="692"/>
      <c r="CGO276" s="692"/>
      <c r="CGP276" s="692"/>
      <c r="CGQ276" s="692"/>
      <c r="CGR276" s="692"/>
      <c r="CGS276" s="692"/>
      <c r="CGT276" s="692"/>
      <c r="CGU276" s="692"/>
      <c r="CGV276" s="692"/>
      <c r="CGW276" s="692"/>
      <c r="CGX276" s="692"/>
      <c r="CGY276" s="692"/>
      <c r="CGZ276" s="692"/>
      <c r="CHA276" s="692"/>
      <c r="CHB276" s="692"/>
      <c r="CHC276" s="692"/>
      <c r="CHD276" s="692"/>
      <c r="CHE276" s="692"/>
      <c r="CHF276" s="692"/>
      <c r="CHG276" s="692"/>
      <c r="CHH276" s="692"/>
      <c r="CHI276" s="692"/>
      <c r="CHJ276" s="692"/>
      <c r="CHK276" s="692"/>
      <c r="CHL276" s="692"/>
      <c r="CHM276" s="692"/>
      <c r="CHN276" s="692"/>
      <c r="CHO276" s="692"/>
      <c r="CHP276" s="692"/>
      <c r="CHQ276" s="692"/>
      <c r="CHR276" s="692"/>
      <c r="CHS276" s="692"/>
      <c r="CHT276" s="692"/>
      <c r="CHU276" s="692"/>
      <c r="CHV276" s="692"/>
      <c r="CHW276" s="692"/>
      <c r="CHX276" s="692"/>
      <c r="CHY276" s="692"/>
      <c r="CHZ276" s="692"/>
      <c r="CIA276" s="692"/>
      <c r="CIB276" s="692"/>
      <c r="CIC276" s="692"/>
      <c r="CID276" s="692"/>
      <c r="CIE276" s="692"/>
      <c r="CIF276" s="692"/>
      <c r="CIG276" s="692"/>
      <c r="CIH276" s="692"/>
      <c r="CII276" s="692"/>
      <c r="CIJ276" s="692"/>
      <c r="CIK276" s="692"/>
      <c r="CIL276" s="692"/>
      <c r="CIM276" s="692"/>
      <c r="CIN276" s="692"/>
      <c r="CIO276" s="692"/>
      <c r="CIP276" s="692"/>
      <c r="CIQ276" s="692"/>
      <c r="CIR276" s="692"/>
      <c r="CIS276" s="692"/>
      <c r="CIT276" s="692"/>
      <c r="CIU276" s="692"/>
      <c r="CIV276" s="692"/>
      <c r="CIW276" s="692"/>
      <c r="CIX276" s="692"/>
      <c r="CIY276" s="692"/>
      <c r="CIZ276" s="692"/>
      <c r="CJA276" s="692"/>
      <c r="CJB276" s="692"/>
      <c r="CJC276" s="692"/>
      <c r="CJD276" s="692"/>
      <c r="CJE276" s="692"/>
      <c r="CJF276" s="692"/>
      <c r="CJG276" s="692"/>
      <c r="CJH276" s="692"/>
      <c r="CJI276" s="692"/>
      <c r="CJJ276" s="692"/>
      <c r="CJK276" s="692"/>
      <c r="CJL276" s="692"/>
      <c r="CJM276" s="692"/>
      <c r="CJN276" s="692"/>
      <c r="CJO276" s="692"/>
      <c r="CJP276" s="692"/>
      <c r="CJQ276" s="692"/>
      <c r="CJR276" s="692"/>
      <c r="CJS276" s="692"/>
      <c r="CJT276" s="692"/>
      <c r="CJU276" s="692"/>
      <c r="CJV276" s="692"/>
      <c r="CJW276" s="692"/>
      <c r="CJX276" s="692"/>
      <c r="CJY276" s="692"/>
      <c r="CJZ276" s="692"/>
      <c r="CKA276" s="692"/>
      <c r="CKB276" s="692"/>
      <c r="CKC276" s="692"/>
      <c r="CKD276" s="692"/>
      <c r="CKE276" s="692"/>
      <c r="CKF276" s="692"/>
      <c r="CKG276" s="692"/>
      <c r="CKH276" s="692"/>
      <c r="CKI276" s="692"/>
      <c r="CKJ276" s="692"/>
      <c r="CKK276" s="692"/>
      <c r="CKL276" s="692"/>
      <c r="CKM276" s="692"/>
      <c r="CKN276" s="692"/>
      <c r="CKO276" s="692"/>
      <c r="CKP276" s="692"/>
      <c r="CKQ276" s="692"/>
      <c r="CKR276" s="692"/>
      <c r="CKS276" s="692"/>
      <c r="CKT276" s="692"/>
      <c r="CKU276" s="692"/>
      <c r="CKV276" s="692"/>
      <c r="CKW276" s="692"/>
      <c r="CKX276" s="692"/>
      <c r="CKY276" s="692"/>
      <c r="CKZ276" s="692"/>
      <c r="CLA276" s="692"/>
      <c r="CLB276" s="692"/>
      <c r="CLC276" s="692"/>
      <c r="CLD276" s="692"/>
      <c r="CLE276" s="692"/>
      <c r="CLF276" s="692"/>
      <c r="CLG276" s="692"/>
      <c r="CLH276" s="692"/>
      <c r="CLI276" s="692"/>
      <c r="CLJ276" s="692"/>
      <c r="CLK276" s="692"/>
      <c r="CLL276" s="692"/>
      <c r="CLM276" s="692"/>
      <c r="CLN276" s="692"/>
      <c r="CLO276" s="692"/>
      <c r="CLP276" s="692"/>
      <c r="CLQ276" s="692"/>
      <c r="CLR276" s="692"/>
      <c r="CLS276" s="692"/>
      <c r="CLT276" s="692"/>
      <c r="CLU276" s="692"/>
      <c r="CLV276" s="692"/>
      <c r="CLW276" s="692"/>
      <c r="CLX276" s="692"/>
      <c r="CLY276" s="692"/>
      <c r="CLZ276" s="692"/>
      <c r="CMA276" s="692"/>
      <c r="CMB276" s="692"/>
      <c r="CMC276" s="692"/>
      <c r="CMD276" s="692"/>
      <c r="CME276" s="692"/>
      <c r="CMF276" s="692"/>
      <c r="CMG276" s="692"/>
      <c r="CMH276" s="692"/>
      <c r="CMI276" s="692"/>
      <c r="CMJ276" s="692"/>
      <c r="CMK276" s="692"/>
      <c r="CML276" s="692"/>
      <c r="CMM276" s="692"/>
      <c r="CMN276" s="692"/>
      <c r="CMO276" s="692"/>
      <c r="CMP276" s="692"/>
      <c r="CMQ276" s="692"/>
      <c r="CMR276" s="692"/>
      <c r="CMS276" s="692"/>
      <c r="CMT276" s="692"/>
      <c r="CMU276" s="692"/>
      <c r="CMV276" s="692"/>
      <c r="CMW276" s="692"/>
      <c r="CMX276" s="692"/>
      <c r="CMY276" s="692"/>
      <c r="CMZ276" s="692"/>
      <c r="CNA276" s="692"/>
      <c r="CNB276" s="692"/>
      <c r="CNC276" s="692"/>
      <c r="CND276" s="692"/>
      <c r="CNE276" s="692"/>
      <c r="CNF276" s="692"/>
      <c r="CNG276" s="692"/>
      <c r="CNH276" s="692"/>
      <c r="CNI276" s="692"/>
      <c r="CNJ276" s="692"/>
      <c r="CNK276" s="692"/>
      <c r="CNL276" s="692"/>
      <c r="CNM276" s="692"/>
      <c r="CNN276" s="692"/>
      <c r="CNO276" s="692"/>
      <c r="CNP276" s="692"/>
      <c r="CNQ276" s="692"/>
      <c r="CNR276" s="692"/>
      <c r="CNS276" s="692"/>
      <c r="CNT276" s="692"/>
      <c r="CNU276" s="692"/>
      <c r="CNV276" s="692"/>
      <c r="CNW276" s="692"/>
      <c r="CNX276" s="692"/>
      <c r="CNY276" s="692"/>
      <c r="CNZ276" s="692"/>
      <c r="COA276" s="692"/>
      <c r="COB276" s="692"/>
      <c r="COC276" s="692"/>
      <c r="COD276" s="692"/>
      <c r="COE276" s="692"/>
      <c r="COF276" s="692"/>
      <c r="COG276" s="692"/>
      <c r="COH276" s="692"/>
      <c r="COI276" s="692"/>
      <c r="COJ276" s="692"/>
      <c r="COK276" s="692"/>
      <c r="COL276" s="692"/>
      <c r="COM276" s="692"/>
      <c r="CON276" s="692"/>
      <c r="COO276" s="692"/>
      <c r="COP276" s="692"/>
      <c r="COQ276" s="692"/>
      <c r="COR276" s="692"/>
      <c r="COS276" s="692"/>
      <c r="COT276" s="692"/>
      <c r="COU276" s="692"/>
      <c r="COV276" s="692"/>
      <c r="COW276" s="692"/>
      <c r="COX276" s="692"/>
      <c r="COY276" s="692"/>
      <c r="COZ276" s="692"/>
      <c r="CPA276" s="692"/>
      <c r="CPB276" s="692"/>
      <c r="CPC276" s="692"/>
      <c r="CPD276" s="692"/>
      <c r="CPE276" s="692"/>
      <c r="CPF276" s="692"/>
      <c r="CPG276" s="692"/>
      <c r="CPH276" s="692"/>
      <c r="CPI276" s="692"/>
      <c r="CPJ276" s="692"/>
      <c r="CPK276" s="692"/>
      <c r="CPL276" s="692"/>
      <c r="CPM276" s="692"/>
      <c r="CPN276" s="692"/>
      <c r="CPO276" s="692"/>
      <c r="CPP276" s="692"/>
      <c r="CPQ276" s="692"/>
      <c r="CPR276" s="692"/>
      <c r="CPS276" s="692"/>
      <c r="CPT276" s="692"/>
      <c r="CPU276" s="692"/>
      <c r="CPV276" s="692"/>
      <c r="CPW276" s="692"/>
      <c r="CPX276" s="692"/>
      <c r="CPY276" s="692"/>
      <c r="CPZ276" s="692"/>
      <c r="CQA276" s="692"/>
      <c r="CQB276" s="692"/>
      <c r="CQC276" s="692"/>
      <c r="CQD276" s="692"/>
      <c r="CQE276" s="692"/>
      <c r="CQF276" s="692"/>
      <c r="CQG276" s="692"/>
      <c r="CQH276" s="692"/>
      <c r="CQI276" s="692"/>
      <c r="CQJ276" s="692"/>
      <c r="CQK276" s="692"/>
      <c r="CQL276" s="692"/>
      <c r="CQM276" s="692"/>
      <c r="CQN276" s="692"/>
      <c r="CQO276" s="692"/>
      <c r="CQP276" s="692"/>
      <c r="CQQ276" s="692"/>
      <c r="CQR276" s="692"/>
      <c r="CQS276" s="692"/>
      <c r="CQT276" s="692"/>
      <c r="CQU276" s="692"/>
      <c r="CQV276" s="692"/>
      <c r="CQW276" s="692"/>
      <c r="CQX276" s="692"/>
      <c r="CQY276" s="692"/>
      <c r="CQZ276" s="692"/>
      <c r="CRA276" s="692"/>
      <c r="CRB276" s="692"/>
      <c r="CRC276" s="692"/>
      <c r="CRD276" s="692"/>
      <c r="CRE276" s="692"/>
      <c r="CRF276" s="692"/>
      <c r="CRG276" s="692"/>
      <c r="CRH276" s="692"/>
      <c r="CRI276" s="692"/>
      <c r="CRJ276" s="692"/>
      <c r="CRK276" s="692"/>
      <c r="CRL276" s="692"/>
      <c r="CRM276" s="692"/>
      <c r="CRN276" s="692"/>
      <c r="CRO276" s="692"/>
      <c r="CRP276" s="692"/>
      <c r="CRQ276" s="692"/>
      <c r="CRR276" s="692"/>
      <c r="CRS276" s="692"/>
      <c r="CRT276" s="692"/>
      <c r="CRU276" s="692"/>
      <c r="CRV276" s="692"/>
      <c r="CRW276" s="692"/>
      <c r="CRX276" s="692"/>
      <c r="CRY276" s="692"/>
      <c r="CRZ276" s="692"/>
      <c r="CSA276" s="692"/>
      <c r="CSB276" s="692"/>
      <c r="CSC276" s="692"/>
      <c r="CSD276" s="692"/>
      <c r="CSE276" s="692"/>
      <c r="CSF276" s="692"/>
      <c r="CSG276" s="692"/>
      <c r="CSH276" s="692"/>
      <c r="CSI276" s="692"/>
      <c r="CSJ276" s="692"/>
      <c r="CSK276" s="692"/>
      <c r="CSL276" s="692"/>
      <c r="CSM276" s="692"/>
      <c r="CSN276" s="692"/>
      <c r="CSO276" s="692"/>
      <c r="CSP276" s="692"/>
      <c r="CSQ276" s="692"/>
      <c r="CSR276" s="692"/>
      <c r="CSS276" s="692"/>
      <c r="CST276" s="692"/>
      <c r="CSU276" s="692"/>
      <c r="CSV276" s="692"/>
      <c r="CSW276" s="692"/>
      <c r="CSX276" s="692"/>
      <c r="CSY276" s="692"/>
      <c r="CSZ276" s="692"/>
      <c r="CTA276" s="692"/>
      <c r="CTB276" s="692"/>
      <c r="CTC276" s="692"/>
      <c r="CTD276" s="692"/>
      <c r="CTE276" s="692"/>
      <c r="CTF276" s="692"/>
      <c r="CTG276" s="692"/>
      <c r="CTH276" s="692"/>
      <c r="CTI276" s="692"/>
      <c r="CTJ276" s="692"/>
      <c r="CTK276" s="692"/>
      <c r="CTL276" s="692"/>
      <c r="CTM276" s="692"/>
      <c r="CTN276" s="692"/>
      <c r="CTO276" s="692"/>
      <c r="CTP276" s="692"/>
      <c r="CTQ276" s="692"/>
      <c r="CTR276" s="692"/>
      <c r="CTS276" s="692"/>
      <c r="CTT276" s="692"/>
      <c r="CTU276" s="692"/>
      <c r="CTV276" s="692"/>
      <c r="CTW276" s="692"/>
      <c r="CTX276" s="692"/>
      <c r="CTY276" s="692"/>
      <c r="CTZ276" s="692"/>
      <c r="CUA276" s="692"/>
      <c r="CUB276" s="692"/>
      <c r="CUC276" s="692"/>
      <c r="CUD276" s="692"/>
      <c r="CUE276" s="692"/>
      <c r="CUF276" s="692"/>
      <c r="CUG276" s="692"/>
      <c r="CUH276" s="692"/>
      <c r="CUI276" s="692"/>
      <c r="CUJ276" s="692"/>
      <c r="CUK276" s="692"/>
      <c r="CUL276" s="692"/>
      <c r="CUM276" s="692"/>
      <c r="CUN276" s="692"/>
      <c r="CUO276" s="692"/>
      <c r="CUP276" s="692"/>
      <c r="CUQ276" s="692"/>
      <c r="CUR276" s="692"/>
      <c r="CUS276" s="692"/>
      <c r="CUT276" s="692"/>
      <c r="CUU276" s="692"/>
      <c r="CUV276" s="692"/>
      <c r="CUW276" s="692"/>
      <c r="CUX276" s="692"/>
      <c r="CUY276" s="692"/>
      <c r="CUZ276" s="692"/>
      <c r="CVA276" s="692"/>
      <c r="CVB276" s="692"/>
      <c r="CVC276" s="692"/>
      <c r="CVD276" s="692"/>
      <c r="CVE276" s="692"/>
      <c r="CVF276" s="692"/>
      <c r="CVG276" s="692"/>
      <c r="CVH276" s="692"/>
      <c r="CVI276" s="692"/>
      <c r="CVJ276" s="692"/>
      <c r="CVK276" s="692"/>
      <c r="CVL276" s="692"/>
      <c r="CVM276" s="692"/>
      <c r="CVN276" s="692"/>
      <c r="CVO276" s="692"/>
      <c r="CVP276" s="692"/>
      <c r="CVQ276" s="692"/>
      <c r="CVR276" s="692"/>
      <c r="CVS276" s="692"/>
      <c r="CVT276" s="692"/>
      <c r="CVU276" s="692"/>
      <c r="CVV276" s="692"/>
      <c r="CVW276" s="692"/>
      <c r="CVX276" s="692"/>
      <c r="CVY276" s="692"/>
      <c r="CVZ276" s="692"/>
      <c r="CWA276" s="692"/>
      <c r="CWB276" s="692"/>
      <c r="CWC276" s="692"/>
      <c r="CWD276" s="692"/>
      <c r="CWE276" s="692"/>
      <c r="CWF276" s="692"/>
      <c r="CWG276" s="692"/>
      <c r="CWH276" s="692"/>
      <c r="CWI276" s="692"/>
      <c r="CWJ276" s="692"/>
      <c r="CWK276" s="692"/>
      <c r="CWL276" s="692"/>
      <c r="CWM276" s="692"/>
      <c r="CWN276" s="692"/>
      <c r="CWO276" s="692"/>
      <c r="CWP276" s="692"/>
      <c r="CWQ276" s="692"/>
      <c r="CWR276" s="692"/>
      <c r="CWS276" s="692"/>
      <c r="CWT276" s="692"/>
      <c r="CWU276" s="692"/>
      <c r="CWV276" s="692"/>
      <c r="CWW276" s="692"/>
      <c r="CWX276" s="692"/>
      <c r="CWY276" s="692"/>
      <c r="CWZ276" s="692"/>
      <c r="CXA276" s="692"/>
      <c r="CXB276" s="692"/>
      <c r="CXC276" s="692"/>
      <c r="CXD276" s="692"/>
      <c r="CXE276" s="692"/>
      <c r="CXF276" s="692"/>
      <c r="CXG276" s="692"/>
      <c r="CXH276" s="692"/>
      <c r="CXI276" s="692"/>
      <c r="CXJ276" s="692"/>
      <c r="CXK276" s="692"/>
      <c r="CXL276" s="692"/>
      <c r="CXM276" s="692"/>
      <c r="CXN276" s="692"/>
      <c r="CXO276" s="692"/>
      <c r="CXP276" s="692"/>
      <c r="CXQ276" s="692"/>
      <c r="CXR276" s="692"/>
      <c r="CXS276" s="692"/>
      <c r="CXT276" s="692"/>
      <c r="CXU276" s="692"/>
      <c r="CXV276" s="692"/>
      <c r="CXW276" s="692"/>
      <c r="CXX276" s="692"/>
      <c r="CXY276" s="692"/>
      <c r="CXZ276" s="692"/>
      <c r="CYA276" s="692"/>
      <c r="CYB276" s="692"/>
      <c r="CYC276" s="692"/>
      <c r="CYD276" s="692"/>
      <c r="CYE276" s="692"/>
      <c r="CYF276" s="692"/>
      <c r="CYG276" s="692"/>
      <c r="CYH276" s="692"/>
      <c r="CYI276" s="692"/>
      <c r="CYJ276" s="692"/>
      <c r="CYK276" s="692"/>
      <c r="CYL276" s="692"/>
      <c r="CYM276" s="692"/>
      <c r="CYN276" s="692"/>
      <c r="CYO276" s="692"/>
      <c r="CYP276" s="692"/>
      <c r="CYQ276" s="692"/>
      <c r="CYR276" s="692"/>
      <c r="CYS276" s="692"/>
      <c r="CYT276" s="692"/>
      <c r="CYU276" s="692"/>
      <c r="CYV276" s="692"/>
      <c r="CYW276" s="692"/>
      <c r="CYX276" s="692"/>
      <c r="CYY276" s="692"/>
      <c r="CYZ276" s="692"/>
      <c r="CZA276" s="692"/>
      <c r="CZB276" s="692"/>
      <c r="CZC276" s="692"/>
      <c r="CZD276" s="692"/>
      <c r="CZE276" s="692"/>
      <c r="CZF276" s="692"/>
      <c r="CZG276" s="692"/>
      <c r="CZH276" s="692"/>
      <c r="CZI276" s="692"/>
      <c r="CZJ276" s="692"/>
      <c r="CZK276" s="692"/>
      <c r="CZL276" s="692"/>
      <c r="CZM276" s="692"/>
      <c r="CZN276" s="692"/>
      <c r="CZO276" s="692"/>
      <c r="CZP276" s="692"/>
      <c r="CZQ276" s="692"/>
      <c r="CZR276" s="692"/>
      <c r="CZS276" s="692"/>
      <c r="CZT276" s="692"/>
      <c r="CZU276" s="692"/>
      <c r="CZV276" s="692"/>
      <c r="CZW276" s="692"/>
      <c r="CZX276" s="692"/>
      <c r="CZY276" s="692"/>
      <c r="CZZ276" s="692"/>
      <c r="DAA276" s="692"/>
      <c r="DAB276" s="692"/>
      <c r="DAC276" s="692"/>
      <c r="DAD276" s="692"/>
      <c r="DAE276" s="692"/>
      <c r="DAF276" s="692"/>
      <c r="DAG276" s="692"/>
      <c r="DAH276" s="692"/>
      <c r="DAI276" s="692"/>
      <c r="DAJ276" s="692"/>
      <c r="DAK276" s="692"/>
      <c r="DAL276" s="692"/>
      <c r="DAM276" s="692"/>
      <c r="DAN276" s="692"/>
      <c r="DAO276" s="692"/>
      <c r="DAP276" s="692"/>
      <c r="DAQ276" s="692"/>
      <c r="DAR276" s="692"/>
      <c r="DAS276" s="692"/>
      <c r="DAT276" s="692"/>
      <c r="DAU276" s="692"/>
      <c r="DAV276" s="692"/>
      <c r="DAW276" s="692"/>
      <c r="DAX276" s="692"/>
      <c r="DAY276" s="692"/>
      <c r="DAZ276" s="692"/>
      <c r="DBA276" s="692"/>
      <c r="DBB276" s="692"/>
      <c r="DBC276" s="692"/>
      <c r="DBD276" s="692"/>
      <c r="DBE276" s="692"/>
      <c r="DBF276" s="692"/>
      <c r="DBG276" s="692"/>
      <c r="DBH276" s="692"/>
      <c r="DBI276" s="692"/>
      <c r="DBJ276" s="692"/>
      <c r="DBK276" s="692"/>
      <c r="DBL276" s="692"/>
      <c r="DBM276" s="692"/>
      <c r="DBN276" s="692"/>
      <c r="DBO276" s="692"/>
      <c r="DBP276" s="692"/>
      <c r="DBQ276" s="692"/>
      <c r="DBR276" s="692"/>
      <c r="DBS276" s="692"/>
      <c r="DBT276" s="692"/>
      <c r="DBU276" s="692"/>
      <c r="DBV276" s="692"/>
      <c r="DBW276" s="692"/>
      <c r="DBX276" s="692"/>
      <c r="DBY276" s="692"/>
      <c r="DBZ276" s="692"/>
      <c r="DCA276" s="692"/>
      <c r="DCB276" s="692"/>
      <c r="DCC276" s="692"/>
      <c r="DCD276" s="692"/>
      <c r="DCE276" s="692"/>
      <c r="DCF276" s="692"/>
      <c r="DCG276" s="692"/>
      <c r="DCH276" s="692"/>
      <c r="DCI276" s="692"/>
      <c r="DCJ276" s="692"/>
      <c r="DCK276" s="692"/>
      <c r="DCL276" s="692"/>
      <c r="DCM276" s="692"/>
      <c r="DCN276" s="692"/>
      <c r="DCO276" s="692"/>
      <c r="DCP276" s="692"/>
      <c r="DCQ276" s="692"/>
      <c r="DCR276" s="692"/>
      <c r="DCS276" s="692"/>
      <c r="DCT276" s="692"/>
      <c r="DCU276" s="692"/>
      <c r="DCV276" s="692"/>
      <c r="DCW276" s="692"/>
      <c r="DCX276" s="692"/>
      <c r="DCY276" s="692"/>
      <c r="DCZ276" s="692"/>
      <c r="DDA276" s="692"/>
      <c r="DDB276" s="692"/>
      <c r="DDC276" s="692"/>
      <c r="DDD276" s="692"/>
      <c r="DDE276" s="692"/>
      <c r="DDF276" s="692"/>
      <c r="DDG276" s="692"/>
      <c r="DDH276" s="692"/>
      <c r="DDI276" s="692"/>
      <c r="DDJ276" s="692"/>
      <c r="DDK276" s="692"/>
      <c r="DDL276" s="692"/>
      <c r="DDM276" s="692"/>
      <c r="DDN276" s="692"/>
      <c r="DDO276" s="692"/>
      <c r="DDP276" s="692"/>
      <c r="DDQ276" s="692"/>
      <c r="DDR276" s="692"/>
      <c r="DDS276" s="692"/>
      <c r="DDT276" s="692"/>
      <c r="DDU276" s="692"/>
      <c r="DDV276" s="692"/>
      <c r="DDW276" s="692"/>
      <c r="DDX276" s="692"/>
      <c r="DDY276" s="692"/>
      <c r="DDZ276" s="692"/>
      <c r="DEA276" s="692"/>
      <c r="DEB276" s="692"/>
      <c r="DEC276" s="692"/>
      <c r="DED276" s="692"/>
      <c r="DEE276" s="692"/>
      <c r="DEF276" s="692"/>
      <c r="DEG276" s="692"/>
      <c r="DEH276" s="692"/>
      <c r="DEI276" s="692"/>
      <c r="DEJ276" s="692"/>
      <c r="DEK276" s="692"/>
      <c r="DEL276" s="692"/>
      <c r="DEM276" s="692"/>
      <c r="DEN276" s="692"/>
      <c r="DEO276" s="692"/>
      <c r="DEP276" s="692"/>
      <c r="DEQ276" s="692"/>
      <c r="DER276" s="692"/>
      <c r="DES276" s="692"/>
      <c r="DET276" s="692"/>
      <c r="DEU276" s="692"/>
      <c r="DEV276" s="692"/>
      <c r="DEW276" s="692"/>
      <c r="DEX276" s="692"/>
      <c r="DEY276" s="692"/>
      <c r="DEZ276" s="692"/>
      <c r="DFA276" s="692"/>
      <c r="DFB276" s="692"/>
      <c r="DFC276" s="692"/>
      <c r="DFD276" s="692"/>
      <c r="DFE276" s="692"/>
      <c r="DFF276" s="692"/>
      <c r="DFG276" s="692"/>
      <c r="DFH276" s="692"/>
      <c r="DFI276" s="692"/>
      <c r="DFJ276" s="692"/>
      <c r="DFK276" s="692"/>
      <c r="DFL276" s="692"/>
      <c r="DFM276" s="692"/>
      <c r="DFN276" s="692"/>
      <c r="DFO276" s="692"/>
      <c r="DFP276" s="692"/>
      <c r="DFQ276" s="692"/>
      <c r="DFR276" s="692"/>
      <c r="DFS276" s="692"/>
      <c r="DFT276" s="692"/>
      <c r="DFU276" s="692"/>
      <c r="DFV276" s="692"/>
      <c r="DFW276" s="692"/>
      <c r="DFX276" s="692"/>
      <c r="DFY276" s="692"/>
      <c r="DFZ276" s="692"/>
      <c r="DGA276" s="692"/>
      <c r="DGB276" s="692"/>
      <c r="DGC276" s="692"/>
      <c r="DGD276" s="692"/>
      <c r="DGE276" s="692"/>
      <c r="DGF276" s="692"/>
      <c r="DGG276" s="692"/>
      <c r="DGH276" s="692"/>
      <c r="DGI276" s="692"/>
      <c r="DGJ276" s="692"/>
      <c r="DGK276" s="692"/>
      <c r="DGL276" s="692"/>
      <c r="DGM276" s="692"/>
      <c r="DGN276" s="692"/>
      <c r="DGO276" s="692"/>
      <c r="DGP276" s="692"/>
      <c r="DGQ276" s="692"/>
      <c r="DGR276" s="692"/>
      <c r="DGS276" s="692"/>
      <c r="DGT276" s="692"/>
      <c r="DGU276" s="692"/>
      <c r="DGV276" s="692"/>
      <c r="DGW276" s="692"/>
      <c r="DGX276" s="692"/>
      <c r="DGY276" s="692"/>
      <c r="DGZ276" s="692"/>
      <c r="DHA276" s="692"/>
      <c r="DHB276" s="692"/>
      <c r="DHC276" s="692"/>
      <c r="DHD276" s="692"/>
      <c r="DHE276" s="692"/>
      <c r="DHF276" s="692"/>
      <c r="DHG276" s="692"/>
      <c r="DHH276" s="692"/>
      <c r="DHI276" s="692"/>
      <c r="DHJ276" s="692"/>
      <c r="DHK276" s="692"/>
      <c r="DHL276" s="692"/>
      <c r="DHM276" s="692"/>
      <c r="DHN276" s="692"/>
      <c r="DHO276" s="692"/>
      <c r="DHP276" s="692"/>
      <c r="DHQ276" s="692"/>
      <c r="DHR276" s="692"/>
      <c r="DHS276" s="692"/>
      <c r="DHT276" s="692"/>
      <c r="DHU276" s="692"/>
      <c r="DHV276" s="692"/>
      <c r="DHW276" s="692"/>
      <c r="DHX276" s="692"/>
      <c r="DHY276" s="692"/>
      <c r="DHZ276" s="692"/>
      <c r="DIA276" s="692"/>
      <c r="DIB276" s="692"/>
      <c r="DIC276" s="692"/>
      <c r="DID276" s="692"/>
      <c r="DIE276" s="692"/>
      <c r="DIF276" s="692"/>
      <c r="DIG276" s="692"/>
      <c r="DIH276" s="692"/>
      <c r="DII276" s="692"/>
      <c r="DIJ276" s="692"/>
      <c r="DIK276" s="692"/>
      <c r="DIL276" s="692"/>
      <c r="DIM276" s="692"/>
      <c r="DIN276" s="692"/>
      <c r="DIO276" s="692"/>
      <c r="DIP276" s="692"/>
      <c r="DIQ276" s="692"/>
      <c r="DIR276" s="692"/>
      <c r="DIS276" s="692"/>
      <c r="DIT276" s="692"/>
      <c r="DIU276" s="692"/>
      <c r="DIV276" s="692"/>
      <c r="DIW276" s="692"/>
      <c r="DIX276" s="692"/>
      <c r="DIY276" s="692"/>
      <c r="DIZ276" s="692"/>
      <c r="DJA276" s="692"/>
      <c r="DJB276" s="692"/>
      <c r="DJC276" s="692"/>
      <c r="DJD276" s="692"/>
      <c r="DJE276" s="692"/>
      <c r="DJF276" s="692"/>
      <c r="DJG276" s="692"/>
      <c r="DJH276" s="692"/>
      <c r="DJI276" s="692"/>
      <c r="DJJ276" s="692"/>
      <c r="DJK276" s="692"/>
      <c r="DJL276" s="692"/>
      <c r="DJM276" s="692"/>
      <c r="DJN276" s="692"/>
      <c r="DJO276" s="692"/>
      <c r="DJP276" s="692"/>
      <c r="DJQ276" s="692"/>
      <c r="DJR276" s="692"/>
      <c r="DJS276" s="692"/>
      <c r="DJT276" s="692"/>
      <c r="DJU276" s="692"/>
      <c r="DJV276" s="692"/>
      <c r="DJW276" s="692"/>
      <c r="DJX276" s="692"/>
      <c r="DJY276" s="692"/>
      <c r="DJZ276" s="692"/>
      <c r="DKA276" s="692"/>
      <c r="DKB276" s="692"/>
      <c r="DKC276" s="692"/>
      <c r="DKD276" s="692"/>
      <c r="DKE276" s="692"/>
      <c r="DKF276" s="692"/>
      <c r="DKG276" s="692"/>
      <c r="DKH276" s="692"/>
      <c r="DKI276" s="692"/>
      <c r="DKJ276" s="692"/>
      <c r="DKK276" s="692"/>
      <c r="DKL276" s="692"/>
      <c r="DKM276" s="692"/>
      <c r="DKN276" s="692"/>
      <c r="DKO276" s="692"/>
      <c r="DKP276" s="692"/>
      <c r="DKQ276" s="692"/>
      <c r="DKR276" s="692"/>
      <c r="DKS276" s="692"/>
      <c r="DKT276" s="692"/>
      <c r="DKU276" s="692"/>
      <c r="DKV276" s="692"/>
      <c r="DKW276" s="692"/>
      <c r="DKX276" s="692"/>
      <c r="DKY276" s="692"/>
      <c r="DKZ276" s="692"/>
      <c r="DLA276" s="692"/>
      <c r="DLB276" s="692"/>
      <c r="DLC276" s="692"/>
      <c r="DLD276" s="692"/>
      <c r="DLE276" s="692"/>
      <c r="DLF276" s="692"/>
      <c r="DLG276" s="692"/>
      <c r="DLH276" s="692"/>
      <c r="DLI276" s="692"/>
      <c r="DLJ276" s="692"/>
      <c r="DLK276" s="692"/>
      <c r="DLL276" s="692"/>
      <c r="DLM276" s="692"/>
      <c r="DLN276" s="692"/>
      <c r="DLO276" s="692"/>
      <c r="DLP276" s="692"/>
      <c r="DLQ276" s="692"/>
      <c r="DLR276" s="692"/>
      <c r="DLS276" s="692"/>
      <c r="DLT276" s="692"/>
      <c r="DLU276" s="692"/>
      <c r="DLV276" s="692"/>
      <c r="DLW276" s="692"/>
      <c r="DLX276" s="692"/>
      <c r="DLY276" s="692"/>
      <c r="DLZ276" s="692"/>
      <c r="DMA276" s="692"/>
      <c r="DMB276" s="692"/>
      <c r="DMC276" s="692"/>
      <c r="DMD276" s="692"/>
      <c r="DME276" s="692"/>
      <c r="DMF276" s="692"/>
      <c r="DMG276" s="692"/>
      <c r="DMH276" s="692"/>
      <c r="DMI276" s="692"/>
      <c r="DMJ276" s="692"/>
      <c r="DMK276" s="692"/>
      <c r="DML276" s="692"/>
      <c r="DMM276" s="692"/>
      <c r="DMN276" s="692"/>
      <c r="DMO276" s="692"/>
      <c r="DMP276" s="692"/>
      <c r="DMQ276" s="692"/>
      <c r="DMR276" s="692"/>
      <c r="DMS276" s="692"/>
      <c r="DMT276" s="692"/>
      <c r="DMU276" s="692"/>
      <c r="DMV276" s="692"/>
      <c r="DMW276" s="692"/>
      <c r="DMX276" s="692"/>
      <c r="DMY276" s="692"/>
      <c r="DMZ276" s="692"/>
      <c r="DNA276" s="692"/>
      <c r="DNB276" s="692"/>
      <c r="DNC276" s="692"/>
      <c r="DND276" s="692"/>
      <c r="DNE276" s="692"/>
      <c r="DNF276" s="692"/>
      <c r="DNG276" s="692"/>
      <c r="DNH276" s="692"/>
      <c r="DNI276" s="692"/>
      <c r="DNJ276" s="692"/>
      <c r="DNK276" s="692"/>
      <c r="DNL276" s="692"/>
      <c r="DNM276" s="692"/>
      <c r="DNN276" s="692"/>
      <c r="DNO276" s="692"/>
      <c r="DNP276" s="692"/>
      <c r="DNQ276" s="692"/>
      <c r="DNR276" s="692"/>
      <c r="DNS276" s="692"/>
      <c r="DNT276" s="692"/>
      <c r="DNU276" s="692"/>
      <c r="DNV276" s="692"/>
      <c r="DNW276" s="692"/>
      <c r="DNX276" s="692"/>
      <c r="DNY276" s="692"/>
      <c r="DNZ276" s="692"/>
      <c r="DOA276" s="692"/>
      <c r="DOB276" s="692"/>
      <c r="DOC276" s="692"/>
      <c r="DOD276" s="692"/>
      <c r="DOE276" s="692"/>
      <c r="DOF276" s="692"/>
      <c r="DOG276" s="692"/>
      <c r="DOH276" s="692"/>
      <c r="DOI276" s="692"/>
      <c r="DOJ276" s="692"/>
      <c r="DOK276" s="692"/>
      <c r="DOL276" s="692"/>
      <c r="DOM276" s="692"/>
      <c r="DON276" s="692"/>
      <c r="DOO276" s="692"/>
      <c r="DOP276" s="692"/>
      <c r="DOQ276" s="692"/>
      <c r="DOR276" s="692"/>
      <c r="DOS276" s="692"/>
      <c r="DOT276" s="692"/>
      <c r="DOU276" s="692"/>
      <c r="DOV276" s="692"/>
      <c r="DOW276" s="692"/>
      <c r="DOX276" s="692"/>
      <c r="DOY276" s="692"/>
      <c r="DOZ276" s="692"/>
      <c r="DPA276" s="692"/>
      <c r="DPB276" s="692"/>
      <c r="DPC276" s="692"/>
      <c r="DPD276" s="692"/>
      <c r="DPE276" s="692"/>
      <c r="DPF276" s="692"/>
      <c r="DPG276" s="692"/>
      <c r="DPH276" s="692"/>
      <c r="DPI276" s="692"/>
      <c r="DPJ276" s="692"/>
      <c r="DPK276" s="692"/>
      <c r="DPL276" s="692"/>
      <c r="DPM276" s="692"/>
      <c r="DPN276" s="692"/>
      <c r="DPO276" s="692"/>
      <c r="DPP276" s="692"/>
      <c r="DPQ276" s="692"/>
      <c r="DPR276" s="692"/>
      <c r="DPS276" s="692"/>
      <c r="DPT276" s="692"/>
      <c r="DPU276" s="692"/>
      <c r="DPV276" s="692"/>
      <c r="DPW276" s="692"/>
      <c r="DPX276" s="692"/>
      <c r="DPY276" s="692"/>
      <c r="DPZ276" s="692"/>
      <c r="DQA276" s="692"/>
      <c r="DQB276" s="692"/>
      <c r="DQC276" s="692"/>
      <c r="DQD276" s="692"/>
      <c r="DQE276" s="692"/>
      <c r="DQF276" s="692"/>
      <c r="DQG276" s="692"/>
      <c r="DQH276" s="692"/>
      <c r="DQI276" s="692"/>
      <c r="DQJ276" s="692"/>
      <c r="DQK276" s="692"/>
      <c r="DQL276" s="692"/>
      <c r="DQM276" s="692"/>
      <c r="DQN276" s="692"/>
      <c r="DQO276" s="692"/>
      <c r="DQP276" s="692"/>
      <c r="DQQ276" s="692"/>
      <c r="DQR276" s="692"/>
      <c r="DQS276" s="692"/>
      <c r="DQT276" s="692"/>
      <c r="DQU276" s="692"/>
      <c r="DQV276" s="692"/>
      <c r="DQW276" s="692"/>
      <c r="DQX276" s="692"/>
      <c r="DQY276" s="692"/>
      <c r="DQZ276" s="692"/>
      <c r="DRA276" s="692"/>
      <c r="DRB276" s="692"/>
      <c r="DRC276" s="692"/>
      <c r="DRD276" s="692"/>
      <c r="DRE276" s="692"/>
      <c r="DRF276" s="692"/>
      <c r="DRG276" s="692"/>
      <c r="DRH276" s="692"/>
      <c r="DRI276" s="692"/>
      <c r="DRJ276" s="692"/>
      <c r="DRK276" s="692"/>
      <c r="DRL276" s="692"/>
      <c r="DRM276" s="692"/>
      <c r="DRN276" s="692"/>
      <c r="DRO276" s="692"/>
      <c r="DRP276" s="692"/>
      <c r="DRQ276" s="692"/>
      <c r="DRR276" s="692"/>
      <c r="DRS276" s="692"/>
      <c r="DRT276" s="692"/>
      <c r="DRU276" s="692"/>
      <c r="DRV276" s="692"/>
      <c r="DRW276" s="692"/>
      <c r="DRX276" s="692"/>
      <c r="DRY276" s="692"/>
      <c r="DRZ276" s="692"/>
      <c r="DSA276" s="692"/>
      <c r="DSB276" s="692"/>
      <c r="DSC276" s="692"/>
      <c r="DSD276" s="692"/>
      <c r="DSE276" s="692"/>
      <c r="DSF276" s="692"/>
      <c r="DSG276" s="692"/>
      <c r="DSH276" s="692"/>
      <c r="DSI276" s="692"/>
      <c r="DSJ276" s="692"/>
      <c r="DSK276" s="692"/>
      <c r="DSL276" s="692"/>
      <c r="DSM276" s="692"/>
      <c r="DSN276" s="692"/>
      <c r="DSO276" s="692"/>
      <c r="DSP276" s="692"/>
      <c r="DSQ276" s="692"/>
      <c r="DSR276" s="692"/>
      <c r="DSS276" s="692"/>
      <c r="DST276" s="692"/>
      <c r="DSU276" s="692"/>
      <c r="DSV276" s="692"/>
      <c r="DSW276" s="692"/>
      <c r="DSX276" s="692"/>
      <c r="DSY276" s="692"/>
      <c r="DSZ276" s="692"/>
      <c r="DTA276" s="692"/>
      <c r="DTB276" s="692"/>
      <c r="DTC276" s="692"/>
      <c r="DTD276" s="692"/>
      <c r="DTE276" s="692"/>
      <c r="DTF276" s="692"/>
      <c r="DTG276" s="692"/>
      <c r="DTH276" s="692"/>
      <c r="DTI276" s="692"/>
      <c r="DTJ276" s="692"/>
      <c r="DTK276" s="692"/>
      <c r="DTL276" s="692"/>
      <c r="DTM276" s="692"/>
      <c r="DTN276" s="692"/>
      <c r="DTO276" s="692"/>
      <c r="DTP276" s="692"/>
      <c r="DTQ276" s="692"/>
      <c r="DTR276" s="692"/>
      <c r="DTS276" s="692"/>
      <c r="DTT276" s="692"/>
      <c r="DTU276" s="692"/>
      <c r="DTV276" s="692"/>
      <c r="DTW276" s="692"/>
      <c r="DTX276" s="692"/>
      <c r="DTY276" s="692"/>
      <c r="DTZ276" s="692"/>
      <c r="DUA276" s="692"/>
      <c r="DUB276" s="692"/>
      <c r="DUC276" s="692"/>
      <c r="DUD276" s="692"/>
      <c r="DUE276" s="692"/>
      <c r="DUF276" s="692"/>
      <c r="DUG276" s="692"/>
      <c r="DUH276" s="692"/>
      <c r="DUI276" s="692"/>
      <c r="DUJ276" s="692"/>
      <c r="DUK276" s="692"/>
      <c r="DUL276" s="692"/>
      <c r="DUM276" s="692"/>
      <c r="DUN276" s="692"/>
      <c r="DUO276" s="692"/>
      <c r="DUP276" s="692"/>
      <c r="DUQ276" s="692"/>
      <c r="DUR276" s="692"/>
      <c r="DUS276" s="692"/>
      <c r="DUT276" s="692"/>
      <c r="DUU276" s="692"/>
      <c r="DUV276" s="692"/>
      <c r="DUW276" s="692"/>
      <c r="DUX276" s="692"/>
      <c r="DUY276" s="692"/>
      <c r="DUZ276" s="692"/>
      <c r="DVA276" s="692"/>
      <c r="DVB276" s="692"/>
      <c r="DVC276" s="692"/>
      <c r="DVD276" s="692"/>
      <c r="DVE276" s="692"/>
      <c r="DVF276" s="692"/>
      <c r="DVG276" s="692"/>
      <c r="DVH276" s="692"/>
      <c r="DVI276" s="692"/>
      <c r="DVJ276" s="692"/>
      <c r="DVK276" s="692"/>
      <c r="DVL276" s="692"/>
      <c r="DVM276" s="692"/>
      <c r="DVN276" s="692"/>
      <c r="DVO276" s="692"/>
      <c r="DVP276" s="692"/>
      <c r="DVQ276" s="692"/>
      <c r="DVR276" s="692"/>
      <c r="DVS276" s="692"/>
      <c r="DVT276" s="692"/>
      <c r="DVU276" s="692"/>
      <c r="DVV276" s="692"/>
      <c r="DVW276" s="692"/>
      <c r="DVX276" s="692"/>
      <c r="DVY276" s="692"/>
      <c r="DVZ276" s="692"/>
      <c r="DWA276" s="692"/>
      <c r="DWB276" s="692"/>
      <c r="DWC276" s="692"/>
      <c r="DWD276" s="692"/>
      <c r="DWE276" s="692"/>
      <c r="DWF276" s="692"/>
      <c r="DWG276" s="692"/>
      <c r="DWH276" s="692"/>
      <c r="DWI276" s="692"/>
      <c r="DWJ276" s="692"/>
      <c r="DWK276" s="692"/>
      <c r="DWL276" s="692"/>
      <c r="DWM276" s="692"/>
      <c r="DWN276" s="692"/>
      <c r="DWO276" s="692"/>
      <c r="DWP276" s="692"/>
      <c r="DWQ276" s="692"/>
      <c r="DWR276" s="692"/>
      <c r="DWS276" s="692"/>
      <c r="DWT276" s="692"/>
      <c r="DWU276" s="692"/>
      <c r="DWV276" s="692"/>
      <c r="DWW276" s="692"/>
      <c r="DWX276" s="692"/>
      <c r="DWY276" s="692"/>
      <c r="DWZ276" s="692"/>
      <c r="DXA276" s="692"/>
      <c r="DXB276" s="692"/>
      <c r="DXC276" s="692"/>
      <c r="DXD276" s="692"/>
      <c r="DXE276" s="692"/>
      <c r="DXF276" s="692"/>
      <c r="DXG276" s="692"/>
      <c r="DXH276" s="692"/>
      <c r="DXI276" s="692"/>
      <c r="DXJ276" s="692"/>
      <c r="DXK276" s="692"/>
      <c r="DXL276" s="692"/>
      <c r="DXM276" s="692"/>
      <c r="DXN276" s="692"/>
      <c r="DXO276" s="692"/>
      <c r="DXP276" s="692"/>
      <c r="DXQ276" s="692"/>
      <c r="DXR276" s="692"/>
      <c r="DXS276" s="692"/>
      <c r="DXT276" s="692"/>
      <c r="DXU276" s="692"/>
      <c r="DXV276" s="692"/>
      <c r="DXW276" s="692"/>
      <c r="DXX276" s="692"/>
      <c r="DXY276" s="692"/>
      <c r="DXZ276" s="692"/>
      <c r="DYA276" s="692"/>
      <c r="DYB276" s="692"/>
      <c r="DYC276" s="692"/>
      <c r="DYD276" s="692"/>
      <c r="DYE276" s="692"/>
      <c r="DYF276" s="692"/>
      <c r="DYG276" s="692"/>
      <c r="DYH276" s="692"/>
      <c r="DYI276" s="692"/>
      <c r="DYJ276" s="692"/>
      <c r="DYK276" s="692"/>
      <c r="DYL276" s="692"/>
      <c r="DYM276" s="692"/>
      <c r="DYN276" s="692"/>
      <c r="DYO276" s="692"/>
      <c r="DYP276" s="692"/>
      <c r="DYQ276" s="692"/>
      <c r="DYR276" s="692"/>
      <c r="DYS276" s="692"/>
      <c r="DYT276" s="692"/>
      <c r="DYU276" s="692"/>
      <c r="DYV276" s="692"/>
      <c r="DYW276" s="692"/>
      <c r="DYX276" s="692"/>
      <c r="DYY276" s="692"/>
      <c r="DYZ276" s="692"/>
      <c r="DZA276" s="692"/>
      <c r="DZB276" s="692"/>
      <c r="DZC276" s="692"/>
      <c r="DZD276" s="692"/>
      <c r="DZE276" s="692"/>
      <c r="DZF276" s="692"/>
      <c r="DZG276" s="692"/>
      <c r="DZH276" s="692"/>
      <c r="DZI276" s="692"/>
      <c r="DZJ276" s="692"/>
      <c r="DZK276" s="692"/>
      <c r="DZL276" s="692"/>
      <c r="DZM276" s="692"/>
      <c r="DZN276" s="692"/>
      <c r="DZO276" s="692"/>
      <c r="DZP276" s="692"/>
      <c r="DZQ276" s="692"/>
      <c r="DZR276" s="692"/>
      <c r="DZS276" s="692"/>
      <c r="DZT276" s="692"/>
      <c r="DZU276" s="692"/>
      <c r="DZV276" s="692"/>
      <c r="DZW276" s="692"/>
      <c r="DZX276" s="692"/>
      <c r="DZY276" s="692"/>
      <c r="DZZ276" s="692"/>
      <c r="EAA276" s="692"/>
      <c r="EAB276" s="692"/>
      <c r="EAC276" s="692"/>
      <c r="EAD276" s="692"/>
      <c r="EAE276" s="692"/>
      <c r="EAF276" s="692"/>
      <c r="EAG276" s="692"/>
      <c r="EAH276" s="692"/>
      <c r="EAI276" s="692"/>
      <c r="EAJ276" s="692"/>
      <c r="EAK276" s="692"/>
      <c r="EAL276" s="692"/>
      <c r="EAM276" s="692"/>
      <c r="EAN276" s="692"/>
      <c r="EAO276" s="692"/>
      <c r="EAP276" s="692"/>
      <c r="EAQ276" s="692"/>
      <c r="EAR276" s="692"/>
      <c r="EAS276" s="692"/>
      <c r="EAT276" s="692"/>
      <c r="EAU276" s="692"/>
      <c r="EAV276" s="692"/>
      <c r="EAW276" s="692"/>
      <c r="EAX276" s="692"/>
      <c r="EAY276" s="692"/>
      <c r="EAZ276" s="692"/>
      <c r="EBA276" s="692"/>
      <c r="EBB276" s="692"/>
      <c r="EBC276" s="692"/>
      <c r="EBD276" s="692"/>
      <c r="EBE276" s="692"/>
      <c r="EBF276" s="692"/>
      <c r="EBG276" s="692"/>
      <c r="EBH276" s="692"/>
      <c r="EBI276" s="692"/>
      <c r="EBJ276" s="692"/>
      <c r="EBK276" s="692"/>
      <c r="EBL276" s="692"/>
      <c r="EBM276" s="692"/>
      <c r="EBN276" s="692"/>
      <c r="EBO276" s="692"/>
      <c r="EBP276" s="692"/>
      <c r="EBQ276" s="692"/>
      <c r="EBR276" s="692"/>
      <c r="EBS276" s="692"/>
      <c r="EBT276" s="692"/>
      <c r="EBU276" s="692"/>
      <c r="EBV276" s="692"/>
      <c r="EBW276" s="692"/>
      <c r="EBX276" s="692"/>
      <c r="EBY276" s="692"/>
      <c r="EBZ276" s="692"/>
      <c r="ECA276" s="692"/>
      <c r="ECB276" s="692"/>
      <c r="ECC276" s="692"/>
      <c r="ECD276" s="692"/>
      <c r="ECE276" s="692"/>
      <c r="ECF276" s="692"/>
      <c r="ECG276" s="692"/>
      <c r="ECH276" s="692"/>
      <c r="ECI276" s="692"/>
      <c r="ECJ276" s="692"/>
      <c r="ECK276" s="692"/>
      <c r="ECL276" s="692"/>
      <c r="ECM276" s="692"/>
      <c r="ECN276" s="692"/>
      <c r="ECO276" s="692"/>
      <c r="ECP276" s="692"/>
      <c r="ECQ276" s="692"/>
      <c r="ECR276" s="692"/>
      <c r="ECS276" s="692"/>
      <c r="ECT276" s="692"/>
      <c r="ECU276" s="692"/>
      <c r="ECV276" s="692"/>
      <c r="ECW276" s="692"/>
      <c r="ECX276" s="692"/>
      <c r="ECY276" s="692"/>
      <c r="ECZ276" s="692"/>
      <c r="EDA276" s="692"/>
      <c r="EDB276" s="692"/>
      <c r="EDC276" s="692"/>
      <c r="EDD276" s="692"/>
      <c r="EDE276" s="692"/>
      <c r="EDF276" s="692"/>
      <c r="EDG276" s="692"/>
      <c r="EDH276" s="692"/>
      <c r="EDI276" s="692"/>
      <c r="EDJ276" s="692"/>
      <c r="EDK276" s="692"/>
      <c r="EDL276" s="692"/>
      <c r="EDM276" s="692"/>
      <c r="EDN276" s="692"/>
      <c r="EDO276" s="692"/>
      <c r="EDP276" s="692"/>
      <c r="EDQ276" s="692"/>
      <c r="EDR276" s="692"/>
      <c r="EDS276" s="692"/>
      <c r="EDT276" s="692"/>
      <c r="EDU276" s="692"/>
      <c r="EDV276" s="692"/>
      <c r="EDW276" s="692"/>
      <c r="EDX276" s="692"/>
      <c r="EDY276" s="692"/>
      <c r="EDZ276" s="692"/>
      <c r="EEA276" s="692"/>
      <c r="EEB276" s="692"/>
      <c r="EEC276" s="692"/>
      <c r="EED276" s="692"/>
      <c r="EEE276" s="692"/>
      <c r="EEF276" s="692"/>
      <c r="EEG276" s="692"/>
      <c r="EEH276" s="692"/>
      <c r="EEI276" s="692"/>
      <c r="EEJ276" s="692"/>
      <c r="EEK276" s="692"/>
      <c r="EEL276" s="692"/>
      <c r="EEM276" s="692"/>
      <c r="EEN276" s="692"/>
      <c r="EEO276" s="692"/>
      <c r="EEP276" s="692"/>
      <c r="EEQ276" s="692"/>
      <c r="EER276" s="692"/>
      <c r="EES276" s="692"/>
      <c r="EET276" s="692"/>
      <c r="EEU276" s="692"/>
      <c r="EEV276" s="692"/>
      <c r="EEW276" s="692"/>
      <c r="EEX276" s="692"/>
      <c r="EEY276" s="692"/>
      <c r="EEZ276" s="692"/>
      <c r="EFA276" s="692"/>
      <c r="EFB276" s="692"/>
      <c r="EFC276" s="692"/>
      <c r="EFD276" s="692"/>
      <c r="EFE276" s="692"/>
      <c r="EFF276" s="692"/>
      <c r="EFG276" s="692"/>
      <c r="EFH276" s="692"/>
      <c r="EFI276" s="692"/>
      <c r="EFJ276" s="692"/>
      <c r="EFK276" s="692"/>
      <c r="EFL276" s="692"/>
      <c r="EFM276" s="692"/>
      <c r="EFN276" s="692"/>
      <c r="EFO276" s="692"/>
      <c r="EFP276" s="692"/>
      <c r="EFQ276" s="692"/>
      <c r="EFR276" s="692"/>
      <c r="EFS276" s="692"/>
      <c r="EFT276" s="692"/>
      <c r="EFU276" s="692"/>
      <c r="EFV276" s="692"/>
      <c r="EFW276" s="692"/>
      <c r="EFX276" s="692"/>
      <c r="EFY276" s="692"/>
      <c r="EFZ276" s="692"/>
      <c r="EGA276" s="692"/>
      <c r="EGB276" s="692"/>
      <c r="EGC276" s="692"/>
      <c r="EGD276" s="692"/>
      <c r="EGE276" s="692"/>
      <c r="EGF276" s="692"/>
      <c r="EGG276" s="692"/>
      <c r="EGH276" s="692"/>
      <c r="EGI276" s="692"/>
      <c r="EGJ276" s="692"/>
      <c r="EGK276" s="692"/>
      <c r="EGL276" s="692"/>
      <c r="EGM276" s="692"/>
      <c r="EGN276" s="692"/>
      <c r="EGO276" s="692"/>
      <c r="EGP276" s="692"/>
      <c r="EGQ276" s="692"/>
      <c r="EGR276" s="692"/>
      <c r="EGS276" s="692"/>
      <c r="EGT276" s="692"/>
      <c r="EGU276" s="692"/>
      <c r="EGV276" s="692"/>
      <c r="EGW276" s="692"/>
      <c r="EGX276" s="692"/>
      <c r="EGY276" s="692"/>
      <c r="EGZ276" s="692"/>
      <c r="EHA276" s="692"/>
      <c r="EHB276" s="692"/>
      <c r="EHC276" s="692"/>
      <c r="EHD276" s="692"/>
      <c r="EHE276" s="692"/>
      <c r="EHF276" s="692"/>
      <c r="EHG276" s="692"/>
      <c r="EHH276" s="692"/>
      <c r="EHI276" s="692"/>
      <c r="EHJ276" s="692"/>
      <c r="EHK276" s="692"/>
      <c r="EHL276" s="692"/>
      <c r="EHM276" s="692"/>
      <c r="EHN276" s="692"/>
      <c r="EHO276" s="692"/>
      <c r="EHP276" s="692"/>
      <c r="EHQ276" s="692"/>
      <c r="EHR276" s="692"/>
      <c r="EHS276" s="692"/>
      <c r="EHT276" s="692"/>
      <c r="EHU276" s="692"/>
      <c r="EHV276" s="692"/>
      <c r="EHW276" s="692"/>
      <c r="EHX276" s="692"/>
      <c r="EHY276" s="692"/>
      <c r="EHZ276" s="692"/>
      <c r="EIA276" s="692"/>
      <c r="EIB276" s="692"/>
      <c r="EIC276" s="692"/>
      <c r="EID276" s="692"/>
      <c r="EIE276" s="692"/>
      <c r="EIF276" s="692"/>
      <c r="EIG276" s="692"/>
      <c r="EIH276" s="692"/>
      <c r="EII276" s="692"/>
      <c r="EIJ276" s="692"/>
      <c r="EIK276" s="692"/>
      <c r="EIL276" s="692"/>
      <c r="EIM276" s="692"/>
      <c r="EIN276" s="692"/>
      <c r="EIO276" s="692"/>
      <c r="EIP276" s="692"/>
      <c r="EIQ276" s="692"/>
      <c r="EIR276" s="692"/>
      <c r="EIS276" s="692"/>
      <c r="EIT276" s="692"/>
      <c r="EIU276" s="692"/>
      <c r="EIV276" s="692"/>
      <c r="EIW276" s="692"/>
      <c r="EIX276" s="692"/>
      <c r="EIY276" s="692"/>
      <c r="EIZ276" s="692"/>
      <c r="EJA276" s="692"/>
      <c r="EJB276" s="692"/>
      <c r="EJC276" s="692"/>
      <c r="EJD276" s="692"/>
      <c r="EJE276" s="692"/>
      <c r="EJF276" s="692"/>
      <c r="EJG276" s="692"/>
      <c r="EJH276" s="692"/>
      <c r="EJI276" s="692"/>
      <c r="EJJ276" s="692"/>
      <c r="EJK276" s="692"/>
      <c r="EJL276" s="692"/>
      <c r="EJM276" s="692"/>
      <c r="EJN276" s="692"/>
      <c r="EJO276" s="692"/>
      <c r="EJP276" s="692"/>
      <c r="EJQ276" s="692"/>
      <c r="EJR276" s="692"/>
      <c r="EJS276" s="692"/>
      <c r="EJT276" s="692"/>
      <c r="EJU276" s="692"/>
      <c r="EJV276" s="692"/>
      <c r="EJW276" s="692"/>
      <c r="EJX276" s="692"/>
      <c r="EJY276" s="692"/>
      <c r="EJZ276" s="692"/>
      <c r="EKA276" s="692"/>
      <c r="EKB276" s="692"/>
      <c r="EKC276" s="692"/>
      <c r="EKD276" s="692"/>
      <c r="EKE276" s="692"/>
      <c r="EKF276" s="692"/>
      <c r="EKG276" s="692"/>
      <c r="EKH276" s="692"/>
      <c r="EKI276" s="692"/>
      <c r="EKJ276" s="692"/>
      <c r="EKK276" s="692"/>
      <c r="EKL276" s="692"/>
      <c r="EKM276" s="692"/>
      <c r="EKN276" s="692"/>
      <c r="EKO276" s="692"/>
      <c r="EKP276" s="692"/>
      <c r="EKQ276" s="692"/>
      <c r="EKR276" s="692"/>
      <c r="EKS276" s="692"/>
      <c r="EKT276" s="692"/>
      <c r="EKU276" s="692"/>
      <c r="EKV276" s="692"/>
      <c r="EKW276" s="692"/>
      <c r="EKX276" s="692"/>
      <c r="EKY276" s="692"/>
      <c r="EKZ276" s="692"/>
      <c r="ELA276" s="692"/>
      <c r="ELB276" s="692"/>
      <c r="ELC276" s="692"/>
      <c r="ELD276" s="692"/>
      <c r="ELE276" s="692"/>
      <c r="ELF276" s="692"/>
      <c r="ELG276" s="692"/>
      <c r="ELH276" s="692"/>
      <c r="ELI276" s="692"/>
      <c r="ELJ276" s="692"/>
      <c r="ELK276" s="692"/>
      <c r="ELL276" s="692"/>
      <c r="ELM276" s="692"/>
      <c r="ELN276" s="692"/>
      <c r="ELO276" s="692"/>
      <c r="ELP276" s="692"/>
      <c r="ELQ276" s="692"/>
      <c r="ELR276" s="692"/>
      <c r="ELS276" s="692"/>
      <c r="ELT276" s="692"/>
      <c r="ELU276" s="692"/>
      <c r="ELV276" s="692"/>
      <c r="ELW276" s="692"/>
      <c r="ELX276" s="692"/>
      <c r="ELY276" s="692"/>
      <c r="ELZ276" s="692"/>
      <c r="EMA276" s="692"/>
      <c r="EMB276" s="692"/>
      <c r="EMC276" s="692"/>
      <c r="EMD276" s="692"/>
      <c r="EME276" s="692"/>
      <c r="EMF276" s="692"/>
      <c r="EMG276" s="692"/>
      <c r="EMH276" s="692"/>
      <c r="EMI276" s="692"/>
      <c r="EMJ276" s="692"/>
      <c r="EMK276" s="692"/>
      <c r="EML276" s="692"/>
      <c r="EMM276" s="692"/>
      <c r="EMN276" s="692"/>
      <c r="EMO276" s="692"/>
      <c r="EMP276" s="692"/>
      <c r="EMQ276" s="692"/>
      <c r="EMR276" s="692"/>
      <c r="EMS276" s="692"/>
      <c r="EMT276" s="692"/>
      <c r="EMU276" s="692"/>
      <c r="EMV276" s="692"/>
      <c r="EMW276" s="692"/>
      <c r="EMX276" s="692"/>
      <c r="EMY276" s="692"/>
      <c r="EMZ276" s="692"/>
      <c r="ENA276" s="692"/>
      <c r="ENB276" s="692"/>
      <c r="ENC276" s="692"/>
      <c r="END276" s="692"/>
      <c r="ENE276" s="692"/>
      <c r="ENF276" s="692"/>
      <c r="ENG276" s="692"/>
      <c r="ENH276" s="692"/>
      <c r="ENI276" s="692"/>
      <c r="ENJ276" s="692"/>
      <c r="ENK276" s="692"/>
      <c r="ENL276" s="692"/>
      <c r="ENM276" s="692"/>
      <c r="ENN276" s="692"/>
      <c r="ENO276" s="692"/>
      <c r="ENP276" s="692"/>
      <c r="ENQ276" s="692"/>
      <c r="ENR276" s="692"/>
      <c r="ENS276" s="692"/>
      <c r="ENT276" s="692"/>
      <c r="ENU276" s="692"/>
      <c r="ENV276" s="692"/>
      <c r="ENW276" s="692"/>
      <c r="ENX276" s="692"/>
      <c r="ENY276" s="692"/>
      <c r="ENZ276" s="692"/>
      <c r="EOA276" s="692"/>
      <c r="EOB276" s="692"/>
      <c r="EOC276" s="692"/>
      <c r="EOD276" s="692"/>
      <c r="EOE276" s="692"/>
      <c r="EOF276" s="692"/>
      <c r="EOG276" s="692"/>
      <c r="EOH276" s="692"/>
      <c r="EOI276" s="692"/>
      <c r="EOJ276" s="692"/>
      <c r="EOK276" s="692"/>
      <c r="EOL276" s="692"/>
      <c r="EOM276" s="692"/>
      <c r="EON276" s="692"/>
      <c r="EOO276" s="692"/>
      <c r="EOP276" s="692"/>
      <c r="EOQ276" s="692"/>
      <c r="EOR276" s="692"/>
      <c r="EOS276" s="692"/>
      <c r="EOT276" s="692"/>
      <c r="EOU276" s="692"/>
      <c r="EOV276" s="692"/>
      <c r="EOW276" s="692"/>
      <c r="EOX276" s="692"/>
      <c r="EOY276" s="692"/>
      <c r="EOZ276" s="692"/>
      <c r="EPA276" s="692"/>
      <c r="EPB276" s="692"/>
      <c r="EPC276" s="692"/>
      <c r="EPD276" s="692"/>
      <c r="EPE276" s="692"/>
      <c r="EPF276" s="692"/>
      <c r="EPG276" s="692"/>
      <c r="EPH276" s="692"/>
      <c r="EPI276" s="692"/>
      <c r="EPJ276" s="692"/>
      <c r="EPK276" s="692"/>
      <c r="EPL276" s="692"/>
      <c r="EPM276" s="692"/>
      <c r="EPN276" s="692"/>
      <c r="EPO276" s="692"/>
      <c r="EPP276" s="692"/>
      <c r="EPQ276" s="692"/>
      <c r="EPR276" s="692"/>
      <c r="EPS276" s="692"/>
      <c r="EPT276" s="692"/>
      <c r="EPU276" s="692"/>
      <c r="EPV276" s="692"/>
      <c r="EPW276" s="692"/>
      <c r="EPX276" s="692"/>
      <c r="EPY276" s="692"/>
      <c r="EPZ276" s="692"/>
      <c r="EQA276" s="692"/>
      <c r="EQB276" s="692"/>
      <c r="EQC276" s="692"/>
      <c r="EQD276" s="692"/>
      <c r="EQE276" s="692"/>
      <c r="EQF276" s="692"/>
      <c r="EQG276" s="692"/>
      <c r="EQH276" s="692"/>
      <c r="EQI276" s="692"/>
      <c r="EQJ276" s="692"/>
      <c r="EQK276" s="692"/>
      <c r="EQL276" s="692"/>
      <c r="EQM276" s="692"/>
      <c r="EQN276" s="692"/>
      <c r="EQO276" s="692"/>
      <c r="EQP276" s="692"/>
      <c r="EQQ276" s="692"/>
      <c r="EQR276" s="692"/>
      <c r="EQS276" s="692"/>
      <c r="EQT276" s="692"/>
      <c r="EQU276" s="692"/>
      <c r="EQV276" s="692"/>
      <c r="EQW276" s="692"/>
      <c r="EQX276" s="692"/>
      <c r="EQY276" s="692"/>
      <c r="EQZ276" s="692"/>
      <c r="ERA276" s="692"/>
      <c r="ERB276" s="692"/>
      <c r="ERC276" s="692"/>
      <c r="ERD276" s="692"/>
      <c r="ERE276" s="692"/>
      <c r="ERF276" s="692"/>
      <c r="ERG276" s="692"/>
      <c r="ERH276" s="692"/>
      <c r="ERI276" s="692"/>
      <c r="ERJ276" s="692"/>
      <c r="ERK276" s="692"/>
      <c r="ERL276" s="692"/>
      <c r="ERM276" s="692"/>
      <c r="ERN276" s="692"/>
      <c r="ERO276" s="692"/>
      <c r="ERP276" s="692"/>
      <c r="ERQ276" s="692"/>
      <c r="ERR276" s="692"/>
      <c r="ERS276" s="692"/>
      <c r="ERT276" s="692"/>
      <c r="ERU276" s="692"/>
      <c r="ERV276" s="692"/>
      <c r="ERW276" s="692"/>
      <c r="ERX276" s="692"/>
      <c r="ERY276" s="692"/>
      <c r="ERZ276" s="692"/>
      <c r="ESA276" s="692"/>
      <c r="ESB276" s="692"/>
      <c r="ESC276" s="692"/>
      <c r="ESD276" s="692"/>
      <c r="ESE276" s="692"/>
      <c r="ESF276" s="692"/>
      <c r="ESG276" s="692"/>
      <c r="ESH276" s="692"/>
      <c r="ESI276" s="692"/>
      <c r="ESJ276" s="692"/>
      <c r="ESK276" s="692"/>
      <c r="ESL276" s="692"/>
      <c r="ESM276" s="692"/>
      <c r="ESN276" s="692"/>
      <c r="ESO276" s="692"/>
      <c r="ESP276" s="692"/>
      <c r="ESQ276" s="692"/>
      <c r="ESR276" s="692"/>
      <c r="ESS276" s="692"/>
      <c r="EST276" s="692"/>
      <c r="ESU276" s="692"/>
      <c r="ESV276" s="692"/>
      <c r="ESW276" s="692"/>
      <c r="ESX276" s="692"/>
      <c r="ESY276" s="692"/>
      <c r="ESZ276" s="692"/>
      <c r="ETA276" s="692"/>
      <c r="ETB276" s="692"/>
      <c r="ETC276" s="692"/>
      <c r="ETD276" s="692"/>
      <c r="ETE276" s="692"/>
      <c r="ETF276" s="692"/>
      <c r="ETG276" s="692"/>
      <c r="ETH276" s="692"/>
      <c r="ETI276" s="692"/>
      <c r="ETJ276" s="692"/>
      <c r="ETK276" s="692"/>
      <c r="ETL276" s="692"/>
      <c r="ETM276" s="692"/>
      <c r="ETN276" s="692"/>
      <c r="ETO276" s="692"/>
      <c r="ETP276" s="692"/>
      <c r="ETQ276" s="692"/>
      <c r="ETR276" s="692"/>
      <c r="ETS276" s="692"/>
      <c r="ETT276" s="692"/>
      <c r="ETU276" s="692"/>
      <c r="ETV276" s="692"/>
      <c r="ETW276" s="692"/>
      <c r="ETX276" s="692"/>
      <c r="ETY276" s="692"/>
      <c r="ETZ276" s="692"/>
      <c r="EUA276" s="692"/>
      <c r="EUB276" s="692"/>
      <c r="EUC276" s="692"/>
      <c r="EUD276" s="692"/>
      <c r="EUE276" s="692"/>
      <c r="EUF276" s="692"/>
      <c r="EUG276" s="692"/>
      <c r="EUH276" s="692"/>
      <c r="EUI276" s="692"/>
      <c r="EUJ276" s="692"/>
      <c r="EUK276" s="692"/>
      <c r="EUL276" s="692"/>
      <c r="EUM276" s="692"/>
      <c r="EUN276" s="692"/>
      <c r="EUO276" s="692"/>
      <c r="EUP276" s="692"/>
      <c r="EUQ276" s="692"/>
      <c r="EUR276" s="692"/>
      <c r="EUS276" s="692"/>
      <c r="EUT276" s="692"/>
      <c r="EUU276" s="692"/>
      <c r="EUV276" s="692"/>
      <c r="EUW276" s="692"/>
      <c r="EUX276" s="692"/>
      <c r="EUY276" s="692"/>
      <c r="EUZ276" s="692"/>
      <c r="EVA276" s="692"/>
      <c r="EVB276" s="692"/>
      <c r="EVC276" s="692"/>
      <c r="EVD276" s="692"/>
      <c r="EVE276" s="692"/>
      <c r="EVF276" s="692"/>
      <c r="EVG276" s="692"/>
      <c r="EVH276" s="692"/>
      <c r="EVI276" s="692"/>
      <c r="EVJ276" s="692"/>
      <c r="EVK276" s="692"/>
      <c r="EVL276" s="692"/>
      <c r="EVM276" s="692"/>
      <c r="EVN276" s="692"/>
      <c r="EVO276" s="692"/>
      <c r="EVP276" s="692"/>
      <c r="EVQ276" s="692"/>
      <c r="EVR276" s="692"/>
      <c r="EVS276" s="692"/>
      <c r="EVT276" s="692"/>
      <c r="EVU276" s="692"/>
      <c r="EVV276" s="692"/>
      <c r="EVW276" s="692"/>
      <c r="EVX276" s="692"/>
      <c r="EVY276" s="692"/>
      <c r="EVZ276" s="692"/>
      <c r="EWA276" s="692"/>
      <c r="EWB276" s="692"/>
      <c r="EWC276" s="692"/>
      <c r="EWD276" s="692"/>
      <c r="EWE276" s="692"/>
      <c r="EWF276" s="692"/>
      <c r="EWG276" s="692"/>
      <c r="EWH276" s="692"/>
      <c r="EWI276" s="692"/>
      <c r="EWJ276" s="692"/>
      <c r="EWK276" s="692"/>
      <c r="EWL276" s="692"/>
      <c r="EWM276" s="692"/>
      <c r="EWN276" s="692"/>
      <c r="EWO276" s="692"/>
      <c r="EWP276" s="692"/>
      <c r="EWQ276" s="692"/>
      <c r="EWR276" s="692"/>
      <c r="EWS276" s="692"/>
      <c r="EWT276" s="692"/>
      <c r="EWU276" s="692"/>
      <c r="EWV276" s="692"/>
      <c r="EWW276" s="692"/>
      <c r="EWX276" s="692"/>
      <c r="EWY276" s="692"/>
      <c r="EWZ276" s="692"/>
      <c r="EXA276" s="692"/>
      <c r="EXB276" s="692"/>
      <c r="EXC276" s="692"/>
      <c r="EXD276" s="692"/>
      <c r="EXE276" s="692"/>
      <c r="EXF276" s="692"/>
      <c r="EXG276" s="692"/>
      <c r="EXH276" s="692"/>
      <c r="EXI276" s="692"/>
      <c r="EXJ276" s="692"/>
      <c r="EXK276" s="692"/>
      <c r="EXL276" s="692"/>
      <c r="EXM276" s="692"/>
      <c r="EXN276" s="692"/>
      <c r="EXO276" s="692"/>
      <c r="EXP276" s="692"/>
      <c r="EXQ276" s="692"/>
      <c r="EXR276" s="692"/>
      <c r="EXS276" s="692"/>
      <c r="EXT276" s="692"/>
      <c r="EXU276" s="692"/>
      <c r="EXV276" s="692"/>
      <c r="EXW276" s="692"/>
      <c r="EXX276" s="692"/>
      <c r="EXY276" s="692"/>
      <c r="EXZ276" s="692"/>
      <c r="EYA276" s="692"/>
      <c r="EYB276" s="692"/>
      <c r="EYC276" s="692"/>
      <c r="EYD276" s="692"/>
      <c r="EYE276" s="692"/>
      <c r="EYF276" s="692"/>
      <c r="EYG276" s="692"/>
      <c r="EYH276" s="692"/>
      <c r="EYI276" s="692"/>
      <c r="EYJ276" s="692"/>
      <c r="EYK276" s="692"/>
      <c r="EYL276" s="692"/>
      <c r="EYM276" s="692"/>
      <c r="EYN276" s="692"/>
      <c r="EYO276" s="692"/>
      <c r="EYP276" s="692"/>
      <c r="EYQ276" s="692"/>
      <c r="EYR276" s="692"/>
      <c r="EYS276" s="692"/>
      <c r="EYT276" s="692"/>
      <c r="EYU276" s="692"/>
      <c r="EYV276" s="692"/>
      <c r="EYW276" s="692"/>
      <c r="EYX276" s="692"/>
      <c r="EYY276" s="692"/>
      <c r="EYZ276" s="692"/>
      <c r="EZA276" s="692"/>
      <c r="EZB276" s="692"/>
      <c r="EZC276" s="692"/>
      <c r="EZD276" s="692"/>
      <c r="EZE276" s="692"/>
      <c r="EZF276" s="692"/>
      <c r="EZG276" s="692"/>
      <c r="EZH276" s="692"/>
      <c r="EZI276" s="692"/>
      <c r="EZJ276" s="692"/>
      <c r="EZK276" s="692"/>
      <c r="EZL276" s="692"/>
      <c r="EZM276" s="692"/>
      <c r="EZN276" s="692"/>
      <c r="EZO276" s="692"/>
      <c r="EZP276" s="692"/>
      <c r="EZQ276" s="692"/>
      <c r="EZR276" s="692"/>
      <c r="EZS276" s="692"/>
      <c r="EZT276" s="692"/>
      <c r="EZU276" s="692"/>
      <c r="EZV276" s="692"/>
      <c r="EZW276" s="692"/>
      <c r="EZX276" s="692"/>
      <c r="EZY276" s="692"/>
      <c r="EZZ276" s="692"/>
      <c r="FAA276" s="692"/>
      <c r="FAB276" s="692"/>
      <c r="FAC276" s="692"/>
      <c r="FAD276" s="692"/>
      <c r="FAE276" s="692"/>
      <c r="FAF276" s="692"/>
      <c r="FAG276" s="692"/>
      <c r="FAH276" s="692"/>
      <c r="FAI276" s="692"/>
      <c r="FAJ276" s="692"/>
      <c r="FAK276" s="692"/>
      <c r="FAL276" s="692"/>
      <c r="FAM276" s="692"/>
      <c r="FAN276" s="692"/>
      <c r="FAO276" s="692"/>
      <c r="FAP276" s="692"/>
      <c r="FAQ276" s="692"/>
      <c r="FAR276" s="692"/>
      <c r="FAS276" s="692"/>
      <c r="FAT276" s="692"/>
      <c r="FAU276" s="692"/>
      <c r="FAV276" s="692"/>
      <c r="FAW276" s="692"/>
      <c r="FAX276" s="692"/>
      <c r="FAY276" s="692"/>
      <c r="FAZ276" s="692"/>
      <c r="FBA276" s="692"/>
      <c r="FBB276" s="692"/>
      <c r="FBC276" s="692"/>
      <c r="FBD276" s="692"/>
      <c r="FBE276" s="692"/>
      <c r="FBF276" s="692"/>
      <c r="FBG276" s="692"/>
      <c r="FBH276" s="692"/>
      <c r="FBI276" s="692"/>
      <c r="FBJ276" s="692"/>
      <c r="FBK276" s="692"/>
      <c r="FBL276" s="692"/>
      <c r="FBM276" s="692"/>
      <c r="FBN276" s="692"/>
      <c r="FBO276" s="692"/>
      <c r="FBP276" s="692"/>
      <c r="FBQ276" s="692"/>
      <c r="FBR276" s="692"/>
      <c r="FBS276" s="692"/>
      <c r="FBT276" s="692"/>
      <c r="FBU276" s="692"/>
      <c r="FBV276" s="692"/>
      <c r="FBW276" s="692"/>
      <c r="FBX276" s="692"/>
      <c r="FBY276" s="692"/>
      <c r="FBZ276" s="692"/>
      <c r="FCA276" s="692"/>
      <c r="FCB276" s="692"/>
      <c r="FCC276" s="692"/>
      <c r="FCD276" s="692"/>
      <c r="FCE276" s="692"/>
      <c r="FCF276" s="692"/>
      <c r="FCG276" s="692"/>
      <c r="FCH276" s="692"/>
      <c r="FCI276" s="692"/>
      <c r="FCJ276" s="692"/>
      <c r="FCK276" s="692"/>
      <c r="FCL276" s="692"/>
      <c r="FCM276" s="692"/>
      <c r="FCN276" s="692"/>
      <c r="FCO276" s="692"/>
      <c r="FCP276" s="692"/>
      <c r="FCQ276" s="692"/>
      <c r="FCR276" s="692"/>
      <c r="FCS276" s="692"/>
      <c r="FCT276" s="692"/>
      <c r="FCU276" s="692"/>
      <c r="FCV276" s="692"/>
      <c r="FCW276" s="692"/>
      <c r="FCX276" s="692"/>
      <c r="FCY276" s="692"/>
      <c r="FCZ276" s="692"/>
      <c r="FDA276" s="692"/>
      <c r="FDB276" s="692"/>
      <c r="FDC276" s="692"/>
      <c r="FDD276" s="692"/>
      <c r="FDE276" s="692"/>
      <c r="FDF276" s="692"/>
      <c r="FDG276" s="692"/>
      <c r="FDH276" s="692"/>
      <c r="FDI276" s="692"/>
      <c r="FDJ276" s="692"/>
      <c r="FDK276" s="692"/>
      <c r="FDL276" s="692"/>
      <c r="FDM276" s="692"/>
      <c r="FDN276" s="692"/>
      <c r="FDO276" s="692"/>
      <c r="FDP276" s="692"/>
      <c r="FDQ276" s="692"/>
      <c r="FDR276" s="692"/>
      <c r="FDS276" s="692"/>
      <c r="FDT276" s="692"/>
      <c r="FDU276" s="692"/>
      <c r="FDV276" s="692"/>
      <c r="FDW276" s="692"/>
      <c r="FDX276" s="692"/>
      <c r="FDY276" s="692"/>
      <c r="FDZ276" s="692"/>
      <c r="FEA276" s="692"/>
      <c r="FEB276" s="692"/>
      <c r="FEC276" s="692"/>
      <c r="FED276" s="692"/>
      <c r="FEE276" s="692"/>
      <c r="FEF276" s="692"/>
      <c r="FEG276" s="692"/>
      <c r="FEH276" s="692"/>
      <c r="FEI276" s="692"/>
      <c r="FEJ276" s="692"/>
      <c r="FEK276" s="692"/>
      <c r="FEL276" s="692"/>
      <c r="FEM276" s="692"/>
      <c r="FEN276" s="692"/>
      <c r="FEO276" s="692"/>
      <c r="FEP276" s="692"/>
      <c r="FEQ276" s="692"/>
      <c r="FER276" s="692"/>
      <c r="FES276" s="692"/>
      <c r="FET276" s="692"/>
      <c r="FEU276" s="692"/>
      <c r="FEV276" s="692"/>
      <c r="FEW276" s="692"/>
      <c r="FEX276" s="692"/>
      <c r="FEY276" s="692"/>
      <c r="FEZ276" s="692"/>
      <c r="FFA276" s="692"/>
      <c r="FFB276" s="692"/>
      <c r="FFC276" s="692"/>
      <c r="FFD276" s="692"/>
      <c r="FFE276" s="692"/>
      <c r="FFF276" s="692"/>
      <c r="FFG276" s="692"/>
      <c r="FFH276" s="692"/>
      <c r="FFI276" s="692"/>
      <c r="FFJ276" s="692"/>
      <c r="FFK276" s="692"/>
      <c r="FFL276" s="692"/>
      <c r="FFM276" s="692"/>
      <c r="FFN276" s="692"/>
      <c r="FFO276" s="692"/>
      <c r="FFP276" s="692"/>
      <c r="FFQ276" s="692"/>
      <c r="FFR276" s="692"/>
      <c r="FFS276" s="692"/>
      <c r="FFT276" s="692"/>
      <c r="FFU276" s="692"/>
      <c r="FFV276" s="692"/>
      <c r="FFW276" s="692"/>
      <c r="FFX276" s="692"/>
      <c r="FFY276" s="692"/>
      <c r="FFZ276" s="692"/>
      <c r="FGA276" s="692"/>
      <c r="FGB276" s="692"/>
      <c r="FGC276" s="692"/>
      <c r="FGD276" s="692"/>
      <c r="FGE276" s="692"/>
      <c r="FGF276" s="692"/>
      <c r="FGG276" s="692"/>
      <c r="FGH276" s="692"/>
      <c r="FGI276" s="692"/>
      <c r="FGJ276" s="692"/>
      <c r="FGK276" s="692"/>
      <c r="FGL276" s="692"/>
      <c r="FGM276" s="692"/>
      <c r="FGN276" s="692"/>
      <c r="FGO276" s="692"/>
      <c r="FGP276" s="692"/>
      <c r="FGQ276" s="692"/>
      <c r="FGR276" s="692"/>
      <c r="FGS276" s="692"/>
      <c r="FGT276" s="692"/>
      <c r="FGU276" s="692"/>
      <c r="FGV276" s="692"/>
      <c r="FGW276" s="692"/>
      <c r="FGX276" s="692"/>
      <c r="FGY276" s="692"/>
      <c r="FGZ276" s="692"/>
      <c r="FHA276" s="692"/>
      <c r="FHB276" s="692"/>
      <c r="FHC276" s="692"/>
      <c r="FHD276" s="692"/>
      <c r="FHE276" s="692"/>
      <c r="FHF276" s="692"/>
      <c r="FHG276" s="692"/>
      <c r="FHH276" s="692"/>
      <c r="FHI276" s="692"/>
      <c r="FHJ276" s="692"/>
      <c r="FHK276" s="692"/>
      <c r="FHL276" s="692"/>
      <c r="FHM276" s="692"/>
      <c r="FHN276" s="692"/>
      <c r="FHO276" s="692"/>
      <c r="FHP276" s="692"/>
      <c r="FHQ276" s="692"/>
      <c r="FHR276" s="692"/>
      <c r="FHS276" s="692"/>
      <c r="FHT276" s="692"/>
      <c r="FHU276" s="692"/>
      <c r="FHV276" s="692"/>
      <c r="FHW276" s="692"/>
      <c r="FHX276" s="692"/>
      <c r="FHY276" s="692"/>
      <c r="FHZ276" s="692"/>
      <c r="FIA276" s="692"/>
      <c r="FIB276" s="692"/>
      <c r="FIC276" s="692"/>
      <c r="FID276" s="692"/>
      <c r="FIE276" s="692"/>
      <c r="FIF276" s="692"/>
      <c r="FIG276" s="692"/>
      <c r="FIH276" s="692"/>
      <c r="FII276" s="692"/>
      <c r="FIJ276" s="692"/>
      <c r="FIK276" s="692"/>
      <c r="FIL276" s="692"/>
      <c r="FIM276" s="692"/>
      <c r="FIN276" s="692"/>
      <c r="FIO276" s="692"/>
      <c r="FIP276" s="692"/>
      <c r="FIQ276" s="692"/>
      <c r="FIR276" s="692"/>
      <c r="FIS276" s="692"/>
      <c r="FIT276" s="692"/>
      <c r="FIU276" s="692"/>
      <c r="FIV276" s="692"/>
      <c r="FIW276" s="692"/>
      <c r="FIX276" s="692"/>
      <c r="FIY276" s="692"/>
      <c r="FIZ276" s="692"/>
      <c r="FJA276" s="692"/>
      <c r="FJB276" s="692"/>
      <c r="FJC276" s="692"/>
      <c r="FJD276" s="692"/>
      <c r="FJE276" s="692"/>
      <c r="FJF276" s="692"/>
      <c r="FJG276" s="692"/>
      <c r="FJH276" s="692"/>
      <c r="FJI276" s="692"/>
      <c r="FJJ276" s="692"/>
      <c r="FJK276" s="692"/>
      <c r="FJL276" s="692"/>
      <c r="FJM276" s="692"/>
      <c r="FJN276" s="692"/>
      <c r="FJO276" s="692"/>
      <c r="FJP276" s="692"/>
      <c r="FJQ276" s="692"/>
      <c r="FJR276" s="692"/>
      <c r="FJS276" s="692"/>
      <c r="FJT276" s="692"/>
      <c r="FJU276" s="692"/>
      <c r="FJV276" s="692"/>
      <c r="FJW276" s="692"/>
      <c r="FJX276" s="692"/>
      <c r="FJY276" s="692"/>
      <c r="FJZ276" s="692"/>
      <c r="FKA276" s="692"/>
      <c r="FKB276" s="692"/>
      <c r="FKC276" s="692"/>
      <c r="FKD276" s="692"/>
      <c r="FKE276" s="692"/>
      <c r="FKF276" s="692"/>
      <c r="FKG276" s="692"/>
      <c r="FKH276" s="692"/>
      <c r="FKI276" s="692"/>
      <c r="FKJ276" s="692"/>
      <c r="FKK276" s="692"/>
      <c r="FKL276" s="692"/>
      <c r="FKM276" s="692"/>
      <c r="FKN276" s="692"/>
      <c r="FKO276" s="692"/>
      <c r="FKP276" s="692"/>
      <c r="FKQ276" s="692"/>
      <c r="FKR276" s="692"/>
      <c r="FKS276" s="692"/>
      <c r="FKT276" s="692"/>
      <c r="FKU276" s="692"/>
      <c r="FKV276" s="692"/>
      <c r="FKW276" s="692"/>
      <c r="FKX276" s="692"/>
      <c r="FKY276" s="692"/>
      <c r="FKZ276" s="692"/>
      <c r="FLA276" s="692"/>
      <c r="FLB276" s="692"/>
      <c r="FLC276" s="692"/>
      <c r="FLD276" s="692"/>
      <c r="FLE276" s="692"/>
      <c r="FLF276" s="692"/>
      <c r="FLG276" s="692"/>
      <c r="FLH276" s="692"/>
      <c r="FLI276" s="692"/>
      <c r="FLJ276" s="692"/>
      <c r="FLK276" s="692"/>
      <c r="FLL276" s="692"/>
      <c r="FLM276" s="692"/>
      <c r="FLN276" s="692"/>
      <c r="FLO276" s="692"/>
      <c r="FLP276" s="692"/>
      <c r="FLQ276" s="692"/>
      <c r="FLR276" s="692"/>
      <c r="FLS276" s="692"/>
      <c r="FLT276" s="692"/>
      <c r="FLU276" s="692"/>
      <c r="FLV276" s="692"/>
      <c r="FLW276" s="692"/>
      <c r="FLX276" s="692"/>
      <c r="FLY276" s="692"/>
      <c r="FLZ276" s="692"/>
      <c r="FMA276" s="692"/>
      <c r="FMB276" s="692"/>
      <c r="FMC276" s="692"/>
      <c r="FMD276" s="692"/>
      <c r="FME276" s="692"/>
      <c r="FMF276" s="692"/>
      <c r="FMG276" s="692"/>
      <c r="FMH276" s="692"/>
      <c r="FMI276" s="692"/>
      <c r="FMJ276" s="692"/>
      <c r="FMK276" s="692"/>
      <c r="FML276" s="692"/>
      <c r="FMM276" s="692"/>
      <c r="FMN276" s="692"/>
      <c r="FMO276" s="692"/>
      <c r="FMP276" s="692"/>
      <c r="FMQ276" s="692"/>
      <c r="FMR276" s="692"/>
      <c r="FMS276" s="692"/>
      <c r="FMT276" s="692"/>
      <c r="FMU276" s="692"/>
      <c r="FMV276" s="692"/>
      <c r="FMW276" s="692"/>
      <c r="FMX276" s="692"/>
      <c r="FMY276" s="692"/>
      <c r="FMZ276" s="692"/>
      <c r="FNA276" s="692"/>
      <c r="FNB276" s="692"/>
      <c r="FNC276" s="692"/>
      <c r="FND276" s="692"/>
      <c r="FNE276" s="692"/>
      <c r="FNF276" s="692"/>
      <c r="FNG276" s="692"/>
      <c r="FNH276" s="692"/>
      <c r="FNI276" s="692"/>
      <c r="FNJ276" s="692"/>
      <c r="FNK276" s="692"/>
      <c r="FNL276" s="692"/>
      <c r="FNM276" s="692"/>
      <c r="FNN276" s="692"/>
      <c r="FNO276" s="692"/>
      <c r="FNP276" s="692"/>
      <c r="FNQ276" s="692"/>
      <c r="FNR276" s="692"/>
      <c r="FNS276" s="692"/>
      <c r="FNT276" s="692"/>
      <c r="FNU276" s="692"/>
      <c r="FNV276" s="692"/>
      <c r="FNW276" s="692"/>
      <c r="FNX276" s="692"/>
      <c r="FNY276" s="692"/>
      <c r="FNZ276" s="692"/>
      <c r="FOA276" s="692"/>
      <c r="FOB276" s="692"/>
      <c r="FOC276" s="692"/>
      <c r="FOD276" s="692"/>
      <c r="FOE276" s="692"/>
      <c r="FOF276" s="692"/>
      <c r="FOG276" s="692"/>
      <c r="FOH276" s="692"/>
      <c r="FOI276" s="692"/>
      <c r="FOJ276" s="692"/>
      <c r="FOK276" s="692"/>
      <c r="FOL276" s="692"/>
      <c r="FOM276" s="692"/>
      <c r="FON276" s="692"/>
      <c r="FOO276" s="692"/>
      <c r="FOP276" s="692"/>
      <c r="FOQ276" s="692"/>
      <c r="FOR276" s="692"/>
      <c r="FOS276" s="692"/>
      <c r="FOT276" s="692"/>
      <c r="FOU276" s="692"/>
      <c r="FOV276" s="692"/>
      <c r="FOW276" s="692"/>
      <c r="FOX276" s="692"/>
      <c r="FOY276" s="692"/>
      <c r="FOZ276" s="692"/>
      <c r="FPA276" s="692"/>
      <c r="FPB276" s="692"/>
      <c r="FPC276" s="692"/>
      <c r="FPD276" s="692"/>
      <c r="FPE276" s="692"/>
      <c r="FPF276" s="692"/>
      <c r="FPG276" s="692"/>
      <c r="FPH276" s="692"/>
      <c r="FPI276" s="692"/>
      <c r="FPJ276" s="692"/>
      <c r="FPK276" s="692"/>
      <c r="FPL276" s="692"/>
      <c r="FPM276" s="692"/>
      <c r="FPN276" s="692"/>
      <c r="FPO276" s="692"/>
      <c r="FPP276" s="692"/>
      <c r="FPQ276" s="692"/>
      <c r="FPR276" s="692"/>
      <c r="FPS276" s="692"/>
      <c r="FPT276" s="692"/>
      <c r="FPU276" s="692"/>
      <c r="FPV276" s="692"/>
      <c r="FPW276" s="692"/>
      <c r="FPX276" s="692"/>
      <c r="FPY276" s="692"/>
      <c r="FPZ276" s="692"/>
      <c r="FQA276" s="692"/>
      <c r="FQB276" s="692"/>
      <c r="FQC276" s="692"/>
      <c r="FQD276" s="692"/>
      <c r="FQE276" s="692"/>
      <c r="FQF276" s="692"/>
      <c r="FQG276" s="692"/>
      <c r="FQH276" s="692"/>
      <c r="FQI276" s="692"/>
      <c r="FQJ276" s="692"/>
      <c r="FQK276" s="692"/>
      <c r="FQL276" s="692"/>
      <c r="FQM276" s="692"/>
      <c r="FQN276" s="692"/>
      <c r="FQO276" s="692"/>
      <c r="FQP276" s="692"/>
      <c r="FQQ276" s="692"/>
      <c r="FQR276" s="692"/>
      <c r="FQS276" s="692"/>
      <c r="FQT276" s="692"/>
      <c r="FQU276" s="692"/>
      <c r="FQV276" s="692"/>
      <c r="FQW276" s="692"/>
      <c r="FQX276" s="692"/>
      <c r="FQY276" s="692"/>
      <c r="FQZ276" s="692"/>
      <c r="FRA276" s="692"/>
      <c r="FRB276" s="692"/>
      <c r="FRC276" s="692"/>
      <c r="FRD276" s="692"/>
      <c r="FRE276" s="692"/>
      <c r="FRF276" s="692"/>
      <c r="FRG276" s="692"/>
      <c r="FRH276" s="692"/>
      <c r="FRI276" s="692"/>
      <c r="FRJ276" s="692"/>
      <c r="FRK276" s="692"/>
      <c r="FRL276" s="692"/>
      <c r="FRM276" s="692"/>
      <c r="FRN276" s="692"/>
      <c r="FRO276" s="692"/>
      <c r="FRP276" s="692"/>
      <c r="FRQ276" s="692"/>
      <c r="FRR276" s="692"/>
      <c r="FRS276" s="692"/>
      <c r="FRT276" s="692"/>
      <c r="FRU276" s="692"/>
      <c r="FRV276" s="692"/>
      <c r="FRW276" s="692"/>
      <c r="FRX276" s="692"/>
      <c r="FRY276" s="692"/>
      <c r="FRZ276" s="692"/>
      <c r="FSA276" s="692"/>
      <c r="FSB276" s="692"/>
      <c r="FSC276" s="692"/>
      <c r="FSD276" s="692"/>
      <c r="FSE276" s="692"/>
      <c r="FSF276" s="692"/>
      <c r="FSG276" s="692"/>
      <c r="FSH276" s="692"/>
      <c r="FSI276" s="692"/>
      <c r="FSJ276" s="692"/>
      <c r="FSK276" s="692"/>
      <c r="FSL276" s="692"/>
      <c r="FSM276" s="692"/>
      <c r="FSN276" s="692"/>
      <c r="FSO276" s="692"/>
      <c r="FSP276" s="692"/>
      <c r="FSQ276" s="692"/>
      <c r="FSR276" s="692"/>
      <c r="FSS276" s="692"/>
      <c r="FST276" s="692"/>
      <c r="FSU276" s="692"/>
      <c r="FSV276" s="692"/>
      <c r="FSW276" s="692"/>
      <c r="FSX276" s="692"/>
      <c r="FSY276" s="692"/>
      <c r="FSZ276" s="692"/>
      <c r="FTA276" s="692"/>
      <c r="FTB276" s="692"/>
      <c r="FTC276" s="692"/>
      <c r="FTD276" s="692"/>
      <c r="FTE276" s="692"/>
      <c r="FTF276" s="692"/>
      <c r="FTG276" s="692"/>
      <c r="FTH276" s="692"/>
      <c r="FTI276" s="692"/>
      <c r="FTJ276" s="692"/>
      <c r="FTK276" s="692"/>
      <c r="FTL276" s="692"/>
      <c r="FTM276" s="692"/>
      <c r="FTN276" s="692"/>
      <c r="FTO276" s="692"/>
      <c r="FTP276" s="692"/>
      <c r="FTQ276" s="692"/>
      <c r="FTR276" s="692"/>
      <c r="FTS276" s="692"/>
      <c r="FTT276" s="692"/>
      <c r="FTU276" s="692"/>
      <c r="FTV276" s="692"/>
      <c r="FTW276" s="692"/>
      <c r="FTX276" s="692"/>
      <c r="FTY276" s="692"/>
      <c r="FTZ276" s="692"/>
      <c r="FUA276" s="692"/>
      <c r="FUB276" s="692"/>
      <c r="FUC276" s="692"/>
      <c r="FUD276" s="692"/>
      <c r="FUE276" s="692"/>
      <c r="FUF276" s="692"/>
      <c r="FUG276" s="692"/>
      <c r="FUH276" s="692"/>
      <c r="FUI276" s="692"/>
      <c r="FUJ276" s="692"/>
      <c r="FUK276" s="692"/>
      <c r="FUL276" s="692"/>
      <c r="FUM276" s="692"/>
      <c r="FUN276" s="692"/>
      <c r="FUO276" s="692"/>
      <c r="FUP276" s="692"/>
      <c r="FUQ276" s="692"/>
      <c r="FUR276" s="692"/>
      <c r="FUS276" s="692"/>
      <c r="FUT276" s="692"/>
      <c r="FUU276" s="692"/>
      <c r="FUV276" s="692"/>
      <c r="FUW276" s="692"/>
      <c r="FUX276" s="692"/>
      <c r="FUY276" s="692"/>
      <c r="FUZ276" s="692"/>
      <c r="FVA276" s="692"/>
      <c r="FVB276" s="692"/>
      <c r="FVC276" s="692"/>
      <c r="FVD276" s="692"/>
      <c r="FVE276" s="692"/>
      <c r="FVF276" s="692"/>
      <c r="FVG276" s="692"/>
      <c r="FVH276" s="692"/>
      <c r="FVI276" s="692"/>
      <c r="FVJ276" s="692"/>
      <c r="FVK276" s="692"/>
      <c r="FVL276" s="692"/>
      <c r="FVM276" s="692"/>
      <c r="FVN276" s="692"/>
      <c r="FVO276" s="692"/>
      <c r="FVP276" s="692"/>
      <c r="FVQ276" s="692"/>
      <c r="FVR276" s="692"/>
      <c r="FVS276" s="692"/>
      <c r="FVT276" s="692"/>
      <c r="FVU276" s="692"/>
      <c r="FVV276" s="692"/>
      <c r="FVW276" s="692"/>
      <c r="FVX276" s="692"/>
      <c r="FVY276" s="692"/>
      <c r="FVZ276" s="692"/>
      <c r="FWA276" s="692"/>
      <c r="FWB276" s="692"/>
      <c r="FWC276" s="692"/>
      <c r="FWD276" s="692"/>
      <c r="FWE276" s="692"/>
      <c r="FWF276" s="692"/>
      <c r="FWG276" s="692"/>
      <c r="FWH276" s="692"/>
      <c r="FWI276" s="692"/>
      <c r="FWJ276" s="692"/>
      <c r="FWK276" s="692"/>
      <c r="FWL276" s="692"/>
      <c r="FWM276" s="692"/>
      <c r="FWN276" s="692"/>
      <c r="FWO276" s="692"/>
      <c r="FWP276" s="692"/>
      <c r="FWQ276" s="692"/>
      <c r="FWR276" s="692"/>
      <c r="FWS276" s="692"/>
      <c r="FWT276" s="692"/>
      <c r="FWU276" s="692"/>
      <c r="FWV276" s="692"/>
      <c r="FWW276" s="692"/>
      <c r="FWX276" s="692"/>
      <c r="FWY276" s="692"/>
      <c r="FWZ276" s="692"/>
      <c r="FXA276" s="692"/>
      <c r="FXB276" s="692"/>
      <c r="FXC276" s="692"/>
      <c r="FXD276" s="692"/>
      <c r="FXE276" s="692"/>
      <c r="FXF276" s="692"/>
      <c r="FXG276" s="692"/>
      <c r="FXH276" s="692"/>
      <c r="FXI276" s="692"/>
      <c r="FXJ276" s="692"/>
      <c r="FXK276" s="692"/>
      <c r="FXL276" s="692"/>
      <c r="FXM276" s="692"/>
      <c r="FXN276" s="692"/>
      <c r="FXO276" s="692"/>
      <c r="FXP276" s="692"/>
      <c r="FXQ276" s="692"/>
      <c r="FXR276" s="692"/>
      <c r="FXS276" s="692"/>
      <c r="FXT276" s="692"/>
      <c r="FXU276" s="692"/>
      <c r="FXV276" s="692"/>
      <c r="FXW276" s="692"/>
      <c r="FXX276" s="692"/>
      <c r="FXY276" s="692"/>
      <c r="FXZ276" s="692"/>
      <c r="FYA276" s="692"/>
      <c r="FYB276" s="692"/>
      <c r="FYC276" s="692"/>
      <c r="FYD276" s="692"/>
      <c r="FYE276" s="692"/>
      <c r="FYF276" s="692"/>
      <c r="FYG276" s="692"/>
      <c r="FYH276" s="692"/>
      <c r="FYI276" s="692"/>
      <c r="FYJ276" s="692"/>
      <c r="FYK276" s="692"/>
      <c r="FYL276" s="692"/>
      <c r="FYM276" s="692"/>
      <c r="FYN276" s="692"/>
      <c r="FYO276" s="692"/>
      <c r="FYP276" s="692"/>
      <c r="FYQ276" s="692"/>
      <c r="FYR276" s="692"/>
      <c r="FYS276" s="692"/>
      <c r="FYT276" s="692"/>
      <c r="FYU276" s="692"/>
      <c r="FYV276" s="692"/>
      <c r="FYW276" s="692"/>
      <c r="FYX276" s="692"/>
      <c r="FYY276" s="692"/>
      <c r="FYZ276" s="692"/>
      <c r="FZA276" s="692"/>
      <c r="FZB276" s="692"/>
      <c r="FZC276" s="692"/>
      <c r="FZD276" s="692"/>
      <c r="FZE276" s="692"/>
      <c r="FZF276" s="692"/>
      <c r="FZG276" s="692"/>
      <c r="FZH276" s="692"/>
      <c r="FZI276" s="692"/>
      <c r="FZJ276" s="692"/>
      <c r="FZK276" s="692"/>
      <c r="FZL276" s="692"/>
      <c r="FZM276" s="692"/>
      <c r="FZN276" s="692"/>
      <c r="FZO276" s="692"/>
      <c r="FZP276" s="692"/>
      <c r="FZQ276" s="692"/>
      <c r="FZR276" s="692"/>
      <c r="FZS276" s="692"/>
      <c r="FZT276" s="692"/>
      <c r="FZU276" s="692"/>
      <c r="FZV276" s="692"/>
      <c r="FZW276" s="692"/>
      <c r="FZX276" s="692"/>
      <c r="FZY276" s="692"/>
      <c r="FZZ276" s="692"/>
      <c r="GAA276" s="692"/>
      <c r="GAB276" s="692"/>
      <c r="GAC276" s="692"/>
      <c r="GAD276" s="692"/>
      <c r="GAE276" s="692"/>
      <c r="GAF276" s="692"/>
      <c r="GAG276" s="692"/>
      <c r="GAH276" s="692"/>
      <c r="GAI276" s="692"/>
      <c r="GAJ276" s="692"/>
      <c r="GAK276" s="692"/>
      <c r="GAL276" s="692"/>
      <c r="GAM276" s="692"/>
      <c r="GAN276" s="692"/>
      <c r="GAO276" s="692"/>
      <c r="GAP276" s="692"/>
      <c r="GAQ276" s="692"/>
      <c r="GAR276" s="692"/>
      <c r="GAS276" s="692"/>
      <c r="GAT276" s="692"/>
      <c r="GAU276" s="692"/>
      <c r="GAV276" s="692"/>
      <c r="GAW276" s="692"/>
      <c r="GAX276" s="692"/>
      <c r="GAY276" s="692"/>
      <c r="GAZ276" s="692"/>
      <c r="GBA276" s="692"/>
      <c r="GBB276" s="692"/>
      <c r="GBC276" s="692"/>
      <c r="GBD276" s="692"/>
      <c r="GBE276" s="692"/>
      <c r="GBF276" s="692"/>
      <c r="GBG276" s="692"/>
      <c r="GBH276" s="692"/>
      <c r="GBI276" s="692"/>
      <c r="GBJ276" s="692"/>
      <c r="GBK276" s="692"/>
      <c r="GBL276" s="692"/>
      <c r="GBM276" s="692"/>
      <c r="GBN276" s="692"/>
      <c r="GBO276" s="692"/>
      <c r="GBP276" s="692"/>
      <c r="GBQ276" s="692"/>
      <c r="GBR276" s="692"/>
      <c r="GBS276" s="692"/>
      <c r="GBT276" s="692"/>
      <c r="GBU276" s="692"/>
      <c r="GBV276" s="692"/>
      <c r="GBW276" s="692"/>
      <c r="GBX276" s="692"/>
      <c r="GBY276" s="692"/>
      <c r="GBZ276" s="692"/>
      <c r="GCA276" s="692"/>
      <c r="GCB276" s="692"/>
      <c r="GCC276" s="692"/>
      <c r="GCD276" s="692"/>
      <c r="GCE276" s="692"/>
      <c r="GCF276" s="692"/>
      <c r="GCG276" s="692"/>
      <c r="GCH276" s="692"/>
      <c r="GCI276" s="692"/>
      <c r="GCJ276" s="692"/>
      <c r="GCK276" s="692"/>
      <c r="GCL276" s="692"/>
      <c r="GCM276" s="692"/>
      <c r="GCN276" s="692"/>
      <c r="GCO276" s="692"/>
      <c r="GCP276" s="692"/>
      <c r="GCQ276" s="692"/>
      <c r="GCR276" s="692"/>
      <c r="GCS276" s="692"/>
      <c r="GCT276" s="692"/>
      <c r="GCU276" s="692"/>
      <c r="GCV276" s="692"/>
      <c r="GCW276" s="692"/>
      <c r="GCX276" s="692"/>
      <c r="GCY276" s="692"/>
      <c r="GCZ276" s="692"/>
      <c r="GDA276" s="692"/>
      <c r="GDB276" s="692"/>
      <c r="GDC276" s="692"/>
      <c r="GDD276" s="692"/>
      <c r="GDE276" s="692"/>
      <c r="GDF276" s="692"/>
      <c r="GDG276" s="692"/>
      <c r="GDH276" s="692"/>
      <c r="GDI276" s="692"/>
      <c r="GDJ276" s="692"/>
      <c r="GDK276" s="692"/>
      <c r="GDL276" s="692"/>
      <c r="GDM276" s="692"/>
      <c r="GDN276" s="692"/>
      <c r="GDO276" s="692"/>
      <c r="GDP276" s="692"/>
      <c r="GDQ276" s="692"/>
      <c r="GDR276" s="692"/>
      <c r="GDS276" s="692"/>
      <c r="GDT276" s="692"/>
      <c r="GDU276" s="692"/>
      <c r="GDV276" s="692"/>
      <c r="GDW276" s="692"/>
      <c r="GDX276" s="692"/>
      <c r="GDY276" s="692"/>
      <c r="GDZ276" s="692"/>
      <c r="GEA276" s="692"/>
      <c r="GEB276" s="692"/>
      <c r="GEC276" s="692"/>
      <c r="GED276" s="692"/>
      <c r="GEE276" s="692"/>
      <c r="GEF276" s="692"/>
      <c r="GEG276" s="692"/>
      <c r="GEH276" s="692"/>
      <c r="GEI276" s="692"/>
      <c r="GEJ276" s="692"/>
      <c r="GEK276" s="692"/>
      <c r="GEL276" s="692"/>
      <c r="GEM276" s="692"/>
      <c r="GEN276" s="692"/>
      <c r="GEO276" s="692"/>
      <c r="GEP276" s="692"/>
      <c r="GEQ276" s="692"/>
      <c r="GER276" s="692"/>
      <c r="GES276" s="692"/>
      <c r="GET276" s="692"/>
      <c r="GEU276" s="692"/>
      <c r="GEV276" s="692"/>
      <c r="GEW276" s="692"/>
      <c r="GEX276" s="692"/>
      <c r="GEY276" s="692"/>
      <c r="GEZ276" s="692"/>
      <c r="GFA276" s="692"/>
      <c r="GFB276" s="692"/>
      <c r="GFC276" s="692"/>
      <c r="GFD276" s="692"/>
      <c r="GFE276" s="692"/>
      <c r="GFF276" s="692"/>
      <c r="GFG276" s="692"/>
      <c r="GFH276" s="692"/>
      <c r="GFI276" s="692"/>
      <c r="GFJ276" s="692"/>
      <c r="GFK276" s="692"/>
      <c r="GFL276" s="692"/>
      <c r="GFM276" s="692"/>
      <c r="GFN276" s="692"/>
      <c r="GFO276" s="692"/>
      <c r="GFP276" s="692"/>
      <c r="GFQ276" s="692"/>
      <c r="GFR276" s="692"/>
      <c r="GFS276" s="692"/>
      <c r="GFT276" s="692"/>
      <c r="GFU276" s="692"/>
      <c r="GFV276" s="692"/>
      <c r="GFW276" s="692"/>
      <c r="GFX276" s="692"/>
      <c r="GFY276" s="692"/>
      <c r="GFZ276" s="692"/>
      <c r="GGA276" s="692"/>
      <c r="GGB276" s="692"/>
      <c r="GGC276" s="692"/>
      <c r="GGD276" s="692"/>
      <c r="GGE276" s="692"/>
      <c r="GGF276" s="692"/>
      <c r="GGG276" s="692"/>
      <c r="GGH276" s="692"/>
      <c r="GGI276" s="692"/>
      <c r="GGJ276" s="692"/>
      <c r="GGK276" s="692"/>
      <c r="GGL276" s="692"/>
      <c r="GGM276" s="692"/>
      <c r="GGN276" s="692"/>
      <c r="GGO276" s="692"/>
      <c r="GGP276" s="692"/>
      <c r="GGQ276" s="692"/>
      <c r="GGR276" s="692"/>
      <c r="GGS276" s="692"/>
      <c r="GGT276" s="692"/>
      <c r="GGU276" s="692"/>
      <c r="GGV276" s="692"/>
      <c r="GGW276" s="692"/>
      <c r="GGX276" s="692"/>
      <c r="GGY276" s="692"/>
      <c r="GGZ276" s="692"/>
      <c r="GHA276" s="692"/>
      <c r="GHB276" s="692"/>
      <c r="GHC276" s="692"/>
      <c r="GHD276" s="692"/>
      <c r="GHE276" s="692"/>
      <c r="GHF276" s="692"/>
      <c r="GHG276" s="692"/>
      <c r="GHH276" s="692"/>
      <c r="GHI276" s="692"/>
      <c r="GHJ276" s="692"/>
      <c r="GHK276" s="692"/>
      <c r="GHL276" s="692"/>
      <c r="GHM276" s="692"/>
      <c r="GHN276" s="692"/>
      <c r="GHO276" s="692"/>
      <c r="GHP276" s="692"/>
      <c r="GHQ276" s="692"/>
      <c r="GHR276" s="692"/>
      <c r="GHS276" s="692"/>
      <c r="GHT276" s="692"/>
      <c r="GHU276" s="692"/>
      <c r="GHV276" s="692"/>
      <c r="GHW276" s="692"/>
      <c r="GHX276" s="692"/>
      <c r="GHY276" s="692"/>
      <c r="GHZ276" s="692"/>
      <c r="GIA276" s="692"/>
      <c r="GIB276" s="692"/>
      <c r="GIC276" s="692"/>
      <c r="GID276" s="692"/>
      <c r="GIE276" s="692"/>
      <c r="GIF276" s="692"/>
      <c r="GIG276" s="692"/>
      <c r="GIH276" s="692"/>
      <c r="GII276" s="692"/>
      <c r="GIJ276" s="692"/>
      <c r="GIK276" s="692"/>
      <c r="GIL276" s="692"/>
      <c r="GIM276" s="692"/>
      <c r="GIN276" s="692"/>
      <c r="GIO276" s="692"/>
      <c r="GIP276" s="692"/>
      <c r="GIQ276" s="692"/>
      <c r="GIR276" s="692"/>
      <c r="GIS276" s="692"/>
      <c r="GIT276" s="692"/>
      <c r="GIU276" s="692"/>
      <c r="GIV276" s="692"/>
      <c r="GIW276" s="692"/>
      <c r="GIX276" s="692"/>
      <c r="GIY276" s="692"/>
      <c r="GIZ276" s="692"/>
      <c r="GJA276" s="692"/>
      <c r="GJB276" s="692"/>
      <c r="GJC276" s="692"/>
      <c r="GJD276" s="692"/>
      <c r="GJE276" s="692"/>
      <c r="GJF276" s="692"/>
      <c r="GJG276" s="692"/>
      <c r="GJH276" s="692"/>
      <c r="GJI276" s="692"/>
      <c r="GJJ276" s="692"/>
      <c r="GJK276" s="692"/>
      <c r="GJL276" s="692"/>
      <c r="GJM276" s="692"/>
      <c r="GJN276" s="692"/>
      <c r="GJO276" s="692"/>
      <c r="GJP276" s="692"/>
      <c r="GJQ276" s="692"/>
      <c r="GJR276" s="692"/>
      <c r="GJS276" s="692"/>
      <c r="GJT276" s="692"/>
      <c r="GJU276" s="692"/>
      <c r="GJV276" s="692"/>
      <c r="GJW276" s="692"/>
      <c r="GJX276" s="692"/>
      <c r="GJY276" s="692"/>
      <c r="GJZ276" s="692"/>
      <c r="GKA276" s="692"/>
      <c r="GKB276" s="692"/>
      <c r="GKC276" s="692"/>
      <c r="GKD276" s="692"/>
      <c r="GKE276" s="692"/>
      <c r="GKF276" s="692"/>
      <c r="GKG276" s="692"/>
      <c r="GKH276" s="692"/>
      <c r="GKI276" s="692"/>
      <c r="GKJ276" s="692"/>
      <c r="GKK276" s="692"/>
      <c r="GKL276" s="692"/>
      <c r="GKM276" s="692"/>
      <c r="GKN276" s="692"/>
      <c r="GKO276" s="692"/>
      <c r="GKP276" s="692"/>
      <c r="GKQ276" s="692"/>
      <c r="GKR276" s="692"/>
      <c r="GKS276" s="692"/>
      <c r="GKT276" s="692"/>
      <c r="GKU276" s="692"/>
      <c r="GKV276" s="692"/>
      <c r="GKW276" s="692"/>
      <c r="GKX276" s="692"/>
      <c r="GKY276" s="692"/>
      <c r="GKZ276" s="692"/>
      <c r="GLA276" s="692"/>
      <c r="GLB276" s="692"/>
      <c r="GLC276" s="692"/>
      <c r="GLD276" s="692"/>
      <c r="GLE276" s="692"/>
      <c r="GLF276" s="692"/>
      <c r="GLG276" s="692"/>
      <c r="GLH276" s="692"/>
      <c r="GLI276" s="692"/>
      <c r="GLJ276" s="692"/>
      <c r="GLK276" s="692"/>
      <c r="GLL276" s="692"/>
      <c r="GLM276" s="692"/>
      <c r="GLN276" s="692"/>
      <c r="GLO276" s="692"/>
      <c r="GLP276" s="692"/>
      <c r="GLQ276" s="692"/>
      <c r="GLR276" s="692"/>
      <c r="GLS276" s="692"/>
      <c r="GLT276" s="692"/>
      <c r="GLU276" s="692"/>
      <c r="GLV276" s="692"/>
      <c r="GLW276" s="692"/>
      <c r="GLX276" s="692"/>
      <c r="GLY276" s="692"/>
      <c r="GLZ276" s="692"/>
      <c r="GMA276" s="692"/>
      <c r="GMB276" s="692"/>
      <c r="GMC276" s="692"/>
      <c r="GMD276" s="692"/>
      <c r="GME276" s="692"/>
      <c r="GMF276" s="692"/>
      <c r="GMG276" s="692"/>
      <c r="GMH276" s="692"/>
      <c r="GMI276" s="692"/>
      <c r="GMJ276" s="692"/>
      <c r="GMK276" s="692"/>
      <c r="GML276" s="692"/>
      <c r="GMM276" s="692"/>
      <c r="GMN276" s="692"/>
      <c r="GMO276" s="692"/>
      <c r="GMP276" s="692"/>
      <c r="GMQ276" s="692"/>
      <c r="GMR276" s="692"/>
      <c r="GMS276" s="692"/>
      <c r="GMT276" s="692"/>
      <c r="GMU276" s="692"/>
      <c r="GMV276" s="692"/>
      <c r="GMW276" s="692"/>
      <c r="GMX276" s="692"/>
      <c r="GMY276" s="692"/>
      <c r="GMZ276" s="692"/>
      <c r="GNA276" s="692"/>
      <c r="GNB276" s="692"/>
      <c r="GNC276" s="692"/>
      <c r="GND276" s="692"/>
      <c r="GNE276" s="692"/>
      <c r="GNF276" s="692"/>
      <c r="GNG276" s="692"/>
      <c r="GNH276" s="692"/>
      <c r="GNI276" s="692"/>
      <c r="GNJ276" s="692"/>
      <c r="GNK276" s="692"/>
      <c r="GNL276" s="692"/>
      <c r="GNM276" s="692"/>
      <c r="GNN276" s="692"/>
      <c r="GNO276" s="692"/>
      <c r="GNP276" s="692"/>
      <c r="GNQ276" s="692"/>
      <c r="GNR276" s="692"/>
      <c r="GNS276" s="692"/>
      <c r="GNT276" s="692"/>
      <c r="GNU276" s="692"/>
      <c r="GNV276" s="692"/>
      <c r="GNW276" s="692"/>
      <c r="GNX276" s="692"/>
      <c r="GNY276" s="692"/>
      <c r="GNZ276" s="692"/>
      <c r="GOA276" s="692"/>
      <c r="GOB276" s="692"/>
      <c r="GOC276" s="692"/>
      <c r="GOD276" s="692"/>
      <c r="GOE276" s="692"/>
      <c r="GOF276" s="692"/>
      <c r="GOG276" s="692"/>
      <c r="GOH276" s="692"/>
      <c r="GOI276" s="692"/>
      <c r="GOJ276" s="692"/>
      <c r="GOK276" s="692"/>
      <c r="GOL276" s="692"/>
      <c r="GOM276" s="692"/>
      <c r="GON276" s="692"/>
      <c r="GOO276" s="692"/>
      <c r="GOP276" s="692"/>
      <c r="GOQ276" s="692"/>
      <c r="GOR276" s="692"/>
      <c r="GOS276" s="692"/>
      <c r="GOT276" s="692"/>
      <c r="GOU276" s="692"/>
      <c r="GOV276" s="692"/>
      <c r="GOW276" s="692"/>
      <c r="GOX276" s="692"/>
      <c r="GOY276" s="692"/>
      <c r="GOZ276" s="692"/>
      <c r="GPA276" s="692"/>
      <c r="GPB276" s="692"/>
      <c r="GPC276" s="692"/>
      <c r="GPD276" s="692"/>
      <c r="GPE276" s="692"/>
      <c r="GPF276" s="692"/>
      <c r="GPG276" s="692"/>
      <c r="GPH276" s="692"/>
      <c r="GPI276" s="692"/>
      <c r="GPJ276" s="692"/>
      <c r="GPK276" s="692"/>
      <c r="GPL276" s="692"/>
      <c r="GPM276" s="692"/>
      <c r="GPN276" s="692"/>
      <c r="GPO276" s="692"/>
      <c r="GPP276" s="692"/>
      <c r="GPQ276" s="692"/>
      <c r="GPR276" s="692"/>
      <c r="GPS276" s="692"/>
      <c r="GPT276" s="692"/>
      <c r="GPU276" s="692"/>
      <c r="GPV276" s="692"/>
      <c r="GPW276" s="692"/>
      <c r="GPX276" s="692"/>
      <c r="GPY276" s="692"/>
      <c r="GPZ276" s="692"/>
      <c r="GQA276" s="692"/>
      <c r="GQB276" s="692"/>
      <c r="GQC276" s="692"/>
      <c r="GQD276" s="692"/>
      <c r="GQE276" s="692"/>
      <c r="GQF276" s="692"/>
      <c r="GQG276" s="692"/>
      <c r="GQH276" s="692"/>
      <c r="GQI276" s="692"/>
      <c r="GQJ276" s="692"/>
      <c r="GQK276" s="692"/>
      <c r="GQL276" s="692"/>
      <c r="GQM276" s="692"/>
      <c r="GQN276" s="692"/>
      <c r="GQO276" s="692"/>
      <c r="GQP276" s="692"/>
      <c r="GQQ276" s="692"/>
      <c r="GQR276" s="692"/>
      <c r="GQS276" s="692"/>
      <c r="GQT276" s="692"/>
      <c r="GQU276" s="692"/>
      <c r="GQV276" s="692"/>
      <c r="GQW276" s="692"/>
      <c r="GQX276" s="692"/>
      <c r="GQY276" s="692"/>
      <c r="GQZ276" s="692"/>
      <c r="GRA276" s="692"/>
      <c r="GRB276" s="692"/>
      <c r="GRC276" s="692"/>
      <c r="GRD276" s="692"/>
      <c r="GRE276" s="692"/>
      <c r="GRF276" s="692"/>
      <c r="GRG276" s="692"/>
      <c r="GRH276" s="692"/>
      <c r="GRI276" s="692"/>
      <c r="GRJ276" s="692"/>
      <c r="GRK276" s="692"/>
      <c r="GRL276" s="692"/>
      <c r="GRM276" s="692"/>
      <c r="GRN276" s="692"/>
      <c r="GRO276" s="692"/>
      <c r="GRP276" s="692"/>
      <c r="GRQ276" s="692"/>
      <c r="GRR276" s="692"/>
      <c r="GRS276" s="692"/>
      <c r="GRT276" s="692"/>
      <c r="GRU276" s="692"/>
      <c r="GRV276" s="692"/>
      <c r="GRW276" s="692"/>
      <c r="GRX276" s="692"/>
      <c r="GRY276" s="692"/>
      <c r="GRZ276" s="692"/>
      <c r="GSA276" s="692"/>
      <c r="GSB276" s="692"/>
      <c r="GSC276" s="692"/>
      <c r="GSD276" s="692"/>
      <c r="GSE276" s="692"/>
      <c r="GSF276" s="692"/>
      <c r="GSG276" s="692"/>
      <c r="GSH276" s="692"/>
      <c r="GSI276" s="692"/>
      <c r="GSJ276" s="692"/>
      <c r="GSK276" s="692"/>
      <c r="GSL276" s="692"/>
      <c r="GSM276" s="692"/>
      <c r="GSN276" s="692"/>
      <c r="GSO276" s="692"/>
      <c r="GSP276" s="692"/>
      <c r="GSQ276" s="692"/>
      <c r="GSR276" s="692"/>
      <c r="GSS276" s="692"/>
      <c r="GST276" s="692"/>
      <c r="GSU276" s="692"/>
      <c r="GSV276" s="692"/>
      <c r="GSW276" s="692"/>
      <c r="GSX276" s="692"/>
      <c r="GSY276" s="692"/>
      <c r="GSZ276" s="692"/>
      <c r="GTA276" s="692"/>
      <c r="GTB276" s="692"/>
      <c r="GTC276" s="692"/>
      <c r="GTD276" s="692"/>
      <c r="GTE276" s="692"/>
      <c r="GTF276" s="692"/>
      <c r="GTG276" s="692"/>
      <c r="GTH276" s="692"/>
      <c r="GTI276" s="692"/>
      <c r="GTJ276" s="692"/>
      <c r="GTK276" s="692"/>
      <c r="GTL276" s="692"/>
      <c r="GTM276" s="692"/>
      <c r="GTN276" s="692"/>
      <c r="GTO276" s="692"/>
      <c r="GTP276" s="692"/>
      <c r="GTQ276" s="692"/>
      <c r="GTR276" s="692"/>
      <c r="GTS276" s="692"/>
      <c r="GTT276" s="692"/>
      <c r="GTU276" s="692"/>
      <c r="GTV276" s="692"/>
      <c r="GTW276" s="692"/>
      <c r="GTX276" s="692"/>
      <c r="GTY276" s="692"/>
      <c r="GTZ276" s="692"/>
      <c r="GUA276" s="692"/>
      <c r="GUB276" s="692"/>
      <c r="GUC276" s="692"/>
      <c r="GUD276" s="692"/>
      <c r="GUE276" s="692"/>
      <c r="GUF276" s="692"/>
      <c r="GUG276" s="692"/>
      <c r="GUH276" s="692"/>
      <c r="GUI276" s="692"/>
      <c r="GUJ276" s="692"/>
      <c r="GUK276" s="692"/>
      <c r="GUL276" s="692"/>
      <c r="GUM276" s="692"/>
      <c r="GUN276" s="692"/>
      <c r="GUO276" s="692"/>
      <c r="GUP276" s="692"/>
      <c r="GUQ276" s="692"/>
      <c r="GUR276" s="692"/>
      <c r="GUS276" s="692"/>
      <c r="GUT276" s="692"/>
      <c r="GUU276" s="692"/>
      <c r="GUV276" s="692"/>
      <c r="GUW276" s="692"/>
      <c r="GUX276" s="692"/>
      <c r="GUY276" s="692"/>
      <c r="GUZ276" s="692"/>
      <c r="GVA276" s="692"/>
      <c r="GVB276" s="692"/>
      <c r="GVC276" s="692"/>
      <c r="GVD276" s="692"/>
      <c r="GVE276" s="692"/>
      <c r="GVF276" s="692"/>
      <c r="GVG276" s="692"/>
      <c r="GVH276" s="692"/>
      <c r="GVI276" s="692"/>
      <c r="GVJ276" s="692"/>
      <c r="GVK276" s="692"/>
      <c r="GVL276" s="692"/>
      <c r="GVM276" s="692"/>
      <c r="GVN276" s="692"/>
      <c r="GVO276" s="692"/>
      <c r="GVP276" s="692"/>
      <c r="GVQ276" s="692"/>
      <c r="GVR276" s="692"/>
      <c r="GVS276" s="692"/>
      <c r="GVT276" s="692"/>
      <c r="GVU276" s="692"/>
      <c r="GVV276" s="692"/>
      <c r="GVW276" s="692"/>
      <c r="GVX276" s="692"/>
      <c r="GVY276" s="692"/>
      <c r="GVZ276" s="692"/>
      <c r="GWA276" s="692"/>
      <c r="GWB276" s="692"/>
      <c r="GWC276" s="692"/>
      <c r="GWD276" s="692"/>
      <c r="GWE276" s="692"/>
      <c r="GWF276" s="692"/>
      <c r="GWG276" s="692"/>
      <c r="GWH276" s="692"/>
      <c r="GWI276" s="692"/>
      <c r="GWJ276" s="692"/>
      <c r="GWK276" s="692"/>
      <c r="GWL276" s="692"/>
      <c r="GWM276" s="692"/>
      <c r="GWN276" s="692"/>
      <c r="GWO276" s="692"/>
      <c r="GWP276" s="692"/>
      <c r="GWQ276" s="692"/>
      <c r="GWR276" s="692"/>
      <c r="GWS276" s="692"/>
      <c r="GWT276" s="692"/>
      <c r="GWU276" s="692"/>
      <c r="GWV276" s="692"/>
      <c r="GWW276" s="692"/>
      <c r="GWX276" s="692"/>
      <c r="GWY276" s="692"/>
      <c r="GWZ276" s="692"/>
      <c r="GXA276" s="692"/>
      <c r="GXB276" s="692"/>
      <c r="GXC276" s="692"/>
      <c r="GXD276" s="692"/>
      <c r="GXE276" s="692"/>
      <c r="GXF276" s="692"/>
      <c r="GXG276" s="692"/>
      <c r="GXH276" s="692"/>
      <c r="GXI276" s="692"/>
      <c r="GXJ276" s="692"/>
      <c r="GXK276" s="692"/>
      <c r="GXL276" s="692"/>
      <c r="GXM276" s="692"/>
      <c r="GXN276" s="692"/>
      <c r="GXO276" s="692"/>
      <c r="GXP276" s="692"/>
      <c r="GXQ276" s="692"/>
      <c r="GXR276" s="692"/>
      <c r="GXS276" s="692"/>
      <c r="GXT276" s="692"/>
      <c r="GXU276" s="692"/>
      <c r="GXV276" s="692"/>
      <c r="GXW276" s="692"/>
      <c r="GXX276" s="692"/>
      <c r="GXY276" s="692"/>
      <c r="GXZ276" s="692"/>
      <c r="GYA276" s="692"/>
      <c r="GYB276" s="692"/>
      <c r="GYC276" s="692"/>
      <c r="GYD276" s="692"/>
      <c r="GYE276" s="692"/>
      <c r="GYF276" s="692"/>
      <c r="GYG276" s="692"/>
      <c r="GYH276" s="692"/>
      <c r="GYI276" s="692"/>
      <c r="GYJ276" s="692"/>
      <c r="GYK276" s="692"/>
      <c r="GYL276" s="692"/>
      <c r="GYM276" s="692"/>
      <c r="GYN276" s="692"/>
      <c r="GYO276" s="692"/>
      <c r="GYP276" s="692"/>
      <c r="GYQ276" s="692"/>
      <c r="GYR276" s="692"/>
      <c r="GYS276" s="692"/>
      <c r="GYT276" s="692"/>
      <c r="GYU276" s="692"/>
      <c r="GYV276" s="692"/>
      <c r="GYW276" s="692"/>
      <c r="GYX276" s="692"/>
      <c r="GYY276" s="692"/>
      <c r="GYZ276" s="692"/>
      <c r="GZA276" s="692"/>
      <c r="GZB276" s="692"/>
      <c r="GZC276" s="692"/>
      <c r="GZD276" s="692"/>
      <c r="GZE276" s="692"/>
      <c r="GZF276" s="692"/>
      <c r="GZG276" s="692"/>
      <c r="GZH276" s="692"/>
      <c r="GZI276" s="692"/>
      <c r="GZJ276" s="692"/>
      <c r="GZK276" s="692"/>
      <c r="GZL276" s="692"/>
      <c r="GZM276" s="692"/>
      <c r="GZN276" s="692"/>
      <c r="GZO276" s="692"/>
      <c r="GZP276" s="692"/>
      <c r="GZQ276" s="692"/>
      <c r="GZR276" s="692"/>
      <c r="GZS276" s="692"/>
      <c r="GZT276" s="692"/>
      <c r="GZU276" s="692"/>
      <c r="GZV276" s="692"/>
      <c r="GZW276" s="692"/>
      <c r="GZX276" s="692"/>
      <c r="GZY276" s="692"/>
      <c r="GZZ276" s="692"/>
      <c r="HAA276" s="692"/>
      <c r="HAB276" s="692"/>
      <c r="HAC276" s="692"/>
      <c r="HAD276" s="692"/>
      <c r="HAE276" s="692"/>
      <c r="HAF276" s="692"/>
      <c r="HAG276" s="692"/>
      <c r="HAH276" s="692"/>
      <c r="HAI276" s="692"/>
      <c r="HAJ276" s="692"/>
      <c r="HAK276" s="692"/>
      <c r="HAL276" s="692"/>
      <c r="HAM276" s="692"/>
      <c r="HAN276" s="692"/>
      <c r="HAO276" s="692"/>
      <c r="HAP276" s="692"/>
      <c r="HAQ276" s="692"/>
      <c r="HAR276" s="692"/>
      <c r="HAS276" s="692"/>
      <c r="HAT276" s="692"/>
      <c r="HAU276" s="692"/>
      <c r="HAV276" s="692"/>
      <c r="HAW276" s="692"/>
      <c r="HAX276" s="692"/>
      <c r="HAY276" s="692"/>
      <c r="HAZ276" s="692"/>
      <c r="HBA276" s="692"/>
      <c r="HBB276" s="692"/>
      <c r="HBC276" s="692"/>
      <c r="HBD276" s="692"/>
      <c r="HBE276" s="692"/>
      <c r="HBF276" s="692"/>
      <c r="HBG276" s="692"/>
      <c r="HBH276" s="692"/>
      <c r="HBI276" s="692"/>
      <c r="HBJ276" s="692"/>
      <c r="HBK276" s="692"/>
      <c r="HBL276" s="692"/>
      <c r="HBM276" s="692"/>
      <c r="HBN276" s="692"/>
      <c r="HBO276" s="692"/>
      <c r="HBP276" s="692"/>
      <c r="HBQ276" s="692"/>
      <c r="HBR276" s="692"/>
      <c r="HBS276" s="692"/>
      <c r="HBT276" s="692"/>
      <c r="HBU276" s="692"/>
      <c r="HBV276" s="692"/>
      <c r="HBW276" s="692"/>
      <c r="HBX276" s="692"/>
      <c r="HBY276" s="692"/>
      <c r="HBZ276" s="692"/>
      <c r="HCA276" s="692"/>
      <c r="HCB276" s="692"/>
      <c r="HCC276" s="692"/>
      <c r="HCD276" s="692"/>
      <c r="HCE276" s="692"/>
      <c r="HCF276" s="692"/>
      <c r="HCG276" s="692"/>
      <c r="HCH276" s="692"/>
      <c r="HCI276" s="692"/>
      <c r="HCJ276" s="692"/>
      <c r="HCK276" s="692"/>
      <c r="HCL276" s="692"/>
      <c r="HCM276" s="692"/>
      <c r="HCN276" s="692"/>
      <c r="HCO276" s="692"/>
      <c r="HCP276" s="692"/>
      <c r="HCQ276" s="692"/>
      <c r="HCR276" s="692"/>
      <c r="HCS276" s="692"/>
      <c r="HCT276" s="692"/>
      <c r="HCU276" s="692"/>
      <c r="HCV276" s="692"/>
      <c r="HCW276" s="692"/>
      <c r="HCX276" s="692"/>
      <c r="HCY276" s="692"/>
      <c r="HCZ276" s="692"/>
      <c r="HDA276" s="692"/>
      <c r="HDB276" s="692"/>
      <c r="HDC276" s="692"/>
      <c r="HDD276" s="692"/>
      <c r="HDE276" s="692"/>
      <c r="HDF276" s="692"/>
      <c r="HDG276" s="692"/>
      <c r="HDH276" s="692"/>
      <c r="HDI276" s="692"/>
      <c r="HDJ276" s="692"/>
      <c r="HDK276" s="692"/>
      <c r="HDL276" s="692"/>
      <c r="HDM276" s="692"/>
      <c r="HDN276" s="692"/>
      <c r="HDO276" s="692"/>
      <c r="HDP276" s="692"/>
      <c r="HDQ276" s="692"/>
      <c r="HDR276" s="692"/>
      <c r="HDS276" s="692"/>
      <c r="HDT276" s="692"/>
      <c r="HDU276" s="692"/>
      <c r="HDV276" s="692"/>
      <c r="HDW276" s="692"/>
      <c r="HDX276" s="692"/>
      <c r="HDY276" s="692"/>
      <c r="HDZ276" s="692"/>
      <c r="HEA276" s="692"/>
      <c r="HEB276" s="692"/>
      <c r="HEC276" s="692"/>
      <c r="HED276" s="692"/>
      <c r="HEE276" s="692"/>
      <c r="HEF276" s="692"/>
      <c r="HEG276" s="692"/>
      <c r="HEH276" s="692"/>
      <c r="HEI276" s="692"/>
      <c r="HEJ276" s="692"/>
      <c r="HEK276" s="692"/>
      <c r="HEL276" s="692"/>
      <c r="HEM276" s="692"/>
      <c r="HEN276" s="692"/>
      <c r="HEO276" s="692"/>
      <c r="HEP276" s="692"/>
      <c r="HEQ276" s="692"/>
      <c r="HER276" s="692"/>
      <c r="HES276" s="692"/>
      <c r="HET276" s="692"/>
      <c r="HEU276" s="692"/>
      <c r="HEV276" s="692"/>
      <c r="HEW276" s="692"/>
      <c r="HEX276" s="692"/>
      <c r="HEY276" s="692"/>
      <c r="HEZ276" s="692"/>
      <c r="HFA276" s="692"/>
      <c r="HFB276" s="692"/>
      <c r="HFC276" s="692"/>
      <c r="HFD276" s="692"/>
      <c r="HFE276" s="692"/>
      <c r="HFF276" s="692"/>
      <c r="HFG276" s="692"/>
      <c r="HFH276" s="692"/>
      <c r="HFI276" s="692"/>
      <c r="HFJ276" s="692"/>
      <c r="HFK276" s="692"/>
      <c r="HFL276" s="692"/>
      <c r="HFM276" s="692"/>
      <c r="HFN276" s="692"/>
      <c r="HFO276" s="692"/>
      <c r="HFP276" s="692"/>
      <c r="HFQ276" s="692"/>
      <c r="HFR276" s="692"/>
      <c r="HFS276" s="692"/>
      <c r="HFT276" s="692"/>
      <c r="HFU276" s="692"/>
      <c r="HFV276" s="692"/>
      <c r="HFW276" s="692"/>
      <c r="HFX276" s="692"/>
      <c r="HFY276" s="692"/>
      <c r="HFZ276" s="692"/>
      <c r="HGA276" s="692"/>
      <c r="HGB276" s="692"/>
      <c r="HGC276" s="692"/>
      <c r="HGD276" s="692"/>
      <c r="HGE276" s="692"/>
      <c r="HGF276" s="692"/>
      <c r="HGG276" s="692"/>
      <c r="HGH276" s="692"/>
      <c r="HGI276" s="692"/>
      <c r="HGJ276" s="692"/>
      <c r="HGK276" s="692"/>
      <c r="HGL276" s="692"/>
      <c r="HGM276" s="692"/>
      <c r="HGN276" s="692"/>
      <c r="HGO276" s="692"/>
      <c r="HGP276" s="692"/>
      <c r="HGQ276" s="692"/>
      <c r="HGR276" s="692"/>
      <c r="HGS276" s="692"/>
      <c r="HGT276" s="692"/>
      <c r="HGU276" s="692"/>
      <c r="HGV276" s="692"/>
      <c r="HGW276" s="692"/>
      <c r="HGX276" s="692"/>
      <c r="HGY276" s="692"/>
      <c r="HGZ276" s="692"/>
      <c r="HHA276" s="692"/>
      <c r="HHB276" s="692"/>
      <c r="HHC276" s="692"/>
      <c r="HHD276" s="692"/>
      <c r="HHE276" s="692"/>
      <c r="HHF276" s="692"/>
      <c r="HHG276" s="692"/>
      <c r="HHH276" s="692"/>
      <c r="HHI276" s="692"/>
      <c r="HHJ276" s="692"/>
      <c r="HHK276" s="692"/>
      <c r="HHL276" s="692"/>
      <c r="HHM276" s="692"/>
      <c r="HHN276" s="692"/>
      <c r="HHO276" s="692"/>
      <c r="HHP276" s="692"/>
      <c r="HHQ276" s="692"/>
      <c r="HHR276" s="692"/>
      <c r="HHS276" s="692"/>
      <c r="HHT276" s="692"/>
      <c r="HHU276" s="692"/>
      <c r="HHV276" s="692"/>
      <c r="HHW276" s="692"/>
      <c r="HHX276" s="692"/>
      <c r="HHY276" s="692"/>
      <c r="HHZ276" s="692"/>
      <c r="HIA276" s="692"/>
      <c r="HIB276" s="692"/>
      <c r="HIC276" s="692"/>
      <c r="HID276" s="692"/>
      <c r="HIE276" s="692"/>
      <c r="HIF276" s="692"/>
      <c r="HIG276" s="692"/>
      <c r="HIH276" s="692"/>
      <c r="HII276" s="692"/>
      <c r="HIJ276" s="692"/>
      <c r="HIK276" s="692"/>
      <c r="HIL276" s="692"/>
      <c r="HIM276" s="692"/>
      <c r="HIN276" s="692"/>
      <c r="HIO276" s="692"/>
      <c r="HIP276" s="692"/>
      <c r="HIQ276" s="692"/>
      <c r="HIR276" s="692"/>
      <c r="HIS276" s="692"/>
      <c r="HIT276" s="692"/>
      <c r="HIU276" s="692"/>
      <c r="HIV276" s="692"/>
      <c r="HIW276" s="692"/>
      <c r="HIX276" s="692"/>
      <c r="HIY276" s="692"/>
      <c r="HIZ276" s="692"/>
      <c r="HJA276" s="692"/>
      <c r="HJB276" s="692"/>
      <c r="HJC276" s="692"/>
      <c r="HJD276" s="692"/>
      <c r="HJE276" s="692"/>
      <c r="HJF276" s="692"/>
      <c r="HJG276" s="692"/>
      <c r="HJH276" s="692"/>
      <c r="HJI276" s="692"/>
      <c r="HJJ276" s="692"/>
      <c r="HJK276" s="692"/>
      <c r="HJL276" s="692"/>
      <c r="HJM276" s="692"/>
      <c r="HJN276" s="692"/>
      <c r="HJO276" s="692"/>
      <c r="HJP276" s="692"/>
      <c r="HJQ276" s="692"/>
      <c r="HJR276" s="692"/>
      <c r="HJS276" s="692"/>
      <c r="HJT276" s="692"/>
      <c r="HJU276" s="692"/>
      <c r="HJV276" s="692"/>
      <c r="HJW276" s="692"/>
      <c r="HJX276" s="692"/>
      <c r="HJY276" s="692"/>
      <c r="HJZ276" s="692"/>
      <c r="HKA276" s="692"/>
      <c r="HKB276" s="692"/>
      <c r="HKC276" s="692"/>
      <c r="HKD276" s="692"/>
      <c r="HKE276" s="692"/>
      <c r="HKF276" s="692"/>
      <c r="HKG276" s="692"/>
      <c r="HKH276" s="692"/>
      <c r="HKI276" s="692"/>
      <c r="HKJ276" s="692"/>
      <c r="HKK276" s="692"/>
      <c r="HKL276" s="692"/>
      <c r="HKM276" s="692"/>
      <c r="HKN276" s="692"/>
      <c r="HKO276" s="692"/>
      <c r="HKP276" s="692"/>
      <c r="HKQ276" s="692"/>
      <c r="HKR276" s="692"/>
      <c r="HKS276" s="692"/>
      <c r="HKT276" s="692"/>
      <c r="HKU276" s="692"/>
      <c r="HKV276" s="692"/>
      <c r="HKW276" s="692"/>
      <c r="HKX276" s="692"/>
      <c r="HKY276" s="692"/>
      <c r="HKZ276" s="692"/>
      <c r="HLA276" s="692"/>
      <c r="HLB276" s="692"/>
      <c r="HLC276" s="692"/>
      <c r="HLD276" s="692"/>
      <c r="HLE276" s="692"/>
      <c r="HLF276" s="692"/>
      <c r="HLG276" s="692"/>
      <c r="HLH276" s="692"/>
      <c r="HLI276" s="692"/>
      <c r="HLJ276" s="692"/>
      <c r="HLK276" s="692"/>
      <c r="HLL276" s="692"/>
      <c r="HLM276" s="692"/>
      <c r="HLN276" s="692"/>
      <c r="HLO276" s="692"/>
      <c r="HLP276" s="692"/>
      <c r="HLQ276" s="692"/>
      <c r="HLR276" s="692"/>
      <c r="HLS276" s="692"/>
      <c r="HLT276" s="692"/>
      <c r="HLU276" s="692"/>
      <c r="HLV276" s="692"/>
      <c r="HLW276" s="692"/>
      <c r="HLX276" s="692"/>
      <c r="HLY276" s="692"/>
      <c r="HLZ276" s="692"/>
      <c r="HMA276" s="692"/>
      <c r="HMB276" s="692"/>
      <c r="HMC276" s="692"/>
      <c r="HMD276" s="692"/>
      <c r="HME276" s="692"/>
      <c r="HMF276" s="692"/>
      <c r="HMG276" s="692"/>
      <c r="HMH276" s="692"/>
      <c r="HMI276" s="692"/>
      <c r="HMJ276" s="692"/>
      <c r="HMK276" s="692"/>
      <c r="HML276" s="692"/>
      <c r="HMM276" s="692"/>
      <c r="HMN276" s="692"/>
      <c r="HMO276" s="692"/>
      <c r="HMP276" s="692"/>
      <c r="HMQ276" s="692"/>
      <c r="HMR276" s="692"/>
      <c r="HMS276" s="692"/>
      <c r="HMT276" s="692"/>
      <c r="HMU276" s="692"/>
      <c r="HMV276" s="692"/>
      <c r="HMW276" s="692"/>
      <c r="HMX276" s="692"/>
      <c r="HMY276" s="692"/>
      <c r="HMZ276" s="692"/>
      <c r="HNA276" s="692"/>
      <c r="HNB276" s="692"/>
      <c r="HNC276" s="692"/>
      <c r="HND276" s="692"/>
      <c r="HNE276" s="692"/>
      <c r="HNF276" s="692"/>
      <c r="HNG276" s="692"/>
      <c r="HNH276" s="692"/>
      <c r="HNI276" s="692"/>
      <c r="HNJ276" s="692"/>
      <c r="HNK276" s="692"/>
      <c r="HNL276" s="692"/>
      <c r="HNM276" s="692"/>
      <c r="HNN276" s="692"/>
      <c r="HNO276" s="692"/>
      <c r="HNP276" s="692"/>
      <c r="HNQ276" s="692"/>
      <c r="HNR276" s="692"/>
      <c r="HNS276" s="692"/>
      <c r="HNT276" s="692"/>
      <c r="HNU276" s="692"/>
      <c r="HNV276" s="692"/>
      <c r="HNW276" s="692"/>
      <c r="HNX276" s="692"/>
      <c r="HNY276" s="692"/>
      <c r="HNZ276" s="692"/>
      <c r="HOA276" s="692"/>
      <c r="HOB276" s="692"/>
      <c r="HOC276" s="692"/>
      <c r="HOD276" s="692"/>
      <c r="HOE276" s="692"/>
      <c r="HOF276" s="692"/>
      <c r="HOG276" s="692"/>
      <c r="HOH276" s="692"/>
      <c r="HOI276" s="692"/>
      <c r="HOJ276" s="692"/>
      <c r="HOK276" s="692"/>
      <c r="HOL276" s="692"/>
      <c r="HOM276" s="692"/>
      <c r="HON276" s="692"/>
      <c r="HOO276" s="692"/>
      <c r="HOP276" s="692"/>
      <c r="HOQ276" s="692"/>
      <c r="HOR276" s="692"/>
      <c r="HOS276" s="692"/>
      <c r="HOT276" s="692"/>
      <c r="HOU276" s="692"/>
      <c r="HOV276" s="692"/>
      <c r="HOW276" s="692"/>
      <c r="HOX276" s="692"/>
      <c r="HOY276" s="692"/>
      <c r="HOZ276" s="692"/>
      <c r="HPA276" s="692"/>
      <c r="HPB276" s="692"/>
      <c r="HPC276" s="692"/>
      <c r="HPD276" s="692"/>
      <c r="HPE276" s="692"/>
      <c r="HPF276" s="692"/>
      <c r="HPG276" s="692"/>
      <c r="HPH276" s="692"/>
      <c r="HPI276" s="692"/>
      <c r="HPJ276" s="692"/>
      <c r="HPK276" s="692"/>
      <c r="HPL276" s="692"/>
      <c r="HPM276" s="692"/>
      <c r="HPN276" s="692"/>
      <c r="HPO276" s="692"/>
      <c r="HPP276" s="692"/>
      <c r="HPQ276" s="692"/>
      <c r="HPR276" s="692"/>
      <c r="HPS276" s="692"/>
      <c r="HPT276" s="692"/>
      <c r="HPU276" s="692"/>
      <c r="HPV276" s="692"/>
      <c r="HPW276" s="692"/>
      <c r="HPX276" s="692"/>
      <c r="HPY276" s="692"/>
      <c r="HPZ276" s="692"/>
      <c r="HQA276" s="692"/>
      <c r="HQB276" s="692"/>
      <c r="HQC276" s="692"/>
      <c r="HQD276" s="692"/>
      <c r="HQE276" s="692"/>
      <c r="HQF276" s="692"/>
      <c r="HQG276" s="692"/>
      <c r="HQH276" s="692"/>
      <c r="HQI276" s="692"/>
      <c r="HQJ276" s="692"/>
      <c r="HQK276" s="692"/>
      <c r="HQL276" s="692"/>
      <c r="HQM276" s="692"/>
      <c r="HQN276" s="692"/>
      <c r="HQO276" s="692"/>
      <c r="HQP276" s="692"/>
      <c r="HQQ276" s="692"/>
      <c r="HQR276" s="692"/>
      <c r="HQS276" s="692"/>
      <c r="HQT276" s="692"/>
      <c r="HQU276" s="692"/>
      <c r="HQV276" s="692"/>
      <c r="HQW276" s="692"/>
      <c r="HQX276" s="692"/>
      <c r="HQY276" s="692"/>
      <c r="HQZ276" s="692"/>
      <c r="HRA276" s="692"/>
      <c r="HRB276" s="692"/>
      <c r="HRC276" s="692"/>
      <c r="HRD276" s="692"/>
      <c r="HRE276" s="692"/>
      <c r="HRF276" s="692"/>
      <c r="HRG276" s="692"/>
      <c r="HRH276" s="692"/>
      <c r="HRI276" s="692"/>
      <c r="HRJ276" s="692"/>
      <c r="HRK276" s="692"/>
      <c r="HRL276" s="692"/>
      <c r="HRM276" s="692"/>
      <c r="HRN276" s="692"/>
      <c r="HRO276" s="692"/>
      <c r="HRP276" s="692"/>
      <c r="HRQ276" s="692"/>
      <c r="HRR276" s="692"/>
      <c r="HRS276" s="692"/>
      <c r="HRT276" s="692"/>
      <c r="HRU276" s="692"/>
      <c r="HRV276" s="692"/>
      <c r="HRW276" s="692"/>
      <c r="HRX276" s="692"/>
      <c r="HRY276" s="692"/>
      <c r="HRZ276" s="692"/>
      <c r="HSA276" s="692"/>
      <c r="HSB276" s="692"/>
      <c r="HSC276" s="692"/>
      <c r="HSD276" s="692"/>
      <c r="HSE276" s="692"/>
      <c r="HSF276" s="692"/>
      <c r="HSG276" s="692"/>
      <c r="HSH276" s="692"/>
      <c r="HSI276" s="692"/>
      <c r="HSJ276" s="692"/>
      <c r="HSK276" s="692"/>
      <c r="HSL276" s="692"/>
      <c r="HSM276" s="692"/>
      <c r="HSN276" s="692"/>
      <c r="HSO276" s="692"/>
      <c r="HSP276" s="692"/>
      <c r="HSQ276" s="692"/>
      <c r="HSR276" s="692"/>
      <c r="HSS276" s="692"/>
      <c r="HST276" s="692"/>
      <c r="HSU276" s="692"/>
      <c r="HSV276" s="692"/>
      <c r="HSW276" s="692"/>
      <c r="HSX276" s="692"/>
      <c r="HSY276" s="692"/>
      <c r="HSZ276" s="692"/>
      <c r="HTA276" s="692"/>
      <c r="HTB276" s="692"/>
      <c r="HTC276" s="692"/>
      <c r="HTD276" s="692"/>
      <c r="HTE276" s="692"/>
      <c r="HTF276" s="692"/>
      <c r="HTG276" s="692"/>
      <c r="HTH276" s="692"/>
      <c r="HTI276" s="692"/>
      <c r="HTJ276" s="692"/>
      <c r="HTK276" s="692"/>
      <c r="HTL276" s="692"/>
      <c r="HTM276" s="692"/>
      <c r="HTN276" s="692"/>
      <c r="HTO276" s="692"/>
      <c r="HTP276" s="692"/>
      <c r="HTQ276" s="692"/>
      <c r="HTR276" s="692"/>
      <c r="HTS276" s="692"/>
      <c r="HTT276" s="692"/>
      <c r="HTU276" s="692"/>
      <c r="HTV276" s="692"/>
      <c r="HTW276" s="692"/>
      <c r="HTX276" s="692"/>
      <c r="HTY276" s="692"/>
      <c r="HTZ276" s="692"/>
      <c r="HUA276" s="692"/>
      <c r="HUB276" s="692"/>
      <c r="HUC276" s="692"/>
      <c r="HUD276" s="692"/>
      <c r="HUE276" s="692"/>
      <c r="HUF276" s="692"/>
      <c r="HUG276" s="692"/>
      <c r="HUH276" s="692"/>
      <c r="HUI276" s="692"/>
      <c r="HUJ276" s="692"/>
      <c r="HUK276" s="692"/>
      <c r="HUL276" s="692"/>
      <c r="HUM276" s="692"/>
      <c r="HUN276" s="692"/>
      <c r="HUO276" s="692"/>
      <c r="HUP276" s="692"/>
      <c r="HUQ276" s="692"/>
      <c r="HUR276" s="692"/>
      <c r="HUS276" s="692"/>
      <c r="HUT276" s="692"/>
      <c r="HUU276" s="692"/>
      <c r="HUV276" s="692"/>
      <c r="HUW276" s="692"/>
      <c r="HUX276" s="692"/>
      <c r="HUY276" s="692"/>
      <c r="HUZ276" s="692"/>
      <c r="HVA276" s="692"/>
      <c r="HVB276" s="692"/>
      <c r="HVC276" s="692"/>
      <c r="HVD276" s="692"/>
      <c r="HVE276" s="692"/>
      <c r="HVF276" s="692"/>
      <c r="HVG276" s="692"/>
      <c r="HVH276" s="692"/>
      <c r="HVI276" s="692"/>
      <c r="HVJ276" s="692"/>
      <c r="HVK276" s="692"/>
      <c r="HVL276" s="692"/>
      <c r="HVM276" s="692"/>
      <c r="HVN276" s="692"/>
      <c r="HVO276" s="692"/>
      <c r="HVP276" s="692"/>
      <c r="HVQ276" s="692"/>
      <c r="HVR276" s="692"/>
      <c r="HVS276" s="692"/>
      <c r="HVT276" s="692"/>
      <c r="HVU276" s="692"/>
      <c r="HVV276" s="692"/>
      <c r="HVW276" s="692"/>
      <c r="HVX276" s="692"/>
      <c r="HVY276" s="692"/>
      <c r="HVZ276" s="692"/>
      <c r="HWA276" s="692"/>
      <c r="HWB276" s="692"/>
      <c r="HWC276" s="692"/>
      <c r="HWD276" s="692"/>
      <c r="HWE276" s="692"/>
      <c r="HWF276" s="692"/>
      <c r="HWG276" s="692"/>
      <c r="HWH276" s="692"/>
      <c r="HWI276" s="692"/>
      <c r="HWJ276" s="692"/>
      <c r="HWK276" s="692"/>
      <c r="HWL276" s="692"/>
      <c r="HWM276" s="692"/>
      <c r="HWN276" s="692"/>
      <c r="HWO276" s="692"/>
      <c r="HWP276" s="692"/>
      <c r="HWQ276" s="692"/>
      <c r="HWR276" s="692"/>
      <c r="HWS276" s="692"/>
      <c r="HWT276" s="692"/>
      <c r="HWU276" s="692"/>
      <c r="HWV276" s="692"/>
      <c r="HWW276" s="692"/>
      <c r="HWX276" s="692"/>
      <c r="HWY276" s="692"/>
      <c r="HWZ276" s="692"/>
      <c r="HXA276" s="692"/>
      <c r="HXB276" s="692"/>
      <c r="HXC276" s="692"/>
      <c r="HXD276" s="692"/>
      <c r="HXE276" s="692"/>
      <c r="HXF276" s="692"/>
      <c r="HXG276" s="692"/>
      <c r="HXH276" s="692"/>
      <c r="HXI276" s="692"/>
      <c r="HXJ276" s="692"/>
      <c r="HXK276" s="692"/>
      <c r="HXL276" s="692"/>
      <c r="HXM276" s="692"/>
      <c r="HXN276" s="692"/>
      <c r="HXO276" s="692"/>
      <c r="HXP276" s="692"/>
      <c r="HXQ276" s="692"/>
      <c r="HXR276" s="692"/>
      <c r="HXS276" s="692"/>
      <c r="HXT276" s="692"/>
      <c r="HXU276" s="692"/>
      <c r="HXV276" s="692"/>
      <c r="HXW276" s="692"/>
      <c r="HXX276" s="692"/>
      <c r="HXY276" s="692"/>
      <c r="HXZ276" s="692"/>
      <c r="HYA276" s="692"/>
      <c r="HYB276" s="692"/>
      <c r="HYC276" s="692"/>
      <c r="HYD276" s="692"/>
      <c r="HYE276" s="692"/>
      <c r="HYF276" s="692"/>
      <c r="HYG276" s="692"/>
      <c r="HYH276" s="692"/>
      <c r="HYI276" s="692"/>
      <c r="HYJ276" s="692"/>
      <c r="HYK276" s="692"/>
      <c r="HYL276" s="692"/>
      <c r="HYM276" s="692"/>
      <c r="HYN276" s="692"/>
      <c r="HYO276" s="692"/>
      <c r="HYP276" s="692"/>
      <c r="HYQ276" s="692"/>
      <c r="HYR276" s="692"/>
      <c r="HYS276" s="692"/>
      <c r="HYT276" s="692"/>
      <c r="HYU276" s="692"/>
      <c r="HYV276" s="692"/>
      <c r="HYW276" s="692"/>
      <c r="HYX276" s="692"/>
      <c r="HYY276" s="692"/>
      <c r="HYZ276" s="692"/>
      <c r="HZA276" s="692"/>
      <c r="HZB276" s="692"/>
      <c r="HZC276" s="692"/>
      <c r="HZD276" s="692"/>
      <c r="HZE276" s="692"/>
      <c r="HZF276" s="692"/>
      <c r="HZG276" s="692"/>
      <c r="HZH276" s="692"/>
      <c r="HZI276" s="692"/>
      <c r="HZJ276" s="692"/>
      <c r="HZK276" s="692"/>
      <c r="HZL276" s="692"/>
      <c r="HZM276" s="692"/>
      <c r="HZN276" s="692"/>
      <c r="HZO276" s="692"/>
      <c r="HZP276" s="692"/>
      <c r="HZQ276" s="692"/>
      <c r="HZR276" s="692"/>
      <c r="HZS276" s="692"/>
      <c r="HZT276" s="692"/>
      <c r="HZU276" s="692"/>
      <c r="HZV276" s="692"/>
      <c r="HZW276" s="692"/>
      <c r="HZX276" s="692"/>
      <c r="HZY276" s="692"/>
      <c r="HZZ276" s="692"/>
      <c r="IAA276" s="692"/>
      <c r="IAB276" s="692"/>
      <c r="IAC276" s="692"/>
      <c r="IAD276" s="692"/>
      <c r="IAE276" s="692"/>
      <c r="IAF276" s="692"/>
      <c r="IAG276" s="692"/>
      <c r="IAH276" s="692"/>
      <c r="IAI276" s="692"/>
      <c r="IAJ276" s="692"/>
      <c r="IAK276" s="692"/>
      <c r="IAL276" s="692"/>
      <c r="IAM276" s="692"/>
      <c r="IAN276" s="692"/>
      <c r="IAO276" s="692"/>
      <c r="IAP276" s="692"/>
      <c r="IAQ276" s="692"/>
      <c r="IAR276" s="692"/>
      <c r="IAS276" s="692"/>
      <c r="IAT276" s="692"/>
      <c r="IAU276" s="692"/>
      <c r="IAV276" s="692"/>
      <c r="IAW276" s="692"/>
      <c r="IAX276" s="692"/>
      <c r="IAY276" s="692"/>
      <c r="IAZ276" s="692"/>
      <c r="IBA276" s="692"/>
      <c r="IBB276" s="692"/>
      <c r="IBC276" s="692"/>
      <c r="IBD276" s="692"/>
      <c r="IBE276" s="692"/>
      <c r="IBF276" s="692"/>
      <c r="IBG276" s="692"/>
      <c r="IBH276" s="692"/>
      <c r="IBI276" s="692"/>
      <c r="IBJ276" s="692"/>
      <c r="IBK276" s="692"/>
      <c r="IBL276" s="692"/>
      <c r="IBM276" s="692"/>
      <c r="IBN276" s="692"/>
      <c r="IBO276" s="692"/>
      <c r="IBP276" s="692"/>
      <c r="IBQ276" s="692"/>
      <c r="IBR276" s="692"/>
      <c r="IBS276" s="692"/>
      <c r="IBT276" s="692"/>
      <c r="IBU276" s="692"/>
      <c r="IBV276" s="692"/>
      <c r="IBW276" s="692"/>
      <c r="IBX276" s="692"/>
      <c r="IBY276" s="692"/>
      <c r="IBZ276" s="692"/>
      <c r="ICA276" s="692"/>
      <c r="ICB276" s="692"/>
      <c r="ICC276" s="692"/>
      <c r="ICD276" s="692"/>
      <c r="ICE276" s="692"/>
      <c r="ICF276" s="692"/>
      <c r="ICG276" s="692"/>
      <c r="ICH276" s="692"/>
      <c r="ICI276" s="692"/>
      <c r="ICJ276" s="692"/>
      <c r="ICK276" s="692"/>
      <c r="ICL276" s="692"/>
      <c r="ICM276" s="692"/>
      <c r="ICN276" s="692"/>
      <c r="ICO276" s="692"/>
      <c r="ICP276" s="692"/>
      <c r="ICQ276" s="692"/>
      <c r="ICR276" s="692"/>
      <c r="ICS276" s="692"/>
      <c r="ICT276" s="692"/>
      <c r="ICU276" s="692"/>
      <c r="ICV276" s="692"/>
      <c r="ICW276" s="692"/>
      <c r="ICX276" s="692"/>
      <c r="ICY276" s="692"/>
      <c r="ICZ276" s="692"/>
      <c r="IDA276" s="692"/>
      <c r="IDB276" s="692"/>
      <c r="IDC276" s="692"/>
      <c r="IDD276" s="692"/>
      <c r="IDE276" s="692"/>
      <c r="IDF276" s="692"/>
      <c r="IDG276" s="692"/>
      <c r="IDH276" s="692"/>
      <c r="IDI276" s="692"/>
      <c r="IDJ276" s="692"/>
      <c r="IDK276" s="692"/>
      <c r="IDL276" s="692"/>
      <c r="IDM276" s="692"/>
      <c r="IDN276" s="692"/>
      <c r="IDO276" s="692"/>
      <c r="IDP276" s="692"/>
      <c r="IDQ276" s="692"/>
      <c r="IDR276" s="692"/>
      <c r="IDS276" s="692"/>
      <c r="IDT276" s="692"/>
      <c r="IDU276" s="692"/>
      <c r="IDV276" s="692"/>
      <c r="IDW276" s="692"/>
      <c r="IDX276" s="692"/>
      <c r="IDY276" s="692"/>
      <c r="IDZ276" s="692"/>
      <c r="IEA276" s="692"/>
      <c r="IEB276" s="692"/>
      <c r="IEC276" s="692"/>
      <c r="IED276" s="692"/>
      <c r="IEE276" s="692"/>
      <c r="IEF276" s="692"/>
      <c r="IEG276" s="692"/>
      <c r="IEH276" s="692"/>
      <c r="IEI276" s="692"/>
      <c r="IEJ276" s="692"/>
      <c r="IEK276" s="692"/>
      <c r="IEL276" s="692"/>
      <c r="IEM276" s="692"/>
      <c r="IEN276" s="692"/>
      <c r="IEO276" s="692"/>
      <c r="IEP276" s="692"/>
      <c r="IEQ276" s="692"/>
      <c r="IER276" s="692"/>
      <c r="IES276" s="692"/>
      <c r="IET276" s="692"/>
      <c r="IEU276" s="692"/>
      <c r="IEV276" s="692"/>
      <c r="IEW276" s="692"/>
      <c r="IEX276" s="692"/>
      <c r="IEY276" s="692"/>
      <c r="IEZ276" s="692"/>
      <c r="IFA276" s="692"/>
      <c r="IFB276" s="692"/>
      <c r="IFC276" s="692"/>
      <c r="IFD276" s="692"/>
      <c r="IFE276" s="692"/>
      <c r="IFF276" s="692"/>
      <c r="IFG276" s="692"/>
      <c r="IFH276" s="692"/>
      <c r="IFI276" s="692"/>
      <c r="IFJ276" s="692"/>
      <c r="IFK276" s="692"/>
      <c r="IFL276" s="692"/>
      <c r="IFM276" s="692"/>
      <c r="IFN276" s="692"/>
      <c r="IFO276" s="692"/>
      <c r="IFP276" s="692"/>
      <c r="IFQ276" s="692"/>
      <c r="IFR276" s="692"/>
      <c r="IFS276" s="692"/>
      <c r="IFT276" s="692"/>
      <c r="IFU276" s="692"/>
      <c r="IFV276" s="692"/>
      <c r="IFW276" s="692"/>
      <c r="IFX276" s="692"/>
      <c r="IFY276" s="692"/>
      <c r="IFZ276" s="692"/>
      <c r="IGA276" s="692"/>
      <c r="IGB276" s="692"/>
      <c r="IGC276" s="692"/>
      <c r="IGD276" s="692"/>
      <c r="IGE276" s="692"/>
      <c r="IGF276" s="692"/>
      <c r="IGG276" s="692"/>
      <c r="IGH276" s="692"/>
      <c r="IGI276" s="692"/>
      <c r="IGJ276" s="692"/>
      <c r="IGK276" s="692"/>
      <c r="IGL276" s="692"/>
      <c r="IGM276" s="692"/>
      <c r="IGN276" s="692"/>
      <c r="IGO276" s="692"/>
      <c r="IGP276" s="692"/>
      <c r="IGQ276" s="692"/>
      <c r="IGR276" s="692"/>
      <c r="IGS276" s="692"/>
      <c r="IGT276" s="692"/>
      <c r="IGU276" s="692"/>
      <c r="IGV276" s="692"/>
      <c r="IGW276" s="692"/>
      <c r="IGX276" s="692"/>
      <c r="IGY276" s="692"/>
      <c r="IGZ276" s="692"/>
      <c r="IHA276" s="692"/>
      <c r="IHB276" s="692"/>
      <c r="IHC276" s="692"/>
      <c r="IHD276" s="692"/>
      <c r="IHE276" s="692"/>
      <c r="IHF276" s="692"/>
      <c r="IHG276" s="692"/>
      <c r="IHH276" s="692"/>
      <c r="IHI276" s="692"/>
      <c r="IHJ276" s="692"/>
      <c r="IHK276" s="692"/>
      <c r="IHL276" s="692"/>
      <c r="IHM276" s="692"/>
      <c r="IHN276" s="692"/>
      <c r="IHO276" s="692"/>
      <c r="IHP276" s="692"/>
      <c r="IHQ276" s="692"/>
      <c r="IHR276" s="692"/>
      <c r="IHS276" s="692"/>
      <c r="IHT276" s="692"/>
      <c r="IHU276" s="692"/>
      <c r="IHV276" s="692"/>
      <c r="IHW276" s="692"/>
      <c r="IHX276" s="692"/>
      <c r="IHY276" s="692"/>
      <c r="IHZ276" s="692"/>
      <c r="IIA276" s="692"/>
      <c r="IIB276" s="692"/>
      <c r="IIC276" s="692"/>
      <c r="IID276" s="692"/>
      <c r="IIE276" s="692"/>
      <c r="IIF276" s="692"/>
      <c r="IIG276" s="692"/>
      <c r="IIH276" s="692"/>
      <c r="III276" s="692"/>
      <c r="IIJ276" s="692"/>
      <c r="IIK276" s="692"/>
      <c r="IIL276" s="692"/>
      <c r="IIM276" s="692"/>
      <c r="IIN276" s="692"/>
      <c r="IIO276" s="692"/>
      <c r="IIP276" s="692"/>
      <c r="IIQ276" s="692"/>
      <c r="IIR276" s="692"/>
      <c r="IIS276" s="692"/>
      <c r="IIT276" s="692"/>
      <c r="IIU276" s="692"/>
      <c r="IIV276" s="692"/>
      <c r="IIW276" s="692"/>
      <c r="IIX276" s="692"/>
      <c r="IIY276" s="692"/>
      <c r="IIZ276" s="692"/>
      <c r="IJA276" s="692"/>
      <c r="IJB276" s="692"/>
      <c r="IJC276" s="692"/>
      <c r="IJD276" s="692"/>
      <c r="IJE276" s="692"/>
      <c r="IJF276" s="692"/>
      <c r="IJG276" s="692"/>
      <c r="IJH276" s="692"/>
      <c r="IJI276" s="692"/>
      <c r="IJJ276" s="692"/>
      <c r="IJK276" s="692"/>
      <c r="IJL276" s="692"/>
      <c r="IJM276" s="692"/>
      <c r="IJN276" s="692"/>
      <c r="IJO276" s="692"/>
      <c r="IJP276" s="692"/>
      <c r="IJQ276" s="692"/>
      <c r="IJR276" s="692"/>
      <c r="IJS276" s="692"/>
      <c r="IJT276" s="692"/>
      <c r="IJU276" s="692"/>
      <c r="IJV276" s="692"/>
      <c r="IJW276" s="692"/>
      <c r="IJX276" s="692"/>
      <c r="IJY276" s="692"/>
      <c r="IJZ276" s="692"/>
      <c r="IKA276" s="692"/>
      <c r="IKB276" s="692"/>
      <c r="IKC276" s="692"/>
      <c r="IKD276" s="692"/>
      <c r="IKE276" s="692"/>
      <c r="IKF276" s="692"/>
      <c r="IKG276" s="692"/>
      <c r="IKH276" s="692"/>
      <c r="IKI276" s="692"/>
      <c r="IKJ276" s="692"/>
      <c r="IKK276" s="692"/>
      <c r="IKL276" s="692"/>
      <c r="IKM276" s="692"/>
      <c r="IKN276" s="692"/>
      <c r="IKO276" s="692"/>
      <c r="IKP276" s="692"/>
      <c r="IKQ276" s="692"/>
      <c r="IKR276" s="692"/>
      <c r="IKS276" s="692"/>
      <c r="IKT276" s="692"/>
      <c r="IKU276" s="692"/>
      <c r="IKV276" s="692"/>
      <c r="IKW276" s="692"/>
      <c r="IKX276" s="692"/>
      <c r="IKY276" s="692"/>
      <c r="IKZ276" s="692"/>
      <c r="ILA276" s="692"/>
      <c r="ILB276" s="692"/>
      <c r="ILC276" s="692"/>
      <c r="ILD276" s="692"/>
      <c r="ILE276" s="692"/>
      <c r="ILF276" s="692"/>
      <c r="ILG276" s="692"/>
      <c r="ILH276" s="692"/>
      <c r="ILI276" s="692"/>
      <c r="ILJ276" s="692"/>
      <c r="ILK276" s="692"/>
      <c r="ILL276" s="692"/>
      <c r="ILM276" s="692"/>
      <c r="ILN276" s="692"/>
      <c r="ILO276" s="692"/>
      <c r="ILP276" s="692"/>
      <c r="ILQ276" s="692"/>
      <c r="ILR276" s="692"/>
      <c r="ILS276" s="692"/>
      <c r="ILT276" s="692"/>
      <c r="ILU276" s="692"/>
      <c r="ILV276" s="692"/>
      <c r="ILW276" s="692"/>
      <c r="ILX276" s="692"/>
      <c r="ILY276" s="692"/>
      <c r="ILZ276" s="692"/>
      <c r="IMA276" s="692"/>
      <c r="IMB276" s="692"/>
      <c r="IMC276" s="692"/>
      <c r="IMD276" s="692"/>
      <c r="IME276" s="692"/>
      <c r="IMF276" s="692"/>
      <c r="IMG276" s="692"/>
      <c r="IMH276" s="692"/>
      <c r="IMI276" s="692"/>
      <c r="IMJ276" s="692"/>
      <c r="IMK276" s="692"/>
      <c r="IML276" s="692"/>
      <c r="IMM276" s="692"/>
      <c r="IMN276" s="692"/>
      <c r="IMO276" s="692"/>
      <c r="IMP276" s="692"/>
      <c r="IMQ276" s="692"/>
      <c r="IMR276" s="692"/>
      <c r="IMS276" s="692"/>
      <c r="IMT276" s="692"/>
      <c r="IMU276" s="692"/>
      <c r="IMV276" s="692"/>
      <c r="IMW276" s="692"/>
      <c r="IMX276" s="692"/>
      <c r="IMY276" s="692"/>
      <c r="IMZ276" s="692"/>
      <c r="INA276" s="692"/>
      <c r="INB276" s="692"/>
      <c r="INC276" s="692"/>
      <c r="IND276" s="692"/>
      <c r="INE276" s="692"/>
      <c r="INF276" s="692"/>
      <c r="ING276" s="692"/>
      <c r="INH276" s="692"/>
      <c r="INI276" s="692"/>
      <c r="INJ276" s="692"/>
      <c r="INK276" s="692"/>
      <c r="INL276" s="692"/>
      <c r="INM276" s="692"/>
      <c r="INN276" s="692"/>
      <c r="INO276" s="692"/>
      <c r="INP276" s="692"/>
      <c r="INQ276" s="692"/>
      <c r="INR276" s="692"/>
      <c r="INS276" s="692"/>
      <c r="INT276" s="692"/>
      <c r="INU276" s="692"/>
      <c r="INV276" s="692"/>
      <c r="INW276" s="692"/>
      <c r="INX276" s="692"/>
      <c r="INY276" s="692"/>
      <c r="INZ276" s="692"/>
      <c r="IOA276" s="692"/>
      <c r="IOB276" s="692"/>
      <c r="IOC276" s="692"/>
      <c r="IOD276" s="692"/>
      <c r="IOE276" s="692"/>
      <c r="IOF276" s="692"/>
      <c r="IOG276" s="692"/>
      <c r="IOH276" s="692"/>
      <c r="IOI276" s="692"/>
      <c r="IOJ276" s="692"/>
      <c r="IOK276" s="692"/>
      <c r="IOL276" s="692"/>
      <c r="IOM276" s="692"/>
      <c r="ION276" s="692"/>
      <c r="IOO276" s="692"/>
      <c r="IOP276" s="692"/>
      <c r="IOQ276" s="692"/>
      <c r="IOR276" s="692"/>
      <c r="IOS276" s="692"/>
      <c r="IOT276" s="692"/>
      <c r="IOU276" s="692"/>
      <c r="IOV276" s="692"/>
      <c r="IOW276" s="692"/>
      <c r="IOX276" s="692"/>
      <c r="IOY276" s="692"/>
      <c r="IOZ276" s="692"/>
      <c r="IPA276" s="692"/>
      <c r="IPB276" s="692"/>
      <c r="IPC276" s="692"/>
      <c r="IPD276" s="692"/>
      <c r="IPE276" s="692"/>
      <c r="IPF276" s="692"/>
      <c r="IPG276" s="692"/>
      <c r="IPH276" s="692"/>
      <c r="IPI276" s="692"/>
      <c r="IPJ276" s="692"/>
      <c r="IPK276" s="692"/>
      <c r="IPL276" s="692"/>
      <c r="IPM276" s="692"/>
      <c r="IPN276" s="692"/>
      <c r="IPO276" s="692"/>
      <c r="IPP276" s="692"/>
      <c r="IPQ276" s="692"/>
      <c r="IPR276" s="692"/>
      <c r="IPS276" s="692"/>
      <c r="IPT276" s="692"/>
      <c r="IPU276" s="692"/>
      <c r="IPV276" s="692"/>
      <c r="IPW276" s="692"/>
      <c r="IPX276" s="692"/>
      <c r="IPY276" s="692"/>
      <c r="IPZ276" s="692"/>
      <c r="IQA276" s="692"/>
      <c r="IQB276" s="692"/>
      <c r="IQC276" s="692"/>
      <c r="IQD276" s="692"/>
      <c r="IQE276" s="692"/>
      <c r="IQF276" s="692"/>
      <c r="IQG276" s="692"/>
      <c r="IQH276" s="692"/>
      <c r="IQI276" s="692"/>
      <c r="IQJ276" s="692"/>
      <c r="IQK276" s="692"/>
      <c r="IQL276" s="692"/>
      <c r="IQM276" s="692"/>
      <c r="IQN276" s="692"/>
      <c r="IQO276" s="692"/>
      <c r="IQP276" s="692"/>
      <c r="IQQ276" s="692"/>
      <c r="IQR276" s="692"/>
      <c r="IQS276" s="692"/>
      <c r="IQT276" s="692"/>
      <c r="IQU276" s="692"/>
      <c r="IQV276" s="692"/>
      <c r="IQW276" s="692"/>
      <c r="IQX276" s="692"/>
      <c r="IQY276" s="692"/>
      <c r="IQZ276" s="692"/>
      <c r="IRA276" s="692"/>
      <c r="IRB276" s="692"/>
      <c r="IRC276" s="692"/>
      <c r="IRD276" s="692"/>
      <c r="IRE276" s="692"/>
      <c r="IRF276" s="692"/>
      <c r="IRG276" s="692"/>
      <c r="IRH276" s="692"/>
      <c r="IRI276" s="692"/>
      <c r="IRJ276" s="692"/>
      <c r="IRK276" s="692"/>
      <c r="IRL276" s="692"/>
      <c r="IRM276" s="692"/>
      <c r="IRN276" s="692"/>
      <c r="IRO276" s="692"/>
      <c r="IRP276" s="692"/>
      <c r="IRQ276" s="692"/>
      <c r="IRR276" s="692"/>
      <c r="IRS276" s="692"/>
      <c r="IRT276" s="692"/>
      <c r="IRU276" s="692"/>
      <c r="IRV276" s="692"/>
      <c r="IRW276" s="692"/>
      <c r="IRX276" s="692"/>
      <c r="IRY276" s="692"/>
      <c r="IRZ276" s="692"/>
      <c r="ISA276" s="692"/>
      <c r="ISB276" s="692"/>
      <c r="ISC276" s="692"/>
      <c r="ISD276" s="692"/>
      <c r="ISE276" s="692"/>
      <c r="ISF276" s="692"/>
      <c r="ISG276" s="692"/>
      <c r="ISH276" s="692"/>
      <c r="ISI276" s="692"/>
      <c r="ISJ276" s="692"/>
      <c r="ISK276" s="692"/>
      <c r="ISL276" s="692"/>
      <c r="ISM276" s="692"/>
      <c r="ISN276" s="692"/>
      <c r="ISO276" s="692"/>
      <c r="ISP276" s="692"/>
      <c r="ISQ276" s="692"/>
      <c r="ISR276" s="692"/>
      <c r="ISS276" s="692"/>
      <c r="IST276" s="692"/>
      <c r="ISU276" s="692"/>
      <c r="ISV276" s="692"/>
      <c r="ISW276" s="692"/>
      <c r="ISX276" s="692"/>
      <c r="ISY276" s="692"/>
      <c r="ISZ276" s="692"/>
      <c r="ITA276" s="692"/>
      <c r="ITB276" s="692"/>
      <c r="ITC276" s="692"/>
      <c r="ITD276" s="692"/>
      <c r="ITE276" s="692"/>
      <c r="ITF276" s="692"/>
      <c r="ITG276" s="692"/>
      <c r="ITH276" s="692"/>
      <c r="ITI276" s="692"/>
      <c r="ITJ276" s="692"/>
      <c r="ITK276" s="692"/>
      <c r="ITL276" s="692"/>
      <c r="ITM276" s="692"/>
      <c r="ITN276" s="692"/>
      <c r="ITO276" s="692"/>
      <c r="ITP276" s="692"/>
      <c r="ITQ276" s="692"/>
      <c r="ITR276" s="692"/>
      <c r="ITS276" s="692"/>
      <c r="ITT276" s="692"/>
      <c r="ITU276" s="692"/>
      <c r="ITV276" s="692"/>
      <c r="ITW276" s="692"/>
      <c r="ITX276" s="692"/>
      <c r="ITY276" s="692"/>
      <c r="ITZ276" s="692"/>
      <c r="IUA276" s="692"/>
      <c r="IUB276" s="692"/>
      <c r="IUC276" s="692"/>
      <c r="IUD276" s="692"/>
      <c r="IUE276" s="692"/>
      <c r="IUF276" s="692"/>
      <c r="IUG276" s="692"/>
      <c r="IUH276" s="692"/>
      <c r="IUI276" s="692"/>
      <c r="IUJ276" s="692"/>
      <c r="IUK276" s="692"/>
      <c r="IUL276" s="692"/>
      <c r="IUM276" s="692"/>
      <c r="IUN276" s="692"/>
      <c r="IUO276" s="692"/>
      <c r="IUP276" s="692"/>
      <c r="IUQ276" s="692"/>
      <c r="IUR276" s="692"/>
      <c r="IUS276" s="692"/>
      <c r="IUT276" s="692"/>
      <c r="IUU276" s="692"/>
      <c r="IUV276" s="692"/>
      <c r="IUW276" s="692"/>
      <c r="IUX276" s="692"/>
      <c r="IUY276" s="692"/>
      <c r="IUZ276" s="692"/>
      <c r="IVA276" s="692"/>
      <c r="IVB276" s="692"/>
      <c r="IVC276" s="692"/>
      <c r="IVD276" s="692"/>
      <c r="IVE276" s="692"/>
      <c r="IVF276" s="692"/>
      <c r="IVG276" s="692"/>
      <c r="IVH276" s="692"/>
      <c r="IVI276" s="692"/>
      <c r="IVJ276" s="692"/>
      <c r="IVK276" s="692"/>
      <c r="IVL276" s="692"/>
      <c r="IVM276" s="692"/>
      <c r="IVN276" s="692"/>
      <c r="IVO276" s="692"/>
      <c r="IVP276" s="692"/>
      <c r="IVQ276" s="692"/>
      <c r="IVR276" s="692"/>
      <c r="IVS276" s="692"/>
      <c r="IVT276" s="692"/>
      <c r="IVU276" s="692"/>
      <c r="IVV276" s="692"/>
      <c r="IVW276" s="692"/>
      <c r="IVX276" s="692"/>
      <c r="IVY276" s="692"/>
      <c r="IVZ276" s="692"/>
      <c r="IWA276" s="692"/>
      <c r="IWB276" s="692"/>
      <c r="IWC276" s="692"/>
      <c r="IWD276" s="692"/>
      <c r="IWE276" s="692"/>
      <c r="IWF276" s="692"/>
      <c r="IWG276" s="692"/>
      <c r="IWH276" s="692"/>
      <c r="IWI276" s="692"/>
      <c r="IWJ276" s="692"/>
      <c r="IWK276" s="692"/>
      <c r="IWL276" s="692"/>
      <c r="IWM276" s="692"/>
      <c r="IWN276" s="692"/>
      <c r="IWO276" s="692"/>
      <c r="IWP276" s="692"/>
      <c r="IWQ276" s="692"/>
      <c r="IWR276" s="692"/>
      <c r="IWS276" s="692"/>
      <c r="IWT276" s="692"/>
      <c r="IWU276" s="692"/>
      <c r="IWV276" s="692"/>
      <c r="IWW276" s="692"/>
      <c r="IWX276" s="692"/>
      <c r="IWY276" s="692"/>
      <c r="IWZ276" s="692"/>
      <c r="IXA276" s="692"/>
      <c r="IXB276" s="692"/>
      <c r="IXC276" s="692"/>
      <c r="IXD276" s="692"/>
      <c r="IXE276" s="692"/>
      <c r="IXF276" s="692"/>
      <c r="IXG276" s="692"/>
      <c r="IXH276" s="692"/>
      <c r="IXI276" s="692"/>
      <c r="IXJ276" s="692"/>
      <c r="IXK276" s="692"/>
      <c r="IXL276" s="692"/>
      <c r="IXM276" s="692"/>
      <c r="IXN276" s="692"/>
      <c r="IXO276" s="692"/>
      <c r="IXP276" s="692"/>
      <c r="IXQ276" s="692"/>
      <c r="IXR276" s="692"/>
      <c r="IXS276" s="692"/>
      <c r="IXT276" s="692"/>
      <c r="IXU276" s="692"/>
      <c r="IXV276" s="692"/>
      <c r="IXW276" s="692"/>
      <c r="IXX276" s="692"/>
      <c r="IXY276" s="692"/>
      <c r="IXZ276" s="692"/>
      <c r="IYA276" s="692"/>
      <c r="IYB276" s="692"/>
      <c r="IYC276" s="692"/>
      <c r="IYD276" s="692"/>
      <c r="IYE276" s="692"/>
      <c r="IYF276" s="692"/>
      <c r="IYG276" s="692"/>
      <c r="IYH276" s="692"/>
      <c r="IYI276" s="692"/>
      <c r="IYJ276" s="692"/>
      <c r="IYK276" s="692"/>
      <c r="IYL276" s="692"/>
      <c r="IYM276" s="692"/>
      <c r="IYN276" s="692"/>
      <c r="IYO276" s="692"/>
      <c r="IYP276" s="692"/>
      <c r="IYQ276" s="692"/>
      <c r="IYR276" s="692"/>
      <c r="IYS276" s="692"/>
      <c r="IYT276" s="692"/>
      <c r="IYU276" s="692"/>
      <c r="IYV276" s="692"/>
      <c r="IYW276" s="692"/>
      <c r="IYX276" s="692"/>
      <c r="IYY276" s="692"/>
      <c r="IYZ276" s="692"/>
      <c r="IZA276" s="692"/>
      <c r="IZB276" s="692"/>
      <c r="IZC276" s="692"/>
      <c r="IZD276" s="692"/>
      <c r="IZE276" s="692"/>
      <c r="IZF276" s="692"/>
      <c r="IZG276" s="692"/>
      <c r="IZH276" s="692"/>
      <c r="IZI276" s="692"/>
      <c r="IZJ276" s="692"/>
      <c r="IZK276" s="692"/>
      <c r="IZL276" s="692"/>
      <c r="IZM276" s="692"/>
      <c r="IZN276" s="692"/>
      <c r="IZO276" s="692"/>
      <c r="IZP276" s="692"/>
      <c r="IZQ276" s="692"/>
      <c r="IZR276" s="692"/>
      <c r="IZS276" s="692"/>
      <c r="IZT276" s="692"/>
      <c r="IZU276" s="692"/>
      <c r="IZV276" s="692"/>
      <c r="IZW276" s="692"/>
      <c r="IZX276" s="692"/>
      <c r="IZY276" s="692"/>
      <c r="IZZ276" s="692"/>
      <c r="JAA276" s="692"/>
      <c r="JAB276" s="692"/>
      <c r="JAC276" s="692"/>
      <c r="JAD276" s="692"/>
      <c r="JAE276" s="692"/>
      <c r="JAF276" s="692"/>
      <c r="JAG276" s="692"/>
      <c r="JAH276" s="692"/>
      <c r="JAI276" s="692"/>
      <c r="JAJ276" s="692"/>
      <c r="JAK276" s="692"/>
      <c r="JAL276" s="692"/>
      <c r="JAM276" s="692"/>
      <c r="JAN276" s="692"/>
      <c r="JAO276" s="692"/>
      <c r="JAP276" s="692"/>
      <c r="JAQ276" s="692"/>
      <c r="JAR276" s="692"/>
      <c r="JAS276" s="692"/>
      <c r="JAT276" s="692"/>
      <c r="JAU276" s="692"/>
      <c r="JAV276" s="692"/>
      <c r="JAW276" s="692"/>
      <c r="JAX276" s="692"/>
      <c r="JAY276" s="692"/>
      <c r="JAZ276" s="692"/>
      <c r="JBA276" s="692"/>
      <c r="JBB276" s="692"/>
      <c r="JBC276" s="692"/>
      <c r="JBD276" s="692"/>
      <c r="JBE276" s="692"/>
      <c r="JBF276" s="692"/>
      <c r="JBG276" s="692"/>
      <c r="JBH276" s="692"/>
      <c r="JBI276" s="692"/>
      <c r="JBJ276" s="692"/>
      <c r="JBK276" s="692"/>
      <c r="JBL276" s="692"/>
      <c r="JBM276" s="692"/>
      <c r="JBN276" s="692"/>
      <c r="JBO276" s="692"/>
      <c r="JBP276" s="692"/>
      <c r="JBQ276" s="692"/>
      <c r="JBR276" s="692"/>
      <c r="JBS276" s="692"/>
      <c r="JBT276" s="692"/>
      <c r="JBU276" s="692"/>
      <c r="JBV276" s="692"/>
      <c r="JBW276" s="692"/>
      <c r="JBX276" s="692"/>
      <c r="JBY276" s="692"/>
      <c r="JBZ276" s="692"/>
      <c r="JCA276" s="692"/>
      <c r="JCB276" s="692"/>
      <c r="JCC276" s="692"/>
      <c r="JCD276" s="692"/>
      <c r="JCE276" s="692"/>
      <c r="JCF276" s="692"/>
      <c r="JCG276" s="692"/>
      <c r="JCH276" s="692"/>
      <c r="JCI276" s="692"/>
      <c r="JCJ276" s="692"/>
      <c r="JCK276" s="692"/>
      <c r="JCL276" s="692"/>
      <c r="JCM276" s="692"/>
      <c r="JCN276" s="692"/>
      <c r="JCO276" s="692"/>
      <c r="JCP276" s="692"/>
      <c r="JCQ276" s="692"/>
      <c r="JCR276" s="692"/>
      <c r="JCS276" s="692"/>
      <c r="JCT276" s="692"/>
      <c r="JCU276" s="692"/>
      <c r="JCV276" s="692"/>
      <c r="JCW276" s="692"/>
      <c r="JCX276" s="692"/>
      <c r="JCY276" s="692"/>
      <c r="JCZ276" s="692"/>
      <c r="JDA276" s="692"/>
      <c r="JDB276" s="692"/>
      <c r="JDC276" s="692"/>
      <c r="JDD276" s="692"/>
      <c r="JDE276" s="692"/>
      <c r="JDF276" s="692"/>
      <c r="JDG276" s="692"/>
      <c r="JDH276" s="692"/>
      <c r="JDI276" s="692"/>
      <c r="JDJ276" s="692"/>
      <c r="JDK276" s="692"/>
      <c r="JDL276" s="692"/>
      <c r="JDM276" s="692"/>
      <c r="JDN276" s="692"/>
      <c r="JDO276" s="692"/>
      <c r="JDP276" s="692"/>
      <c r="JDQ276" s="692"/>
      <c r="JDR276" s="692"/>
      <c r="JDS276" s="692"/>
      <c r="JDT276" s="692"/>
      <c r="JDU276" s="692"/>
      <c r="JDV276" s="692"/>
      <c r="JDW276" s="692"/>
      <c r="JDX276" s="692"/>
      <c r="JDY276" s="692"/>
      <c r="JDZ276" s="692"/>
      <c r="JEA276" s="692"/>
      <c r="JEB276" s="692"/>
      <c r="JEC276" s="692"/>
      <c r="JED276" s="692"/>
      <c r="JEE276" s="692"/>
      <c r="JEF276" s="692"/>
      <c r="JEG276" s="692"/>
      <c r="JEH276" s="692"/>
      <c r="JEI276" s="692"/>
      <c r="JEJ276" s="692"/>
      <c r="JEK276" s="692"/>
      <c r="JEL276" s="692"/>
      <c r="JEM276" s="692"/>
      <c r="JEN276" s="692"/>
      <c r="JEO276" s="692"/>
      <c r="JEP276" s="692"/>
      <c r="JEQ276" s="692"/>
      <c r="JER276" s="692"/>
      <c r="JES276" s="692"/>
      <c r="JET276" s="692"/>
      <c r="JEU276" s="692"/>
      <c r="JEV276" s="692"/>
      <c r="JEW276" s="692"/>
      <c r="JEX276" s="692"/>
      <c r="JEY276" s="692"/>
      <c r="JEZ276" s="692"/>
      <c r="JFA276" s="692"/>
      <c r="JFB276" s="692"/>
      <c r="JFC276" s="692"/>
      <c r="JFD276" s="692"/>
      <c r="JFE276" s="692"/>
      <c r="JFF276" s="692"/>
      <c r="JFG276" s="692"/>
      <c r="JFH276" s="692"/>
      <c r="JFI276" s="692"/>
      <c r="JFJ276" s="692"/>
      <c r="JFK276" s="692"/>
      <c r="JFL276" s="692"/>
      <c r="JFM276" s="692"/>
      <c r="JFN276" s="692"/>
      <c r="JFO276" s="692"/>
      <c r="JFP276" s="692"/>
      <c r="JFQ276" s="692"/>
      <c r="JFR276" s="692"/>
      <c r="JFS276" s="692"/>
      <c r="JFT276" s="692"/>
      <c r="JFU276" s="692"/>
      <c r="JFV276" s="692"/>
      <c r="JFW276" s="692"/>
      <c r="JFX276" s="692"/>
      <c r="JFY276" s="692"/>
      <c r="JFZ276" s="692"/>
      <c r="JGA276" s="692"/>
      <c r="JGB276" s="692"/>
      <c r="JGC276" s="692"/>
      <c r="JGD276" s="692"/>
      <c r="JGE276" s="692"/>
      <c r="JGF276" s="692"/>
      <c r="JGG276" s="692"/>
      <c r="JGH276" s="692"/>
      <c r="JGI276" s="692"/>
      <c r="JGJ276" s="692"/>
      <c r="JGK276" s="692"/>
      <c r="JGL276" s="692"/>
      <c r="JGM276" s="692"/>
      <c r="JGN276" s="692"/>
      <c r="JGO276" s="692"/>
      <c r="JGP276" s="692"/>
      <c r="JGQ276" s="692"/>
      <c r="JGR276" s="692"/>
      <c r="JGS276" s="692"/>
      <c r="JGT276" s="692"/>
      <c r="JGU276" s="692"/>
      <c r="JGV276" s="692"/>
      <c r="JGW276" s="692"/>
      <c r="JGX276" s="692"/>
      <c r="JGY276" s="692"/>
      <c r="JGZ276" s="692"/>
      <c r="JHA276" s="692"/>
      <c r="JHB276" s="692"/>
      <c r="JHC276" s="692"/>
      <c r="JHD276" s="692"/>
      <c r="JHE276" s="692"/>
      <c r="JHF276" s="692"/>
      <c r="JHG276" s="692"/>
      <c r="JHH276" s="692"/>
      <c r="JHI276" s="692"/>
      <c r="JHJ276" s="692"/>
      <c r="JHK276" s="692"/>
      <c r="JHL276" s="692"/>
      <c r="JHM276" s="692"/>
      <c r="JHN276" s="692"/>
      <c r="JHO276" s="692"/>
      <c r="JHP276" s="692"/>
      <c r="JHQ276" s="692"/>
      <c r="JHR276" s="692"/>
      <c r="JHS276" s="692"/>
      <c r="JHT276" s="692"/>
      <c r="JHU276" s="692"/>
      <c r="JHV276" s="692"/>
      <c r="JHW276" s="692"/>
      <c r="JHX276" s="692"/>
      <c r="JHY276" s="692"/>
      <c r="JHZ276" s="692"/>
      <c r="JIA276" s="692"/>
      <c r="JIB276" s="692"/>
      <c r="JIC276" s="692"/>
      <c r="JID276" s="692"/>
      <c r="JIE276" s="692"/>
      <c r="JIF276" s="692"/>
      <c r="JIG276" s="692"/>
      <c r="JIH276" s="692"/>
      <c r="JII276" s="692"/>
      <c r="JIJ276" s="692"/>
      <c r="JIK276" s="692"/>
      <c r="JIL276" s="692"/>
      <c r="JIM276" s="692"/>
      <c r="JIN276" s="692"/>
      <c r="JIO276" s="692"/>
      <c r="JIP276" s="692"/>
      <c r="JIQ276" s="692"/>
      <c r="JIR276" s="692"/>
      <c r="JIS276" s="692"/>
      <c r="JIT276" s="692"/>
      <c r="JIU276" s="692"/>
      <c r="JIV276" s="692"/>
      <c r="JIW276" s="692"/>
      <c r="JIX276" s="692"/>
      <c r="JIY276" s="692"/>
      <c r="JIZ276" s="692"/>
      <c r="JJA276" s="692"/>
      <c r="JJB276" s="692"/>
      <c r="JJC276" s="692"/>
      <c r="JJD276" s="692"/>
      <c r="JJE276" s="692"/>
      <c r="JJF276" s="692"/>
      <c r="JJG276" s="692"/>
      <c r="JJH276" s="692"/>
      <c r="JJI276" s="692"/>
      <c r="JJJ276" s="692"/>
      <c r="JJK276" s="692"/>
      <c r="JJL276" s="692"/>
      <c r="JJM276" s="692"/>
      <c r="JJN276" s="692"/>
      <c r="JJO276" s="692"/>
      <c r="JJP276" s="692"/>
      <c r="JJQ276" s="692"/>
      <c r="JJR276" s="692"/>
      <c r="JJS276" s="692"/>
      <c r="JJT276" s="692"/>
      <c r="JJU276" s="692"/>
      <c r="JJV276" s="692"/>
      <c r="JJW276" s="692"/>
      <c r="JJX276" s="692"/>
      <c r="JJY276" s="692"/>
      <c r="JJZ276" s="692"/>
      <c r="JKA276" s="692"/>
      <c r="JKB276" s="692"/>
      <c r="JKC276" s="692"/>
      <c r="JKD276" s="692"/>
      <c r="JKE276" s="692"/>
      <c r="JKF276" s="692"/>
      <c r="JKG276" s="692"/>
      <c r="JKH276" s="692"/>
      <c r="JKI276" s="692"/>
      <c r="JKJ276" s="692"/>
      <c r="JKK276" s="692"/>
      <c r="JKL276" s="692"/>
      <c r="JKM276" s="692"/>
      <c r="JKN276" s="692"/>
      <c r="JKO276" s="692"/>
      <c r="JKP276" s="692"/>
      <c r="JKQ276" s="692"/>
      <c r="JKR276" s="692"/>
      <c r="JKS276" s="692"/>
      <c r="JKT276" s="692"/>
      <c r="JKU276" s="692"/>
      <c r="JKV276" s="692"/>
      <c r="JKW276" s="692"/>
      <c r="JKX276" s="692"/>
      <c r="JKY276" s="692"/>
      <c r="JKZ276" s="692"/>
      <c r="JLA276" s="692"/>
      <c r="JLB276" s="692"/>
      <c r="JLC276" s="692"/>
      <c r="JLD276" s="692"/>
      <c r="JLE276" s="692"/>
      <c r="JLF276" s="692"/>
      <c r="JLG276" s="692"/>
      <c r="JLH276" s="692"/>
      <c r="JLI276" s="692"/>
      <c r="JLJ276" s="692"/>
      <c r="JLK276" s="692"/>
      <c r="JLL276" s="692"/>
      <c r="JLM276" s="692"/>
      <c r="JLN276" s="692"/>
      <c r="JLO276" s="692"/>
      <c r="JLP276" s="692"/>
      <c r="JLQ276" s="692"/>
      <c r="JLR276" s="692"/>
      <c r="JLS276" s="692"/>
      <c r="JLT276" s="692"/>
      <c r="JLU276" s="692"/>
      <c r="JLV276" s="692"/>
      <c r="JLW276" s="692"/>
      <c r="JLX276" s="692"/>
      <c r="JLY276" s="692"/>
      <c r="JLZ276" s="692"/>
      <c r="JMA276" s="692"/>
      <c r="JMB276" s="692"/>
      <c r="JMC276" s="692"/>
      <c r="JMD276" s="692"/>
      <c r="JME276" s="692"/>
      <c r="JMF276" s="692"/>
      <c r="JMG276" s="692"/>
      <c r="JMH276" s="692"/>
      <c r="JMI276" s="692"/>
      <c r="JMJ276" s="692"/>
      <c r="JMK276" s="692"/>
      <c r="JML276" s="692"/>
      <c r="JMM276" s="692"/>
      <c r="JMN276" s="692"/>
      <c r="JMO276" s="692"/>
      <c r="JMP276" s="692"/>
      <c r="JMQ276" s="692"/>
      <c r="JMR276" s="692"/>
      <c r="JMS276" s="692"/>
      <c r="JMT276" s="692"/>
      <c r="JMU276" s="692"/>
      <c r="JMV276" s="692"/>
      <c r="JMW276" s="692"/>
      <c r="JMX276" s="692"/>
      <c r="JMY276" s="692"/>
      <c r="JMZ276" s="692"/>
      <c r="JNA276" s="692"/>
      <c r="JNB276" s="692"/>
      <c r="JNC276" s="692"/>
      <c r="JND276" s="692"/>
      <c r="JNE276" s="692"/>
      <c r="JNF276" s="692"/>
      <c r="JNG276" s="692"/>
      <c r="JNH276" s="692"/>
      <c r="JNI276" s="692"/>
      <c r="JNJ276" s="692"/>
      <c r="JNK276" s="692"/>
      <c r="JNL276" s="692"/>
      <c r="JNM276" s="692"/>
      <c r="JNN276" s="692"/>
      <c r="JNO276" s="692"/>
      <c r="JNP276" s="692"/>
      <c r="JNQ276" s="692"/>
      <c r="JNR276" s="692"/>
      <c r="JNS276" s="692"/>
      <c r="JNT276" s="692"/>
      <c r="JNU276" s="692"/>
      <c r="JNV276" s="692"/>
      <c r="JNW276" s="692"/>
      <c r="JNX276" s="692"/>
      <c r="JNY276" s="692"/>
      <c r="JNZ276" s="692"/>
      <c r="JOA276" s="692"/>
      <c r="JOB276" s="692"/>
      <c r="JOC276" s="692"/>
      <c r="JOD276" s="692"/>
      <c r="JOE276" s="692"/>
      <c r="JOF276" s="692"/>
      <c r="JOG276" s="692"/>
      <c r="JOH276" s="692"/>
      <c r="JOI276" s="692"/>
      <c r="JOJ276" s="692"/>
      <c r="JOK276" s="692"/>
      <c r="JOL276" s="692"/>
      <c r="JOM276" s="692"/>
      <c r="JON276" s="692"/>
      <c r="JOO276" s="692"/>
      <c r="JOP276" s="692"/>
      <c r="JOQ276" s="692"/>
      <c r="JOR276" s="692"/>
      <c r="JOS276" s="692"/>
      <c r="JOT276" s="692"/>
      <c r="JOU276" s="692"/>
      <c r="JOV276" s="692"/>
      <c r="JOW276" s="692"/>
      <c r="JOX276" s="692"/>
      <c r="JOY276" s="692"/>
      <c r="JOZ276" s="692"/>
      <c r="JPA276" s="692"/>
      <c r="JPB276" s="692"/>
      <c r="JPC276" s="692"/>
      <c r="JPD276" s="692"/>
      <c r="JPE276" s="692"/>
      <c r="JPF276" s="692"/>
      <c r="JPG276" s="692"/>
      <c r="JPH276" s="692"/>
      <c r="JPI276" s="692"/>
      <c r="JPJ276" s="692"/>
      <c r="JPK276" s="692"/>
      <c r="JPL276" s="692"/>
      <c r="JPM276" s="692"/>
      <c r="JPN276" s="692"/>
      <c r="JPO276" s="692"/>
      <c r="JPP276" s="692"/>
      <c r="JPQ276" s="692"/>
      <c r="JPR276" s="692"/>
      <c r="JPS276" s="692"/>
      <c r="JPT276" s="692"/>
      <c r="JPU276" s="692"/>
      <c r="JPV276" s="692"/>
      <c r="JPW276" s="692"/>
      <c r="JPX276" s="692"/>
      <c r="JPY276" s="692"/>
      <c r="JPZ276" s="692"/>
      <c r="JQA276" s="692"/>
      <c r="JQB276" s="692"/>
      <c r="JQC276" s="692"/>
      <c r="JQD276" s="692"/>
      <c r="JQE276" s="692"/>
      <c r="JQF276" s="692"/>
      <c r="JQG276" s="692"/>
      <c r="JQH276" s="692"/>
      <c r="JQI276" s="692"/>
      <c r="JQJ276" s="692"/>
      <c r="JQK276" s="692"/>
      <c r="JQL276" s="692"/>
      <c r="JQM276" s="692"/>
      <c r="JQN276" s="692"/>
      <c r="JQO276" s="692"/>
      <c r="JQP276" s="692"/>
      <c r="JQQ276" s="692"/>
      <c r="JQR276" s="692"/>
      <c r="JQS276" s="692"/>
      <c r="JQT276" s="692"/>
      <c r="JQU276" s="692"/>
      <c r="JQV276" s="692"/>
      <c r="JQW276" s="692"/>
      <c r="JQX276" s="692"/>
      <c r="JQY276" s="692"/>
      <c r="JQZ276" s="692"/>
      <c r="JRA276" s="692"/>
      <c r="JRB276" s="692"/>
      <c r="JRC276" s="692"/>
      <c r="JRD276" s="692"/>
      <c r="JRE276" s="692"/>
      <c r="JRF276" s="692"/>
      <c r="JRG276" s="692"/>
      <c r="JRH276" s="692"/>
      <c r="JRI276" s="692"/>
      <c r="JRJ276" s="692"/>
      <c r="JRK276" s="692"/>
      <c r="JRL276" s="692"/>
      <c r="JRM276" s="692"/>
      <c r="JRN276" s="692"/>
      <c r="JRO276" s="692"/>
      <c r="JRP276" s="692"/>
      <c r="JRQ276" s="692"/>
      <c r="JRR276" s="692"/>
      <c r="JRS276" s="692"/>
      <c r="JRT276" s="692"/>
      <c r="JRU276" s="692"/>
      <c r="JRV276" s="692"/>
      <c r="JRW276" s="692"/>
      <c r="JRX276" s="692"/>
      <c r="JRY276" s="692"/>
      <c r="JRZ276" s="692"/>
      <c r="JSA276" s="692"/>
      <c r="JSB276" s="692"/>
      <c r="JSC276" s="692"/>
      <c r="JSD276" s="692"/>
      <c r="JSE276" s="692"/>
      <c r="JSF276" s="692"/>
      <c r="JSG276" s="692"/>
      <c r="JSH276" s="692"/>
      <c r="JSI276" s="692"/>
      <c r="JSJ276" s="692"/>
      <c r="JSK276" s="692"/>
      <c r="JSL276" s="692"/>
      <c r="JSM276" s="692"/>
      <c r="JSN276" s="692"/>
      <c r="JSO276" s="692"/>
      <c r="JSP276" s="692"/>
      <c r="JSQ276" s="692"/>
      <c r="JSR276" s="692"/>
      <c r="JSS276" s="692"/>
      <c r="JST276" s="692"/>
      <c r="JSU276" s="692"/>
      <c r="JSV276" s="692"/>
      <c r="JSW276" s="692"/>
      <c r="JSX276" s="692"/>
      <c r="JSY276" s="692"/>
      <c r="JSZ276" s="692"/>
      <c r="JTA276" s="692"/>
      <c r="JTB276" s="692"/>
      <c r="JTC276" s="692"/>
      <c r="JTD276" s="692"/>
      <c r="JTE276" s="692"/>
      <c r="JTF276" s="692"/>
      <c r="JTG276" s="692"/>
      <c r="JTH276" s="692"/>
      <c r="JTI276" s="692"/>
      <c r="JTJ276" s="692"/>
      <c r="JTK276" s="692"/>
      <c r="JTL276" s="692"/>
      <c r="JTM276" s="692"/>
      <c r="JTN276" s="692"/>
      <c r="JTO276" s="692"/>
      <c r="JTP276" s="692"/>
      <c r="JTQ276" s="692"/>
      <c r="JTR276" s="692"/>
      <c r="JTS276" s="692"/>
      <c r="JTT276" s="692"/>
      <c r="JTU276" s="692"/>
      <c r="JTV276" s="692"/>
      <c r="JTW276" s="692"/>
      <c r="JTX276" s="692"/>
      <c r="JTY276" s="692"/>
      <c r="JTZ276" s="692"/>
      <c r="JUA276" s="692"/>
      <c r="JUB276" s="692"/>
      <c r="JUC276" s="692"/>
      <c r="JUD276" s="692"/>
      <c r="JUE276" s="692"/>
      <c r="JUF276" s="692"/>
      <c r="JUG276" s="692"/>
      <c r="JUH276" s="692"/>
      <c r="JUI276" s="692"/>
      <c r="JUJ276" s="692"/>
      <c r="JUK276" s="692"/>
      <c r="JUL276" s="692"/>
      <c r="JUM276" s="692"/>
      <c r="JUN276" s="692"/>
      <c r="JUO276" s="692"/>
      <c r="JUP276" s="692"/>
      <c r="JUQ276" s="692"/>
      <c r="JUR276" s="692"/>
      <c r="JUS276" s="692"/>
      <c r="JUT276" s="692"/>
      <c r="JUU276" s="692"/>
      <c r="JUV276" s="692"/>
      <c r="JUW276" s="692"/>
      <c r="JUX276" s="692"/>
      <c r="JUY276" s="692"/>
      <c r="JUZ276" s="692"/>
      <c r="JVA276" s="692"/>
      <c r="JVB276" s="692"/>
      <c r="JVC276" s="692"/>
      <c r="JVD276" s="692"/>
      <c r="JVE276" s="692"/>
      <c r="JVF276" s="692"/>
      <c r="JVG276" s="692"/>
      <c r="JVH276" s="692"/>
      <c r="JVI276" s="692"/>
      <c r="JVJ276" s="692"/>
      <c r="JVK276" s="692"/>
      <c r="JVL276" s="692"/>
      <c r="JVM276" s="692"/>
      <c r="JVN276" s="692"/>
      <c r="JVO276" s="692"/>
      <c r="JVP276" s="692"/>
      <c r="JVQ276" s="692"/>
      <c r="JVR276" s="692"/>
      <c r="JVS276" s="692"/>
      <c r="JVT276" s="692"/>
      <c r="JVU276" s="692"/>
      <c r="JVV276" s="692"/>
      <c r="JVW276" s="692"/>
      <c r="JVX276" s="692"/>
      <c r="JVY276" s="692"/>
      <c r="JVZ276" s="692"/>
      <c r="JWA276" s="692"/>
      <c r="JWB276" s="692"/>
      <c r="JWC276" s="692"/>
      <c r="JWD276" s="692"/>
      <c r="JWE276" s="692"/>
      <c r="JWF276" s="692"/>
      <c r="JWG276" s="692"/>
      <c r="JWH276" s="692"/>
      <c r="JWI276" s="692"/>
      <c r="JWJ276" s="692"/>
      <c r="JWK276" s="692"/>
      <c r="JWL276" s="692"/>
      <c r="JWM276" s="692"/>
      <c r="JWN276" s="692"/>
      <c r="JWO276" s="692"/>
      <c r="JWP276" s="692"/>
      <c r="JWQ276" s="692"/>
      <c r="JWR276" s="692"/>
      <c r="JWS276" s="692"/>
      <c r="JWT276" s="692"/>
      <c r="JWU276" s="692"/>
      <c r="JWV276" s="692"/>
      <c r="JWW276" s="692"/>
      <c r="JWX276" s="692"/>
      <c r="JWY276" s="692"/>
      <c r="JWZ276" s="692"/>
      <c r="JXA276" s="692"/>
      <c r="JXB276" s="692"/>
      <c r="JXC276" s="692"/>
      <c r="JXD276" s="692"/>
      <c r="JXE276" s="692"/>
      <c r="JXF276" s="692"/>
      <c r="JXG276" s="692"/>
      <c r="JXH276" s="692"/>
      <c r="JXI276" s="692"/>
      <c r="JXJ276" s="692"/>
      <c r="JXK276" s="692"/>
      <c r="JXL276" s="692"/>
      <c r="JXM276" s="692"/>
      <c r="JXN276" s="692"/>
      <c r="JXO276" s="692"/>
      <c r="JXP276" s="692"/>
      <c r="JXQ276" s="692"/>
      <c r="JXR276" s="692"/>
      <c r="JXS276" s="692"/>
      <c r="JXT276" s="692"/>
      <c r="JXU276" s="692"/>
      <c r="JXV276" s="692"/>
      <c r="JXW276" s="692"/>
      <c r="JXX276" s="692"/>
      <c r="JXY276" s="692"/>
      <c r="JXZ276" s="692"/>
      <c r="JYA276" s="692"/>
      <c r="JYB276" s="692"/>
      <c r="JYC276" s="692"/>
      <c r="JYD276" s="692"/>
      <c r="JYE276" s="692"/>
      <c r="JYF276" s="692"/>
      <c r="JYG276" s="692"/>
      <c r="JYH276" s="692"/>
      <c r="JYI276" s="692"/>
      <c r="JYJ276" s="692"/>
      <c r="JYK276" s="692"/>
      <c r="JYL276" s="692"/>
      <c r="JYM276" s="692"/>
      <c r="JYN276" s="692"/>
      <c r="JYO276" s="692"/>
      <c r="JYP276" s="692"/>
      <c r="JYQ276" s="692"/>
      <c r="JYR276" s="692"/>
      <c r="JYS276" s="692"/>
      <c r="JYT276" s="692"/>
      <c r="JYU276" s="692"/>
      <c r="JYV276" s="692"/>
      <c r="JYW276" s="692"/>
      <c r="JYX276" s="692"/>
      <c r="JYY276" s="692"/>
      <c r="JYZ276" s="692"/>
      <c r="JZA276" s="692"/>
      <c r="JZB276" s="692"/>
      <c r="JZC276" s="692"/>
      <c r="JZD276" s="692"/>
      <c r="JZE276" s="692"/>
      <c r="JZF276" s="692"/>
      <c r="JZG276" s="692"/>
      <c r="JZH276" s="692"/>
      <c r="JZI276" s="692"/>
      <c r="JZJ276" s="692"/>
      <c r="JZK276" s="692"/>
      <c r="JZL276" s="692"/>
      <c r="JZM276" s="692"/>
      <c r="JZN276" s="692"/>
      <c r="JZO276" s="692"/>
      <c r="JZP276" s="692"/>
      <c r="JZQ276" s="692"/>
      <c r="JZR276" s="692"/>
      <c r="JZS276" s="692"/>
      <c r="JZT276" s="692"/>
      <c r="JZU276" s="692"/>
      <c r="JZV276" s="692"/>
      <c r="JZW276" s="692"/>
      <c r="JZX276" s="692"/>
      <c r="JZY276" s="692"/>
      <c r="JZZ276" s="692"/>
      <c r="KAA276" s="692"/>
      <c r="KAB276" s="692"/>
      <c r="KAC276" s="692"/>
      <c r="KAD276" s="692"/>
      <c r="KAE276" s="692"/>
      <c r="KAF276" s="692"/>
      <c r="KAG276" s="692"/>
      <c r="KAH276" s="692"/>
      <c r="KAI276" s="692"/>
      <c r="KAJ276" s="692"/>
      <c r="KAK276" s="692"/>
      <c r="KAL276" s="692"/>
      <c r="KAM276" s="692"/>
      <c r="KAN276" s="692"/>
      <c r="KAO276" s="692"/>
      <c r="KAP276" s="692"/>
      <c r="KAQ276" s="692"/>
      <c r="KAR276" s="692"/>
      <c r="KAS276" s="692"/>
      <c r="KAT276" s="692"/>
      <c r="KAU276" s="692"/>
      <c r="KAV276" s="692"/>
      <c r="KAW276" s="692"/>
      <c r="KAX276" s="692"/>
      <c r="KAY276" s="692"/>
      <c r="KAZ276" s="692"/>
      <c r="KBA276" s="692"/>
      <c r="KBB276" s="692"/>
      <c r="KBC276" s="692"/>
      <c r="KBD276" s="692"/>
      <c r="KBE276" s="692"/>
      <c r="KBF276" s="692"/>
      <c r="KBG276" s="692"/>
      <c r="KBH276" s="692"/>
      <c r="KBI276" s="692"/>
      <c r="KBJ276" s="692"/>
      <c r="KBK276" s="692"/>
      <c r="KBL276" s="692"/>
      <c r="KBM276" s="692"/>
      <c r="KBN276" s="692"/>
      <c r="KBO276" s="692"/>
      <c r="KBP276" s="692"/>
      <c r="KBQ276" s="692"/>
      <c r="KBR276" s="692"/>
      <c r="KBS276" s="692"/>
      <c r="KBT276" s="692"/>
      <c r="KBU276" s="692"/>
      <c r="KBV276" s="692"/>
      <c r="KBW276" s="692"/>
      <c r="KBX276" s="692"/>
      <c r="KBY276" s="692"/>
      <c r="KBZ276" s="692"/>
      <c r="KCA276" s="692"/>
      <c r="KCB276" s="692"/>
      <c r="KCC276" s="692"/>
      <c r="KCD276" s="692"/>
      <c r="KCE276" s="692"/>
      <c r="KCF276" s="692"/>
      <c r="KCG276" s="692"/>
      <c r="KCH276" s="692"/>
      <c r="KCI276" s="692"/>
      <c r="KCJ276" s="692"/>
      <c r="KCK276" s="692"/>
      <c r="KCL276" s="692"/>
      <c r="KCM276" s="692"/>
      <c r="KCN276" s="692"/>
      <c r="KCO276" s="692"/>
      <c r="KCP276" s="692"/>
      <c r="KCQ276" s="692"/>
      <c r="KCR276" s="692"/>
      <c r="KCS276" s="692"/>
      <c r="KCT276" s="692"/>
      <c r="KCU276" s="692"/>
      <c r="KCV276" s="692"/>
      <c r="KCW276" s="692"/>
      <c r="KCX276" s="692"/>
      <c r="KCY276" s="692"/>
      <c r="KCZ276" s="692"/>
      <c r="KDA276" s="692"/>
      <c r="KDB276" s="692"/>
      <c r="KDC276" s="692"/>
      <c r="KDD276" s="692"/>
      <c r="KDE276" s="692"/>
      <c r="KDF276" s="692"/>
      <c r="KDG276" s="692"/>
      <c r="KDH276" s="692"/>
      <c r="KDI276" s="692"/>
      <c r="KDJ276" s="692"/>
      <c r="KDK276" s="692"/>
      <c r="KDL276" s="692"/>
      <c r="KDM276" s="692"/>
      <c r="KDN276" s="692"/>
      <c r="KDO276" s="692"/>
      <c r="KDP276" s="692"/>
      <c r="KDQ276" s="692"/>
      <c r="KDR276" s="692"/>
      <c r="KDS276" s="692"/>
      <c r="KDT276" s="692"/>
      <c r="KDU276" s="692"/>
      <c r="KDV276" s="692"/>
      <c r="KDW276" s="692"/>
      <c r="KDX276" s="692"/>
      <c r="KDY276" s="692"/>
      <c r="KDZ276" s="692"/>
      <c r="KEA276" s="692"/>
      <c r="KEB276" s="692"/>
      <c r="KEC276" s="692"/>
      <c r="KED276" s="692"/>
      <c r="KEE276" s="692"/>
      <c r="KEF276" s="692"/>
      <c r="KEG276" s="692"/>
      <c r="KEH276" s="692"/>
      <c r="KEI276" s="692"/>
      <c r="KEJ276" s="692"/>
      <c r="KEK276" s="692"/>
      <c r="KEL276" s="692"/>
      <c r="KEM276" s="692"/>
      <c r="KEN276" s="692"/>
      <c r="KEO276" s="692"/>
      <c r="KEP276" s="692"/>
      <c r="KEQ276" s="692"/>
      <c r="KER276" s="692"/>
      <c r="KES276" s="692"/>
      <c r="KET276" s="692"/>
      <c r="KEU276" s="692"/>
      <c r="KEV276" s="692"/>
      <c r="KEW276" s="692"/>
      <c r="KEX276" s="692"/>
      <c r="KEY276" s="692"/>
      <c r="KEZ276" s="692"/>
      <c r="KFA276" s="692"/>
      <c r="KFB276" s="692"/>
      <c r="KFC276" s="692"/>
      <c r="KFD276" s="692"/>
      <c r="KFE276" s="692"/>
      <c r="KFF276" s="692"/>
      <c r="KFG276" s="692"/>
      <c r="KFH276" s="692"/>
      <c r="KFI276" s="692"/>
      <c r="KFJ276" s="692"/>
      <c r="KFK276" s="692"/>
      <c r="KFL276" s="692"/>
      <c r="KFM276" s="692"/>
      <c r="KFN276" s="692"/>
      <c r="KFO276" s="692"/>
      <c r="KFP276" s="692"/>
      <c r="KFQ276" s="692"/>
      <c r="KFR276" s="692"/>
      <c r="KFS276" s="692"/>
      <c r="KFT276" s="692"/>
      <c r="KFU276" s="692"/>
      <c r="KFV276" s="692"/>
      <c r="KFW276" s="692"/>
      <c r="KFX276" s="692"/>
      <c r="KFY276" s="692"/>
      <c r="KFZ276" s="692"/>
      <c r="KGA276" s="692"/>
      <c r="KGB276" s="692"/>
      <c r="KGC276" s="692"/>
      <c r="KGD276" s="692"/>
      <c r="KGE276" s="692"/>
      <c r="KGF276" s="692"/>
      <c r="KGG276" s="692"/>
      <c r="KGH276" s="692"/>
      <c r="KGI276" s="692"/>
      <c r="KGJ276" s="692"/>
      <c r="KGK276" s="692"/>
      <c r="KGL276" s="692"/>
      <c r="KGM276" s="692"/>
      <c r="KGN276" s="692"/>
      <c r="KGO276" s="692"/>
      <c r="KGP276" s="692"/>
      <c r="KGQ276" s="692"/>
      <c r="KGR276" s="692"/>
      <c r="KGS276" s="692"/>
      <c r="KGT276" s="692"/>
      <c r="KGU276" s="692"/>
      <c r="KGV276" s="692"/>
      <c r="KGW276" s="692"/>
      <c r="KGX276" s="692"/>
      <c r="KGY276" s="692"/>
      <c r="KGZ276" s="692"/>
      <c r="KHA276" s="692"/>
      <c r="KHB276" s="692"/>
      <c r="KHC276" s="692"/>
      <c r="KHD276" s="692"/>
      <c r="KHE276" s="692"/>
      <c r="KHF276" s="692"/>
      <c r="KHG276" s="692"/>
      <c r="KHH276" s="692"/>
      <c r="KHI276" s="692"/>
      <c r="KHJ276" s="692"/>
      <c r="KHK276" s="692"/>
      <c r="KHL276" s="692"/>
      <c r="KHM276" s="692"/>
      <c r="KHN276" s="692"/>
      <c r="KHO276" s="692"/>
      <c r="KHP276" s="692"/>
      <c r="KHQ276" s="692"/>
      <c r="KHR276" s="692"/>
      <c r="KHS276" s="692"/>
      <c r="KHT276" s="692"/>
      <c r="KHU276" s="692"/>
      <c r="KHV276" s="692"/>
      <c r="KHW276" s="692"/>
      <c r="KHX276" s="692"/>
      <c r="KHY276" s="692"/>
      <c r="KHZ276" s="692"/>
      <c r="KIA276" s="692"/>
      <c r="KIB276" s="692"/>
      <c r="KIC276" s="692"/>
      <c r="KID276" s="692"/>
      <c r="KIE276" s="692"/>
      <c r="KIF276" s="692"/>
      <c r="KIG276" s="692"/>
      <c r="KIH276" s="692"/>
      <c r="KII276" s="692"/>
      <c r="KIJ276" s="692"/>
      <c r="KIK276" s="692"/>
      <c r="KIL276" s="692"/>
      <c r="KIM276" s="692"/>
      <c r="KIN276" s="692"/>
      <c r="KIO276" s="692"/>
      <c r="KIP276" s="692"/>
      <c r="KIQ276" s="692"/>
      <c r="KIR276" s="692"/>
      <c r="KIS276" s="692"/>
      <c r="KIT276" s="692"/>
      <c r="KIU276" s="692"/>
      <c r="KIV276" s="692"/>
      <c r="KIW276" s="692"/>
      <c r="KIX276" s="692"/>
      <c r="KIY276" s="692"/>
      <c r="KIZ276" s="692"/>
      <c r="KJA276" s="692"/>
      <c r="KJB276" s="692"/>
      <c r="KJC276" s="692"/>
      <c r="KJD276" s="692"/>
      <c r="KJE276" s="692"/>
      <c r="KJF276" s="692"/>
      <c r="KJG276" s="692"/>
      <c r="KJH276" s="692"/>
      <c r="KJI276" s="692"/>
      <c r="KJJ276" s="692"/>
      <c r="KJK276" s="692"/>
      <c r="KJL276" s="692"/>
      <c r="KJM276" s="692"/>
      <c r="KJN276" s="692"/>
      <c r="KJO276" s="692"/>
      <c r="KJP276" s="692"/>
      <c r="KJQ276" s="692"/>
      <c r="KJR276" s="692"/>
      <c r="KJS276" s="692"/>
      <c r="KJT276" s="692"/>
      <c r="KJU276" s="692"/>
      <c r="KJV276" s="692"/>
      <c r="KJW276" s="692"/>
      <c r="KJX276" s="692"/>
      <c r="KJY276" s="692"/>
      <c r="KJZ276" s="692"/>
      <c r="KKA276" s="692"/>
      <c r="KKB276" s="692"/>
      <c r="KKC276" s="692"/>
      <c r="KKD276" s="692"/>
      <c r="KKE276" s="692"/>
      <c r="KKF276" s="692"/>
      <c r="KKG276" s="692"/>
      <c r="KKH276" s="692"/>
      <c r="KKI276" s="692"/>
      <c r="KKJ276" s="692"/>
      <c r="KKK276" s="692"/>
      <c r="KKL276" s="692"/>
      <c r="KKM276" s="692"/>
      <c r="KKN276" s="692"/>
      <c r="KKO276" s="692"/>
      <c r="KKP276" s="692"/>
      <c r="KKQ276" s="692"/>
      <c r="KKR276" s="692"/>
      <c r="KKS276" s="692"/>
      <c r="KKT276" s="692"/>
      <c r="KKU276" s="692"/>
      <c r="KKV276" s="692"/>
      <c r="KKW276" s="692"/>
      <c r="KKX276" s="692"/>
      <c r="KKY276" s="692"/>
      <c r="KKZ276" s="692"/>
      <c r="KLA276" s="692"/>
      <c r="KLB276" s="692"/>
      <c r="KLC276" s="692"/>
      <c r="KLD276" s="692"/>
      <c r="KLE276" s="692"/>
      <c r="KLF276" s="692"/>
      <c r="KLG276" s="692"/>
      <c r="KLH276" s="692"/>
      <c r="KLI276" s="692"/>
      <c r="KLJ276" s="692"/>
      <c r="KLK276" s="692"/>
      <c r="KLL276" s="692"/>
      <c r="KLM276" s="692"/>
      <c r="KLN276" s="692"/>
      <c r="KLO276" s="692"/>
      <c r="KLP276" s="692"/>
      <c r="KLQ276" s="692"/>
      <c r="KLR276" s="692"/>
      <c r="KLS276" s="692"/>
      <c r="KLT276" s="692"/>
      <c r="KLU276" s="692"/>
      <c r="KLV276" s="692"/>
      <c r="KLW276" s="692"/>
      <c r="KLX276" s="692"/>
      <c r="KLY276" s="692"/>
      <c r="KLZ276" s="692"/>
      <c r="KMA276" s="692"/>
      <c r="KMB276" s="692"/>
      <c r="KMC276" s="692"/>
      <c r="KMD276" s="692"/>
      <c r="KME276" s="692"/>
      <c r="KMF276" s="692"/>
      <c r="KMG276" s="692"/>
      <c r="KMH276" s="692"/>
      <c r="KMI276" s="692"/>
      <c r="KMJ276" s="692"/>
      <c r="KMK276" s="692"/>
      <c r="KML276" s="692"/>
      <c r="KMM276" s="692"/>
      <c r="KMN276" s="692"/>
      <c r="KMO276" s="692"/>
      <c r="KMP276" s="692"/>
      <c r="KMQ276" s="692"/>
      <c r="KMR276" s="692"/>
      <c r="KMS276" s="692"/>
      <c r="KMT276" s="692"/>
      <c r="KMU276" s="692"/>
      <c r="KMV276" s="692"/>
      <c r="KMW276" s="692"/>
      <c r="KMX276" s="692"/>
      <c r="KMY276" s="692"/>
      <c r="KMZ276" s="692"/>
      <c r="KNA276" s="692"/>
      <c r="KNB276" s="692"/>
      <c r="KNC276" s="692"/>
      <c r="KND276" s="692"/>
      <c r="KNE276" s="692"/>
      <c r="KNF276" s="692"/>
      <c r="KNG276" s="692"/>
      <c r="KNH276" s="692"/>
      <c r="KNI276" s="692"/>
      <c r="KNJ276" s="692"/>
      <c r="KNK276" s="692"/>
      <c r="KNL276" s="692"/>
      <c r="KNM276" s="692"/>
      <c r="KNN276" s="692"/>
      <c r="KNO276" s="692"/>
      <c r="KNP276" s="692"/>
      <c r="KNQ276" s="692"/>
      <c r="KNR276" s="692"/>
      <c r="KNS276" s="692"/>
      <c r="KNT276" s="692"/>
      <c r="KNU276" s="692"/>
      <c r="KNV276" s="692"/>
      <c r="KNW276" s="692"/>
      <c r="KNX276" s="692"/>
      <c r="KNY276" s="692"/>
      <c r="KNZ276" s="692"/>
      <c r="KOA276" s="692"/>
      <c r="KOB276" s="692"/>
      <c r="KOC276" s="692"/>
      <c r="KOD276" s="692"/>
      <c r="KOE276" s="692"/>
      <c r="KOF276" s="692"/>
      <c r="KOG276" s="692"/>
      <c r="KOH276" s="692"/>
      <c r="KOI276" s="692"/>
      <c r="KOJ276" s="692"/>
      <c r="KOK276" s="692"/>
      <c r="KOL276" s="692"/>
      <c r="KOM276" s="692"/>
      <c r="KON276" s="692"/>
      <c r="KOO276" s="692"/>
      <c r="KOP276" s="692"/>
      <c r="KOQ276" s="692"/>
      <c r="KOR276" s="692"/>
      <c r="KOS276" s="692"/>
      <c r="KOT276" s="692"/>
      <c r="KOU276" s="692"/>
      <c r="KOV276" s="692"/>
      <c r="KOW276" s="692"/>
      <c r="KOX276" s="692"/>
      <c r="KOY276" s="692"/>
      <c r="KOZ276" s="692"/>
      <c r="KPA276" s="692"/>
      <c r="KPB276" s="692"/>
      <c r="KPC276" s="692"/>
      <c r="KPD276" s="692"/>
      <c r="KPE276" s="692"/>
      <c r="KPF276" s="692"/>
      <c r="KPG276" s="692"/>
      <c r="KPH276" s="692"/>
      <c r="KPI276" s="692"/>
      <c r="KPJ276" s="692"/>
      <c r="KPK276" s="692"/>
      <c r="KPL276" s="692"/>
      <c r="KPM276" s="692"/>
      <c r="KPN276" s="692"/>
      <c r="KPO276" s="692"/>
      <c r="KPP276" s="692"/>
      <c r="KPQ276" s="692"/>
      <c r="KPR276" s="692"/>
      <c r="KPS276" s="692"/>
      <c r="KPT276" s="692"/>
      <c r="KPU276" s="692"/>
      <c r="KPV276" s="692"/>
      <c r="KPW276" s="692"/>
      <c r="KPX276" s="692"/>
      <c r="KPY276" s="692"/>
      <c r="KPZ276" s="692"/>
      <c r="KQA276" s="692"/>
      <c r="KQB276" s="692"/>
      <c r="KQC276" s="692"/>
      <c r="KQD276" s="692"/>
      <c r="KQE276" s="692"/>
      <c r="KQF276" s="692"/>
      <c r="KQG276" s="692"/>
      <c r="KQH276" s="692"/>
      <c r="KQI276" s="692"/>
      <c r="KQJ276" s="692"/>
      <c r="KQK276" s="692"/>
      <c r="KQL276" s="692"/>
      <c r="KQM276" s="692"/>
      <c r="KQN276" s="692"/>
      <c r="KQO276" s="692"/>
      <c r="KQP276" s="692"/>
      <c r="KQQ276" s="692"/>
      <c r="KQR276" s="692"/>
      <c r="KQS276" s="692"/>
      <c r="KQT276" s="692"/>
      <c r="KQU276" s="692"/>
      <c r="KQV276" s="692"/>
      <c r="KQW276" s="692"/>
      <c r="KQX276" s="692"/>
      <c r="KQY276" s="692"/>
      <c r="KQZ276" s="692"/>
      <c r="KRA276" s="692"/>
      <c r="KRB276" s="692"/>
      <c r="KRC276" s="692"/>
      <c r="KRD276" s="692"/>
      <c r="KRE276" s="692"/>
      <c r="KRF276" s="692"/>
      <c r="KRG276" s="692"/>
      <c r="KRH276" s="692"/>
      <c r="KRI276" s="692"/>
      <c r="KRJ276" s="692"/>
      <c r="KRK276" s="692"/>
      <c r="KRL276" s="692"/>
      <c r="KRM276" s="692"/>
      <c r="KRN276" s="692"/>
      <c r="KRO276" s="692"/>
      <c r="KRP276" s="692"/>
      <c r="KRQ276" s="692"/>
      <c r="KRR276" s="692"/>
      <c r="KRS276" s="692"/>
      <c r="KRT276" s="692"/>
      <c r="KRU276" s="692"/>
      <c r="KRV276" s="692"/>
      <c r="KRW276" s="692"/>
      <c r="KRX276" s="692"/>
      <c r="KRY276" s="692"/>
      <c r="KRZ276" s="692"/>
      <c r="KSA276" s="692"/>
      <c r="KSB276" s="692"/>
      <c r="KSC276" s="692"/>
      <c r="KSD276" s="692"/>
      <c r="KSE276" s="692"/>
      <c r="KSF276" s="692"/>
      <c r="KSG276" s="692"/>
      <c r="KSH276" s="692"/>
      <c r="KSI276" s="692"/>
      <c r="KSJ276" s="692"/>
      <c r="KSK276" s="692"/>
      <c r="KSL276" s="692"/>
      <c r="KSM276" s="692"/>
      <c r="KSN276" s="692"/>
      <c r="KSO276" s="692"/>
      <c r="KSP276" s="692"/>
      <c r="KSQ276" s="692"/>
      <c r="KSR276" s="692"/>
      <c r="KSS276" s="692"/>
      <c r="KST276" s="692"/>
      <c r="KSU276" s="692"/>
      <c r="KSV276" s="692"/>
      <c r="KSW276" s="692"/>
      <c r="KSX276" s="692"/>
      <c r="KSY276" s="692"/>
      <c r="KSZ276" s="692"/>
      <c r="KTA276" s="692"/>
      <c r="KTB276" s="692"/>
      <c r="KTC276" s="692"/>
      <c r="KTD276" s="692"/>
      <c r="KTE276" s="692"/>
      <c r="KTF276" s="692"/>
      <c r="KTG276" s="692"/>
      <c r="KTH276" s="692"/>
      <c r="KTI276" s="692"/>
      <c r="KTJ276" s="692"/>
      <c r="KTK276" s="692"/>
      <c r="KTL276" s="692"/>
      <c r="KTM276" s="692"/>
      <c r="KTN276" s="692"/>
      <c r="KTO276" s="692"/>
      <c r="KTP276" s="692"/>
      <c r="KTQ276" s="692"/>
      <c r="KTR276" s="692"/>
      <c r="KTS276" s="692"/>
      <c r="KTT276" s="692"/>
      <c r="KTU276" s="692"/>
      <c r="KTV276" s="692"/>
      <c r="KTW276" s="692"/>
      <c r="KTX276" s="692"/>
      <c r="KTY276" s="692"/>
      <c r="KTZ276" s="692"/>
      <c r="KUA276" s="692"/>
      <c r="KUB276" s="692"/>
      <c r="KUC276" s="692"/>
      <c r="KUD276" s="692"/>
      <c r="KUE276" s="692"/>
      <c r="KUF276" s="692"/>
      <c r="KUG276" s="692"/>
      <c r="KUH276" s="692"/>
      <c r="KUI276" s="692"/>
      <c r="KUJ276" s="692"/>
      <c r="KUK276" s="692"/>
      <c r="KUL276" s="692"/>
      <c r="KUM276" s="692"/>
      <c r="KUN276" s="692"/>
      <c r="KUO276" s="692"/>
      <c r="KUP276" s="692"/>
      <c r="KUQ276" s="692"/>
      <c r="KUR276" s="692"/>
      <c r="KUS276" s="692"/>
      <c r="KUT276" s="692"/>
      <c r="KUU276" s="692"/>
      <c r="KUV276" s="692"/>
      <c r="KUW276" s="692"/>
      <c r="KUX276" s="692"/>
      <c r="KUY276" s="692"/>
      <c r="KUZ276" s="692"/>
      <c r="KVA276" s="692"/>
      <c r="KVB276" s="692"/>
      <c r="KVC276" s="692"/>
      <c r="KVD276" s="692"/>
      <c r="KVE276" s="692"/>
      <c r="KVF276" s="692"/>
      <c r="KVG276" s="692"/>
      <c r="KVH276" s="692"/>
      <c r="KVI276" s="692"/>
      <c r="KVJ276" s="692"/>
      <c r="KVK276" s="692"/>
      <c r="KVL276" s="692"/>
      <c r="KVM276" s="692"/>
      <c r="KVN276" s="692"/>
      <c r="KVO276" s="692"/>
      <c r="KVP276" s="692"/>
      <c r="KVQ276" s="692"/>
      <c r="KVR276" s="692"/>
      <c r="KVS276" s="692"/>
      <c r="KVT276" s="692"/>
      <c r="KVU276" s="692"/>
      <c r="KVV276" s="692"/>
      <c r="KVW276" s="692"/>
      <c r="KVX276" s="692"/>
      <c r="KVY276" s="692"/>
      <c r="KVZ276" s="692"/>
      <c r="KWA276" s="692"/>
      <c r="KWB276" s="692"/>
      <c r="KWC276" s="692"/>
      <c r="KWD276" s="692"/>
      <c r="KWE276" s="692"/>
      <c r="KWF276" s="692"/>
      <c r="KWG276" s="692"/>
      <c r="KWH276" s="692"/>
      <c r="KWI276" s="692"/>
      <c r="KWJ276" s="692"/>
      <c r="KWK276" s="692"/>
      <c r="KWL276" s="692"/>
      <c r="KWM276" s="692"/>
      <c r="KWN276" s="692"/>
      <c r="KWO276" s="692"/>
      <c r="KWP276" s="692"/>
      <c r="KWQ276" s="692"/>
      <c r="KWR276" s="692"/>
      <c r="KWS276" s="692"/>
      <c r="KWT276" s="692"/>
      <c r="KWU276" s="692"/>
      <c r="KWV276" s="692"/>
      <c r="KWW276" s="692"/>
      <c r="KWX276" s="692"/>
      <c r="KWY276" s="692"/>
      <c r="KWZ276" s="692"/>
      <c r="KXA276" s="692"/>
      <c r="KXB276" s="692"/>
      <c r="KXC276" s="692"/>
      <c r="KXD276" s="692"/>
      <c r="KXE276" s="692"/>
      <c r="KXF276" s="692"/>
      <c r="KXG276" s="692"/>
      <c r="KXH276" s="692"/>
      <c r="KXI276" s="692"/>
      <c r="KXJ276" s="692"/>
      <c r="KXK276" s="692"/>
      <c r="KXL276" s="692"/>
      <c r="KXM276" s="692"/>
      <c r="KXN276" s="692"/>
      <c r="KXO276" s="692"/>
      <c r="KXP276" s="692"/>
      <c r="KXQ276" s="692"/>
      <c r="KXR276" s="692"/>
      <c r="KXS276" s="692"/>
      <c r="KXT276" s="692"/>
      <c r="KXU276" s="692"/>
      <c r="KXV276" s="692"/>
      <c r="KXW276" s="692"/>
      <c r="KXX276" s="692"/>
      <c r="KXY276" s="692"/>
      <c r="KXZ276" s="692"/>
      <c r="KYA276" s="692"/>
      <c r="KYB276" s="692"/>
      <c r="KYC276" s="692"/>
      <c r="KYD276" s="692"/>
      <c r="KYE276" s="692"/>
      <c r="KYF276" s="692"/>
      <c r="KYG276" s="692"/>
      <c r="KYH276" s="692"/>
      <c r="KYI276" s="692"/>
      <c r="KYJ276" s="692"/>
      <c r="KYK276" s="692"/>
      <c r="KYL276" s="692"/>
      <c r="KYM276" s="692"/>
      <c r="KYN276" s="692"/>
      <c r="KYO276" s="692"/>
      <c r="KYP276" s="692"/>
      <c r="KYQ276" s="692"/>
      <c r="KYR276" s="692"/>
      <c r="KYS276" s="692"/>
      <c r="KYT276" s="692"/>
      <c r="KYU276" s="692"/>
      <c r="KYV276" s="692"/>
      <c r="KYW276" s="692"/>
      <c r="KYX276" s="692"/>
      <c r="KYY276" s="692"/>
      <c r="KYZ276" s="692"/>
      <c r="KZA276" s="692"/>
      <c r="KZB276" s="692"/>
      <c r="KZC276" s="692"/>
      <c r="KZD276" s="692"/>
      <c r="KZE276" s="692"/>
      <c r="KZF276" s="692"/>
      <c r="KZG276" s="692"/>
      <c r="KZH276" s="692"/>
      <c r="KZI276" s="692"/>
      <c r="KZJ276" s="692"/>
      <c r="KZK276" s="692"/>
      <c r="KZL276" s="692"/>
      <c r="KZM276" s="692"/>
      <c r="KZN276" s="692"/>
      <c r="KZO276" s="692"/>
      <c r="KZP276" s="692"/>
      <c r="KZQ276" s="692"/>
      <c r="KZR276" s="692"/>
      <c r="KZS276" s="692"/>
      <c r="KZT276" s="692"/>
      <c r="KZU276" s="692"/>
      <c r="KZV276" s="692"/>
      <c r="KZW276" s="692"/>
      <c r="KZX276" s="692"/>
      <c r="KZY276" s="692"/>
      <c r="KZZ276" s="692"/>
      <c r="LAA276" s="692"/>
      <c r="LAB276" s="692"/>
      <c r="LAC276" s="692"/>
      <c r="LAD276" s="692"/>
      <c r="LAE276" s="692"/>
      <c r="LAF276" s="692"/>
      <c r="LAG276" s="692"/>
      <c r="LAH276" s="692"/>
      <c r="LAI276" s="692"/>
      <c r="LAJ276" s="692"/>
      <c r="LAK276" s="692"/>
      <c r="LAL276" s="692"/>
      <c r="LAM276" s="692"/>
      <c r="LAN276" s="692"/>
      <c r="LAO276" s="692"/>
      <c r="LAP276" s="692"/>
      <c r="LAQ276" s="692"/>
      <c r="LAR276" s="692"/>
      <c r="LAS276" s="692"/>
      <c r="LAT276" s="692"/>
      <c r="LAU276" s="692"/>
      <c r="LAV276" s="692"/>
      <c r="LAW276" s="692"/>
      <c r="LAX276" s="692"/>
      <c r="LAY276" s="692"/>
      <c r="LAZ276" s="692"/>
      <c r="LBA276" s="692"/>
      <c r="LBB276" s="692"/>
      <c r="LBC276" s="692"/>
      <c r="LBD276" s="692"/>
      <c r="LBE276" s="692"/>
      <c r="LBF276" s="692"/>
      <c r="LBG276" s="692"/>
      <c r="LBH276" s="692"/>
      <c r="LBI276" s="692"/>
      <c r="LBJ276" s="692"/>
      <c r="LBK276" s="692"/>
      <c r="LBL276" s="692"/>
      <c r="LBM276" s="692"/>
      <c r="LBN276" s="692"/>
      <c r="LBO276" s="692"/>
      <c r="LBP276" s="692"/>
      <c r="LBQ276" s="692"/>
      <c r="LBR276" s="692"/>
      <c r="LBS276" s="692"/>
      <c r="LBT276" s="692"/>
      <c r="LBU276" s="692"/>
      <c r="LBV276" s="692"/>
      <c r="LBW276" s="692"/>
      <c r="LBX276" s="692"/>
      <c r="LBY276" s="692"/>
      <c r="LBZ276" s="692"/>
      <c r="LCA276" s="692"/>
      <c r="LCB276" s="692"/>
      <c r="LCC276" s="692"/>
      <c r="LCD276" s="692"/>
      <c r="LCE276" s="692"/>
      <c r="LCF276" s="692"/>
      <c r="LCG276" s="692"/>
      <c r="LCH276" s="692"/>
      <c r="LCI276" s="692"/>
      <c r="LCJ276" s="692"/>
      <c r="LCK276" s="692"/>
      <c r="LCL276" s="692"/>
      <c r="LCM276" s="692"/>
      <c r="LCN276" s="692"/>
      <c r="LCO276" s="692"/>
      <c r="LCP276" s="692"/>
      <c r="LCQ276" s="692"/>
      <c r="LCR276" s="692"/>
      <c r="LCS276" s="692"/>
      <c r="LCT276" s="692"/>
      <c r="LCU276" s="692"/>
      <c r="LCV276" s="692"/>
      <c r="LCW276" s="692"/>
      <c r="LCX276" s="692"/>
      <c r="LCY276" s="692"/>
      <c r="LCZ276" s="692"/>
      <c r="LDA276" s="692"/>
      <c r="LDB276" s="692"/>
      <c r="LDC276" s="692"/>
      <c r="LDD276" s="692"/>
      <c r="LDE276" s="692"/>
      <c r="LDF276" s="692"/>
      <c r="LDG276" s="692"/>
      <c r="LDH276" s="692"/>
      <c r="LDI276" s="692"/>
      <c r="LDJ276" s="692"/>
      <c r="LDK276" s="692"/>
      <c r="LDL276" s="692"/>
      <c r="LDM276" s="692"/>
      <c r="LDN276" s="692"/>
      <c r="LDO276" s="692"/>
      <c r="LDP276" s="692"/>
      <c r="LDQ276" s="692"/>
      <c r="LDR276" s="692"/>
      <c r="LDS276" s="692"/>
      <c r="LDT276" s="692"/>
      <c r="LDU276" s="692"/>
      <c r="LDV276" s="692"/>
      <c r="LDW276" s="692"/>
      <c r="LDX276" s="692"/>
      <c r="LDY276" s="692"/>
      <c r="LDZ276" s="692"/>
      <c r="LEA276" s="692"/>
      <c r="LEB276" s="692"/>
      <c r="LEC276" s="692"/>
      <c r="LED276" s="692"/>
      <c r="LEE276" s="692"/>
      <c r="LEF276" s="692"/>
      <c r="LEG276" s="692"/>
      <c r="LEH276" s="692"/>
      <c r="LEI276" s="692"/>
      <c r="LEJ276" s="692"/>
      <c r="LEK276" s="692"/>
      <c r="LEL276" s="692"/>
      <c r="LEM276" s="692"/>
      <c r="LEN276" s="692"/>
      <c r="LEO276" s="692"/>
      <c r="LEP276" s="692"/>
      <c r="LEQ276" s="692"/>
      <c r="LER276" s="692"/>
      <c r="LES276" s="692"/>
      <c r="LET276" s="692"/>
      <c r="LEU276" s="692"/>
      <c r="LEV276" s="692"/>
      <c r="LEW276" s="692"/>
      <c r="LEX276" s="692"/>
      <c r="LEY276" s="692"/>
      <c r="LEZ276" s="692"/>
      <c r="LFA276" s="692"/>
      <c r="LFB276" s="692"/>
      <c r="LFC276" s="692"/>
      <c r="LFD276" s="692"/>
      <c r="LFE276" s="692"/>
      <c r="LFF276" s="692"/>
      <c r="LFG276" s="692"/>
      <c r="LFH276" s="692"/>
      <c r="LFI276" s="692"/>
      <c r="LFJ276" s="692"/>
      <c r="LFK276" s="692"/>
      <c r="LFL276" s="692"/>
      <c r="LFM276" s="692"/>
      <c r="LFN276" s="692"/>
      <c r="LFO276" s="692"/>
      <c r="LFP276" s="692"/>
      <c r="LFQ276" s="692"/>
      <c r="LFR276" s="692"/>
      <c r="LFS276" s="692"/>
      <c r="LFT276" s="692"/>
      <c r="LFU276" s="692"/>
      <c r="LFV276" s="692"/>
      <c r="LFW276" s="692"/>
      <c r="LFX276" s="692"/>
      <c r="LFY276" s="692"/>
      <c r="LFZ276" s="692"/>
      <c r="LGA276" s="692"/>
      <c r="LGB276" s="692"/>
      <c r="LGC276" s="692"/>
      <c r="LGD276" s="692"/>
      <c r="LGE276" s="692"/>
      <c r="LGF276" s="692"/>
      <c r="LGG276" s="692"/>
      <c r="LGH276" s="692"/>
      <c r="LGI276" s="692"/>
      <c r="LGJ276" s="692"/>
      <c r="LGK276" s="692"/>
      <c r="LGL276" s="692"/>
      <c r="LGM276" s="692"/>
      <c r="LGN276" s="692"/>
      <c r="LGO276" s="692"/>
      <c r="LGP276" s="692"/>
      <c r="LGQ276" s="692"/>
      <c r="LGR276" s="692"/>
      <c r="LGS276" s="692"/>
      <c r="LGT276" s="692"/>
      <c r="LGU276" s="692"/>
      <c r="LGV276" s="692"/>
      <c r="LGW276" s="692"/>
      <c r="LGX276" s="692"/>
      <c r="LGY276" s="692"/>
      <c r="LGZ276" s="692"/>
      <c r="LHA276" s="692"/>
      <c r="LHB276" s="692"/>
      <c r="LHC276" s="692"/>
      <c r="LHD276" s="692"/>
      <c r="LHE276" s="692"/>
      <c r="LHF276" s="692"/>
      <c r="LHG276" s="692"/>
      <c r="LHH276" s="692"/>
      <c r="LHI276" s="692"/>
      <c r="LHJ276" s="692"/>
      <c r="LHK276" s="692"/>
      <c r="LHL276" s="692"/>
      <c r="LHM276" s="692"/>
      <c r="LHN276" s="692"/>
      <c r="LHO276" s="692"/>
      <c r="LHP276" s="692"/>
      <c r="LHQ276" s="692"/>
      <c r="LHR276" s="692"/>
      <c r="LHS276" s="692"/>
      <c r="LHT276" s="692"/>
      <c r="LHU276" s="692"/>
      <c r="LHV276" s="692"/>
      <c r="LHW276" s="692"/>
      <c r="LHX276" s="692"/>
      <c r="LHY276" s="692"/>
      <c r="LHZ276" s="692"/>
      <c r="LIA276" s="692"/>
      <c r="LIB276" s="692"/>
      <c r="LIC276" s="692"/>
      <c r="LID276" s="692"/>
      <c r="LIE276" s="692"/>
      <c r="LIF276" s="692"/>
      <c r="LIG276" s="692"/>
      <c r="LIH276" s="692"/>
      <c r="LII276" s="692"/>
      <c r="LIJ276" s="692"/>
      <c r="LIK276" s="692"/>
      <c r="LIL276" s="692"/>
      <c r="LIM276" s="692"/>
      <c r="LIN276" s="692"/>
      <c r="LIO276" s="692"/>
      <c r="LIP276" s="692"/>
      <c r="LIQ276" s="692"/>
      <c r="LIR276" s="692"/>
      <c r="LIS276" s="692"/>
      <c r="LIT276" s="692"/>
      <c r="LIU276" s="692"/>
      <c r="LIV276" s="692"/>
      <c r="LIW276" s="692"/>
      <c r="LIX276" s="692"/>
      <c r="LIY276" s="692"/>
      <c r="LIZ276" s="692"/>
      <c r="LJA276" s="692"/>
      <c r="LJB276" s="692"/>
      <c r="LJC276" s="692"/>
      <c r="LJD276" s="692"/>
      <c r="LJE276" s="692"/>
      <c r="LJF276" s="692"/>
      <c r="LJG276" s="692"/>
      <c r="LJH276" s="692"/>
      <c r="LJI276" s="692"/>
      <c r="LJJ276" s="692"/>
      <c r="LJK276" s="692"/>
      <c r="LJL276" s="692"/>
      <c r="LJM276" s="692"/>
      <c r="LJN276" s="692"/>
      <c r="LJO276" s="692"/>
      <c r="LJP276" s="692"/>
      <c r="LJQ276" s="692"/>
      <c r="LJR276" s="692"/>
      <c r="LJS276" s="692"/>
      <c r="LJT276" s="692"/>
      <c r="LJU276" s="692"/>
      <c r="LJV276" s="692"/>
      <c r="LJW276" s="692"/>
      <c r="LJX276" s="692"/>
      <c r="LJY276" s="692"/>
      <c r="LJZ276" s="692"/>
      <c r="LKA276" s="692"/>
      <c r="LKB276" s="692"/>
      <c r="LKC276" s="692"/>
      <c r="LKD276" s="692"/>
      <c r="LKE276" s="692"/>
      <c r="LKF276" s="692"/>
      <c r="LKG276" s="692"/>
      <c r="LKH276" s="692"/>
      <c r="LKI276" s="692"/>
      <c r="LKJ276" s="692"/>
      <c r="LKK276" s="692"/>
      <c r="LKL276" s="692"/>
      <c r="LKM276" s="692"/>
      <c r="LKN276" s="692"/>
      <c r="LKO276" s="692"/>
      <c r="LKP276" s="692"/>
      <c r="LKQ276" s="692"/>
      <c r="LKR276" s="692"/>
      <c r="LKS276" s="692"/>
      <c r="LKT276" s="692"/>
      <c r="LKU276" s="692"/>
      <c r="LKV276" s="692"/>
      <c r="LKW276" s="692"/>
      <c r="LKX276" s="692"/>
      <c r="LKY276" s="692"/>
      <c r="LKZ276" s="692"/>
      <c r="LLA276" s="692"/>
      <c r="LLB276" s="692"/>
      <c r="LLC276" s="692"/>
      <c r="LLD276" s="692"/>
      <c r="LLE276" s="692"/>
      <c r="LLF276" s="692"/>
      <c r="LLG276" s="692"/>
      <c r="LLH276" s="692"/>
      <c r="LLI276" s="692"/>
      <c r="LLJ276" s="692"/>
      <c r="LLK276" s="692"/>
      <c r="LLL276" s="692"/>
      <c r="LLM276" s="692"/>
      <c r="LLN276" s="692"/>
      <c r="LLO276" s="692"/>
      <c r="LLP276" s="692"/>
      <c r="LLQ276" s="692"/>
      <c r="LLR276" s="692"/>
      <c r="LLS276" s="692"/>
      <c r="LLT276" s="692"/>
      <c r="LLU276" s="692"/>
      <c r="LLV276" s="692"/>
      <c r="LLW276" s="692"/>
      <c r="LLX276" s="692"/>
      <c r="LLY276" s="692"/>
      <c r="LLZ276" s="692"/>
      <c r="LMA276" s="692"/>
      <c r="LMB276" s="692"/>
      <c r="LMC276" s="692"/>
      <c r="LMD276" s="692"/>
      <c r="LME276" s="692"/>
      <c r="LMF276" s="692"/>
      <c r="LMG276" s="692"/>
      <c r="LMH276" s="692"/>
      <c r="LMI276" s="692"/>
      <c r="LMJ276" s="692"/>
      <c r="LMK276" s="692"/>
      <c r="LML276" s="692"/>
      <c r="LMM276" s="692"/>
      <c r="LMN276" s="692"/>
      <c r="LMO276" s="692"/>
      <c r="LMP276" s="692"/>
      <c r="LMQ276" s="692"/>
      <c r="LMR276" s="692"/>
      <c r="LMS276" s="692"/>
      <c r="LMT276" s="692"/>
      <c r="LMU276" s="692"/>
      <c r="LMV276" s="692"/>
      <c r="LMW276" s="692"/>
      <c r="LMX276" s="692"/>
      <c r="LMY276" s="692"/>
      <c r="LMZ276" s="692"/>
      <c r="LNA276" s="692"/>
      <c r="LNB276" s="692"/>
      <c r="LNC276" s="692"/>
      <c r="LND276" s="692"/>
      <c r="LNE276" s="692"/>
      <c r="LNF276" s="692"/>
      <c r="LNG276" s="692"/>
      <c r="LNH276" s="692"/>
      <c r="LNI276" s="692"/>
      <c r="LNJ276" s="692"/>
      <c r="LNK276" s="692"/>
      <c r="LNL276" s="692"/>
      <c r="LNM276" s="692"/>
      <c r="LNN276" s="692"/>
      <c r="LNO276" s="692"/>
      <c r="LNP276" s="692"/>
      <c r="LNQ276" s="692"/>
      <c r="LNR276" s="692"/>
      <c r="LNS276" s="692"/>
      <c r="LNT276" s="692"/>
      <c r="LNU276" s="692"/>
      <c r="LNV276" s="692"/>
      <c r="LNW276" s="692"/>
      <c r="LNX276" s="692"/>
      <c r="LNY276" s="692"/>
      <c r="LNZ276" s="692"/>
      <c r="LOA276" s="692"/>
      <c r="LOB276" s="692"/>
      <c r="LOC276" s="692"/>
      <c r="LOD276" s="692"/>
      <c r="LOE276" s="692"/>
      <c r="LOF276" s="692"/>
      <c r="LOG276" s="692"/>
      <c r="LOH276" s="692"/>
      <c r="LOI276" s="692"/>
      <c r="LOJ276" s="692"/>
      <c r="LOK276" s="692"/>
      <c r="LOL276" s="692"/>
      <c r="LOM276" s="692"/>
      <c r="LON276" s="692"/>
      <c r="LOO276" s="692"/>
      <c r="LOP276" s="692"/>
      <c r="LOQ276" s="692"/>
      <c r="LOR276" s="692"/>
      <c r="LOS276" s="692"/>
      <c r="LOT276" s="692"/>
      <c r="LOU276" s="692"/>
      <c r="LOV276" s="692"/>
      <c r="LOW276" s="692"/>
      <c r="LOX276" s="692"/>
      <c r="LOY276" s="692"/>
      <c r="LOZ276" s="692"/>
      <c r="LPA276" s="692"/>
      <c r="LPB276" s="692"/>
      <c r="LPC276" s="692"/>
      <c r="LPD276" s="692"/>
      <c r="LPE276" s="692"/>
      <c r="LPF276" s="692"/>
      <c r="LPG276" s="692"/>
      <c r="LPH276" s="692"/>
      <c r="LPI276" s="692"/>
      <c r="LPJ276" s="692"/>
      <c r="LPK276" s="692"/>
      <c r="LPL276" s="692"/>
      <c r="LPM276" s="692"/>
      <c r="LPN276" s="692"/>
      <c r="LPO276" s="692"/>
      <c r="LPP276" s="692"/>
      <c r="LPQ276" s="692"/>
      <c r="LPR276" s="692"/>
      <c r="LPS276" s="692"/>
      <c r="LPT276" s="692"/>
      <c r="LPU276" s="692"/>
      <c r="LPV276" s="692"/>
      <c r="LPW276" s="692"/>
      <c r="LPX276" s="692"/>
      <c r="LPY276" s="692"/>
      <c r="LPZ276" s="692"/>
      <c r="LQA276" s="692"/>
      <c r="LQB276" s="692"/>
      <c r="LQC276" s="692"/>
      <c r="LQD276" s="692"/>
      <c r="LQE276" s="692"/>
      <c r="LQF276" s="692"/>
      <c r="LQG276" s="692"/>
      <c r="LQH276" s="692"/>
      <c r="LQI276" s="692"/>
      <c r="LQJ276" s="692"/>
      <c r="LQK276" s="692"/>
      <c r="LQL276" s="692"/>
      <c r="LQM276" s="692"/>
      <c r="LQN276" s="692"/>
      <c r="LQO276" s="692"/>
      <c r="LQP276" s="692"/>
      <c r="LQQ276" s="692"/>
      <c r="LQR276" s="692"/>
      <c r="LQS276" s="692"/>
      <c r="LQT276" s="692"/>
      <c r="LQU276" s="692"/>
      <c r="LQV276" s="692"/>
      <c r="LQW276" s="692"/>
      <c r="LQX276" s="692"/>
      <c r="LQY276" s="692"/>
      <c r="LQZ276" s="692"/>
      <c r="LRA276" s="692"/>
      <c r="LRB276" s="692"/>
      <c r="LRC276" s="692"/>
      <c r="LRD276" s="692"/>
      <c r="LRE276" s="692"/>
      <c r="LRF276" s="692"/>
      <c r="LRG276" s="692"/>
      <c r="LRH276" s="692"/>
      <c r="LRI276" s="692"/>
      <c r="LRJ276" s="692"/>
      <c r="LRK276" s="692"/>
      <c r="LRL276" s="692"/>
      <c r="LRM276" s="692"/>
      <c r="LRN276" s="692"/>
      <c r="LRO276" s="692"/>
      <c r="LRP276" s="692"/>
      <c r="LRQ276" s="692"/>
      <c r="LRR276" s="692"/>
      <c r="LRS276" s="692"/>
      <c r="LRT276" s="692"/>
      <c r="LRU276" s="692"/>
      <c r="LRV276" s="692"/>
      <c r="LRW276" s="692"/>
      <c r="LRX276" s="692"/>
      <c r="LRY276" s="692"/>
      <c r="LRZ276" s="692"/>
      <c r="LSA276" s="692"/>
      <c r="LSB276" s="692"/>
      <c r="LSC276" s="692"/>
      <c r="LSD276" s="692"/>
      <c r="LSE276" s="692"/>
      <c r="LSF276" s="692"/>
      <c r="LSG276" s="692"/>
      <c r="LSH276" s="692"/>
      <c r="LSI276" s="692"/>
      <c r="LSJ276" s="692"/>
      <c r="LSK276" s="692"/>
      <c r="LSL276" s="692"/>
      <c r="LSM276" s="692"/>
      <c r="LSN276" s="692"/>
      <c r="LSO276" s="692"/>
      <c r="LSP276" s="692"/>
      <c r="LSQ276" s="692"/>
      <c r="LSR276" s="692"/>
      <c r="LSS276" s="692"/>
      <c r="LST276" s="692"/>
      <c r="LSU276" s="692"/>
      <c r="LSV276" s="692"/>
      <c r="LSW276" s="692"/>
      <c r="LSX276" s="692"/>
      <c r="LSY276" s="692"/>
      <c r="LSZ276" s="692"/>
      <c r="LTA276" s="692"/>
      <c r="LTB276" s="692"/>
      <c r="LTC276" s="692"/>
      <c r="LTD276" s="692"/>
      <c r="LTE276" s="692"/>
      <c r="LTF276" s="692"/>
      <c r="LTG276" s="692"/>
      <c r="LTH276" s="692"/>
      <c r="LTI276" s="692"/>
      <c r="LTJ276" s="692"/>
      <c r="LTK276" s="692"/>
      <c r="LTL276" s="692"/>
      <c r="LTM276" s="692"/>
      <c r="LTN276" s="692"/>
      <c r="LTO276" s="692"/>
      <c r="LTP276" s="692"/>
      <c r="LTQ276" s="692"/>
      <c r="LTR276" s="692"/>
      <c r="LTS276" s="692"/>
      <c r="LTT276" s="692"/>
      <c r="LTU276" s="692"/>
      <c r="LTV276" s="692"/>
      <c r="LTW276" s="692"/>
      <c r="LTX276" s="692"/>
      <c r="LTY276" s="692"/>
      <c r="LTZ276" s="692"/>
      <c r="LUA276" s="692"/>
      <c r="LUB276" s="692"/>
      <c r="LUC276" s="692"/>
      <c r="LUD276" s="692"/>
      <c r="LUE276" s="692"/>
      <c r="LUF276" s="692"/>
      <c r="LUG276" s="692"/>
      <c r="LUH276" s="692"/>
      <c r="LUI276" s="692"/>
      <c r="LUJ276" s="692"/>
      <c r="LUK276" s="692"/>
      <c r="LUL276" s="692"/>
      <c r="LUM276" s="692"/>
      <c r="LUN276" s="692"/>
      <c r="LUO276" s="692"/>
      <c r="LUP276" s="692"/>
      <c r="LUQ276" s="692"/>
      <c r="LUR276" s="692"/>
      <c r="LUS276" s="692"/>
      <c r="LUT276" s="692"/>
      <c r="LUU276" s="692"/>
      <c r="LUV276" s="692"/>
      <c r="LUW276" s="692"/>
      <c r="LUX276" s="692"/>
      <c r="LUY276" s="692"/>
      <c r="LUZ276" s="692"/>
      <c r="LVA276" s="692"/>
      <c r="LVB276" s="692"/>
      <c r="LVC276" s="692"/>
      <c r="LVD276" s="692"/>
      <c r="LVE276" s="692"/>
      <c r="LVF276" s="692"/>
      <c r="LVG276" s="692"/>
      <c r="LVH276" s="692"/>
      <c r="LVI276" s="692"/>
      <c r="LVJ276" s="692"/>
      <c r="LVK276" s="692"/>
      <c r="LVL276" s="692"/>
      <c r="LVM276" s="692"/>
      <c r="LVN276" s="692"/>
      <c r="LVO276" s="692"/>
      <c r="LVP276" s="692"/>
      <c r="LVQ276" s="692"/>
      <c r="LVR276" s="692"/>
      <c r="LVS276" s="692"/>
      <c r="LVT276" s="692"/>
      <c r="LVU276" s="692"/>
      <c r="LVV276" s="692"/>
      <c r="LVW276" s="692"/>
      <c r="LVX276" s="692"/>
      <c r="LVY276" s="692"/>
      <c r="LVZ276" s="692"/>
      <c r="LWA276" s="692"/>
      <c r="LWB276" s="692"/>
      <c r="LWC276" s="692"/>
      <c r="LWD276" s="692"/>
      <c r="LWE276" s="692"/>
      <c r="LWF276" s="692"/>
      <c r="LWG276" s="692"/>
      <c r="LWH276" s="692"/>
      <c r="LWI276" s="692"/>
      <c r="LWJ276" s="692"/>
      <c r="LWK276" s="692"/>
      <c r="LWL276" s="692"/>
      <c r="LWM276" s="692"/>
      <c r="LWN276" s="692"/>
      <c r="LWO276" s="692"/>
      <c r="LWP276" s="692"/>
      <c r="LWQ276" s="692"/>
      <c r="LWR276" s="692"/>
      <c r="LWS276" s="692"/>
      <c r="LWT276" s="692"/>
      <c r="LWU276" s="692"/>
      <c r="LWV276" s="692"/>
      <c r="LWW276" s="692"/>
      <c r="LWX276" s="692"/>
      <c r="LWY276" s="692"/>
      <c r="LWZ276" s="692"/>
      <c r="LXA276" s="692"/>
      <c r="LXB276" s="692"/>
      <c r="LXC276" s="692"/>
      <c r="LXD276" s="692"/>
      <c r="LXE276" s="692"/>
      <c r="LXF276" s="692"/>
      <c r="LXG276" s="692"/>
      <c r="LXH276" s="692"/>
      <c r="LXI276" s="692"/>
      <c r="LXJ276" s="692"/>
      <c r="LXK276" s="692"/>
      <c r="LXL276" s="692"/>
      <c r="LXM276" s="692"/>
      <c r="LXN276" s="692"/>
      <c r="LXO276" s="692"/>
      <c r="LXP276" s="692"/>
      <c r="LXQ276" s="692"/>
      <c r="LXR276" s="692"/>
      <c r="LXS276" s="692"/>
      <c r="LXT276" s="692"/>
      <c r="LXU276" s="692"/>
      <c r="LXV276" s="692"/>
      <c r="LXW276" s="692"/>
      <c r="LXX276" s="692"/>
      <c r="LXY276" s="692"/>
      <c r="LXZ276" s="692"/>
      <c r="LYA276" s="692"/>
      <c r="LYB276" s="692"/>
      <c r="LYC276" s="692"/>
      <c r="LYD276" s="692"/>
      <c r="LYE276" s="692"/>
      <c r="LYF276" s="692"/>
      <c r="LYG276" s="692"/>
      <c r="LYH276" s="692"/>
      <c r="LYI276" s="692"/>
      <c r="LYJ276" s="692"/>
      <c r="LYK276" s="692"/>
      <c r="LYL276" s="692"/>
      <c r="LYM276" s="692"/>
      <c r="LYN276" s="692"/>
      <c r="LYO276" s="692"/>
      <c r="LYP276" s="692"/>
      <c r="LYQ276" s="692"/>
      <c r="LYR276" s="692"/>
      <c r="LYS276" s="692"/>
      <c r="LYT276" s="692"/>
      <c r="LYU276" s="692"/>
      <c r="LYV276" s="692"/>
      <c r="LYW276" s="692"/>
      <c r="LYX276" s="692"/>
      <c r="LYY276" s="692"/>
      <c r="LYZ276" s="692"/>
      <c r="LZA276" s="692"/>
      <c r="LZB276" s="692"/>
      <c r="LZC276" s="692"/>
      <c r="LZD276" s="692"/>
      <c r="LZE276" s="692"/>
      <c r="LZF276" s="692"/>
      <c r="LZG276" s="692"/>
      <c r="LZH276" s="692"/>
      <c r="LZI276" s="692"/>
      <c r="LZJ276" s="692"/>
      <c r="LZK276" s="692"/>
      <c r="LZL276" s="692"/>
      <c r="LZM276" s="692"/>
      <c r="LZN276" s="692"/>
      <c r="LZO276" s="692"/>
      <c r="LZP276" s="692"/>
      <c r="LZQ276" s="692"/>
      <c r="LZR276" s="692"/>
      <c r="LZS276" s="692"/>
      <c r="LZT276" s="692"/>
      <c r="LZU276" s="692"/>
      <c r="LZV276" s="692"/>
      <c r="LZW276" s="692"/>
      <c r="LZX276" s="692"/>
      <c r="LZY276" s="692"/>
      <c r="LZZ276" s="692"/>
      <c r="MAA276" s="692"/>
      <c r="MAB276" s="692"/>
      <c r="MAC276" s="692"/>
      <c r="MAD276" s="692"/>
      <c r="MAE276" s="692"/>
      <c r="MAF276" s="692"/>
      <c r="MAG276" s="692"/>
      <c r="MAH276" s="692"/>
      <c r="MAI276" s="692"/>
      <c r="MAJ276" s="692"/>
      <c r="MAK276" s="692"/>
      <c r="MAL276" s="692"/>
      <c r="MAM276" s="692"/>
      <c r="MAN276" s="692"/>
      <c r="MAO276" s="692"/>
      <c r="MAP276" s="692"/>
      <c r="MAQ276" s="692"/>
      <c r="MAR276" s="692"/>
      <c r="MAS276" s="692"/>
      <c r="MAT276" s="692"/>
      <c r="MAU276" s="692"/>
      <c r="MAV276" s="692"/>
      <c r="MAW276" s="692"/>
      <c r="MAX276" s="692"/>
      <c r="MAY276" s="692"/>
      <c r="MAZ276" s="692"/>
      <c r="MBA276" s="692"/>
      <c r="MBB276" s="692"/>
      <c r="MBC276" s="692"/>
      <c r="MBD276" s="692"/>
      <c r="MBE276" s="692"/>
      <c r="MBF276" s="692"/>
      <c r="MBG276" s="692"/>
      <c r="MBH276" s="692"/>
      <c r="MBI276" s="692"/>
      <c r="MBJ276" s="692"/>
      <c r="MBK276" s="692"/>
      <c r="MBL276" s="692"/>
      <c r="MBM276" s="692"/>
      <c r="MBN276" s="692"/>
      <c r="MBO276" s="692"/>
      <c r="MBP276" s="692"/>
      <c r="MBQ276" s="692"/>
      <c r="MBR276" s="692"/>
      <c r="MBS276" s="692"/>
      <c r="MBT276" s="692"/>
      <c r="MBU276" s="692"/>
      <c r="MBV276" s="692"/>
      <c r="MBW276" s="692"/>
      <c r="MBX276" s="692"/>
      <c r="MBY276" s="692"/>
      <c r="MBZ276" s="692"/>
      <c r="MCA276" s="692"/>
      <c r="MCB276" s="692"/>
      <c r="MCC276" s="692"/>
      <c r="MCD276" s="692"/>
      <c r="MCE276" s="692"/>
      <c r="MCF276" s="692"/>
      <c r="MCG276" s="692"/>
      <c r="MCH276" s="692"/>
      <c r="MCI276" s="692"/>
      <c r="MCJ276" s="692"/>
      <c r="MCK276" s="692"/>
      <c r="MCL276" s="692"/>
      <c r="MCM276" s="692"/>
      <c r="MCN276" s="692"/>
      <c r="MCO276" s="692"/>
      <c r="MCP276" s="692"/>
      <c r="MCQ276" s="692"/>
      <c r="MCR276" s="692"/>
      <c r="MCS276" s="692"/>
      <c r="MCT276" s="692"/>
      <c r="MCU276" s="692"/>
      <c r="MCV276" s="692"/>
      <c r="MCW276" s="692"/>
      <c r="MCX276" s="692"/>
      <c r="MCY276" s="692"/>
      <c r="MCZ276" s="692"/>
      <c r="MDA276" s="692"/>
      <c r="MDB276" s="692"/>
      <c r="MDC276" s="692"/>
      <c r="MDD276" s="692"/>
      <c r="MDE276" s="692"/>
      <c r="MDF276" s="692"/>
      <c r="MDG276" s="692"/>
      <c r="MDH276" s="692"/>
      <c r="MDI276" s="692"/>
      <c r="MDJ276" s="692"/>
      <c r="MDK276" s="692"/>
      <c r="MDL276" s="692"/>
      <c r="MDM276" s="692"/>
      <c r="MDN276" s="692"/>
      <c r="MDO276" s="692"/>
      <c r="MDP276" s="692"/>
      <c r="MDQ276" s="692"/>
      <c r="MDR276" s="692"/>
      <c r="MDS276" s="692"/>
      <c r="MDT276" s="692"/>
      <c r="MDU276" s="692"/>
      <c r="MDV276" s="692"/>
      <c r="MDW276" s="692"/>
      <c r="MDX276" s="692"/>
      <c r="MDY276" s="692"/>
      <c r="MDZ276" s="692"/>
      <c r="MEA276" s="692"/>
      <c r="MEB276" s="692"/>
      <c r="MEC276" s="692"/>
      <c r="MED276" s="692"/>
      <c r="MEE276" s="692"/>
      <c r="MEF276" s="692"/>
      <c r="MEG276" s="692"/>
      <c r="MEH276" s="692"/>
      <c r="MEI276" s="692"/>
      <c r="MEJ276" s="692"/>
      <c r="MEK276" s="692"/>
      <c r="MEL276" s="692"/>
      <c r="MEM276" s="692"/>
      <c r="MEN276" s="692"/>
      <c r="MEO276" s="692"/>
      <c r="MEP276" s="692"/>
      <c r="MEQ276" s="692"/>
      <c r="MER276" s="692"/>
      <c r="MES276" s="692"/>
      <c r="MET276" s="692"/>
      <c r="MEU276" s="692"/>
      <c r="MEV276" s="692"/>
      <c r="MEW276" s="692"/>
      <c r="MEX276" s="692"/>
      <c r="MEY276" s="692"/>
      <c r="MEZ276" s="692"/>
      <c r="MFA276" s="692"/>
      <c r="MFB276" s="692"/>
      <c r="MFC276" s="692"/>
      <c r="MFD276" s="692"/>
      <c r="MFE276" s="692"/>
      <c r="MFF276" s="692"/>
      <c r="MFG276" s="692"/>
      <c r="MFH276" s="692"/>
      <c r="MFI276" s="692"/>
      <c r="MFJ276" s="692"/>
      <c r="MFK276" s="692"/>
      <c r="MFL276" s="692"/>
      <c r="MFM276" s="692"/>
      <c r="MFN276" s="692"/>
      <c r="MFO276" s="692"/>
      <c r="MFP276" s="692"/>
      <c r="MFQ276" s="692"/>
      <c r="MFR276" s="692"/>
      <c r="MFS276" s="692"/>
      <c r="MFT276" s="692"/>
      <c r="MFU276" s="692"/>
      <c r="MFV276" s="692"/>
      <c r="MFW276" s="692"/>
      <c r="MFX276" s="692"/>
      <c r="MFY276" s="692"/>
      <c r="MFZ276" s="692"/>
      <c r="MGA276" s="692"/>
      <c r="MGB276" s="692"/>
      <c r="MGC276" s="692"/>
      <c r="MGD276" s="692"/>
      <c r="MGE276" s="692"/>
      <c r="MGF276" s="692"/>
      <c r="MGG276" s="692"/>
      <c r="MGH276" s="692"/>
      <c r="MGI276" s="692"/>
      <c r="MGJ276" s="692"/>
      <c r="MGK276" s="692"/>
      <c r="MGL276" s="692"/>
      <c r="MGM276" s="692"/>
      <c r="MGN276" s="692"/>
      <c r="MGO276" s="692"/>
      <c r="MGP276" s="692"/>
      <c r="MGQ276" s="692"/>
      <c r="MGR276" s="692"/>
      <c r="MGS276" s="692"/>
      <c r="MGT276" s="692"/>
      <c r="MGU276" s="692"/>
      <c r="MGV276" s="692"/>
      <c r="MGW276" s="692"/>
      <c r="MGX276" s="692"/>
      <c r="MGY276" s="692"/>
      <c r="MGZ276" s="692"/>
      <c r="MHA276" s="692"/>
      <c r="MHB276" s="692"/>
      <c r="MHC276" s="692"/>
      <c r="MHD276" s="692"/>
      <c r="MHE276" s="692"/>
      <c r="MHF276" s="692"/>
      <c r="MHG276" s="692"/>
      <c r="MHH276" s="692"/>
      <c r="MHI276" s="692"/>
      <c r="MHJ276" s="692"/>
      <c r="MHK276" s="692"/>
      <c r="MHL276" s="692"/>
      <c r="MHM276" s="692"/>
      <c r="MHN276" s="692"/>
      <c r="MHO276" s="692"/>
      <c r="MHP276" s="692"/>
      <c r="MHQ276" s="692"/>
      <c r="MHR276" s="692"/>
      <c r="MHS276" s="692"/>
      <c r="MHT276" s="692"/>
      <c r="MHU276" s="692"/>
      <c r="MHV276" s="692"/>
      <c r="MHW276" s="692"/>
      <c r="MHX276" s="692"/>
      <c r="MHY276" s="692"/>
      <c r="MHZ276" s="692"/>
      <c r="MIA276" s="692"/>
      <c r="MIB276" s="692"/>
      <c r="MIC276" s="692"/>
      <c r="MID276" s="692"/>
      <c r="MIE276" s="692"/>
      <c r="MIF276" s="692"/>
      <c r="MIG276" s="692"/>
      <c r="MIH276" s="692"/>
      <c r="MII276" s="692"/>
      <c r="MIJ276" s="692"/>
      <c r="MIK276" s="692"/>
      <c r="MIL276" s="692"/>
      <c r="MIM276" s="692"/>
      <c r="MIN276" s="692"/>
      <c r="MIO276" s="692"/>
      <c r="MIP276" s="692"/>
      <c r="MIQ276" s="692"/>
      <c r="MIR276" s="692"/>
      <c r="MIS276" s="692"/>
      <c r="MIT276" s="692"/>
      <c r="MIU276" s="692"/>
      <c r="MIV276" s="692"/>
      <c r="MIW276" s="692"/>
      <c r="MIX276" s="692"/>
      <c r="MIY276" s="692"/>
      <c r="MIZ276" s="692"/>
      <c r="MJA276" s="692"/>
      <c r="MJB276" s="692"/>
      <c r="MJC276" s="692"/>
      <c r="MJD276" s="692"/>
      <c r="MJE276" s="692"/>
      <c r="MJF276" s="692"/>
      <c r="MJG276" s="692"/>
      <c r="MJH276" s="692"/>
      <c r="MJI276" s="692"/>
      <c r="MJJ276" s="692"/>
      <c r="MJK276" s="692"/>
      <c r="MJL276" s="692"/>
      <c r="MJM276" s="692"/>
      <c r="MJN276" s="692"/>
      <c r="MJO276" s="692"/>
      <c r="MJP276" s="692"/>
      <c r="MJQ276" s="692"/>
      <c r="MJR276" s="692"/>
      <c r="MJS276" s="692"/>
      <c r="MJT276" s="692"/>
      <c r="MJU276" s="692"/>
      <c r="MJV276" s="692"/>
      <c r="MJW276" s="692"/>
      <c r="MJX276" s="692"/>
      <c r="MJY276" s="692"/>
      <c r="MJZ276" s="692"/>
      <c r="MKA276" s="692"/>
      <c r="MKB276" s="692"/>
      <c r="MKC276" s="692"/>
      <c r="MKD276" s="692"/>
      <c r="MKE276" s="692"/>
      <c r="MKF276" s="692"/>
      <c r="MKG276" s="692"/>
      <c r="MKH276" s="692"/>
      <c r="MKI276" s="692"/>
      <c r="MKJ276" s="692"/>
      <c r="MKK276" s="692"/>
      <c r="MKL276" s="692"/>
      <c r="MKM276" s="692"/>
      <c r="MKN276" s="692"/>
      <c r="MKO276" s="692"/>
      <c r="MKP276" s="692"/>
      <c r="MKQ276" s="692"/>
      <c r="MKR276" s="692"/>
      <c r="MKS276" s="692"/>
      <c r="MKT276" s="692"/>
      <c r="MKU276" s="692"/>
      <c r="MKV276" s="692"/>
      <c r="MKW276" s="692"/>
      <c r="MKX276" s="692"/>
      <c r="MKY276" s="692"/>
      <c r="MKZ276" s="692"/>
      <c r="MLA276" s="692"/>
      <c r="MLB276" s="692"/>
      <c r="MLC276" s="692"/>
      <c r="MLD276" s="692"/>
      <c r="MLE276" s="692"/>
      <c r="MLF276" s="692"/>
      <c r="MLG276" s="692"/>
      <c r="MLH276" s="692"/>
      <c r="MLI276" s="692"/>
      <c r="MLJ276" s="692"/>
      <c r="MLK276" s="692"/>
      <c r="MLL276" s="692"/>
      <c r="MLM276" s="692"/>
      <c r="MLN276" s="692"/>
      <c r="MLO276" s="692"/>
      <c r="MLP276" s="692"/>
      <c r="MLQ276" s="692"/>
      <c r="MLR276" s="692"/>
      <c r="MLS276" s="692"/>
      <c r="MLT276" s="692"/>
      <c r="MLU276" s="692"/>
      <c r="MLV276" s="692"/>
      <c r="MLW276" s="692"/>
      <c r="MLX276" s="692"/>
      <c r="MLY276" s="692"/>
      <c r="MLZ276" s="692"/>
      <c r="MMA276" s="692"/>
      <c r="MMB276" s="692"/>
      <c r="MMC276" s="692"/>
      <c r="MMD276" s="692"/>
      <c r="MME276" s="692"/>
      <c r="MMF276" s="692"/>
      <c r="MMG276" s="692"/>
      <c r="MMH276" s="692"/>
      <c r="MMI276" s="692"/>
      <c r="MMJ276" s="692"/>
      <c r="MMK276" s="692"/>
      <c r="MML276" s="692"/>
      <c r="MMM276" s="692"/>
      <c r="MMN276" s="692"/>
      <c r="MMO276" s="692"/>
      <c r="MMP276" s="692"/>
      <c r="MMQ276" s="692"/>
      <c r="MMR276" s="692"/>
      <c r="MMS276" s="692"/>
      <c r="MMT276" s="692"/>
      <c r="MMU276" s="692"/>
      <c r="MMV276" s="692"/>
      <c r="MMW276" s="692"/>
      <c r="MMX276" s="692"/>
      <c r="MMY276" s="692"/>
      <c r="MMZ276" s="692"/>
      <c r="MNA276" s="692"/>
      <c r="MNB276" s="692"/>
      <c r="MNC276" s="692"/>
      <c r="MND276" s="692"/>
      <c r="MNE276" s="692"/>
      <c r="MNF276" s="692"/>
      <c r="MNG276" s="692"/>
      <c r="MNH276" s="692"/>
      <c r="MNI276" s="692"/>
      <c r="MNJ276" s="692"/>
      <c r="MNK276" s="692"/>
      <c r="MNL276" s="692"/>
      <c r="MNM276" s="692"/>
      <c r="MNN276" s="692"/>
      <c r="MNO276" s="692"/>
      <c r="MNP276" s="692"/>
      <c r="MNQ276" s="692"/>
      <c r="MNR276" s="692"/>
      <c r="MNS276" s="692"/>
      <c r="MNT276" s="692"/>
      <c r="MNU276" s="692"/>
      <c r="MNV276" s="692"/>
      <c r="MNW276" s="692"/>
      <c r="MNX276" s="692"/>
      <c r="MNY276" s="692"/>
      <c r="MNZ276" s="692"/>
      <c r="MOA276" s="692"/>
      <c r="MOB276" s="692"/>
      <c r="MOC276" s="692"/>
      <c r="MOD276" s="692"/>
      <c r="MOE276" s="692"/>
      <c r="MOF276" s="692"/>
      <c r="MOG276" s="692"/>
      <c r="MOH276" s="692"/>
      <c r="MOI276" s="692"/>
      <c r="MOJ276" s="692"/>
      <c r="MOK276" s="692"/>
      <c r="MOL276" s="692"/>
      <c r="MOM276" s="692"/>
      <c r="MON276" s="692"/>
      <c r="MOO276" s="692"/>
      <c r="MOP276" s="692"/>
      <c r="MOQ276" s="692"/>
      <c r="MOR276" s="692"/>
      <c r="MOS276" s="692"/>
      <c r="MOT276" s="692"/>
      <c r="MOU276" s="692"/>
      <c r="MOV276" s="692"/>
      <c r="MOW276" s="692"/>
      <c r="MOX276" s="692"/>
      <c r="MOY276" s="692"/>
      <c r="MOZ276" s="692"/>
      <c r="MPA276" s="692"/>
      <c r="MPB276" s="692"/>
      <c r="MPC276" s="692"/>
      <c r="MPD276" s="692"/>
      <c r="MPE276" s="692"/>
      <c r="MPF276" s="692"/>
      <c r="MPG276" s="692"/>
      <c r="MPH276" s="692"/>
      <c r="MPI276" s="692"/>
      <c r="MPJ276" s="692"/>
      <c r="MPK276" s="692"/>
      <c r="MPL276" s="692"/>
      <c r="MPM276" s="692"/>
      <c r="MPN276" s="692"/>
      <c r="MPO276" s="692"/>
      <c r="MPP276" s="692"/>
      <c r="MPQ276" s="692"/>
      <c r="MPR276" s="692"/>
      <c r="MPS276" s="692"/>
      <c r="MPT276" s="692"/>
      <c r="MPU276" s="692"/>
      <c r="MPV276" s="692"/>
      <c r="MPW276" s="692"/>
      <c r="MPX276" s="692"/>
      <c r="MPY276" s="692"/>
      <c r="MPZ276" s="692"/>
      <c r="MQA276" s="692"/>
      <c r="MQB276" s="692"/>
      <c r="MQC276" s="692"/>
      <c r="MQD276" s="692"/>
      <c r="MQE276" s="692"/>
      <c r="MQF276" s="692"/>
      <c r="MQG276" s="692"/>
      <c r="MQH276" s="692"/>
      <c r="MQI276" s="692"/>
      <c r="MQJ276" s="692"/>
      <c r="MQK276" s="692"/>
      <c r="MQL276" s="692"/>
      <c r="MQM276" s="692"/>
      <c r="MQN276" s="692"/>
      <c r="MQO276" s="692"/>
      <c r="MQP276" s="692"/>
      <c r="MQQ276" s="692"/>
      <c r="MQR276" s="692"/>
      <c r="MQS276" s="692"/>
      <c r="MQT276" s="692"/>
      <c r="MQU276" s="692"/>
      <c r="MQV276" s="692"/>
      <c r="MQW276" s="692"/>
      <c r="MQX276" s="692"/>
      <c r="MQY276" s="692"/>
      <c r="MQZ276" s="692"/>
      <c r="MRA276" s="692"/>
      <c r="MRB276" s="692"/>
      <c r="MRC276" s="692"/>
      <c r="MRD276" s="692"/>
      <c r="MRE276" s="692"/>
      <c r="MRF276" s="692"/>
      <c r="MRG276" s="692"/>
      <c r="MRH276" s="692"/>
      <c r="MRI276" s="692"/>
      <c r="MRJ276" s="692"/>
      <c r="MRK276" s="692"/>
      <c r="MRL276" s="692"/>
      <c r="MRM276" s="692"/>
      <c r="MRN276" s="692"/>
      <c r="MRO276" s="692"/>
      <c r="MRP276" s="692"/>
      <c r="MRQ276" s="692"/>
      <c r="MRR276" s="692"/>
      <c r="MRS276" s="692"/>
      <c r="MRT276" s="692"/>
      <c r="MRU276" s="692"/>
      <c r="MRV276" s="692"/>
      <c r="MRW276" s="692"/>
      <c r="MRX276" s="692"/>
      <c r="MRY276" s="692"/>
      <c r="MRZ276" s="692"/>
      <c r="MSA276" s="692"/>
      <c r="MSB276" s="692"/>
      <c r="MSC276" s="692"/>
      <c r="MSD276" s="692"/>
      <c r="MSE276" s="692"/>
      <c r="MSF276" s="692"/>
      <c r="MSG276" s="692"/>
      <c r="MSH276" s="692"/>
      <c r="MSI276" s="692"/>
      <c r="MSJ276" s="692"/>
      <c r="MSK276" s="692"/>
      <c r="MSL276" s="692"/>
      <c r="MSM276" s="692"/>
      <c r="MSN276" s="692"/>
      <c r="MSO276" s="692"/>
      <c r="MSP276" s="692"/>
      <c r="MSQ276" s="692"/>
      <c r="MSR276" s="692"/>
      <c r="MSS276" s="692"/>
      <c r="MST276" s="692"/>
      <c r="MSU276" s="692"/>
      <c r="MSV276" s="692"/>
      <c r="MSW276" s="692"/>
      <c r="MSX276" s="692"/>
      <c r="MSY276" s="692"/>
      <c r="MSZ276" s="692"/>
      <c r="MTA276" s="692"/>
      <c r="MTB276" s="692"/>
      <c r="MTC276" s="692"/>
      <c r="MTD276" s="692"/>
      <c r="MTE276" s="692"/>
      <c r="MTF276" s="692"/>
      <c r="MTG276" s="692"/>
      <c r="MTH276" s="692"/>
      <c r="MTI276" s="692"/>
      <c r="MTJ276" s="692"/>
      <c r="MTK276" s="692"/>
      <c r="MTL276" s="692"/>
      <c r="MTM276" s="692"/>
      <c r="MTN276" s="692"/>
      <c r="MTO276" s="692"/>
      <c r="MTP276" s="692"/>
      <c r="MTQ276" s="692"/>
      <c r="MTR276" s="692"/>
      <c r="MTS276" s="692"/>
      <c r="MTT276" s="692"/>
      <c r="MTU276" s="692"/>
      <c r="MTV276" s="692"/>
      <c r="MTW276" s="692"/>
      <c r="MTX276" s="692"/>
      <c r="MTY276" s="692"/>
      <c r="MTZ276" s="692"/>
      <c r="MUA276" s="692"/>
      <c r="MUB276" s="692"/>
      <c r="MUC276" s="692"/>
      <c r="MUD276" s="692"/>
      <c r="MUE276" s="692"/>
      <c r="MUF276" s="692"/>
      <c r="MUG276" s="692"/>
      <c r="MUH276" s="692"/>
      <c r="MUI276" s="692"/>
      <c r="MUJ276" s="692"/>
      <c r="MUK276" s="692"/>
      <c r="MUL276" s="692"/>
      <c r="MUM276" s="692"/>
      <c r="MUN276" s="692"/>
      <c r="MUO276" s="692"/>
      <c r="MUP276" s="692"/>
      <c r="MUQ276" s="692"/>
      <c r="MUR276" s="692"/>
      <c r="MUS276" s="692"/>
      <c r="MUT276" s="692"/>
      <c r="MUU276" s="692"/>
      <c r="MUV276" s="692"/>
      <c r="MUW276" s="692"/>
      <c r="MUX276" s="692"/>
      <c r="MUY276" s="692"/>
      <c r="MUZ276" s="692"/>
      <c r="MVA276" s="692"/>
      <c r="MVB276" s="692"/>
      <c r="MVC276" s="692"/>
      <c r="MVD276" s="692"/>
      <c r="MVE276" s="692"/>
      <c r="MVF276" s="692"/>
      <c r="MVG276" s="692"/>
      <c r="MVH276" s="692"/>
      <c r="MVI276" s="692"/>
      <c r="MVJ276" s="692"/>
      <c r="MVK276" s="692"/>
      <c r="MVL276" s="692"/>
      <c r="MVM276" s="692"/>
      <c r="MVN276" s="692"/>
      <c r="MVO276" s="692"/>
      <c r="MVP276" s="692"/>
      <c r="MVQ276" s="692"/>
      <c r="MVR276" s="692"/>
      <c r="MVS276" s="692"/>
      <c r="MVT276" s="692"/>
      <c r="MVU276" s="692"/>
      <c r="MVV276" s="692"/>
      <c r="MVW276" s="692"/>
      <c r="MVX276" s="692"/>
      <c r="MVY276" s="692"/>
      <c r="MVZ276" s="692"/>
      <c r="MWA276" s="692"/>
      <c r="MWB276" s="692"/>
      <c r="MWC276" s="692"/>
      <c r="MWD276" s="692"/>
      <c r="MWE276" s="692"/>
      <c r="MWF276" s="692"/>
      <c r="MWG276" s="692"/>
      <c r="MWH276" s="692"/>
      <c r="MWI276" s="692"/>
      <c r="MWJ276" s="692"/>
      <c r="MWK276" s="692"/>
      <c r="MWL276" s="692"/>
      <c r="MWM276" s="692"/>
      <c r="MWN276" s="692"/>
      <c r="MWO276" s="692"/>
      <c r="MWP276" s="692"/>
      <c r="MWQ276" s="692"/>
      <c r="MWR276" s="692"/>
      <c r="MWS276" s="692"/>
      <c r="MWT276" s="692"/>
      <c r="MWU276" s="692"/>
      <c r="MWV276" s="692"/>
      <c r="MWW276" s="692"/>
      <c r="MWX276" s="692"/>
      <c r="MWY276" s="692"/>
      <c r="MWZ276" s="692"/>
      <c r="MXA276" s="692"/>
      <c r="MXB276" s="692"/>
      <c r="MXC276" s="692"/>
      <c r="MXD276" s="692"/>
      <c r="MXE276" s="692"/>
      <c r="MXF276" s="692"/>
      <c r="MXG276" s="692"/>
      <c r="MXH276" s="692"/>
      <c r="MXI276" s="692"/>
      <c r="MXJ276" s="692"/>
      <c r="MXK276" s="692"/>
      <c r="MXL276" s="692"/>
      <c r="MXM276" s="692"/>
      <c r="MXN276" s="692"/>
      <c r="MXO276" s="692"/>
      <c r="MXP276" s="692"/>
      <c r="MXQ276" s="692"/>
      <c r="MXR276" s="692"/>
      <c r="MXS276" s="692"/>
      <c r="MXT276" s="692"/>
      <c r="MXU276" s="692"/>
      <c r="MXV276" s="692"/>
      <c r="MXW276" s="692"/>
      <c r="MXX276" s="692"/>
      <c r="MXY276" s="692"/>
      <c r="MXZ276" s="692"/>
      <c r="MYA276" s="692"/>
      <c r="MYB276" s="692"/>
      <c r="MYC276" s="692"/>
      <c r="MYD276" s="692"/>
      <c r="MYE276" s="692"/>
      <c r="MYF276" s="692"/>
      <c r="MYG276" s="692"/>
      <c r="MYH276" s="692"/>
      <c r="MYI276" s="692"/>
      <c r="MYJ276" s="692"/>
      <c r="MYK276" s="692"/>
      <c r="MYL276" s="692"/>
      <c r="MYM276" s="692"/>
      <c r="MYN276" s="692"/>
      <c r="MYO276" s="692"/>
      <c r="MYP276" s="692"/>
      <c r="MYQ276" s="692"/>
      <c r="MYR276" s="692"/>
      <c r="MYS276" s="692"/>
      <c r="MYT276" s="692"/>
      <c r="MYU276" s="692"/>
      <c r="MYV276" s="692"/>
      <c r="MYW276" s="692"/>
      <c r="MYX276" s="692"/>
      <c r="MYY276" s="692"/>
      <c r="MYZ276" s="692"/>
      <c r="MZA276" s="692"/>
      <c r="MZB276" s="692"/>
      <c r="MZC276" s="692"/>
      <c r="MZD276" s="692"/>
      <c r="MZE276" s="692"/>
      <c r="MZF276" s="692"/>
      <c r="MZG276" s="692"/>
      <c r="MZH276" s="692"/>
      <c r="MZI276" s="692"/>
      <c r="MZJ276" s="692"/>
      <c r="MZK276" s="692"/>
      <c r="MZL276" s="692"/>
      <c r="MZM276" s="692"/>
      <c r="MZN276" s="692"/>
      <c r="MZO276" s="692"/>
      <c r="MZP276" s="692"/>
      <c r="MZQ276" s="692"/>
      <c r="MZR276" s="692"/>
      <c r="MZS276" s="692"/>
      <c r="MZT276" s="692"/>
      <c r="MZU276" s="692"/>
      <c r="MZV276" s="692"/>
      <c r="MZW276" s="692"/>
      <c r="MZX276" s="692"/>
      <c r="MZY276" s="692"/>
      <c r="MZZ276" s="692"/>
      <c r="NAA276" s="692"/>
      <c r="NAB276" s="692"/>
      <c r="NAC276" s="692"/>
      <c r="NAD276" s="692"/>
      <c r="NAE276" s="692"/>
      <c r="NAF276" s="692"/>
      <c r="NAG276" s="692"/>
      <c r="NAH276" s="692"/>
      <c r="NAI276" s="692"/>
      <c r="NAJ276" s="692"/>
      <c r="NAK276" s="692"/>
      <c r="NAL276" s="692"/>
      <c r="NAM276" s="692"/>
      <c r="NAN276" s="692"/>
      <c r="NAO276" s="692"/>
      <c r="NAP276" s="692"/>
      <c r="NAQ276" s="692"/>
      <c r="NAR276" s="692"/>
      <c r="NAS276" s="692"/>
      <c r="NAT276" s="692"/>
      <c r="NAU276" s="692"/>
      <c r="NAV276" s="692"/>
      <c r="NAW276" s="692"/>
      <c r="NAX276" s="692"/>
      <c r="NAY276" s="692"/>
      <c r="NAZ276" s="692"/>
      <c r="NBA276" s="692"/>
      <c r="NBB276" s="692"/>
      <c r="NBC276" s="692"/>
      <c r="NBD276" s="692"/>
      <c r="NBE276" s="692"/>
      <c r="NBF276" s="692"/>
      <c r="NBG276" s="692"/>
      <c r="NBH276" s="692"/>
      <c r="NBI276" s="692"/>
      <c r="NBJ276" s="692"/>
      <c r="NBK276" s="692"/>
      <c r="NBL276" s="692"/>
      <c r="NBM276" s="692"/>
      <c r="NBN276" s="692"/>
      <c r="NBO276" s="692"/>
      <c r="NBP276" s="692"/>
      <c r="NBQ276" s="692"/>
      <c r="NBR276" s="692"/>
      <c r="NBS276" s="692"/>
      <c r="NBT276" s="692"/>
      <c r="NBU276" s="692"/>
      <c r="NBV276" s="692"/>
      <c r="NBW276" s="692"/>
      <c r="NBX276" s="692"/>
      <c r="NBY276" s="692"/>
      <c r="NBZ276" s="692"/>
      <c r="NCA276" s="692"/>
      <c r="NCB276" s="692"/>
      <c r="NCC276" s="692"/>
      <c r="NCD276" s="692"/>
      <c r="NCE276" s="692"/>
      <c r="NCF276" s="692"/>
      <c r="NCG276" s="692"/>
      <c r="NCH276" s="692"/>
      <c r="NCI276" s="692"/>
      <c r="NCJ276" s="692"/>
      <c r="NCK276" s="692"/>
      <c r="NCL276" s="692"/>
      <c r="NCM276" s="692"/>
      <c r="NCN276" s="692"/>
      <c r="NCO276" s="692"/>
      <c r="NCP276" s="692"/>
      <c r="NCQ276" s="692"/>
      <c r="NCR276" s="692"/>
      <c r="NCS276" s="692"/>
      <c r="NCT276" s="692"/>
      <c r="NCU276" s="692"/>
      <c r="NCV276" s="692"/>
      <c r="NCW276" s="692"/>
      <c r="NCX276" s="692"/>
      <c r="NCY276" s="692"/>
      <c r="NCZ276" s="692"/>
      <c r="NDA276" s="692"/>
      <c r="NDB276" s="692"/>
      <c r="NDC276" s="692"/>
      <c r="NDD276" s="692"/>
      <c r="NDE276" s="692"/>
      <c r="NDF276" s="692"/>
      <c r="NDG276" s="692"/>
      <c r="NDH276" s="692"/>
      <c r="NDI276" s="692"/>
      <c r="NDJ276" s="692"/>
      <c r="NDK276" s="692"/>
      <c r="NDL276" s="692"/>
      <c r="NDM276" s="692"/>
      <c r="NDN276" s="692"/>
      <c r="NDO276" s="692"/>
      <c r="NDP276" s="692"/>
      <c r="NDQ276" s="692"/>
      <c r="NDR276" s="692"/>
      <c r="NDS276" s="692"/>
      <c r="NDT276" s="692"/>
      <c r="NDU276" s="692"/>
      <c r="NDV276" s="692"/>
      <c r="NDW276" s="692"/>
      <c r="NDX276" s="692"/>
      <c r="NDY276" s="692"/>
      <c r="NDZ276" s="692"/>
      <c r="NEA276" s="692"/>
      <c r="NEB276" s="692"/>
      <c r="NEC276" s="692"/>
      <c r="NED276" s="692"/>
      <c r="NEE276" s="692"/>
      <c r="NEF276" s="692"/>
      <c r="NEG276" s="692"/>
      <c r="NEH276" s="692"/>
      <c r="NEI276" s="692"/>
      <c r="NEJ276" s="692"/>
      <c r="NEK276" s="692"/>
      <c r="NEL276" s="692"/>
      <c r="NEM276" s="692"/>
      <c r="NEN276" s="692"/>
      <c r="NEO276" s="692"/>
      <c r="NEP276" s="692"/>
      <c r="NEQ276" s="692"/>
      <c r="NER276" s="692"/>
      <c r="NES276" s="692"/>
      <c r="NET276" s="692"/>
      <c r="NEU276" s="692"/>
      <c r="NEV276" s="692"/>
      <c r="NEW276" s="692"/>
      <c r="NEX276" s="692"/>
      <c r="NEY276" s="692"/>
      <c r="NEZ276" s="692"/>
      <c r="NFA276" s="692"/>
      <c r="NFB276" s="692"/>
      <c r="NFC276" s="692"/>
      <c r="NFD276" s="692"/>
      <c r="NFE276" s="692"/>
      <c r="NFF276" s="692"/>
      <c r="NFG276" s="692"/>
      <c r="NFH276" s="692"/>
      <c r="NFI276" s="692"/>
      <c r="NFJ276" s="692"/>
      <c r="NFK276" s="692"/>
      <c r="NFL276" s="692"/>
      <c r="NFM276" s="692"/>
      <c r="NFN276" s="692"/>
      <c r="NFO276" s="692"/>
      <c r="NFP276" s="692"/>
      <c r="NFQ276" s="692"/>
      <c r="NFR276" s="692"/>
      <c r="NFS276" s="692"/>
      <c r="NFT276" s="692"/>
      <c r="NFU276" s="692"/>
      <c r="NFV276" s="692"/>
      <c r="NFW276" s="692"/>
      <c r="NFX276" s="692"/>
      <c r="NFY276" s="692"/>
      <c r="NFZ276" s="692"/>
      <c r="NGA276" s="692"/>
      <c r="NGB276" s="692"/>
      <c r="NGC276" s="692"/>
      <c r="NGD276" s="692"/>
      <c r="NGE276" s="692"/>
      <c r="NGF276" s="692"/>
      <c r="NGG276" s="692"/>
      <c r="NGH276" s="692"/>
      <c r="NGI276" s="692"/>
      <c r="NGJ276" s="692"/>
      <c r="NGK276" s="692"/>
      <c r="NGL276" s="692"/>
      <c r="NGM276" s="692"/>
      <c r="NGN276" s="692"/>
      <c r="NGO276" s="692"/>
      <c r="NGP276" s="692"/>
      <c r="NGQ276" s="692"/>
      <c r="NGR276" s="692"/>
      <c r="NGS276" s="692"/>
      <c r="NGT276" s="692"/>
      <c r="NGU276" s="692"/>
      <c r="NGV276" s="692"/>
      <c r="NGW276" s="692"/>
      <c r="NGX276" s="692"/>
      <c r="NGY276" s="692"/>
      <c r="NGZ276" s="692"/>
      <c r="NHA276" s="692"/>
      <c r="NHB276" s="692"/>
      <c r="NHC276" s="692"/>
      <c r="NHD276" s="692"/>
      <c r="NHE276" s="692"/>
      <c r="NHF276" s="692"/>
      <c r="NHG276" s="692"/>
      <c r="NHH276" s="692"/>
      <c r="NHI276" s="692"/>
      <c r="NHJ276" s="692"/>
      <c r="NHK276" s="692"/>
      <c r="NHL276" s="692"/>
      <c r="NHM276" s="692"/>
      <c r="NHN276" s="692"/>
      <c r="NHO276" s="692"/>
      <c r="NHP276" s="692"/>
      <c r="NHQ276" s="692"/>
      <c r="NHR276" s="692"/>
      <c r="NHS276" s="692"/>
      <c r="NHT276" s="692"/>
      <c r="NHU276" s="692"/>
      <c r="NHV276" s="692"/>
      <c r="NHW276" s="692"/>
      <c r="NHX276" s="692"/>
      <c r="NHY276" s="692"/>
      <c r="NHZ276" s="692"/>
      <c r="NIA276" s="692"/>
      <c r="NIB276" s="692"/>
      <c r="NIC276" s="692"/>
      <c r="NID276" s="692"/>
      <c r="NIE276" s="692"/>
      <c r="NIF276" s="692"/>
      <c r="NIG276" s="692"/>
      <c r="NIH276" s="692"/>
      <c r="NII276" s="692"/>
      <c r="NIJ276" s="692"/>
      <c r="NIK276" s="692"/>
      <c r="NIL276" s="692"/>
      <c r="NIM276" s="692"/>
      <c r="NIN276" s="692"/>
      <c r="NIO276" s="692"/>
      <c r="NIP276" s="692"/>
      <c r="NIQ276" s="692"/>
      <c r="NIR276" s="692"/>
      <c r="NIS276" s="692"/>
      <c r="NIT276" s="692"/>
      <c r="NIU276" s="692"/>
      <c r="NIV276" s="692"/>
      <c r="NIW276" s="692"/>
      <c r="NIX276" s="692"/>
      <c r="NIY276" s="692"/>
      <c r="NIZ276" s="692"/>
      <c r="NJA276" s="692"/>
      <c r="NJB276" s="692"/>
      <c r="NJC276" s="692"/>
      <c r="NJD276" s="692"/>
      <c r="NJE276" s="692"/>
      <c r="NJF276" s="692"/>
      <c r="NJG276" s="692"/>
      <c r="NJH276" s="692"/>
      <c r="NJI276" s="692"/>
      <c r="NJJ276" s="692"/>
      <c r="NJK276" s="692"/>
      <c r="NJL276" s="692"/>
      <c r="NJM276" s="692"/>
      <c r="NJN276" s="692"/>
      <c r="NJO276" s="692"/>
      <c r="NJP276" s="692"/>
      <c r="NJQ276" s="692"/>
      <c r="NJR276" s="692"/>
      <c r="NJS276" s="692"/>
      <c r="NJT276" s="692"/>
      <c r="NJU276" s="692"/>
      <c r="NJV276" s="692"/>
      <c r="NJW276" s="692"/>
      <c r="NJX276" s="692"/>
      <c r="NJY276" s="692"/>
      <c r="NJZ276" s="692"/>
      <c r="NKA276" s="692"/>
      <c r="NKB276" s="692"/>
      <c r="NKC276" s="692"/>
      <c r="NKD276" s="692"/>
      <c r="NKE276" s="692"/>
      <c r="NKF276" s="692"/>
      <c r="NKG276" s="692"/>
      <c r="NKH276" s="692"/>
      <c r="NKI276" s="692"/>
      <c r="NKJ276" s="692"/>
      <c r="NKK276" s="692"/>
      <c r="NKL276" s="692"/>
      <c r="NKM276" s="692"/>
      <c r="NKN276" s="692"/>
      <c r="NKO276" s="692"/>
      <c r="NKP276" s="692"/>
      <c r="NKQ276" s="692"/>
      <c r="NKR276" s="692"/>
      <c r="NKS276" s="692"/>
      <c r="NKT276" s="692"/>
      <c r="NKU276" s="692"/>
      <c r="NKV276" s="692"/>
      <c r="NKW276" s="692"/>
      <c r="NKX276" s="692"/>
      <c r="NKY276" s="692"/>
      <c r="NKZ276" s="692"/>
      <c r="NLA276" s="692"/>
      <c r="NLB276" s="692"/>
      <c r="NLC276" s="692"/>
      <c r="NLD276" s="692"/>
      <c r="NLE276" s="692"/>
      <c r="NLF276" s="692"/>
      <c r="NLG276" s="692"/>
      <c r="NLH276" s="692"/>
      <c r="NLI276" s="692"/>
      <c r="NLJ276" s="692"/>
      <c r="NLK276" s="692"/>
      <c r="NLL276" s="692"/>
      <c r="NLM276" s="692"/>
      <c r="NLN276" s="692"/>
      <c r="NLO276" s="692"/>
      <c r="NLP276" s="692"/>
      <c r="NLQ276" s="692"/>
      <c r="NLR276" s="692"/>
      <c r="NLS276" s="692"/>
      <c r="NLT276" s="692"/>
      <c r="NLU276" s="692"/>
      <c r="NLV276" s="692"/>
      <c r="NLW276" s="692"/>
      <c r="NLX276" s="692"/>
      <c r="NLY276" s="692"/>
      <c r="NLZ276" s="692"/>
      <c r="NMA276" s="692"/>
      <c r="NMB276" s="692"/>
      <c r="NMC276" s="692"/>
      <c r="NMD276" s="692"/>
      <c r="NME276" s="692"/>
      <c r="NMF276" s="692"/>
      <c r="NMG276" s="692"/>
      <c r="NMH276" s="692"/>
      <c r="NMI276" s="692"/>
      <c r="NMJ276" s="692"/>
      <c r="NMK276" s="692"/>
      <c r="NML276" s="692"/>
      <c r="NMM276" s="692"/>
      <c r="NMN276" s="692"/>
      <c r="NMO276" s="692"/>
      <c r="NMP276" s="692"/>
      <c r="NMQ276" s="692"/>
      <c r="NMR276" s="692"/>
      <c r="NMS276" s="692"/>
      <c r="NMT276" s="692"/>
      <c r="NMU276" s="692"/>
      <c r="NMV276" s="692"/>
      <c r="NMW276" s="692"/>
      <c r="NMX276" s="692"/>
      <c r="NMY276" s="692"/>
      <c r="NMZ276" s="692"/>
      <c r="NNA276" s="692"/>
      <c r="NNB276" s="692"/>
      <c r="NNC276" s="692"/>
      <c r="NND276" s="692"/>
      <c r="NNE276" s="692"/>
      <c r="NNF276" s="692"/>
      <c r="NNG276" s="692"/>
      <c r="NNH276" s="692"/>
      <c r="NNI276" s="692"/>
      <c r="NNJ276" s="692"/>
      <c r="NNK276" s="692"/>
      <c r="NNL276" s="692"/>
      <c r="NNM276" s="692"/>
      <c r="NNN276" s="692"/>
      <c r="NNO276" s="692"/>
      <c r="NNP276" s="692"/>
      <c r="NNQ276" s="692"/>
      <c r="NNR276" s="692"/>
      <c r="NNS276" s="692"/>
      <c r="NNT276" s="692"/>
      <c r="NNU276" s="692"/>
      <c r="NNV276" s="692"/>
      <c r="NNW276" s="692"/>
      <c r="NNX276" s="692"/>
      <c r="NNY276" s="692"/>
      <c r="NNZ276" s="692"/>
      <c r="NOA276" s="692"/>
      <c r="NOB276" s="692"/>
      <c r="NOC276" s="692"/>
      <c r="NOD276" s="692"/>
      <c r="NOE276" s="692"/>
      <c r="NOF276" s="692"/>
      <c r="NOG276" s="692"/>
      <c r="NOH276" s="692"/>
      <c r="NOI276" s="692"/>
      <c r="NOJ276" s="692"/>
      <c r="NOK276" s="692"/>
      <c r="NOL276" s="692"/>
      <c r="NOM276" s="692"/>
      <c r="NON276" s="692"/>
      <c r="NOO276" s="692"/>
      <c r="NOP276" s="692"/>
      <c r="NOQ276" s="692"/>
      <c r="NOR276" s="692"/>
      <c r="NOS276" s="692"/>
      <c r="NOT276" s="692"/>
      <c r="NOU276" s="692"/>
      <c r="NOV276" s="692"/>
      <c r="NOW276" s="692"/>
      <c r="NOX276" s="692"/>
      <c r="NOY276" s="692"/>
      <c r="NOZ276" s="692"/>
      <c r="NPA276" s="692"/>
      <c r="NPB276" s="692"/>
      <c r="NPC276" s="692"/>
      <c r="NPD276" s="692"/>
      <c r="NPE276" s="692"/>
      <c r="NPF276" s="692"/>
      <c r="NPG276" s="692"/>
      <c r="NPH276" s="692"/>
      <c r="NPI276" s="692"/>
      <c r="NPJ276" s="692"/>
      <c r="NPK276" s="692"/>
      <c r="NPL276" s="692"/>
      <c r="NPM276" s="692"/>
      <c r="NPN276" s="692"/>
      <c r="NPO276" s="692"/>
      <c r="NPP276" s="692"/>
      <c r="NPQ276" s="692"/>
      <c r="NPR276" s="692"/>
      <c r="NPS276" s="692"/>
      <c r="NPT276" s="692"/>
      <c r="NPU276" s="692"/>
      <c r="NPV276" s="692"/>
      <c r="NPW276" s="692"/>
      <c r="NPX276" s="692"/>
      <c r="NPY276" s="692"/>
      <c r="NPZ276" s="692"/>
      <c r="NQA276" s="692"/>
      <c r="NQB276" s="692"/>
      <c r="NQC276" s="692"/>
      <c r="NQD276" s="692"/>
      <c r="NQE276" s="692"/>
      <c r="NQF276" s="692"/>
      <c r="NQG276" s="692"/>
      <c r="NQH276" s="692"/>
      <c r="NQI276" s="692"/>
      <c r="NQJ276" s="692"/>
      <c r="NQK276" s="692"/>
      <c r="NQL276" s="692"/>
      <c r="NQM276" s="692"/>
      <c r="NQN276" s="692"/>
      <c r="NQO276" s="692"/>
      <c r="NQP276" s="692"/>
      <c r="NQQ276" s="692"/>
      <c r="NQR276" s="692"/>
      <c r="NQS276" s="692"/>
      <c r="NQT276" s="692"/>
      <c r="NQU276" s="692"/>
      <c r="NQV276" s="692"/>
      <c r="NQW276" s="692"/>
      <c r="NQX276" s="692"/>
      <c r="NQY276" s="692"/>
      <c r="NQZ276" s="692"/>
      <c r="NRA276" s="692"/>
      <c r="NRB276" s="692"/>
      <c r="NRC276" s="692"/>
      <c r="NRD276" s="692"/>
      <c r="NRE276" s="692"/>
      <c r="NRF276" s="692"/>
      <c r="NRG276" s="692"/>
      <c r="NRH276" s="692"/>
      <c r="NRI276" s="692"/>
      <c r="NRJ276" s="692"/>
      <c r="NRK276" s="692"/>
      <c r="NRL276" s="692"/>
      <c r="NRM276" s="692"/>
      <c r="NRN276" s="692"/>
      <c r="NRO276" s="692"/>
      <c r="NRP276" s="692"/>
      <c r="NRQ276" s="692"/>
      <c r="NRR276" s="692"/>
      <c r="NRS276" s="692"/>
      <c r="NRT276" s="692"/>
      <c r="NRU276" s="692"/>
      <c r="NRV276" s="692"/>
      <c r="NRW276" s="692"/>
      <c r="NRX276" s="692"/>
      <c r="NRY276" s="692"/>
      <c r="NRZ276" s="692"/>
      <c r="NSA276" s="692"/>
      <c r="NSB276" s="692"/>
      <c r="NSC276" s="692"/>
      <c r="NSD276" s="692"/>
      <c r="NSE276" s="692"/>
      <c r="NSF276" s="692"/>
      <c r="NSG276" s="692"/>
      <c r="NSH276" s="692"/>
      <c r="NSI276" s="692"/>
      <c r="NSJ276" s="692"/>
      <c r="NSK276" s="692"/>
      <c r="NSL276" s="692"/>
      <c r="NSM276" s="692"/>
      <c r="NSN276" s="692"/>
      <c r="NSO276" s="692"/>
      <c r="NSP276" s="692"/>
      <c r="NSQ276" s="692"/>
      <c r="NSR276" s="692"/>
      <c r="NSS276" s="692"/>
      <c r="NST276" s="692"/>
      <c r="NSU276" s="692"/>
      <c r="NSV276" s="692"/>
      <c r="NSW276" s="692"/>
      <c r="NSX276" s="692"/>
      <c r="NSY276" s="692"/>
      <c r="NSZ276" s="692"/>
      <c r="NTA276" s="692"/>
      <c r="NTB276" s="692"/>
      <c r="NTC276" s="692"/>
      <c r="NTD276" s="692"/>
      <c r="NTE276" s="692"/>
      <c r="NTF276" s="692"/>
      <c r="NTG276" s="692"/>
      <c r="NTH276" s="692"/>
      <c r="NTI276" s="692"/>
      <c r="NTJ276" s="692"/>
      <c r="NTK276" s="692"/>
      <c r="NTL276" s="692"/>
      <c r="NTM276" s="692"/>
      <c r="NTN276" s="692"/>
      <c r="NTO276" s="692"/>
      <c r="NTP276" s="692"/>
      <c r="NTQ276" s="692"/>
      <c r="NTR276" s="692"/>
      <c r="NTS276" s="692"/>
      <c r="NTT276" s="692"/>
      <c r="NTU276" s="692"/>
      <c r="NTV276" s="692"/>
      <c r="NTW276" s="692"/>
      <c r="NTX276" s="692"/>
      <c r="NTY276" s="692"/>
      <c r="NTZ276" s="692"/>
      <c r="NUA276" s="692"/>
      <c r="NUB276" s="692"/>
      <c r="NUC276" s="692"/>
      <c r="NUD276" s="692"/>
      <c r="NUE276" s="692"/>
      <c r="NUF276" s="692"/>
      <c r="NUG276" s="692"/>
      <c r="NUH276" s="692"/>
      <c r="NUI276" s="692"/>
      <c r="NUJ276" s="692"/>
      <c r="NUK276" s="692"/>
      <c r="NUL276" s="692"/>
      <c r="NUM276" s="692"/>
      <c r="NUN276" s="692"/>
      <c r="NUO276" s="692"/>
      <c r="NUP276" s="692"/>
      <c r="NUQ276" s="692"/>
      <c r="NUR276" s="692"/>
      <c r="NUS276" s="692"/>
      <c r="NUT276" s="692"/>
      <c r="NUU276" s="692"/>
      <c r="NUV276" s="692"/>
      <c r="NUW276" s="692"/>
      <c r="NUX276" s="692"/>
      <c r="NUY276" s="692"/>
      <c r="NUZ276" s="692"/>
      <c r="NVA276" s="692"/>
      <c r="NVB276" s="692"/>
      <c r="NVC276" s="692"/>
      <c r="NVD276" s="692"/>
      <c r="NVE276" s="692"/>
      <c r="NVF276" s="692"/>
      <c r="NVG276" s="692"/>
      <c r="NVH276" s="692"/>
      <c r="NVI276" s="692"/>
      <c r="NVJ276" s="692"/>
      <c r="NVK276" s="692"/>
      <c r="NVL276" s="692"/>
      <c r="NVM276" s="692"/>
      <c r="NVN276" s="692"/>
      <c r="NVO276" s="692"/>
      <c r="NVP276" s="692"/>
      <c r="NVQ276" s="692"/>
      <c r="NVR276" s="692"/>
      <c r="NVS276" s="692"/>
      <c r="NVT276" s="692"/>
      <c r="NVU276" s="692"/>
      <c r="NVV276" s="692"/>
      <c r="NVW276" s="692"/>
      <c r="NVX276" s="692"/>
      <c r="NVY276" s="692"/>
      <c r="NVZ276" s="692"/>
      <c r="NWA276" s="692"/>
      <c r="NWB276" s="692"/>
      <c r="NWC276" s="692"/>
      <c r="NWD276" s="692"/>
      <c r="NWE276" s="692"/>
      <c r="NWF276" s="692"/>
      <c r="NWG276" s="692"/>
      <c r="NWH276" s="692"/>
      <c r="NWI276" s="692"/>
      <c r="NWJ276" s="692"/>
      <c r="NWK276" s="692"/>
      <c r="NWL276" s="692"/>
      <c r="NWM276" s="692"/>
      <c r="NWN276" s="692"/>
      <c r="NWO276" s="692"/>
      <c r="NWP276" s="692"/>
      <c r="NWQ276" s="692"/>
      <c r="NWR276" s="692"/>
      <c r="NWS276" s="692"/>
      <c r="NWT276" s="692"/>
      <c r="NWU276" s="692"/>
      <c r="NWV276" s="692"/>
      <c r="NWW276" s="692"/>
      <c r="NWX276" s="692"/>
      <c r="NWY276" s="692"/>
      <c r="NWZ276" s="692"/>
      <c r="NXA276" s="692"/>
      <c r="NXB276" s="692"/>
      <c r="NXC276" s="692"/>
      <c r="NXD276" s="692"/>
      <c r="NXE276" s="692"/>
      <c r="NXF276" s="692"/>
      <c r="NXG276" s="692"/>
      <c r="NXH276" s="692"/>
      <c r="NXI276" s="692"/>
      <c r="NXJ276" s="692"/>
      <c r="NXK276" s="692"/>
      <c r="NXL276" s="692"/>
      <c r="NXM276" s="692"/>
      <c r="NXN276" s="692"/>
      <c r="NXO276" s="692"/>
      <c r="NXP276" s="692"/>
      <c r="NXQ276" s="692"/>
      <c r="NXR276" s="692"/>
      <c r="NXS276" s="692"/>
      <c r="NXT276" s="692"/>
      <c r="NXU276" s="692"/>
      <c r="NXV276" s="692"/>
      <c r="NXW276" s="692"/>
      <c r="NXX276" s="692"/>
      <c r="NXY276" s="692"/>
      <c r="NXZ276" s="692"/>
      <c r="NYA276" s="692"/>
      <c r="NYB276" s="692"/>
      <c r="NYC276" s="692"/>
      <c r="NYD276" s="692"/>
      <c r="NYE276" s="692"/>
      <c r="NYF276" s="692"/>
      <c r="NYG276" s="692"/>
      <c r="NYH276" s="692"/>
      <c r="NYI276" s="692"/>
      <c r="NYJ276" s="692"/>
      <c r="NYK276" s="692"/>
      <c r="NYL276" s="692"/>
      <c r="NYM276" s="692"/>
      <c r="NYN276" s="692"/>
      <c r="NYO276" s="692"/>
      <c r="NYP276" s="692"/>
      <c r="NYQ276" s="692"/>
      <c r="NYR276" s="692"/>
      <c r="NYS276" s="692"/>
      <c r="NYT276" s="692"/>
      <c r="NYU276" s="692"/>
      <c r="NYV276" s="692"/>
      <c r="NYW276" s="692"/>
      <c r="NYX276" s="692"/>
      <c r="NYY276" s="692"/>
      <c r="NYZ276" s="692"/>
      <c r="NZA276" s="692"/>
      <c r="NZB276" s="692"/>
      <c r="NZC276" s="692"/>
      <c r="NZD276" s="692"/>
      <c r="NZE276" s="692"/>
      <c r="NZF276" s="692"/>
      <c r="NZG276" s="692"/>
      <c r="NZH276" s="692"/>
      <c r="NZI276" s="692"/>
      <c r="NZJ276" s="692"/>
      <c r="NZK276" s="692"/>
      <c r="NZL276" s="692"/>
      <c r="NZM276" s="692"/>
      <c r="NZN276" s="692"/>
      <c r="NZO276" s="692"/>
      <c r="NZP276" s="692"/>
      <c r="NZQ276" s="692"/>
      <c r="NZR276" s="692"/>
      <c r="NZS276" s="692"/>
      <c r="NZT276" s="692"/>
      <c r="NZU276" s="692"/>
      <c r="NZV276" s="692"/>
      <c r="NZW276" s="692"/>
      <c r="NZX276" s="692"/>
      <c r="NZY276" s="692"/>
      <c r="NZZ276" s="692"/>
      <c r="OAA276" s="692"/>
      <c r="OAB276" s="692"/>
      <c r="OAC276" s="692"/>
      <c r="OAD276" s="692"/>
      <c r="OAE276" s="692"/>
      <c r="OAF276" s="692"/>
      <c r="OAG276" s="692"/>
      <c r="OAH276" s="692"/>
      <c r="OAI276" s="692"/>
      <c r="OAJ276" s="692"/>
      <c r="OAK276" s="692"/>
      <c r="OAL276" s="692"/>
      <c r="OAM276" s="692"/>
      <c r="OAN276" s="692"/>
      <c r="OAO276" s="692"/>
      <c r="OAP276" s="692"/>
      <c r="OAQ276" s="692"/>
      <c r="OAR276" s="692"/>
      <c r="OAS276" s="692"/>
      <c r="OAT276" s="692"/>
      <c r="OAU276" s="692"/>
      <c r="OAV276" s="692"/>
      <c r="OAW276" s="692"/>
      <c r="OAX276" s="692"/>
      <c r="OAY276" s="692"/>
      <c r="OAZ276" s="692"/>
      <c r="OBA276" s="692"/>
      <c r="OBB276" s="692"/>
      <c r="OBC276" s="692"/>
      <c r="OBD276" s="692"/>
      <c r="OBE276" s="692"/>
      <c r="OBF276" s="692"/>
      <c r="OBG276" s="692"/>
      <c r="OBH276" s="692"/>
      <c r="OBI276" s="692"/>
      <c r="OBJ276" s="692"/>
      <c r="OBK276" s="692"/>
      <c r="OBL276" s="692"/>
      <c r="OBM276" s="692"/>
      <c r="OBN276" s="692"/>
      <c r="OBO276" s="692"/>
      <c r="OBP276" s="692"/>
      <c r="OBQ276" s="692"/>
      <c r="OBR276" s="692"/>
      <c r="OBS276" s="692"/>
      <c r="OBT276" s="692"/>
      <c r="OBU276" s="692"/>
      <c r="OBV276" s="692"/>
      <c r="OBW276" s="692"/>
      <c r="OBX276" s="692"/>
      <c r="OBY276" s="692"/>
      <c r="OBZ276" s="692"/>
      <c r="OCA276" s="692"/>
      <c r="OCB276" s="692"/>
      <c r="OCC276" s="692"/>
      <c r="OCD276" s="692"/>
      <c r="OCE276" s="692"/>
      <c r="OCF276" s="692"/>
      <c r="OCG276" s="692"/>
      <c r="OCH276" s="692"/>
      <c r="OCI276" s="692"/>
      <c r="OCJ276" s="692"/>
      <c r="OCK276" s="692"/>
      <c r="OCL276" s="692"/>
      <c r="OCM276" s="692"/>
      <c r="OCN276" s="692"/>
      <c r="OCO276" s="692"/>
      <c r="OCP276" s="692"/>
      <c r="OCQ276" s="692"/>
      <c r="OCR276" s="692"/>
      <c r="OCS276" s="692"/>
      <c r="OCT276" s="692"/>
      <c r="OCU276" s="692"/>
      <c r="OCV276" s="692"/>
      <c r="OCW276" s="692"/>
      <c r="OCX276" s="692"/>
      <c r="OCY276" s="692"/>
      <c r="OCZ276" s="692"/>
      <c r="ODA276" s="692"/>
      <c r="ODB276" s="692"/>
      <c r="ODC276" s="692"/>
      <c r="ODD276" s="692"/>
      <c r="ODE276" s="692"/>
      <c r="ODF276" s="692"/>
      <c r="ODG276" s="692"/>
      <c r="ODH276" s="692"/>
      <c r="ODI276" s="692"/>
      <c r="ODJ276" s="692"/>
      <c r="ODK276" s="692"/>
      <c r="ODL276" s="692"/>
      <c r="ODM276" s="692"/>
      <c r="ODN276" s="692"/>
      <c r="ODO276" s="692"/>
      <c r="ODP276" s="692"/>
      <c r="ODQ276" s="692"/>
      <c r="ODR276" s="692"/>
      <c r="ODS276" s="692"/>
      <c r="ODT276" s="692"/>
      <c r="ODU276" s="692"/>
      <c r="ODV276" s="692"/>
      <c r="ODW276" s="692"/>
      <c r="ODX276" s="692"/>
      <c r="ODY276" s="692"/>
      <c r="ODZ276" s="692"/>
      <c r="OEA276" s="692"/>
      <c r="OEB276" s="692"/>
      <c r="OEC276" s="692"/>
      <c r="OED276" s="692"/>
      <c r="OEE276" s="692"/>
      <c r="OEF276" s="692"/>
      <c r="OEG276" s="692"/>
      <c r="OEH276" s="692"/>
      <c r="OEI276" s="692"/>
      <c r="OEJ276" s="692"/>
      <c r="OEK276" s="692"/>
      <c r="OEL276" s="692"/>
      <c r="OEM276" s="692"/>
      <c r="OEN276" s="692"/>
      <c r="OEO276" s="692"/>
      <c r="OEP276" s="692"/>
      <c r="OEQ276" s="692"/>
      <c r="OER276" s="692"/>
      <c r="OES276" s="692"/>
      <c r="OET276" s="692"/>
      <c r="OEU276" s="692"/>
      <c r="OEV276" s="692"/>
      <c r="OEW276" s="692"/>
      <c r="OEX276" s="692"/>
      <c r="OEY276" s="692"/>
      <c r="OEZ276" s="692"/>
      <c r="OFA276" s="692"/>
      <c r="OFB276" s="692"/>
      <c r="OFC276" s="692"/>
      <c r="OFD276" s="692"/>
      <c r="OFE276" s="692"/>
      <c r="OFF276" s="692"/>
      <c r="OFG276" s="692"/>
      <c r="OFH276" s="692"/>
      <c r="OFI276" s="692"/>
      <c r="OFJ276" s="692"/>
      <c r="OFK276" s="692"/>
      <c r="OFL276" s="692"/>
      <c r="OFM276" s="692"/>
      <c r="OFN276" s="692"/>
      <c r="OFO276" s="692"/>
      <c r="OFP276" s="692"/>
      <c r="OFQ276" s="692"/>
      <c r="OFR276" s="692"/>
      <c r="OFS276" s="692"/>
      <c r="OFT276" s="692"/>
      <c r="OFU276" s="692"/>
      <c r="OFV276" s="692"/>
      <c r="OFW276" s="692"/>
      <c r="OFX276" s="692"/>
      <c r="OFY276" s="692"/>
      <c r="OFZ276" s="692"/>
      <c r="OGA276" s="692"/>
      <c r="OGB276" s="692"/>
      <c r="OGC276" s="692"/>
      <c r="OGD276" s="692"/>
      <c r="OGE276" s="692"/>
      <c r="OGF276" s="692"/>
      <c r="OGG276" s="692"/>
      <c r="OGH276" s="692"/>
      <c r="OGI276" s="692"/>
      <c r="OGJ276" s="692"/>
      <c r="OGK276" s="692"/>
      <c r="OGL276" s="692"/>
      <c r="OGM276" s="692"/>
      <c r="OGN276" s="692"/>
      <c r="OGO276" s="692"/>
      <c r="OGP276" s="692"/>
      <c r="OGQ276" s="692"/>
      <c r="OGR276" s="692"/>
      <c r="OGS276" s="692"/>
      <c r="OGT276" s="692"/>
      <c r="OGU276" s="692"/>
      <c r="OGV276" s="692"/>
      <c r="OGW276" s="692"/>
      <c r="OGX276" s="692"/>
      <c r="OGY276" s="692"/>
      <c r="OGZ276" s="692"/>
      <c r="OHA276" s="692"/>
      <c r="OHB276" s="692"/>
      <c r="OHC276" s="692"/>
      <c r="OHD276" s="692"/>
      <c r="OHE276" s="692"/>
      <c r="OHF276" s="692"/>
      <c r="OHG276" s="692"/>
      <c r="OHH276" s="692"/>
      <c r="OHI276" s="692"/>
      <c r="OHJ276" s="692"/>
      <c r="OHK276" s="692"/>
      <c r="OHL276" s="692"/>
      <c r="OHM276" s="692"/>
      <c r="OHN276" s="692"/>
      <c r="OHO276" s="692"/>
      <c r="OHP276" s="692"/>
      <c r="OHQ276" s="692"/>
      <c r="OHR276" s="692"/>
      <c r="OHS276" s="692"/>
      <c r="OHT276" s="692"/>
      <c r="OHU276" s="692"/>
      <c r="OHV276" s="692"/>
      <c r="OHW276" s="692"/>
      <c r="OHX276" s="692"/>
      <c r="OHY276" s="692"/>
      <c r="OHZ276" s="692"/>
      <c r="OIA276" s="692"/>
      <c r="OIB276" s="692"/>
      <c r="OIC276" s="692"/>
      <c r="OID276" s="692"/>
      <c r="OIE276" s="692"/>
      <c r="OIF276" s="692"/>
      <c r="OIG276" s="692"/>
      <c r="OIH276" s="692"/>
      <c r="OII276" s="692"/>
      <c r="OIJ276" s="692"/>
      <c r="OIK276" s="692"/>
      <c r="OIL276" s="692"/>
      <c r="OIM276" s="692"/>
      <c r="OIN276" s="692"/>
      <c r="OIO276" s="692"/>
      <c r="OIP276" s="692"/>
      <c r="OIQ276" s="692"/>
      <c r="OIR276" s="692"/>
      <c r="OIS276" s="692"/>
      <c r="OIT276" s="692"/>
      <c r="OIU276" s="692"/>
      <c r="OIV276" s="692"/>
      <c r="OIW276" s="692"/>
      <c r="OIX276" s="692"/>
      <c r="OIY276" s="692"/>
      <c r="OIZ276" s="692"/>
      <c r="OJA276" s="692"/>
      <c r="OJB276" s="692"/>
      <c r="OJC276" s="692"/>
      <c r="OJD276" s="692"/>
      <c r="OJE276" s="692"/>
      <c r="OJF276" s="692"/>
      <c r="OJG276" s="692"/>
      <c r="OJH276" s="692"/>
      <c r="OJI276" s="692"/>
      <c r="OJJ276" s="692"/>
      <c r="OJK276" s="692"/>
      <c r="OJL276" s="692"/>
      <c r="OJM276" s="692"/>
      <c r="OJN276" s="692"/>
      <c r="OJO276" s="692"/>
      <c r="OJP276" s="692"/>
      <c r="OJQ276" s="692"/>
      <c r="OJR276" s="692"/>
      <c r="OJS276" s="692"/>
      <c r="OJT276" s="692"/>
      <c r="OJU276" s="692"/>
      <c r="OJV276" s="692"/>
      <c r="OJW276" s="692"/>
      <c r="OJX276" s="692"/>
      <c r="OJY276" s="692"/>
      <c r="OJZ276" s="692"/>
      <c r="OKA276" s="692"/>
      <c r="OKB276" s="692"/>
      <c r="OKC276" s="692"/>
      <c r="OKD276" s="692"/>
      <c r="OKE276" s="692"/>
      <c r="OKF276" s="692"/>
      <c r="OKG276" s="692"/>
      <c r="OKH276" s="692"/>
      <c r="OKI276" s="692"/>
      <c r="OKJ276" s="692"/>
      <c r="OKK276" s="692"/>
      <c r="OKL276" s="692"/>
      <c r="OKM276" s="692"/>
      <c r="OKN276" s="692"/>
      <c r="OKO276" s="692"/>
      <c r="OKP276" s="692"/>
      <c r="OKQ276" s="692"/>
      <c r="OKR276" s="692"/>
      <c r="OKS276" s="692"/>
      <c r="OKT276" s="692"/>
      <c r="OKU276" s="692"/>
      <c r="OKV276" s="692"/>
      <c r="OKW276" s="692"/>
      <c r="OKX276" s="692"/>
      <c r="OKY276" s="692"/>
      <c r="OKZ276" s="692"/>
      <c r="OLA276" s="692"/>
      <c r="OLB276" s="692"/>
      <c r="OLC276" s="692"/>
      <c r="OLD276" s="692"/>
      <c r="OLE276" s="692"/>
      <c r="OLF276" s="692"/>
      <c r="OLG276" s="692"/>
      <c r="OLH276" s="692"/>
      <c r="OLI276" s="692"/>
      <c r="OLJ276" s="692"/>
      <c r="OLK276" s="692"/>
      <c r="OLL276" s="692"/>
      <c r="OLM276" s="692"/>
      <c r="OLN276" s="692"/>
      <c r="OLO276" s="692"/>
      <c r="OLP276" s="692"/>
      <c r="OLQ276" s="692"/>
      <c r="OLR276" s="692"/>
      <c r="OLS276" s="692"/>
      <c r="OLT276" s="692"/>
      <c r="OLU276" s="692"/>
      <c r="OLV276" s="692"/>
      <c r="OLW276" s="692"/>
      <c r="OLX276" s="692"/>
      <c r="OLY276" s="692"/>
      <c r="OLZ276" s="692"/>
      <c r="OMA276" s="692"/>
      <c r="OMB276" s="692"/>
      <c r="OMC276" s="692"/>
      <c r="OMD276" s="692"/>
      <c r="OME276" s="692"/>
      <c r="OMF276" s="692"/>
      <c r="OMG276" s="692"/>
      <c r="OMH276" s="692"/>
      <c r="OMI276" s="692"/>
      <c r="OMJ276" s="692"/>
      <c r="OMK276" s="692"/>
      <c r="OML276" s="692"/>
      <c r="OMM276" s="692"/>
      <c r="OMN276" s="692"/>
      <c r="OMO276" s="692"/>
      <c r="OMP276" s="692"/>
      <c r="OMQ276" s="692"/>
      <c r="OMR276" s="692"/>
      <c r="OMS276" s="692"/>
      <c r="OMT276" s="692"/>
      <c r="OMU276" s="692"/>
      <c r="OMV276" s="692"/>
      <c r="OMW276" s="692"/>
      <c r="OMX276" s="692"/>
      <c r="OMY276" s="692"/>
      <c r="OMZ276" s="692"/>
      <c r="ONA276" s="692"/>
      <c r="ONB276" s="692"/>
      <c r="ONC276" s="692"/>
      <c r="OND276" s="692"/>
      <c r="ONE276" s="692"/>
      <c r="ONF276" s="692"/>
      <c r="ONG276" s="692"/>
      <c r="ONH276" s="692"/>
      <c r="ONI276" s="692"/>
      <c r="ONJ276" s="692"/>
      <c r="ONK276" s="692"/>
      <c r="ONL276" s="692"/>
      <c r="ONM276" s="692"/>
      <c r="ONN276" s="692"/>
      <c r="ONO276" s="692"/>
      <c r="ONP276" s="692"/>
      <c r="ONQ276" s="692"/>
      <c r="ONR276" s="692"/>
      <c r="ONS276" s="692"/>
      <c r="ONT276" s="692"/>
      <c r="ONU276" s="692"/>
      <c r="ONV276" s="692"/>
      <c r="ONW276" s="692"/>
      <c r="ONX276" s="692"/>
      <c r="ONY276" s="692"/>
      <c r="ONZ276" s="692"/>
      <c r="OOA276" s="692"/>
      <c r="OOB276" s="692"/>
      <c r="OOC276" s="692"/>
      <c r="OOD276" s="692"/>
      <c r="OOE276" s="692"/>
      <c r="OOF276" s="692"/>
      <c r="OOG276" s="692"/>
      <c r="OOH276" s="692"/>
      <c r="OOI276" s="692"/>
      <c r="OOJ276" s="692"/>
      <c r="OOK276" s="692"/>
      <c r="OOL276" s="692"/>
      <c r="OOM276" s="692"/>
      <c r="OON276" s="692"/>
      <c r="OOO276" s="692"/>
      <c r="OOP276" s="692"/>
      <c r="OOQ276" s="692"/>
      <c r="OOR276" s="692"/>
      <c r="OOS276" s="692"/>
      <c r="OOT276" s="692"/>
      <c r="OOU276" s="692"/>
      <c r="OOV276" s="692"/>
      <c r="OOW276" s="692"/>
      <c r="OOX276" s="692"/>
      <c r="OOY276" s="692"/>
      <c r="OOZ276" s="692"/>
      <c r="OPA276" s="692"/>
      <c r="OPB276" s="692"/>
      <c r="OPC276" s="692"/>
      <c r="OPD276" s="692"/>
      <c r="OPE276" s="692"/>
      <c r="OPF276" s="692"/>
      <c r="OPG276" s="692"/>
      <c r="OPH276" s="692"/>
      <c r="OPI276" s="692"/>
      <c r="OPJ276" s="692"/>
      <c r="OPK276" s="692"/>
      <c r="OPL276" s="692"/>
      <c r="OPM276" s="692"/>
      <c r="OPN276" s="692"/>
      <c r="OPO276" s="692"/>
      <c r="OPP276" s="692"/>
      <c r="OPQ276" s="692"/>
      <c r="OPR276" s="692"/>
      <c r="OPS276" s="692"/>
      <c r="OPT276" s="692"/>
      <c r="OPU276" s="692"/>
      <c r="OPV276" s="692"/>
      <c r="OPW276" s="692"/>
      <c r="OPX276" s="692"/>
      <c r="OPY276" s="692"/>
      <c r="OPZ276" s="692"/>
      <c r="OQA276" s="692"/>
      <c r="OQB276" s="692"/>
      <c r="OQC276" s="692"/>
      <c r="OQD276" s="692"/>
      <c r="OQE276" s="692"/>
      <c r="OQF276" s="692"/>
      <c r="OQG276" s="692"/>
      <c r="OQH276" s="692"/>
      <c r="OQI276" s="692"/>
      <c r="OQJ276" s="692"/>
      <c r="OQK276" s="692"/>
      <c r="OQL276" s="692"/>
      <c r="OQM276" s="692"/>
      <c r="OQN276" s="692"/>
      <c r="OQO276" s="692"/>
      <c r="OQP276" s="692"/>
      <c r="OQQ276" s="692"/>
      <c r="OQR276" s="692"/>
      <c r="OQS276" s="692"/>
      <c r="OQT276" s="692"/>
      <c r="OQU276" s="692"/>
      <c r="OQV276" s="692"/>
      <c r="OQW276" s="692"/>
      <c r="OQX276" s="692"/>
      <c r="OQY276" s="692"/>
      <c r="OQZ276" s="692"/>
      <c r="ORA276" s="692"/>
      <c r="ORB276" s="692"/>
      <c r="ORC276" s="692"/>
      <c r="ORD276" s="692"/>
      <c r="ORE276" s="692"/>
      <c r="ORF276" s="692"/>
      <c r="ORG276" s="692"/>
      <c r="ORH276" s="692"/>
      <c r="ORI276" s="692"/>
      <c r="ORJ276" s="692"/>
      <c r="ORK276" s="692"/>
      <c r="ORL276" s="692"/>
      <c r="ORM276" s="692"/>
      <c r="ORN276" s="692"/>
      <c r="ORO276" s="692"/>
      <c r="ORP276" s="692"/>
      <c r="ORQ276" s="692"/>
      <c r="ORR276" s="692"/>
      <c r="ORS276" s="692"/>
      <c r="ORT276" s="692"/>
      <c r="ORU276" s="692"/>
      <c r="ORV276" s="692"/>
      <c r="ORW276" s="692"/>
      <c r="ORX276" s="692"/>
      <c r="ORY276" s="692"/>
      <c r="ORZ276" s="692"/>
      <c r="OSA276" s="692"/>
      <c r="OSB276" s="692"/>
      <c r="OSC276" s="692"/>
      <c r="OSD276" s="692"/>
      <c r="OSE276" s="692"/>
      <c r="OSF276" s="692"/>
      <c r="OSG276" s="692"/>
      <c r="OSH276" s="692"/>
      <c r="OSI276" s="692"/>
      <c r="OSJ276" s="692"/>
      <c r="OSK276" s="692"/>
      <c r="OSL276" s="692"/>
      <c r="OSM276" s="692"/>
      <c r="OSN276" s="692"/>
      <c r="OSO276" s="692"/>
      <c r="OSP276" s="692"/>
      <c r="OSQ276" s="692"/>
      <c r="OSR276" s="692"/>
      <c r="OSS276" s="692"/>
      <c r="OST276" s="692"/>
      <c r="OSU276" s="692"/>
      <c r="OSV276" s="692"/>
      <c r="OSW276" s="692"/>
      <c r="OSX276" s="692"/>
      <c r="OSY276" s="692"/>
      <c r="OSZ276" s="692"/>
      <c r="OTA276" s="692"/>
      <c r="OTB276" s="692"/>
      <c r="OTC276" s="692"/>
      <c r="OTD276" s="692"/>
      <c r="OTE276" s="692"/>
      <c r="OTF276" s="692"/>
      <c r="OTG276" s="692"/>
      <c r="OTH276" s="692"/>
      <c r="OTI276" s="692"/>
      <c r="OTJ276" s="692"/>
      <c r="OTK276" s="692"/>
      <c r="OTL276" s="692"/>
      <c r="OTM276" s="692"/>
      <c r="OTN276" s="692"/>
      <c r="OTO276" s="692"/>
      <c r="OTP276" s="692"/>
      <c r="OTQ276" s="692"/>
      <c r="OTR276" s="692"/>
      <c r="OTS276" s="692"/>
      <c r="OTT276" s="692"/>
      <c r="OTU276" s="692"/>
      <c r="OTV276" s="692"/>
      <c r="OTW276" s="692"/>
      <c r="OTX276" s="692"/>
      <c r="OTY276" s="692"/>
      <c r="OTZ276" s="692"/>
      <c r="OUA276" s="692"/>
      <c r="OUB276" s="692"/>
      <c r="OUC276" s="692"/>
      <c r="OUD276" s="692"/>
      <c r="OUE276" s="692"/>
      <c r="OUF276" s="692"/>
      <c r="OUG276" s="692"/>
      <c r="OUH276" s="692"/>
      <c r="OUI276" s="692"/>
      <c r="OUJ276" s="692"/>
      <c r="OUK276" s="692"/>
      <c r="OUL276" s="692"/>
      <c r="OUM276" s="692"/>
      <c r="OUN276" s="692"/>
      <c r="OUO276" s="692"/>
      <c r="OUP276" s="692"/>
      <c r="OUQ276" s="692"/>
      <c r="OUR276" s="692"/>
      <c r="OUS276" s="692"/>
      <c r="OUT276" s="692"/>
      <c r="OUU276" s="692"/>
      <c r="OUV276" s="692"/>
      <c r="OUW276" s="692"/>
      <c r="OUX276" s="692"/>
      <c r="OUY276" s="692"/>
      <c r="OUZ276" s="692"/>
      <c r="OVA276" s="692"/>
      <c r="OVB276" s="692"/>
      <c r="OVC276" s="692"/>
      <c r="OVD276" s="692"/>
      <c r="OVE276" s="692"/>
      <c r="OVF276" s="692"/>
      <c r="OVG276" s="692"/>
      <c r="OVH276" s="692"/>
      <c r="OVI276" s="692"/>
      <c r="OVJ276" s="692"/>
      <c r="OVK276" s="692"/>
      <c r="OVL276" s="692"/>
      <c r="OVM276" s="692"/>
      <c r="OVN276" s="692"/>
      <c r="OVO276" s="692"/>
      <c r="OVP276" s="692"/>
      <c r="OVQ276" s="692"/>
      <c r="OVR276" s="692"/>
      <c r="OVS276" s="692"/>
      <c r="OVT276" s="692"/>
      <c r="OVU276" s="692"/>
      <c r="OVV276" s="692"/>
      <c r="OVW276" s="692"/>
      <c r="OVX276" s="692"/>
      <c r="OVY276" s="692"/>
      <c r="OVZ276" s="692"/>
      <c r="OWA276" s="692"/>
      <c r="OWB276" s="692"/>
      <c r="OWC276" s="692"/>
      <c r="OWD276" s="692"/>
      <c r="OWE276" s="692"/>
      <c r="OWF276" s="692"/>
      <c r="OWG276" s="692"/>
      <c r="OWH276" s="692"/>
      <c r="OWI276" s="692"/>
      <c r="OWJ276" s="692"/>
      <c r="OWK276" s="692"/>
      <c r="OWL276" s="692"/>
      <c r="OWM276" s="692"/>
      <c r="OWN276" s="692"/>
      <c r="OWO276" s="692"/>
      <c r="OWP276" s="692"/>
      <c r="OWQ276" s="692"/>
      <c r="OWR276" s="692"/>
      <c r="OWS276" s="692"/>
      <c r="OWT276" s="692"/>
      <c r="OWU276" s="692"/>
      <c r="OWV276" s="692"/>
      <c r="OWW276" s="692"/>
      <c r="OWX276" s="692"/>
      <c r="OWY276" s="692"/>
      <c r="OWZ276" s="692"/>
      <c r="OXA276" s="692"/>
      <c r="OXB276" s="692"/>
      <c r="OXC276" s="692"/>
      <c r="OXD276" s="692"/>
      <c r="OXE276" s="692"/>
      <c r="OXF276" s="692"/>
      <c r="OXG276" s="692"/>
      <c r="OXH276" s="692"/>
      <c r="OXI276" s="692"/>
      <c r="OXJ276" s="692"/>
      <c r="OXK276" s="692"/>
      <c r="OXL276" s="692"/>
      <c r="OXM276" s="692"/>
      <c r="OXN276" s="692"/>
      <c r="OXO276" s="692"/>
      <c r="OXP276" s="692"/>
      <c r="OXQ276" s="692"/>
      <c r="OXR276" s="692"/>
      <c r="OXS276" s="692"/>
      <c r="OXT276" s="692"/>
      <c r="OXU276" s="692"/>
      <c r="OXV276" s="692"/>
      <c r="OXW276" s="692"/>
      <c r="OXX276" s="692"/>
      <c r="OXY276" s="692"/>
      <c r="OXZ276" s="692"/>
      <c r="OYA276" s="692"/>
      <c r="OYB276" s="692"/>
      <c r="OYC276" s="692"/>
      <c r="OYD276" s="692"/>
      <c r="OYE276" s="692"/>
      <c r="OYF276" s="692"/>
      <c r="OYG276" s="692"/>
      <c r="OYH276" s="692"/>
      <c r="OYI276" s="692"/>
      <c r="OYJ276" s="692"/>
      <c r="OYK276" s="692"/>
      <c r="OYL276" s="692"/>
      <c r="OYM276" s="692"/>
      <c r="OYN276" s="692"/>
      <c r="OYO276" s="692"/>
      <c r="OYP276" s="692"/>
      <c r="OYQ276" s="692"/>
      <c r="OYR276" s="692"/>
      <c r="OYS276" s="692"/>
      <c r="OYT276" s="692"/>
      <c r="OYU276" s="692"/>
      <c r="OYV276" s="692"/>
      <c r="OYW276" s="692"/>
      <c r="OYX276" s="692"/>
      <c r="OYY276" s="692"/>
      <c r="OYZ276" s="692"/>
      <c r="OZA276" s="692"/>
      <c r="OZB276" s="692"/>
      <c r="OZC276" s="692"/>
      <c r="OZD276" s="692"/>
      <c r="OZE276" s="692"/>
      <c r="OZF276" s="692"/>
      <c r="OZG276" s="692"/>
      <c r="OZH276" s="692"/>
      <c r="OZI276" s="692"/>
      <c r="OZJ276" s="692"/>
      <c r="OZK276" s="692"/>
      <c r="OZL276" s="692"/>
      <c r="OZM276" s="692"/>
      <c r="OZN276" s="692"/>
      <c r="OZO276" s="692"/>
      <c r="OZP276" s="692"/>
      <c r="OZQ276" s="692"/>
      <c r="OZR276" s="692"/>
      <c r="OZS276" s="692"/>
      <c r="OZT276" s="692"/>
      <c r="OZU276" s="692"/>
      <c r="OZV276" s="692"/>
      <c r="OZW276" s="692"/>
      <c r="OZX276" s="692"/>
      <c r="OZY276" s="692"/>
      <c r="OZZ276" s="692"/>
      <c r="PAA276" s="692"/>
      <c r="PAB276" s="692"/>
      <c r="PAC276" s="692"/>
      <c r="PAD276" s="692"/>
      <c r="PAE276" s="692"/>
      <c r="PAF276" s="692"/>
      <c r="PAG276" s="692"/>
      <c r="PAH276" s="692"/>
      <c r="PAI276" s="692"/>
      <c r="PAJ276" s="692"/>
      <c r="PAK276" s="692"/>
      <c r="PAL276" s="692"/>
      <c r="PAM276" s="692"/>
      <c r="PAN276" s="692"/>
      <c r="PAO276" s="692"/>
      <c r="PAP276" s="692"/>
      <c r="PAQ276" s="692"/>
      <c r="PAR276" s="692"/>
      <c r="PAS276" s="692"/>
      <c r="PAT276" s="692"/>
      <c r="PAU276" s="692"/>
      <c r="PAV276" s="692"/>
      <c r="PAW276" s="692"/>
      <c r="PAX276" s="692"/>
      <c r="PAY276" s="692"/>
      <c r="PAZ276" s="692"/>
      <c r="PBA276" s="692"/>
      <c r="PBB276" s="692"/>
      <c r="PBC276" s="692"/>
      <c r="PBD276" s="692"/>
      <c r="PBE276" s="692"/>
      <c r="PBF276" s="692"/>
      <c r="PBG276" s="692"/>
      <c r="PBH276" s="692"/>
      <c r="PBI276" s="692"/>
      <c r="PBJ276" s="692"/>
      <c r="PBK276" s="692"/>
      <c r="PBL276" s="692"/>
      <c r="PBM276" s="692"/>
      <c r="PBN276" s="692"/>
      <c r="PBO276" s="692"/>
      <c r="PBP276" s="692"/>
      <c r="PBQ276" s="692"/>
      <c r="PBR276" s="692"/>
      <c r="PBS276" s="692"/>
      <c r="PBT276" s="692"/>
      <c r="PBU276" s="692"/>
      <c r="PBV276" s="692"/>
      <c r="PBW276" s="692"/>
      <c r="PBX276" s="692"/>
      <c r="PBY276" s="692"/>
      <c r="PBZ276" s="692"/>
      <c r="PCA276" s="692"/>
      <c r="PCB276" s="692"/>
      <c r="PCC276" s="692"/>
      <c r="PCD276" s="692"/>
      <c r="PCE276" s="692"/>
      <c r="PCF276" s="692"/>
      <c r="PCG276" s="692"/>
      <c r="PCH276" s="692"/>
      <c r="PCI276" s="692"/>
      <c r="PCJ276" s="692"/>
      <c r="PCK276" s="692"/>
      <c r="PCL276" s="692"/>
      <c r="PCM276" s="692"/>
      <c r="PCN276" s="692"/>
      <c r="PCO276" s="692"/>
      <c r="PCP276" s="692"/>
      <c r="PCQ276" s="692"/>
      <c r="PCR276" s="692"/>
      <c r="PCS276" s="692"/>
      <c r="PCT276" s="692"/>
      <c r="PCU276" s="692"/>
      <c r="PCV276" s="692"/>
      <c r="PCW276" s="692"/>
      <c r="PCX276" s="692"/>
      <c r="PCY276" s="692"/>
      <c r="PCZ276" s="692"/>
      <c r="PDA276" s="692"/>
      <c r="PDB276" s="692"/>
      <c r="PDC276" s="692"/>
      <c r="PDD276" s="692"/>
      <c r="PDE276" s="692"/>
      <c r="PDF276" s="692"/>
      <c r="PDG276" s="692"/>
      <c r="PDH276" s="692"/>
      <c r="PDI276" s="692"/>
      <c r="PDJ276" s="692"/>
      <c r="PDK276" s="692"/>
      <c r="PDL276" s="692"/>
      <c r="PDM276" s="692"/>
      <c r="PDN276" s="692"/>
      <c r="PDO276" s="692"/>
      <c r="PDP276" s="692"/>
      <c r="PDQ276" s="692"/>
      <c r="PDR276" s="692"/>
      <c r="PDS276" s="692"/>
      <c r="PDT276" s="692"/>
      <c r="PDU276" s="692"/>
      <c r="PDV276" s="692"/>
      <c r="PDW276" s="692"/>
      <c r="PDX276" s="692"/>
      <c r="PDY276" s="692"/>
      <c r="PDZ276" s="692"/>
      <c r="PEA276" s="692"/>
      <c r="PEB276" s="692"/>
      <c r="PEC276" s="692"/>
      <c r="PED276" s="692"/>
      <c r="PEE276" s="692"/>
      <c r="PEF276" s="692"/>
      <c r="PEG276" s="692"/>
      <c r="PEH276" s="692"/>
      <c r="PEI276" s="692"/>
      <c r="PEJ276" s="692"/>
      <c r="PEK276" s="692"/>
      <c r="PEL276" s="692"/>
      <c r="PEM276" s="692"/>
      <c r="PEN276" s="692"/>
      <c r="PEO276" s="692"/>
      <c r="PEP276" s="692"/>
      <c r="PEQ276" s="692"/>
      <c r="PER276" s="692"/>
      <c r="PES276" s="692"/>
      <c r="PET276" s="692"/>
      <c r="PEU276" s="692"/>
      <c r="PEV276" s="692"/>
      <c r="PEW276" s="692"/>
      <c r="PEX276" s="692"/>
      <c r="PEY276" s="692"/>
      <c r="PEZ276" s="692"/>
      <c r="PFA276" s="692"/>
      <c r="PFB276" s="692"/>
      <c r="PFC276" s="692"/>
      <c r="PFD276" s="692"/>
      <c r="PFE276" s="692"/>
      <c r="PFF276" s="692"/>
      <c r="PFG276" s="692"/>
      <c r="PFH276" s="692"/>
      <c r="PFI276" s="692"/>
      <c r="PFJ276" s="692"/>
      <c r="PFK276" s="692"/>
      <c r="PFL276" s="692"/>
      <c r="PFM276" s="692"/>
      <c r="PFN276" s="692"/>
      <c r="PFO276" s="692"/>
      <c r="PFP276" s="692"/>
      <c r="PFQ276" s="692"/>
      <c r="PFR276" s="692"/>
      <c r="PFS276" s="692"/>
      <c r="PFT276" s="692"/>
      <c r="PFU276" s="692"/>
      <c r="PFV276" s="692"/>
      <c r="PFW276" s="692"/>
      <c r="PFX276" s="692"/>
      <c r="PFY276" s="692"/>
      <c r="PFZ276" s="692"/>
      <c r="PGA276" s="692"/>
      <c r="PGB276" s="692"/>
      <c r="PGC276" s="692"/>
      <c r="PGD276" s="692"/>
      <c r="PGE276" s="692"/>
      <c r="PGF276" s="692"/>
      <c r="PGG276" s="692"/>
      <c r="PGH276" s="692"/>
      <c r="PGI276" s="692"/>
      <c r="PGJ276" s="692"/>
      <c r="PGK276" s="692"/>
      <c r="PGL276" s="692"/>
      <c r="PGM276" s="692"/>
      <c r="PGN276" s="692"/>
      <c r="PGO276" s="692"/>
      <c r="PGP276" s="692"/>
      <c r="PGQ276" s="692"/>
      <c r="PGR276" s="692"/>
      <c r="PGS276" s="692"/>
      <c r="PGT276" s="692"/>
      <c r="PGU276" s="692"/>
      <c r="PGV276" s="692"/>
      <c r="PGW276" s="692"/>
      <c r="PGX276" s="692"/>
      <c r="PGY276" s="692"/>
      <c r="PGZ276" s="692"/>
      <c r="PHA276" s="692"/>
      <c r="PHB276" s="692"/>
      <c r="PHC276" s="692"/>
      <c r="PHD276" s="692"/>
      <c r="PHE276" s="692"/>
      <c r="PHF276" s="692"/>
      <c r="PHG276" s="692"/>
      <c r="PHH276" s="692"/>
      <c r="PHI276" s="692"/>
      <c r="PHJ276" s="692"/>
      <c r="PHK276" s="692"/>
      <c r="PHL276" s="692"/>
      <c r="PHM276" s="692"/>
      <c r="PHN276" s="692"/>
      <c r="PHO276" s="692"/>
      <c r="PHP276" s="692"/>
      <c r="PHQ276" s="692"/>
      <c r="PHR276" s="692"/>
      <c r="PHS276" s="692"/>
      <c r="PHT276" s="692"/>
      <c r="PHU276" s="692"/>
      <c r="PHV276" s="692"/>
      <c r="PHW276" s="692"/>
      <c r="PHX276" s="692"/>
      <c r="PHY276" s="692"/>
      <c r="PHZ276" s="692"/>
      <c r="PIA276" s="692"/>
      <c r="PIB276" s="692"/>
      <c r="PIC276" s="692"/>
      <c r="PID276" s="692"/>
      <c r="PIE276" s="692"/>
      <c r="PIF276" s="692"/>
      <c r="PIG276" s="692"/>
      <c r="PIH276" s="692"/>
      <c r="PII276" s="692"/>
      <c r="PIJ276" s="692"/>
      <c r="PIK276" s="692"/>
      <c r="PIL276" s="692"/>
      <c r="PIM276" s="692"/>
      <c r="PIN276" s="692"/>
      <c r="PIO276" s="692"/>
      <c r="PIP276" s="692"/>
      <c r="PIQ276" s="692"/>
      <c r="PIR276" s="692"/>
      <c r="PIS276" s="692"/>
      <c r="PIT276" s="692"/>
      <c r="PIU276" s="692"/>
      <c r="PIV276" s="692"/>
      <c r="PIW276" s="692"/>
      <c r="PIX276" s="692"/>
      <c r="PIY276" s="692"/>
      <c r="PIZ276" s="692"/>
      <c r="PJA276" s="692"/>
      <c r="PJB276" s="692"/>
      <c r="PJC276" s="692"/>
      <c r="PJD276" s="692"/>
      <c r="PJE276" s="692"/>
      <c r="PJF276" s="692"/>
      <c r="PJG276" s="692"/>
      <c r="PJH276" s="692"/>
      <c r="PJI276" s="692"/>
      <c r="PJJ276" s="692"/>
      <c r="PJK276" s="692"/>
      <c r="PJL276" s="692"/>
      <c r="PJM276" s="692"/>
      <c r="PJN276" s="692"/>
      <c r="PJO276" s="692"/>
      <c r="PJP276" s="692"/>
      <c r="PJQ276" s="692"/>
      <c r="PJR276" s="692"/>
      <c r="PJS276" s="692"/>
      <c r="PJT276" s="692"/>
      <c r="PJU276" s="692"/>
      <c r="PJV276" s="692"/>
      <c r="PJW276" s="692"/>
      <c r="PJX276" s="692"/>
      <c r="PJY276" s="692"/>
      <c r="PJZ276" s="692"/>
      <c r="PKA276" s="692"/>
      <c r="PKB276" s="692"/>
      <c r="PKC276" s="692"/>
      <c r="PKD276" s="692"/>
      <c r="PKE276" s="692"/>
      <c r="PKF276" s="692"/>
      <c r="PKG276" s="692"/>
      <c r="PKH276" s="692"/>
      <c r="PKI276" s="692"/>
      <c r="PKJ276" s="692"/>
      <c r="PKK276" s="692"/>
      <c r="PKL276" s="692"/>
      <c r="PKM276" s="692"/>
      <c r="PKN276" s="692"/>
      <c r="PKO276" s="692"/>
      <c r="PKP276" s="692"/>
      <c r="PKQ276" s="692"/>
      <c r="PKR276" s="692"/>
      <c r="PKS276" s="692"/>
      <c r="PKT276" s="692"/>
      <c r="PKU276" s="692"/>
      <c r="PKV276" s="692"/>
      <c r="PKW276" s="692"/>
      <c r="PKX276" s="692"/>
      <c r="PKY276" s="692"/>
      <c r="PKZ276" s="692"/>
      <c r="PLA276" s="692"/>
      <c r="PLB276" s="692"/>
      <c r="PLC276" s="692"/>
      <c r="PLD276" s="692"/>
      <c r="PLE276" s="692"/>
      <c r="PLF276" s="692"/>
      <c r="PLG276" s="692"/>
      <c r="PLH276" s="692"/>
      <c r="PLI276" s="692"/>
      <c r="PLJ276" s="692"/>
      <c r="PLK276" s="692"/>
      <c r="PLL276" s="692"/>
      <c r="PLM276" s="692"/>
      <c r="PLN276" s="692"/>
      <c r="PLO276" s="692"/>
      <c r="PLP276" s="692"/>
      <c r="PLQ276" s="692"/>
      <c r="PLR276" s="692"/>
      <c r="PLS276" s="692"/>
      <c r="PLT276" s="692"/>
      <c r="PLU276" s="692"/>
      <c r="PLV276" s="692"/>
      <c r="PLW276" s="692"/>
      <c r="PLX276" s="692"/>
      <c r="PLY276" s="692"/>
      <c r="PLZ276" s="692"/>
      <c r="PMA276" s="692"/>
      <c r="PMB276" s="692"/>
      <c r="PMC276" s="692"/>
      <c r="PMD276" s="692"/>
      <c r="PME276" s="692"/>
      <c r="PMF276" s="692"/>
      <c r="PMG276" s="692"/>
      <c r="PMH276" s="692"/>
      <c r="PMI276" s="692"/>
      <c r="PMJ276" s="692"/>
      <c r="PMK276" s="692"/>
      <c r="PML276" s="692"/>
      <c r="PMM276" s="692"/>
      <c r="PMN276" s="692"/>
      <c r="PMO276" s="692"/>
      <c r="PMP276" s="692"/>
      <c r="PMQ276" s="692"/>
      <c r="PMR276" s="692"/>
      <c r="PMS276" s="692"/>
      <c r="PMT276" s="692"/>
      <c r="PMU276" s="692"/>
      <c r="PMV276" s="692"/>
      <c r="PMW276" s="692"/>
      <c r="PMX276" s="692"/>
      <c r="PMY276" s="692"/>
      <c r="PMZ276" s="692"/>
      <c r="PNA276" s="692"/>
      <c r="PNB276" s="692"/>
      <c r="PNC276" s="692"/>
      <c r="PND276" s="692"/>
      <c r="PNE276" s="692"/>
      <c r="PNF276" s="692"/>
      <c r="PNG276" s="692"/>
      <c r="PNH276" s="692"/>
      <c r="PNI276" s="692"/>
      <c r="PNJ276" s="692"/>
      <c r="PNK276" s="692"/>
      <c r="PNL276" s="692"/>
      <c r="PNM276" s="692"/>
      <c r="PNN276" s="692"/>
      <c r="PNO276" s="692"/>
      <c r="PNP276" s="692"/>
      <c r="PNQ276" s="692"/>
      <c r="PNR276" s="692"/>
      <c r="PNS276" s="692"/>
      <c r="PNT276" s="692"/>
      <c r="PNU276" s="692"/>
      <c r="PNV276" s="692"/>
      <c r="PNW276" s="692"/>
      <c r="PNX276" s="692"/>
      <c r="PNY276" s="692"/>
      <c r="PNZ276" s="692"/>
      <c r="POA276" s="692"/>
      <c r="POB276" s="692"/>
      <c r="POC276" s="692"/>
      <c r="POD276" s="692"/>
      <c r="POE276" s="692"/>
      <c r="POF276" s="692"/>
      <c r="POG276" s="692"/>
      <c r="POH276" s="692"/>
      <c r="POI276" s="692"/>
      <c r="POJ276" s="692"/>
      <c r="POK276" s="692"/>
      <c r="POL276" s="692"/>
      <c r="POM276" s="692"/>
      <c r="PON276" s="692"/>
      <c r="POO276" s="692"/>
      <c r="POP276" s="692"/>
      <c r="POQ276" s="692"/>
      <c r="POR276" s="692"/>
      <c r="POS276" s="692"/>
      <c r="POT276" s="692"/>
      <c r="POU276" s="692"/>
      <c r="POV276" s="692"/>
      <c r="POW276" s="692"/>
      <c r="POX276" s="692"/>
      <c r="POY276" s="692"/>
      <c r="POZ276" s="692"/>
      <c r="PPA276" s="692"/>
      <c r="PPB276" s="692"/>
      <c r="PPC276" s="692"/>
      <c r="PPD276" s="692"/>
      <c r="PPE276" s="692"/>
      <c r="PPF276" s="692"/>
      <c r="PPG276" s="692"/>
      <c r="PPH276" s="692"/>
      <c r="PPI276" s="692"/>
      <c r="PPJ276" s="692"/>
      <c r="PPK276" s="692"/>
      <c r="PPL276" s="692"/>
      <c r="PPM276" s="692"/>
      <c r="PPN276" s="692"/>
      <c r="PPO276" s="692"/>
      <c r="PPP276" s="692"/>
      <c r="PPQ276" s="692"/>
      <c r="PPR276" s="692"/>
      <c r="PPS276" s="692"/>
      <c r="PPT276" s="692"/>
      <c r="PPU276" s="692"/>
      <c r="PPV276" s="692"/>
      <c r="PPW276" s="692"/>
      <c r="PPX276" s="692"/>
      <c r="PPY276" s="692"/>
      <c r="PPZ276" s="692"/>
      <c r="PQA276" s="692"/>
      <c r="PQB276" s="692"/>
      <c r="PQC276" s="692"/>
      <c r="PQD276" s="692"/>
      <c r="PQE276" s="692"/>
      <c r="PQF276" s="692"/>
      <c r="PQG276" s="692"/>
      <c r="PQH276" s="692"/>
      <c r="PQI276" s="692"/>
      <c r="PQJ276" s="692"/>
      <c r="PQK276" s="692"/>
      <c r="PQL276" s="692"/>
      <c r="PQM276" s="692"/>
      <c r="PQN276" s="692"/>
      <c r="PQO276" s="692"/>
      <c r="PQP276" s="692"/>
      <c r="PQQ276" s="692"/>
      <c r="PQR276" s="692"/>
      <c r="PQS276" s="692"/>
      <c r="PQT276" s="692"/>
      <c r="PQU276" s="692"/>
      <c r="PQV276" s="692"/>
      <c r="PQW276" s="692"/>
      <c r="PQX276" s="692"/>
      <c r="PQY276" s="692"/>
      <c r="PQZ276" s="692"/>
      <c r="PRA276" s="692"/>
      <c r="PRB276" s="692"/>
      <c r="PRC276" s="692"/>
      <c r="PRD276" s="692"/>
      <c r="PRE276" s="692"/>
      <c r="PRF276" s="692"/>
      <c r="PRG276" s="692"/>
      <c r="PRH276" s="692"/>
      <c r="PRI276" s="692"/>
      <c r="PRJ276" s="692"/>
      <c r="PRK276" s="692"/>
      <c r="PRL276" s="692"/>
      <c r="PRM276" s="692"/>
      <c r="PRN276" s="692"/>
      <c r="PRO276" s="692"/>
      <c r="PRP276" s="692"/>
      <c r="PRQ276" s="692"/>
      <c r="PRR276" s="692"/>
      <c r="PRS276" s="692"/>
      <c r="PRT276" s="692"/>
      <c r="PRU276" s="692"/>
      <c r="PRV276" s="692"/>
      <c r="PRW276" s="692"/>
      <c r="PRX276" s="692"/>
      <c r="PRY276" s="692"/>
      <c r="PRZ276" s="692"/>
      <c r="PSA276" s="692"/>
      <c r="PSB276" s="692"/>
      <c r="PSC276" s="692"/>
      <c r="PSD276" s="692"/>
      <c r="PSE276" s="692"/>
      <c r="PSF276" s="692"/>
      <c r="PSG276" s="692"/>
      <c r="PSH276" s="692"/>
      <c r="PSI276" s="692"/>
      <c r="PSJ276" s="692"/>
      <c r="PSK276" s="692"/>
      <c r="PSL276" s="692"/>
      <c r="PSM276" s="692"/>
      <c r="PSN276" s="692"/>
      <c r="PSO276" s="692"/>
      <c r="PSP276" s="692"/>
      <c r="PSQ276" s="692"/>
      <c r="PSR276" s="692"/>
      <c r="PSS276" s="692"/>
      <c r="PST276" s="692"/>
      <c r="PSU276" s="692"/>
      <c r="PSV276" s="692"/>
      <c r="PSW276" s="692"/>
      <c r="PSX276" s="692"/>
      <c r="PSY276" s="692"/>
      <c r="PSZ276" s="692"/>
      <c r="PTA276" s="692"/>
      <c r="PTB276" s="692"/>
      <c r="PTC276" s="692"/>
      <c r="PTD276" s="692"/>
      <c r="PTE276" s="692"/>
      <c r="PTF276" s="692"/>
      <c r="PTG276" s="692"/>
      <c r="PTH276" s="692"/>
      <c r="PTI276" s="692"/>
      <c r="PTJ276" s="692"/>
      <c r="PTK276" s="692"/>
      <c r="PTL276" s="692"/>
      <c r="PTM276" s="692"/>
      <c r="PTN276" s="692"/>
      <c r="PTO276" s="692"/>
      <c r="PTP276" s="692"/>
      <c r="PTQ276" s="692"/>
      <c r="PTR276" s="692"/>
      <c r="PTS276" s="692"/>
      <c r="PTT276" s="692"/>
      <c r="PTU276" s="692"/>
      <c r="PTV276" s="692"/>
      <c r="PTW276" s="692"/>
      <c r="PTX276" s="692"/>
      <c r="PTY276" s="692"/>
      <c r="PTZ276" s="692"/>
      <c r="PUA276" s="692"/>
      <c r="PUB276" s="692"/>
      <c r="PUC276" s="692"/>
      <c r="PUD276" s="692"/>
      <c r="PUE276" s="692"/>
      <c r="PUF276" s="692"/>
      <c r="PUG276" s="692"/>
      <c r="PUH276" s="692"/>
      <c r="PUI276" s="692"/>
      <c r="PUJ276" s="692"/>
      <c r="PUK276" s="692"/>
      <c r="PUL276" s="692"/>
      <c r="PUM276" s="692"/>
      <c r="PUN276" s="692"/>
      <c r="PUO276" s="692"/>
      <c r="PUP276" s="692"/>
      <c r="PUQ276" s="692"/>
      <c r="PUR276" s="692"/>
      <c r="PUS276" s="692"/>
      <c r="PUT276" s="692"/>
      <c r="PUU276" s="692"/>
      <c r="PUV276" s="692"/>
      <c r="PUW276" s="692"/>
      <c r="PUX276" s="692"/>
      <c r="PUY276" s="692"/>
      <c r="PUZ276" s="692"/>
      <c r="PVA276" s="692"/>
      <c r="PVB276" s="692"/>
      <c r="PVC276" s="692"/>
      <c r="PVD276" s="692"/>
      <c r="PVE276" s="692"/>
      <c r="PVF276" s="692"/>
      <c r="PVG276" s="692"/>
      <c r="PVH276" s="692"/>
      <c r="PVI276" s="692"/>
      <c r="PVJ276" s="692"/>
      <c r="PVK276" s="692"/>
      <c r="PVL276" s="692"/>
      <c r="PVM276" s="692"/>
      <c r="PVN276" s="692"/>
      <c r="PVO276" s="692"/>
      <c r="PVP276" s="692"/>
      <c r="PVQ276" s="692"/>
      <c r="PVR276" s="692"/>
      <c r="PVS276" s="692"/>
      <c r="PVT276" s="692"/>
      <c r="PVU276" s="692"/>
      <c r="PVV276" s="692"/>
      <c r="PVW276" s="692"/>
      <c r="PVX276" s="692"/>
      <c r="PVY276" s="692"/>
      <c r="PVZ276" s="692"/>
      <c r="PWA276" s="692"/>
      <c r="PWB276" s="692"/>
      <c r="PWC276" s="692"/>
      <c r="PWD276" s="692"/>
      <c r="PWE276" s="692"/>
      <c r="PWF276" s="692"/>
      <c r="PWG276" s="692"/>
      <c r="PWH276" s="692"/>
      <c r="PWI276" s="692"/>
      <c r="PWJ276" s="692"/>
      <c r="PWK276" s="692"/>
      <c r="PWL276" s="692"/>
      <c r="PWM276" s="692"/>
      <c r="PWN276" s="692"/>
      <c r="PWO276" s="692"/>
      <c r="PWP276" s="692"/>
      <c r="PWQ276" s="692"/>
      <c r="PWR276" s="692"/>
      <c r="PWS276" s="692"/>
      <c r="PWT276" s="692"/>
      <c r="PWU276" s="692"/>
      <c r="PWV276" s="692"/>
      <c r="PWW276" s="692"/>
      <c r="PWX276" s="692"/>
      <c r="PWY276" s="692"/>
      <c r="PWZ276" s="692"/>
      <c r="PXA276" s="692"/>
      <c r="PXB276" s="692"/>
      <c r="PXC276" s="692"/>
      <c r="PXD276" s="692"/>
      <c r="PXE276" s="692"/>
      <c r="PXF276" s="692"/>
      <c r="PXG276" s="692"/>
      <c r="PXH276" s="692"/>
      <c r="PXI276" s="692"/>
      <c r="PXJ276" s="692"/>
      <c r="PXK276" s="692"/>
      <c r="PXL276" s="692"/>
      <c r="PXM276" s="692"/>
      <c r="PXN276" s="692"/>
      <c r="PXO276" s="692"/>
      <c r="PXP276" s="692"/>
      <c r="PXQ276" s="692"/>
      <c r="PXR276" s="692"/>
      <c r="PXS276" s="692"/>
      <c r="PXT276" s="692"/>
      <c r="PXU276" s="692"/>
      <c r="PXV276" s="692"/>
      <c r="PXW276" s="692"/>
      <c r="PXX276" s="692"/>
      <c r="PXY276" s="692"/>
      <c r="PXZ276" s="692"/>
      <c r="PYA276" s="692"/>
      <c r="PYB276" s="692"/>
      <c r="PYC276" s="692"/>
      <c r="PYD276" s="692"/>
      <c r="PYE276" s="692"/>
      <c r="PYF276" s="692"/>
      <c r="PYG276" s="692"/>
      <c r="PYH276" s="692"/>
      <c r="PYI276" s="692"/>
      <c r="PYJ276" s="692"/>
      <c r="PYK276" s="692"/>
      <c r="PYL276" s="692"/>
      <c r="PYM276" s="692"/>
      <c r="PYN276" s="692"/>
      <c r="PYO276" s="692"/>
      <c r="PYP276" s="692"/>
      <c r="PYQ276" s="692"/>
      <c r="PYR276" s="692"/>
      <c r="PYS276" s="692"/>
      <c r="PYT276" s="692"/>
      <c r="PYU276" s="692"/>
      <c r="PYV276" s="692"/>
      <c r="PYW276" s="692"/>
      <c r="PYX276" s="692"/>
      <c r="PYY276" s="692"/>
      <c r="PYZ276" s="692"/>
      <c r="PZA276" s="692"/>
      <c r="PZB276" s="692"/>
      <c r="PZC276" s="692"/>
      <c r="PZD276" s="692"/>
      <c r="PZE276" s="692"/>
      <c r="PZF276" s="692"/>
      <c r="PZG276" s="692"/>
      <c r="PZH276" s="692"/>
      <c r="PZI276" s="692"/>
      <c r="PZJ276" s="692"/>
      <c r="PZK276" s="692"/>
      <c r="PZL276" s="692"/>
      <c r="PZM276" s="692"/>
      <c r="PZN276" s="692"/>
      <c r="PZO276" s="692"/>
      <c r="PZP276" s="692"/>
      <c r="PZQ276" s="692"/>
      <c r="PZR276" s="692"/>
      <c r="PZS276" s="692"/>
      <c r="PZT276" s="692"/>
      <c r="PZU276" s="692"/>
      <c r="PZV276" s="692"/>
      <c r="PZW276" s="692"/>
      <c r="PZX276" s="692"/>
      <c r="PZY276" s="692"/>
      <c r="PZZ276" s="692"/>
      <c r="QAA276" s="692"/>
      <c r="QAB276" s="692"/>
      <c r="QAC276" s="692"/>
      <c r="QAD276" s="692"/>
      <c r="QAE276" s="692"/>
      <c r="QAF276" s="692"/>
      <c r="QAG276" s="692"/>
      <c r="QAH276" s="692"/>
      <c r="QAI276" s="692"/>
      <c r="QAJ276" s="692"/>
      <c r="QAK276" s="692"/>
      <c r="QAL276" s="692"/>
      <c r="QAM276" s="692"/>
      <c r="QAN276" s="692"/>
      <c r="QAO276" s="692"/>
      <c r="QAP276" s="692"/>
      <c r="QAQ276" s="692"/>
      <c r="QAR276" s="692"/>
      <c r="QAS276" s="692"/>
      <c r="QAT276" s="692"/>
      <c r="QAU276" s="692"/>
      <c r="QAV276" s="692"/>
      <c r="QAW276" s="692"/>
      <c r="QAX276" s="692"/>
      <c r="QAY276" s="692"/>
      <c r="QAZ276" s="692"/>
      <c r="QBA276" s="692"/>
      <c r="QBB276" s="692"/>
      <c r="QBC276" s="692"/>
      <c r="QBD276" s="692"/>
      <c r="QBE276" s="692"/>
      <c r="QBF276" s="692"/>
      <c r="QBG276" s="692"/>
      <c r="QBH276" s="692"/>
      <c r="QBI276" s="692"/>
      <c r="QBJ276" s="692"/>
      <c r="QBK276" s="692"/>
      <c r="QBL276" s="692"/>
      <c r="QBM276" s="692"/>
      <c r="QBN276" s="692"/>
      <c r="QBO276" s="692"/>
      <c r="QBP276" s="692"/>
      <c r="QBQ276" s="692"/>
      <c r="QBR276" s="692"/>
      <c r="QBS276" s="692"/>
      <c r="QBT276" s="692"/>
      <c r="QBU276" s="692"/>
      <c r="QBV276" s="692"/>
      <c r="QBW276" s="692"/>
      <c r="QBX276" s="692"/>
      <c r="QBY276" s="692"/>
      <c r="QBZ276" s="692"/>
      <c r="QCA276" s="692"/>
      <c r="QCB276" s="692"/>
      <c r="QCC276" s="692"/>
      <c r="QCD276" s="692"/>
      <c r="QCE276" s="692"/>
      <c r="QCF276" s="692"/>
      <c r="QCG276" s="692"/>
      <c r="QCH276" s="692"/>
      <c r="QCI276" s="692"/>
      <c r="QCJ276" s="692"/>
      <c r="QCK276" s="692"/>
      <c r="QCL276" s="692"/>
      <c r="QCM276" s="692"/>
      <c r="QCN276" s="692"/>
      <c r="QCO276" s="692"/>
      <c r="QCP276" s="692"/>
      <c r="QCQ276" s="692"/>
      <c r="QCR276" s="692"/>
      <c r="QCS276" s="692"/>
      <c r="QCT276" s="692"/>
      <c r="QCU276" s="692"/>
      <c r="QCV276" s="692"/>
      <c r="QCW276" s="692"/>
      <c r="QCX276" s="692"/>
      <c r="QCY276" s="692"/>
      <c r="QCZ276" s="692"/>
      <c r="QDA276" s="692"/>
      <c r="QDB276" s="692"/>
      <c r="QDC276" s="692"/>
      <c r="QDD276" s="692"/>
      <c r="QDE276" s="692"/>
      <c r="QDF276" s="692"/>
      <c r="QDG276" s="692"/>
      <c r="QDH276" s="692"/>
      <c r="QDI276" s="692"/>
      <c r="QDJ276" s="692"/>
      <c r="QDK276" s="692"/>
      <c r="QDL276" s="692"/>
      <c r="QDM276" s="692"/>
      <c r="QDN276" s="692"/>
      <c r="QDO276" s="692"/>
      <c r="QDP276" s="692"/>
      <c r="QDQ276" s="692"/>
      <c r="QDR276" s="692"/>
      <c r="QDS276" s="692"/>
      <c r="QDT276" s="692"/>
      <c r="QDU276" s="692"/>
      <c r="QDV276" s="692"/>
      <c r="QDW276" s="692"/>
      <c r="QDX276" s="692"/>
      <c r="QDY276" s="692"/>
      <c r="QDZ276" s="692"/>
      <c r="QEA276" s="692"/>
      <c r="QEB276" s="692"/>
      <c r="QEC276" s="692"/>
      <c r="QED276" s="692"/>
      <c r="QEE276" s="692"/>
      <c r="QEF276" s="692"/>
      <c r="QEG276" s="692"/>
      <c r="QEH276" s="692"/>
      <c r="QEI276" s="692"/>
      <c r="QEJ276" s="692"/>
      <c r="QEK276" s="692"/>
      <c r="QEL276" s="692"/>
      <c r="QEM276" s="692"/>
      <c r="QEN276" s="692"/>
      <c r="QEO276" s="692"/>
      <c r="QEP276" s="692"/>
      <c r="QEQ276" s="692"/>
      <c r="QER276" s="692"/>
      <c r="QES276" s="692"/>
      <c r="QET276" s="692"/>
      <c r="QEU276" s="692"/>
      <c r="QEV276" s="692"/>
      <c r="QEW276" s="692"/>
      <c r="QEX276" s="692"/>
      <c r="QEY276" s="692"/>
      <c r="QEZ276" s="692"/>
      <c r="QFA276" s="692"/>
      <c r="QFB276" s="692"/>
      <c r="QFC276" s="692"/>
      <c r="QFD276" s="692"/>
      <c r="QFE276" s="692"/>
      <c r="QFF276" s="692"/>
      <c r="QFG276" s="692"/>
      <c r="QFH276" s="692"/>
      <c r="QFI276" s="692"/>
      <c r="QFJ276" s="692"/>
      <c r="QFK276" s="692"/>
      <c r="QFL276" s="692"/>
      <c r="QFM276" s="692"/>
      <c r="QFN276" s="692"/>
      <c r="QFO276" s="692"/>
      <c r="QFP276" s="692"/>
      <c r="QFQ276" s="692"/>
      <c r="QFR276" s="692"/>
      <c r="QFS276" s="692"/>
      <c r="QFT276" s="692"/>
      <c r="QFU276" s="692"/>
      <c r="QFV276" s="692"/>
      <c r="QFW276" s="692"/>
      <c r="QFX276" s="692"/>
      <c r="QFY276" s="692"/>
      <c r="QFZ276" s="692"/>
      <c r="QGA276" s="692"/>
      <c r="QGB276" s="692"/>
      <c r="QGC276" s="692"/>
      <c r="QGD276" s="692"/>
      <c r="QGE276" s="692"/>
      <c r="QGF276" s="692"/>
      <c r="QGG276" s="692"/>
      <c r="QGH276" s="692"/>
      <c r="QGI276" s="692"/>
      <c r="QGJ276" s="692"/>
      <c r="QGK276" s="692"/>
      <c r="QGL276" s="692"/>
      <c r="QGM276" s="692"/>
      <c r="QGN276" s="692"/>
      <c r="QGO276" s="692"/>
      <c r="QGP276" s="692"/>
      <c r="QGQ276" s="692"/>
      <c r="QGR276" s="692"/>
      <c r="QGS276" s="692"/>
      <c r="QGT276" s="692"/>
      <c r="QGU276" s="692"/>
      <c r="QGV276" s="692"/>
      <c r="QGW276" s="692"/>
      <c r="QGX276" s="692"/>
      <c r="QGY276" s="692"/>
      <c r="QGZ276" s="692"/>
      <c r="QHA276" s="692"/>
      <c r="QHB276" s="692"/>
      <c r="QHC276" s="692"/>
      <c r="QHD276" s="692"/>
      <c r="QHE276" s="692"/>
      <c r="QHF276" s="692"/>
      <c r="QHG276" s="692"/>
      <c r="QHH276" s="692"/>
      <c r="QHI276" s="692"/>
      <c r="QHJ276" s="692"/>
      <c r="QHK276" s="692"/>
      <c r="QHL276" s="692"/>
      <c r="QHM276" s="692"/>
      <c r="QHN276" s="692"/>
      <c r="QHO276" s="692"/>
      <c r="QHP276" s="692"/>
      <c r="QHQ276" s="692"/>
      <c r="QHR276" s="692"/>
      <c r="QHS276" s="692"/>
      <c r="QHT276" s="692"/>
      <c r="QHU276" s="692"/>
      <c r="QHV276" s="692"/>
      <c r="QHW276" s="692"/>
      <c r="QHX276" s="692"/>
      <c r="QHY276" s="692"/>
      <c r="QHZ276" s="692"/>
      <c r="QIA276" s="692"/>
      <c r="QIB276" s="692"/>
      <c r="QIC276" s="692"/>
      <c r="QID276" s="692"/>
      <c r="QIE276" s="692"/>
      <c r="QIF276" s="692"/>
      <c r="QIG276" s="692"/>
      <c r="QIH276" s="692"/>
      <c r="QII276" s="692"/>
      <c r="QIJ276" s="692"/>
      <c r="QIK276" s="692"/>
      <c r="QIL276" s="692"/>
      <c r="QIM276" s="692"/>
      <c r="QIN276" s="692"/>
      <c r="QIO276" s="692"/>
      <c r="QIP276" s="692"/>
      <c r="QIQ276" s="692"/>
      <c r="QIR276" s="692"/>
      <c r="QIS276" s="692"/>
      <c r="QIT276" s="692"/>
      <c r="QIU276" s="692"/>
      <c r="QIV276" s="692"/>
      <c r="QIW276" s="692"/>
      <c r="QIX276" s="692"/>
      <c r="QIY276" s="692"/>
      <c r="QIZ276" s="692"/>
      <c r="QJA276" s="692"/>
      <c r="QJB276" s="692"/>
      <c r="QJC276" s="692"/>
      <c r="QJD276" s="692"/>
      <c r="QJE276" s="692"/>
      <c r="QJF276" s="692"/>
      <c r="QJG276" s="692"/>
      <c r="QJH276" s="692"/>
      <c r="QJI276" s="692"/>
      <c r="QJJ276" s="692"/>
      <c r="QJK276" s="692"/>
      <c r="QJL276" s="692"/>
      <c r="QJM276" s="692"/>
      <c r="QJN276" s="692"/>
      <c r="QJO276" s="692"/>
      <c r="QJP276" s="692"/>
      <c r="QJQ276" s="692"/>
      <c r="QJR276" s="692"/>
      <c r="QJS276" s="692"/>
      <c r="QJT276" s="692"/>
      <c r="QJU276" s="692"/>
      <c r="QJV276" s="692"/>
      <c r="QJW276" s="692"/>
      <c r="QJX276" s="692"/>
      <c r="QJY276" s="692"/>
      <c r="QJZ276" s="692"/>
      <c r="QKA276" s="692"/>
      <c r="QKB276" s="692"/>
      <c r="QKC276" s="692"/>
      <c r="QKD276" s="692"/>
      <c r="QKE276" s="692"/>
      <c r="QKF276" s="692"/>
      <c r="QKG276" s="692"/>
      <c r="QKH276" s="692"/>
      <c r="QKI276" s="692"/>
      <c r="QKJ276" s="692"/>
      <c r="QKK276" s="692"/>
      <c r="QKL276" s="692"/>
      <c r="QKM276" s="692"/>
      <c r="QKN276" s="692"/>
      <c r="QKO276" s="692"/>
      <c r="QKP276" s="692"/>
      <c r="QKQ276" s="692"/>
      <c r="QKR276" s="692"/>
      <c r="QKS276" s="692"/>
      <c r="QKT276" s="692"/>
      <c r="QKU276" s="692"/>
      <c r="QKV276" s="692"/>
      <c r="QKW276" s="692"/>
      <c r="QKX276" s="692"/>
      <c r="QKY276" s="692"/>
      <c r="QKZ276" s="692"/>
      <c r="QLA276" s="692"/>
      <c r="QLB276" s="692"/>
      <c r="QLC276" s="692"/>
      <c r="QLD276" s="692"/>
      <c r="QLE276" s="692"/>
      <c r="QLF276" s="692"/>
      <c r="QLG276" s="692"/>
      <c r="QLH276" s="692"/>
      <c r="QLI276" s="692"/>
      <c r="QLJ276" s="692"/>
      <c r="QLK276" s="692"/>
      <c r="QLL276" s="692"/>
      <c r="QLM276" s="692"/>
      <c r="QLN276" s="692"/>
      <c r="QLO276" s="692"/>
      <c r="QLP276" s="692"/>
      <c r="QLQ276" s="692"/>
      <c r="QLR276" s="692"/>
      <c r="QLS276" s="692"/>
      <c r="QLT276" s="692"/>
      <c r="QLU276" s="692"/>
      <c r="QLV276" s="692"/>
      <c r="QLW276" s="692"/>
      <c r="QLX276" s="692"/>
      <c r="QLY276" s="692"/>
      <c r="QLZ276" s="692"/>
      <c r="QMA276" s="692"/>
      <c r="QMB276" s="692"/>
      <c r="QMC276" s="692"/>
      <c r="QMD276" s="692"/>
      <c r="QME276" s="692"/>
      <c r="QMF276" s="692"/>
      <c r="QMG276" s="692"/>
      <c r="QMH276" s="692"/>
      <c r="QMI276" s="692"/>
      <c r="QMJ276" s="692"/>
      <c r="QMK276" s="692"/>
      <c r="QML276" s="692"/>
      <c r="QMM276" s="692"/>
      <c r="QMN276" s="692"/>
      <c r="QMO276" s="692"/>
      <c r="QMP276" s="692"/>
      <c r="QMQ276" s="692"/>
      <c r="QMR276" s="692"/>
      <c r="QMS276" s="692"/>
      <c r="QMT276" s="692"/>
      <c r="QMU276" s="692"/>
      <c r="QMV276" s="692"/>
      <c r="QMW276" s="692"/>
      <c r="QMX276" s="692"/>
      <c r="QMY276" s="692"/>
      <c r="QMZ276" s="692"/>
      <c r="QNA276" s="692"/>
      <c r="QNB276" s="692"/>
      <c r="QNC276" s="692"/>
      <c r="QND276" s="692"/>
      <c r="QNE276" s="692"/>
      <c r="QNF276" s="692"/>
      <c r="QNG276" s="692"/>
      <c r="QNH276" s="692"/>
      <c r="QNI276" s="692"/>
      <c r="QNJ276" s="692"/>
      <c r="QNK276" s="692"/>
      <c r="QNL276" s="692"/>
      <c r="QNM276" s="692"/>
      <c r="QNN276" s="692"/>
      <c r="QNO276" s="692"/>
      <c r="QNP276" s="692"/>
      <c r="QNQ276" s="692"/>
      <c r="QNR276" s="692"/>
      <c r="QNS276" s="692"/>
      <c r="QNT276" s="692"/>
      <c r="QNU276" s="692"/>
      <c r="QNV276" s="692"/>
      <c r="QNW276" s="692"/>
      <c r="QNX276" s="692"/>
      <c r="QNY276" s="692"/>
      <c r="QNZ276" s="692"/>
      <c r="QOA276" s="692"/>
      <c r="QOB276" s="692"/>
      <c r="QOC276" s="692"/>
      <c r="QOD276" s="692"/>
      <c r="QOE276" s="692"/>
      <c r="QOF276" s="692"/>
      <c r="QOG276" s="692"/>
      <c r="QOH276" s="692"/>
      <c r="QOI276" s="692"/>
      <c r="QOJ276" s="692"/>
      <c r="QOK276" s="692"/>
      <c r="QOL276" s="692"/>
      <c r="QOM276" s="692"/>
      <c r="QON276" s="692"/>
      <c r="QOO276" s="692"/>
      <c r="QOP276" s="692"/>
      <c r="QOQ276" s="692"/>
      <c r="QOR276" s="692"/>
      <c r="QOS276" s="692"/>
      <c r="QOT276" s="692"/>
      <c r="QOU276" s="692"/>
      <c r="QOV276" s="692"/>
      <c r="QOW276" s="692"/>
      <c r="QOX276" s="692"/>
      <c r="QOY276" s="692"/>
      <c r="QOZ276" s="692"/>
      <c r="QPA276" s="692"/>
      <c r="QPB276" s="692"/>
      <c r="QPC276" s="692"/>
      <c r="QPD276" s="692"/>
      <c r="QPE276" s="692"/>
      <c r="QPF276" s="692"/>
      <c r="QPG276" s="692"/>
      <c r="QPH276" s="692"/>
      <c r="QPI276" s="692"/>
      <c r="QPJ276" s="692"/>
      <c r="QPK276" s="692"/>
      <c r="QPL276" s="692"/>
      <c r="QPM276" s="692"/>
      <c r="QPN276" s="692"/>
      <c r="QPO276" s="692"/>
      <c r="QPP276" s="692"/>
      <c r="QPQ276" s="692"/>
      <c r="QPR276" s="692"/>
      <c r="QPS276" s="692"/>
      <c r="QPT276" s="692"/>
      <c r="QPU276" s="692"/>
      <c r="QPV276" s="692"/>
      <c r="QPW276" s="692"/>
      <c r="QPX276" s="692"/>
      <c r="QPY276" s="692"/>
      <c r="QPZ276" s="692"/>
      <c r="QQA276" s="692"/>
      <c r="QQB276" s="692"/>
      <c r="QQC276" s="692"/>
      <c r="QQD276" s="692"/>
      <c r="QQE276" s="692"/>
      <c r="QQF276" s="692"/>
      <c r="QQG276" s="692"/>
      <c r="QQH276" s="692"/>
      <c r="QQI276" s="692"/>
      <c r="QQJ276" s="692"/>
      <c r="QQK276" s="692"/>
      <c r="QQL276" s="692"/>
      <c r="QQM276" s="692"/>
      <c r="QQN276" s="692"/>
      <c r="QQO276" s="692"/>
      <c r="QQP276" s="692"/>
      <c r="QQQ276" s="692"/>
      <c r="QQR276" s="692"/>
      <c r="QQS276" s="692"/>
      <c r="QQT276" s="692"/>
      <c r="QQU276" s="692"/>
      <c r="QQV276" s="692"/>
      <c r="QQW276" s="692"/>
      <c r="QQX276" s="692"/>
      <c r="QQY276" s="692"/>
      <c r="QQZ276" s="692"/>
      <c r="QRA276" s="692"/>
      <c r="QRB276" s="692"/>
      <c r="QRC276" s="692"/>
      <c r="QRD276" s="692"/>
      <c r="QRE276" s="692"/>
      <c r="QRF276" s="692"/>
      <c r="QRG276" s="692"/>
      <c r="QRH276" s="692"/>
      <c r="QRI276" s="692"/>
      <c r="QRJ276" s="692"/>
      <c r="QRK276" s="692"/>
      <c r="QRL276" s="692"/>
      <c r="QRM276" s="692"/>
      <c r="QRN276" s="692"/>
      <c r="QRO276" s="692"/>
      <c r="QRP276" s="692"/>
      <c r="QRQ276" s="692"/>
      <c r="QRR276" s="692"/>
      <c r="QRS276" s="692"/>
      <c r="QRT276" s="692"/>
      <c r="QRU276" s="692"/>
      <c r="QRV276" s="692"/>
      <c r="QRW276" s="692"/>
      <c r="QRX276" s="692"/>
      <c r="QRY276" s="692"/>
      <c r="QRZ276" s="692"/>
      <c r="QSA276" s="692"/>
      <c r="QSB276" s="692"/>
      <c r="QSC276" s="692"/>
      <c r="QSD276" s="692"/>
      <c r="QSE276" s="692"/>
      <c r="QSF276" s="692"/>
      <c r="QSG276" s="692"/>
      <c r="QSH276" s="692"/>
      <c r="QSI276" s="692"/>
      <c r="QSJ276" s="692"/>
      <c r="QSK276" s="692"/>
      <c r="QSL276" s="692"/>
      <c r="QSM276" s="692"/>
      <c r="QSN276" s="692"/>
      <c r="QSO276" s="692"/>
      <c r="QSP276" s="692"/>
      <c r="QSQ276" s="692"/>
      <c r="QSR276" s="692"/>
      <c r="QSS276" s="692"/>
      <c r="QST276" s="692"/>
      <c r="QSU276" s="692"/>
      <c r="QSV276" s="692"/>
      <c r="QSW276" s="692"/>
      <c r="QSX276" s="692"/>
      <c r="QSY276" s="692"/>
      <c r="QSZ276" s="692"/>
      <c r="QTA276" s="692"/>
      <c r="QTB276" s="692"/>
      <c r="QTC276" s="692"/>
      <c r="QTD276" s="692"/>
      <c r="QTE276" s="692"/>
      <c r="QTF276" s="692"/>
      <c r="QTG276" s="692"/>
      <c r="QTH276" s="692"/>
      <c r="QTI276" s="692"/>
      <c r="QTJ276" s="692"/>
      <c r="QTK276" s="692"/>
      <c r="QTL276" s="692"/>
      <c r="QTM276" s="692"/>
      <c r="QTN276" s="692"/>
      <c r="QTO276" s="692"/>
      <c r="QTP276" s="692"/>
      <c r="QTQ276" s="692"/>
      <c r="QTR276" s="692"/>
      <c r="QTS276" s="692"/>
      <c r="QTT276" s="692"/>
      <c r="QTU276" s="692"/>
      <c r="QTV276" s="692"/>
      <c r="QTW276" s="692"/>
      <c r="QTX276" s="692"/>
      <c r="QTY276" s="692"/>
      <c r="QTZ276" s="692"/>
      <c r="QUA276" s="692"/>
      <c r="QUB276" s="692"/>
      <c r="QUC276" s="692"/>
      <c r="QUD276" s="692"/>
      <c r="QUE276" s="692"/>
      <c r="QUF276" s="692"/>
      <c r="QUG276" s="692"/>
      <c r="QUH276" s="692"/>
      <c r="QUI276" s="692"/>
      <c r="QUJ276" s="692"/>
      <c r="QUK276" s="692"/>
      <c r="QUL276" s="692"/>
      <c r="QUM276" s="692"/>
      <c r="QUN276" s="692"/>
      <c r="QUO276" s="692"/>
      <c r="QUP276" s="692"/>
      <c r="QUQ276" s="692"/>
      <c r="QUR276" s="692"/>
      <c r="QUS276" s="692"/>
      <c r="QUT276" s="692"/>
      <c r="QUU276" s="692"/>
      <c r="QUV276" s="692"/>
      <c r="QUW276" s="692"/>
      <c r="QUX276" s="692"/>
      <c r="QUY276" s="692"/>
      <c r="QUZ276" s="692"/>
      <c r="QVA276" s="692"/>
      <c r="QVB276" s="692"/>
      <c r="QVC276" s="692"/>
      <c r="QVD276" s="692"/>
      <c r="QVE276" s="692"/>
      <c r="QVF276" s="692"/>
      <c r="QVG276" s="692"/>
      <c r="QVH276" s="692"/>
      <c r="QVI276" s="692"/>
      <c r="QVJ276" s="692"/>
      <c r="QVK276" s="692"/>
      <c r="QVL276" s="692"/>
      <c r="QVM276" s="692"/>
      <c r="QVN276" s="692"/>
      <c r="QVO276" s="692"/>
      <c r="QVP276" s="692"/>
      <c r="QVQ276" s="692"/>
      <c r="QVR276" s="692"/>
      <c r="QVS276" s="692"/>
      <c r="QVT276" s="692"/>
      <c r="QVU276" s="692"/>
      <c r="QVV276" s="692"/>
      <c r="QVW276" s="692"/>
      <c r="QVX276" s="692"/>
      <c r="QVY276" s="692"/>
      <c r="QVZ276" s="692"/>
      <c r="QWA276" s="692"/>
      <c r="QWB276" s="692"/>
      <c r="QWC276" s="692"/>
      <c r="QWD276" s="692"/>
      <c r="QWE276" s="692"/>
      <c r="QWF276" s="692"/>
      <c r="QWG276" s="692"/>
      <c r="QWH276" s="692"/>
      <c r="QWI276" s="692"/>
      <c r="QWJ276" s="692"/>
      <c r="QWK276" s="692"/>
      <c r="QWL276" s="692"/>
      <c r="QWM276" s="692"/>
      <c r="QWN276" s="692"/>
      <c r="QWO276" s="692"/>
      <c r="QWP276" s="692"/>
      <c r="QWQ276" s="692"/>
      <c r="QWR276" s="692"/>
      <c r="QWS276" s="692"/>
      <c r="QWT276" s="692"/>
      <c r="QWU276" s="692"/>
      <c r="QWV276" s="692"/>
      <c r="QWW276" s="692"/>
      <c r="QWX276" s="692"/>
      <c r="QWY276" s="692"/>
      <c r="QWZ276" s="692"/>
      <c r="QXA276" s="692"/>
      <c r="QXB276" s="692"/>
      <c r="QXC276" s="692"/>
      <c r="QXD276" s="692"/>
      <c r="QXE276" s="692"/>
      <c r="QXF276" s="692"/>
      <c r="QXG276" s="692"/>
      <c r="QXH276" s="692"/>
      <c r="QXI276" s="692"/>
      <c r="QXJ276" s="692"/>
      <c r="QXK276" s="692"/>
      <c r="QXL276" s="692"/>
      <c r="QXM276" s="692"/>
      <c r="QXN276" s="692"/>
      <c r="QXO276" s="692"/>
      <c r="QXP276" s="692"/>
      <c r="QXQ276" s="692"/>
      <c r="QXR276" s="692"/>
      <c r="QXS276" s="692"/>
      <c r="QXT276" s="692"/>
      <c r="QXU276" s="692"/>
      <c r="QXV276" s="692"/>
      <c r="QXW276" s="692"/>
      <c r="QXX276" s="692"/>
      <c r="QXY276" s="692"/>
      <c r="QXZ276" s="692"/>
      <c r="QYA276" s="692"/>
      <c r="QYB276" s="692"/>
      <c r="QYC276" s="692"/>
      <c r="QYD276" s="692"/>
      <c r="QYE276" s="692"/>
      <c r="QYF276" s="692"/>
      <c r="QYG276" s="692"/>
      <c r="QYH276" s="692"/>
      <c r="QYI276" s="692"/>
      <c r="QYJ276" s="692"/>
      <c r="QYK276" s="692"/>
      <c r="QYL276" s="692"/>
      <c r="QYM276" s="692"/>
      <c r="QYN276" s="692"/>
      <c r="QYO276" s="692"/>
      <c r="QYP276" s="692"/>
      <c r="QYQ276" s="692"/>
      <c r="QYR276" s="692"/>
      <c r="QYS276" s="692"/>
      <c r="QYT276" s="692"/>
      <c r="QYU276" s="692"/>
      <c r="QYV276" s="692"/>
      <c r="QYW276" s="692"/>
      <c r="QYX276" s="692"/>
      <c r="QYY276" s="692"/>
      <c r="QYZ276" s="692"/>
      <c r="QZA276" s="692"/>
      <c r="QZB276" s="692"/>
      <c r="QZC276" s="692"/>
      <c r="QZD276" s="692"/>
      <c r="QZE276" s="692"/>
      <c r="QZF276" s="692"/>
      <c r="QZG276" s="692"/>
      <c r="QZH276" s="692"/>
      <c r="QZI276" s="692"/>
      <c r="QZJ276" s="692"/>
      <c r="QZK276" s="692"/>
      <c r="QZL276" s="692"/>
      <c r="QZM276" s="692"/>
      <c r="QZN276" s="692"/>
      <c r="QZO276" s="692"/>
      <c r="QZP276" s="692"/>
      <c r="QZQ276" s="692"/>
      <c r="QZR276" s="692"/>
      <c r="QZS276" s="692"/>
      <c r="QZT276" s="692"/>
      <c r="QZU276" s="692"/>
      <c r="QZV276" s="692"/>
      <c r="QZW276" s="692"/>
      <c r="QZX276" s="692"/>
      <c r="QZY276" s="692"/>
      <c r="QZZ276" s="692"/>
      <c r="RAA276" s="692"/>
      <c r="RAB276" s="692"/>
      <c r="RAC276" s="692"/>
      <c r="RAD276" s="692"/>
      <c r="RAE276" s="692"/>
      <c r="RAF276" s="692"/>
      <c r="RAG276" s="692"/>
      <c r="RAH276" s="692"/>
      <c r="RAI276" s="692"/>
      <c r="RAJ276" s="692"/>
      <c r="RAK276" s="692"/>
      <c r="RAL276" s="692"/>
      <c r="RAM276" s="692"/>
      <c r="RAN276" s="692"/>
      <c r="RAO276" s="692"/>
      <c r="RAP276" s="692"/>
      <c r="RAQ276" s="692"/>
      <c r="RAR276" s="692"/>
      <c r="RAS276" s="692"/>
      <c r="RAT276" s="692"/>
      <c r="RAU276" s="692"/>
      <c r="RAV276" s="692"/>
      <c r="RAW276" s="692"/>
      <c r="RAX276" s="692"/>
      <c r="RAY276" s="692"/>
      <c r="RAZ276" s="692"/>
      <c r="RBA276" s="692"/>
      <c r="RBB276" s="692"/>
      <c r="RBC276" s="692"/>
      <c r="RBD276" s="692"/>
      <c r="RBE276" s="692"/>
      <c r="RBF276" s="692"/>
      <c r="RBG276" s="692"/>
      <c r="RBH276" s="692"/>
      <c r="RBI276" s="692"/>
      <c r="RBJ276" s="692"/>
      <c r="RBK276" s="692"/>
      <c r="RBL276" s="692"/>
      <c r="RBM276" s="692"/>
      <c r="RBN276" s="692"/>
      <c r="RBO276" s="692"/>
      <c r="RBP276" s="692"/>
      <c r="RBQ276" s="692"/>
      <c r="RBR276" s="692"/>
      <c r="RBS276" s="692"/>
      <c r="RBT276" s="692"/>
      <c r="RBU276" s="692"/>
      <c r="RBV276" s="692"/>
      <c r="RBW276" s="692"/>
      <c r="RBX276" s="692"/>
      <c r="RBY276" s="692"/>
      <c r="RBZ276" s="692"/>
      <c r="RCA276" s="692"/>
      <c r="RCB276" s="692"/>
      <c r="RCC276" s="692"/>
      <c r="RCD276" s="692"/>
      <c r="RCE276" s="692"/>
      <c r="RCF276" s="692"/>
      <c r="RCG276" s="692"/>
      <c r="RCH276" s="692"/>
      <c r="RCI276" s="692"/>
      <c r="RCJ276" s="692"/>
      <c r="RCK276" s="692"/>
      <c r="RCL276" s="692"/>
      <c r="RCM276" s="692"/>
      <c r="RCN276" s="692"/>
      <c r="RCO276" s="692"/>
      <c r="RCP276" s="692"/>
      <c r="RCQ276" s="692"/>
      <c r="RCR276" s="692"/>
      <c r="RCS276" s="692"/>
      <c r="RCT276" s="692"/>
      <c r="RCU276" s="692"/>
      <c r="RCV276" s="692"/>
      <c r="RCW276" s="692"/>
      <c r="RCX276" s="692"/>
      <c r="RCY276" s="692"/>
      <c r="RCZ276" s="692"/>
      <c r="RDA276" s="692"/>
      <c r="RDB276" s="692"/>
      <c r="RDC276" s="692"/>
      <c r="RDD276" s="692"/>
      <c r="RDE276" s="692"/>
      <c r="RDF276" s="692"/>
      <c r="RDG276" s="692"/>
      <c r="RDH276" s="692"/>
      <c r="RDI276" s="692"/>
      <c r="RDJ276" s="692"/>
      <c r="RDK276" s="692"/>
      <c r="RDL276" s="692"/>
      <c r="RDM276" s="692"/>
      <c r="RDN276" s="692"/>
      <c r="RDO276" s="692"/>
      <c r="RDP276" s="692"/>
      <c r="RDQ276" s="692"/>
      <c r="RDR276" s="692"/>
      <c r="RDS276" s="692"/>
      <c r="RDT276" s="692"/>
      <c r="RDU276" s="692"/>
      <c r="RDV276" s="692"/>
      <c r="RDW276" s="692"/>
      <c r="RDX276" s="692"/>
      <c r="RDY276" s="692"/>
      <c r="RDZ276" s="692"/>
      <c r="REA276" s="692"/>
      <c r="REB276" s="692"/>
      <c r="REC276" s="692"/>
      <c r="RED276" s="692"/>
      <c r="REE276" s="692"/>
      <c r="REF276" s="692"/>
      <c r="REG276" s="692"/>
      <c r="REH276" s="692"/>
      <c r="REI276" s="692"/>
      <c r="REJ276" s="692"/>
      <c r="REK276" s="692"/>
      <c r="REL276" s="692"/>
      <c r="REM276" s="692"/>
      <c r="REN276" s="692"/>
      <c r="REO276" s="692"/>
      <c r="REP276" s="692"/>
      <c r="REQ276" s="692"/>
      <c r="RER276" s="692"/>
      <c r="RES276" s="692"/>
      <c r="RET276" s="692"/>
      <c r="REU276" s="692"/>
      <c r="REV276" s="692"/>
      <c r="REW276" s="692"/>
      <c r="REX276" s="692"/>
      <c r="REY276" s="692"/>
      <c r="REZ276" s="692"/>
      <c r="RFA276" s="692"/>
      <c r="RFB276" s="692"/>
      <c r="RFC276" s="692"/>
      <c r="RFD276" s="692"/>
      <c r="RFE276" s="692"/>
      <c r="RFF276" s="692"/>
      <c r="RFG276" s="692"/>
      <c r="RFH276" s="692"/>
      <c r="RFI276" s="692"/>
      <c r="RFJ276" s="692"/>
      <c r="RFK276" s="692"/>
      <c r="RFL276" s="692"/>
      <c r="RFM276" s="692"/>
      <c r="RFN276" s="692"/>
      <c r="RFO276" s="692"/>
      <c r="RFP276" s="692"/>
      <c r="RFQ276" s="692"/>
      <c r="RFR276" s="692"/>
      <c r="RFS276" s="692"/>
      <c r="RFT276" s="692"/>
      <c r="RFU276" s="692"/>
      <c r="RFV276" s="692"/>
      <c r="RFW276" s="692"/>
      <c r="RFX276" s="692"/>
      <c r="RFY276" s="692"/>
      <c r="RFZ276" s="692"/>
      <c r="RGA276" s="692"/>
      <c r="RGB276" s="692"/>
      <c r="RGC276" s="692"/>
      <c r="RGD276" s="692"/>
      <c r="RGE276" s="692"/>
      <c r="RGF276" s="692"/>
      <c r="RGG276" s="692"/>
      <c r="RGH276" s="692"/>
      <c r="RGI276" s="692"/>
      <c r="RGJ276" s="692"/>
      <c r="RGK276" s="692"/>
      <c r="RGL276" s="692"/>
      <c r="RGM276" s="692"/>
      <c r="RGN276" s="692"/>
      <c r="RGO276" s="692"/>
      <c r="RGP276" s="692"/>
      <c r="RGQ276" s="692"/>
      <c r="RGR276" s="692"/>
      <c r="RGS276" s="692"/>
      <c r="RGT276" s="692"/>
      <c r="RGU276" s="692"/>
      <c r="RGV276" s="692"/>
      <c r="RGW276" s="692"/>
      <c r="RGX276" s="692"/>
      <c r="RGY276" s="692"/>
      <c r="RGZ276" s="692"/>
      <c r="RHA276" s="692"/>
      <c r="RHB276" s="692"/>
      <c r="RHC276" s="692"/>
      <c r="RHD276" s="692"/>
      <c r="RHE276" s="692"/>
      <c r="RHF276" s="692"/>
      <c r="RHG276" s="692"/>
      <c r="RHH276" s="692"/>
      <c r="RHI276" s="692"/>
      <c r="RHJ276" s="692"/>
      <c r="RHK276" s="692"/>
      <c r="RHL276" s="692"/>
      <c r="RHM276" s="692"/>
      <c r="RHN276" s="692"/>
      <c r="RHO276" s="692"/>
      <c r="RHP276" s="692"/>
      <c r="RHQ276" s="692"/>
      <c r="RHR276" s="692"/>
      <c r="RHS276" s="692"/>
      <c r="RHT276" s="692"/>
      <c r="RHU276" s="692"/>
      <c r="RHV276" s="692"/>
      <c r="RHW276" s="692"/>
      <c r="RHX276" s="692"/>
      <c r="RHY276" s="692"/>
      <c r="RHZ276" s="692"/>
      <c r="RIA276" s="692"/>
      <c r="RIB276" s="692"/>
      <c r="RIC276" s="692"/>
      <c r="RID276" s="692"/>
      <c r="RIE276" s="692"/>
      <c r="RIF276" s="692"/>
      <c r="RIG276" s="692"/>
      <c r="RIH276" s="692"/>
      <c r="RII276" s="692"/>
      <c r="RIJ276" s="692"/>
      <c r="RIK276" s="692"/>
      <c r="RIL276" s="692"/>
      <c r="RIM276" s="692"/>
      <c r="RIN276" s="692"/>
      <c r="RIO276" s="692"/>
      <c r="RIP276" s="692"/>
      <c r="RIQ276" s="692"/>
      <c r="RIR276" s="692"/>
      <c r="RIS276" s="692"/>
      <c r="RIT276" s="692"/>
      <c r="RIU276" s="692"/>
      <c r="RIV276" s="692"/>
      <c r="RIW276" s="692"/>
      <c r="RIX276" s="692"/>
      <c r="RIY276" s="692"/>
      <c r="RIZ276" s="692"/>
      <c r="RJA276" s="692"/>
      <c r="RJB276" s="692"/>
      <c r="RJC276" s="692"/>
      <c r="RJD276" s="692"/>
      <c r="RJE276" s="692"/>
      <c r="RJF276" s="692"/>
      <c r="RJG276" s="692"/>
      <c r="RJH276" s="692"/>
      <c r="RJI276" s="692"/>
      <c r="RJJ276" s="692"/>
      <c r="RJK276" s="692"/>
      <c r="RJL276" s="692"/>
      <c r="RJM276" s="692"/>
      <c r="RJN276" s="692"/>
      <c r="RJO276" s="692"/>
      <c r="RJP276" s="692"/>
      <c r="RJQ276" s="692"/>
      <c r="RJR276" s="692"/>
      <c r="RJS276" s="692"/>
      <c r="RJT276" s="692"/>
      <c r="RJU276" s="692"/>
      <c r="RJV276" s="692"/>
      <c r="RJW276" s="692"/>
      <c r="RJX276" s="692"/>
      <c r="RJY276" s="692"/>
      <c r="RJZ276" s="692"/>
      <c r="RKA276" s="692"/>
      <c r="RKB276" s="692"/>
      <c r="RKC276" s="692"/>
      <c r="RKD276" s="692"/>
      <c r="RKE276" s="692"/>
      <c r="RKF276" s="692"/>
      <c r="RKG276" s="692"/>
      <c r="RKH276" s="692"/>
      <c r="RKI276" s="692"/>
      <c r="RKJ276" s="692"/>
      <c r="RKK276" s="692"/>
      <c r="RKL276" s="692"/>
      <c r="RKM276" s="692"/>
      <c r="RKN276" s="692"/>
      <c r="RKO276" s="692"/>
      <c r="RKP276" s="692"/>
      <c r="RKQ276" s="692"/>
      <c r="RKR276" s="692"/>
      <c r="RKS276" s="692"/>
      <c r="RKT276" s="692"/>
      <c r="RKU276" s="692"/>
      <c r="RKV276" s="692"/>
      <c r="RKW276" s="692"/>
      <c r="RKX276" s="692"/>
      <c r="RKY276" s="692"/>
      <c r="RKZ276" s="692"/>
      <c r="RLA276" s="692"/>
      <c r="RLB276" s="692"/>
      <c r="RLC276" s="692"/>
      <c r="RLD276" s="692"/>
      <c r="RLE276" s="692"/>
      <c r="RLF276" s="692"/>
      <c r="RLG276" s="692"/>
      <c r="RLH276" s="692"/>
      <c r="RLI276" s="692"/>
      <c r="RLJ276" s="692"/>
      <c r="RLK276" s="692"/>
      <c r="RLL276" s="692"/>
      <c r="RLM276" s="692"/>
      <c r="RLN276" s="692"/>
      <c r="RLO276" s="692"/>
      <c r="RLP276" s="692"/>
      <c r="RLQ276" s="692"/>
      <c r="RLR276" s="692"/>
      <c r="RLS276" s="692"/>
      <c r="RLT276" s="692"/>
      <c r="RLU276" s="692"/>
      <c r="RLV276" s="692"/>
      <c r="RLW276" s="692"/>
      <c r="RLX276" s="692"/>
      <c r="RLY276" s="692"/>
      <c r="RLZ276" s="692"/>
      <c r="RMA276" s="692"/>
      <c r="RMB276" s="692"/>
      <c r="RMC276" s="692"/>
      <c r="RMD276" s="692"/>
      <c r="RME276" s="692"/>
      <c r="RMF276" s="692"/>
      <c r="RMG276" s="692"/>
      <c r="RMH276" s="692"/>
      <c r="RMI276" s="692"/>
      <c r="RMJ276" s="692"/>
      <c r="RMK276" s="692"/>
      <c r="RML276" s="692"/>
      <c r="RMM276" s="692"/>
      <c r="RMN276" s="692"/>
      <c r="RMO276" s="692"/>
      <c r="RMP276" s="692"/>
      <c r="RMQ276" s="692"/>
      <c r="RMR276" s="692"/>
      <c r="RMS276" s="692"/>
      <c r="RMT276" s="692"/>
      <c r="RMU276" s="692"/>
      <c r="RMV276" s="692"/>
      <c r="RMW276" s="692"/>
      <c r="RMX276" s="692"/>
      <c r="RMY276" s="692"/>
      <c r="RMZ276" s="692"/>
      <c r="RNA276" s="692"/>
      <c r="RNB276" s="692"/>
      <c r="RNC276" s="692"/>
      <c r="RND276" s="692"/>
      <c r="RNE276" s="692"/>
      <c r="RNF276" s="692"/>
      <c r="RNG276" s="692"/>
      <c r="RNH276" s="692"/>
      <c r="RNI276" s="692"/>
      <c r="RNJ276" s="692"/>
      <c r="RNK276" s="692"/>
      <c r="RNL276" s="692"/>
      <c r="RNM276" s="692"/>
      <c r="RNN276" s="692"/>
      <c r="RNO276" s="692"/>
      <c r="RNP276" s="692"/>
      <c r="RNQ276" s="692"/>
      <c r="RNR276" s="692"/>
      <c r="RNS276" s="692"/>
      <c r="RNT276" s="692"/>
      <c r="RNU276" s="692"/>
      <c r="RNV276" s="692"/>
      <c r="RNW276" s="692"/>
      <c r="RNX276" s="692"/>
      <c r="RNY276" s="692"/>
      <c r="RNZ276" s="692"/>
      <c r="ROA276" s="692"/>
      <c r="ROB276" s="692"/>
      <c r="ROC276" s="692"/>
      <c r="ROD276" s="692"/>
      <c r="ROE276" s="692"/>
      <c r="ROF276" s="692"/>
      <c r="ROG276" s="692"/>
      <c r="ROH276" s="692"/>
      <c r="ROI276" s="692"/>
      <c r="ROJ276" s="692"/>
      <c r="ROK276" s="692"/>
      <c r="ROL276" s="692"/>
      <c r="ROM276" s="692"/>
      <c r="RON276" s="692"/>
      <c r="ROO276" s="692"/>
      <c r="ROP276" s="692"/>
      <c r="ROQ276" s="692"/>
      <c r="ROR276" s="692"/>
      <c r="ROS276" s="692"/>
      <c r="ROT276" s="692"/>
      <c r="ROU276" s="692"/>
      <c r="ROV276" s="692"/>
      <c r="ROW276" s="692"/>
      <c r="ROX276" s="692"/>
      <c r="ROY276" s="692"/>
      <c r="ROZ276" s="692"/>
      <c r="RPA276" s="692"/>
      <c r="RPB276" s="692"/>
      <c r="RPC276" s="692"/>
      <c r="RPD276" s="692"/>
      <c r="RPE276" s="692"/>
      <c r="RPF276" s="692"/>
      <c r="RPG276" s="692"/>
      <c r="RPH276" s="692"/>
      <c r="RPI276" s="692"/>
      <c r="RPJ276" s="692"/>
      <c r="RPK276" s="692"/>
      <c r="RPL276" s="692"/>
      <c r="RPM276" s="692"/>
      <c r="RPN276" s="692"/>
      <c r="RPO276" s="692"/>
      <c r="RPP276" s="692"/>
      <c r="RPQ276" s="692"/>
      <c r="RPR276" s="692"/>
      <c r="RPS276" s="692"/>
      <c r="RPT276" s="692"/>
      <c r="RPU276" s="692"/>
      <c r="RPV276" s="692"/>
      <c r="RPW276" s="692"/>
      <c r="RPX276" s="692"/>
      <c r="RPY276" s="692"/>
      <c r="RPZ276" s="692"/>
      <c r="RQA276" s="692"/>
      <c r="RQB276" s="692"/>
      <c r="RQC276" s="692"/>
      <c r="RQD276" s="692"/>
      <c r="RQE276" s="692"/>
      <c r="RQF276" s="692"/>
      <c r="RQG276" s="692"/>
      <c r="RQH276" s="692"/>
      <c r="RQI276" s="692"/>
      <c r="RQJ276" s="692"/>
      <c r="RQK276" s="692"/>
      <c r="RQL276" s="692"/>
      <c r="RQM276" s="692"/>
      <c r="RQN276" s="692"/>
      <c r="RQO276" s="692"/>
      <c r="RQP276" s="692"/>
      <c r="RQQ276" s="692"/>
      <c r="RQR276" s="692"/>
      <c r="RQS276" s="692"/>
      <c r="RQT276" s="692"/>
      <c r="RQU276" s="692"/>
      <c r="RQV276" s="692"/>
      <c r="RQW276" s="692"/>
      <c r="RQX276" s="692"/>
      <c r="RQY276" s="692"/>
      <c r="RQZ276" s="692"/>
      <c r="RRA276" s="692"/>
      <c r="RRB276" s="692"/>
      <c r="RRC276" s="692"/>
      <c r="RRD276" s="692"/>
      <c r="RRE276" s="692"/>
      <c r="RRF276" s="692"/>
      <c r="RRG276" s="692"/>
      <c r="RRH276" s="692"/>
      <c r="RRI276" s="692"/>
      <c r="RRJ276" s="692"/>
      <c r="RRK276" s="692"/>
      <c r="RRL276" s="692"/>
      <c r="RRM276" s="692"/>
      <c r="RRN276" s="692"/>
      <c r="RRO276" s="692"/>
      <c r="RRP276" s="692"/>
      <c r="RRQ276" s="692"/>
      <c r="RRR276" s="692"/>
      <c r="RRS276" s="692"/>
      <c r="RRT276" s="692"/>
      <c r="RRU276" s="692"/>
      <c r="RRV276" s="692"/>
      <c r="RRW276" s="692"/>
      <c r="RRX276" s="692"/>
      <c r="RRY276" s="692"/>
      <c r="RRZ276" s="692"/>
      <c r="RSA276" s="692"/>
      <c r="RSB276" s="692"/>
      <c r="RSC276" s="692"/>
      <c r="RSD276" s="692"/>
      <c r="RSE276" s="692"/>
      <c r="RSF276" s="692"/>
      <c r="RSG276" s="692"/>
      <c r="RSH276" s="692"/>
      <c r="RSI276" s="692"/>
      <c r="RSJ276" s="692"/>
      <c r="RSK276" s="692"/>
      <c r="RSL276" s="692"/>
      <c r="RSM276" s="692"/>
      <c r="RSN276" s="692"/>
      <c r="RSO276" s="692"/>
      <c r="RSP276" s="692"/>
      <c r="RSQ276" s="692"/>
      <c r="RSR276" s="692"/>
      <c r="RSS276" s="692"/>
      <c r="RST276" s="692"/>
      <c r="RSU276" s="692"/>
      <c r="RSV276" s="692"/>
      <c r="RSW276" s="692"/>
      <c r="RSX276" s="692"/>
      <c r="RSY276" s="692"/>
      <c r="RSZ276" s="692"/>
      <c r="RTA276" s="692"/>
      <c r="RTB276" s="692"/>
      <c r="RTC276" s="692"/>
      <c r="RTD276" s="692"/>
      <c r="RTE276" s="692"/>
      <c r="RTF276" s="692"/>
      <c r="RTG276" s="692"/>
      <c r="RTH276" s="692"/>
      <c r="RTI276" s="692"/>
      <c r="RTJ276" s="692"/>
      <c r="RTK276" s="692"/>
      <c r="RTL276" s="692"/>
      <c r="RTM276" s="692"/>
      <c r="RTN276" s="692"/>
      <c r="RTO276" s="692"/>
      <c r="RTP276" s="692"/>
      <c r="RTQ276" s="692"/>
      <c r="RTR276" s="692"/>
      <c r="RTS276" s="692"/>
      <c r="RTT276" s="692"/>
      <c r="RTU276" s="692"/>
      <c r="RTV276" s="692"/>
      <c r="RTW276" s="692"/>
      <c r="RTX276" s="692"/>
      <c r="RTY276" s="692"/>
      <c r="RTZ276" s="692"/>
      <c r="RUA276" s="692"/>
      <c r="RUB276" s="692"/>
      <c r="RUC276" s="692"/>
      <c r="RUD276" s="692"/>
      <c r="RUE276" s="692"/>
      <c r="RUF276" s="692"/>
      <c r="RUG276" s="692"/>
      <c r="RUH276" s="692"/>
      <c r="RUI276" s="692"/>
      <c r="RUJ276" s="692"/>
      <c r="RUK276" s="692"/>
      <c r="RUL276" s="692"/>
      <c r="RUM276" s="692"/>
      <c r="RUN276" s="692"/>
      <c r="RUO276" s="692"/>
      <c r="RUP276" s="692"/>
      <c r="RUQ276" s="692"/>
      <c r="RUR276" s="692"/>
      <c r="RUS276" s="692"/>
      <c r="RUT276" s="692"/>
      <c r="RUU276" s="692"/>
      <c r="RUV276" s="692"/>
      <c r="RUW276" s="692"/>
      <c r="RUX276" s="692"/>
      <c r="RUY276" s="692"/>
      <c r="RUZ276" s="692"/>
      <c r="RVA276" s="692"/>
      <c r="RVB276" s="692"/>
      <c r="RVC276" s="692"/>
      <c r="RVD276" s="692"/>
      <c r="RVE276" s="692"/>
      <c r="RVF276" s="692"/>
      <c r="RVG276" s="692"/>
      <c r="RVH276" s="692"/>
      <c r="RVI276" s="692"/>
      <c r="RVJ276" s="692"/>
      <c r="RVK276" s="692"/>
      <c r="RVL276" s="692"/>
      <c r="RVM276" s="692"/>
      <c r="RVN276" s="692"/>
      <c r="RVO276" s="692"/>
      <c r="RVP276" s="692"/>
      <c r="RVQ276" s="692"/>
      <c r="RVR276" s="692"/>
      <c r="RVS276" s="692"/>
      <c r="RVT276" s="692"/>
      <c r="RVU276" s="692"/>
      <c r="RVV276" s="692"/>
      <c r="RVW276" s="692"/>
      <c r="RVX276" s="692"/>
      <c r="RVY276" s="692"/>
      <c r="RVZ276" s="692"/>
      <c r="RWA276" s="692"/>
      <c r="RWB276" s="692"/>
      <c r="RWC276" s="692"/>
      <c r="RWD276" s="692"/>
      <c r="RWE276" s="692"/>
      <c r="RWF276" s="692"/>
      <c r="RWG276" s="692"/>
      <c r="RWH276" s="692"/>
      <c r="RWI276" s="692"/>
      <c r="RWJ276" s="692"/>
      <c r="RWK276" s="692"/>
      <c r="RWL276" s="692"/>
      <c r="RWM276" s="692"/>
      <c r="RWN276" s="692"/>
      <c r="RWO276" s="692"/>
      <c r="RWP276" s="692"/>
      <c r="RWQ276" s="692"/>
      <c r="RWR276" s="692"/>
      <c r="RWS276" s="692"/>
      <c r="RWT276" s="692"/>
      <c r="RWU276" s="692"/>
      <c r="RWV276" s="692"/>
      <c r="RWW276" s="692"/>
      <c r="RWX276" s="692"/>
      <c r="RWY276" s="692"/>
      <c r="RWZ276" s="692"/>
      <c r="RXA276" s="692"/>
      <c r="RXB276" s="692"/>
      <c r="RXC276" s="692"/>
      <c r="RXD276" s="692"/>
      <c r="RXE276" s="692"/>
      <c r="RXF276" s="692"/>
      <c r="RXG276" s="692"/>
      <c r="RXH276" s="692"/>
      <c r="RXI276" s="692"/>
      <c r="RXJ276" s="692"/>
      <c r="RXK276" s="692"/>
      <c r="RXL276" s="692"/>
      <c r="RXM276" s="692"/>
      <c r="RXN276" s="692"/>
      <c r="RXO276" s="692"/>
      <c r="RXP276" s="692"/>
      <c r="RXQ276" s="692"/>
      <c r="RXR276" s="692"/>
      <c r="RXS276" s="692"/>
      <c r="RXT276" s="692"/>
      <c r="RXU276" s="692"/>
      <c r="RXV276" s="692"/>
      <c r="RXW276" s="692"/>
      <c r="RXX276" s="692"/>
      <c r="RXY276" s="692"/>
      <c r="RXZ276" s="692"/>
      <c r="RYA276" s="692"/>
      <c r="RYB276" s="692"/>
      <c r="RYC276" s="692"/>
      <c r="RYD276" s="692"/>
      <c r="RYE276" s="692"/>
      <c r="RYF276" s="692"/>
      <c r="RYG276" s="692"/>
      <c r="RYH276" s="692"/>
      <c r="RYI276" s="692"/>
      <c r="RYJ276" s="692"/>
      <c r="RYK276" s="692"/>
      <c r="RYL276" s="692"/>
      <c r="RYM276" s="692"/>
      <c r="RYN276" s="692"/>
      <c r="RYO276" s="692"/>
      <c r="RYP276" s="692"/>
      <c r="RYQ276" s="692"/>
      <c r="RYR276" s="692"/>
      <c r="RYS276" s="692"/>
      <c r="RYT276" s="692"/>
      <c r="RYU276" s="692"/>
      <c r="RYV276" s="692"/>
      <c r="RYW276" s="692"/>
      <c r="RYX276" s="692"/>
      <c r="RYY276" s="692"/>
      <c r="RYZ276" s="692"/>
      <c r="RZA276" s="692"/>
      <c r="RZB276" s="692"/>
      <c r="RZC276" s="692"/>
      <c r="RZD276" s="692"/>
      <c r="RZE276" s="692"/>
      <c r="RZF276" s="692"/>
      <c r="RZG276" s="692"/>
      <c r="RZH276" s="692"/>
      <c r="RZI276" s="692"/>
      <c r="RZJ276" s="692"/>
      <c r="RZK276" s="692"/>
      <c r="RZL276" s="692"/>
      <c r="RZM276" s="692"/>
      <c r="RZN276" s="692"/>
      <c r="RZO276" s="692"/>
      <c r="RZP276" s="692"/>
      <c r="RZQ276" s="692"/>
      <c r="RZR276" s="692"/>
      <c r="RZS276" s="692"/>
      <c r="RZT276" s="692"/>
      <c r="RZU276" s="692"/>
      <c r="RZV276" s="692"/>
      <c r="RZW276" s="692"/>
      <c r="RZX276" s="692"/>
      <c r="RZY276" s="692"/>
      <c r="RZZ276" s="692"/>
      <c r="SAA276" s="692"/>
      <c r="SAB276" s="692"/>
      <c r="SAC276" s="692"/>
      <c r="SAD276" s="692"/>
      <c r="SAE276" s="692"/>
      <c r="SAF276" s="692"/>
      <c r="SAG276" s="692"/>
      <c r="SAH276" s="692"/>
      <c r="SAI276" s="692"/>
      <c r="SAJ276" s="692"/>
      <c r="SAK276" s="692"/>
      <c r="SAL276" s="692"/>
      <c r="SAM276" s="692"/>
      <c r="SAN276" s="692"/>
      <c r="SAO276" s="692"/>
      <c r="SAP276" s="692"/>
      <c r="SAQ276" s="692"/>
      <c r="SAR276" s="692"/>
      <c r="SAS276" s="692"/>
      <c r="SAT276" s="692"/>
      <c r="SAU276" s="692"/>
      <c r="SAV276" s="692"/>
      <c r="SAW276" s="692"/>
      <c r="SAX276" s="692"/>
      <c r="SAY276" s="692"/>
      <c r="SAZ276" s="692"/>
      <c r="SBA276" s="692"/>
      <c r="SBB276" s="692"/>
      <c r="SBC276" s="692"/>
      <c r="SBD276" s="692"/>
      <c r="SBE276" s="692"/>
      <c r="SBF276" s="692"/>
      <c r="SBG276" s="692"/>
      <c r="SBH276" s="692"/>
      <c r="SBI276" s="692"/>
      <c r="SBJ276" s="692"/>
      <c r="SBK276" s="692"/>
      <c r="SBL276" s="692"/>
      <c r="SBM276" s="692"/>
      <c r="SBN276" s="692"/>
      <c r="SBO276" s="692"/>
      <c r="SBP276" s="692"/>
      <c r="SBQ276" s="692"/>
      <c r="SBR276" s="692"/>
      <c r="SBS276" s="692"/>
      <c r="SBT276" s="692"/>
      <c r="SBU276" s="692"/>
      <c r="SBV276" s="692"/>
      <c r="SBW276" s="692"/>
      <c r="SBX276" s="692"/>
      <c r="SBY276" s="692"/>
      <c r="SBZ276" s="692"/>
      <c r="SCA276" s="692"/>
      <c r="SCB276" s="692"/>
      <c r="SCC276" s="692"/>
      <c r="SCD276" s="692"/>
      <c r="SCE276" s="692"/>
      <c r="SCF276" s="692"/>
      <c r="SCG276" s="692"/>
      <c r="SCH276" s="692"/>
      <c r="SCI276" s="692"/>
      <c r="SCJ276" s="692"/>
      <c r="SCK276" s="692"/>
      <c r="SCL276" s="692"/>
      <c r="SCM276" s="692"/>
      <c r="SCN276" s="692"/>
      <c r="SCO276" s="692"/>
      <c r="SCP276" s="692"/>
      <c r="SCQ276" s="692"/>
      <c r="SCR276" s="692"/>
      <c r="SCS276" s="692"/>
      <c r="SCT276" s="692"/>
      <c r="SCU276" s="692"/>
      <c r="SCV276" s="692"/>
      <c r="SCW276" s="692"/>
      <c r="SCX276" s="692"/>
      <c r="SCY276" s="692"/>
      <c r="SCZ276" s="692"/>
      <c r="SDA276" s="692"/>
      <c r="SDB276" s="692"/>
      <c r="SDC276" s="692"/>
      <c r="SDD276" s="692"/>
      <c r="SDE276" s="692"/>
      <c r="SDF276" s="692"/>
      <c r="SDG276" s="692"/>
      <c r="SDH276" s="692"/>
      <c r="SDI276" s="692"/>
      <c r="SDJ276" s="692"/>
      <c r="SDK276" s="692"/>
      <c r="SDL276" s="692"/>
      <c r="SDM276" s="692"/>
      <c r="SDN276" s="692"/>
      <c r="SDO276" s="692"/>
      <c r="SDP276" s="692"/>
      <c r="SDQ276" s="692"/>
      <c r="SDR276" s="692"/>
      <c r="SDS276" s="692"/>
      <c r="SDT276" s="692"/>
      <c r="SDU276" s="692"/>
      <c r="SDV276" s="692"/>
      <c r="SDW276" s="692"/>
      <c r="SDX276" s="692"/>
      <c r="SDY276" s="692"/>
      <c r="SDZ276" s="692"/>
      <c r="SEA276" s="692"/>
      <c r="SEB276" s="692"/>
      <c r="SEC276" s="692"/>
      <c r="SED276" s="692"/>
      <c r="SEE276" s="692"/>
      <c r="SEF276" s="692"/>
      <c r="SEG276" s="692"/>
      <c r="SEH276" s="692"/>
      <c r="SEI276" s="692"/>
      <c r="SEJ276" s="692"/>
      <c r="SEK276" s="692"/>
      <c r="SEL276" s="692"/>
      <c r="SEM276" s="692"/>
      <c r="SEN276" s="692"/>
      <c r="SEO276" s="692"/>
      <c r="SEP276" s="692"/>
      <c r="SEQ276" s="692"/>
      <c r="SER276" s="692"/>
      <c r="SES276" s="692"/>
      <c r="SET276" s="692"/>
      <c r="SEU276" s="692"/>
      <c r="SEV276" s="692"/>
      <c r="SEW276" s="692"/>
      <c r="SEX276" s="692"/>
      <c r="SEY276" s="692"/>
      <c r="SEZ276" s="692"/>
      <c r="SFA276" s="692"/>
      <c r="SFB276" s="692"/>
      <c r="SFC276" s="692"/>
      <c r="SFD276" s="692"/>
      <c r="SFE276" s="692"/>
      <c r="SFF276" s="692"/>
      <c r="SFG276" s="692"/>
      <c r="SFH276" s="692"/>
      <c r="SFI276" s="692"/>
      <c r="SFJ276" s="692"/>
      <c r="SFK276" s="692"/>
      <c r="SFL276" s="692"/>
      <c r="SFM276" s="692"/>
      <c r="SFN276" s="692"/>
      <c r="SFO276" s="692"/>
      <c r="SFP276" s="692"/>
      <c r="SFQ276" s="692"/>
      <c r="SFR276" s="692"/>
      <c r="SFS276" s="692"/>
      <c r="SFT276" s="692"/>
      <c r="SFU276" s="692"/>
      <c r="SFV276" s="692"/>
      <c r="SFW276" s="692"/>
      <c r="SFX276" s="692"/>
      <c r="SFY276" s="692"/>
      <c r="SFZ276" s="692"/>
      <c r="SGA276" s="692"/>
      <c r="SGB276" s="692"/>
      <c r="SGC276" s="692"/>
      <c r="SGD276" s="692"/>
      <c r="SGE276" s="692"/>
      <c r="SGF276" s="692"/>
      <c r="SGG276" s="692"/>
      <c r="SGH276" s="692"/>
      <c r="SGI276" s="692"/>
      <c r="SGJ276" s="692"/>
      <c r="SGK276" s="692"/>
      <c r="SGL276" s="692"/>
      <c r="SGM276" s="692"/>
      <c r="SGN276" s="692"/>
      <c r="SGO276" s="692"/>
      <c r="SGP276" s="692"/>
      <c r="SGQ276" s="692"/>
      <c r="SGR276" s="692"/>
      <c r="SGS276" s="692"/>
      <c r="SGT276" s="692"/>
      <c r="SGU276" s="692"/>
      <c r="SGV276" s="692"/>
      <c r="SGW276" s="692"/>
      <c r="SGX276" s="692"/>
      <c r="SGY276" s="692"/>
      <c r="SGZ276" s="692"/>
      <c r="SHA276" s="692"/>
      <c r="SHB276" s="692"/>
      <c r="SHC276" s="692"/>
      <c r="SHD276" s="692"/>
      <c r="SHE276" s="692"/>
      <c r="SHF276" s="692"/>
      <c r="SHG276" s="692"/>
      <c r="SHH276" s="692"/>
      <c r="SHI276" s="692"/>
      <c r="SHJ276" s="692"/>
      <c r="SHK276" s="692"/>
      <c r="SHL276" s="692"/>
      <c r="SHM276" s="692"/>
      <c r="SHN276" s="692"/>
      <c r="SHO276" s="692"/>
      <c r="SHP276" s="692"/>
      <c r="SHQ276" s="692"/>
      <c r="SHR276" s="692"/>
      <c r="SHS276" s="692"/>
      <c r="SHT276" s="692"/>
      <c r="SHU276" s="692"/>
      <c r="SHV276" s="692"/>
      <c r="SHW276" s="692"/>
      <c r="SHX276" s="692"/>
      <c r="SHY276" s="692"/>
      <c r="SHZ276" s="692"/>
      <c r="SIA276" s="692"/>
      <c r="SIB276" s="692"/>
      <c r="SIC276" s="692"/>
      <c r="SID276" s="692"/>
      <c r="SIE276" s="692"/>
      <c r="SIF276" s="692"/>
      <c r="SIG276" s="692"/>
      <c r="SIH276" s="692"/>
      <c r="SII276" s="692"/>
      <c r="SIJ276" s="692"/>
      <c r="SIK276" s="692"/>
      <c r="SIL276" s="692"/>
      <c r="SIM276" s="692"/>
      <c r="SIN276" s="692"/>
      <c r="SIO276" s="692"/>
      <c r="SIP276" s="692"/>
      <c r="SIQ276" s="692"/>
      <c r="SIR276" s="692"/>
      <c r="SIS276" s="692"/>
      <c r="SIT276" s="692"/>
      <c r="SIU276" s="692"/>
      <c r="SIV276" s="692"/>
      <c r="SIW276" s="692"/>
      <c r="SIX276" s="692"/>
      <c r="SIY276" s="692"/>
      <c r="SIZ276" s="692"/>
      <c r="SJA276" s="692"/>
      <c r="SJB276" s="692"/>
      <c r="SJC276" s="692"/>
      <c r="SJD276" s="692"/>
      <c r="SJE276" s="692"/>
      <c r="SJF276" s="692"/>
      <c r="SJG276" s="692"/>
      <c r="SJH276" s="692"/>
      <c r="SJI276" s="692"/>
      <c r="SJJ276" s="692"/>
      <c r="SJK276" s="692"/>
      <c r="SJL276" s="692"/>
      <c r="SJM276" s="692"/>
      <c r="SJN276" s="692"/>
      <c r="SJO276" s="692"/>
      <c r="SJP276" s="692"/>
      <c r="SJQ276" s="692"/>
      <c r="SJR276" s="692"/>
      <c r="SJS276" s="692"/>
      <c r="SJT276" s="692"/>
      <c r="SJU276" s="692"/>
      <c r="SJV276" s="692"/>
      <c r="SJW276" s="692"/>
      <c r="SJX276" s="692"/>
      <c r="SJY276" s="692"/>
      <c r="SJZ276" s="692"/>
      <c r="SKA276" s="692"/>
      <c r="SKB276" s="692"/>
      <c r="SKC276" s="692"/>
      <c r="SKD276" s="692"/>
      <c r="SKE276" s="692"/>
      <c r="SKF276" s="692"/>
      <c r="SKG276" s="692"/>
      <c r="SKH276" s="692"/>
      <c r="SKI276" s="692"/>
      <c r="SKJ276" s="692"/>
      <c r="SKK276" s="692"/>
      <c r="SKL276" s="692"/>
      <c r="SKM276" s="692"/>
      <c r="SKN276" s="692"/>
      <c r="SKO276" s="692"/>
      <c r="SKP276" s="692"/>
      <c r="SKQ276" s="692"/>
      <c r="SKR276" s="692"/>
      <c r="SKS276" s="692"/>
      <c r="SKT276" s="692"/>
      <c r="SKU276" s="692"/>
      <c r="SKV276" s="692"/>
      <c r="SKW276" s="692"/>
      <c r="SKX276" s="692"/>
      <c r="SKY276" s="692"/>
      <c r="SKZ276" s="692"/>
      <c r="SLA276" s="692"/>
      <c r="SLB276" s="692"/>
      <c r="SLC276" s="692"/>
      <c r="SLD276" s="692"/>
      <c r="SLE276" s="692"/>
      <c r="SLF276" s="692"/>
      <c r="SLG276" s="692"/>
      <c r="SLH276" s="692"/>
      <c r="SLI276" s="692"/>
      <c r="SLJ276" s="692"/>
      <c r="SLK276" s="692"/>
      <c r="SLL276" s="692"/>
      <c r="SLM276" s="692"/>
      <c r="SLN276" s="692"/>
      <c r="SLO276" s="692"/>
      <c r="SLP276" s="692"/>
      <c r="SLQ276" s="692"/>
      <c r="SLR276" s="692"/>
      <c r="SLS276" s="692"/>
      <c r="SLT276" s="692"/>
      <c r="SLU276" s="692"/>
      <c r="SLV276" s="692"/>
      <c r="SLW276" s="692"/>
      <c r="SLX276" s="692"/>
      <c r="SLY276" s="692"/>
      <c r="SLZ276" s="692"/>
      <c r="SMA276" s="692"/>
      <c r="SMB276" s="692"/>
      <c r="SMC276" s="692"/>
      <c r="SMD276" s="692"/>
      <c r="SME276" s="692"/>
      <c r="SMF276" s="692"/>
      <c r="SMG276" s="692"/>
      <c r="SMH276" s="692"/>
      <c r="SMI276" s="692"/>
      <c r="SMJ276" s="692"/>
      <c r="SMK276" s="692"/>
      <c r="SML276" s="692"/>
      <c r="SMM276" s="692"/>
      <c r="SMN276" s="692"/>
      <c r="SMO276" s="692"/>
      <c r="SMP276" s="692"/>
      <c r="SMQ276" s="692"/>
      <c r="SMR276" s="692"/>
      <c r="SMS276" s="692"/>
      <c r="SMT276" s="692"/>
      <c r="SMU276" s="692"/>
      <c r="SMV276" s="692"/>
      <c r="SMW276" s="692"/>
      <c r="SMX276" s="692"/>
      <c r="SMY276" s="692"/>
      <c r="SMZ276" s="692"/>
      <c r="SNA276" s="692"/>
      <c r="SNB276" s="692"/>
      <c r="SNC276" s="692"/>
      <c r="SND276" s="692"/>
      <c r="SNE276" s="692"/>
      <c r="SNF276" s="692"/>
      <c r="SNG276" s="692"/>
      <c r="SNH276" s="692"/>
      <c r="SNI276" s="692"/>
      <c r="SNJ276" s="692"/>
      <c r="SNK276" s="692"/>
      <c r="SNL276" s="692"/>
      <c r="SNM276" s="692"/>
      <c r="SNN276" s="692"/>
      <c r="SNO276" s="692"/>
      <c r="SNP276" s="692"/>
      <c r="SNQ276" s="692"/>
      <c r="SNR276" s="692"/>
      <c r="SNS276" s="692"/>
      <c r="SNT276" s="692"/>
      <c r="SNU276" s="692"/>
      <c r="SNV276" s="692"/>
      <c r="SNW276" s="692"/>
      <c r="SNX276" s="692"/>
      <c r="SNY276" s="692"/>
      <c r="SNZ276" s="692"/>
      <c r="SOA276" s="692"/>
      <c r="SOB276" s="692"/>
      <c r="SOC276" s="692"/>
      <c r="SOD276" s="692"/>
      <c r="SOE276" s="692"/>
      <c r="SOF276" s="692"/>
      <c r="SOG276" s="692"/>
      <c r="SOH276" s="692"/>
      <c r="SOI276" s="692"/>
      <c r="SOJ276" s="692"/>
      <c r="SOK276" s="692"/>
      <c r="SOL276" s="692"/>
      <c r="SOM276" s="692"/>
      <c r="SON276" s="692"/>
      <c r="SOO276" s="692"/>
      <c r="SOP276" s="692"/>
      <c r="SOQ276" s="692"/>
      <c r="SOR276" s="692"/>
      <c r="SOS276" s="692"/>
      <c r="SOT276" s="692"/>
      <c r="SOU276" s="692"/>
      <c r="SOV276" s="692"/>
      <c r="SOW276" s="692"/>
      <c r="SOX276" s="692"/>
      <c r="SOY276" s="692"/>
      <c r="SOZ276" s="692"/>
      <c r="SPA276" s="692"/>
      <c r="SPB276" s="692"/>
      <c r="SPC276" s="692"/>
      <c r="SPD276" s="692"/>
      <c r="SPE276" s="692"/>
      <c r="SPF276" s="692"/>
      <c r="SPG276" s="692"/>
      <c r="SPH276" s="692"/>
      <c r="SPI276" s="692"/>
      <c r="SPJ276" s="692"/>
      <c r="SPK276" s="692"/>
      <c r="SPL276" s="692"/>
      <c r="SPM276" s="692"/>
      <c r="SPN276" s="692"/>
      <c r="SPO276" s="692"/>
      <c r="SPP276" s="692"/>
      <c r="SPQ276" s="692"/>
      <c r="SPR276" s="692"/>
      <c r="SPS276" s="692"/>
      <c r="SPT276" s="692"/>
      <c r="SPU276" s="692"/>
      <c r="SPV276" s="692"/>
      <c r="SPW276" s="692"/>
      <c r="SPX276" s="692"/>
      <c r="SPY276" s="692"/>
      <c r="SPZ276" s="692"/>
      <c r="SQA276" s="692"/>
      <c r="SQB276" s="692"/>
      <c r="SQC276" s="692"/>
      <c r="SQD276" s="692"/>
      <c r="SQE276" s="692"/>
      <c r="SQF276" s="692"/>
      <c r="SQG276" s="692"/>
      <c r="SQH276" s="692"/>
      <c r="SQI276" s="692"/>
      <c r="SQJ276" s="692"/>
      <c r="SQK276" s="692"/>
      <c r="SQL276" s="692"/>
      <c r="SQM276" s="692"/>
      <c r="SQN276" s="692"/>
      <c r="SQO276" s="692"/>
      <c r="SQP276" s="692"/>
      <c r="SQQ276" s="692"/>
      <c r="SQR276" s="692"/>
      <c r="SQS276" s="692"/>
      <c r="SQT276" s="692"/>
      <c r="SQU276" s="692"/>
      <c r="SQV276" s="692"/>
      <c r="SQW276" s="692"/>
      <c r="SQX276" s="692"/>
      <c r="SQY276" s="692"/>
      <c r="SQZ276" s="692"/>
      <c r="SRA276" s="692"/>
      <c r="SRB276" s="692"/>
      <c r="SRC276" s="692"/>
      <c r="SRD276" s="692"/>
      <c r="SRE276" s="692"/>
      <c r="SRF276" s="692"/>
      <c r="SRG276" s="692"/>
      <c r="SRH276" s="692"/>
      <c r="SRI276" s="692"/>
      <c r="SRJ276" s="692"/>
      <c r="SRK276" s="692"/>
      <c r="SRL276" s="692"/>
      <c r="SRM276" s="692"/>
      <c r="SRN276" s="692"/>
      <c r="SRO276" s="692"/>
      <c r="SRP276" s="692"/>
      <c r="SRQ276" s="692"/>
      <c r="SRR276" s="692"/>
      <c r="SRS276" s="692"/>
      <c r="SRT276" s="692"/>
      <c r="SRU276" s="692"/>
      <c r="SRV276" s="692"/>
      <c r="SRW276" s="692"/>
      <c r="SRX276" s="692"/>
      <c r="SRY276" s="692"/>
      <c r="SRZ276" s="692"/>
      <c r="SSA276" s="692"/>
      <c r="SSB276" s="692"/>
      <c r="SSC276" s="692"/>
      <c r="SSD276" s="692"/>
      <c r="SSE276" s="692"/>
      <c r="SSF276" s="692"/>
      <c r="SSG276" s="692"/>
      <c r="SSH276" s="692"/>
      <c r="SSI276" s="692"/>
      <c r="SSJ276" s="692"/>
      <c r="SSK276" s="692"/>
      <c r="SSL276" s="692"/>
      <c r="SSM276" s="692"/>
      <c r="SSN276" s="692"/>
      <c r="SSO276" s="692"/>
      <c r="SSP276" s="692"/>
      <c r="SSQ276" s="692"/>
      <c r="SSR276" s="692"/>
      <c r="SSS276" s="692"/>
      <c r="SST276" s="692"/>
      <c r="SSU276" s="692"/>
      <c r="SSV276" s="692"/>
      <c r="SSW276" s="692"/>
      <c r="SSX276" s="692"/>
      <c r="SSY276" s="692"/>
      <c r="SSZ276" s="692"/>
      <c r="STA276" s="692"/>
      <c r="STB276" s="692"/>
      <c r="STC276" s="692"/>
      <c r="STD276" s="692"/>
      <c r="STE276" s="692"/>
      <c r="STF276" s="692"/>
      <c r="STG276" s="692"/>
      <c r="STH276" s="692"/>
      <c r="STI276" s="692"/>
      <c r="STJ276" s="692"/>
      <c r="STK276" s="692"/>
      <c r="STL276" s="692"/>
      <c r="STM276" s="692"/>
      <c r="STN276" s="692"/>
      <c r="STO276" s="692"/>
      <c r="STP276" s="692"/>
      <c r="STQ276" s="692"/>
      <c r="STR276" s="692"/>
      <c r="STS276" s="692"/>
      <c r="STT276" s="692"/>
      <c r="STU276" s="692"/>
      <c r="STV276" s="692"/>
      <c r="STW276" s="692"/>
      <c r="STX276" s="692"/>
      <c r="STY276" s="692"/>
      <c r="STZ276" s="692"/>
      <c r="SUA276" s="692"/>
      <c r="SUB276" s="692"/>
      <c r="SUC276" s="692"/>
      <c r="SUD276" s="692"/>
      <c r="SUE276" s="692"/>
      <c r="SUF276" s="692"/>
      <c r="SUG276" s="692"/>
      <c r="SUH276" s="692"/>
      <c r="SUI276" s="692"/>
      <c r="SUJ276" s="692"/>
      <c r="SUK276" s="692"/>
      <c r="SUL276" s="692"/>
      <c r="SUM276" s="692"/>
      <c r="SUN276" s="692"/>
      <c r="SUO276" s="692"/>
      <c r="SUP276" s="692"/>
      <c r="SUQ276" s="692"/>
      <c r="SUR276" s="692"/>
      <c r="SUS276" s="692"/>
      <c r="SUT276" s="692"/>
      <c r="SUU276" s="692"/>
      <c r="SUV276" s="692"/>
      <c r="SUW276" s="692"/>
      <c r="SUX276" s="692"/>
      <c r="SUY276" s="692"/>
      <c r="SUZ276" s="692"/>
      <c r="SVA276" s="692"/>
      <c r="SVB276" s="692"/>
      <c r="SVC276" s="692"/>
      <c r="SVD276" s="692"/>
      <c r="SVE276" s="692"/>
      <c r="SVF276" s="692"/>
      <c r="SVG276" s="692"/>
      <c r="SVH276" s="692"/>
      <c r="SVI276" s="692"/>
      <c r="SVJ276" s="692"/>
      <c r="SVK276" s="692"/>
      <c r="SVL276" s="692"/>
      <c r="SVM276" s="692"/>
      <c r="SVN276" s="692"/>
      <c r="SVO276" s="692"/>
      <c r="SVP276" s="692"/>
      <c r="SVQ276" s="692"/>
      <c r="SVR276" s="692"/>
      <c r="SVS276" s="692"/>
      <c r="SVT276" s="692"/>
      <c r="SVU276" s="692"/>
      <c r="SVV276" s="692"/>
      <c r="SVW276" s="692"/>
      <c r="SVX276" s="692"/>
      <c r="SVY276" s="692"/>
      <c r="SVZ276" s="692"/>
      <c r="SWA276" s="692"/>
      <c r="SWB276" s="692"/>
      <c r="SWC276" s="692"/>
      <c r="SWD276" s="692"/>
      <c r="SWE276" s="692"/>
      <c r="SWF276" s="692"/>
      <c r="SWG276" s="692"/>
      <c r="SWH276" s="692"/>
      <c r="SWI276" s="692"/>
      <c r="SWJ276" s="692"/>
      <c r="SWK276" s="692"/>
      <c r="SWL276" s="692"/>
      <c r="SWM276" s="692"/>
      <c r="SWN276" s="692"/>
      <c r="SWO276" s="692"/>
      <c r="SWP276" s="692"/>
      <c r="SWQ276" s="692"/>
      <c r="SWR276" s="692"/>
      <c r="SWS276" s="692"/>
      <c r="SWT276" s="692"/>
      <c r="SWU276" s="692"/>
      <c r="SWV276" s="692"/>
      <c r="SWW276" s="692"/>
      <c r="SWX276" s="692"/>
      <c r="SWY276" s="692"/>
      <c r="SWZ276" s="692"/>
      <c r="SXA276" s="692"/>
      <c r="SXB276" s="692"/>
      <c r="SXC276" s="692"/>
      <c r="SXD276" s="692"/>
      <c r="SXE276" s="692"/>
      <c r="SXF276" s="692"/>
      <c r="SXG276" s="692"/>
      <c r="SXH276" s="692"/>
      <c r="SXI276" s="692"/>
      <c r="SXJ276" s="692"/>
      <c r="SXK276" s="692"/>
      <c r="SXL276" s="692"/>
      <c r="SXM276" s="692"/>
      <c r="SXN276" s="692"/>
      <c r="SXO276" s="692"/>
      <c r="SXP276" s="692"/>
      <c r="SXQ276" s="692"/>
      <c r="SXR276" s="692"/>
      <c r="SXS276" s="692"/>
      <c r="SXT276" s="692"/>
      <c r="SXU276" s="692"/>
      <c r="SXV276" s="692"/>
      <c r="SXW276" s="692"/>
      <c r="SXX276" s="692"/>
      <c r="SXY276" s="692"/>
      <c r="SXZ276" s="692"/>
      <c r="SYA276" s="692"/>
      <c r="SYB276" s="692"/>
      <c r="SYC276" s="692"/>
      <c r="SYD276" s="692"/>
      <c r="SYE276" s="692"/>
      <c r="SYF276" s="692"/>
      <c r="SYG276" s="692"/>
      <c r="SYH276" s="692"/>
      <c r="SYI276" s="692"/>
      <c r="SYJ276" s="692"/>
      <c r="SYK276" s="692"/>
      <c r="SYL276" s="692"/>
      <c r="SYM276" s="692"/>
      <c r="SYN276" s="692"/>
      <c r="SYO276" s="692"/>
      <c r="SYP276" s="692"/>
      <c r="SYQ276" s="692"/>
      <c r="SYR276" s="692"/>
      <c r="SYS276" s="692"/>
      <c r="SYT276" s="692"/>
      <c r="SYU276" s="692"/>
      <c r="SYV276" s="692"/>
      <c r="SYW276" s="692"/>
      <c r="SYX276" s="692"/>
      <c r="SYY276" s="692"/>
      <c r="SYZ276" s="692"/>
      <c r="SZA276" s="692"/>
      <c r="SZB276" s="692"/>
      <c r="SZC276" s="692"/>
      <c r="SZD276" s="692"/>
      <c r="SZE276" s="692"/>
      <c r="SZF276" s="692"/>
      <c r="SZG276" s="692"/>
      <c r="SZH276" s="692"/>
      <c r="SZI276" s="692"/>
      <c r="SZJ276" s="692"/>
      <c r="SZK276" s="692"/>
      <c r="SZL276" s="692"/>
      <c r="SZM276" s="692"/>
      <c r="SZN276" s="692"/>
      <c r="SZO276" s="692"/>
      <c r="SZP276" s="692"/>
      <c r="SZQ276" s="692"/>
      <c r="SZR276" s="692"/>
      <c r="SZS276" s="692"/>
      <c r="SZT276" s="692"/>
      <c r="SZU276" s="692"/>
      <c r="SZV276" s="692"/>
      <c r="SZW276" s="692"/>
      <c r="SZX276" s="692"/>
      <c r="SZY276" s="692"/>
      <c r="SZZ276" s="692"/>
      <c r="TAA276" s="692"/>
      <c r="TAB276" s="692"/>
      <c r="TAC276" s="692"/>
      <c r="TAD276" s="692"/>
      <c r="TAE276" s="692"/>
      <c r="TAF276" s="692"/>
      <c r="TAG276" s="692"/>
      <c r="TAH276" s="692"/>
      <c r="TAI276" s="692"/>
      <c r="TAJ276" s="692"/>
      <c r="TAK276" s="692"/>
      <c r="TAL276" s="692"/>
      <c r="TAM276" s="692"/>
      <c r="TAN276" s="692"/>
      <c r="TAO276" s="692"/>
      <c r="TAP276" s="692"/>
      <c r="TAQ276" s="692"/>
      <c r="TAR276" s="692"/>
      <c r="TAS276" s="692"/>
      <c r="TAT276" s="692"/>
      <c r="TAU276" s="692"/>
      <c r="TAV276" s="692"/>
      <c r="TAW276" s="692"/>
      <c r="TAX276" s="692"/>
      <c r="TAY276" s="692"/>
      <c r="TAZ276" s="692"/>
      <c r="TBA276" s="692"/>
      <c r="TBB276" s="692"/>
      <c r="TBC276" s="692"/>
      <c r="TBD276" s="692"/>
      <c r="TBE276" s="692"/>
      <c r="TBF276" s="692"/>
      <c r="TBG276" s="692"/>
      <c r="TBH276" s="692"/>
      <c r="TBI276" s="692"/>
      <c r="TBJ276" s="692"/>
      <c r="TBK276" s="692"/>
      <c r="TBL276" s="692"/>
      <c r="TBM276" s="692"/>
      <c r="TBN276" s="692"/>
      <c r="TBO276" s="692"/>
      <c r="TBP276" s="692"/>
      <c r="TBQ276" s="692"/>
      <c r="TBR276" s="692"/>
      <c r="TBS276" s="692"/>
      <c r="TBT276" s="692"/>
      <c r="TBU276" s="692"/>
      <c r="TBV276" s="692"/>
      <c r="TBW276" s="692"/>
      <c r="TBX276" s="692"/>
      <c r="TBY276" s="692"/>
      <c r="TBZ276" s="692"/>
      <c r="TCA276" s="692"/>
      <c r="TCB276" s="692"/>
      <c r="TCC276" s="692"/>
      <c r="TCD276" s="692"/>
      <c r="TCE276" s="692"/>
      <c r="TCF276" s="692"/>
      <c r="TCG276" s="692"/>
      <c r="TCH276" s="692"/>
      <c r="TCI276" s="692"/>
      <c r="TCJ276" s="692"/>
      <c r="TCK276" s="692"/>
      <c r="TCL276" s="692"/>
      <c r="TCM276" s="692"/>
      <c r="TCN276" s="692"/>
      <c r="TCO276" s="692"/>
      <c r="TCP276" s="692"/>
      <c r="TCQ276" s="692"/>
      <c r="TCR276" s="692"/>
      <c r="TCS276" s="692"/>
      <c r="TCT276" s="692"/>
      <c r="TCU276" s="692"/>
      <c r="TCV276" s="692"/>
      <c r="TCW276" s="692"/>
      <c r="TCX276" s="692"/>
      <c r="TCY276" s="692"/>
      <c r="TCZ276" s="692"/>
      <c r="TDA276" s="692"/>
      <c r="TDB276" s="692"/>
      <c r="TDC276" s="692"/>
      <c r="TDD276" s="692"/>
      <c r="TDE276" s="692"/>
      <c r="TDF276" s="692"/>
      <c r="TDG276" s="692"/>
      <c r="TDH276" s="692"/>
      <c r="TDI276" s="692"/>
      <c r="TDJ276" s="692"/>
      <c r="TDK276" s="692"/>
      <c r="TDL276" s="692"/>
      <c r="TDM276" s="692"/>
      <c r="TDN276" s="692"/>
      <c r="TDO276" s="692"/>
      <c r="TDP276" s="692"/>
      <c r="TDQ276" s="692"/>
      <c r="TDR276" s="692"/>
      <c r="TDS276" s="692"/>
      <c r="TDT276" s="692"/>
      <c r="TDU276" s="692"/>
      <c r="TDV276" s="692"/>
      <c r="TDW276" s="692"/>
      <c r="TDX276" s="692"/>
      <c r="TDY276" s="692"/>
      <c r="TDZ276" s="692"/>
      <c r="TEA276" s="692"/>
      <c r="TEB276" s="692"/>
      <c r="TEC276" s="692"/>
      <c r="TED276" s="692"/>
      <c r="TEE276" s="692"/>
      <c r="TEF276" s="692"/>
      <c r="TEG276" s="692"/>
      <c r="TEH276" s="692"/>
      <c r="TEI276" s="692"/>
      <c r="TEJ276" s="692"/>
      <c r="TEK276" s="692"/>
      <c r="TEL276" s="692"/>
      <c r="TEM276" s="692"/>
      <c r="TEN276" s="692"/>
      <c r="TEO276" s="692"/>
      <c r="TEP276" s="692"/>
      <c r="TEQ276" s="692"/>
      <c r="TER276" s="692"/>
      <c r="TES276" s="692"/>
      <c r="TET276" s="692"/>
      <c r="TEU276" s="692"/>
      <c r="TEV276" s="692"/>
      <c r="TEW276" s="692"/>
      <c r="TEX276" s="692"/>
      <c r="TEY276" s="692"/>
      <c r="TEZ276" s="692"/>
      <c r="TFA276" s="692"/>
      <c r="TFB276" s="692"/>
      <c r="TFC276" s="692"/>
      <c r="TFD276" s="692"/>
      <c r="TFE276" s="692"/>
      <c r="TFF276" s="692"/>
      <c r="TFG276" s="692"/>
      <c r="TFH276" s="692"/>
      <c r="TFI276" s="692"/>
      <c r="TFJ276" s="692"/>
      <c r="TFK276" s="692"/>
      <c r="TFL276" s="692"/>
      <c r="TFM276" s="692"/>
      <c r="TFN276" s="692"/>
      <c r="TFO276" s="692"/>
      <c r="TFP276" s="692"/>
      <c r="TFQ276" s="692"/>
      <c r="TFR276" s="692"/>
      <c r="TFS276" s="692"/>
      <c r="TFT276" s="692"/>
      <c r="TFU276" s="692"/>
      <c r="TFV276" s="692"/>
      <c r="TFW276" s="692"/>
      <c r="TFX276" s="692"/>
      <c r="TFY276" s="692"/>
      <c r="TFZ276" s="692"/>
      <c r="TGA276" s="692"/>
      <c r="TGB276" s="692"/>
      <c r="TGC276" s="692"/>
      <c r="TGD276" s="692"/>
      <c r="TGE276" s="692"/>
      <c r="TGF276" s="692"/>
      <c r="TGG276" s="692"/>
      <c r="TGH276" s="692"/>
      <c r="TGI276" s="692"/>
      <c r="TGJ276" s="692"/>
      <c r="TGK276" s="692"/>
      <c r="TGL276" s="692"/>
      <c r="TGM276" s="692"/>
      <c r="TGN276" s="692"/>
      <c r="TGO276" s="692"/>
      <c r="TGP276" s="692"/>
      <c r="TGQ276" s="692"/>
      <c r="TGR276" s="692"/>
      <c r="TGS276" s="692"/>
      <c r="TGT276" s="692"/>
      <c r="TGU276" s="692"/>
      <c r="TGV276" s="692"/>
      <c r="TGW276" s="692"/>
      <c r="TGX276" s="692"/>
      <c r="TGY276" s="692"/>
      <c r="TGZ276" s="692"/>
      <c r="THA276" s="692"/>
      <c r="THB276" s="692"/>
      <c r="THC276" s="692"/>
      <c r="THD276" s="692"/>
      <c r="THE276" s="692"/>
      <c r="THF276" s="692"/>
      <c r="THG276" s="692"/>
      <c r="THH276" s="692"/>
      <c r="THI276" s="692"/>
      <c r="THJ276" s="692"/>
      <c r="THK276" s="692"/>
      <c r="THL276" s="692"/>
      <c r="THM276" s="692"/>
      <c r="THN276" s="692"/>
      <c r="THO276" s="692"/>
      <c r="THP276" s="692"/>
      <c r="THQ276" s="692"/>
      <c r="THR276" s="692"/>
      <c r="THS276" s="692"/>
      <c r="THT276" s="692"/>
      <c r="THU276" s="692"/>
      <c r="THV276" s="692"/>
      <c r="THW276" s="692"/>
      <c r="THX276" s="692"/>
      <c r="THY276" s="692"/>
      <c r="THZ276" s="692"/>
      <c r="TIA276" s="692"/>
      <c r="TIB276" s="692"/>
      <c r="TIC276" s="692"/>
      <c r="TID276" s="692"/>
      <c r="TIE276" s="692"/>
      <c r="TIF276" s="692"/>
      <c r="TIG276" s="692"/>
      <c r="TIH276" s="692"/>
      <c r="TII276" s="692"/>
      <c r="TIJ276" s="692"/>
      <c r="TIK276" s="692"/>
      <c r="TIL276" s="692"/>
      <c r="TIM276" s="692"/>
      <c r="TIN276" s="692"/>
      <c r="TIO276" s="692"/>
      <c r="TIP276" s="692"/>
      <c r="TIQ276" s="692"/>
      <c r="TIR276" s="692"/>
      <c r="TIS276" s="692"/>
      <c r="TIT276" s="692"/>
      <c r="TIU276" s="692"/>
      <c r="TIV276" s="692"/>
      <c r="TIW276" s="692"/>
      <c r="TIX276" s="692"/>
      <c r="TIY276" s="692"/>
      <c r="TIZ276" s="692"/>
      <c r="TJA276" s="692"/>
      <c r="TJB276" s="692"/>
      <c r="TJC276" s="692"/>
      <c r="TJD276" s="692"/>
      <c r="TJE276" s="692"/>
      <c r="TJF276" s="692"/>
      <c r="TJG276" s="692"/>
      <c r="TJH276" s="692"/>
      <c r="TJI276" s="692"/>
      <c r="TJJ276" s="692"/>
      <c r="TJK276" s="692"/>
      <c r="TJL276" s="692"/>
      <c r="TJM276" s="692"/>
      <c r="TJN276" s="692"/>
      <c r="TJO276" s="692"/>
      <c r="TJP276" s="692"/>
      <c r="TJQ276" s="692"/>
      <c r="TJR276" s="692"/>
      <c r="TJS276" s="692"/>
      <c r="TJT276" s="692"/>
      <c r="TJU276" s="692"/>
      <c r="TJV276" s="692"/>
      <c r="TJW276" s="692"/>
      <c r="TJX276" s="692"/>
      <c r="TJY276" s="692"/>
      <c r="TJZ276" s="692"/>
      <c r="TKA276" s="692"/>
      <c r="TKB276" s="692"/>
      <c r="TKC276" s="692"/>
      <c r="TKD276" s="692"/>
      <c r="TKE276" s="692"/>
      <c r="TKF276" s="692"/>
      <c r="TKG276" s="692"/>
      <c r="TKH276" s="692"/>
      <c r="TKI276" s="692"/>
      <c r="TKJ276" s="692"/>
      <c r="TKK276" s="692"/>
      <c r="TKL276" s="692"/>
      <c r="TKM276" s="692"/>
      <c r="TKN276" s="692"/>
      <c r="TKO276" s="692"/>
      <c r="TKP276" s="692"/>
      <c r="TKQ276" s="692"/>
      <c r="TKR276" s="692"/>
      <c r="TKS276" s="692"/>
      <c r="TKT276" s="692"/>
      <c r="TKU276" s="692"/>
      <c r="TKV276" s="692"/>
      <c r="TKW276" s="692"/>
      <c r="TKX276" s="692"/>
      <c r="TKY276" s="692"/>
      <c r="TKZ276" s="692"/>
      <c r="TLA276" s="692"/>
      <c r="TLB276" s="692"/>
      <c r="TLC276" s="692"/>
      <c r="TLD276" s="692"/>
      <c r="TLE276" s="692"/>
      <c r="TLF276" s="692"/>
      <c r="TLG276" s="692"/>
      <c r="TLH276" s="692"/>
      <c r="TLI276" s="692"/>
      <c r="TLJ276" s="692"/>
      <c r="TLK276" s="692"/>
      <c r="TLL276" s="692"/>
      <c r="TLM276" s="692"/>
      <c r="TLN276" s="692"/>
      <c r="TLO276" s="692"/>
      <c r="TLP276" s="692"/>
      <c r="TLQ276" s="692"/>
      <c r="TLR276" s="692"/>
      <c r="TLS276" s="692"/>
      <c r="TLT276" s="692"/>
      <c r="TLU276" s="692"/>
      <c r="TLV276" s="692"/>
      <c r="TLW276" s="692"/>
      <c r="TLX276" s="692"/>
      <c r="TLY276" s="692"/>
      <c r="TLZ276" s="692"/>
      <c r="TMA276" s="692"/>
      <c r="TMB276" s="692"/>
      <c r="TMC276" s="692"/>
      <c r="TMD276" s="692"/>
      <c r="TME276" s="692"/>
      <c r="TMF276" s="692"/>
      <c r="TMG276" s="692"/>
      <c r="TMH276" s="692"/>
      <c r="TMI276" s="692"/>
      <c r="TMJ276" s="692"/>
      <c r="TMK276" s="692"/>
      <c r="TML276" s="692"/>
      <c r="TMM276" s="692"/>
      <c r="TMN276" s="692"/>
      <c r="TMO276" s="692"/>
      <c r="TMP276" s="692"/>
      <c r="TMQ276" s="692"/>
      <c r="TMR276" s="692"/>
      <c r="TMS276" s="692"/>
      <c r="TMT276" s="692"/>
      <c r="TMU276" s="692"/>
      <c r="TMV276" s="692"/>
      <c r="TMW276" s="692"/>
      <c r="TMX276" s="692"/>
      <c r="TMY276" s="692"/>
      <c r="TMZ276" s="692"/>
      <c r="TNA276" s="692"/>
      <c r="TNB276" s="692"/>
      <c r="TNC276" s="692"/>
      <c r="TND276" s="692"/>
      <c r="TNE276" s="692"/>
      <c r="TNF276" s="692"/>
      <c r="TNG276" s="692"/>
      <c r="TNH276" s="692"/>
      <c r="TNI276" s="692"/>
      <c r="TNJ276" s="692"/>
      <c r="TNK276" s="692"/>
      <c r="TNL276" s="692"/>
      <c r="TNM276" s="692"/>
      <c r="TNN276" s="692"/>
      <c r="TNO276" s="692"/>
      <c r="TNP276" s="692"/>
      <c r="TNQ276" s="692"/>
      <c r="TNR276" s="692"/>
      <c r="TNS276" s="692"/>
      <c r="TNT276" s="692"/>
      <c r="TNU276" s="692"/>
      <c r="TNV276" s="692"/>
      <c r="TNW276" s="692"/>
      <c r="TNX276" s="692"/>
      <c r="TNY276" s="692"/>
      <c r="TNZ276" s="692"/>
      <c r="TOA276" s="692"/>
      <c r="TOB276" s="692"/>
      <c r="TOC276" s="692"/>
      <c r="TOD276" s="692"/>
      <c r="TOE276" s="692"/>
      <c r="TOF276" s="692"/>
      <c r="TOG276" s="692"/>
      <c r="TOH276" s="692"/>
      <c r="TOI276" s="692"/>
      <c r="TOJ276" s="692"/>
      <c r="TOK276" s="692"/>
      <c r="TOL276" s="692"/>
      <c r="TOM276" s="692"/>
      <c r="TON276" s="692"/>
      <c r="TOO276" s="692"/>
      <c r="TOP276" s="692"/>
      <c r="TOQ276" s="692"/>
      <c r="TOR276" s="692"/>
      <c r="TOS276" s="692"/>
      <c r="TOT276" s="692"/>
      <c r="TOU276" s="692"/>
      <c r="TOV276" s="692"/>
      <c r="TOW276" s="692"/>
      <c r="TOX276" s="692"/>
      <c r="TOY276" s="692"/>
      <c r="TOZ276" s="692"/>
      <c r="TPA276" s="692"/>
      <c r="TPB276" s="692"/>
      <c r="TPC276" s="692"/>
      <c r="TPD276" s="692"/>
      <c r="TPE276" s="692"/>
      <c r="TPF276" s="692"/>
      <c r="TPG276" s="692"/>
      <c r="TPH276" s="692"/>
      <c r="TPI276" s="692"/>
      <c r="TPJ276" s="692"/>
      <c r="TPK276" s="692"/>
      <c r="TPL276" s="692"/>
      <c r="TPM276" s="692"/>
      <c r="TPN276" s="692"/>
      <c r="TPO276" s="692"/>
      <c r="TPP276" s="692"/>
      <c r="TPQ276" s="692"/>
      <c r="TPR276" s="692"/>
      <c r="TPS276" s="692"/>
      <c r="TPT276" s="692"/>
      <c r="TPU276" s="692"/>
      <c r="TPV276" s="692"/>
      <c r="TPW276" s="692"/>
      <c r="TPX276" s="692"/>
      <c r="TPY276" s="692"/>
      <c r="TPZ276" s="692"/>
      <c r="TQA276" s="692"/>
      <c r="TQB276" s="692"/>
      <c r="TQC276" s="692"/>
      <c r="TQD276" s="692"/>
      <c r="TQE276" s="692"/>
      <c r="TQF276" s="692"/>
      <c r="TQG276" s="692"/>
      <c r="TQH276" s="692"/>
      <c r="TQI276" s="692"/>
      <c r="TQJ276" s="692"/>
      <c r="TQK276" s="692"/>
      <c r="TQL276" s="692"/>
      <c r="TQM276" s="692"/>
      <c r="TQN276" s="692"/>
      <c r="TQO276" s="692"/>
      <c r="TQP276" s="692"/>
      <c r="TQQ276" s="692"/>
      <c r="TQR276" s="692"/>
      <c r="TQS276" s="692"/>
      <c r="TQT276" s="692"/>
      <c r="TQU276" s="692"/>
      <c r="TQV276" s="692"/>
      <c r="TQW276" s="692"/>
      <c r="TQX276" s="692"/>
      <c r="TQY276" s="692"/>
      <c r="TQZ276" s="692"/>
      <c r="TRA276" s="692"/>
      <c r="TRB276" s="692"/>
      <c r="TRC276" s="692"/>
      <c r="TRD276" s="692"/>
      <c r="TRE276" s="692"/>
      <c r="TRF276" s="692"/>
      <c r="TRG276" s="692"/>
      <c r="TRH276" s="692"/>
      <c r="TRI276" s="692"/>
      <c r="TRJ276" s="692"/>
      <c r="TRK276" s="692"/>
      <c r="TRL276" s="692"/>
      <c r="TRM276" s="692"/>
      <c r="TRN276" s="692"/>
      <c r="TRO276" s="692"/>
      <c r="TRP276" s="692"/>
      <c r="TRQ276" s="692"/>
      <c r="TRR276" s="692"/>
      <c r="TRS276" s="692"/>
      <c r="TRT276" s="692"/>
      <c r="TRU276" s="692"/>
      <c r="TRV276" s="692"/>
      <c r="TRW276" s="692"/>
      <c r="TRX276" s="692"/>
      <c r="TRY276" s="692"/>
      <c r="TRZ276" s="692"/>
      <c r="TSA276" s="692"/>
      <c r="TSB276" s="692"/>
      <c r="TSC276" s="692"/>
      <c r="TSD276" s="692"/>
      <c r="TSE276" s="692"/>
      <c r="TSF276" s="692"/>
      <c r="TSG276" s="692"/>
      <c r="TSH276" s="692"/>
      <c r="TSI276" s="692"/>
      <c r="TSJ276" s="692"/>
      <c r="TSK276" s="692"/>
      <c r="TSL276" s="692"/>
      <c r="TSM276" s="692"/>
      <c r="TSN276" s="692"/>
      <c r="TSO276" s="692"/>
      <c r="TSP276" s="692"/>
      <c r="TSQ276" s="692"/>
      <c r="TSR276" s="692"/>
      <c r="TSS276" s="692"/>
      <c r="TST276" s="692"/>
      <c r="TSU276" s="692"/>
      <c r="TSV276" s="692"/>
      <c r="TSW276" s="692"/>
      <c r="TSX276" s="692"/>
      <c r="TSY276" s="692"/>
      <c r="TSZ276" s="692"/>
      <c r="TTA276" s="692"/>
      <c r="TTB276" s="692"/>
      <c r="TTC276" s="692"/>
      <c r="TTD276" s="692"/>
      <c r="TTE276" s="692"/>
      <c r="TTF276" s="692"/>
      <c r="TTG276" s="692"/>
      <c r="TTH276" s="692"/>
      <c r="TTI276" s="692"/>
      <c r="TTJ276" s="692"/>
      <c r="TTK276" s="692"/>
      <c r="TTL276" s="692"/>
      <c r="TTM276" s="692"/>
      <c r="TTN276" s="692"/>
      <c r="TTO276" s="692"/>
      <c r="TTP276" s="692"/>
      <c r="TTQ276" s="692"/>
      <c r="TTR276" s="692"/>
      <c r="TTS276" s="692"/>
      <c r="TTT276" s="692"/>
      <c r="TTU276" s="692"/>
      <c r="TTV276" s="692"/>
      <c r="TTW276" s="692"/>
      <c r="TTX276" s="692"/>
      <c r="TTY276" s="692"/>
      <c r="TTZ276" s="692"/>
      <c r="TUA276" s="692"/>
      <c r="TUB276" s="692"/>
      <c r="TUC276" s="692"/>
      <c r="TUD276" s="692"/>
      <c r="TUE276" s="692"/>
      <c r="TUF276" s="692"/>
      <c r="TUG276" s="692"/>
      <c r="TUH276" s="692"/>
      <c r="TUI276" s="692"/>
      <c r="TUJ276" s="692"/>
      <c r="TUK276" s="692"/>
      <c r="TUL276" s="692"/>
      <c r="TUM276" s="692"/>
      <c r="TUN276" s="692"/>
      <c r="TUO276" s="692"/>
      <c r="TUP276" s="692"/>
      <c r="TUQ276" s="692"/>
      <c r="TUR276" s="692"/>
      <c r="TUS276" s="692"/>
      <c r="TUT276" s="692"/>
      <c r="TUU276" s="692"/>
      <c r="TUV276" s="692"/>
      <c r="TUW276" s="692"/>
      <c r="TUX276" s="692"/>
      <c r="TUY276" s="692"/>
      <c r="TUZ276" s="692"/>
      <c r="TVA276" s="692"/>
      <c r="TVB276" s="692"/>
      <c r="TVC276" s="692"/>
      <c r="TVD276" s="692"/>
      <c r="TVE276" s="692"/>
      <c r="TVF276" s="692"/>
      <c r="TVG276" s="692"/>
      <c r="TVH276" s="692"/>
      <c r="TVI276" s="692"/>
      <c r="TVJ276" s="692"/>
      <c r="TVK276" s="692"/>
      <c r="TVL276" s="692"/>
      <c r="TVM276" s="692"/>
      <c r="TVN276" s="692"/>
      <c r="TVO276" s="692"/>
      <c r="TVP276" s="692"/>
      <c r="TVQ276" s="692"/>
      <c r="TVR276" s="692"/>
      <c r="TVS276" s="692"/>
      <c r="TVT276" s="692"/>
      <c r="TVU276" s="692"/>
      <c r="TVV276" s="692"/>
      <c r="TVW276" s="692"/>
      <c r="TVX276" s="692"/>
      <c r="TVY276" s="692"/>
      <c r="TVZ276" s="692"/>
      <c r="TWA276" s="692"/>
      <c r="TWB276" s="692"/>
      <c r="TWC276" s="692"/>
      <c r="TWD276" s="692"/>
      <c r="TWE276" s="692"/>
      <c r="TWF276" s="692"/>
      <c r="TWG276" s="692"/>
      <c r="TWH276" s="692"/>
      <c r="TWI276" s="692"/>
      <c r="TWJ276" s="692"/>
      <c r="TWK276" s="692"/>
      <c r="TWL276" s="692"/>
      <c r="TWM276" s="692"/>
      <c r="TWN276" s="692"/>
      <c r="TWO276" s="692"/>
      <c r="TWP276" s="692"/>
      <c r="TWQ276" s="692"/>
      <c r="TWR276" s="692"/>
      <c r="TWS276" s="692"/>
      <c r="TWT276" s="692"/>
      <c r="TWU276" s="692"/>
      <c r="TWV276" s="692"/>
      <c r="TWW276" s="692"/>
      <c r="TWX276" s="692"/>
      <c r="TWY276" s="692"/>
      <c r="TWZ276" s="692"/>
      <c r="TXA276" s="692"/>
      <c r="TXB276" s="692"/>
      <c r="TXC276" s="692"/>
      <c r="TXD276" s="692"/>
      <c r="TXE276" s="692"/>
      <c r="TXF276" s="692"/>
      <c r="TXG276" s="692"/>
      <c r="TXH276" s="692"/>
      <c r="TXI276" s="692"/>
      <c r="TXJ276" s="692"/>
      <c r="TXK276" s="692"/>
      <c r="TXL276" s="692"/>
      <c r="TXM276" s="692"/>
      <c r="TXN276" s="692"/>
      <c r="TXO276" s="692"/>
      <c r="TXP276" s="692"/>
      <c r="TXQ276" s="692"/>
      <c r="TXR276" s="692"/>
      <c r="TXS276" s="692"/>
      <c r="TXT276" s="692"/>
      <c r="TXU276" s="692"/>
      <c r="TXV276" s="692"/>
      <c r="TXW276" s="692"/>
      <c r="TXX276" s="692"/>
      <c r="TXY276" s="692"/>
      <c r="TXZ276" s="692"/>
      <c r="TYA276" s="692"/>
      <c r="TYB276" s="692"/>
      <c r="TYC276" s="692"/>
      <c r="TYD276" s="692"/>
      <c r="TYE276" s="692"/>
      <c r="TYF276" s="692"/>
      <c r="TYG276" s="692"/>
      <c r="TYH276" s="692"/>
      <c r="TYI276" s="692"/>
      <c r="TYJ276" s="692"/>
      <c r="TYK276" s="692"/>
      <c r="TYL276" s="692"/>
      <c r="TYM276" s="692"/>
      <c r="TYN276" s="692"/>
      <c r="TYO276" s="692"/>
      <c r="TYP276" s="692"/>
      <c r="TYQ276" s="692"/>
      <c r="TYR276" s="692"/>
      <c r="TYS276" s="692"/>
      <c r="TYT276" s="692"/>
      <c r="TYU276" s="692"/>
      <c r="TYV276" s="692"/>
      <c r="TYW276" s="692"/>
      <c r="TYX276" s="692"/>
      <c r="TYY276" s="692"/>
      <c r="TYZ276" s="692"/>
      <c r="TZA276" s="692"/>
      <c r="TZB276" s="692"/>
      <c r="TZC276" s="692"/>
      <c r="TZD276" s="692"/>
      <c r="TZE276" s="692"/>
      <c r="TZF276" s="692"/>
      <c r="TZG276" s="692"/>
      <c r="TZH276" s="692"/>
      <c r="TZI276" s="692"/>
      <c r="TZJ276" s="692"/>
      <c r="TZK276" s="692"/>
      <c r="TZL276" s="692"/>
      <c r="TZM276" s="692"/>
      <c r="TZN276" s="692"/>
      <c r="TZO276" s="692"/>
      <c r="TZP276" s="692"/>
      <c r="TZQ276" s="692"/>
      <c r="TZR276" s="692"/>
      <c r="TZS276" s="692"/>
      <c r="TZT276" s="692"/>
      <c r="TZU276" s="692"/>
      <c r="TZV276" s="692"/>
      <c r="TZW276" s="692"/>
      <c r="TZX276" s="692"/>
      <c r="TZY276" s="692"/>
      <c r="TZZ276" s="692"/>
      <c r="UAA276" s="692"/>
      <c r="UAB276" s="692"/>
      <c r="UAC276" s="692"/>
      <c r="UAD276" s="692"/>
      <c r="UAE276" s="692"/>
      <c r="UAF276" s="692"/>
      <c r="UAG276" s="692"/>
      <c r="UAH276" s="692"/>
      <c r="UAI276" s="692"/>
      <c r="UAJ276" s="692"/>
      <c r="UAK276" s="692"/>
      <c r="UAL276" s="692"/>
      <c r="UAM276" s="692"/>
      <c r="UAN276" s="692"/>
      <c r="UAO276" s="692"/>
      <c r="UAP276" s="692"/>
      <c r="UAQ276" s="692"/>
      <c r="UAR276" s="692"/>
      <c r="UAS276" s="692"/>
      <c r="UAT276" s="692"/>
      <c r="UAU276" s="692"/>
      <c r="UAV276" s="692"/>
      <c r="UAW276" s="692"/>
      <c r="UAX276" s="692"/>
      <c r="UAY276" s="692"/>
      <c r="UAZ276" s="692"/>
      <c r="UBA276" s="692"/>
      <c r="UBB276" s="692"/>
      <c r="UBC276" s="692"/>
      <c r="UBD276" s="692"/>
      <c r="UBE276" s="692"/>
      <c r="UBF276" s="692"/>
      <c r="UBG276" s="692"/>
      <c r="UBH276" s="692"/>
      <c r="UBI276" s="692"/>
      <c r="UBJ276" s="692"/>
      <c r="UBK276" s="692"/>
      <c r="UBL276" s="692"/>
      <c r="UBM276" s="692"/>
      <c r="UBN276" s="692"/>
      <c r="UBO276" s="692"/>
      <c r="UBP276" s="692"/>
      <c r="UBQ276" s="692"/>
      <c r="UBR276" s="692"/>
      <c r="UBS276" s="692"/>
      <c r="UBT276" s="692"/>
      <c r="UBU276" s="692"/>
      <c r="UBV276" s="692"/>
      <c r="UBW276" s="692"/>
      <c r="UBX276" s="692"/>
      <c r="UBY276" s="692"/>
      <c r="UBZ276" s="692"/>
      <c r="UCA276" s="692"/>
      <c r="UCB276" s="692"/>
      <c r="UCC276" s="692"/>
      <c r="UCD276" s="692"/>
      <c r="UCE276" s="692"/>
      <c r="UCF276" s="692"/>
      <c r="UCG276" s="692"/>
      <c r="UCH276" s="692"/>
      <c r="UCI276" s="692"/>
      <c r="UCJ276" s="692"/>
      <c r="UCK276" s="692"/>
      <c r="UCL276" s="692"/>
      <c r="UCM276" s="692"/>
      <c r="UCN276" s="692"/>
      <c r="UCO276" s="692"/>
      <c r="UCP276" s="692"/>
      <c r="UCQ276" s="692"/>
      <c r="UCR276" s="692"/>
      <c r="UCS276" s="692"/>
      <c r="UCT276" s="692"/>
      <c r="UCU276" s="692"/>
      <c r="UCV276" s="692"/>
      <c r="UCW276" s="692"/>
      <c r="UCX276" s="692"/>
      <c r="UCY276" s="692"/>
      <c r="UCZ276" s="692"/>
      <c r="UDA276" s="692"/>
      <c r="UDB276" s="692"/>
      <c r="UDC276" s="692"/>
      <c r="UDD276" s="692"/>
      <c r="UDE276" s="692"/>
      <c r="UDF276" s="692"/>
      <c r="UDG276" s="692"/>
      <c r="UDH276" s="692"/>
      <c r="UDI276" s="692"/>
      <c r="UDJ276" s="692"/>
      <c r="UDK276" s="692"/>
      <c r="UDL276" s="692"/>
      <c r="UDM276" s="692"/>
      <c r="UDN276" s="692"/>
      <c r="UDO276" s="692"/>
      <c r="UDP276" s="692"/>
      <c r="UDQ276" s="692"/>
      <c r="UDR276" s="692"/>
      <c r="UDS276" s="692"/>
      <c r="UDT276" s="692"/>
      <c r="UDU276" s="692"/>
      <c r="UDV276" s="692"/>
      <c r="UDW276" s="692"/>
      <c r="UDX276" s="692"/>
      <c r="UDY276" s="692"/>
      <c r="UDZ276" s="692"/>
      <c r="UEA276" s="692"/>
      <c r="UEB276" s="692"/>
      <c r="UEC276" s="692"/>
      <c r="UED276" s="692"/>
      <c r="UEE276" s="692"/>
      <c r="UEF276" s="692"/>
      <c r="UEG276" s="692"/>
      <c r="UEH276" s="692"/>
      <c r="UEI276" s="692"/>
      <c r="UEJ276" s="692"/>
      <c r="UEK276" s="692"/>
      <c r="UEL276" s="692"/>
      <c r="UEM276" s="692"/>
      <c r="UEN276" s="692"/>
      <c r="UEO276" s="692"/>
      <c r="UEP276" s="692"/>
      <c r="UEQ276" s="692"/>
      <c r="UER276" s="692"/>
      <c r="UES276" s="692"/>
      <c r="UET276" s="692"/>
      <c r="UEU276" s="692"/>
      <c r="UEV276" s="692"/>
      <c r="UEW276" s="692"/>
      <c r="UEX276" s="692"/>
      <c r="UEY276" s="692"/>
      <c r="UEZ276" s="692"/>
      <c r="UFA276" s="692"/>
      <c r="UFB276" s="692"/>
      <c r="UFC276" s="692"/>
      <c r="UFD276" s="692"/>
      <c r="UFE276" s="692"/>
      <c r="UFF276" s="692"/>
      <c r="UFG276" s="692"/>
      <c r="UFH276" s="692"/>
      <c r="UFI276" s="692"/>
      <c r="UFJ276" s="692"/>
      <c r="UFK276" s="692"/>
      <c r="UFL276" s="692"/>
      <c r="UFM276" s="692"/>
      <c r="UFN276" s="692"/>
      <c r="UFO276" s="692"/>
      <c r="UFP276" s="692"/>
      <c r="UFQ276" s="692"/>
      <c r="UFR276" s="692"/>
      <c r="UFS276" s="692"/>
      <c r="UFT276" s="692"/>
      <c r="UFU276" s="692"/>
      <c r="UFV276" s="692"/>
      <c r="UFW276" s="692"/>
      <c r="UFX276" s="692"/>
      <c r="UFY276" s="692"/>
      <c r="UFZ276" s="692"/>
      <c r="UGA276" s="692"/>
      <c r="UGB276" s="692"/>
      <c r="UGC276" s="692"/>
      <c r="UGD276" s="692"/>
      <c r="UGE276" s="692"/>
      <c r="UGF276" s="692"/>
      <c r="UGG276" s="692"/>
      <c r="UGH276" s="692"/>
      <c r="UGI276" s="692"/>
      <c r="UGJ276" s="692"/>
      <c r="UGK276" s="692"/>
      <c r="UGL276" s="692"/>
      <c r="UGM276" s="692"/>
      <c r="UGN276" s="692"/>
      <c r="UGO276" s="692"/>
      <c r="UGP276" s="692"/>
      <c r="UGQ276" s="692"/>
      <c r="UGR276" s="692"/>
      <c r="UGS276" s="692"/>
      <c r="UGT276" s="692"/>
      <c r="UGU276" s="692"/>
      <c r="UGV276" s="692"/>
      <c r="UGW276" s="692"/>
      <c r="UGX276" s="692"/>
      <c r="UGY276" s="692"/>
      <c r="UGZ276" s="692"/>
      <c r="UHA276" s="692"/>
      <c r="UHB276" s="692"/>
      <c r="UHC276" s="692"/>
      <c r="UHD276" s="692"/>
      <c r="UHE276" s="692"/>
      <c r="UHF276" s="692"/>
      <c r="UHG276" s="692"/>
      <c r="UHH276" s="692"/>
      <c r="UHI276" s="692"/>
      <c r="UHJ276" s="692"/>
      <c r="UHK276" s="692"/>
      <c r="UHL276" s="692"/>
      <c r="UHM276" s="692"/>
      <c r="UHN276" s="692"/>
      <c r="UHO276" s="692"/>
      <c r="UHP276" s="692"/>
      <c r="UHQ276" s="692"/>
      <c r="UHR276" s="692"/>
      <c r="UHS276" s="692"/>
      <c r="UHT276" s="692"/>
      <c r="UHU276" s="692"/>
      <c r="UHV276" s="692"/>
      <c r="UHW276" s="692"/>
      <c r="UHX276" s="692"/>
      <c r="UHY276" s="692"/>
      <c r="UHZ276" s="692"/>
      <c r="UIA276" s="692"/>
      <c r="UIB276" s="692"/>
      <c r="UIC276" s="692"/>
      <c r="UID276" s="692"/>
      <c r="UIE276" s="692"/>
      <c r="UIF276" s="692"/>
      <c r="UIG276" s="692"/>
      <c r="UIH276" s="692"/>
      <c r="UII276" s="692"/>
      <c r="UIJ276" s="692"/>
      <c r="UIK276" s="692"/>
      <c r="UIL276" s="692"/>
      <c r="UIM276" s="692"/>
      <c r="UIN276" s="692"/>
      <c r="UIO276" s="692"/>
      <c r="UIP276" s="692"/>
      <c r="UIQ276" s="692"/>
      <c r="UIR276" s="692"/>
      <c r="UIS276" s="692"/>
      <c r="UIT276" s="692"/>
      <c r="UIU276" s="692"/>
      <c r="UIV276" s="692"/>
      <c r="UIW276" s="692"/>
      <c r="UIX276" s="692"/>
      <c r="UIY276" s="692"/>
      <c r="UIZ276" s="692"/>
      <c r="UJA276" s="692"/>
      <c r="UJB276" s="692"/>
      <c r="UJC276" s="692"/>
      <c r="UJD276" s="692"/>
      <c r="UJE276" s="692"/>
      <c r="UJF276" s="692"/>
      <c r="UJG276" s="692"/>
      <c r="UJH276" s="692"/>
      <c r="UJI276" s="692"/>
      <c r="UJJ276" s="692"/>
      <c r="UJK276" s="692"/>
      <c r="UJL276" s="692"/>
      <c r="UJM276" s="692"/>
      <c r="UJN276" s="692"/>
      <c r="UJO276" s="692"/>
      <c r="UJP276" s="692"/>
      <c r="UJQ276" s="692"/>
      <c r="UJR276" s="692"/>
      <c r="UJS276" s="692"/>
      <c r="UJT276" s="692"/>
      <c r="UJU276" s="692"/>
      <c r="UJV276" s="692"/>
      <c r="UJW276" s="692"/>
      <c r="UJX276" s="692"/>
      <c r="UJY276" s="692"/>
      <c r="UJZ276" s="692"/>
      <c r="UKA276" s="692"/>
      <c r="UKB276" s="692"/>
      <c r="UKC276" s="692"/>
      <c r="UKD276" s="692"/>
      <c r="UKE276" s="692"/>
      <c r="UKF276" s="692"/>
      <c r="UKG276" s="692"/>
      <c r="UKH276" s="692"/>
      <c r="UKI276" s="692"/>
      <c r="UKJ276" s="692"/>
      <c r="UKK276" s="692"/>
      <c r="UKL276" s="692"/>
      <c r="UKM276" s="692"/>
      <c r="UKN276" s="692"/>
      <c r="UKO276" s="692"/>
      <c r="UKP276" s="692"/>
      <c r="UKQ276" s="692"/>
      <c r="UKR276" s="692"/>
      <c r="UKS276" s="692"/>
      <c r="UKT276" s="692"/>
      <c r="UKU276" s="692"/>
      <c r="UKV276" s="692"/>
      <c r="UKW276" s="692"/>
      <c r="UKX276" s="692"/>
      <c r="UKY276" s="692"/>
      <c r="UKZ276" s="692"/>
      <c r="ULA276" s="692"/>
      <c r="ULB276" s="692"/>
      <c r="ULC276" s="692"/>
      <c r="ULD276" s="692"/>
      <c r="ULE276" s="692"/>
      <c r="ULF276" s="692"/>
      <c r="ULG276" s="692"/>
      <c r="ULH276" s="692"/>
      <c r="ULI276" s="692"/>
      <c r="ULJ276" s="692"/>
      <c r="ULK276" s="692"/>
      <c r="ULL276" s="692"/>
      <c r="ULM276" s="692"/>
      <c r="ULN276" s="692"/>
      <c r="ULO276" s="692"/>
      <c r="ULP276" s="692"/>
      <c r="ULQ276" s="692"/>
      <c r="ULR276" s="692"/>
      <c r="ULS276" s="692"/>
      <c r="ULT276" s="692"/>
      <c r="ULU276" s="692"/>
      <c r="ULV276" s="692"/>
      <c r="ULW276" s="692"/>
      <c r="ULX276" s="692"/>
      <c r="ULY276" s="692"/>
      <c r="ULZ276" s="692"/>
      <c r="UMA276" s="692"/>
      <c r="UMB276" s="692"/>
      <c r="UMC276" s="692"/>
      <c r="UMD276" s="692"/>
      <c r="UME276" s="692"/>
      <c r="UMF276" s="692"/>
      <c r="UMG276" s="692"/>
      <c r="UMH276" s="692"/>
      <c r="UMI276" s="692"/>
      <c r="UMJ276" s="692"/>
      <c r="UMK276" s="692"/>
      <c r="UML276" s="692"/>
      <c r="UMM276" s="692"/>
      <c r="UMN276" s="692"/>
      <c r="UMO276" s="692"/>
      <c r="UMP276" s="692"/>
      <c r="UMQ276" s="692"/>
      <c r="UMR276" s="692"/>
      <c r="UMS276" s="692"/>
      <c r="UMT276" s="692"/>
      <c r="UMU276" s="692"/>
      <c r="UMV276" s="692"/>
      <c r="UMW276" s="692"/>
      <c r="UMX276" s="692"/>
      <c r="UMY276" s="692"/>
      <c r="UMZ276" s="692"/>
      <c r="UNA276" s="692"/>
      <c r="UNB276" s="692"/>
      <c r="UNC276" s="692"/>
      <c r="UND276" s="692"/>
      <c r="UNE276" s="692"/>
      <c r="UNF276" s="692"/>
      <c r="UNG276" s="692"/>
      <c r="UNH276" s="692"/>
      <c r="UNI276" s="692"/>
      <c r="UNJ276" s="692"/>
      <c r="UNK276" s="692"/>
      <c r="UNL276" s="692"/>
      <c r="UNM276" s="692"/>
      <c r="UNN276" s="692"/>
      <c r="UNO276" s="692"/>
      <c r="UNP276" s="692"/>
      <c r="UNQ276" s="692"/>
      <c r="UNR276" s="692"/>
      <c r="UNS276" s="692"/>
      <c r="UNT276" s="692"/>
      <c r="UNU276" s="692"/>
      <c r="UNV276" s="692"/>
      <c r="UNW276" s="692"/>
      <c r="UNX276" s="692"/>
      <c r="UNY276" s="692"/>
      <c r="UNZ276" s="692"/>
      <c r="UOA276" s="692"/>
      <c r="UOB276" s="692"/>
      <c r="UOC276" s="692"/>
      <c r="UOD276" s="692"/>
      <c r="UOE276" s="692"/>
      <c r="UOF276" s="692"/>
      <c r="UOG276" s="692"/>
      <c r="UOH276" s="692"/>
      <c r="UOI276" s="692"/>
      <c r="UOJ276" s="692"/>
      <c r="UOK276" s="692"/>
      <c r="UOL276" s="692"/>
      <c r="UOM276" s="692"/>
      <c r="UON276" s="692"/>
      <c r="UOO276" s="692"/>
      <c r="UOP276" s="692"/>
      <c r="UOQ276" s="692"/>
      <c r="UOR276" s="692"/>
      <c r="UOS276" s="692"/>
      <c r="UOT276" s="692"/>
      <c r="UOU276" s="692"/>
      <c r="UOV276" s="692"/>
      <c r="UOW276" s="692"/>
      <c r="UOX276" s="692"/>
      <c r="UOY276" s="692"/>
      <c r="UOZ276" s="692"/>
      <c r="UPA276" s="692"/>
      <c r="UPB276" s="692"/>
      <c r="UPC276" s="692"/>
      <c r="UPD276" s="692"/>
      <c r="UPE276" s="692"/>
      <c r="UPF276" s="692"/>
      <c r="UPG276" s="692"/>
      <c r="UPH276" s="692"/>
      <c r="UPI276" s="692"/>
      <c r="UPJ276" s="692"/>
      <c r="UPK276" s="692"/>
      <c r="UPL276" s="692"/>
      <c r="UPM276" s="692"/>
      <c r="UPN276" s="692"/>
      <c r="UPO276" s="692"/>
      <c r="UPP276" s="692"/>
      <c r="UPQ276" s="692"/>
      <c r="UPR276" s="692"/>
      <c r="UPS276" s="692"/>
      <c r="UPT276" s="692"/>
      <c r="UPU276" s="692"/>
      <c r="UPV276" s="692"/>
      <c r="UPW276" s="692"/>
      <c r="UPX276" s="692"/>
      <c r="UPY276" s="692"/>
      <c r="UPZ276" s="692"/>
      <c r="UQA276" s="692"/>
      <c r="UQB276" s="692"/>
      <c r="UQC276" s="692"/>
      <c r="UQD276" s="692"/>
      <c r="UQE276" s="692"/>
      <c r="UQF276" s="692"/>
      <c r="UQG276" s="692"/>
      <c r="UQH276" s="692"/>
      <c r="UQI276" s="692"/>
      <c r="UQJ276" s="692"/>
      <c r="UQK276" s="692"/>
      <c r="UQL276" s="692"/>
      <c r="UQM276" s="692"/>
      <c r="UQN276" s="692"/>
      <c r="UQO276" s="692"/>
      <c r="UQP276" s="692"/>
      <c r="UQQ276" s="692"/>
      <c r="UQR276" s="692"/>
      <c r="UQS276" s="692"/>
      <c r="UQT276" s="692"/>
      <c r="UQU276" s="692"/>
      <c r="UQV276" s="692"/>
      <c r="UQW276" s="692"/>
      <c r="UQX276" s="692"/>
      <c r="UQY276" s="692"/>
      <c r="UQZ276" s="692"/>
      <c r="URA276" s="692"/>
      <c r="URB276" s="692"/>
      <c r="URC276" s="692"/>
      <c r="URD276" s="692"/>
      <c r="URE276" s="692"/>
      <c r="URF276" s="692"/>
      <c r="URG276" s="692"/>
      <c r="URH276" s="692"/>
      <c r="URI276" s="692"/>
      <c r="URJ276" s="692"/>
      <c r="URK276" s="692"/>
      <c r="URL276" s="692"/>
      <c r="URM276" s="692"/>
      <c r="URN276" s="692"/>
      <c r="URO276" s="692"/>
      <c r="URP276" s="692"/>
      <c r="URQ276" s="692"/>
      <c r="URR276" s="692"/>
      <c r="URS276" s="692"/>
      <c r="URT276" s="692"/>
      <c r="URU276" s="692"/>
      <c r="URV276" s="692"/>
      <c r="URW276" s="692"/>
      <c r="URX276" s="692"/>
      <c r="URY276" s="692"/>
      <c r="URZ276" s="692"/>
      <c r="USA276" s="692"/>
      <c r="USB276" s="692"/>
      <c r="USC276" s="692"/>
      <c r="USD276" s="692"/>
      <c r="USE276" s="692"/>
      <c r="USF276" s="692"/>
      <c r="USG276" s="692"/>
      <c r="USH276" s="692"/>
      <c r="USI276" s="692"/>
      <c r="USJ276" s="692"/>
      <c r="USK276" s="692"/>
      <c r="USL276" s="692"/>
      <c r="USM276" s="692"/>
      <c r="USN276" s="692"/>
      <c r="USO276" s="692"/>
      <c r="USP276" s="692"/>
      <c r="USQ276" s="692"/>
      <c r="USR276" s="692"/>
      <c r="USS276" s="692"/>
      <c r="UST276" s="692"/>
      <c r="USU276" s="692"/>
      <c r="USV276" s="692"/>
      <c r="USW276" s="692"/>
      <c r="USX276" s="692"/>
      <c r="USY276" s="692"/>
      <c r="USZ276" s="692"/>
      <c r="UTA276" s="692"/>
      <c r="UTB276" s="692"/>
      <c r="UTC276" s="692"/>
      <c r="UTD276" s="692"/>
      <c r="UTE276" s="692"/>
      <c r="UTF276" s="692"/>
      <c r="UTG276" s="692"/>
      <c r="UTH276" s="692"/>
      <c r="UTI276" s="692"/>
      <c r="UTJ276" s="692"/>
      <c r="UTK276" s="692"/>
      <c r="UTL276" s="692"/>
      <c r="UTM276" s="692"/>
      <c r="UTN276" s="692"/>
      <c r="UTO276" s="692"/>
      <c r="UTP276" s="692"/>
      <c r="UTQ276" s="692"/>
      <c r="UTR276" s="692"/>
      <c r="UTS276" s="692"/>
      <c r="UTT276" s="692"/>
      <c r="UTU276" s="692"/>
      <c r="UTV276" s="692"/>
      <c r="UTW276" s="692"/>
      <c r="UTX276" s="692"/>
      <c r="UTY276" s="692"/>
      <c r="UTZ276" s="692"/>
      <c r="UUA276" s="692"/>
      <c r="UUB276" s="692"/>
      <c r="UUC276" s="692"/>
      <c r="UUD276" s="692"/>
      <c r="UUE276" s="692"/>
      <c r="UUF276" s="692"/>
      <c r="UUG276" s="692"/>
      <c r="UUH276" s="692"/>
      <c r="UUI276" s="692"/>
      <c r="UUJ276" s="692"/>
      <c r="UUK276" s="692"/>
      <c r="UUL276" s="692"/>
      <c r="UUM276" s="692"/>
      <c r="UUN276" s="692"/>
      <c r="UUO276" s="692"/>
      <c r="UUP276" s="692"/>
      <c r="UUQ276" s="692"/>
      <c r="UUR276" s="692"/>
      <c r="UUS276" s="692"/>
      <c r="UUT276" s="692"/>
      <c r="UUU276" s="692"/>
      <c r="UUV276" s="692"/>
      <c r="UUW276" s="692"/>
      <c r="UUX276" s="692"/>
      <c r="UUY276" s="692"/>
      <c r="UUZ276" s="692"/>
      <c r="UVA276" s="692"/>
      <c r="UVB276" s="692"/>
      <c r="UVC276" s="692"/>
      <c r="UVD276" s="692"/>
      <c r="UVE276" s="692"/>
      <c r="UVF276" s="692"/>
      <c r="UVG276" s="692"/>
      <c r="UVH276" s="692"/>
      <c r="UVI276" s="692"/>
      <c r="UVJ276" s="692"/>
      <c r="UVK276" s="692"/>
      <c r="UVL276" s="692"/>
      <c r="UVM276" s="692"/>
      <c r="UVN276" s="692"/>
      <c r="UVO276" s="692"/>
      <c r="UVP276" s="692"/>
      <c r="UVQ276" s="692"/>
      <c r="UVR276" s="692"/>
      <c r="UVS276" s="692"/>
      <c r="UVT276" s="692"/>
      <c r="UVU276" s="692"/>
      <c r="UVV276" s="692"/>
      <c r="UVW276" s="692"/>
      <c r="UVX276" s="692"/>
      <c r="UVY276" s="692"/>
      <c r="UVZ276" s="692"/>
      <c r="UWA276" s="692"/>
      <c r="UWB276" s="692"/>
      <c r="UWC276" s="692"/>
      <c r="UWD276" s="692"/>
      <c r="UWE276" s="692"/>
      <c r="UWF276" s="692"/>
      <c r="UWG276" s="692"/>
      <c r="UWH276" s="692"/>
      <c r="UWI276" s="692"/>
      <c r="UWJ276" s="692"/>
      <c r="UWK276" s="692"/>
      <c r="UWL276" s="692"/>
      <c r="UWM276" s="692"/>
      <c r="UWN276" s="692"/>
      <c r="UWO276" s="692"/>
      <c r="UWP276" s="692"/>
      <c r="UWQ276" s="692"/>
      <c r="UWR276" s="692"/>
      <c r="UWS276" s="692"/>
      <c r="UWT276" s="692"/>
      <c r="UWU276" s="692"/>
      <c r="UWV276" s="692"/>
      <c r="UWW276" s="692"/>
      <c r="UWX276" s="692"/>
      <c r="UWY276" s="692"/>
      <c r="UWZ276" s="692"/>
      <c r="UXA276" s="692"/>
      <c r="UXB276" s="692"/>
      <c r="UXC276" s="692"/>
      <c r="UXD276" s="692"/>
      <c r="UXE276" s="692"/>
      <c r="UXF276" s="692"/>
      <c r="UXG276" s="692"/>
      <c r="UXH276" s="692"/>
      <c r="UXI276" s="692"/>
      <c r="UXJ276" s="692"/>
      <c r="UXK276" s="692"/>
      <c r="UXL276" s="692"/>
      <c r="UXM276" s="692"/>
      <c r="UXN276" s="692"/>
      <c r="UXO276" s="692"/>
      <c r="UXP276" s="692"/>
      <c r="UXQ276" s="692"/>
      <c r="UXR276" s="692"/>
      <c r="UXS276" s="692"/>
      <c r="UXT276" s="692"/>
      <c r="UXU276" s="692"/>
      <c r="UXV276" s="692"/>
      <c r="UXW276" s="692"/>
      <c r="UXX276" s="692"/>
      <c r="UXY276" s="692"/>
      <c r="UXZ276" s="692"/>
      <c r="UYA276" s="692"/>
      <c r="UYB276" s="692"/>
      <c r="UYC276" s="692"/>
      <c r="UYD276" s="692"/>
      <c r="UYE276" s="692"/>
      <c r="UYF276" s="692"/>
      <c r="UYG276" s="692"/>
      <c r="UYH276" s="692"/>
      <c r="UYI276" s="692"/>
      <c r="UYJ276" s="692"/>
      <c r="UYK276" s="692"/>
      <c r="UYL276" s="692"/>
      <c r="UYM276" s="692"/>
      <c r="UYN276" s="692"/>
      <c r="UYO276" s="692"/>
      <c r="UYP276" s="692"/>
      <c r="UYQ276" s="692"/>
      <c r="UYR276" s="692"/>
      <c r="UYS276" s="692"/>
      <c r="UYT276" s="692"/>
      <c r="UYU276" s="692"/>
      <c r="UYV276" s="692"/>
      <c r="UYW276" s="692"/>
      <c r="UYX276" s="692"/>
      <c r="UYY276" s="692"/>
      <c r="UYZ276" s="692"/>
      <c r="UZA276" s="692"/>
      <c r="UZB276" s="692"/>
      <c r="UZC276" s="692"/>
      <c r="UZD276" s="692"/>
      <c r="UZE276" s="692"/>
      <c r="UZF276" s="692"/>
      <c r="UZG276" s="692"/>
      <c r="UZH276" s="692"/>
      <c r="UZI276" s="692"/>
      <c r="UZJ276" s="692"/>
      <c r="UZK276" s="692"/>
      <c r="UZL276" s="692"/>
      <c r="UZM276" s="692"/>
      <c r="UZN276" s="692"/>
      <c r="UZO276" s="692"/>
      <c r="UZP276" s="692"/>
      <c r="UZQ276" s="692"/>
      <c r="UZR276" s="692"/>
      <c r="UZS276" s="692"/>
      <c r="UZT276" s="692"/>
      <c r="UZU276" s="692"/>
      <c r="UZV276" s="692"/>
      <c r="UZW276" s="692"/>
      <c r="UZX276" s="692"/>
      <c r="UZY276" s="692"/>
      <c r="UZZ276" s="692"/>
      <c r="VAA276" s="692"/>
      <c r="VAB276" s="692"/>
      <c r="VAC276" s="692"/>
      <c r="VAD276" s="692"/>
      <c r="VAE276" s="692"/>
      <c r="VAF276" s="692"/>
      <c r="VAG276" s="692"/>
      <c r="VAH276" s="692"/>
      <c r="VAI276" s="692"/>
      <c r="VAJ276" s="692"/>
      <c r="VAK276" s="692"/>
      <c r="VAL276" s="692"/>
      <c r="VAM276" s="692"/>
      <c r="VAN276" s="692"/>
      <c r="VAO276" s="692"/>
      <c r="VAP276" s="692"/>
      <c r="VAQ276" s="692"/>
      <c r="VAR276" s="692"/>
      <c r="VAS276" s="692"/>
      <c r="VAT276" s="692"/>
      <c r="VAU276" s="692"/>
      <c r="VAV276" s="692"/>
      <c r="VAW276" s="692"/>
      <c r="VAX276" s="692"/>
      <c r="VAY276" s="692"/>
      <c r="VAZ276" s="692"/>
      <c r="VBA276" s="692"/>
      <c r="VBB276" s="692"/>
      <c r="VBC276" s="692"/>
      <c r="VBD276" s="692"/>
      <c r="VBE276" s="692"/>
      <c r="VBF276" s="692"/>
      <c r="VBG276" s="692"/>
      <c r="VBH276" s="692"/>
      <c r="VBI276" s="692"/>
      <c r="VBJ276" s="692"/>
      <c r="VBK276" s="692"/>
      <c r="VBL276" s="692"/>
      <c r="VBM276" s="692"/>
      <c r="VBN276" s="692"/>
      <c r="VBO276" s="692"/>
      <c r="VBP276" s="692"/>
      <c r="VBQ276" s="692"/>
      <c r="VBR276" s="692"/>
      <c r="VBS276" s="692"/>
      <c r="VBT276" s="692"/>
      <c r="VBU276" s="692"/>
      <c r="VBV276" s="692"/>
      <c r="VBW276" s="692"/>
      <c r="VBX276" s="692"/>
      <c r="VBY276" s="692"/>
      <c r="VBZ276" s="692"/>
      <c r="VCA276" s="692"/>
      <c r="VCB276" s="692"/>
      <c r="VCC276" s="692"/>
      <c r="VCD276" s="692"/>
      <c r="VCE276" s="692"/>
      <c r="VCF276" s="692"/>
      <c r="VCG276" s="692"/>
      <c r="VCH276" s="692"/>
      <c r="VCI276" s="692"/>
      <c r="VCJ276" s="692"/>
      <c r="VCK276" s="692"/>
      <c r="VCL276" s="692"/>
      <c r="VCM276" s="692"/>
      <c r="VCN276" s="692"/>
      <c r="VCO276" s="692"/>
      <c r="VCP276" s="692"/>
      <c r="VCQ276" s="692"/>
      <c r="VCR276" s="692"/>
      <c r="VCS276" s="692"/>
      <c r="VCT276" s="692"/>
      <c r="VCU276" s="692"/>
      <c r="VCV276" s="692"/>
      <c r="VCW276" s="692"/>
      <c r="VCX276" s="692"/>
      <c r="VCY276" s="692"/>
      <c r="VCZ276" s="692"/>
      <c r="VDA276" s="692"/>
      <c r="VDB276" s="692"/>
      <c r="VDC276" s="692"/>
      <c r="VDD276" s="692"/>
      <c r="VDE276" s="692"/>
      <c r="VDF276" s="692"/>
      <c r="VDG276" s="692"/>
      <c r="VDH276" s="692"/>
      <c r="VDI276" s="692"/>
      <c r="VDJ276" s="692"/>
      <c r="VDK276" s="692"/>
      <c r="VDL276" s="692"/>
      <c r="VDM276" s="692"/>
      <c r="VDN276" s="692"/>
      <c r="VDO276" s="692"/>
      <c r="VDP276" s="692"/>
      <c r="VDQ276" s="692"/>
      <c r="VDR276" s="692"/>
      <c r="VDS276" s="692"/>
      <c r="VDT276" s="692"/>
      <c r="VDU276" s="692"/>
      <c r="VDV276" s="692"/>
      <c r="VDW276" s="692"/>
      <c r="VDX276" s="692"/>
      <c r="VDY276" s="692"/>
      <c r="VDZ276" s="692"/>
      <c r="VEA276" s="692"/>
      <c r="VEB276" s="692"/>
      <c r="VEC276" s="692"/>
      <c r="VED276" s="692"/>
      <c r="VEE276" s="692"/>
      <c r="VEF276" s="692"/>
      <c r="VEG276" s="692"/>
      <c r="VEH276" s="692"/>
      <c r="VEI276" s="692"/>
      <c r="VEJ276" s="692"/>
      <c r="VEK276" s="692"/>
      <c r="VEL276" s="692"/>
      <c r="VEM276" s="692"/>
      <c r="VEN276" s="692"/>
      <c r="VEO276" s="692"/>
      <c r="VEP276" s="692"/>
      <c r="VEQ276" s="692"/>
      <c r="VER276" s="692"/>
      <c r="VES276" s="692"/>
      <c r="VET276" s="692"/>
      <c r="VEU276" s="692"/>
      <c r="VEV276" s="692"/>
      <c r="VEW276" s="692"/>
      <c r="VEX276" s="692"/>
      <c r="VEY276" s="692"/>
      <c r="VEZ276" s="692"/>
      <c r="VFA276" s="692"/>
      <c r="VFB276" s="692"/>
      <c r="VFC276" s="692"/>
      <c r="VFD276" s="692"/>
      <c r="VFE276" s="692"/>
      <c r="VFF276" s="692"/>
      <c r="VFG276" s="692"/>
      <c r="VFH276" s="692"/>
      <c r="VFI276" s="692"/>
      <c r="VFJ276" s="692"/>
      <c r="VFK276" s="692"/>
      <c r="VFL276" s="692"/>
      <c r="VFM276" s="692"/>
      <c r="VFN276" s="692"/>
      <c r="VFO276" s="692"/>
      <c r="VFP276" s="692"/>
      <c r="VFQ276" s="692"/>
      <c r="VFR276" s="692"/>
      <c r="VFS276" s="692"/>
      <c r="VFT276" s="692"/>
      <c r="VFU276" s="692"/>
      <c r="VFV276" s="692"/>
      <c r="VFW276" s="692"/>
      <c r="VFX276" s="692"/>
      <c r="VFY276" s="692"/>
      <c r="VFZ276" s="692"/>
      <c r="VGA276" s="692"/>
      <c r="VGB276" s="692"/>
      <c r="VGC276" s="692"/>
      <c r="VGD276" s="692"/>
      <c r="VGE276" s="692"/>
      <c r="VGF276" s="692"/>
      <c r="VGG276" s="692"/>
      <c r="VGH276" s="692"/>
      <c r="VGI276" s="692"/>
      <c r="VGJ276" s="692"/>
      <c r="VGK276" s="692"/>
      <c r="VGL276" s="692"/>
      <c r="VGM276" s="692"/>
      <c r="VGN276" s="692"/>
      <c r="VGO276" s="692"/>
      <c r="VGP276" s="692"/>
      <c r="VGQ276" s="692"/>
      <c r="VGR276" s="692"/>
      <c r="VGS276" s="692"/>
      <c r="VGT276" s="692"/>
      <c r="VGU276" s="692"/>
      <c r="VGV276" s="692"/>
      <c r="VGW276" s="692"/>
      <c r="VGX276" s="692"/>
      <c r="VGY276" s="692"/>
      <c r="VGZ276" s="692"/>
      <c r="VHA276" s="692"/>
      <c r="VHB276" s="692"/>
      <c r="VHC276" s="692"/>
      <c r="VHD276" s="692"/>
      <c r="VHE276" s="692"/>
      <c r="VHF276" s="692"/>
      <c r="VHG276" s="692"/>
      <c r="VHH276" s="692"/>
      <c r="VHI276" s="692"/>
      <c r="VHJ276" s="692"/>
      <c r="VHK276" s="692"/>
      <c r="VHL276" s="692"/>
      <c r="VHM276" s="692"/>
      <c r="VHN276" s="692"/>
      <c r="VHO276" s="692"/>
      <c r="VHP276" s="692"/>
      <c r="VHQ276" s="692"/>
      <c r="VHR276" s="692"/>
      <c r="VHS276" s="692"/>
      <c r="VHT276" s="692"/>
      <c r="VHU276" s="692"/>
      <c r="VHV276" s="692"/>
      <c r="VHW276" s="692"/>
      <c r="VHX276" s="692"/>
      <c r="VHY276" s="692"/>
      <c r="VHZ276" s="692"/>
      <c r="VIA276" s="692"/>
      <c r="VIB276" s="692"/>
      <c r="VIC276" s="692"/>
      <c r="VID276" s="692"/>
      <c r="VIE276" s="692"/>
      <c r="VIF276" s="692"/>
      <c r="VIG276" s="692"/>
      <c r="VIH276" s="692"/>
      <c r="VII276" s="692"/>
      <c r="VIJ276" s="692"/>
      <c r="VIK276" s="692"/>
      <c r="VIL276" s="692"/>
      <c r="VIM276" s="692"/>
      <c r="VIN276" s="692"/>
      <c r="VIO276" s="692"/>
      <c r="VIP276" s="692"/>
      <c r="VIQ276" s="692"/>
      <c r="VIR276" s="692"/>
      <c r="VIS276" s="692"/>
      <c r="VIT276" s="692"/>
      <c r="VIU276" s="692"/>
      <c r="VIV276" s="692"/>
      <c r="VIW276" s="692"/>
      <c r="VIX276" s="692"/>
      <c r="VIY276" s="692"/>
      <c r="VIZ276" s="692"/>
      <c r="VJA276" s="692"/>
      <c r="VJB276" s="692"/>
      <c r="VJC276" s="692"/>
      <c r="VJD276" s="692"/>
      <c r="VJE276" s="692"/>
      <c r="VJF276" s="692"/>
      <c r="VJG276" s="692"/>
      <c r="VJH276" s="692"/>
      <c r="VJI276" s="692"/>
      <c r="VJJ276" s="692"/>
      <c r="VJK276" s="692"/>
      <c r="VJL276" s="692"/>
      <c r="VJM276" s="692"/>
      <c r="VJN276" s="692"/>
      <c r="VJO276" s="692"/>
      <c r="VJP276" s="692"/>
      <c r="VJQ276" s="692"/>
      <c r="VJR276" s="692"/>
      <c r="VJS276" s="692"/>
      <c r="VJT276" s="692"/>
      <c r="VJU276" s="692"/>
      <c r="VJV276" s="692"/>
      <c r="VJW276" s="692"/>
      <c r="VJX276" s="692"/>
      <c r="VJY276" s="692"/>
      <c r="VJZ276" s="692"/>
      <c r="VKA276" s="692"/>
      <c r="VKB276" s="692"/>
      <c r="VKC276" s="692"/>
      <c r="VKD276" s="692"/>
      <c r="VKE276" s="692"/>
      <c r="VKF276" s="692"/>
      <c r="VKG276" s="692"/>
      <c r="VKH276" s="692"/>
      <c r="VKI276" s="692"/>
      <c r="VKJ276" s="692"/>
      <c r="VKK276" s="692"/>
      <c r="VKL276" s="692"/>
      <c r="VKM276" s="692"/>
      <c r="VKN276" s="692"/>
      <c r="VKO276" s="692"/>
      <c r="VKP276" s="692"/>
      <c r="VKQ276" s="692"/>
      <c r="VKR276" s="692"/>
      <c r="VKS276" s="692"/>
      <c r="VKT276" s="692"/>
      <c r="VKU276" s="692"/>
      <c r="VKV276" s="692"/>
      <c r="VKW276" s="692"/>
      <c r="VKX276" s="692"/>
      <c r="VKY276" s="692"/>
      <c r="VKZ276" s="692"/>
      <c r="VLA276" s="692"/>
      <c r="VLB276" s="692"/>
      <c r="VLC276" s="692"/>
      <c r="VLD276" s="692"/>
      <c r="VLE276" s="692"/>
      <c r="VLF276" s="692"/>
      <c r="VLG276" s="692"/>
      <c r="VLH276" s="692"/>
      <c r="VLI276" s="692"/>
      <c r="VLJ276" s="692"/>
      <c r="VLK276" s="692"/>
      <c r="VLL276" s="692"/>
      <c r="VLM276" s="692"/>
      <c r="VLN276" s="692"/>
      <c r="VLO276" s="692"/>
      <c r="VLP276" s="692"/>
      <c r="VLQ276" s="692"/>
      <c r="VLR276" s="692"/>
      <c r="VLS276" s="692"/>
      <c r="VLT276" s="692"/>
      <c r="VLU276" s="692"/>
      <c r="VLV276" s="692"/>
      <c r="VLW276" s="692"/>
      <c r="VLX276" s="692"/>
      <c r="VLY276" s="692"/>
      <c r="VLZ276" s="692"/>
      <c r="VMA276" s="692"/>
      <c r="VMB276" s="692"/>
      <c r="VMC276" s="692"/>
      <c r="VMD276" s="692"/>
      <c r="VME276" s="692"/>
      <c r="VMF276" s="692"/>
      <c r="VMG276" s="692"/>
      <c r="VMH276" s="692"/>
      <c r="VMI276" s="692"/>
      <c r="VMJ276" s="692"/>
      <c r="VMK276" s="692"/>
      <c r="VML276" s="692"/>
      <c r="VMM276" s="692"/>
      <c r="VMN276" s="692"/>
      <c r="VMO276" s="692"/>
      <c r="VMP276" s="692"/>
      <c r="VMQ276" s="692"/>
      <c r="VMR276" s="692"/>
      <c r="VMS276" s="692"/>
      <c r="VMT276" s="692"/>
      <c r="VMU276" s="692"/>
      <c r="VMV276" s="692"/>
      <c r="VMW276" s="692"/>
      <c r="VMX276" s="692"/>
      <c r="VMY276" s="692"/>
      <c r="VMZ276" s="692"/>
      <c r="VNA276" s="692"/>
      <c r="VNB276" s="692"/>
      <c r="VNC276" s="692"/>
      <c r="VND276" s="692"/>
      <c r="VNE276" s="692"/>
      <c r="VNF276" s="692"/>
      <c r="VNG276" s="692"/>
      <c r="VNH276" s="692"/>
      <c r="VNI276" s="692"/>
      <c r="VNJ276" s="692"/>
      <c r="VNK276" s="692"/>
      <c r="VNL276" s="692"/>
      <c r="VNM276" s="692"/>
      <c r="VNN276" s="692"/>
      <c r="VNO276" s="692"/>
      <c r="VNP276" s="692"/>
      <c r="VNQ276" s="692"/>
      <c r="VNR276" s="692"/>
      <c r="VNS276" s="692"/>
      <c r="VNT276" s="692"/>
      <c r="VNU276" s="692"/>
      <c r="VNV276" s="692"/>
      <c r="VNW276" s="692"/>
      <c r="VNX276" s="692"/>
      <c r="VNY276" s="692"/>
      <c r="VNZ276" s="692"/>
      <c r="VOA276" s="692"/>
      <c r="VOB276" s="692"/>
      <c r="VOC276" s="692"/>
      <c r="VOD276" s="692"/>
      <c r="VOE276" s="692"/>
      <c r="VOF276" s="692"/>
      <c r="VOG276" s="692"/>
      <c r="VOH276" s="692"/>
      <c r="VOI276" s="692"/>
      <c r="VOJ276" s="692"/>
      <c r="VOK276" s="692"/>
      <c r="VOL276" s="692"/>
      <c r="VOM276" s="692"/>
      <c r="VON276" s="692"/>
      <c r="VOO276" s="692"/>
      <c r="VOP276" s="692"/>
      <c r="VOQ276" s="692"/>
      <c r="VOR276" s="692"/>
      <c r="VOS276" s="692"/>
      <c r="VOT276" s="692"/>
      <c r="VOU276" s="692"/>
      <c r="VOV276" s="692"/>
      <c r="VOW276" s="692"/>
      <c r="VOX276" s="692"/>
      <c r="VOY276" s="692"/>
      <c r="VOZ276" s="692"/>
      <c r="VPA276" s="692"/>
      <c r="VPB276" s="692"/>
      <c r="VPC276" s="692"/>
      <c r="VPD276" s="692"/>
      <c r="VPE276" s="692"/>
      <c r="VPF276" s="692"/>
      <c r="VPG276" s="692"/>
      <c r="VPH276" s="692"/>
      <c r="VPI276" s="692"/>
      <c r="VPJ276" s="692"/>
      <c r="VPK276" s="692"/>
      <c r="VPL276" s="692"/>
      <c r="VPM276" s="692"/>
      <c r="VPN276" s="692"/>
      <c r="VPO276" s="692"/>
      <c r="VPP276" s="692"/>
      <c r="VPQ276" s="692"/>
      <c r="VPR276" s="692"/>
      <c r="VPS276" s="692"/>
      <c r="VPT276" s="692"/>
      <c r="VPU276" s="692"/>
      <c r="VPV276" s="692"/>
      <c r="VPW276" s="692"/>
      <c r="VPX276" s="692"/>
      <c r="VPY276" s="692"/>
      <c r="VPZ276" s="692"/>
      <c r="VQA276" s="692"/>
      <c r="VQB276" s="692"/>
      <c r="VQC276" s="692"/>
      <c r="VQD276" s="692"/>
      <c r="VQE276" s="692"/>
      <c r="VQF276" s="692"/>
      <c r="VQG276" s="692"/>
      <c r="VQH276" s="692"/>
      <c r="VQI276" s="692"/>
      <c r="VQJ276" s="692"/>
      <c r="VQK276" s="692"/>
      <c r="VQL276" s="692"/>
      <c r="VQM276" s="692"/>
      <c r="VQN276" s="692"/>
      <c r="VQO276" s="692"/>
      <c r="VQP276" s="692"/>
      <c r="VQQ276" s="692"/>
      <c r="VQR276" s="692"/>
      <c r="VQS276" s="692"/>
      <c r="VQT276" s="692"/>
      <c r="VQU276" s="692"/>
      <c r="VQV276" s="692"/>
      <c r="VQW276" s="692"/>
      <c r="VQX276" s="692"/>
      <c r="VQY276" s="692"/>
      <c r="VQZ276" s="692"/>
      <c r="VRA276" s="692"/>
      <c r="VRB276" s="692"/>
      <c r="VRC276" s="692"/>
      <c r="VRD276" s="692"/>
      <c r="VRE276" s="692"/>
      <c r="VRF276" s="692"/>
      <c r="VRG276" s="692"/>
      <c r="VRH276" s="692"/>
      <c r="VRI276" s="692"/>
      <c r="VRJ276" s="692"/>
      <c r="VRK276" s="692"/>
      <c r="VRL276" s="692"/>
      <c r="VRM276" s="692"/>
      <c r="VRN276" s="692"/>
      <c r="VRO276" s="692"/>
      <c r="VRP276" s="692"/>
      <c r="VRQ276" s="692"/>
      <c r="VRR276" s="692"/>
      <c r="VRS276" s="692"/>
      <c r="VRT276" s="692"/>
      <c r="VRU276" s="692"/>
      <c r="VRV276" s="692"/>
      <c r="VRW276" s="692"/>
      <c r="VRX276" s="692"/>
      <c r="VRY276" s="692"/>
      <c r="VRZ276" s="692"/>
      <c r="VSA276" s="692"/>
      <c r="VSB276" s="692"/>
      <c r="VSC276" s="692"/>
      <c r="VSD276" s="692"/>
      <c r="VSE276" s="692"/>
      <c r="VSF276" s="692"/>
      <c r="VSG276" s="692"/>
      <c r="VSH276" s="692"/>
      <c r="VSI276" s="692"/>
      <c r="VSJ276" s="692"/>
      <c r="VSK276" s="692"/>
      <c r="VSL276" s="692"/>
      <c r="VSM276" s="692"/>
      <c r="VSN276" s="692"/>
      <c r="VSO276" s="692"/>
      <c r="VSP276" s="692"/>
      <c r="VSQ276" s="692"/>
      <c r="VSR276" s="692"/>
      <c r="VSS276" s="692"/>
      <c r="VST276" s="692"/>
      <c r="VSU276" s="692"/>
      <c r="VSV276" s="692"/>
      <c r="VSW276" s="692"/>
      <c r="VSX276" s="692"/>
      <c r="VSY276" s="692"/>
      <c r="VSZ276" s="692"/>
      <c r="VTA276" s="692"/>
      <c r="VTB276" s="692"/>
      <c r="VTC276" s="692"/>
      <c r="VTD276" s="692"/>
      <c r="VTE276" s="692"/>
      <c r="VTF276" s="692"/>
      <c r="VTG276" s="692"/>
      <c r="VTH276" s="692"/>
      <c r="VTI276" s="692"/>
      <c r="VTJ276" s="692"/>
      <c r="VTK276" s="692"/>
      <c r="VTL276" s="692"/>
      <c r="VTM276" s="692"/>
      <c r="VTN276" s="692"/>
      <c r="VTO276" s="692"/>
      <c r="VTP276" s="692"/>
      <c r="VTQ276" s="692"/>
      <c r="VTR276" s="692"/>
      <c r="VTS276" s="692"/>
      <c r="VTT276" s="692"/>
      <c r="VTU276" s="692"/>
      <c r="VTV276" s="692"/>
      <c r="VTW276" s="692"/>
      <c r="VTX276" s="692"/>
      <c r="VTY276" s="692"/>
      <c r="VTZ276" s="692"/>
      <c r="VUA276" s="692"/>
      <c r="VUB276" s="692"/>
      <c r="VUC276" s="692"/>
      <c r="VUD276" s="692"/>
      <c r="VUE276" s="692"/>
      <c r="VUF276" s="692"/>
      <c r="VUG276" s="692"/>
      <c r="VUH276" s="692"/>
      <c r="VUI276" s="692"/>
      <c r="VUJ276" s="692"/>
      <c r="VUK276" s="692"/>
      <c r="VUL276" s="692"/>
      <c r="VUM276" s="692"/>
      <c r="VUN276" s="692"/>
      <c r="VUO276" s="692"/>
      <c r="VUP276" s="692"/>
      <c r="VUQ276" s="692"/>
      <c r="VUR276" s="692"/>
      <c r="VUS276" s="692"/>
      <c r="VUT276" s="692"/>
      <c r="VUU276" s="692"/>
      <c r="VUV276" s="692"/>
      <c r="VUW276" s="692"/>
      <c r="VUX276" s="692"/>
      <c r="VUY276" s="692"/>
      <c r="VUZ276" s="692"/>
      <c r="VVA276" s="692"/>
      <c r="VVB276" s="692"/>
      <c r="VVC276" s="692"/>
      <c r="VVD276" s="692"/>
      <c r="VVE276" s="692"/>
      <c r="VVF276" s="692"/>
      <c r="VVG276" s="692"/>
      <c r="VVH276" s="692"/>
      <c r="VVI276" s="692"/>
      <c r="VVJ276" s="692"/>
      <c r="VVK276" s="692"/>
      <c r="VVL276" s="692"/>
      <c r="VVM276" s="692"/>
      <c r="VVN276" s="692"/>
      <c r="VVO276" s="692"/>
      <c r="VVP276" s="692"/>
      <c r="VVQ276" s="692"/>
      <c r="VVR276" s="692"/>
      <c r="VVS276" s="692"/>
      <c r="VVT276" s="692"/>
      <c r="VVU276" s="692"/>
      <c r="VVV276" s="692"/>
      <c r="VVW276" s="692"/>
      <c r="VVX276" s="692"/>
      <c r="VVY276" s="692"/>
      <c r="VVZ276" s="692"/>
      <c r="VWA276" s="692"/>
      <c r="VWB276" s="692"/>
      <c r="VWC276" s="692"/>
      <c r="VWD276" s="692"/>
      <c r="VWE276" s="692"/>
      <c r="VWF276" s="692"/>
      <c r="VWG276" s="692"/>
      <c r="VWH276" s="692"/>
      <c r="VWI276" s="692"/>
      <c r="VWJ276" s="692"/>
      <c r="VWK276" s="692"/>
      <c r="VWL276" s="692"/>
      <c r="VWM276" s="692"/>
      <c r="VWN276" s="692"/>
      <c r="VWO276" s="692"/>
      <c r="VWP276" s="692"/>
      <c r="VWQ276" s="692"/>
      <c r="VWR276" s="692"/>
      <c r="VWS276" s="692"/>
      <c r="VWT276" s="692"/>
      <c r="VWU276" s="692"/>
      <c r="VWV276" s="692"/>
      <c r="VWW276" s="692"/>
      <c r="VWX276" s="692"/>
      <c r="VWY276" s="692"/>
      <c r="VWZ276" s="692"/>
      <c r="VXA276" s="692"/>
      <c r="VXB276" s="692"/>
      <c r="VXC276" s="692"/>
      <c r="VXD276" s="692"/>
      <c r="VXE276" s="692"/>
      <c r="VXF276" s="692"/>
      <c r="VXG276" s="692"/>
      <c r="VXH276" s="692"/>
      <c r="VXI276" s="692"/>
      <c r="VXJ276" s="692"/>
      <c r="VXK276" s="692"/>
      <c r="VXL276" s="692"/>
      <c r="VXM276" s="692"/>
      <c r="VXN276" s="692"/>
      <c r="VXO276" s="692"/>
      <c r="VXP276" s="692"/>
      <c r="VXQ276" s="692"/>
      <c r="VXR276" s="692"/>
      <c r="VXS276" s="692"/>
      <c r="VXT276" s="692"/>
      <c r="VXU276" s="692"/>
      <c r="VXV276" s="692"/>
      <c r="VXW276" s="692"/>
      <c r="VXX276" s="692"/>
      <c r="VXY276" s="692"/>
      <c r="VXZ276" s="692"/>
      <c r="VYA276" s="692"/>
      <c r="VYB276" s="692"/>
      <c r="VYC276" s="692"/>
      <c r="VYD276" s="692"/>
      <c r="VYE276" s="692"/>
      <c r="VYF276" s="692"/>
      <c r="VYG276" s="692"/>
      <c r="VYH276" s="692"/>
      <c r="VYI276" s="692"/>
      <c r="VYJ276" s="692"/>
      <c r="VYK276" s="692"/>
      <c r="VYL276" s="692"/>
      <c r="VYM276" s="692"/>
      <c r="VYN276" s="692"/>
      <c r="VYO276" s="692"/>
      <c r="VYP276" s="692"/>
      <c r="VYQ276" s="692"/>
      <c r="VYR276" s="692"/>
      <c r="VYS276" s="692"/>
      <c r="VYT276" s="692"/>
      <c r="VYU276" s="692"/>
      <c r="VYV276" s="692"/>
      <c r="VYW276" s="692"/>
      <c r="VYX276" s="692"/>
      <c r="VYY276" s="692"/>
      <c r="VYZ276" s="692"/>
      <c r="VZA276" s="692"/>
      <c r="VZB276" s="692"/>
      <c r="VZC276" s="692"/>
      <c r="VZD276" s="692"/>
      <c r="VZE276" s="692"/>
      <c r="VZF276" s="692"/>
      <c r="VZG276" s="692"/>
      <c r="VZH276" s="692"/>
      <c r="VZI276" s="692"/>
      <c r="VZJ276" s="692"/>
      <c r="VZK276" s="692"/>
      <c r="VZL276" s="692"/>
      <c r="VZM276" s="692"/>
      <c r="VZN276" s="692"/>
      <c r="VZO276" s="692"/>
      <c r="VZP276" s="692"/>
      <c r="VZQ276" s="692"/>
      <c r="VZR276" s="692"/>
      <c r="VZS276" s="692"/>
      <c r="VZT276" s="692"/>
      <c r="VZU276" s="692"/>
      <c r="VZV276" s="692"/>
      <c r="VZW276" s="692"/>
      <c r="VZX276" s="692"/>
      <c r="VZY276" s="692"/>
      <c r="VZZ276" s="692"/>
      <c r="WAA276" s="692"/>
      <c r="WAB276" s="692"/>
      <c r="WAC276" s="692"/>
      <c r="WAD276" s="692"/>
      <c r="WAE276" s="692"/>
      <c r="WAF276" s="692"/>
      <c r="WAG276" s="692"/>
      <c r="WAH276" s="692"/>
      <c r="WAI276" s="692"/>
      <c r="WAJ276" s="692"/>
      <c r="WAK276" s="692"/>
      <c r="WAL276" s="692"/>
      <c r="WAM276" s="692"/>
      <c r="WAN276" s="692"/>
      <c r="WAO276" s="692"/>
      <c r="WAP276" s="692"/>
      <c r="WAQ276" s="692"/>
      <c r="WAR276" s="692"/>
      <c r="WAS276" s="692"/>
      <c r="WAT276" s="692"/>
      <c r="WAU276" s="692"/>
      <c r="WAV276" s="692"/>
      <c r="WAW276" s="692"/>
      <c r="WAX276" s="692"/>
      <c r="WAY276" s="692"/>
      <c r="WAZ276" s="692"/>
      <c r="WBA276" s="692"/>
      <c r="WBB276" s="692"/>
      <c r="WBC276" s="692"/>
      <c r="WBD276" s="692"/>
      <c r="WBE276" s="692"/>
      <c r="WBF276" s="692"/>
      <c r="WBG276" s="692"/>
      <c r="WBH276" s="692"/>
      <c r="WBI276" s="692"/>
      <c r="WBJ276" s="692"/>
      <c r="WBK276" s="692"/>
      <c r="WBL276" s="692"/>
      <c r="WBM276" s="692"/>
      <c r="WBN276" s="692"/>
      <c r="WBO276" s="692"/>
      <c r="WBP276" s="692"/>
      <c r="WBQ276" s="692"/>
      <c r="WBR276" s="692"/>
      <c r="WBS276" s="692"/>
      <c r="WBT276" s="692"/>
      <c r="WBU276" s="692"/>
      <c r="WBV276" s="692"/>
      <c r="WBW276" s="692"/>
      <c r="WBX276" s="692"/>
      <c r="WBY276" s="692"/>
      <c r="WBZ276" s="692"/>
      <c r="WCA276" s="692"/>
      <c r="WCB276" s="692"/>
      <c r="WCC276" s="692"/>
      <c r="WCD276" s="692"/>
      <c r="WCE276" s="692"/>
      <c r="WCF276" s="692"/>
      <c r="WCG276" s="692"/>
      <c r="WCH276" s="692"/>
      <c r="WCI276" s="692"/>
      <c r="WCJ276" s="692"/>
      <c r="WCK276" s="692"/>
      <c r="WCL276" s="692"/>
      <c r="WCM276" s="692"/>
      <c r="WCN276" s="692"/>
      <c r="WCO276" s="692"/>
      <c r="WCP276" s="692"/>
      <c r="WCQ276" s="692"/>
      <c r="WCR276" s="692"/>
      <c r="WCS276" s="692"/>
      <c r="WCT276" s="692"/>
      <c r="WCU276" s="692"/>
      <c r="WCV276" s="692"/>
      <c r="WCW276" s="692"/>
      <c r="WCX276" s="692"/>
      <c r="WCY276" s="692"/>
      <c r="WCZ276" s="692"/>
      <c r="WDA276" s="692"/>
      <c r="WDB276" s="692"/>
      <c r="WDC276" s="692"/>
      <c r="WDD276" s="692"/>
      <c r="WDE276" s="692"/>
      <c r="WDF276" s="692"/>
      <c r="WDG276" s="692"/>
      <c r="WDH276" s="692"/>
      <c r="WDI276" s="692"/>
      <c r="WDJ276" s="692"/>
      <c r="WDK276" s="692"/>
      <c r="WDL276" s="692"/>
      <c r="WDM276" s="692"/>
      <c r="WDN276" s="692"/>
      <c r="WDO276" s="692"/>
      <c r="WDP276" s="692"/>
      <c r="WDQ276" s="692"/>
      <c r="WDR276" s="692"/>
      <c r="WDS276" s="692"/>
      <c r="WDT276" s="692"/>
      <c r="WDU276" s="692"/>
      <c r="WDV276" s="692"/>
      <c r="WDW276" s="692"/>
      <c r="WDX276" s="692"/>
      <c r="WDY276" s="692"/>
      <c r="WDZ276" s="692"/>
      <c r="WEA276" s="692"/>
      <c r="WEB276" s="692"/>
      <c r="WEC276" s="692"/>
      <c r="WED276" s="692"/>
      <c r="WEE276" s="692"/>
      <c r="WEF276" s="692"/>
      <c r="WEG276" s="692"/>
      <c r="WEH276" s="692"/>
      <c r="WEI276" s="692"/>
      <c r="WEJ276" s="692"/>
      <c r="WEK276" s="692"/>
      <c r="WEL276" s="692"/>
      <c r="WEM276" s="692"/>
      <c r="WEN276" s="692"/>
      <c r="WEO276" s="692"/>
      <c r="WEP276" s="692"/>
      <c r="WEQ276" s="692"/>
      <c r="WER276" s="692"/>
      <c r="WES276" s="692"/>
      <c r="WET276" s="692"/>
      <c r="WEU276" s="692"/>
      <c r="WEV276" s="692"/>
      <c r="WEW276" s="692"/>
      <c r="WEX276" s="692"/>
      <c r="WEY276" s="692"/>
      <c r="WEZ276" s="692"/>
      <c r="WFA276" s="692"/>
      <c r="WFB276" s="692"/>
      <c r="WFC276" s="692"/>
      <c r="WFD276" s="692"/>
      <c r="WFE276" s="692"/>
      <c r="WFF276" s="692"/>
      <c r="WFG276" s="692"/>
      <c r="WFH276" s="692"/>
      <c r="WFI276" s="692"/>
      <c r="WFJ276" s="692"/>
      <c r="WFK276" s="692"/>
      <c r="WFL276" s="692"/>
      <c r="WFM276" s="692"/>
      <c r="WFN276" s="692"/>
      <c r="WFO276" s="692"/>
      <c r="WFP276" s="692"/>
      <c r="WFQ276" s="692"/>
      <c r="WFR276" s="692"/>
      <c r="WFS276" s="692"/>
      <c r="WFT276" s="692"/>
      <c r="WFU276" s="692"/>
      <c r="WFV276" s="692"/>
      <c r="WFW276" s="692"/>
      <c r="WFX276" s="692"/>
      <c r="WFY276" s="692"/>
      <c r="WFZ276" s="692"/>
      <c r="WGA276" s="692"/>
      <c r="WGB276" s="692"/>
      <c r="WGC276" s="692"/>
      <c r="WGD276" s="692"/>
      <c r="WGE276" s="692"/>
      <c r="WGF276" s="692"/>
      <c r="WGG276" s="692"/>
      <c r="WGH276" s="692"/>
      <c r="WGI276" s="692"/>
      <c r="WGJ276" s="692"/>
      <c r="WGK276" s="692"/>
      <c r="WGL276" s="692"/>
      <c r="WGM276" s="692"/>
      <c r="WGN276" s="692"/>
      <c r="WGO276" s="692"/>
      <c r="WGP276" s="692"/>
      <c r="WGQ276" s="692"/>
      <c r="WGR276" s="692"/>
      <c r="WGS276" s="692"/>
      <c r="WGT276" s="692"/>
      <c r="WGU276" s="692"/>
      <c r="WGV276" s="692"/>
      <c r="WGW276" s="692"/>
      <c r="WGX276" s="692"/>
      <c r="WGY276" s="692"/>
      <c r="WGZ276" s="692"/>
      <c r="WHA276" s="692"/>
      <c r="WHB276" s="692"/>
      <c r="WHC276" s="692"/>
      <c r="WHD276" s="692"/>
      <c r="WHE276" s="692"/>
      <c r="WHF276" s="692"/>
      <c r="WHG276" s="692"/>
      <c r="WHH276" s="692"/>
      <c r="WHI276" s="692"/>
      <c r="WHJ276" s="692"/>
      <c r="WHK276" s="692"/>
      <c r="WHL276" s="692"/>
      <c r="WHM276" s="692"/>
      <c r="WHN276" s="692"/>
      <c r="WHO276" s="692"/>
      <c r="WHP276" s="692"/>
      <c r="WHQ276" s="692"/>
      <c r="WHR276" s="692"/>
      <c r="WHS276" s="692"/>
      <c r="WHT276" s="692"/>
      <c r="WHU276" s="692"/>
      <c r="WHV276" s="692"/>
      <c r="WHW276" s="692"/>
      <c r="WHX276" s="692"/>
      <c r="WHY276" s="692"/>
      <c r="WHZ276" s="692"/>
      <c r="WIA276" s="692"/>
      <c r="WIB276" s="692"/>
      <c r="WIC276" s="692"/>
      <c r="WID276" s="692"/>
      <c r="WIE276" s="692"/>
      <c r="WIF276" s="692"/>
      <c r="WIG276" s="692"/>
      <c r="WIH276" s="692"/>
      <c r="WII276" s="692"/>
      <c r="WIJ276" s="692"/>
      <c r="WIK276" s="692"/>
      <c r="WIL276" s="692"/>
      <c r="WIM276" s="692"/>
      <c r="WIN276" s="692"/>
      <c r="WIO276" s="692"/>
      <c r="WIP276" s="692"/>
      <c r="WIQ276" s="692"/>
      <c r="WIR276" s="692"/>
      <c r="WIS276" s="692"/>
      <c r="WIT276" s="692"/>
      <c r="WIU276" s="692"/>
      <c r="WIV276" s="692"/>
      <c r="WIW276" s="692"/>
      <c r="WIX276" s="692"/>
      <c r="WIY276" s="692"/>
      <c r="WIZ276" s="692"/>
      <c r="WJA276" s="692"/>
      <c r="WJB276" s="692"/>
      <c r="WJC276" s="692"/>
      <c r="WJD276" s="692"/>
      <c r="WJE276" s="692"/>
      <c r="WJF276" s="692"/>
      <c r="WJG276" s="692"/>
      <c r="WJH276" s="692"/>
      <c r="WJI276" s="692"/>
      <c r="WJJ276" s="692"/>
      <c r="WJK276" s="692"/>
      <c r="WJL276" s="692"/>
      <c r="WJM276" s="692"/>
      <c r="WJN276" s="692"/>
      <c r="WJO276" s="692"/>
      <c r="WJP276" s="692"/>
      <c r="WJQ276" s="692"/>
      <c r="WJR276" s="692"/>
      <c r="WJS276" s="692"/>
      <c r="WJT276" s="692"/>
      <c r="WJU276" s="692"/>
      <c r="WJV276" s="692"/>
      <c r="WJW276" s="692"/>
      <c r="WJX276" s="692"/>
      <c r="WJY276" s="692"/>
      <c r="WJZ276" s="692"/>
      <c r="WKA276" s="692"/>
      <c r="WKB276" s="692"/>
      <c r="WKC276" s="692"/>
      <c r="WKD276" s="692"/>
      <c r="WKE276" s="692"/>
      <c r="WKF276" s="692"/>
      <c r="WKG276" s="692"/>
      <c r="WKH276" s="692"/>
      <c r="WKI276" s="692"/>
      <c r="WKJ276" s="692"/>
      <c r="WKK276" s="692"/>
      <c r="WKL276" s="692"/>
      <c r="WKM276" s="692"/>
      <c r="WKN276" s="692"/>
      <c r="WKO276" s="692"/>
      <c r="WKP276" s="692"/>
      <c r="WKQ276" s="692"/>
      <c r="WKR276" s="692"/>
      <c r="WKS276" s="692"/>
      <c r="WKT276" s="692"/>
      <c r="WKU276" s="692"/>
      <c r="WKV276" s="692"/>
      <c r="WKW276" s="692"/>
      <c r="WKX276" s="692"/>
      <c r="WKY276" s="692"/>
      <c r="WKZ276" s="692"/>
      <c r="WLA276" s="692"/>
      <c r="WLB276" s="692"/>
      <c r="WLC276" s="692"/>
      <c r="WLD276" s="692"/>
      <c r="WLE276" s="692"/>
      <c r="WLF276" s="692"/>
      <c r="WLG276" s="692"/>
      <c r="WLH276" s="692"/>
      <c r="WLI276" s="692"/>
      <c r="WLJ276" s="692"/>
      <c r="WLK276" s="692"/>
      <c r="WLL276" s="692"/>
      <c r="WLM276" s="692"/>
      <c r="WLN276" s="692"/>
      <c r="WLO276" s="692"/>
      <c r="WLP276" s="692"/>
      <c r="WLQ276" s="692"/>
      <c r="WLR276" s="692"/>
      <c r="WLS276" s="692"/>
      <c r="WLT276" s="692"/>
      <c r="WLU276" s="692"/>
      <c r="WLV276" s="692"/>
      <c r="WLW276" s="692"/>
      <c r="WLX276" s="692"/>
      <c r="WLY276" s="692"/>
      <c r="WLZ276" s="692"/>
      <c r="WMA276" s="692"/>
      <c r="WMB276" s="692"/>
      <c r="WMC276" s="692"/>
      <c r="WMD276" s="692"/>
      <c r="WME276" s="692"/>
      <c r="WMF276" s="692"/>
      <c r="WMG276" s="692"/>
      <c r="WMH276" s="692"/>
      <c r="WMI276" s="692"/>
      <c r="WMJ276" s="692"/>
      <c r="WMK276" s="692"/>
      <c r="WML276" s="692"/>
      <c r="WMM276" s="692"/>
      <c r="WMN276" s="692"/>
      <c r="WMO276" s="692"/>
      <c r="WMP276" s="692"/>
      <c r="WMQ276" s="692"/>
      <c r="WMR276" s="692"/>
      <c r="WMS276" s="692"/>
      <c r="WMT276" s="692"/>
      <c r="WMU276" s="692"/>
      <c r="WMV276" s="692"/>
      <c r="WMW276" s="692"/>
      <c r="WMX276" s="692"/>
      <c r="WMY276" s="692"/>
      <c r="WMZ276" s="692"/>
      <c r="WNA276" s="692"/>
      <c r="WNB276" s="692"/>
      <c r="WNC276" s="692"/>
      <c r="WND276" s="692"/>
      <c r="WNE276" s="692"/>
      <c r="WNF276" s="692"/>
      <c r="WNG276" s="692"/>
      <c r="WNH276" s="692"/>
      <c r="WNI276" s="692"/>
      <c r="WNJ276" s="692"/>
      <c r="WNK276" s="692"/>
      <c r="WNL276" s="692"/>
      <c r="WNM276" s="692"/>
      <c r="WNN276" s="692"/>
      <c r="WNO276" s="692"/>
      <c r="WNP276" s="692"/>
      <c r="WNQ276" s="692"/>
      <c r="WNR276" s="692"/>
      <c r="WNS276" s="692"/>
      <c r="WNT276" s="692"/>
      <c r="WNU276" s="692"/>
      <c r="WNV276" s="692"/>
      <c r="WNW276" s="692"/>
      <c r="WNX276" s="692"/>
      <c r="WNY276" s="692"/>
      <c r="WNZ276" s="692"/>
      <c r="WOA276" s="692"/>
      <c r="WOB276" s="692"/>
      <c r="WOC276" s="692"/>
      <c r="WOD276" s="692"/>
      <c r="WOE276" s="692"/>
      <c r="WOF276" s="692"/>
      <c r="WOG276" s="692"/>
      <c r="WOH276" s="692"/>
      <c r="WOI276" s="692"/>
      <c r="WOJ276" s="692"/>
      <c r="WOK276" s="692"/>
      <c r="WOL276" s="692"/>
      <c r="WOM276" s="692"/>
      <c r="WON276" s="692"/>
      <c r="WOO276" s="692"/>
      <c r="WOP276" s="692"/>
      <c r="WOQ276" s="692"/>
      <c r="WOR276" s="692"/>
      <c r="WOS276" s="692"/>
      <c r="WOT276" s="692"/>
      <c r="WOU276" s="692"/>
      <c r="WOV276" s="692"/>
      <c r="WOW276" s="692"/>
      <c r="WOX276" s="692"/>
      <c r="WOY276" s="692"/>
      <c r="WOZ276" s="692"/>
      <c r="WPA276" s="692"/>
      <c r="WPB276" s="692"/>
      <c r="WPC276" s="692"/>
      <c r="WPD276" s="692"/>
      <c r="WPE276" s="692"/>
      <c r="WPF276" s="692"/>
      <c r="WPG276" s="692"/>
      <c r="WPH276" s="692"/>
      <c r="WPI276" s="692"/>
      <c r="WPJ276" s="692"/>
      <c r="WPK276" s="692"/>
      <c r="WPL276" s="692"/>
      <c r="WPM276" s="692"/>
      <c r="WPN276" s="692"/>
      <c r="WPO276" s="692"/>
      <c r="WPP276" s="692"/>
      <c r="WPQ276" s="692"/>
      <c r="WPR276" s="692"/>
      <c r="WPS276" s="692"/>
      <c r="WPT276" s="692"/>
      <c r="WPU276" s="692"/>
      <c r="WPV276" s="692"/>
      <c r="WPW276" s="692"/>
      <c r="WPX276" s="692"/>
      <c r="WPY276" s="692"/>
      <c r="WPZ276" s="692"/>
      <c r="WQA276" s="692"/>
      <c r="WQB276" s="692"/>
      <c r="WQC276" s="692"/>
      <c r="WQD276" s="692"/>
      <c r="WQE276" s="692"/>
      <c r="WQF276" s="692"/>
      <c r="WQG276" s="692"/>
      <c r="WQH276" s="692"/>
      <c r="WQI276" s="692"/>
      <c r="WQJ276" s="692"/>
      <c r="WQK276" s="692"/>
      <c r="WQL276" s="692"/>
      <c r="WQM276" s="692"/>
      <c r="WQN276" s="692"/>
      <c r="WQO276" s="692"/>
      <c r="WQP276" s="692"/>
      <c r="WQQ276" s="692"/>
      <c r="WQR276" s="692"/>
      <c r="WQS276" s="692"/>
      <c r="WQT276" s="692"/>
      <c r="WQU276" s="692"/>
      <c r="WQV276" s="692"/>
      <c r="WQW276" s="692"/>
      <c r="WQX276" s="692"/>
      <c r="WQY276" s="692"/>
      <c r="WQZ276" s="692"/>
      <c r="WRA276" s="692"/>
      <c r="WRB276" s="692"/>
      <c r="WRC276" s="692"/>
      <c r="WRD276" s="692"/>
      <c r="WRE276" s="692"/>
      <c r="WRF276" s="692"/>
      <c r="WRG276" s="692"/>
      <c r="WRH276" s="692"/>
      <c r="WRI276" s="692"/>
      <c r="WRJ276" s="692"/>
      <c r="WRK276" s="692"/>
      <c r="WRL276" s="692"/>
      <c r="WRM276" s="692"/>
      <c r="WRN276" s="692"/>
      <c r="WRO276" s="692"/>
      <c r="WRP276" s="692"/>
      <c r="WRQ276" s="692"/>
      <c r="WRR276" s="692"/>
      <c r="WRS276" s="692"/>
      <c r="WRT276" s="692"/>
      <c r="WRU276" s="692"/>
      <c r="WRV276" s="692"/>
      <c r="WRW276" s="692"/>
      <c r="WRX276" s="692"/>
      <c r="WRY276" s="692"/>
      <c r="WRZ276" s="692"/>
      <c r="WSA276" s="692"/>
      <c r="WSB276" s="692"/>
      <c r="WSC276" s="692"/>
      <c r="WSD276" s="692"/>
      <c r="WSE276" s="692"/>
      <c r="WSF276" s="692"/>
      <c r="WSG276" s="692"/>
      <c r="WSH276" s="692"/>
      <c r="WSI276" s="692"/>
      <c r="WSJ276" s="692"/>
      <c r="WSK276" s="692"/>
      <c r="WSL276" s="692"/>
      <c r="WSM276" s="692"/>
      <c r="WSN276" s="692"/>
      <c r="WSO276" s="692"/>
      <c r="WSP276" s="692"/>
      <c r="WSQ276" s="692"/>
      <c r="WSR276" s="692"/>
      <c r="WSS276" s="692"/>
      <c r="WST276" s="692"/>
      <c r="WSU276" s="692"/>
      <c r="WSV276" s="692"/>
      <c r="WSW276" s="692"/>
      <c r="WSX276" s="692"/>
      <c r="WSY276" s="692"/>
      <c r="WSZ276" s="692"/>
      <c r="WTA276" s="692"/>
      <c r="WTB276" s="692"/>
      <c r="WTC276" s="692"/>
      <c r="WTD276" s="692"/>
      <c r="WTE276" s="692"/>
      <c r="WTF276" s="692"/>
      <c r="WTG276" s="692"/>
      <c r="WTH276" s="692"/>
      <c r="WTI276" s="692"/>
      <c r="WTJ276" s="692"/>
      <c r="WTK276" s="692"/>
      <c r="WTL276" s="692"/>
      <c r="WTM276" s="692"/>
      <c r="WTN276" s="692"/>
      <c r="WTO276" s="692"/>
      <c r="WTP276" s="692"/>
      <c r="WTQ276" s="692"/>
      <c r="WTR276" s="692"/>
      <c r="WTS276" s="692"/>
      <c r="WTT276" s="692"/>
      <c r="WTU276" s="692"/>
      <c r="WTV276" s="692"/>
      <c r="WTW276" s="692"/>
      <c r="WTX276" s="692"/>
      <c r="WTY276" s="692"/>
      <c r="WTZ276" s="692"/>
      <c r="WUA276" s="692"/>
      <c r="WUB276" s="692"/>
      <c r="WUC276" s="692"/>
      <c r="WUD276" s="692"/>
      <c r="WUE276" s="692"/>
      <c r="WUF276" s="692"/>
      <c r="WUG276" s="692"/>
      <c r="WUH276" s="692"/>
      <c r="WUI276" s="692"/>
      <c r="WUJ276" s="692"/>
      <c r="WUK276" s="692"/>
      <c r="WUL276" s="692"/>
      <c r="WUM276" s="692"/>
      <c r="WUN276" s="692"/>
      <c r="WUO276" s="692"/>
      <c r="WUP276" s="692"/>
      <c r="WUQ276" s="692"/>
      <c r="WUR276" s="692"/>
      <c r="WUS276" s="692"/>
      <c r="WUT276" s="692"/>
      <c r="WUU276" s="692"/>
      <c r="WUV276" s="692"/>
      <c r="WUW276" s="692"/>
      <c r="WUX276" s="692"/>
      <c r="WUY276" s="692"/>
      <c r="WUZ276" s="692"/>
      <c r="WVA276" s="692"/>
      <c r="WVB276" s="692"/>
      <c r="WVC276" s="692"/>
      <c r="WVD276" s="692"/>
      <c r="WVE276" s="692"/>
      <c r="WVF276" s="692"/>
      <c r="WVG276" s="692"/>
      <c r="WVH276" s="692"/>
      <c r="WVI276" s="692"/>
      <c r="WVJ276" s="692"/>
      <c r="WVK276" s="692"/>
      <c r="WVL276" s="692"/>
      <c r="WVM276" s="692"/>
      <c r="WVN276" s="692"/>
      <c r="WVO276" s="692"/>
      <c r="WVP276" s="692"/>
      <c r="WVQ276" s="692"/>
      <c r="WVR276" s="692"/>
      <c r="WVS276" s="692"/>
      <c r="WVT276" s="692"/>
      <c r="WVU276" s="692"/>
      <c r="WVV276" s="692"/>
      <c r="WVW276" s="692"/>
      <c r="WVX276" s="692"/>
      <c r="WVY276" s="692"/>
      <c r="WVZ276" s="692"/>
      <c r="WWA276" s="692"/>
      <c r="WWB276" s="692"/>
      <c r="WWC276" s="692"/>
      <c r="WWD276" s="692"/>
      <c r="WWE276" s="692"/>
      <c r="WWF276" s="692"/>
      <c r="WWG276" s="692"/>
      <c r="WWH276" s="692"/>
      <c r="WWI276" s="692"/>
      <c r="WWJ276" s="692"/>
      <c r="WWK276" s="692"/>
      <c r="WWL276" s="692"/>
      <c r="WWM276" s="692"/>
      <c r="WWN276" s="692"/>
      <c r="WWO276" s="692"/>
      <c r="WWP276" s="692"/>
      <c r="WWQ276" s="692"/>
      <c r="WWR276" s="692"/>
      <c r="WWS276" s="692"/>
      <c r="WWT276" s="692"/>
      <c r="WWU276" s="692"/>
      <c r="WWV276" s="692"/>
      <c r="WWW276" s="692"/>
      <c r="WWX276" s="692"/>
      <c r="WWY276" s="692"/>
      <c r="WWZ276" s="692"/>
      <c r="WXA276" s="692"/>
      <c r="WXB276" s="692"/>
      <c r="WXC276" s="692"/>
      <c r="WXD276" s="692"/>
      <c r="WXE276" s="692"/>
      <c r="WXF276" s="692"/>
      <c r="WXG276" s="692"/>
      <c r="WXH276" s="692"/>
      <c r="WXI276" s="692"/>
      <c r="WXJ276" s="692"/>
      <c r="WXK276" s="692"/>
      <c r="WXL276" s="692"/>
      <c r="WXM276" s="692"/>
      <c r="WXN276" s="692"/>
      <c r="WXO276" s="692"/>
      <c r="WXP276" s="692"/>
      <c r="WXQ276" s="692"/>
      <c r="WXR276" s="692"/>
      <c r="WXS276" s="692"/>
      <c r="WXT276" s="692"/>
      <c r="WXU276" s="692"/>
      <c r="WXV276" s="692"/>
      <c r="WXW276" s="692"/>
      <c r="WXX276" s="692"/>
      <c r="WXY276" s="692"/>
      <c r="WXZ276" s="692"/>
      <c r="WYA276" s="692"/>
      <c r="WYB276" s="692"/>
      <c r="WYC276" s="692"/>
      <c r="WYD276" s="692"/>
      <c r="WYE276" s="692"/>
      <c r="WYF276" s="692"/>
      <c r="WYG276" s="692"/>
      <c r="WYH276" s="692"/>
      <c r="WYI276" s="692"/>
      <c r="WYJ276" s="692"/>
      <c r="WYK276" s="692"/>
      <c r="WYL276" s="692"/>
      <c r="WYM276" s="692"/>
      <c r="WYN276" s="692"/>
      <c r="WYO276" s="692"/>
      <c r="WYP276" s="692"/>
      <c r="WYQ276" s="692"/>
      <c r="WYR276" s="692"/>
      <c r="WYS276" s="692"/>
      <c r="WYT276" s="692"/>
      <c r="WYU276" s="692"/>
      <c r="WYV276" s="692"/>
      <c r="WYW276" s="692"/>
      <c r="WYX276" s="692"/>
      <c r="WYY276" s="692"/>
      <c r="WYZ276" s="692"/>
      <c r="WZA276" s="692"/>
      <c r="WZB276" s="692"/>
      <c r="WZC276" s="692"/>
      <c r="WZD276" s="692"/>
      <c r="WZE276" s="692"/>
      <c r="WZF276" s="692"/>
      <c r="WZG276" s="692"/>
      <c r="WZH276" s="692"/>
      <c r="WZI276" s="692"/>
      <c r="WZJ276" s="692"/>
      <c r="WZK276" s="692"/>
      <c r="WZL276" s="692"/>
      <c r="WZM276" s="692"/>
      <c r="WZN276" s="692"/>
      <c r="WZO276" s="692"/>
      <c r="WZP276" s="692"/>
      <c r="WZQ276" s="692"/>
      <c r="WZR276" s="692"/>
      <c r="WZS276" s="692"/>
      <c r="WZT276" s="692"/>
      <c r="WZU276" s="692"/>
      <c r="WZV276" s="692"/>
      <c r="WZW276" s="692"/>
      <c r="WZX276" s="692"/>
      <c r="WZY276" s="692"/>
      <c r="WZZ276" s="692"/>
      <c r="XAA276" s="692"/>
      <c r="XAB276" s="692"/>
      <c r="XAC276" s="692"/>
      <c r="XAD276" s="692"/>
      <c r="XAE276" s="692"/>
      <c r="XAF276" s="692"/>
      <c r="XAG276" s="692"/>
      <c r="XAH276" s="692"/>
      <c r="XAI276" s="692"/>
      <c r="XAJ276" s="692"/>
      <c r="XAK276" s="692"/>
      <c r="XAL276" s="692"/>
      <c r="XAM276" s="692"/>
      <c r="XAN276" s="692"/>
      <c r="XAO276" s="692"/>
      <c r="XAP276" s="692"/>
      <c r="XAQ276" s="692"/>
      <c r="XAR276" s="692"/>
      <c r="XAS276" s="692"/>
      <c r="XAT276" s="692"/>
      <c r="XAU276" s="692"/>
      <c r="XAV276" s="692"/>
      <c r="XAW276" s="692"/>
      <c r="XAX276" s="692"/>
      <c r="XAY276" s="692"/>
      <c r="XAZ276" s="692"/>
      <c r="XBA276" s="692"/>
      <c r="XBB276" s="692"/>
      <c r="XBC276" s="692"/>
      <c r="XBD276" s="692"/>
      <c r="XBE276" s="692"/>
      <c r="XBF276" s="692"/>
      <c r="XBG276" s="692"/>
      <c r="XBH276" s="692"/>
      <c r="XBI276" s="692"/>
      <c r="XBJ276" s="692"/>
      <c r="XBK276" s="692"/>
      <c r="XBL276" s="692"/>
      <c r="XBM276" s="692"/>
      <c r="XBN276" s="692"/>
      <c r="XBO276" s="692"/>
      <c r="XBP276" s="692"/>
      <c r="XBQ276" s="692"/>
      <c r="XBR276" s="692"/>
      <c r="XBS276" s="692"/>
      <c r="XBT276" s="692"/>
      <c r="XBU276" s="692"/>
      <c r="XBV276" s="692"/>
      <c r="XBW276" s="692"/>
      <c r="XBX276" s="692"/>
      <c r="XBY276" s="692"/>
      <c r="XBZ276" s="692"/>
      <c r="XCA276" s="692"/>
      <c r="XCB276" s="692"/>
      <c r="XCC276" s="692"/>
      <c r="XCD276" s="692"/>
      <c r="XCE276" s="692"/>
      <c r="XCF276" s="692"/>
      <c r="XCG276" s="692"/>
      <c r="XCH276" s="692"/>
      <c r="XCI276" s="692"/>
      <c r="XCJ276" s="692"/>
      <c r="XCK276" s="692"/>
      <c r="XCL276" s="692"/>
      <c r="XCM276" s="692"/>
      <c r="XCN276" s="692"/>
      <c r="XCO276" s="692"/>
      <c r="XCP276" s="692"/>
      <c r="XCQ276" s="692"/>
      <c r="XCR276" s="692"/>
      <c r="XCS276" s="692"/>
      <c r="XCT276" s="692"/>
      <c r="XCU276" s="692"/>
      <c r="XCV276" s="692"/>
      <c r="XCW276" s="692"/>
      <c r="XCX276" s="692"/>
      <c r="XCY276" s="692"/>
      <c r="XCZ276" s="692"/>
      <c r="XDA276" s="692"/>
      <c r="XDB276" s="692"/>
      <c r="XDC276" s="692"/>
      <c r="XDD276" s="692"/>
      <c r="XDE276" s="692"/>
      <c r="XDF276" s="692"/>
      <c r="XDG276" s="692"/>
      <c r="XDH276" s="692"/>
      <c r="XDI276" s="692"/>
      <c r="XDJ276" s="692"/>
      <c r="XDK276" s="692"/>
      <c r="XDL276" s="692"/>
      <c r="XDM276" s="692"/>
      <c r="XDN276" s="692"/>
      <c r="XDO276" s="692"/>
      <c r="XDP276" s="692"/>
      <c r="XDQ276" s="692"/>
      <c r="XDR276" s="692"/>
      <c r="XDS276" s="692"/>
      <c r="XDT276" s="692"/>
      <c r="XDU276" s="692"/>
    </row>
    <row r="277" spans="1:16349">
      <c r="A277" s="467" t="s">
        <v>748</v>
      </c>
      <c r="B277" s="468">
        <v>30</v>
      </c>
      <c r="C277" s="467" t="s">
        <v>266</v>
      </c>
      <c r="D277" s="790">
        <v>1041</v>
      </c>
      <c r="E277" s="469" t="s">
        <v>734</v>
      </c>
      <c r="F277" s="467" t="s">
        <v>147</v>
      </c>
      <c r="G277" s="611" t="s">
        <v>749</v>
      </c>
      <c r="H277" s="467"/>
      <c r="J277" s="692"/>
      <c r="K277" s="692"/>
      <c r="L277" s="692"/>
      <c r="M277" s="692"/>
      <c r="N277" s="692"/>
      <c r="O277" s="692"/>
      <c r="P277" s="692"/>
      <c r="Q277" s="692"/>
      <c r="R277" s="692"/>
      <c r="S277" s="692"/>
      <c r="T277" s="692"/>
      <c r="U277" s="692"/>
      <c r="V277" s="692"/>
      <c r="X277" s="692"/>
      <c r="Y277" s="692"/>
      <c r="Z277" s="692"/>
      <c r="AA277" s="692"/>
      <c r="AB277" s="692"/>
      <c r="AC277" s="692"/>
      <c r="AD277" s="692"/>
      <c r="AE277" s="692"/>
      <c r="AF277" s="692"/>
      <c r="AG277" s="692"/>
      <c r="AH277" s="692"/>
      <c r="AI277" s="692"/>
      <c r="AJ277" s="692"/>
      <c r="AL277" s="692"/>
      <c r="AM277" s="692"/>
      <c r="AN277" s="692"/>
      <c r="AO277" s="692"/>
      <c r="AP277" s="692"/>
      <c r="AQ277" s="692"/>
      <c r="AR277" s="692"/>
      <c r="AS277" s="692"/>
      <c r="AT277" s="692"/>
      <c r="AU277" s="692"/>
      <c r="AV277" s="692"/>
      <c r="AW277" s="692"/>
      <c r="AX277" s="692"/>
      <c r="AZ277" s="692"/>
      <c r="BA277" s="692"/>
      <c r="BB277" s="692"/>
      <c r="BC277" s="692"/>
      <c r="BD277" s="692"/>
      <c r="BE277" s="692"/>
      <c r="BF277" s="692"/>
      <c r="BG277" s="692"/>
      <c r="BH277" s="692"/>
      <c r="BI277" s="692"/>
      <c r="BJ277" s="692"/>
      <c r="BK277" s="692"/>
      <c r="BL277" s="692"/>
      <c r="BN277" s="692"/>
      <c r="BO277" s="692"/>
      <c r="BP277" s="692"/>
      <c r="BQ277" s="692"/>
      <c r="BR277" s="692"/>
      <c r="BS277" s="692"/>
      <c r="BT277" s="692"/>
      <c r="BU277" s="692"/>
      <c r="BV277" s="692"/>
      <c r="BW277" s="692"/>
      <c r="BX277" s="692"/>
      <c r="BY277" s="692"/>
      <c r="BZ277" s="692"/>
      <c r="CB277" s="692"/>
      <c r="CC277" s="692"/>
      <c r="CD277" s="692"/>
      <c r="CE277" s="692"/>
      <c r="CF277" s="692"/>
      <c r="CG277" s="692"/>
      <c r="CH277" s="692"/>
      <c r="CI277" s="692"/>
      <c r="CJ277" s="692"/>
      <c r="CK277" s="692"/>
      <c r="CL277" s="692"/>
      <c r="CM277" s="692"/>
      <c r="CN277" s="692"/>
      <c r="CP277" s="692"/>
      <c r="CQ277" s="692"/>
      <c r="CR277" s="692"/>
      <c r="CS277" s="692"/>
      <c r="CT277" s="692"/>
      <c r="CU277" s="692"/>
      <c r="CV277" s="692"/>
      <c r="CW277" s="692"/>
      <c r="CX277" s="692"/>
      <c r="CY277" s="692"/>
      <c r="CZ277" s="692"/>
      <c r="DA277" s="692"/>
      <c r="DB277" s="692"/>
      <c r="DD277" s="692"/>
      <c r="DE277" s="692"/>
      <c r="DF277" s="692"/>
      <c r="DG277" s="692"/>
      <c r="DH277" s="692"/>
      <c r="DI277" s="692"/>
      <c r="DJ277" s="692"/>
      <c r="DK277" s="692"/>
      <c r="DL277" s="692"/>
      <c r="DM277" s="692"/>
      <c r="DN277" s="692"/>
      <c r="DO277" s="692"/>
      <c r="DP277" s="692"/>
      <c r="DQ277" s="692"/>
      <c r="DR277" s="692"/>
      <c r="DT277" s="692"/>
      <c r="DU277" s="692"/>
      <c r="DV277" s="692"/>
      <c r="DW277" s="692"/>
      <c r="DX277" s="692"/>
      <c r="DY277" s="692"/>
      <c r="DZ277" s="692"/>
      <c r="EA277" s="692"/>
      <c r="EB277" s="692"/>
      <c r="EC277" s="692"/>
      <c r="ED277" s="692"/>
      <c r="EE277" s="692"/>
      <c r="EF277" s="692"/>
      <c r="EG277" s="692"/>
      <c r="EH277" s="692"/>
      <c r="EI277" s="692"/>
      <c r="EJ277" s="692"/>
      <c r="EK277" s="692"/>
      <c r="EL277" s="692"/>
      <c r="EM277" s="692"/>
      <c r="EN277" s="692"/>
      <c r="EO277" s="692"/>
      <c r="EP277" s="692"/>
      <c r="EQ277" s="692"/>
      <c r="ER277" s="692"/>
      <c r="ES277" s="692"/>
      <c r="EU277" s="692"/>
      <c r="EV277" s="692"/>
      <c r="EW277" s="692"/>
      <c r="EX277" s="692"/>
      <c r="EY277" s="692"/>
      <c r="EZ277" s="692"/>
      <c r="FA277" s="692"/>
      <c r="FB277" s="692"/>
      <c r="FC277" s="692"/>
      <c r="FD277" s="692"/>
      <c r="FE277" s="692"/>
      <c r="FF277" s="692"/>
      <c r="FH277" s="692"/>
      <c r="FI277" s="692"/>
      <c r="FJ277" s="692"/>
      <c r="FK277" s="692"/>
      <c r="FL277" s="692"/>
      <c r="FM277" s="692"/>
      <c r="FN277" s="692"/>
      <c r="FO277" s="692"/>
      <c r="FP277" s="692"/>
      <c r="FQ277" s="692"/>
      <c r="FR277" s="692"/>
      <c r="FS277" s="692"/>
      <c r="FU277" s="692"/>
      <c r="FV277" s="692"/>
      <c r="FW277" s="692"/>
      <c r="FX277" s="692"/>
      <c r="FY277" s="692"/>
      <c r="FZ277" s="692"/>
      <c r="GA277" s="692"/>
      <c r="GB277" s="692"/>
      <c r="GC277" s="692"/>
      <c r="GD277" s="692"/>
      <c r="GE277" s="692"/>
      <c r="GF277" s="692"/>
      <c r="GG277" s="692"/>
      <c r="GI277" s="692"/>
      <c r="GJ277" s="692"/>
      <c r="GK277" s="692"/>
      <c r="GL277" s="692"/>
      <c r="GM277" s="692"/>
      <c r="GN277" s="692"/>
      <c r="GO277" s="692"/>
      <c r="GP277" s="692"/>
      <c r="GQ277" s="692"/>
      <c r="GR277" s="692"/>
      <c r="GS277" s="692"/>
      <c r="GT277" s="692"/>
      <c r="GU277" s="692"/>
      <c r="GW277" s="692"/>
      <c r="GX277" s="692"/>
      <c r="GY277" s="692"/>
      <c r="GZ277" s="692"/>
      <c r="HA277" s="692"/>
      <c r="HB277" s="692"/>
      <c r="HC277" s="692"/>
      <c r="HD277" s="692"/>
      <c r="HE277" s="692"/>
      <c r="HF277" s="692"/>
      <c r="HG277" s="692"/>
      <c r="HH277" s="692"/>
      <c r="HI277" s="692"/>
      <c r="HJ277" s="692"/>
      <c r="HK277" s="692"/>
      <c r="HL277" s="692"/>
      <c r="HM277" s="692"/>
      <c r="HN277" s="692"/>
      <c r="HO277" s="692"/>
      <c r="HP277" s="692"/>
      <c r="HQ277" s="692"/>
      <c r="HR277" s="692"/>
      <c r="HS277" s="692"/>
      <c r="HT277" s="692"/>
      <c r="HU277" s="692"/>
      <c r="HV277" s="692"/>
      <c r="HW277" s="692"/>
      <c r="HX277" s="692"/>
      <c r="HY277" s="692"/>
      <c r="HZ277" s="692"/>
      <c r="IA277" s="692"/>
      <c r="IB277" s="692"/>
      <c r="IC277" s="692"/>
      <c r="ID277" s="692"/>
      <c r="IE277" s="692"/>
      <c r="IF277" s="692"/>
      <c r="IG277" s="692"/>
      <c r="IH277" s="692"/>
      <c r="II277" s="692"/>
      <c r="IJ277" s="692"/>
      <c r="IK277" s="692"/>
      <c r="IL277" s="692"/>
      <c r="IM277" s="692"/>
      <c r="IQ277" s="692"/>
      <c r="IR277" s="692"/>
      <c r="IS277" s="692"/>
      <c r="IT277" s="692"/>
      <c r="IU277" s="692"/>
      <c r="IV277" s="692"/>
      <c r="IW277" s="692"/>
      <c r="IX277" s="692"/>
      <c r="IY277" s="692"/>
      <c r="IZ277" s="692"/>
      <c r="JA277" s="692"/>
      <c r="JB277" s="692"/>
      <c r="JC277" s="692"/>
      <c r="JD277" s="692"/>
      <c r="JE277" s="692"/>
      <c r="JF277" s="692"/>
      <c r="JH277" s="692"/>
      <c r="JI277" s="692"/>
      <c r="JJ277" s="692"/>
      <c r="JK277" s="692"/>
      <c r="JL277" s="692"/>
      <c r="JM277" s="692"/>
      <c r="JN277" s="692"/>
      <c r="JO277" s="692"/>
      <c r="JP277" s="692"/>
      <c r="JQ277" s="692"/>
      <c r="JR277" s="692"/>
      <c r="JS277" s="692"/>
      <c r="JT277" s="692"/>
      <c r="JU277" s="692"/>
      <c r="JV277" s="692"/>
      <c r="JW277" s="692"/>
      <c r="JZ277" s="692"/>
      <c r="KA277" s="692"/>
      <c r="KB277" s="692"/>
      <c r="KC277" s="692"/>
      <c r="KD277" s="692"/>
      <c r="KE277" s="692"/>
      <c r="KF277" s="692"/>
      <c r="KG277" s="692"/>
      <c r="KH277" s="692"/>
      <c r="KI277" s="692"/>
      <c r="KJ277" s="692"/>
      <c r="KK277" s="692"/>
      <c r="KL277" s="692"/>
      <c r="KM277" s="692"/>
      <c r="KN277" s="692"/>
      <c r="KO277" s="692"/>
      <c r="KQ277" s="692"/>
      <c r="KR277" s="692"/>
      <c r="KS277" s="692"/>
      <c r="KT277" s="692"/>
      <c r="KU277" s="757"/>
      <c r="KV277" s="692"/>
      <c r="KW277" s="692"/>
      <c r="KX277" s="692"/>
      <c r="KY277" s="692"/>
      <c r="KZ277" s="692"/>
      <c r="LA277" s="692"/>
      <c r="LB277" s="692"/>
      <c r="LC277" s="692"/>
      <c r="LD277" s="692"/>
      <c r="LE277" s="692"/>
      <c r="LF277" s="692"/>
      <c r="LI277" s="692"/>
      <c r="LJ277" s="692"/>
      <c r="LK277" s="692"/>
      <c r="LL277" s="692"/>
      <c r="LM277" s="757"/>
      <c r="LN277" s="692"/>
      <c r="LO277" s="692"/>
      <c r="LP277" s="692"/>
      <c r="LQ277" s="692"/>
      <c r="LR277" s="692"/>
      <c r="LS277" s="692"/>
      <c r="LT277" s="692"/>
      <c r="LU277" s="692"/>
      <c r="LV277" s="692"/>
      <c r="LW277" s="692"/>
      <c r="LX277" s="692"/>
      <c r="LZ277" s="692"/>
      <c r="MA277" s="692"/>
      <c r="MB277" s="692"/>
      <c r="MC277" s="692"/>
      <c r="MD277" s="757"/>
      <c r="ME277" s="692"/>
      <c r="MF277" s="692"/>
      <c r="MG277" s="692"/>
      <c r="MH277" s="692"/>
      <c r="MI277" s="692"/>
      <c r="MJ277" s="692"/>
      <c r="MK277" s="692"/>
      <c r="ML277" s="692"/>
      <c r="MM277" s="692"/>
      <c r="MN277" s="692"/>
      <c r="MO277" s="692"/>
      <c r="MQ277" s="692"/>
      <c r="MR277" s="692"/>
      <c r="MS277" s="692"/>
      <c r="MT277" s="692"/>
      <c r="MU277" s="757"/>
      <c r="MV277" s="692"/>
      <c r="MW277" s="692"/>
      <c r="MX277" s="692"/>
      <c r="MY277" s="692"/>
      <c r="MZ277" s="692"/>
      <c r="NA277" s="692"/>
      <c r="NB277" s="692"/>
      <c r="NC277" s="692"/>
      <c r="ND277" s="692"/>
      <c r="NE277" s="692"/>
      <c r="NF277" s="692"/>
      <c r="NI277" s="692"/>
      <c r="NJ277" s="692"/>
      <c r="NK277" s="692"/>
      <c r="NL277" s="692"/>
      <c r="NM277" s="757"/>
      <c r="NN277" s="692"/>
      <c r="NO277" s="692"/>
      <c r="NP277" s="692"/>
      <c r="NQ277" s="692"/>
      <c r="NR277" s="692"/>
      <c r="NS277" s="692"/>
      <c r="NT277" s="692"/>
      <c r="NU277" s="692"/>
      <c r="NV277" s="692"/>
      <c r="NW277" s="692"/>
      <c r="NX277" s="692"/>
      <c r="OA277" s="692"/>
      <c r="OB277" s="692"/>
      <c r="OC277" s="692"/>
      <c r="OD277" s="692"/>
      <c r="OE277" s="757"/>
      <c r="OF277" s="692"/>
      <c r="OG277" s="692"/>
      <c r="OH277" s="692"/>
      <c r="OI277" s="692"/>
      <c r="OJ277" s="692"/>
      <c r="OK277" s="692"/>
      <c r="OL277" s="692"/>
      <c r="OM277" s="692"/>
      <c r="ON277" s="692"/>
      <c r="OQ277" s="692"/>
      <c r="OR277" s="692"/>
      <c r="OS277" s="692"/>
      <c r="OT277" s="692"/>
      <c r="OU277" s="757"/>
      <c r="OV277" s="692"/>
      <c r="OW277" s="692"/>
      <c r="OX277" s="692"/>
      <c r="OY277" s="692"/>
      <c r="OZ277" s="692"/>
      <c r="PA277" s="692"/>
      <c r="PB277" s="692"/>
      <c r="PC277" s="692"/>
      <c r="PD277" s="692"/>
      <c r="PG277" s="692"/>
      <c r="PH277" s="692"/>
      <c r="PI277" s="692"/>
      <c r="PJ277" s="692"/>
      <c r="PK277" s="757"/>
      <c r="PL277" s="692"/>
      <c r="PM277" s="692"/>
      <c r="PN277" s="692"/>
      <c r="PO277" s="692"/>
      <c r="PP277" s="692"/>
      <c r="PQ277" s="692"/>
      <c r="PR277" s="692"/>
      <c r="PS277" s="692"/>
      <c r="PT277" s="692"/>
      <c r="PV277" s="692"/>
      <c r="PW277" s="692"/>
      <c r="PX277" s="692"/>
      <c r="PY277" s="692"/>
      <c r="PZ277" s="757"/>
      <c r="QA277" s="692"/>
      <c r="QB277" s="692"/>
      <c r="QC277" s="692"/>
      <c r="QD277" s="692"/>
      <c r="QE277" s="692"/>
      <c r="QF277" s="692"/>
      <c r="QG277" s="692"/>
      <c r="QH277" s="692"/>
      <c r="QI277" s="692"/>
      <c r="QK277" s="13"/>
      <c r="QL277" s="13"/>
      <c r="QM277" s="13"/>
      <c r="QN277" s="13"/>
      <c r="QO277" s="666"/>
      <c r="QP277" s="262"/>
      <c r="QQ277" s="13"/>
      <c r="QR277" s="13"/>
      <c r="QS277" s="13"/>
      <c r="QT277" s="13"/>
      <c r="QU277" s="13"/>
      <c r="QV277" s="13"/>
      <c r="QW277" s="13"/>
      <c r="QX277" s="13"/>
      <c r="QZ277" s="622"/>
      <c r="RA277" s="482">
        <v>13.3</v>
      </c>
      <c r="RB277" s="482">
        <v>14.31</v>
      </c>
      <c r="RC277" s="516"/>
      <c r="RD277" s="481" t="s">
        <v>62</v>
      </c>
      <c r="RE277" s="678">
        <f>RB277-RA277+RL277-RK277</f>
        <v>0.74499999999999966</v>
      </c>
      <c r="RF277" s="483">
        <f>RE277/RA277</f>
        <v>5.6015037593984934E-2</v>
      </c>
      <c r="RG277" s="480"/>
      <c r="RH277" s="480"/>
      <c r="RI277" s="480"/>
      <c r="RJ277" s="588" t="s">
        <v>39</v>
      </c>
      <c r="RK277" s="589">
        <f>0.05*RA277</f>
        <v>0.66500000000000004</v>
      </c>
      <c r="RL277" s="590">
        <v>0.4</v>
      </c>
      <c r="RM277" s="633" t="s">
        <v>790</v>
      </c>
      <c r="RQ277" s="622"/>
      <c r="RR277" s="482">
        <v>13.3</v>
      </c>
      <c r="RS277" s="482">
        <v>14.31</v>
      </c>
      <c r="RT277" s="516"/>
      <c r="RU277" s="481" t="s">
        <v>62</v>
      </c>
      <c r="RV277" s="678">
        <f>RS277-RR277+SC277-SB277</f>
        <v>0.74499999999999966</v>
      </c>
      <c r="RW277" s="483">
        <f>RV277/RR277</f>
        <v>5.6015037593984934E-2</v>
      </c>
      <c r="RX277" s="480"/>
      <c r="RY277" s="480"/>
      <c r="RZ277" s="480"/>
      <c r="SA277" s="588" t="s">
        <v>39</v>
      </c>
      <c r="SB277" s="589">
        <f>0.05*RR277</f>
        <v>0.66500000000000004</v>
      </c>
      <c r="SC277" s="590">
        <v>0.4</v>
      </c>
      <c r="SD277" s="633" t="s">
        <v>790</v>
      </c>
    </row>
    <row r="278" spans="1:16349">
      <c r="A278" s="472" t="s">
        <v>750</v>
      </c>
      <c r="B278" s="473">
        <v>20</v>
      </c>
      <c r="C278" s="472" t="s">
        <v>95</v>
      </c>
      <c r="D278" s="791">
        <v>1042</v>
      </c>
      <c r="E278" s="474" t="s">
        <v>751</v>
      </c>
      <c r="F278" s="472" t="s">
        <v>752</v>
      </c>
      <c r="G278" s="612" t="s">
        <v>753</v>
      </c>
      <c r="H278" s="472"/>
      <c r="J278" s="692"/>
      <c r="K278" s="692"/>
      <c r="L278" s="692"/>
      <c r="M278" s="692"/>
      <c r="N278" s="692"/>
      <c r="O278" s="692"/>
      <c r="P278" s="692"/>
      <c r="Q278" s="692"/>
      <c r="R278" s="692"/>
      <c r="S278" s="692"/>
      <c r="T278" s="692"/>
      <c r="U278" s="692"/>
      <c r="V278" s="692"/>
      <c r="X278" s="692"/>
      <c r="Y278" s="692"/>
      <c r="Z278" s="692"/>
      <c r="AA278" s="692"/>
      <c r="AB278" s="692"/>
      <c r="AC278" s="692"/>
      <c r="AD278" s="692"/>
      <c r="AE278" s="692"/>
      <c r="AF278" s="692"/>
      <c r="AG278" s="692"/>
      <c r="AH278" s="692"/>
      <c r="AI278" s="692"/>
      <c r="AJ278" s="692"/>
      <c r="AL278" s="692"/>
      <c r="AM278" s="692"/>
      <c r="AN278" s="692"/>
      <c r="AO278" s="692"/>
      <c r="AP278" s="692"/>
      <c r="AQ278" s="692"/>
      <c r="AR278" s="692"/>
      <c r="AS278" s="692"/>
      <c r="AT278" s="692"/>
      <c r="AU278" s="692"/>
      <c r="AV278" s="692"/>
      <c r="AW278" s="692"/>
      <c r="AX278" s="692"/>
      <c r="AZ278" s="692"/>
      <c r="BA278" s="692"/>
      <c r="BB278" s="692"/>
      <c r="BC278" s="692"/>
      <c r="BD278" s="692"/>
      <c r="BE278" s="692"/>
      <c r="BF278" s="692"/>
      <c r="BG278" s="692"/>
      <c r="BH278" s="692"/>
      <c r="BI278" s="692"/>
      <c r="BJ278" s="692"/>
      <c r="BK278" s="692"/>
      <c r="BL278" s="692"/>
      <c r="BN278" s="692"/>
      <c r="BO278" s="692"/>
      <c r="BP278" s="692"/>
      <c r="BQ278" s="692"/>
      <c r="BR278" s="692"/>
      <c r="BS278" s="692"/>
      <c r="BT278" s="692"/>
      <c r="BU278" s="692"/>
      <c r="BV278" s="692"/>
      <c r="BW278" s="692"/>
      <c r="BX278" s="692"/>
      <c r="BY278" s="692"/>
      <c r="BZ278" s="692"/>
      <c r="CB278" s="692"/>
      <c r="CC278" s="692"/>
      <c r="CD278" s="692"/>
      <c r="CE278" s="692"/>
      <c r="CF278" s="692"/>
      <c r="CG278" s="692"/>
      <c r="CH278" s="692"/>
      <c r="CI278" s="692"/>
      <c r="CJ278" s="692"/>
      <c r="CK278" s="692"/>
      <c r="CL278" s="692"/>
      <c r="CM278" s="692"/>
      <c r="CN278" s="692"/>
      <c r="CP278" s="692"/>
      <c r="CQ278" s="692"/>
      <c r="CR278" s="692"/>
      <c r="CS278" s="692"/>
      <c r="CT278" s="692"/>
      <c r="CU278" s="692"/>
      <c r="CV278" s="692"/>
      <c r="CW278" s="692"/>
      <c r="CX278" s="692"/>
      <c r="CY278" s="692"/>
      <c r="CZ278" s="692"/>
      <c r="DA278" s="692"/>
      <c r="DB278" s="692"/>
      <c r="DD278" s="692"/>
      <c r="DE278" s="692"/>
      <c r="DF278" s="692"/>
      <c r="DG278" s="692"/>
      <c r="DH278" s="692"/>
      <c r="DI278" s="692"/>
      <c r="DJ278" s="692"/>
      <c r="DK278" s="692"/>
      <c r="DL278" s="692"/>
      <c r="DM278" s="692"/>
      <c r="DN278" s="692"/>
      <c r="DO278" s="692"/>
      <c r="DP278" s="692"/>
      <c r="DQ278" s="692"/>
      <c r="DR278" s="692"/>
      <c r="DT278" s="692"/>
      <c r="DU278" s="692"/>
      <c r="DV278" s="692"/>
      <c r="DW278" s="692"/>
      <c r="DX278" s="692"/>
      <c r="DY278" s="692"/>
      <c r="DZ278" s="692"/>
      <c r="EA278" s="692"/>
      <c r="EB278" s="692"/>
      <c r="EC278" s="692"/>
      <c r="ED278" s="692"/>
      <c r="EE278" s="692"/>
      <c r="EF278" s="692"/>
      <c r="EG278" s="692"/>
      <c r="EH278" s="692"/>
      <c r="EI278" s="692"/>
      <c r="EJ278" s="692"/>
      <c r="EK278" s="692"/>
      <c r="EL278" s="692"/>
      <c r="EM278" s="692"/>
      <c r="EN278" s="692"/>
      <c r="EO278" s="692"/>
      <c r="EP278" s="692"/>
      <c r="EQ278" s="692"/>
      <c r="ER278" s="692"/>
      <c r="ES278" s="692"/>
      <c r="EU278" s="692"/>
      <c r="EV278" s="692"/>
      <c r="EW278" s="692"/>
      <c r="EX278" s="692"/>
      <c r="EY278" s="692"/>
      <c r="EZ278" s="692"/>
      <c r="FA278" s="692"/>
      <c r="FB278" s="692"/>
      <c r="FC278" s="692"/>
      <c r="FD278" s="692"/>
      <c r="FE278" s="692"/>
      <c r="FF278" s="692"/>
      <c r="FH278" s="692"/>
      <c r="FI278" s="692"/>
      <c r="FJ278" s="692"/>
      <c r="FK278" s="692"/>
      <c r="FL278" s="692"/>
      <c r="FM278" s="692"/>
      <c r="FN278" s="692"/>
      <c r="FO278" s="692"/>
      <c r="FP278" s="692"/>
      <c r="FQ278" s="692"/>
      <c r="FR278" s="692"/>
      <c r="FS278" s="692"/>
      <c r="FU278" s="692"/>
      <c r="FV278" s="692"/>
      <c r="FW278" s="692"/>
      <c r="FX278" s="692"/>
      <c r="FY278" s="692"/>
      <c r="FZ278" s="692"/>
      <c r="GA278" s="692"/>
      <c r="GB278" s="692"/>
      <c r="GC278" s="692"/>
      <c r="GD278" s="692"/>
      <c r="GE278" s="692"/>
      <c r="GF278" s="692"/>
      <c r="GG278" s="692"/>
      <c r="GI278" s="692"/>
      <c r="GJ278" s="692"/>
      <c r="GK278" s="692"/>
      <c r="GL278" s="692"/>
      <c r="GM278" s="692"/>
      <c r="GN278" s="692"/>
      <c r="GO278" s="692"/>
      <c r="GP278" s="692"/>
      <c r="GQ278" s="692"/>
      <c r="GR278" s="692"/>
      <c r="GS278" s="692"/>
      <c r="GT278" s="692"/>
      <c r="GU278" s="692"/>
      <c r="GW278" s="692"/>
      <c r="GX278" s="692"/>
      <c r="GY278" s="692"/>
      <c r="GZ278" s="692"/>
      <c r="HA278" s="692"/>
      <c r="HB278" s="692"/>
      <c r="HC278" s="692"/>
      <c r="HD278" s="692"/>
      <c r="HE278" s="692"/>
      <c r="HF278" s="692"/>
      <c r="HG278" s="692"/>
      <c r="HH278" s="692"/>
      <c r="HI278" s="692"/>
      <c r="HJ278" s="692"/>
      <c r="HK278" s="692"/>
      <c r="HL278" s="692"/>
      <c r="HM278" s="692"/>
      <c r="HN278" s="692"/>
      <c r="HO278" s="692"/>
      <c r="HP278" s="692"/>
      <c r="HQ278" s="692"/>
      <c r="HR278" s="692"/>
      <c r="HS278" s="692"/>
      <c r="HT278" s="692"/>
      <c r="HU278" s="692"/>
      <c r="HV278" s="692"/>
      <c r="HW278" s="692"/>
      <c r="HX278" s="692"/>
      <c r="HY278" s="692"/>
      <c r="HZ278" s="692"/>
      <c r="IA278" s="692"/>
      <c r="IB278" s="692"/>
      <c r="IC278" s="692"/>
      <c r="ID278" s="692"/>
      <c r="IE278" s="692"/>
      <c r="IF278" s="692"/>
      <c r="IG278" s="692"/>
      <c r="IH278" s="692"/>
      <c r="II278" s="692"/>
      <c r="IJ278" s="692"/>
      <c r="IK278" s="692"/>
      <c r="IL278" s="692"/>
      <c r="IM278" s="692"/>
      <c r="IQ278" s="692"/>
      <c r="IR278" s="692"/>
      <c r="IS278" s="692"/>
      <c r="IT278" s="692"/>
      <c r="IU278" s="692"/>
      <c r="IV278" s="692"/>
      <c r="IW278" s="692"/>
      <c r="IX278" s="692"/>
      <c r="IY278" s="692"/>
      <c r="IZ278" s="692"/>
      <c r="JA278" s="692"/>
      <c r="JB278" s="692"/>
      <c r="JC278" s="692"/>
      <c r="JD278" s="692"/>
      <c r="JE278" s="692"/>
      <c r="JF278" s="692"/>
      <c r="JH278" s="692"/>
      <c r="JI278" s="692"/>
      <c r="JJ278" s="692"/>
      <c r="JK278" s="692"/>
      <c r="JL278" s="692"/>
      <c r="JM278" s="692"/>
      <c r="JN278" s="692"/>
      <c r="JO278" s="692"/>
      <c r="JP278" s="692"/>
      <c r="JQ278" s="692"/>
      <c r="JR278" s="692"/>
      <c r="JS278" s="692"/>
      <c r="JT278" s="692"/>
      <c r="JU278" s="692"/>
      <c r="JV278" s="692"/>
      <c r="JW278" s="692"/>
      <c r="JZ278" s="692"/>
      <c r="KA278" s="692"/>
      <c r="KB278" s="692"/>
      <c r="KC278" s="692"/>
      <c r="KD278" s="692"/>
      <c r="KE278" s="692"/>
      <c r="KF278" s="692"/>
      <c r="KG278" s="692"/>
      <c r="KH278" s="692"/>
      <c r="KI278" s="692"/>
      <c r="KJ278" s="692"/>
      <c r="KK278" s="692"/>
      <c r="KL278" s="692"/>
      <c r="KM278" s="692"/>
      <c r="KN278" s="692"/>
      <c r="KO278" s="692"/>
      <c r="KQ278" s="692"/>
      <c r="KR278" s="692"/>
      <c r="KS278" s="692"/>
      <c r="KT278" s="692"/>
      <c r="KU278" s="757"/>
      <c r="KV278" s="692"/>
      <c r="KW278" s="692"/>
      <c r="KX278" s="692"/>
      <c r="KY278" s="692"/>
      <c r="KZ278" s="692"/>
      <c r="LA278" s="692"/>
      <c r="LB278" s="692"/>
      <c r="LC278" s="692"/>
      <c r="LD278" s="692"/>
      <c r="LE278" s="692"/>
      <c r="LF278" s="692"/>
      <c r="LI278" s="692"/>
      <c r="LJ278" s="692"/>
      <c r="LK278" s="692"/>
      <c r="LL278" s="692"/>
      <c r="LM278" s="757"/>
      <c r="LN278" s="692"/>
      <c r="LO278" s="692"/>
      <c r="LP278" s="692"/>
      <c r="LQ278" s="692"/>
      <c r="LR278" s="692"/>
      <c r="LS278" s="692"/>
      <c r="LT278" s="692"/>
      <c r="LU278" s="692"/>
      <c r="LV278" s="692"/>
      <c r="LW278" s="692"/>
      <c r="LX278" s="692"/>
      <c r="LZ278" s="692"/>
      <c r="MA278" s="692"/>
      <c r="MB278" s="692"/>
      <c r="MC278" s="692"/>
      <c r="MD278" s="757"/>
      <c r="ME278" s="692"/>
      <c r="MF278" s="692"/>
      <c r="MG278" s="692"/>
      <c r="MH278" s="692"/>
      <c r="MI278" s="692"/>
      <c r="MJ278" s="692"/>
      <c r="MK278" s="692"/>
      <c r="ML278" s="692"/>
      <c r="MM278" s="692"/>
      <c r="MN278" s="692"/>
      <c r="MO278" s="692"/>
      <c r="MQ278" s="692"/>
      <c r="MR278" s="692"/>
      <c r="MS278" s="692"/>
      <c r="MT278" s="692"/>
      <c r="MU278" s="757"/>
      <c r="MV278" s="692"/>
      <c r="MW278" s="692"/>
      <c r="MX278" s="692"/>
      <c r="MY278" s="692"/>
      <c r="MZ278" s="692"/>
      <c r="NA278" s="692"/>
      <c r="NB278" s="692"/>
      <c r="NC278" s="692"/>
      <c r="ND278" s="692"/>
      <c r="NE278" s="692"/>
      <c r="NF278" s="692"/>
      <c r="NI278" s="692"/>
      <c r="NJ278" s="692"/>
      <c r="NK278" s="692"/>
      <c r="NL278" s="692"/>
      <c r="NM278" s="757"/>
      <c r="NN278" s="692"/>
      <c r="NO278" s="692"/>
      <c r="NP278" s="692"/>
      <c r="NQ278" s="692"/>
      <c r="NR278" s="692"/>
      <c r="NS278" s="692"/>
      <c r="NT278" s="692"/>
      <c r="NU278" s="692"/>
      <c r="NV278" s="692"/>
      <c r="NW278" s="692"/>
      <c r="NX278" s="692"/>
      <c r="OA278" s="692"/>
      <c r="OB278" s="692"/>
      <c r="OC278" s="692"/>
      <c r="OD278" s="692"/>
      <c r="OE278" s="757"/>
      <c r="OF278" s="692"/>
      <c r="OG278" s="692"/>
      <c r="OH278" s="692"/>
      <c r="OI278" s="692"/>
      <c r="OJ278" s="692"/>
      <c r="OK278" s="692"/>
      <c r="OL278" s="692"/>
      <c r="OM278" s="692"/>
      <c r="ON278" s="692"/>
      <c r="OQ278" s="692"/>
      <c r="OR278" s="692"/>
      <c r="OS278" s="692"/>
      <c r="OT278" s="692"/>
      <c r="OU278" s="757"/>
      <c r="OV278" s="692"/>
      <c r="OW278" s="692"/>
      <c r="OX278" s="692"/>
      <c r="OY278" s="692"/>
      <c r="OZ278" s="692"/>
      <c r="PA278" s="692"/>
      <c r="PB278" s="692"/>
      <c r="PC278" s="692"/>
      <c r="PD278" s="692"/>
      <c r="PG278" s="692"/>
      <c r="PH278" s="692"/>
      <c r="PI278" s="692"/>
      <c r="PJ278" s="692"/>
      <c r="PK278" s="757"/>
      <c r="PL278" s="692"/>
      <c r="PM278" s="692"/>
      <c r="PN278" s="692"/>
      <c r="PO278" s="692"/>
      <c r="PP278" s="692"/>
      <c r="PQ278" s="692"/>
      <c r="PR278" s="692"/>
      <c r="PS278" s="692"/>
      <c r="PT278" s="692"/>
      <c r="PV278" s="692"/>
      <c r="PW278" s="692"/>
      <c r="PX278" s="692"/>
      <c r="PY278" s="692"/>
      <c r="PZ278" s="757"/>
      <c r="QA278" s="692"/>
      <c r="QB278" s="692"/>
      <c r="QC278" s="692"/>
      <c r="QD278" s="692"/>
      <c r="QE278" s="692"/>
      <c r="QF278" s="692"/>
      <c r="QG278" s="692"/>
      <c r="QH278" s="692"/>
      <c r="QI278" s="692"/>
      <c r="QK278" s="13"/>
      <c r="QL278" s="13"/>
      <c r="QM278" s="13"/>
      <c r="QN278" s="13"/>
      <c r="QO278" s="666"/>
      <c r="QP278" s="13"/>
      <c r="QQ278" s="13"/>
      <c r="QR278" s="13"/>
      <c r="QS278" s="13"/>
      <c r="QT278" s="13"/>
      <c r="QU278" s="13"/>
      <c r="QV278" s="13"/>
      <c r="QW278" s="13"/>
      <c r="QX278" s="13"/>
      <c r="QZ278" s="622"/>
      <c r="RA278" s="482">
        <v>13.7</v>
      </c>
      <c r="RB278" s="482">
        <v>14.76</v>
      </c>
      <c r="RC278" s="516"/>
      <c r="RD278" s="481" t="s">
        <v>62</v>
      </c>
      <c r="RE278" s="482">
        <f>RB278-RA278+RL278-RK278</f>
        <v>0.77500000000000036</v>
      </c>
      <c r="RF278" s="483">
        <f>RE278/RA278</f>
        <v>5.6569343065693459E-2</v>
      </c>
      <c r="RG278" s="480"/>
      <c r="RH278" s="480"/>
      <c r="RI278" s="480"/>
      <c r="RJ278" s="588" t="s">
        <v>39</v>
      </c>
      <c r="RK278" s="589">
        <f>0.05*RA278</f>
        <v>0.68500000000000005</v>
      </c>
      <c r="RL278" s="590">
        <v>0.4</v>
      </c>
      <c r="RM278" s="633" t="s">
        <v>790</v>
      </c>
      <c r="RQ278" s="622"/>
      <c r="RR278" s="482">
        <v>13.7</v>
      </c>
      <c r="RS278" s="482">
        <v>14.76</v>
      </c>
      <c r="RT278" s="516"/>
      <c r="RU278" s="481" t="s">
        <v>62</v>
      </c>
      <c r="RV278" s="482">
        <f>RS278-RR278+SC278-SB278</f>
        <v>0.77500000000000036</v>
      </c>
      <c r="RW278" s="483">
        <f>RV278/RR278</f>
        <v>5.6569343065693459E-2</v>
      </c>
      <c r="RX278" s="480"/>
      <c r="RY278" s="480"/>
      <c r="RZ278" s="480"/>
      <c r="SA278" s="588" t="s">
        <v>39</v>
      </c>
      <c r="SB278" s="589">
        <f>0.05*RR278</f>
        <v>0.68500000000000005</v>
      </c>
      <c r="SC278" s="590">
        <v>0.4</v>
      </c>
      <c r="SD278" s="633" t="s">
        <v>790</v>
      </c>
    </row>
    <row r="279" spans="1:16349">
      <c r="A279" s="472"/>
      <c r="B279" s="473">
        <v>20</v>
      </c>
      <c r="C279" s="472" t="s">
        <v>95</v>
      </c>
      <c r="D279" s="791">
        <v>1042</v>
      </c>
      <c r="E279" s="474" t="s">
        <v>751</v>
      </c>
      <c r="F279" s="472" t="s">
        <v>752</v>
      </c>
      <c r="G279" s="612" t="s">
        <v>756</v>
      </c>
      <c r="H279" s="472"/>
      <c r="J279" s="692"/>
      <c r="K279" s="692"/>
      <c r="L279" s="692"/>
      <c r="M279" s="692"/>
      <c r="N279" s="692"/>
      <c r="O279" s="692"/>
      <c r="P279" s="692"/>
      <c r="Q279" s="692"/>
      <c r="R279" s="692"/>
      <c r="S279" s="692"/>
      <c r="T279" s="692"/>
      <c r="U279" s="692"/>
      <c r="V279" s="692"/>
      <c r="X279" s="692"/>
      <c r="Y279" s="692"/>
      <c r="Z279" s="692"/>
      <c r="AA279" s="692"/>
      <c r="AB279" s="692"/>
      <c r="AC279" s="692"/>
      <c r="AD279" s="692"/>
      <c r="AE279" s="692"/>
      <c r="AF279" s="692"/>
      <c r="AG279" s="692"/>
      <c r="AH279" s="692"/>
      <c r="AI279" s="692"/>
      <c r="AJ279" s="692"/>
      <c r="AL279" s="692"/>
      <c r="AM279" s="692"/>
      <c r="AN279" s="692"/>
      <c r="AO279" s="692"/>
      <c r="AP279" s="692"/>
      <c r="AQ279" s="692"/>
      <c r="AR279" s="692"/>
      <c r="AS279" s="692"/>
      <c r="AT279" s="692"/>
      <c r="AU279" s="692"/>
      <c r="AV279" s="692"/>
      <c r="AW279" s="692"/>
      <c r="AX279" s="692"/>
      <c r="AZ279" s="692"/>
      <c r="BA279" s="692"/>
      <c r="BB279" s="692"/>
      <c r="BC279" s="692"/>
      <c r="BD279" s="692"/>
      <c r="BE279" s="692"/>
      <c r="BF279" s="692"/>
      <c r="BG279" s="692"/>
      <c r="BH279" s="692"/>
      <c r="BI279" s="692"/>
      <c r="BJ279" s="692"/>
      <c r="BK279" s="692"/>
      <c r="BL279" s="692"/>
      <c r="BN279" s="692"/>
      <c r="BO279" s="692"/>
      <c r="BP279" s="692"/>
      <c r="BQ279" s="692"/>
      <c r="BR279" s="692"/>
      <c r="BS279" s="692"/>
      <c r="BT279" s="692"/>
      <c r="BU279" s="692"/>
      <c r="BV279" s="692"/>
      <c r="BW279" s="692"/>
      <c r="BX279" s="692"/>
      <c r="BY279" s="692"/>
      <c r="BZ279" s="692"/>
      <c r="CB279" s="692"/>
      <c r="CC279" s="692"/>
      <c r="CD279" s="692"/>
      <c r="CE279" s="692"/>
      <c r="CF279" s="692"/>
      <c r="CG279" s="692"/>
      <c r="CH279" s="692"/>
      <c r="CI279" s="692"/>
      <c r="CJ279" s="692"/>
      <c r="CK279" s="692"/>
      <c r="CL279" s="692"/>
      <c r="CM279" s="692"/>
      <c r="CN279" s="692"/>
      <c r="CP279" s="692"/>
      <c r="CQ279" s="692"/>
      <c r="CR279" s="692"/>
      <c r="CS279" s="692"/>
      <c r="CT279" s="692"/>
      <c r="CU279" s="692"/>
      <c r="CV279" s="692"/>
      <c r="CW279" s="692"/>
      <c r="CX279" s="692"/>
      <c r="CY279" s="692"/>
      <c r="CZ279" s="692"/>
      <c r="DA279" s="692"/>
      <c r="DB279" s="692"/>
      <c r="DD279" s="692"/>
      <c r="DE279" s="692"/>
      <c r="DF279" s="692"/>
      <c r="DG279" s="692"/>
      <c r="DH279" s="692"/>
      <c r="DI279" s="692"/>
      <c r="DJ279" s="692"/>
      <c r="DK279" s="692"/>
      <c r="DL279" s="692"/>
      <c r="DM279" s="692"/>
      <c r="DN279" s="692"/>
      <c r="DO279" s="692"/>
      <c r="DP279" s="692"/>
      <c r="DQ279" s="692"/>
      <c r="DR279" s="692"/>
      <c r="DT279" s="692"/>
      <c r="DU279" s="692"/>
      <c r="DV279" s="692"/>
      <c r="DW279" s="692"/>
      <c r="DX279" s="692"/>
      <c r="DY279" s="692"/>
      <c r="DZ279" s="692"/>
      <c r="EA279" s="692"/>
      <c r="EB279" s="692"/>
      <c r="EC279" s="692"/>
      <c r="ED279" s="692"/>
      <c r="EE279" s="692"/>
      <c r="EF279" s="692"/>
      <c r="EG279" s="692"/>
      <c r="EH279" s="692"/>
      <c r="EI279" s="692"/>
      <c r="EJ279" s="692"/>
      <c r="EK279" s="692"/>
      <c r="EL279" s="692"/>
      <c r="EM279" s="692"/>
      <c r="EN279" s="692"/>
      <c r="EO279" s="692"/>
      <c r="EP279" s="692"/>
      <c r="EQ279" s="692"/>
      <c r="ER279" s="692"/>
      <c r="ES279" s="692"/>
      <c r="EU279" s="692"/>
      <c r="EV279" s="692"/>
      <c r="EW279" s="692"/>
      <c r="EX279" s="692"/>
      <c r="EY279" s="692"/>
      <c r="EZ279" s="692"/>
      <c r="FA279" s="692"/>
      <c r="FB279" s="692"/>
      <c r="FC279" s="692"/>
      <c r="FD279" s="692"/>
      <c r="FE279" s="692"/>
      <c r="FF279" s="692"/>
      <c r="FH279" s="692"/>
      <c r="FI279" s="692"/>
      <c r="FJ279" s="692"/>
      <c r="FK279" s="692"/>
      <c r="FL279" s="692"/>
      <c r="FM279" s="692"/>
      <c r="FN279" s="692"/>
      <c r="FO279" s="692"/>
      <c r="FP279" s="692"/>
      <c r="FQ279" s="692"/>
      <c r="FR279" s="692"/>
      <c r="FS279" s="692"/>
      <c r="FU279" s="692"/>
      <c r="FV279" s="692"/>
      <c r="FW279" s="692"/>
      <c r="FX279" s="692"/>
      <c r="FY279" s="692"/>
      <c r="FZ279" s="692"/>
      <c r="GA279" s="692"/>
      <c r="GB279" s="692"/>
      <c r="GC279" s="692"/>
      <c r="GD279" s="692"/>
      <c r="GE279" s="692"/>
      <c r="GF279" s="692"/>
      <c r="GG279" s="692"/>
      <c r="GI279" s="692"/>
      <c r="GJ279" s="692"/>
      <c r="GK279" s="692"/>
      <c r="GL279" s="692"/>
      <c r="GM279" s="692"/>
      <c r="GN279" s="692"/>
      <c r="GO279" s="692"/>
      <c r="GP279" s="692"/>
      <c r="GQ279" s="692"/>
      <c r="GR279" s="692"/>
      <c r="GS279" s="692"/>
      <c r="GT279" s="692"/>
      <c r="GU279" s="692"/>
      <c r="GW279" s="692"/>
      <c r="GX279" s="692"/>
      <c r="GY279" s="692"/>
      <c r="GZ279" s="692"/>
      <c r="HA279" s="692"/>
      <c r="HB279" s="692"/>
      <c r="HC279" s="692"/>
      <c r="HD279" s="692"/>
      <c r="HE279" s="692"/>
      <c r="HF279" s="692"/>
      <c r="HG279" s="692"/>
      <c r="HH279" s="692"/>
      <c r="HI279" s="692"/>
      <c r="HJ279" s="692"/>
      <c r="HK279" s="692"/>
      <c r="HL279" s="692"/>
      <c r="HM279" s="692"/>
      <c r="HN279" s="692"/>
      <c r="HO279" s="692"/>
      <c r="HP279" s="692"/>
      <c r="HQ279" s="692"/>
      <c r="HR279" s="692"/>
      <c r="HS279" s="692"/>
      <c r="HT279" s="692"/>
      <c r="HU279" s="692"/>
      <c r="HV279" s="692"/>
      <c r="HW279" s="692"/>
      <c r="HX279" s="692"/>
      <c r="HY279" s="692"/>
      <c r="HZ279" s="692"/>
      <c r="IA279" s="692"/>
      <c r="IB279" s="692"/>
      <c r="IC279" s="692"/>
      <c r="ID279" s="692"/>
      <c r="IE279" s="692"/>
      <c r="IF279" s="692"/>
      <c r="IG279" s="692"/>
      <c r="IH279" s="692"/>
      <c r="II279" s="692"/>
      <c r="IJ279" s="692"/>
      <c r="IK279" s="692"/>
      <c r="IL279" s="692"/>
      <c r="IM279" s="692"/>
      <c r="IQ279" s="692"/>
      <c r="IR279" s="692"/>
      <c r="IS279" s="692"/>
      <c r="IT279" s="692"/>
      <c r="IU279" s="692"/>
      <c r="IV279" s="692"/>
      <c r="IW279" s="692"/>
      <c r="IX279" s="692"/>
      <c r="IY279" s="692"/>
      <c r="IZ279" s="692"/>
      <c r="JA279" s="692"/>
      <c r="JB279" s="692"/>
      <c r="JC279" s="692"/>
      <c r="JD279" s="692"/>
      <c r="JE279" s="692"/>
      <c r="JF279" s="692"/>
      <c r="JH279" s="692"/>
      <c r="JI279" s="692"/>
      <c r="JJ279" s="692"/>
      <c r="JK279" s="692"/>
      <c r="JL279" s="692"/>
      <c r="JM279" s="692"/>
      <c r="JN279" s="692"/>
      <c r="JO279" s="692"/>
      <c r="JP279" s="692"/>
      <c r="JQ279" s="692"/>
      <c r="JR279" s="692"/>
      <c r="JS279" s="692"/>
      <c r="JT279" s="692"/>
      <c r="JU279" s="692"/>
      <c r="JV279" s="692"/>
      <c r="JW279" s="692"/>
      <c r="JZ279" s="692"/>
      <c r="KA279" s="692"/>
      <c r="KB279" s="692"/>
      <c r="KC279" s="692"/>
      <c r="KD279" s="692"/>
      <c r="KE279" s="692"/>
      <c r="KF279" s="692"/>
      <c r="KG279" s="692"/>
      <c r="KH279" s="692"/>
      <c r="KI279" s="692"/>
      <c r="KJ279" s="692"/>
      <c r="KK279" s="692"/>
      <c r="KL279" s="692"/>
      <c r="KM279" s="692"/>
      <c r="KN279" s="692"/>
      <c r="KO279" s="692"/>
      <c r="KQ279" s="692"/>
      <c r="KR279" s="692"/>
      <c r="KS279" s="692"/>
      <c r="KT279" s="692"/>
      <c r="KU279" s="757"/>
      <c r="KV279" s="692"/>
      <c r="KW279" s="692"/>
      <c r="KX279" s="692"/>
      <c r="KY279" s="692"/>
      <c r="KZ279" s="692"/>
      <c r="LA279" s="692"/>
      <c r="LB279" s="692"/>
      <c r="LC279" s="692"/>
      <c r="LD279" s="692"/>
      <c r="LE279" s="692"/>
      <c r="LF279" s="692"/>
      <c r="LI279" s="692"/>
      <c r="LJ279" s="692"/>
      <c r="LK279" s="692"/>
      <c r="LL279" s="692"/>
      <c r="LM279" s="757"/>
      <c r="LN279" s="692"/>
      <c r="LO279" s="692"/>
      <c r="LP279" s="692"/>
      <c r="LQ279" s="692"/>
      <c r="LR279" s="692"/>
      <c r="LS279" s="692"/>
      <c r="LT279" s="692"/>
      <c r="LU279" s="692"/>
      <c r="LV279" s="692"/>
      <c r="LW279" s="692"/>
      <c r="LX279" s="692"/>
      <c r="LZ279" s="692"/>
      <c r="MA279" s="692"/>
      <c r="MB279" s="692"/>
      <c r="MC279" s="692"/>
      <c r="MD279" s="757"/>
      <c r="ME279" s="692"/>
      <c r="MF279" s="692"/>
      <c r="MG279" s="692"/>
      <c r="MH279" s="692"/>
      <c r="MI279" s="692"/>
      <c r="MJ279" s="692"/>
      <c r="MK279" s="692"/>
      <c r="ML279" s="692"/>
      <c r="MM279" s="692"/>
      <c r="MN279" s="692"/>
      <c r="MO279" s="692"/>
      <c r="MQ279" s="692"/>
      <c r="MR279" s="692"/>
      <c r="MS279" s="692"/>
      <c r="MT279" s="692"/>
      <c r="MU279" s="757"/>
      <c r="MV279" s="692"/>
      <c r="MW279" s="692"/>
      <c r="MX279" s="692"/>
      <c r="MY279" s="692"/>
      <c r="MZ279" s="692"/>
      <c r="NA279" s="692"/>
      <c r="NB279" s="692"/>
      <c r="NC279" s="692"/>
      <c r="ND279" s="692"/>
      <c r="NE279" s="692"/>
      <c r="NF279" s="692"/>
      <c r="NI279" s="692"/>
      <c r="NJ279" s="692"/>
      <c r="NK279" s="692"/>
      <c r="NL279" s="692"/>
      <c r="NM279" s="757"/>
      <c r="NN279" s="692"/>
      <c r="NO279" s="692"/>
      <c r="NP279" s="692"/>
      <c r="NQ279" s="692"/>
      <c r="NR279" s="692"/>
      <c r="NS279" s="692"/>
      <c r="NT279" s="692"/>
      <c r="NU279" s="692"/>
      <c r="NV279" s="692"/>
      <c r="NW279" s="692"/>
      <c r="NX279" s="692"/>
      <c r="OA279" s="692"/>
      <c r="OB279" s="692"/>
      <c r="OC279" s="692"/>
      <c r="OD279" s="692"/>
      <c r="OE279" s="757"/>
      <c r="OF279" s="692"/>
      <c r="OG279" s="692"/>
      <c r="OH279" s="692"/>
      <c r="OI279" s="692"/>
      <c r="OJ279" s="692"/>
      <c r="OK279" s="692"/>
      <c r="OL279" s="692"/>
      <c r="OM279" s="692"/>
      <c r="ON279" s="692"/>
      <c r="OQ279" s="692"/>
      <c r="OR279" s="692"/>
      <c r="OS279" s="692"/>
      <c r="OT279" s="692"/>
      <c r="OU279" s="757"/>
      <c r="OV279" s="692"/>
      <c r="OW279" s="692"/>
      <c r="OX279" s="692"/>
      <c r="OY279" s="692"/>
      <c r="OZ279" s="692"/>
      <c r="PA279" s="692"/>
      <c r="PB279" s="692"/>
      <c r="PC279" s="692"/>
      <c r="PD279" s="692"/>
      <c r="PG279" s="692"/>
      <c r="PH279" s="692"/>
      <c r="PI279" s="692"/>
      <c r="PJ279" s="692"/>
      <c r="PK279" s="757"/>
      <c r="PL279" s="692"/>
      <c r="PM279" s="692"/>
      <c r="PN279" s="692"/>
      <c r="PO279" s="692"/>
      <c r="PP279" s="692"/>
      <c r="PQ279" s="692"/>
      <c r="PR279" s="692"/>
      <c r="PS279" s="692"/>
      <c r="PT279" s="692"/>
      <c r="PV279" s="692"/>
      <c r="PW279" s="692"/>
      <c r="PX279" s="692"/>
      <c r="PY279" s="692"/>
      <c r="PZ279" s="757"/>
      <c r="QA279" s="692"/>
      <c r="QB279" s="692"/>
      <c r="QC279" s="692"/>
      <c r="QD279" s="692"/>
      <c r="QE279" s="692"/>
      <c r="QF279" s="692"/>
      <c r="QG279" s="692"/>
      <c r="QH279" s="692"/>
      <c r="QI279" s="692"/>
      <c r="QK279" s="13"/>
      <c r="QL279" s="13"/>
      <c r="QM279" s="13"/>
      <c r="QN279" s="13"/>
      <c r="QO279" s="666"/>
      <c r="QP279" s="13"/>
      <c r="QQ279" s="13"/>
      <c r="QR279" s="13"/>
      <c r="QS279" s="13"/>
      <c r="QT279" s="13"/>
      <c r="QU279" s="13"/>
      <c r="QV279" s="13"/>
      <c r="QW279" s="13"/>
      <c r="QX279" s="13"/>
      <c r="QZ279" s="622"/>
      <c r="RA279" s="482">
        <v>15.15</v>
      </c>
      <c r="RB279" s="482">
        <v>16.36</v>
      </c>
      <c r="RC279" s="516"/>
      <c r="RD279" s="481" t="s">
        <v>62</v>
      </c>
      <c r="RE279" s="482">
        <f>RB279-RA279+RL279-RK279</f>
        <v>0.85249999999999893</v>
      </c>
      <c r="RF279" s="483">
        <f>RE279/RA279</f>
        <v>5.6270627062706198E-2</v>
      </c>
      <c r="RG279" s="480"/>
      <c r="RH279" s="480"/>
      <c r="RI279" s="480"/>
      <c r="RJ279" s="588" t="s">
        <v>39</v>
      </c>
      <c r="RK279" s="589">
        <f>0.05*RA279</f>
        <v>0.75750000000000006</v>
      </c>
      <c r="RL279" s="590">
        <v>0.4</v>
      </c>
      <c r="RM279" s="633" t="s">
        <v>790</v>
      </c>
      <c r="RQ279" s="622"/>
      <c r="RR279" s="482">
        <v>15.15</v>
      </c>
      <c r="RS279" s="482">
        <v>16.36</v>
      </c>
      <c r="RT279" s="516"/>
      <c r="RU279" s="481" t="s">
        <v>62</v>
      </c>
      <c r="RV279" s="482">
        <f>RS279-RR279+SC279-SB279</f>
        <v>0.85249999999999893</v>
      </c>
      <c r="RW279" s="483">
        <f>RV279/RR279</f>
        <v>5.6270627062706198E-2</v>
      </c>
      <c r="RX279" s="480"/>
      <c r="RY279" s="480"/>
      <c r="RZ279" s="480"/>
      <c r="SA279" s="588" t="s">
        <v>39</v>
      </c>
      <c r="SB279" s="589">
        <f>0.05*RR279</f>
        <v>0.75750000000000006</v>
      </c>
      <c r="SC279" s="590">
        <v>0.4</v>
      </c>
      <c r="SD279" s="633" t="s">
        <v>790</v>
      </c>
    </row>
    <row r="280" spans="1:16349">
      <c r="A280" s="472" t="s">
        <v>758</v>
      </c>
      <c r="B280" s="473">
        <v>20</v>
      </c>
      <c r="C280" s="472" t="s">
        <v>95</v>
      </c>
      <c r="D280" s="791">
        <v>1042</v>
      </c>
      <c r="E280" s="474" t="s">
        <v>751</v>
      </c>
      <c r="F280" s="472" t="s">
        <v>752</v>
      </c>
      <c r="G280" s="612" t="s">
        <v>759</v>
      </c>
      <c r="H280" s="472"/>
      <c r="J280" s="692"/>
      <c r="K280" s="692"/>
      <c r="L280" s="692"/>
      <c r="M280" s="692"/>
      <c r="N280" s="692"/>
      <c r="O280" s="692"/>
      <c r="P280" s="692"/>
      <c r="Q280" s="692"/>
      <c r="R280" s="692"/>
      <c r="S280" s="692"/>
      <c r="T280" s="692"/>
      <c r="U280" s="692"/>
      <c r="V280" s="692"/>
      <c r="X280" s="692"/>
      <c r="Y280" s="692"/>
      <c r="Z280" s="692"/>
      <c r="AA280" s="692"/>
      <c r="AB280" s="692"/>
      <c r="AC280" s="692"/>
      <c r="AD280" s="692"/>
      <c r="AE280" s="692"/>
      <c r="AF280" s="692"/>
      <c r="AG280" s="692"/>
      <c r="AH280" s="692"/>
      <c r="AI280" s="692"/>
      <c r="AJ280" s="692"/>
      <c r="AL280" s="692"/>
      <c r="AM280" s="692"/>
      <c r="AN280" s="692"/>
      <c r="AO280" s="692"/>
      <c r="AP280" s="692"/>
      <c r="AQ280" s="692"/>
      <c r="AR280" s="692"/>
      <c r="AS280" s="692"/>
      <c r="AT280" s="692"/>
      <c r="AU280" s="692"/>
      <c r="AV280" s="692"/>
      <c r="AW280" s="692"/>
      <c r="AX280" s="692"/>
      <c r="AZ280" s="692"/>
      <c r="BA280" s="692"/>
      <c r="BB280" s="692"/>
      <c r="BC280" s="692"/>
      <c r="BD280" s="692"/>
      <c r="BE280" s="692"/>
      <c r="BF280" s="692"/>
      <c r="BG280" s="692"/>
      <c r="BH280" s="692"/>
      <c r="BI280" s="692"/>
      <c r="BJ280" s="692"/>
      <c r="BK280" s="692"/>
      <c r="BL280" s="692"/>
      <c r="BN280" s="692"/>
      <c r="BO280" s="692"/>
      <c r="BP280" s="692"/>
      <c r="BQ280" s="692"/>
      <c r="BR280" s="692"/>
      <c r="BS280" s="692"/>
      <c r="BT280" s="692"/>
      <c r="BU280" s="692"/>
      <c r="BV280" s="692"/>
      <c r="BW280" s="692"/>
      <c r="BX280" s="692"/>
      <c r="BY280" s="692"/>
      <c r="BZ280" s="692"/>
      <c r="CB280" s="692"/>
      <c r="CC280" s="692"/>
      <c r="CD280" s="692"/>
      <c r="CE280" s="692"/>
      <c r="CF280" s="692"/>
      <c r="CG280" s="692"/>
      <c r="CH280" s="692"/>
      <c r="CI280" s="692"/>
      <c r="CJ280" s="692"/>
      <c r="CK280" s="692"/>
      <c r="CL280" s="692"/>
      <c r="CM280" s="692"/>
      <c r="CN280" s="692"/>
      <c r="CP280" s="692"/>
      <c r="CQ280" s="692"/>
      <c r="CR280" s="692"/>
      <c r="CS280" s="692"/>
      <c r="CT280" s="692"/>
      <c r="CU280" s="692"/>
      <c r="CV280" s="692"/>
      <c r="CW280" s="692"/>
      <c r="CX280" s="692"/>
      <c r="CY280" s="692"/>
      <c r="CZ280" s="692"/>
      <c r="DA280" s="692"/>
      <c r="DB280" s="692"/>
      <c r="DD280" s="692"/>
      <c r="DE280" s="692"/>
      <c r="DF280" s="692"/>
      <c r="DG280" s="692"/>
      <c r="DH280" s="692"/>
      <c r="DI280" s="692"/>
      <c r="DJ280" s="692"/>
      <c r="DK280" s="692"/>
      <c r="DL280" s="692"/>
      <c r="DM280" s="692"/>
      <c r="DN280" s="692"/>
      <c r="DO280" s="692"/>
      <c r="DP280" s="692"/>
      <c r="DQ280" s="692"/>
      <c r="DR280" s="692"/>
      <c r="DT280" s="692"/>
      <c r="DU280" s="692"/>
      <c r="DV280" s="692"/>
      <c r="DW280" s="692"/>
      <c r="DX280" s="692"/>
      <c r="DY280" s="692"/>
      <c r="DZ280" s="692"/>
      <c r="EA280" s="692"/>
      <c r="EB280" s="692"/>
      <c r="EC280" s="692"/>
      <c r="ED280" s="692"/>
      <c r="EE280" s="692"/>
      <c r="EF280" s="692"/>
      <c r="EG280" s="692"/>
      <c r="EH280" s="692"/>
      <c r="EI280" s="692"/>
      <c r="EJ280" s="692"/>
      <c r="EK280" s="692"/>
      <c r="EL280" s="692"/>
      <c r="EM280" s="692"/>
      <c r="EN280" s="692"/>
      <c r="EO280" s="692"/>
      <c r="EP280" s="692"/>
      <c r="EQ280" s="692"/>
      <c r="ER280" s="692"/>
      <c r="ES280" s="692"/>
      <c r="EU280" s="692"/>
      <c r="EV280" s="692"/>
      <c r="EW280" s="692"/>
      <c r="EX280" s="692"/>
      <c r="EY280" s="692"/>
      <c r="EZ280" s="692"/>
      <c r="FA280" s="692"/>
      <c r="FB280" s="692"/>
      <c r="FC280" s="692"/>
      <c r="FD280" s="692"/>
      <c r="FE280" s="692"/>
      <c r="FF280" s="692"/>
      <c r="FH280" s="692"/>
      <c r="FI280" s="692"/>
      <c r="FJ280" s="692"/>
      <c r="FK280" s="692"/>
      <c r="FL280" s="692"/>
      <c r="FM280" s="692"/>
      <c r="FN280" s="692"/>
      <c r="FO280" s="692"/>
      <c r="FP280" s="692"/>
      <c r="FQ280" s="692"/>
      <c r="FR280" s="692"/>
      <c r="FS280" s="692"/>
      <c r="FU280" s="692"/>
      <c r="FV280" s="692"/>
      <c r="FW280" s="692"/>
      <c r="FX280" s="692"/>
      <c r="FY280" s="692"/>
      <c r="FZ280" s="692"/>
      <c r="GA280" s="692"/>
      <c r="GB280" s="692"/>
      <c r="GC280" s="692"/>
      <c r="GD280" s="692"/>
      <c r="GE280" s="692"/>
      <c r="GF280" s="692"/>
      <c r="GG280" s="692"/>
      <c r="GI280" s="692"/>
      <c r="GJ280" s="692"/>
      <c r="GK280" s="692"/>
      <c r="GL280" s="692"/>
      <c r="GM280" s="692"/>
      <c r="GN280" s="692"/>
      <c r="GO280" s="692"/>
      <c r="GP280" s="692"/>
      <c r="GQ280" s="692"/>
      <c r="GR280" s="692"/>
      <c r="GS280" s="692"/>
      <c r="GT280" s="692"/>
      <c r="GU280" s="692"/>
      <c r="GW280" s="692"/>
      <c r="GX280" s="692"/>
      <c r="GY280" s="692"/>
      <c r="GZ280" s="692"/>
      <c r="HA280" s="692"/>
      <c r="HB280" s="692"/>
      <c r="HC280" s="692"/>
      <c r="HD280" s="692"/>
      <c r="HE280" s="692"/>
      <c r="HF280" s="692"/>
      <c r="HG280" s="692"/>
      <c r="HH280" s="692"/>
      <c r="HI280" s="692"/>
      <c r="HJ280" s="692"/>
      <c r="HK280" s="692"/>
      <c r="HL280" s="692"/>
      <c r="HM280" s="692"/>
      <c r="HN280" s="692"/>
      <c r="HO280" s="692"/>
      <c r="HP280" s="692"/>
      <c r="HQ280" s="692"/>
      <c r="HR280" s="692"/>
      <c r="HS280" s="692"/>
      <c r="HT280" s="692"/>
      <c r="HU280" s="692"/>
      <c r="HV280" s="692"/>
      <c r="HW280" s="692"/>
      <c r="HX280" s="692"/>
      <c r="HY280" s="692"/>
      <c r="HZ280" s="692"/>
      <c r="IA280" s="692"/>
      <c r="IB280" s="692"/>
      <c r="IC280" s="692"/>
      <c r="ID280" s="692"/>
      <c r="IE280" s="692"/>
      <c r="IF280" s="692"/>
      <c r="IG280" s="692"/>
      <c r="IH280" s="692"/>
      <c r="II280" s="692"/>
      <c r="IJ280" s="692"/>
      <c r="IK280" s="692"/>
      <c r="IL280" s="692"/>
      <c r="IM280" s="692"/>
      <c r="IQ280" s="692"/>
      <c r="IR280" s="692"/>
      <c r="IS280" s="692"/>
      <c r="IT280" s="692"/>
      <c r="IU280" s="692"/>
      <c r="IV280" s="692"/>
      <c r="IW280" s="692"/>
      <c r="IX280" s="692"/>
      <c r="IY280" s="692"/>
      <c r="IZ280" s="692"/>
      <c r="JA280" s="692"/>
      <c r="JB280" s="692"/>
      <c r="JC280" s="692"/>
      <c r="JD280" s="692"/>
      <c r="JE280" s="692"/>
      <c r="JF280" s="692"/>
      <c r="JH280" s="692"/>
      <c r="JI280" s="692"/>
      <c r="JJ280" s="692"/>
      <c r="JK280" s="692"/>
      <c r="JL280" s="692"/>
      <c r="JM280" s="692"/>
      <c r="JN280" s="692"/>
      <c r="JO280" s="692"/>
      <c r="JP280" s="692"/>
      <c r="JQ280" s="692"/>
      <c r="JR280" s="692"/>
      <c r="JS280" s="692"/>
      <c r="JT280" s="692"/>
      <c r="JU280" s="692"/>
      <c r="JV280" s="692"/>
      <c r="JW280" s="692"/>
      <c r="JZ280" s="692"/>
      <c r="KA280" s="692"/>
      <c r="KB280" s="692"/>
      <c r="KC280" s="692"/>
      <c r="KD280" s="692"/>
      <c r="KE280" s="692"/>
      <c r="KF280" s="692"/>
      <c r="KG280" s="692"/>
      <c r="KH280" s="692"/>
      <c r="KI280" s="692"/>
      <c r="KJ280" s="692"/>
      <c r="KK280" s="692"/>
      <c r="KL280" s="692"/>
      <c r="KM280" s="692"/>
      <c r="KN280" s="692"/>
      <c r="KO280" s="692"/>
      <c r="KQ280" s="692"/>
      <c r="KR280" s="692"/>
      <c r="KS280" s="692"/>
      <c r="KT280" s="692"/>
      <c r="KU280" s="757"/>
      <c r="KV280" s="692"/>
      <c r="KW280" s="692"/>
      <c r="KX280" s="692"/>
      <c r="KY280" s="692"/>
      <c r="KZ280" s="692"/>
      <c r="LA280" s="692"/>
      <c r="LB280" s="692"/>
      <c r="LC280" s="692"/>
      <c r="LD280" s="692"/>
      <c r="LE280" s="692"/>
      <c r="LF280" s="692"/>
      <c r="LI280" s="692"/>
      <c r="LJ280" s="692"/>
      <c r="LK280" s="692"/>
      <c r="LL280" s="692"/>
      <c r="LM280" s="757"/>
      <c r="LN280" s="692"/>
      <c r="LO280" s="692"/>
      <c r="LP280" s="692"/>
      <c r="LQ280" s="692"/>
      <c r="LR280" s="692"/>
      <c r="LS280" s="692"/>
      <c r="LT280" s="692"/>
      <c r="LU280" s="692"/>
      <c r="LV280" s="692"/>
      <c r="LW280" s="692"/>
      <c r="LX280" s="692"/>
      <c r="LZ280" s="692"/>
      <c r="MA280" s="692"/>
      <c r="MB280" s="692"/>
      <c r="MC280" s="692"/>
      <c r="MD280" s="757"/>
      <c r="ME280" s="692"/>
      <c r="MF280" s="692"/>
      <c r="MG280" s="692"/>
      <c r="MH280" s="692"/>
      <c r="MI280" s="692"/>
      <c r="MJ280" s="692"/>
      <c r="MK280" s="692"/>
      <c r="ML280" s="692"/>
      <c r="MM280" s="692"/>
      <c r="MN280" s="692"/>
      <c r="MO280" s="692"/>
      <c r="MQ280" s="692"/>
      <c r="MR280" s="692"/>
      <c r="MS280" s="692"/>
      <c r="MT280" s="692"/>
      <c r="MU280" s="757"/>
      <c r="MV280" s="692"/>
      <c r="MW280" s="692"/>
      <c r="MX280" s="692"/>
      <c r="MY280" s="692"/>
      <c r="MZ280" s="692"/>
      <c r="NA280" s="692"/>
      <c r="NB280" s="692"/>
      <c r="NC280" s="692"/>
      <c r="ND280" s="692"/>
      <c r="NE280" s="692"/>
      <c r="NF280" s="692"/>
      <c r="NI280" s="692"/>
      <c r="NJ280" s="692"/>
      <c r="NK280" s="692"/>
      <c r="NL280" s="692"/>
      <c r="NM280" s="757"/>
      <c r="NN280" s="692"/>
      <c r="NO280" s="692"/>
      <c r="NP280" s="692"/>
      <c r="NQ280" s="692"/>
      <c r="NR280" s="692"/>
      <c r="NS280" s="692"/>
      <c r="NT280" s="692"/>
      <c r="NU280" s="692"/>
      <c r="NV280" s="692"/>
      <c r="NW280" s="692"/>
      <c r="NX280" s="692"/>
      <c r="OA280" s="692"/>
      <c r="OB280" s="692"/>
      <c r="OC280" s="692"/>
      <c r="OD280" s="692"/>
      <c r="OE280" s="757"/>
      <c r="OF280" s="692"/>
      <c r="OG280" s="692"/>
      <c r="OH280" s="692"/>
      <c r="OI280" s="692"/>
      <c r="OJ280" s="692"/>
      <c r="OK280" s="692"/>
      <c r="OL280" s="692"/>
      <c r="OM280" s="692"/>
      <c r="ON280" s="692"/>
      <c r="OQ280" s="692"/>
      <c r="OR280" s="692"/>
      <c r="OS280" s="692"/>
      <c r="OT280" s="692"/>
      <c r="OU280" s="757"/>
      <c r="OV280" s="692"/>
      <c r="OW280" s="692"/>
      <c r="OX280" s="692"/>
      <c r="OY280" s="692"/>
      <c r="OZ280" s="692"/>
      <c r="PA280" s="692"/>
      <c r="PB280" s="692"/>
      <c r="PC280" s="692"/>
      <c r="PD280" s="692"/>
      <c r="PG280" s="692"/>
      <c r="PH280" s="692"/>
      <c r="PI280" s="692"/>
      <c r="PJ280" s="692"/>
      <c r="PK280" s="757"/>
      <c r="PL280" s="692"/>
      <c r="PM280" s="692"/>
      <c r="PN280" s="692"/>
      <c r="PO280" s="692"/>
      <c r="PP280" s="692"/>
      <c r="PQ280" s="692"/>
      <c r="PR280" s="692"/>
      <c r="PS280" s="692"/>
      <c r="PT280" s="692"/>
      <c r="PV280" s="692"/>
      <c r="PW280" s="692"/>
      <c r="PX280" s="692"/>
      <c r="PY280" s="692"/>
      <c r="PZ280" s="757"/>
      <c r="QA280" s="692"/>
      <c r="QB280" s="692"/>
      <c r="QC280" s="692"/>
      <c r="QD280" s="692"/>
      <c r="QE280" s="692"/>
      <c r="QF280" s="692"/>
      <c r="QG280" s="692"/>
      <c r="QH280" s="692"/>
      <c r="QI280" s="692"/>
      <c r="QK280" s="13"/>
      <c r="QL280" s="13"/>
      <c r="QM280" s="13"/>
      <c r="QN280" s="13"/>
      <c r="QO280" s="666"/>
      <c r="QP280" s="13"/>
      <c r="QQ280" s="13"/>
      <c r="QR280" s="13"/>
      <c r="QS280" s="13"/>
      <c r="QT280" s="13"/>
      <c r="QU280" s="13"/>
      <c r="QV280" s="13"/>
      <c r="QW280" s="13"/>
      <c r="QX280" s="13"/>
      <c r="QZ280" s="622" t="s">
        <v>1006</v>
      </c>
      <c r="RA280" s="482">
        <v>15.7</v>
      </c>
      <c r="RB280" s="482">
        <v>16.97</v>
      </c>
      <c r="RC280" s="516" t="s">
        <v>1005</v>
      </c>
      <c r="RD280" s="481" t="s">
        <v>62</v>
      </c>
      <c r="RE280" s="482">
        <v>0</v>
      </c>
      <c r="RF280" s="483">
        <f>RE280/RA280</f>
        <v>0</v>
      </c>
      <c r="RG280" s="480"/>
      <c r="RH280" s="480"/>
      <c r="RI280" s="480"/>
      <c r="RJ280" s="588" t="s">
        <v>39</v>
      </c>
      <c r="RK280" s="589">
        <f>0.05*RA280</f>
        <v>0.78500000000000003</v>
      </c>
      <c r="RL280" s="590">
        <v>0.4</v>
      </c>
      <c r="RM280" s="633" t="s">
        <v>790</v>
      </c>
      <c r="RQ280" s="622" t="s">
        <v>1006</v>
      </c>
      <c r="RR280" s="482">
        <v>15.7</v>
      </c>
      <c r="RS280" s="482">
        <v>16.97</v>
      </c>
      <c r="RT280" s="516" t="s">
        <v>1005</v>
      </c>
      <c r="RU280" s="481" t="s">
        <v>62</v>
      </c>
      <c r="RV280" s="482">
        <v>0</v>
      </c>
      <c r="RW280" s="483">
        <f>RV280/RR280</f>
        <v>0</v>
      </c>
      <c r="RX280" s="480"/>
      <c r="RY280" s="480"/>
      <c r="RZ280" s="480"/>
      <c r="SA280" s="588" t="s">
        <v>39</v>
      </c>
      <c r="SB280" s="589">
        <f>0.05*RR280</f>
        <v>0.78500000000000003</v>
      </c>
      <c r="SC280" s="590">
        <v>0.4</v>
      </c>
      <c r="SD280" s="633" t="s">
        <v>790</v>
      </c>
    </row>
    <row r="281" spans="1:16349">
      <c r="A281" s="472" t="s">
        <v>760</v>
      </c>
      <c r="B281" s="473">
        <v>20</v>
      </c>
      <c r="C281" s="472" t="s">
        <v>95</v>
      </c>
      <c r="D281" s="791">
        <v>1042</v>
      </c>
      <c r="E281" s="474" t="s">
        <v>751</v>
      </c>
      <c r="F281" s="472" t="s">
        <v>752</v>
      </c>
      <c r="G281" s="612" t="s">
        <v>699</v>
      </c>
      <c r="H281" s="472"/>
      <c r="J281" s="692"/>
      <c r="K281" s="692"/>
      <c r="L281" s="692"/>
      <c r="M281" s="692"/>
      <c r="N281" s="692"/>
      <c r="O281" s="692"/>
      <c r="P281" s="692"/>
      <c r="Q281" s="692"/>
      <c r="R281" s="692"/>
      <c r="S281" s="692"/>
      <c r="T281" s="692"/>
      <c r="U281" s="692"/>
      <c r="V281" s="692"/>
      <c r="X281" s="692"/>
      <c r="Y281" s="692"/>
      <c r="Z281" s="692"/>
      <c r="AA281" s="692"/>
      <c r="AB281" s="692"/>
      <c r="AC281" s="692"/>
      <c r="AD281" s="692"/>
      <c r="AE281" s="692"/>
      <c r="AF281" s="692"/>
      <c r="AG281" s="692"/>
      <c r="AH281" s="692"/>
      <c r="AI281" s="692"/>
      <c r="AJ281" s="692"/>
      <c r="AL281" s="692"/>
      <c r="AM281" s="692"/>
      <c r="AN281" s="692"/>
      <c r="AO281" s="692"/>
      <c r="AP281" s="692"/>
      <c r="AQ281" s="692"/>
      <c r="AR281" s="692"/>
      <c r="AS281" s="692"/>
      <c r="AT281" s="692"/>
      <c r="AU281" s="692"/>
      <c r="AV281" s="692"/>
      <c r="AW281" s="692"/>
      <c r="AX281" s="692"/>
      <c r="AZ281" s="692"/>
      <c r="BA281" s="692"/>
      <c r="BB281" s="692"/>
      <c r="BC281" s="692"/>
      <c r="BD281" s="692"/>
      <c r="BE281" s="692"/>
      <c r="BF281" s="692"/>
      <c r="BG281" s="692"/>
      <c r="BH281" s="692"/>
      <c r="BI281" s="692"/>
      <c r="BJ281" s="692"/>
      <c r="BK281" s="692"/>
      <c r="BL281" s="692"/>
      <c r="BN281" s="692"/>
      <c r="BO281" s="692"/>
      <c r="BP281" s="692"/>
      <c r="BQ281" s="692"/>
      <c r="BR281" s="692"/>
      <c r="BS281" s="692"/>
      <c r="BT281" s="692"/>
      <c r="BU281" s="692"/>
      <c r="BV281" s="692"/>
      <c r="BW281" s="692"/>
      <c r="BX281" s="692"/>
      <c r="BY281" s="692"/>
      <c r="BZ281" s="692"/>
      <c r="CB281" s="692"/>
      <c r="CC281" s="692"/>
      <c r="CD281" s="692"/>
      <c r="CE281" s="692"/>
      <c r="CF281" s="692"/>
      <c r="CG281" s="692"/>
      <c r="CH281" s="692"/>
      <c r="CI281" s="692"/>
      <c r="CJ281" s="692"/>
      <c r="CK281" s="692"/>
      <c r="CL281" s="692"/>
      <c r="CM281" s="692"/>
      <c r="CN281" s="692"/>
      <c r="CP281" s="692"/>
      <c r="CQ281" s="692"/>
      <c r="CR281" s="692"/>
      <c r="CS281" s="692"/>
      <c r="CT281" s="692"/>
      <c r="CU281" s="692"/>
      <c r="CV281" s="692"/>
      <c r="CW281" s="692"/>
      <c r="CX281" s="692"/>
      <c r="CY281" s="692"/>
      <c r="CZ281" s="692"/>
      <c r="DA281" s="692"/>
      <c r="DB281" s="692"/>
      <c r="DD281" s="692"/>
      <c r="DE281" s="692"/>
      <c r="DF281" s="692"/>
      <c r="DG281" s="692"/>
      <c r="DH281" s="692"/>
      <c r="DI281" s="692"/>
      <c r="DJ281" s="692"/>
      <c r="DK281" s="692"/>
      <c r="DL281" s="692"/>
      <c r="DM281" s="692"/>
      <c r="DN281" s="692"/>
      <c r="DO281" s="692"/>
      <c r="DP281" s="692"/>
      <c r="DQ281" s="692"/>
      <c r="DR281" s="692"/>
      <c r="DT281" s="692"/>
      <c r="DU281" s="692"/>
      <c r="DV281" s="692"/>
      <c r="DW281" s="692"/>
      <c r="DX281" s="692"/>
      <c r="DY281" s="692"/>
      <c r="DZ281" s="692"/>
      <c r="EA281" s="692"/>
      <c r="EB281" s="692"/>
      <c r="EC281" s="692"/>
      <c r="ED281" s="692"/>
      <c r="EE281" s="692"/>
      <c r="EF281" s="692"/>
      <c r="EG281" s="692"/>
      <c r="EH281" s="692"/>
      <c r="EI281" s="692"/>
      <c r="EJ281" s="692"/>
      <c r="EK281" s="692"/>
      <c r="EL281" s="692"/>
      <c r="EM281" s="692"/>
      <c r="EN281" s="692"/>
      <c r="EO281" s="692"/>
      <c r="EP281" s="692"/>
      <c r="EQ281" s="692"/>
      <c r="ER281" s="692"/>
      <c r="ES281" s="692"/>
      <c r="EU281" s="692"/>
      <c r="EV281" s="692"/>
      <c r="EW281" s="692"/>
      <c r="EX281" s="692"/>
      <c r="EY281" s="692"/>
      <c r="EZ281" s="692"/>
      <c r="FA281" s="692"/>
      <c r="FB281" s="692"/>
      <c r="FC281" s="692"/>
      <c r="FD281" s="692"/>
      <c r="FE281" s="692"/>
      <c r="FF281" s="692"/>
      <c r="FH281" s="692"/>
      <c r="FI281" s="692"/>
      <c r="FJ281" s="692"/>
      <c r="FK281" s="692"/>
      <c r="FL281" s="692"/>
      <c r="FM281" s="692"/>
      <c r="FN281" s="692"/>
      <c r="FO281" s="692"/>
      <c r="FP281" s="692"/>
      <c r="FQ281" s="692"/>
      <c r="FR281" s="692"/>
      <c r="FS281" s="692"/>
      <c r="FU281" s="692"/>
      <c r="FV281" s="692"/>
      <c r="FW281" s="692"/>
      <c r="FX281" s="692"/>
      <c r="FY281" s="692"/>
      <c r="FZ281" s="692"/>
      <c r="GA281" s="692"/>
      <c r="GB281" s="692"/>
      <c r="GC281" s="692"/>
      <c r="GD281" s="692"/>
      <c r="GE281" s="692"/>
      <c r="GF281" s="692"/>
      <c r="GG281" s="692"/>
      <c r="GI281" s="692"/>
      <c r="GJ281" s="692"/>
      <c r="GK281" s="692"/>
      <c r="GL281" s="692"/>
      <c r="GM281" s="692"/>
      <c r="GN281" s="692"/>
      <c r="GO281" s="692"/>
      <c r="GP281" s="692"/>
      <c r="GQ281" s="692"/>
      <c r="GR281" s="692"/>
      <c r="GS281" s="692"/>
      <c r="GT281" s="692"/>
      <c r="GU281" s="692"/>
      <c r="GW281" s="692"/>
      <c r="GX281" s="692"/>
      <c r="GY281" s="692"/>
      <c r="GZ281" s="692"/>
      <c r="HA281" s="692"/>
      <c r="HB281" s="692"/>
      <c r="HC281" s="692"/>
      <c r="HD281" s="692"/>
      <c r="HE281" s="692"/>
      <c r="HF281" s="692"/>
      <c r="HG281" s="692"/>
      <c r="HH281" s="692"/>
      <c r="HI281" s="692"/>
      <c r="HJ281" s="692"/>
      <c r="HK281" s="692"/>
      <c r="HL281" s="692"/>
      <c r="HM281" s="692"/>
      <c r="HN281" s="692"/>
      <c r="HO281" s="692"/>
      <c r="HP281" s="692"/>
      <c r="HQ281" s="692"/>
      <c r="HR281" s="692"/>
      <c r="HS281" s="692"/>
      <c r="HT281" s="692"/>
      <c r="HU281" s="692"/>
      <c r="HV281" s="692"/>
      <c r="HW281" s="692"/>
      <c r="HX281" s="692"/>
      <c r="HY281" s="692"/>
      <c r="HZ281" s="692"/>
      <c r="IA281" s="692"/>
      <c r="IB281" s="692"/>
      <c r="IC281" s="692"/>
      <c r="ID281" s="692"/>
      <c r="IE281" s="692"/>
      <c r="IF281" s="692"/>
      <c r="IG281" s="692"/>
      <c r="IH281" s="692"/>
      <c r="II281" s="692"/>
      <c r="IJ281" s="692"/>
      <c r="IK281" s="692"/>
      <c r="IL281" s="692"/>
      <c r="IM281" s="692"/>
      <c r="IO281" s="692"/>
      <c r="IQ281" s="692"/>
      <c r="IR281" s="692"/>
      <c r="IS281" s="692"/>
      <c r="IT281" s="692"/>
      <c r="IU281" s="692"/>
      <c r="IV281" s="692"/>
      <c r="IW281" s="692"/>
      <c r="IX281" s="692"/>
      <c r="IY281" s="692"/>
      <c r="IZ281" s="692"/>
      <c r="JA281" s="692"/>
      <c r="JB281" s="692"/>
      <c r="JC281" s="692"/>
      <c r="JD281" s="692"/>
      <c r="JE281" s="692"/>
      <c r="JF281" s="692"/>
      <c r="JH281" s="692"/>
      <c r="JI281" s="692"/>
      <c r="JJ281" s="692"/>
      <c r="JK281" s="692"/>
      <c r="JL281" s="692"/>
      <c r="JM281" s="692"/>
      <c r="JN281" s="692"/>
      <c r="JO281" s="692"/>
      <c r="JP281" s="692"/>
      <c r="JQ281" s="692"/>
      <c r="JR281" s="692"/>
      <c r="JS281" s="692"/>
      <c r="JT281" s="692"/>
      <c r="JU281" s="692"/>
      <c r="JV281" s="692"/>
      <c r="JW281" s="692"/>
      <c r="JZ281" s="692"/>
      <c r="KA281" s="692"/>
      <c r="KB281" s="692"/>
      <c r="KC281" s="692"/>
      <c r="KD281" s="692"/>
      <c r="KE281" s="692"/>
      <c r="KF281" s="692"/>
      <c r="KG281" s="692"/>
      <c r="KH281" s="692"/>
      <c r="KI281" s="692"/>
      <c r="KJ281" s="692"/>
      <c r="KK281" s="692"/>
      <c r="KL281" s="692"/>
      <c r="KM281" s="692"/>
      <c r="KN281" s="692"/>
      <c r="KO281" s="692"/>
      <c r="KQ281" s="692"/>
      <c r="KR281" s="692"/>
      <c r="KS281" s="692"/>
      <c r="KT281" s="692"/>
      <c r="KU281" s="757"/>
      <c r="KV281" s="692"/>
      <c r="KW281" s="692"/>
      <c r="KX281" s="692"/>
      <c r="KY281" s="692"/>
      <c r="KZ281" s="692"/>
      <c r="LA281" s="692"/>
      <c r="LB281" s="692"/>
      <c r="LC281" s="692"/>
      <c r="LD281" s="692"/>
      <c r="LE281" s="692"/>
      <c r="LF281" s="692"/>
      <c r="LI281" s="692"/>
      <c r="LJ281" s="692"/>
      <c r="LK281" s="692"/>
      <c r="LL281" s="692"/>
      <c r="LM281" s="757"/>
      <c r="LN281" s="692"/>
      <c r="LO281" s="692"/>
      <c r="LP281" s="692"/>
      <c r="LQ281" s="692"/>
      <c r="LR281" s="692"/>
      <c r="LS281" s="692"/>
      <c r="LT281" s="692"/>
      <c r="LU281" s="692"/>
      <c r="LV281" s="692"/>
      <c r="LW281" s="692"/>
      <c r="LX281" s="692"/>
      <c r="LZ281" s="692"/>
      <c r="MA281" s="692"/>
      <c r="MB281" s="692"/>
      <c r="MC281" s="692"/>
      <c r="MD281" s="757"/>
      <c r="ME281" s="692"/>
      <c r="MF281" s="692"/>
      <c r="MG281" s="692"/>
      <c r="MH281" s="692"/>
      <c r="MI281" s="692"/>
      <c r="MJ281" s="692"/>
      <c r="MK281" s="692"/>
      <c r="ML281" s="692"/>
      <c r="MM281" s="692"/>
      <c r="MN281" s="692"/>
      <c r="MO281" s="692"/>
      <c r="MQ281" s="692"/>
      <c r="MR281" s="692"/>
      <c r="MS281" s="692"/>
      <c r="MT281" s="692"/>
      <c r="MU281" s="757"/>
      <c r="MV281" s="692"/>
      <c r="MW281" s="692"/>
      <c r="MX281" s="692"/>
      <c r="MY281" s="692"/>
      <c r="MZ281" s="692"/>
      <c r="NA281" s="692"/>
      <c r="NB281" s="692"/>
      <c r="NC281" s="692"/>
      <c r="ND281" s="692"/>
      <c r="NE281" s="692"/>
      <c r="NF281" s="692"/>
      <c r="NI281" s="692"/>
      <c r="NJ281" s="692"/>
      <c r="NK281" s="692"/>
      <c r="NL281" s="692"/>
      <c r="NM281" s="757"/>
      <c r="NN281" s="692"/>
      <c r="NO281" s="692"/>
      <c r="NP281" s="692"/>
      <c r="NQ281" s="692"/>
      <c r="NR281" s="692"/>
      <c r="NS281" s="692"/>
      <c r="NT281" s="692"/>
      <c r="NU281" s="692"/>
      <c r="NV281" s="692"/>
      <c r="NW281" s="692"/>
      <c r="NX281" s="692"/>
      <c r="OA281" s="692"/>
      <c r="OB281" s="692"/>
      <c r="OC281" s="692"/>
      <c r="OD281" s="692"/>
      <c r="OE281" s="757"/>
      <c r="OF281" s="692"/>
      <c r="OG281" s="692"/>
      <c r="OH281" s="692"/>
      <c r="OI281" s="692"/>
      <c r="OJ281" s="692"/>
      <c r="OK281" s="692"/>
      <c r="OL281" s="692"/>
      <c r="OM281" s="692"/>
      <c r="ON281" s="692"/>
      <c r="OQ281" s="692"/>
      <c r="OR281" s="692"/>
      <c r="OS281" s="692"/>
      <c r="OT281" s="692"/>
      <c r="OU281" s="757"/>
      <c r="OV281" s="692"/>
      <c r="OW281" s="692"/>
      <c r="OX281" s="692"/>
      <c r="OY281" s="692"/>
      <c r="OZ281" s="692"/>
      <c r="PA281" s="692"/>
      <c r="PB281" s="692"/>
      <c r="PC281" s="692"/>
      <c r="PD281" s="692"/>
      <c r="PG281" s="692"/>
      <c r="PH281" s="692"/>
      <c r="PI281" s="692"/>
      <c r="PJ281" s="692"/>
      <c r="PK281" s="757"/>
      <c r="PL281" s="692"/>
      <c r="PM281" s="692"/>
      <c r="PN281" s="692"/>
      <c r="PO281" s="692"/>
      <c r="PP281" s="692"/>
      <c r="PQ281" s="692"/>
      <c r="PR281" s="692"/>
      <c r="PS281" s="692"/>
      <c r="PT281" s="692"/>
      <c r="PV281" s="692"/>
      <c r="PW281" s="692"/>
      <c r="PX281" s="692"/>
      <c r="PY281" s="692"/>
      <c r="PZ281" s="757"/>
      <c r="QA281" s="692"/>
      <c r="QB281" s="692"/>
      <c r="QC281" s="692"/>
      <c r="QD281" s="692"/>
      <c r="QE281" s="692"/>
      <c r="QF281" s="692"/>
      <c r="QG281" s="692"/>
      <c r="QH281" s="692"/>
      <c r="QI281" s="692"/>
      <c r="QK281" s="13"/>
      <c r="QL281" s="13"/>
      <c r="QM281" s="13"/>
      <c r="QN281" s="13"/>
      <c r="QO281" s="666"/>
      <c r="QP281" s="13"/>
      <c r="QQ281" s="13"/>
      <c r="QR281" s="13"/>
      <c r="QS281" s="13"/>
      <c r="QT281" s="13"/>
      <c r="QU281" s="13"/>
      <c r="QV281" s="13"/>
      <c r="QW281" s="13"/>
      <c r="QX281" s="13"/>
      <c r="QZ281" s="622" t="s">
        <v>1006</v>
      </c>
      <c r="RA281" s="482">
        <v>16.2</v>
      </c>
      <c r="RB281" s="482">
        <v>17.53</v>
      </c>
      <c r="RC281" s="516" t="s">
        <v>1005</v>
      </c>
      <c r="RD281" s="481" t="s">
        <v>62</v>
      </c>
      <c r="RE281" s="482">
        <v>0</v>
      </c>
      <c r="RF281" s="483">
        <f>RE281/RA281</f>
        <v>0</v>
      </c>
      <c r="RG281" s="480"/>
      <c r="RH281" s="480"/>
      <c r="RI281" s="480"/>
      <c r="RJ281" s="588" t="s">
        <v>39</v>
      </c>
      <c r="RK281" s="589">
        <f>0.05*RA281</f>
        <v>0.81</v>
      </c>
      <c r="RL281" s="590">
        <v>0.4</v>
      </c>
      <c r="RM281" s="633" t="s">
        <v>790</v>
      </c>
      <c r="RQ281" s="622" t="s">
        <v>1006</v>
      </c>
      <c r="RR281" s="482">
        <v>16.2</v>
      </c>
      <c r="RS281" s="482">
        <v>17.53</v>
      </c>
      <c r="RT281" s="516" t="s">
        <v>1005</v>
      </c>
      <c r="RU281" s="481" t="s">
        <v>62</v>
      </c>
      <c r="RV281" s="482">
        <v>0</v>
      </c>
      <c r="RW281" s="483">
        <f>RV281/RR281</f>
        <v>0</v>
      </c>
      <c r="RX281" s="480"/>
      <c r="RY281" s="480"/>
      <c r="RZ281" s="480"/>
      <c r="SA281" s="588" t="s">
        <v>39</v>
      </c>
      <c r="SB281" s="589">
        <f>0.05*RR281</f>
        <v>0.81</v>
      </c>
      <c r="SC281" s="590">
        <v>0.4</v>
      </c>
      <c r="SD281" s="633" t="s">
        <v>790</v>
      </c>
    </row>
    <row r="282" spans="1:16349">
      <c r="A282" s="472" t="s">
        <v>761</v>
      </c>
      <c r="B282" s="473">
        <v>20</v>
      </c>
      <c r="C282" s="472" t="s">
        <v>95</v>
      </c>
      <c r="D282" s="791">
        <v>1042</v>
      </c>
      <c r="E282" s="474" t="s">
        <v>751</v>
      </c>
      <c r="F282" s="472" t="s">
        <v>752</v>
      </c>
      <c r="G282" s="612" t="s">
        <v>762</v>
      </c>
      <c r="H282" s="472"/>
      <c r="J282" s="692"/>
      <c r="K282" s="692"/>
      <c r="L282" s="692"/>
      <c r="M282" s="692"/>
      <c r="N282" s="692"/>
      <c r="O282" s="692"/>
      <c r="P282" s="692"/>
      <c r="Q282" s="692"/>
      <c r="R282" s="692"/>
      <c r="S282" s="692"/>
      <c r="T282" s="692"/>
      <c r="U282" s="692"/>
      <c r="V282" s="692"/>
      <c r="X282" s="692"/>
      <c r="Y282" s="692"/>
      <c r="Z282" s="692"/>
      <c r="AA282" s="692"/>
      <c r="AB282" s="692"/>
      <c r="AC282" s="692"/>
      <c r="AD282" s="692"/>
      <c r="AE282" s="692"/>
      <c r="AF282" s="692"/>
      <c r="AG282" s="692"/>
      <c r="AH282" s="692"/>
      <c r="AI282" s="692"/>
      <c r="AJ282" s="692"/>
      <c r="AL282" s="692"/>
      <c r="AM282" s="692"/>
      <c r="AN282" s="692"/>
      <c r="AO282" s="692"/>
      <c r="AP282" s="692"/>
      <c r="AQ282" s="692"/>
      <c r="AR282" s="692"/>
      <c r="AS282" s="692"/>
      <c r="AT282" s="692"/>
      <c r="AU282" s="692"/>
      <c r="AV282" s="692"/>
      <c r="AW282" s="692"/>
      <c r="AX282" s="692"/>
      <c r="AZ282" s="692"/>
      <c r="BA282" s="692"/>
      <c r="BB282" s="692"/>
      <c r="BC282" s="692"/>
      <c r="BD282" s="692"/>
      <c r="BE282" s="692"/>
      <c r="BF282" s="692"/>
      <c r="BG282" s="692"/>
      <c r="BH282" s="692"/>
      <c r="BI282" s="692"/>
      <c r="BJ282" s="692"/>
      <c r="BK282" s="692"/>
      <c r="BL282" s="692"/>
      <c r="BN282" s="692"/>
      <c r="BO282" s="692"/>
      <c r="BP282" s="692"/>
      <c r="BQ282" s="692"/>
      <c r="BR282" s="692"/>
      <c r="BS282" s="692"/>
      <c r="BT282" s="692"/>
      <c r="BU282" s="692"/>
      <c r="BV282" s="692"/>
      <c r="BW282" s="692"/>
      <c r="BX282" s="692"/>
      <c r="BY282" s="692"/>
      <c r="BZ282" s="692"/>
      <c r="CB282" s="692"/>
      <c r="CC282" s="692"/>
      <c r="CD282" s="692"/>
      <c r="CE282" s="692"/>
      <c r="CF282" s="692"/>
      <c r="CG282" s="692"/>
      <c r="CH282" s="692"/>
      <c r="CI282" s="692"/>
      <c r="CJ282" s="692"/>
      <c r="CK282" s="692"/>
      <c r="CL282" s="692"/>
      <c r="CM282" s="692"/>
      <c r="CN282" s="692"/>
      <c r="CP282" s="692"/>
      <c r="CQ282" s="692"/>
      <c r="CR282" s="692"/>
      <c r="CS282" s="692"/>
      <c r="CT282" s="692"/>
      <c r="CU282" s="692"/>
      <c r="CV282" s="692"/>
      <c r="CW282" s="692"/>
      <c r="CX282" s="692"/>
      <c r="CY282" s="692"/>
      <c r="CZ282" s="692"/>
      <c r="DA282" s="692"/>
      <c r="DB282" s="692"/>
      <c r="DD282" s="692"/>
      <c r="DE282" s="692"/>
      <c r="DF282" s="692"/>
      <c r="DG282" s="692"/>
      <c r="DH282" s="692"/>
      <c r="DI282" s="692"/>
      <c r="DJ282" s="692"/>
      <c r="DK282" s="692"/>
      <c r="DL282" s="692"/>
      <c r="DM282" s="692"/>
      <c r="DN282" s="692"/>
      <c r="DO282" s="692"/>
      <c r="DP282" s="692"/>
      <c r="DQ282" s="692"/>
      <c r="DR282" s="692"/>
      <c r="DT282" s="692"/>
      <c r="DU282" s="692"/>
      <c r="DV282" s="692"/>
      <c r="DW282" s="692"/>
      <c r="DX282" s="692"/>
      <c r="DY282" s="692"/>
      <c r="DZ282" s="692"/>
      <c r="EA282" s="692"/>
      <c r="EB282" s="692"/>
      <c r="EC282" s="692"/>
      <c r="ED282" s="692"/>
      <c r="EE282" s="692"/>
      <c r="EF282" s="692"/>
      <c r="EG282" s="692"/>
      <c r="EH282" s="692"/>
      <c r="EI282" s="692"/>
      <c r="EJ282" s="692"/>
      <c r="EK282" s="692"/>
      <c r="EL282" s="692"/>
      <c r="EM282" s="692"/>
      <c r="EN282" s="692"/>
      <c r="EO282" s="692"/>
      <c r="EP282" s="692"/>
      <c r="EQ282" s="692"/>
      <c r="ER282" s="692"/>
      <c r="ES282" s="692"/>
      <c r="EU282" s="692"/>
      <c r="EV282" s="692"/>
      <c r="EW282" s="692"/>
      <c r="EX282" s="692"/>
      <c r="EY282" s="692"/>
      <c r="EZ282" s="692"/>
      <c r="FA282" s="692"/>
      <c r="FB282" s="692"/>
      <c r="FC282" s="692"/>
      <c r="FD282" s="692"/>
      <c r="FE282" s="692"/>
      <c r="FF282" s="692"/>
      <c r="FH282" s="692"/>
      <c r="FI282" s="692"/>
      <c r="FJ282" s="692"/>
      <c r="FK282" s="692"/>
      <c r="FL282" s="692"/>
      <c r="FM282" s="692"/>
      <c r="FN282" s="692"/>
      <c r="FO282" s="692"/>
      <c r="FP282" s="692"/>
      <c r="FQ282" s="692"/>
      <c r="FR282" s="692"/>
      <c r="FS282" s="692"/>
      <c r="FU282" s="692"/>
      <c r="FV282" s="692"/>
      <c r="FW282" s="692"/>
      <c r="FX282" s="692"/>
      <c r="FY282" s="692"/>
      <c r="FZ282" s="692"/>
      <c r="GA282" s="692"/>
      <c r="GB282" s="692"/>
      <c r="GC282" s="692"/>
      <c r="GD282" s="692"/>
      <c r="GE282" s="692"/>
      <c r="GF282" s="692"/>
      <c r="GG282" s="692"/>
      <c r="GI282" s="692"/>
      <c r="GJ282" s="692"/>
      <c r="GK282" s="692"/>
      <c r="GL282" s="692"/>
      <c r="GM282" s="692"/>
      <c r="GN282" s="692"/>
      <c r="GO282" s="692"/>
      <c r="GP282" s="692"/>
      <c r="GQ282" s="692"/>
      <c r="GR282" s="692"/>
      <c r="GS282" s="692"/>
      <c r="GT282" s="692"/>
      <c r="GU282" s="692"/>
      <c r="GW282" s="692"/>
      <c r="GX282" s="692"/>
      <c r="GY282" s="692"/>
      <c r="GZ282" s="692"/>
      <c r="HA282" s="692"/>
      <c r="HB282" s="692"/>
      <c r="HC282" s="692"/>
      <c r="HD282" s="692"/>
      <c r="HE282" s="692"/>
      <c r="HF282" s="692"/>
      <c r="HG282" s="692"/>
      <c r="HH282" s="692"/>
      <c r="HI282" s="692"/>
      <c r="HJ282" s="692"/>
      <c r="HK282" s="692"/>
      <c r="HL282" s="692"/>
      <c r="HM282" s="692"/>
      <c r="HN282" s="692"/>
      <c r="HO282" s="692"/>
      <c r="HP282" s="692"/>
      <c r="HQ282" s="692"/>
      <c r="HR282" s="692"/>
      <c r="HS282" s="692"/>
      <c r="HT282" s="692"/>
      <c r="HU282" s="692"/>
      <c r="HV282" s="692"/>
      <c r="HW282" s="692"/>
      <c r="HX282" s="692"/>
      <c r="HY282" s="692"/>
      <c r="HZ282" s="692"/>
      <c r="IA282" s="692"/>
      <c r="IB282" s="692"/>
      <c r="IC282" s="692"/>
      <c r="ID282" s="692"/>
      <c r="IE282" s="692"/>
      <c r="IF282" s="692"/>
      <c r="IG282" s="692"/>
      <c r="IH282" s="692"/>
      <c r="II282" s="692"/>
      <c r="IJ282" s="692"/>
      <c r="IK282" s="692"/>
      <c r="IL282" s="692"/>
      <c r="IM282" s="692"/>
      <c r="IQ282" s="692"/>
      <c r="IR282" s="692"/>
      <c r="IS282" s="692"/>
      <c r="IT282" s="692"/>
      <c r="IU282" s="692"/>
      <c r="IV282" s="692"/>
      <c r="IW282" s="692"/>
      <c r="IX282" s="692"/>
      <c r="IY282" s="692"/>
      <c r="IZ282" s="692"/>
      <c r="JA282" s="692"/>
      <c r="JB282" s="692"/>
      <c r="JC282" s="692"/>
      <c r="JD282" s="692"/>
      <c r="JE282" s="692"/>
      <c r="JF282" s="692"/>
      <c r="JH282" s="692"/>
      <c r="JI282" s="692"/>
      <c r="JJ282" s="692"/>
      <c r="JK282" s="692"/>
      <c r="JL282" s="692"/>
      <c r="JM282" s="692"/>
      <c r="JN282" s="692"/>
      <c r="JO282" s="692"/>
      <c r="JP282" s="692"/>
      <c r="JQ282" s="692"/>
      <c r="JR282" s="692"/>
      <c r="JS282" s="692"/>
      <c r="JT282" s="692"/>
      <c r="JU282" s="692"/>
      <c r="JV282" s="692"/>
      <c r="JW282" s="692"/>
      <c r="JZ282" s="692"/>
      <c r="KA282" s="692"/>
      <c r="KB282" s="692"/>
      <c r="KC282" s="692"/>
      <c r="KD282" s="692"/>
      <c r="KE282" s="692"/>
      <c r="KF282" s="692"/>
      <c r="KG282" s="692"/>
      <c r="KH282" s="692"/>
      <c r="KI282" s="692"/>
      <c r="KJ282" s="692"/>
      <c r="KK282" s="692"/>
      <c r="KL282" s="692"/>
      <c r="KM282" s="692"/>
      <c r="KN282" s="692"/>
      <c r="KO282" s="692"/>
      <c r="KQ282" s="692"/>
      <c r="KR282" s="692"/>
      <c r="KS282" s="692"/>
      <c r="KT282" s="692"/>
      <c r="KU282" s="757"/>
      <c r="KV282" s="692"/>
      <c r="KW282" s="692"/>
      <c r="KX282" s="692"/>
      <c r="KY282" s="692"/>
      <c r="KZ282" s="692"/>
      <c r="LA282" s="692"/>
      <c r="LB282" s="692"/>
      <c r="LC282" s="692"/>
      <c r="LD282" s="692"/>
      <c r="LE282" s="692"/>
      <c r="LF282" s="692"/>
      <c r="LI282" s="692"/>
      <c r="LJ282" s="692"/>
      <c r="LK282" s="692"/>
      <c r="LL282" s="692"/>
      <c r="LM282" s="757"/>
      <c r="LN282" s="692"/>
      <c r="LO282" s="692"/>
      <c r="LP282" s="692"/>
      <c r="LQ282" s="692"/>
      <c r="LR282" s="692"/>
      <c r="LS282" s="692"/>
      <c r="LT282" s="692"/>
      <c r="LU282" s="692"/>
      <c r="LV282" s="692"/>
      <c r="LW282" s="692"/>
      <c r="LX282" s="692"/>
      <c r="LZ282" s="692"/>
      <c r="MA282" s="692"/>
      <c r="MB282" s="692"/>
      <c r="MC282" s="692"/>
      <c r="MD282" s="757"/>
      <c r="ME282" s="692"/>
      <c r="MF282" s="692"/>
      <c r="MG282" s="692"/>
      <c r="MH282" s="692"/>
      <c r="MI282" s="692"/>
      <c r="MJ282" s="692"/>
      <c r="MK282" s="692"/>
      <c r="ML282" s="692"/>
      <c r="MM282" s="692"/>
      <c r="MN282" s="692"/>
      <c r="MO282" s="692"/>
      <c r="MQ282" s="692"/>
      <c r="MR282" s="692"/>
      <c r="MS282" s="692"/>
      <c r="MT282" s="692"/>
      <c r="MU282" s="757"/>
      <c r="MV282" s="692"/>
      <c r="MW282" s="692"/>
      <c r="MX282" s="692"/>
      <c r="MY282" s="692"/>
      <c r="MZ282" s="692"/>
      <c r="NA282" s="692"/>
      <c r="NB282" s="692"/>
      <c r="NC282" s="692"/>
      <c r="ND282" s="692"/>
      <c r="NE282" s="692"/>
      <c r="NF282" s="692"/>
      <c r="NI282" s="692"/>
      <c r="NJ282" s="692"/>
      <c r="NK282" s="692"/>
      <c r="NL282" s="692"/>
      <c r="NM282" s="757"/>
      <c r="NN282" s="692"/>
      <c r="NO282" s="692"/>
      <c r="NP282" s="692"/>
      <c r="NQ282" s="692"/>
      <c r="NR282" s="692"/>
      <c r="NS282" s="692"/>
      <c r="NT282" s="692"/>
      <c r="NU282" s="692"/>
      <c r="NV282" s="692"/>
      <c r="NW282" s="692"/>
      <c r="NX282" s="692"/>
      <c r="OA282" s="692"/>
      <c r="OB282" s="692"/>
      <c r="OC282" s="692"/>
      <c r="OD282" s="692"/>
      <c r="OE282" s="757"/>
      <c r="OF282" s="692"/>
      <c r="OG282" s="692"/>
      <c r="OH282" s="692"/>
      <c r="OI282" s="692"/>
      <c r="OJ282" s="692"/>
      <c r="OK282" s="692"/>
      <c r="OL282" s="692"/>
      <c r="OM282" s="692"/>
      <c r="ON282" s="692"/>
      <c r="OQ282" s="692"/>
      <c r="OR282" s="692"/>
      <c r="OS282" s="692"/>
      <c r="OT282" s="692"/>
      <c r="OU282" s="757"/>
      <c r="OV282" s="692"/>
      <c r="OW282" s="692"/>
      <c r="OX282" s="692"/>
      <c r="OY282" s="692"/>
      <c r="OZ282" s="692"/>
      <c r="PA282" s="692"/>
      <c r="PB282" s="692"/>
      <c r="PC282" s="692"/>
      <c r="PD282" s="692"/>
      <c r="PG282" s="692"/>
      <c r="PH282" s="692"/>
      <c r="PI282" s="692"/>
      <c r="PJ282" s="692"/>
      <c r="PK282" s="757"/>
      <c r="PL282" s="692"/>
      <c r="PM282" s="692"/>
      <c r="PN282" s="692"/>
      <c r="PO282" s="692"/>
      <c r="PP282" s="692"/>
      <c r="PQ282" s="692"/>
      <c r="PR282" s="692"/>
      <c r="PS282" s="692"/>
      <c r="PT282" s="692"/>
      <c r="PV282" s="692"/>
      <c r="PW282" s="692"/>
      <c r="PX282" s="692"/>
      <c r="PY282" s="692"/>
      <c r="PZ282" s="757"/>
      <c r="QA282" s="692"/>
      <c r="QB282" s="692"/>
      <c r="QC282" s="692"/>
      <c r="QD282" s="692"/>
      <c r="QE282" s="692"/>
      <c r="QF282" s="692"/>
      <c r="QG282" s="692"/>
      <c r="QH282" s="692"/>
      <c r="QI282" s="692"/>
      <c r="QK282" s="13"/>
      <c r="QL282" s="13"/>
      <c r="QM282" s="13"/>
      <c r="QN282" s="13"/>
      <c r="QO282" s="666"/>
      <c r="QP282" s="13"/>
      <c r="QQ282" s="13"/>
      <c r="QR282" s="13"/>
      <c r="QS282" s="13"/>
      <c r="QT282" s="13"/>
      <c r="QU282" s="13"/>
      <c r="QV282" s="13"/>
      <c r="QW282" s="13"/>
      <c r="QX282" s="13"/>
      <c r="QZ282" s="622"/>
      <c r="RA282" s="482">
        <v>8.4</v>
      </c>
      <c r="RB282" s="482">
        <v>9.44</v>
      </c>
      <c r="RC282" s="516"/>
      <c r="RD282" s="481" t="s">
        <v>62</v>
      </c>
      <c r="RE282" s="482">
        <f>RB282-RA282+RL282-RK282</f>
        <v>0.61999999999999911</v>
      </c>
      <c r="RF282" s="483">
        <f>RE282/RA282</f>
        <v>7.38095238095237E-2</v>
      </c>
      <c r="RG282" s="480"/>
      <c r="RH282" s="480"/>
      <c r="RI282" s="480"/>
      <c r="RJ282" s="588" t="s">
        <v>39</v>
      </c>
      <c r="RK282" s="589">
        <f>0.05*RA282</f>
        <v>0.42000000000000004</v>
      </c>
      <c r="RL282" s="590"/>
      <c r="RM282" s="633" t="s">
        <v>790</v>
      </c>
      <c r="RQ282" s="622"/>
      <c r="RR282" s="482">
        <v>8.4</v>
      </c>
      <c r="RS282" s="482">
        <v>9.44</v>
      </c>
      <c r="RT282" s="516"/>
      <c r="RU282" s="481" t="s">
        <v>62</v>
      </c>
      <c r="RV282" s="482">
        <f>RS282-RR282+SC282-SB282</f>
        <v>0.61999999999999911</v>
      </c>
      <c r="RW282" s="483">
        <f>RV282/RR282</f>
        <v>7.38095238095237E-2</v>
      </c>
      <c r="RX282" s="480"/>
      <c r="RY282" s="480"/>
      <c r="RZ282" s="480"/>
      <c r="SA282" s="588" t="s">
        <v>39</v>
      </c>
      <c r="SB282" s="589">
        <f>0.05*RR282</f>
        <v>0.42000000000000004</v>
      </c>
      <c r="SC282" s="590"/>
      <c r="SD282" s="633" t="s">
        <v>790</v>
      </c>
    </row>
    <row r="283" spans="1:16349">
      <c r="A283" s="472" t="s">
        <v>763</v>
      </c>
      <c r="B283" s="473">
        <v>20</v>
      </c>
      <c r="C283" s="472" t="s">
        <v>95</v>
      </c>
      <c r="D283" s="791">
        <v>1042</v>
      </c>
      <c r="E283" s="474" t="s">
        <v>751</v>
      </c>
      <c r="F283" s="472" t="s">
        <v>752</v>
      </c>
      <c r="G283" s="612" t="s">
        <v>764</v>
      </c>
      <c r="H283" s="472"/>
      <c r="J283" s="692"/>
      <c r="K283" s="692"/>
      <c r="L283" s="692"/>
      <c r="M283" s="692"/>
      <c r="N283" s="692"/>
      <c r="O283" s="692"/>
      <c r="P283" s="692"/>
      <c r="Q283" s="692"/>
      <c r="R283" s="692"/>
      <c r="S283" s="692"/>
      <c r="T283" s="692"/>
      <c r="U283" s="692"/>
      <c r="V283" s="692"/>
      <c r="X283" s="692"/>
      <c r="Y283" s="692"/>
      <c r="Z283" s="692"/>
      <c r="AA283" s="692"/>
      <c r="AB283" s="692"/>
      <c r="AC283" s="692"/>
      <c r="AD283" s="692"/>
      <c r="AE283" s="692"/>
      <c r="AF283" s="692"/>
      <c r="AG283" s="692"/>
      <c r="AH283" s="692"/>
      <c r="AI283" s="692"/>
      <c r="AJ283" s="692"/>
      <c r="AL283" s="692"/>
      <c r="AM283" s="692"/>
      <c r="AN283" s="692"/>
      <c r="AO283" s="692"/>
      <c r="AP283" s="692"/>
      <c r="AQ283" s="692"/>
      <c r="AR283" s="692"/>
      <c r="AS283" s="692"/>
      <c r="AT283" s="692"/>
      <c r="AU283" s="692"/>
      <c r="AV283" s="692"/>
      <c r="AW283" s="692"/>
      <c r="AX283" s="692"/>
      <c r="AZ283" s="692"/>
      <c r="BA283" s="692"/>
      <c r="BB283" s="692"/>
      <c r="BC283" s="692"/>
      <c r="BD283" s="692"/>
      <c r="BE283" s="692"/>
      <c r="BF283" s="692"/>
      <c r="BG283" s="692"/>
      <c r="BH283" s="692"/>
      <c r="BI283" s="692"/>
      <c r="BJ283" s="692"/>
      <c r="BK283" s="692"/>
      <c r="BL283" s="692"/>
      <c r="BN283" s="692"/>
      <c r="BO283" s="692"/>
      <c r="BP283" s="692"/>
      <c r="BQ283" s="692"/>
      <c r="BR283" s="692"/>
      <c r="BS283" s="692"/>
      <c r="BT283" s="692"/>
      <c r="BU283" s="692"/>
      <c r="BV283" s="692"/>
      <c r="BW283" s="692"/>
      <c r="BX283" s="692"/>
      <c r="BY283" s="692"/>
      <c r="BZ283" s="692"/>
      <c r="CB283" s="692"/>
      <c r="CC283" s="692"/>
      <c r="CD283" s="692"/>
      <c r="CE283" s="692"/>
      <c r="CF283" s="692"/>
      <c r="CG283" s="692"/>
      <c r="CH283" s="692"/>
      <c r="CI283" s="692"/>
      <c r="CJ283" s="692"/>
      <c r="CK283" s="692"/>
      <c r="CL283" s="692"/>
      <c r="CM283" s="692"/>
      <c r="CN283" s="692"/>
      <c r="CP283" s="692"/>
      <c r="CQ283" s="692"/>
      <c r="CR283" s="692"/>
      <c r="CS283" s="692"/>
      <c r="CT283" s="692"/>
      <c r="CU283" s="692"/>
      <c r="CV283" s="692"/>
      <c r="CW283" s="692"/>
      <c r="CX283" s="692"/>
      <c r="CY283" s="692"/>
      <c r="CZ283" s="692"/>
      <c r="DA283" s="692"/>
      <c r="DB283" s="692"/>
      <c r="DD283" s="692"/>
      <c r="DE283" s="692"/>
      <c r="DF283" s="692"/>
      <c r="DG283" s="692"/>
      <c r="DH283" s="692"/>
      <c r="DI283" s="692"/>
      <c r="DJ283" s="692"/>
      <c r="DK283" s="692"/>
      <c r="DL283" s="692"/>
      <c r="DM283" s="692"/>
      <c r="DN283" s="692"/>
      <c r="DO283" s="692"/>
      <c r="DP283" s="692"/>
      <c r="DQ283" s="692"/>
      <c r="DR283" s="692"/>
      <c r="DT283" s="692"/>
      <c r="DU283" s="692"/>
      <c r="DV283" s="692"/>
      <c r="DW283" s="692"/>
      <c r="DX283" s="692"/>
      <c r="DY283" s="692"/>
      <c r="DZ283" s="692"/>
      <c r="EA283" s="692"/>
      <c r="EB283" s="692"/>
      <c r="EC283" s="692"/>
      <c r="ED283" s="692"/>
      <c r="EE283" s="692"/>
      <c r="EF283" s="692"/>
      <c r="EG283" s="692"/>
      <c r="EH283" s="692"/>
      <c r="EI283" s="692"/>
      <c r="EJ283" s="692"/>
      <c r="EK283" s="692"/>
      <c r="EL283" s="692"/>
      <c r="EM283" s="692"/>
      <c r="EN283" s="692"/>
      <c r="EO283" s="692"/>
      <c r="EP283" s="692"/>
      <c r="EQ283" s="692"/>
      <c r="ER283" s="692"/>
      <c r="ES283" s="692"/>
      <c r="EU283" s="692"/>
      <c r="EV283" s="692"/>
      <c r="EW283" s="692"/>
      <c r="EX283" s="692"/>
      <c r="EY283" s="692"/>
      <c r="EZ283" s="692"/>
      <c r="FA283" s="692"/>
      <c r="FB283" s="692"/>
      <c r="FC283" s="692"/>
      <c r="FD283" s="692"/>
      <c r="FE283" s="692"/>
      <c r="FF283" s="692"/>
      <c r="FH283" s="692"/>
      <c r="FI283" s="692"/>
      <c r="FJ283" s="692"/>
      <c r="FK283" s="692"/>
      <c r="FL283" s="692"/>
      <c r="FM283" s="692"/>
      <c r="FN283" s="692"/>
      <c r="FO283" s="692"/>
      <c r="FP283" s="692"/>
      <c r="FQ283" s="692"/>
      <c r="FR283" s="692"/>
      <c r="FS283" s="692"/>
      <c r="FU283" s="692"/>
      <c r="FV283" s="692"/>
      <c r="FW283" s="692"/>
      <c r="FX283" s="692"/>
      <c r="FY283" s="692"/>
      <c r="FZ283" s="692"/>
      <c r="GA283" s="692"/>
      <c r="GB283" s="692"/>
      <c r="GC283" s="692"/>
      <c r="GD283" s="692"/>
      <c r="GE283" s="692"/>
      <c r="GF283" s="692"/>
      <c r="GG283" s="692"/>
      <c r="GI283" s="692"/>
      <c r="GJ283" s="692"/>
      <c r="GK283" s="692"/>
      <c r="GL283" s="692"/>
      <c r="GM283" s="692"/>
      <c r="GN283" s="692"/>
      <c r="GO283" s="692"/>
      <c r="GP283" s="692"/>
      <c r="GQ283" s="692"/>
      <c r="GR283" s="692"/>
      <c r="GS283" s="692"/>
      <c r="GT283" s="692"/>
      <c r="GU283" s="692"/>
      <c r="GW283" s="692"/>
      <c r="GX283" s="692"/>
      <c r="GY283" s="692"/>
      <c r="GZ283" s="692"/>
      <c r="HA283" s="692"/>
      <c r="HB283" s="692"/>
      <c r="HC283" s="692"/>
      <c r="HD283" s="692"/>
      <c r="HE283" s="692"/>
      <c r="HF283" s="692"/>
      <c r="HG283" s="692"/>
      <c r="HH283" s="692"/>
      <c r="HI283" s="692"/>
      <c r="HJ283" s="692"/>
      <c r="HK283" s="692"/>
      <c r="HL283" s="692"/>
      <c r="HM283" s="692"/>
      <c r="HN283" s="692"/>
      <c r="HO283" s="692"/>
      <c r="HP283" s="692"/>
      <c r="HQ283" s="692"/>
      <c r="HR283" s="692"/>
      <c r="HS283" s="692"/>
      <c r="HT283" s="692"/>
      <c r="HU283" s="692"/>
      <c r="HV283" s="692"/>
      <c r="HW283" s="692"/>
      <c r="HX283" s="692"/>
      <c r="HY283" s="692"/>
      <c r="HZ283" s="692"/>
      <c r="IA283" s="692"/>
      <c r="IB283" s="692"/>
      <c r="IC283" s="692"/>
      <c r="ID283" s="692"/>
      <c r="IE283" s="692"/>
      <c r="IF283" s="692"/>
      <c r="IG283" s="692"/>
      <c r="IH283" s="692"/>
      <c r="II283" s="692"/>
      <c r="IJ283" s="692"/>
      <c r="IK283" s="692"/>
      <c r="IL283" s="692"/>
      <c r="IM283" s="692"/>
      <c r="IQ283" s="692"/>
      <c r="IR283" s="692"/>
      <c r="IS283" s="692"/>
      <c r="IT283" s="692"/>
      <c r="IU283" s="692"/>
      <c r="IV283" s="692"/>
      <c r="IW283" s="692"/>
      <c r="IX283" s="692"/>
      <c r="IY283" s="692"/>
      <c r="IZ283" s="692"/>
      <c r="JA283" s="692"/>
      <c r="JB283" s="692"/>
      <c r="JC283" s="692"/>
      <c r="JD283" s="692"/>
      <c r="JE283" s="692"/>
      <c r="JF283" s="692"/>
      <c r="JH283" s="692"/>
      <c r="JI283" s="692"/>
      <c r="JJ283" s="692"/>
      <c r="JK283" s="692"/>
      <c r="JL283" s="692"/>
      <c r="JM283" s="692"/>
      <c r="JN283" s="692"/>
      <c r="JO283" s="692"/>
      <c r="JP283" s="692"/>
      <c r="JQ283" s="692"/>
      <c r="JR283" s="692"/>
      <c r="JS283" s="692"/>
      <c r="JT283" s="692"/>
      <c r="JU283" s="692"/>
      <c r="JV283" s="692"/>
      <c r="JW283" s="692"/>
      <c r="JZ283" s="692"/>
      <c r="KA283" s="692"/>
      <c r="KB283" s="692"/>
      <c r="KC283" s="692"/>
      <c r="KD283" s="692"/>
      <c r="KE283" s="692"/>
      <c r="KF283" s="692"/>
      <c r="KG283" s="692"/>
      <c r="KH283" s="692"/>
      <c r="KI283" s="692"/>
      <c r="KJ283" s="692"/>
      <c r="KK283" s="692"/>
      <c r="KL283" s="692"/>
      <c r="KM283" s="692"/>
      <c r="KN283" s="692"/>
      <c r="KO283" s="692"/>
      <c r="KQ283" s="692"/>
      <c r="KR283" s="692"/>
      <c r="KS283" s="692"/>
      <c r="KT283" s="692"/>
      <c r="KU283" s="757"/>
      <c r="KV283" s="692"/>
      <c r="KW283" s="692"/>
      <c r="KX283" s="692"/>
      <c r="KY283" s="692"/>
      <c r="KZ283" s="692"/>
      <c r="LA283" s="692"/>
      <c r="LB283" s="692"/>
      <c r="LC283" s="692"/>
      <c r="LD283" s="692"/>
      <c r="LE283" s="692"/>
      <c r="LF283" s="692"/>
      <c r="LI283" s="692"/>
      <c r="LJ283" s="692"/>
      <c r="LK283" s="692"/>
      <c r="LL283" s="692"/>
      <c r="LM283" s="757"/>
      <c r="LN283" s="692"/>
      <c r="LO283" s="692"/>
      <c r="LP283" s="692"/>
      <c r="LQ283" s="692"/>
      <c r="LR283" s="692"/>
      <c r="LS283" s="692"/>
      <c r="LT283" s="692"/>
      <c r="LU283" s="692"/>
      <c r="LV283" s="692"/>
      <c r="LW283" s="692"/>
      <c r="LX283" s="692"/>
      <c r="LZ283" s="692"/>
      <c r="MA283" s="692"/>
      <c r="MB283" s="692"/>
      <c r="MC283" s="692"/>
      <c r="MD283" s="757"/>
      <c r="ME283" s="692"/>
      <c r="MF283" s="692"/>
      <c r="MG283" s="692"/>
      <c r="MH283" s="692"/>
      <c r="MI283" s="692"/>
      <c r="MJ283" s="692"/>
      <c r="MK283" s="692"/>
      <c r="ML283" s="692"/>
      <c r="MM283" s="692"/>
      <c r="MN283" s="692"/>
      <c r="MO283" s="692"/>
      <c r="MQ283" s="692"/>
      <c r="MR283" s="692"/>
      <c r="MS283" s="692"/>
      <c r="MT283" s="692"/>
      <c r="MU283" s="757"/>
      <c r="MV283" s="692"/>
      <c r="MW283" s="692"/>
      <c r="MX283" s="692"/>
      <c r="MY283" s="692"/>
      <c r="MZ283" s="692"/>
      <c r="NA283" s="692"/>
      <c r="NB283" s="692"/>
      <c r="NC283" s="692"/>
      <c r="ND283" s="692"/>
      <c r="NE283" s="692"/>
      <c r="NF283" s="692"/>
      <c r="NI283" s="692"/>
      <c r="NJ283" s="692"/>
      <c r="NK283" s="692"/>
      <c r="NL283" s="692"/>
      <c r="NM283" s="757"/>
      <c r="NN283" s="692"/>
      <c r="NO283" s="692"/>
      <c r="NP283" s="692"/>
      <c r="NQ283" s="692"/>
      <c r="NR283" s="692"/>
      <c r="NS283" s="692"/>
      <c r="NT283" s="692"/>
      <c r="NU283" s="692"/>
      <c r="NV283" s="692"/>
      <c r="NW283" s="692"/>
      <c r="NX283" s="692"/>
      <c r="OA283" s="692"/>
      <c r="OB283" s="692"/>
      <c r="OC283" s="692"/>
      <c r="OD283" s="692"/>
      <c r="OE283" s="757"/>
      <c r="OF283" s="692"/>
      <c r="OG283" s="692"/>
      <c r="OH283" s="692"/>
      <c r="OI283" s="692"/>
      <c r="OJ283" s="692"/>
      <c r="OK283" s="692"/>
      <c r="OL283" s="692"/>
      <c r="OM283" s="692"/>
      <c r="ON283" s="692"/>
      <c r="OQ283" s="692"/>
      <c r="OR283" s="692"/>
      <c r="OS283" s="692"/>
      <c r="OT283" s="692"/>
      <c r="OU283" s="757"/>
      <c r="OV283" s="692"/>
      <c r="OW283" s="692"/>
      <c r="OX283" s="692"/>
      <c r="OY283" s="692"/>
      <c r="OZ283" s="692"/>
      <c r="PA283" s="692"/>
      <c r="PB283" s="692"/>
      <c r="PC283" s="692"/>
      <c r="PD283" s="692"/>
      <c r="PG283" s="692"/>
      <c r="PH283" s="692"/>
      <c r="PI283" s="692"/>
      <c r="PJ283" s="692"/>
      <c r="PK283" s="757"/>
      <c r="PL283" s="692"/>
      <c r="PM283" s="692"/>
      <c r="PN283" s="692"/>
      <c r="PO283" s="692"/>
      <c r="PP283" s="692"/>
      <c r="PQ283" s="692"/>
      <c r="PR283" s="692"/>
      <c r="PS283" s="692"/>
      <c r="PT283" s="692"/>
      <c r="PV283" s="692"/>
      <c r="PW283" s="692"/>
      <c r="PX283" s="692"/>
      <c r="PY283" s="692"/>
      <c r="PZ283" s="757"/>
      <c r="QA283" s="692"/>
      <c r="QB283" s="692"/>
      <c r="QC283" s="692"/>
      <c r="QD283" s="692"/>
      <c r="QE283" s="692"/>
      <c r="QF283" s="692"/>
      <c r="QG283" s="692"/>
      <c r="QH283" s="692"/>
      <c r="QI283" s="692"/>
      <c r="QK283" s="13"/>
      <c r="QL283" s="13"/>
      <c r="QM283" s="13"/>
      <c r="QN283" s="13"/>
      <c r="QO283" s="666"/>
      <c r="QP283" s="13"/>
      <c r="QQ283" s="13"/>
      <c r="QR283" s="13"/>
      <c r="QS283" s="13"/>
      <c r="QT283" s="13"/>
      <c r="QU283" s="13"/>
      <c r="QV283" s="13"/>
      <c r="QW283" s="13"/>
      <c r="QX283" s="13"/>
      <c r="QZ283" s="622"/>
      <c r="RA283" s="482">
        <v>5.2</v>
      </c>
      <c r="RB283" s="482">
        <v>5.85</v>
      </c>
      <c r="RC283" s="516"/>
      <c r="RD283" s="481" t="s">
        <v>62</v>
      </c>
      <c r="RE283" s="482">
        <f>RB283-RA283+RL283-RK283</f>
        <v>0.38999999999999946</v>
      </c>
      <c r="RF283" s="483">
        <f>RE283/RA283</f>
        <v>7.49999999999999E-2</v>
      </c>
      <c r="RG283" s="480"/>
      <c r="RH283" s="480"/>
      <c r="RI283" s="480"/>
      <c r="RJ283" s="588" t="s">
        <v>39</v>
      </c>
      <c r="RK283" s="589">
        <f>0.05*RA283</f>
        <v>0.26</v>
      </c>
      <c r="RL283" s="590"/>
      <c r="RM283" s="633" t="s">
        <v>790</v>
      </c>
      <c r="RQ283" s="622"/>
      <c r="RR283" s="482">
        <v>5.2</v>
      </c>
      <c r="RS283" s="482">
        <v>5.85</v>
      </c>
      <c r="RT283" s="516"/>
      <c r="RU283" s="481" t="s">
        <v>62</v>
      </c>
      <c r="RV283" s="482">
        <f>RS283-RR283+SC283-SB283</f>
        <v>0.38999999999999946</v>
      </c>
      <c r="RW283" s="483">
        <f>RV283/RR283</f>
        <v>7.49999999999999E-2</v>
      </c>
      <c r="RX283" s="480"/>
      <c r="RY283" s="480"/>
      <c r="RZ283" s="480"/>
      <c r="SA283" s="588" t="s">
        <v>39</v>
      </c>
      <c r="SB283" s="589">
        <f>0.05*RR283</f>
        <v>0.26</v>
      </c>
      <c r="SC283" s="590"/>
      <c r="SD283" s="633" t="s">
        <v>790</v>
      </c>
    </row>
    <row r="284" spans="1:16349">
      <c r="A284" s="475" t="s">
        <v>765</v>
      </c>
      <c r="B284" s="476">
        <v>20</v>
      </c>
      <c r="C284" s="475" t="s">
        <v>95</v>
      </c>
      <c r="D284" s="792">
        <v>1043</v>
      </c>
      <c r="E284" s="477" t="s">
        <v>766</v>
      </c>
      <c r="F284" s="475" t="s">
        <v>34</v>
      </c>
      <c r="G284" s="613" t="s">
        <v>727</v>
      </c>
      <c r="H284" s="475"/>
      <c r="J284" s="692"/>
      <c r="K284" s="692"/>
      <c r="L284" s="692"/>
      <c r="M284" s="692"/>
      <c r="N284" s="692"/>
      <c r="O284" s="692"/>
      <c r="P284" s="692"/>
      <c r="Q284" s="692"/>
      <c r="R284" s="692"/>
      <c r="S284" s="692"/>
      <c r="T284" s="692"/>
      <c r="U284" s="692"/>
      <c r="V284" s="692"/>
      <c r="X284" s="692"/>
      <c r="Y284" s="692"/>
      <c r="Z284" s="692"/>
      <c r="AA284" s="692"/>
      <c r="AB284" s="692"/>
      <c r="AC284" s="692"/>
      <c r="AD284" s="692"/>
      <c r="AE284" s="692"/>
      <c r="AF284" s="692"/>
      <c r="AG284" s="692"/>
      <c r="AH284" s="692"/>
      <c r="AI284" s="692"/>
      <c r="AJ284" s="692"/>
      <c r="AL284" s="692"/>
      <c r="AM284" s="692"/>
      <c r="AN284" s="692"/>
      <c r="AO284" s="692"/>
      <c r="AP284" s="692"/>
      <c r="AQ284" s="692"/>
      <c r="AR284" s="692"/>
      <c r="AS284" s="692"/>
      <c r="AT284" s="692"/>
      <c r="AU284" s="692"/>
      <c r="AV284" s="692"/>
      <c r="AW284" s="692"/>
      <c r="AX284" s="692"/>
      <c r="AZ284" s="692"/>
      <c r="BA284" s="692"/>
      <c r="BB284" s="692"/>
      <c r="BC284" s="692"/>
      <c r="BD284" s="692"/>
      <c r="BE284" s="692"/>
      <c r="BF284" s="692"/>
      <c r="BG284" s="692"/>
      <c r="BH284" s="692"/>
      <c r="BI284" s="692"/>
      <c r="BJ284" s="692"/>
      <c r="BK284" s="692"/>
      <c r="BL284" s="692"/>
      <c r="BN284" s="692"/>
      <c r="BO284" s="692"/>
      <c r="BP284" s="692"/>
      <c r="BQ284" s="692"/>
      <c r="BR284" s="692"/>
      <c r="BS284" s="692"/>
      <c r="BT284" s="692"/>
      <c r="BU284" s="692"/>
      <c r="BV284" s="692"/>
      <c r="BW284" s="692"/>
      <c r="BX284" s="692"/>
      <c r="BY284" s="692"/>
      <c r="BZ284" s="692"/>
      <c r="CB284" s="692"/>
      <c r="CC284" s="692"/>
      <c r="CD284" s="692"/>
      <c r="CE284" s="692"/>
      <c r="CF284" s="692"/>
      <c r="CG284" s="692"/>
      <c r="CH284" s="692"/>
      <c r="CI284" s="692"/>
      <c r="CJ284" s="692"/>
      <c r="CK284" s="692"/>
      <c r="CL284" s="692"/>
      <c r="CM284" s="692"/>
      <c r="CN284" s="692"/>
      <c r="CP284" s="692"/>
      <c r="CQ284" s="692"/>
      <c r="CR284" s="692"/>
      <c r="CS284" s="692"/>
      <c r="CT284" s="692"/>
      <c r="CU284" s="692"/>
      <c r="CV284" s="692"/>
      <c r="CW284" s="692"/>
      <c r="CX284" s="692"/>
      <c r="CY284" s="692"/>
      <c r="CZ284" s="692"/>
      <c r="DA284" s="692"/>
      <c r="DB284" s="692"/>
      <c r="DD284" s="692"/>
      <c r="DE284" s="692"/>
      <c r="DF284" s="692"/>
      <c r="DG284" s="692"/>
      <c r="DH284" s="692"/>
      <c r="DI284" s="692"/>
      <c r="DJ284" s="692"/>
      <c r="DK284" s="692"/>
      <c r="DL284" s="692"/>
      <c r="DM284" s="692"/>
      <c r="DN284" s="692"/>
      <c r="DO284" s="692"/>
      <c r="DP284" s="692"/>
      <c r="DQ284" s="692"/>
      <c r="DR284" s="692"/>
      <c r="DT284" s="692"/>
      <c r="DU284" s="692"/>
      <c r="DV284" s="692"/>
      <c r="DW284" s="692"/>
      <c r="DX284" s="692"/>
      <c r="DY284" s="692"/>
      <c r="DZ284" s="692"/>
      <c r="EA284" s="692"/>
      <c r="EB284" s="692"/>
      <c r="EC284" s="692"/>
      <c r="ED284" s="692"/>
      <c r="EE284" s="692"/>
      <c r="EF284" s="692"/>
      <c r="EG284" s="692"/>
      <c r="EH284" s="692"/>
      <c r="EI284" s="692"/>
      <c r="EJ284" s="692"/>
      <c r="EK284" s="692"/>
      <c r="EL284" s="692"/>
      <c r="EM284" s="692"/>
      <c r="EN284" s="692"/>
      <c r="EO284" s="692"/>
      <c r="EP284" s="692"/>
      <c r="EQ284" s="692"/>
      <c r="ER284" s="692"/>
      <c r="ES284" s="692"/>
      <c r="EU284" s="692"/>
      <c r="EV284" s="692"/>
      <c r="EW284" s="692"/>
      <c r="EX284" s="692"/>
      <c r="EY284" s="692"/>
      <c r="EZ284" s="692"/>
      <c r="FA284" s="692"/>
      <c r="FB284" s="692"/>
      <c r="FC284" s="692"/>
      <c r="FD284" s="692"/>
      <c r="FE284" s="692"/>
      <c r="FF284" s="692"/>
      <c r="FH284" s="692"/>
      <c r="FI284" s="692"/>
      <c r="FJ284" s="692"/>
      <c r="FK284" s="692"/>
      <c r="FL284" s="692"/>
      <c r="FM284" s="692"/>
      <c r="FN284" s="692"/>
      <c r="FO284" s="692"/>
      <c r="FP284" s="692"/>
      <c r="FQ284" s="692"/>
      <c r="FR284" s="692"/>
      <c r="FS284" s="692"/>
      <c r="FU284" s="692"/>
      <c r="FV284" s="692"/>
      <c r="FW284" s="692"/>
      <c r="FX284" s="692"/>
      <c r="FY284" s="692"/>
      <c r="FZ284" s="692"/>
      <c r="GA284" s="692"/>
      <c r="GB284" s="692"/>
      <c r="GC284" s="692"/>
      <c r="GD284" s="692"/>
      <c r="GE284" s="692"/>
      <c r="GF284" s="692"/>
      <c r="GG284" s="692"/>
      <c r="GI284" s="692"/>
      <c r="GJ284" s="692"/>
      <c r="GK284" s="692"/>
      <c r="GL284" s="692"/>
      <c r="GM284" s="692"/>
      <c r="GN284" s="692"/>
      <c r="GO284" s="692"/>
      <c r="GP284" s="692"/>
      <c r="GQ284" s="692"/>
      <c r="GR284" s="692"/>
      <c r="GS284" s="692"/>
      <c r="GT284" s="692"/>
      <c r="GU284" s="692"/>
      <c r="GW284" s="692"/>
      <c r="GX284" s="692"/>
      <c r="GY284" s="692"/>
      <c r="GZ284" s="692"/>
      <c r="HA284" s="692"/>
      <c r="HB284" s="692"/>
      <c r="HC284" s="692"/>
      <c r="HD284" s="692"/>
      <c r="HE284" s="692"/>
      <c r="HF284" s="692"/>
      <c r="HG284" s="692"/>
      <c r="HH284" s="692"/>
      <c r="HI284" s="692"/>
      <c r="HJ284" s="692"/>
      <c r="HK284" s="692"/>
      <c r="HL284" s="692"/>
      <c r="HM284" s="692"/>
      <c r="HN284" s="692"/>
      <c r="HO284" s="692"/>
      <c r="HP284" s="692"/>
      <c r="HQ284" s="692"/>
      <c r="HR284" s="692"/>
      <c r="HS284" s="692"/>
      <c r="HT284" s="692"/>
      <c r="HU284" s="692"/>
      <c r="HV284" s="692"/>
      <c r="HW284" s="692"/>
      <c r="HX284" s="692"/>
      <c r="HY284" s="692"/>
      <c r="HZ284" s="692"/>
      <c r="IA284" s="692"/>
      <c r="IB284" s="692"/>
      <c r="IC284" s="692"/>
      <c r="ID284" s="692"/>
      <c r="IE284" s="692"/>
      <c r="IF284" s="692"/>
      <c r="IG284" s="692"/>
      <c r="IH284" s="692"/>
      <c r="II284" s="692"/>
      <c r="IJ284" s="692"/>
      <c r="IK284" s="692"/>
      <c r="IL284" s="692"/>
      <c r="IM284" s="692"/>
      <c r="IQ284" s="692"/>
      <c r="IR284" s="692"/>
      <c r="IS284" s="692"/>
      <c r="IT284" s="692"/>
      <c r="IU284" s="692"/>
      <c r="IV284" s="692"/>
      <c r="IW284" s="692"/>
      <c r="IX284" s="692"/>
      <c r="IY284" s="692"/>
      <c r="IZ284" s="692"/>
      <c r="JA284" s="692"/>
      <c r="JB284" s="692"/>
      <c r="JC284" s="692"/>
      <c r="JD284" s="692"/>
      <c r="JE284" s="692"/>
      <c r="JF284" s="692"/>
      <c r="JH284" s="692"/>
      <c r="JI284" s="692"/>
      <c r="JJ284" s="692"/>
      <c r="JK284" s="692"/>
      <c r="JL284" s="692"/>
      <c r="JM284" s="692"/>
      <c r="JN284" s="692"/>
      <c r="JO284" s="692"/>
      <c r="JP284" s="692"/>
      <c r="JQ284" s="692"/>
      <c r="JR284" s="692"/>
      <c r="JS284" s="692"/>
      <c r="JT284" s="692"/>
      <c r="JU284" s="692"/>
      <c r="JV284" s="692"/>
      <c r="JW284" s="692"/>
      <c r="JZ284" s="692"/>
      <c r="KA284" s="692"/>
      <c r="KB284" s="692"/>
      <c r="KC284" s="692"/>
      <c r="KD284" s="692"/>
      <c r="KE284" s="692"/>
      <c r="KF284" s="692"/>
      <c r="KG284" s="692"/>
      <c r="KH284" s="692"/>
      <c r="KI284" s="692"/>
      <c r="KJ284" s="692"/>
      <c r="KK284" s="692"/>
      <c r="KL284" s="692"/>
      <c r="KM284" s="692"/>
      <c r="KN284" s="692"/>
      <c r="KO284" s="692"/>
      <c r="KQ284" s="692"/>
      <c r="KR284" s="692"/>
      <c r="KS284" s="692"/>
      <c r="KT284" s="692"/>
      <c r="KU284" s="757"/>
      <c r="KV284" s="692"/>
      <c r="KW284" s="692"/>
      <c r="KX284" s="692"/>
      <c r="KY284" s="692"/>
      <c r="KZ284" s="692"/>
      <c r="LA284" s="692"/>
      <c r="LB284" s="692"/>
      <c r="LC284" s="692"/>
      <c r="LD284" s="692"/>
      <c r="LE284" s="692"/>
      <c r="LF284" s="692"/>
      <c r="LI284" s="692"/>
      <c r="LJ284" s="692"/>
      <c r="LK284" s="692"/>
      <c r="LL284" s="692"/>
      <c r="LM284" s="757"/>
      <c r="LN284" s="692"/>
      <c r="LO284" s="692"/>
      <c r="LP284" s="692"/>
      <c r="LQ284" s="692"/>
      <c r="LR284" s="692"/>
      <c r="LS284" s="692"/>
      <c r="LT284" s="692"/>
      <c r="LU284" s="692"/>
      <c r="LV284" s="692"/>
      <c r="LW284" s="692"/>
      <c r="LX284" s="692"/>
      <c r="LZ284" s="692"/>
      <c r="MA284" s="692"/>
      <c r="MB284" s="692"/>
      <c r="MC284" s="692"/>
      <c r="MD284" s="757"/>
      <c r="ME284" s="692"/>
      <c r="MF284" s="692"/>
      <c r="MG284" s="692"/>
      <c r="MH284" s="692"/>
      <c r="MI284" s="692"/>
      <c r="MJ284" s="692"/>
      <c r="MK284" s="692"/>
      <c r="ML284" s="692"/>
      <c r="MM284" s="692"/>
      <c r="MN284" s="692"/>
      <c r="MO284" s="692"/>
      <c r="MQ284" s="692"/>
      <c r="MR284" s="692"/>
      <c r="MS284" s="692"/>
      <c r="MT284" s="692"/>
      <c r="MU284" s="757"/>
      <c r="MV284" s="692"/>
      <c r="MW284" s="692"/>
      <c r="MX284" s="692"/>
      <c r="MY284" s="692"/>
      <c r="MZ284" s="692"/>
      <c r="NA284" s="692"/>
      <c r="NB284" s="692"/>
      <c r="NC284" s="692"/>
      <c r="ND284" s="692"/>
      <c r="NE284" s="692"/>
      <c r="NF284" s="692"/>
      <c r="NI284" s="692"/>
      <c r="NJ284" s="692"/>
      <c r="NK284" s="692"/>
      <c r="NL284" s="692"/>
      <c r="NM284" s="757"/>
      <c r="NN284" s="692"/>
      <c r="NO284" s="692"/>
      <c r="NP284" s="692"/>
      <c r="NQ284" s="692"/>
      <c r="NR284" s="692"/>
      <c r="NS284" s="692"/>
      <c r="NT284" s="692"/>
      <c r="NU284" s="692"/>
      <c r="NV284" s="692"/>
      <c r="NW284" s="692"/>
      <c r="NX284" s="692"/>
      <c r="OA284" s="692"/>
      <c r="OB284" s="692"/>
      <c r="OC284" s="692"/>
      <c r="OD284" s="692"/>
      <c r="OE284" s="757"/>
      <c r="OF284" s="692"/>
      <c r="OG284" s="692"/>
      <c r="OH284" s="692"/>
      <c r="OI284" s="692"/>
      <c r="OJ284" s="692"/>
      <c r="OK284" s="692"/>
      <c r="OL284" s="692"/>
      <c r="OM284" s="692"/>
      <c r="ON284" s="692"/>
      <c r="OQ284" s="692"/>
      <c r="OR284" s="692"/>
      <c r="OS284" s="692"/>
      <c r="OT284" s="692"/>
      <c r="OU284" s="757"/>
      <c r="OV284" s="692"/>
      <c r="OW284" s="692"/>
      <c r="OX284" s="692"/>
      <c r="OY284" s="692"/>
      <c r="OZ284" s="692"/>
      <c r="PA284" s="692"/>
      <c r="PB284" s="692"/>
      <c r="PC284" s="692"/>
      <c r="PD284" s="692"/>
      <c r="PG284" s="692"/>
      <c r="PH284" s="692"/>
      <c r="PI284" s="692"/>
      <c r="PJ284" s="692"/>
      <c r="PK284" s="757"/>
      <c r="PL284" s="692"/>
      <c r="PM284" s="692"/>
      <c r="PN284" s="692"/>
      <c r="PO284" s="692"/>
      <c r="PP284" s="692"/>
      <c r="PQ284" s="692"/>
      <c r="PR284" s="692"/>
      <c r="PS284" s="692"/>
      <c r="PT284" s="692"/>
      <c r="PV284" s="692"/>
      <c r="PW284" s="692"/>
      <c r="PX284" s="692"/>
      <c r="PY284" s="692"/>
      <c r="PZ284" s="757"/>
      <c r="QA284" s="692"/>
      <c r="QB284" s="692"/>
      <c r="QC284" s="692"/>
      <c r="QD284" s="692"/>
      <c r="QE284" s="692"/>
      <c r="QF284" s="692"/>
      <c r="QG284" s="692"/>
      <c r="QH284" s="692"/>
      <c r="QI284" s="692"/>
      <c r="QK284" s="13"/>
      <c r="QL284" s="13"/>
      <c r="QM284" s="13"/>
      <c r="QN284" s="13"/>
      <c r="QO284" s="666"/>
      <c r="QP284" s="13"/>
      <c r="QQ284" s="13"/>
      <c r="QR284" s="13"/>
      <c r="QS284" s="13"/>
      <c r="QT284" s="13"/>
      <c r="QU284" s="13"/>
      <c r="QV284" s="13"/>
      <c r="QW284" s="13"/>
      <c r="QX284" s="13"/>
      <c r="QZ284" s="622"/>
      <c r="RA284" s="482">
        <v>13.5</v>
      </c>
      <c r="RB284" s="482">
        <v>15.9</v>
      </c>
      <c r="RC284" s="516"/>
      <c r="RD284" s="481" t="s">
        <v>62</v>
      </c>
      <c r="RE284" s="482">
        <f>RB284-RA284+RL284-RK284</f>
        <v>1.7250000000000003</v>
      </c>
      <c r="RF284" s="483">
        <f>RE284/RA284</f>
        <v>0.1277777777777778</v>
      </c>
      <c r="RG284" s="480"/>
      <c r="RH284" s="480"/>
      <c r="RI284" s="480"/>
      <c r="RJ284" s="588" t="s">
        <v>39</v>
      </c>
      <c r="RK284" s="589">
        <f>0.05*RA284</f>
        <v>0.67500000000000004</v>
      </c>
      <c r="RL284" s="590"/>
      <c r="RM284" s="633" t="s">
        <v>790</v>
      </c>
      <c r="RQ284" s="622"/>
      <c r="RR284" s="482">
        <v>13.5</v>
      </c>
      <c r="RS284" s="482">
        <v>15.9</v>
      </c>
      <c r="RT284" s="516"/>
      <c r="RU284" s="481" t="s">
        <v>62</v>
      </c>
      <c r="RV284" s="482">
        <f>RS284-RR284+SC284-SB284</f>
        <v>1.7250000000000003</v>
      </c>
      <c r="RW284" s="483">
        <f>RV284/RR284</f>
        <v>0.1277777777777778</v>
      </c>
      <c r="RX284" s="480"/>
      <c r="RY284" s="480"/>
      <c r="RZ284" s="480"/>
      <c r="SA284" s="588" t="s">
        <v>39</v>
      </c>
      <c r="SB284" s="589">
        <f>0.05*RR284</f>
        <v>0.67500000000000004</v>
      </c>
      <c r="SC284" s="590"/>
      <c r="SD284" s="633" t="s">
        <v>790</v>
      </c>
    </row>
    <row r="285" spans="1:16349">
      <c r="A285" s="475" t="s">
        <v>767</v>
      </c>
      <c r="B285" s="476">
        <v>20</v>
      </c>
      <c r="C285" s="475" t="s">
        <v>95</v>
      </c>
      <c r="D285" s="792">
        <v>1043</v>
      </c>
      <c r="E285" s="477" t="s">
        <v>766</v>
      </c>
      <c r="F285" s="475" t="s">
        <v>34</v>
      </c>
      <c r="G285" s="613" t="s">
        <v>768</v>
      </c>
      <c r="H285" s="475"/>
      <c r="J285" s="692"/>
      <c r="K285" s="692"/>
      <c r="L285" s="692"/>
      <c r="M285" s="692"/>
      <c r="N285" s="692"/>
      <c r="O285" s="692"/>
      <c r="P285" s="692"/>
      <c r="Q285" s="692"/>
      <c r="R285" s="692"/>
      <c r="S285" s="692"/>
      <c r="T285" s="692"/>
      <c r="U285" s="692"/>
      <c r="V285" s="692"/>
      <c r="X285" s="692"/>
      <c r="Y285" s="692"/>
      <c r="Z285" s="692"/>
      <c r="AA285" s="692"/>
      <c r="AB285" s="692"/>
      <c r="AC285" s="692"/>
      <c r="AD285" s="692"/>
      <c r="AE285" s="692"/>
      <c r="AF285" s="692"/>
      <c r="AG285" s="692"/>
      <c r="AH285" s="692"/>
      <c r="AI285" s="692"/>
      <c r="AJ285" s="692"/>
      <c r="AL285" s="692"/>
      <c r="AM285" s="692"/>
      <c r="AN285" s="692"/>
      <c r="AO285" s="692"/>
      <c r="AP285" s="692"/>
      <c r="AQ285" s="692"/>
      <c r="AR285" s="692"/>
      <c r="AS285" s="692"/>
      <c r="AT285" s="692"/>
      <c r="AU285" s="692"/>
      <c r="AV285" s="692"/>
      <c r="AW285" s="692"/>
      <c r="AX285" s="692"/>
      <c r="AZ285" s="692"/>
      <c r="BA285" s="692"/>
      <c r="BB285" s="692"/>
      <c r="BC285" s="692"/>
      <c r="BD285" s="692"/>
      <c r="BE285" s="692"/>
      <c r="BF285" s="692"/>
      <c r="BG285" s="692"/>
      <c r="BH285" s="692"/>
      <c r="BI285" s="692"/>
      <c r="BJ285" s="692"/>
      <c r="BK285" s="692"/>
      <c r="BL285" s="692"/>
      <c r="BN285" s="692"/>
      <c r="BO285" s="692"/>
      <c r="BP285" s="692"/>
      <c r="BQ285" s="692"/>
      <c r="BR285" s="692"/>
      <c r="BS285" s="692"/>
      <c r="BT285" s="692"/>
      <c r="BU285" s="692"/>
      <c r="BV285" s="692"/>
      <c r="BW285" s="692"/>
      <c r="BX285" s="692"/>
      <c r="BY285" s="692"/>
      <c r="BZ285" s="692"/>
      <c r="CB285" s="692"/>
      <c r="CC285" s="692"/>
      <c r="CD285" s="692"/>
      <c r="CE285" s="692"/>
      <c r="CF285" s="692"/>
      <c r="CG285" s="692"/>
      <c r="CH285" s="692"/>
      <c r="CI285" s="692"/>
      <c r="CJ285" s="692"/>
      <c r="CK285" s="692"/>
      <c r="CL285" s="692"/>
      <c r="CM285" s="692"/>
      <c r="CN285" s="692"/>
      <c r="CP285" s="692"/>
      <c r="CQ285" s="692"/>
      <c r="CR285" s="692"/>
      <c r="CS285" s="692"/>
      <c r="CT285" s="692"/>
      <c r="CU285" s="692"/>
      <c r="CV285" s="692"/>
      <c r="CW285" s="692"/>
      <c r="CX285" s="692"/>
      <c r="CY285" s="692"/>
      <c r="CZ285" s="692"/>
      <c r="DA285" s="692"/>
      <c r="DB285" s="692"/>
      <c r="DD285" s="692"/>
      <c r="DE285" s="692"/>
      <c r="DF285" s="692"/>
      <c r="DG285" s="692"/>
      <c r="DH285" s="692"/>
      <c r="DI285" s="692"/>
      <c r="DJ285" s="692"/>
      <c r="DK285" s="692"/>
      <c r="DL285" s="692"/>
      <c r="DM285" s="692"/>
      <c r="DN285" s="692"/>
      <c r="DO285" s="692"/>
      <c r="DP285" s="692"/>
      <c r="DQ285" s="692"/>
      <c r="DR285" s="692"/>
      <c r="DT285" s="692"/>
      <c r="DU285" s="692"/>
      <c r="DV285" s="692"/>
      <c r="DW285" s="692"/>
      <c r="DX285" s="692"/>
      <c r="DY285" s="692"/>
      <c r="DZ285" s="692"/>
      <c r="EA285" s="692"/>
      <c r="EB285" s="692"/>
      <c r="EC285" s="692"/>
      <c r="ED285" s="692"/>
      <c r="EE285" s="692"/>
      <c r="EF285" s="692"/>
      <c r="EG285" s="692"/>
      <c r="EH285" s="692"/>
      <c r="EI285" s="692"/>
      <c r="EJ285" s="692"/>
      <c r="EK285" s="692"/>
      <c r="EL285" s="692"/>
      <c r="EM285" s="692"/>
      <c r="EN285" s="692"/>
      <c r="EO285" s="692"/>
      <c r="EP285" s="692"/>
      <c r="EQ285" s="692"/>
      <c r="ER285" s="692"/>
      <c r="ES285" s="692"/>
      <c r="EU285" s="692"/>
      <c r="EV285" s="692"/>
      <c r="EW285" s="692"/>
      <c r="EX285" s="692"/>
      <c r="EY285" s="692"/>
      <c r="EZ285" s="692"/>
      <c r="FA285" s="692"/>
      <c r="FB285" s="692"/>
      <c r="FC285" s="692"/>
      <c r="FD285" s="692"/>
      <c r="FE285" s="692"/>
      <c r="FF285" s="692"/>
      <c r="FH285" s="692"/>
      <c r="FI285" s="692"/>
      <c r="FJ285" s="692"/>
      <c r="FK285" s="692"/>
      <c r="FL285" s="692"/>
      <c r="FM285" s="692"/>
      <c r="FN285" s="692"/>
      <c r="FO285" s="692"/>
      <c r="FP285" s="692"/>
      <c r="FQ285" s="692"/>
      <c r="FR285" s="692"/>
      <c r="FS285" s="692"/>
      <c r="FU285" s="692"/>
      <c r="FV285" s="692"/>
      <c r="FW285" s="692"/>
      <c r="FX285" s="692"/>
      <c r="FY285" s="692"/>
      <c r="FZ285" s="692"/>
      <c r="GA285" s="692"/>
      <c r="GB285" s="692"/>
      <c r="GC285" s="692"/>
      <c r="GD285" s="692"/>
      <c r="GE285" s="692"/>
      <c r="GF285" s="692"/>
      <c r="GG285" s="692"/>
      <c r="GI285" s="692"/>
      <c r="GJ285" s="692"/>
      <c r="GK285" s="692"/>
      <c r="GL285" s="692"/>
      <c r="GM285" s="692"/>
      <c r="GN285" s="692"/>
      <c r="GO285" s="692"/>
      <c r="GP285" s="692"/>
      <c r="GQ285" s="692"/>
      <c r="GR285" s="692"/>
      <c r="GS285" s="692"/>
      <c r="GT285" s="692"/>
      <c r="GU285" s="692"/>
      <c r="GW285" s="692"/>
      <c r="GX285" s="692"/>
      <c r="GY285" s="692"/>
      <c r="GZ285" s="692"/>
      <c r="HA285" s="692"/>
      <c r="HB285" s="692"/>
      <c r="HC285" s="692"/>
      <c r="HD285" s="692"/>
      <c r="HE285" s="692"/>
      <c r="HF285" s="692"/>
      <c r="HG285" s="692"/>
      <c r="HH285" s="692"/>
      <c r="HI285" s="692"/>
      <c r="HJ285" s="692"/>
      <c r="HK285" s="692"/>
      <c r="HL285" s="692"/>
      <c r="HM285" s="692"/>
      <c r="HN285" s="692"/>
      <c r="HO285" s="692"/>
      <c r="HP285" s="692"/>
      <c r="HQ285" s="692"/>
      <c r="HR285" s="692"/>
      <c r="HS285" s="692"/>
      <c r="HT285" s="692"/>
      <c r="HU285" s="692"/>
      <c r="HV285" s="692"/>
      <c r="HW285" s="692"/>
      <c r="HX285" s="692"/>
      <c r="HY285" s="692"/>
      <c r="HZ285" s="692"/>
      <c r="IA285" s="692"/>
      <c r="IB285" s="692"/>
      <c r="IC285" s="692"/>
      <c r="ID285" s="692"/>
      <c r="IE285" s="692"/>
      <c r="IF285" s="692"/>
      <c r="IG285" s="692"/>
      <c r="IH285" s="692"/>
      <c r="II285" s="692"/>
      <c r="IJ285" s="692"/>
      <c r="IK285" s="692"/>
      <c r="IL285" s="692"/>
      <c r="IM285" s="692"/>
      <c r="IQ285" s="692"/>
      <c r="IR285" s="692"/>
      <c r="IS285" s="692"/>
      <c r="IT285" s="692"/>
      <c r="IU285" s="692"/>
      <c r="IV285" s="692"/>
      <c r="IW285" s="692"/>
      <c r="IX285" s="692"/>
      <c r="IY285" s="692"/>
      <c r="IZ285" s="692"/>
      <c r="JA285" s="692"/>
      <c r="JB285" s="692"/>
      <c r="JC285" s="692"/>
      <c r="JD285" s="692"/>
      <c r="JE285" s="692"/>
      <c r="JF285" s="692"/>
      <c r="JH285" s="692"/>
      <c r="JI285" s="692"/>
      <c r="JJ285" s="692"/>
      <c r="JK285" s="692"/>
      <c r="JL285" s="692"/>
      <c r="JM285" s="692"/>
      <c r="JN285" s="692"/>
      <c r="JO285" s="692"/>
      <c r="JP285" s="692"/>
      <c r="JQ285" s="692"/>
      <c r="JR285" s="692"/>
      <c r="JS285" s="692"/>
      <c r="JT285" s="692"/>
      <c r="JU285" s="692"/>
      <c r="JV285" s="692"/>
      <c r="JW285" s="692"/>
      <c r="JZ285" s="692"/>
      <c r="KA285" s="692"/>
      <c r="KB285" s="692"/>
      <c r="KC285" s="692"/>
      <c r="KD285" s="692"/>
      <c r="KE285" s="692"/>
      <c r="KF285" s="692"/>
      <c r="KG285" s="692"/>
      <c r="KH285" s="692"/>
      <c r="KI285" s="692"/>
      <c r="KJ285" s="692"/>
      <c r="KK285" s="692"/>
      <c r="KL285" s="692"/>
      <c r="KM285" s="692"/>
      <c r="KN285" s="692"/>
      <c r="KO285" s="692"/>
      <c r="KQ285" s="692"/>
      <c r="KR285" s="692"/>
      <c r="KS285" s="692"/>
      <c r="KT285" s="692"/>
      <c r="KU285" s="757"/>
      <c r="KV285" s="692"/>
      <c r="KW285" s="692"/>
      <c r="KX285" s="692"/>
      <c r="KY285" s="692"/>
      <c r="KZ285" s="692"/>
      <c r="LA285" s="692"/>
      <c r="LB285" s="692"/>
      <c r="LC285" s="692"/>
      <c r="LD285" s="692"/>
      <c r="LE285" s="692"/>
      <c r="LF285" s="692"/>
      <c r="LI285" s="692"/>
      <c r="LJ285" s="692"/>
      <c r="LK285" s="692"/>
      <c r="LL285" s="692"/>
      <c r="LM285" s="757"/>
      <c r="LN285" s="692"/>
      <c r="LO285" s="692"/>
      <c r="LP285" s="692"/>
      <c r="LQ285" s="692"/>
      <c r="LR285" s="692"/>
      <c r="LS285" s="692"/>
      <c r="LT285" s="692"/>
      <c r="LU285" s="692"/>
      <c r="LV285" s="692"/>
      <c r="LW285" s="692"/>
      <c r="LX285" s="692"/>
      <c r="LZ285" s="692"/>
      <c r="MA285" s="692"/>
      <c r="MB285" s="692"/>
      <c r="MC285" s="692"/>
      <c r="MD285" s="757"/>
      <c r="ME285" s="692"/>
      <c r="MF285" s="692"/>
      <c r="MG285" s="692"/>
      <c r="MH285" s="692"/>
      <c r="MI285" s="692"/>
      <c r="MJ285" s="692"/>
      <c r="MK285" s="692"/>
      <c r="ML285" s="692"/>
      <c r="MM285" s="692"/>
      <c r="MN285" s="692"/>
      <c r="MO285" s="692"/>
      <c r="MQ285" s="692"/>
      <c r="MR285" s="692"/>
      <c r="MS285" s="692"/>
      <c r="MT285" s="692"/>
      <c r="MU285" s="757"/>
      <c r="MV285" s="692"/>
      <c r="MW285" s="692"/>
      <c r="MX285" s="692"/>
      <c r="MY285" s="692"/>
      <c r="MZ285" s="692"/>
      <c r="NA285" s="692"/>
      <c r="NB285" s="692"/>
      <c r="NC285" s="692"/>
      <c r="ND285" s="692"/>
      <c r="NE285" s="692"/>
      <c r="NF285" s="692"/>
      <c r="NI285" s="692"/>
      <c r="NJ285" s="692"/>
      <c r="NK285" s="692"/>
      <c r="NL285" s="692"/>
      <c r="NM285" s="757"/>
      <c r="NN285" s="692"/>
      <c r="NO285" s="692"/>
      <c r="NP285" s="692"/>
      <c r="NQ285" s="692"/>
      <c r="NR285" s="692"/>
      <c r="NS285" s="692"/>
      <c r="NT285" s="692"/>
      <c r="NU285" s="692"/>
      <c r="NV285" s="692"/>
      <c r="NW285" s="692"/>
      <c r="NX285" s="692"/>
      <c r="OA285" s="692"/>
      <c r="OB285" s="692"/>
      <c r="OC285" s="692"/>
      <c r="OD285" s="692"/>
      <c r="OE285" s="757"/>
      <c r="OF285" s="692"/>
      <c r="OG285" s="692"/>
      <c r="OH285" s="692"/>
      <c r="OI285" s="692"/>
      <c r="OJ285" s="692"/>
      <c r="OK285" s="692"/>
      <c r="OL285" s="692"/>
      <c r="OM285" s="692"/>
      <c r="ON285" s="692"/>
      <c r="OQ285" s="692"/>
      <c r="OR285" s="692"/>
      <c r="OS285" s="692"/>
      <c r="OT285" s="692"/>
      <c r="OU285" s="757"/>
      <c r="OV285" s="692"/>
      <c r="OW285" s="692"/>
      <c r="OX285" s="692"/>
      <c r="OY285" s="692"/>
      <c r="OZ285" s="692"/>
      <c r="PA285" s="692"/>
      <c r="PB285" s="692"/>
      <c r="PC285" s="692"/>
      <c r="PD285" s="692"/>
      <c r="PG285" s="692"/>
      <c r="PH285" s="692"/>
      <c r="PI285" s="692"/>
      <c r="PJ285" s="692"/>
      <c r="PK285" s="757"/>
      <c r="PL285" s="692"/>
      <c r="PM285" s="692"/>
      <c r="PN285" s="692"/>
      <c r="PO285" s="692"/>
      <c r="PP285" s="692"/>
      <c r="PQ285" s="692"/>
      <c r="PR285" s="692"/>
      <c r="PS285" s="692"/>
      <c r="PT285" s="692"/>
      <c r="PV285" s="692"/>
      <c r="PW285" s="692"/>
      <c r="PX285" s="692"/>
      <c r="PY285" s="692"/>
      <c r="PZ285" s="757"/>
      <c r="QA285" s="692"/>
      <c r="QB285" s="692"/>
      <c r="QC285" s="692"/>
      <c r="QD285" s="692"/>
      <c r="QE285" s="692"/>
      <c r="QF285" s="692"/>
      <c r="QG285" s="692"/>
      <c r="QH285" s="692"/>
      <c r="QI285" s="692"/>
      <c r="QK285" s="13"/>
      <c r="QL285" s="13"/>
      <c r="QM285" s="13"/>
      <c r="QN285" s="13"/>
      <c r="QO285" s="666"/>
      <c r="QP285" s="13"/>
      <c r="QQ285" s="13"/>
      <c r="QR285" s="13"/>
      <c r="QS285" s="13"/>
      <c r="QT285" s="13"/>
      <c r="QU285" s="13"/>
      <c r="QV285" s="13"/>
      <c r="QW285" s="13"/>
      <c r="QX285" s="13"/>
      <c r="QZ285" s="622"/>
      <c r="RA285" s="482">
        <v>13.55</v>
      </c>
      <c r="RB285" s="482">
        <v>15.22</v>
      </c>
      <c r="RC285" s="516"/>
      <c r="RD285" s="481" t="s">
        <v>62</v>
      </c>
      <c r="RE285" s="482">
        <f>RB285-RA285+RL285-RK285</f>
        <v>0.99249999999999983</v>
      </c>
      <c r="RF285" s="483">
        <f>RE285/RA285</f>
        <v>7.3247232472324703E-2</v>
      </c>
      <c r="RG285" s="480"/>
      <c r="RH285" s="480"/>
      <c r="RI285" s="480"/>
      <c r="RJ285" s="588" t="s">
        <v>39</v>
      </c>
      <c r="RK285" s="589">
        <f>0.05*RA285</f>
        <v>0.6775000000000001</v>
      </c>
      <c r="RL285" s="590"/>
      <c r="RM285" s="633" t="s">
        <v>790</v>
      </c>
      <c r="RQ285" s="622"/>
      <c r="RR285" s="482">
        <v>13.55</v>
      </c>
      <c r="RS285" s="482">
        <v>15.22</v>
      </c>
      <c r="RT285" s="516"/>
      <c r="RU285" s="481" t="s">
        <v>62</v>
      </c>
      <c r="RV285" s="482">
        <f>RS285-RR285+SC285-SB285</f>
        <v>0.99249999999999983</v>
      </c>
      <c r="RW285" s="483">
        <f>RV285/RR285</f>
        <v>7.3247232472324703E-2</v>
      </c>
      <c r="RX285" s="480"/>
      <c r="RY285" s="480"/>
      <c r="RZ285" s="480"/>
      <c r="SA285" s="588" t="s">
        <v>39</v>
      </c>
      <c r="SB285" s="589">
        <f>0.05*RR285</f>
        <v>0.6775000000000001</v>
      </c>
      <c r="SC285" s="590"/>
      <c r="SD285" s="633" t="s">
        <v>790</v>
      </c>
    </row>
    <row r="286" spans="1:16349">
      <c r="A286" s="475" t="s">
        <v>769</v>
      </c>
      <c r="B286" s="476">
        <v>20</v>
      </c>
      <c r="C286" s="475" t="s">
        <v>95</v>
      </c>
      <c r="D286" s="792">
        <v>1043</v>
      </c>
      <c r="E286" s="477" t="s">
        <v>766</v>
      </c>
      <c r="F286" s="475" t="s">
        <v>34</v>
      </c>
      <c r="G286" s="613" t="s">
        <v>770</v>
      </c>
      <c r="H286" s="475"/>
      <c r="J286" s="692"/>
      <c r="K286" s="692"/>
      <c r="L286" s="692"/>
      <c r="M286" s="692"/>
      <c r="N286" s="692"/>
      <c r="O286" s="692"/>
      <c r="P286" s="692"/>
      <c r="Q286" s="692"/>
      <c r="R286" s="692"/>
      <c r="S286" s="692"/>
      <c r="T286" s="692"/>
      <c r="U286" s="692"/>
      <c r="V286" s="692"/>
      <c r="X286" s="692"/>
      <c r="Y286" s="692"/>
      <c r="Z286" s="692"/>
      <c r="AA286" s="692"/>
      <c r="AB286" s="692"/>
      <c r="AC286" s="692"/>
      <c r="AD286" s="692"/>
      <c r="AE286" s="692"/>
      <c r="AF286" s="692"/>
      <c r="AG286" s="692"/>
      <c r="AH286" s="692"/>
      <c r="AI286" s="692"/>
      <c r="AJ286" s="692"/>
      <c r="AL286" s="692"/>
      <c r="AM286" s="692"/>
      <c r="AN286" s="692"/>
      <c r="AO286" s="692"/>
      <c r="AP286" s="692"/>
      <c r="AQ286" s="692"/>
      <c r="AR286" s="692"/>
      <c r="AS286" s="692"/>
      <c r="AT286" s="692"/>
      <c r="AU286" s="692"/>
      <c r="AV286" s="692"/>
      <c r="AW286" s="692"/>
      <c r="AX286" s="692"/>
      <c r="AZ286" s="692"/>
      <c r="BA286" s="692"/>
      <c r="BB286" s="692"/>
      <c r="BC286" s="692"/>
      <c r="BD286" s="692"/>
      <c r="BE286" s="692"/>
      <c r="BF286" s="692"/>
      <c r="BG286" s="692"/>
      <c r="BH286" s="692"/>
      <c r="BI286" s="692"/>
      <c r="BJ286" s="692"/>
      <c r="BK286" s="692"/>
      <c r="BL286" s="692"/>
      <c r="BN286" s="692"/>
      <c r="BO286" s="692"/>
      <c r="BP286" s="692"/>
      <c r="BQ286" s="692"/>
      <c r="BR286" s="692"/>
      <c r="BS286" s="692"/>
      <c r="BT286" s="692"/>
      <c r="BU286" s="692"/>
      <c r="BV286" s="692"/>
      <c r="BW286" s="692"/>
      <c r="BX286" s="692"/>
      <c r="BY286" s="692"/>
      <c r="BZ286" s="692"/>
      <c r="CB286" s="692"/>
      <c r="CC286" s="692"/>
      <c r="CD286" s="692"/>
      <c r="CE286" s="692"/>
      <c r="CF286" s="692"/>
      <c r="CG286" s="692"/>
      <c r="CH286" s="692"/>
      <c r="CI286" s="692"/>
      <c r="CJ286" s="692"/>
      <c r="CK286" s="692"/>
      <c r="CL286" s="692"/>
      <c r="CM286" s="692"/>
      <c r="CN286" s="692"/>
      <c r="CP286" s="692"/>
      <c r="CQ286" s="692"/>
      <c r="CR286" s="692"/>
      <c r="CS286" s="692"/>
      <c r="CT286" s="692"/>
      <c r="CU286" s="692"/>
      <c r="CV286" s="692"/>
      <c r="CW286" s="692"/>
      <c r="CX286" s="692"/>
      <c r="CY286" s="692"/>
      <c r="CZ286" s="692"/>
      <c r="DA286" s="692"/>
      <c r="DB286" s="692"/>
      <c r="DD286" s="692"/>
      <c r="DE286" s="692"/>
      <c r="DF286" s="692"/>
      <c r="DG286" s="692"/>
      <c r="DH286" s="692"/>
      <c r="DI286" s="692"/>
      <c r="DJ286" s="692"/>
      <c r="DK286" s="692"/>
      <c r="DL286" s="692"/>
      <c r="DM286" s="692"/>
      <c r="DN286" s="692"/>
      <c r="DO286" s="692"/>
      <c r="DP286" s="692"/>
      <c r="DQ286" s="692"/>
      <c r="DR286" s="692"/>
      <c r="DT286" s="692"/>
      <c r="DU286" s="692"/>
      <c r="DV286" s="692"/>
      <c r="DW286" s="692"/>
      <c r="DX286" s="692"/>
      <c r="DY286" s="692"/>
      <c r="DZ286" s="692"/>
      <c r="EA286" s="692"/>
      <c r="EB286" s="692"/>
      <c r="EC286" s="692"/>
      <c r="ED286" s="692"/>
      <c r="EE286" s="692"/>
      <c r="EF286" s="692"/>
      <c r="EG286" s="692"/>
      <c r="EH286" s="692"/>
      <c r="EI286" s="692"/>
      <c r="EJ286" s="692"/>
      <c r="EK286" s="692"/>
      <c r="EL286" s="692"/>
      <c r="EM286" s="692"/>
      <c r="EN286" s="692"/>
      <c r="EO286" s="692"/>
      <c r="EP286" s="692"/>
      <c r="EQ286" s="692"/>
      <c r="ER286" s="692"/>
      <c r="ES286" s="692"/>
      <c r="EU286" s="692"/>
      <c r="EV286" s="692"/>
      <c r="EW286" s="692"/>
      <c r="EX286" s="692"/>
      <c r="EY286" s="692"/>
      <c r="EZ286" s="692"/>
      <c r="FA286" s="692"/>
      <c r="FB286" s="692"/>
      <c r="FC286" s="692"/>
      <c r="FD286" s="692"/>
      <c r="FE286" s="692"/>
      <c r="FF286" s="692"/>
      <c r="FH286" s="692"/>
      <c r="FI286" s="692"/>
      <c r="FJ286" s="692"/>
      <c r="FK286" s="692"/>
      <c r="FL286" s="692"/>
      <c r="FM286" s="692"/>
      <c r="FN286" s="692"/>
      <c r="FO286" s="692"/>
      <c r="FP286" s="692"/>
      <c r="FQ286" s="692"/>
      <c r="FR286" s="692"/>
      <c r="FS286" s="692"/>
      <c r="FU286" s="692"/>
      <c r="FV286" s="692"/>
      <c r="FW286" s="692"/>
      <c r="FX286" s="692"/>
      <c r="FY286" s="692"/>
      <c r="FZ286" s="692"/>
      <c r="GA286" s="692"/>
      <c r="GB286" s="692"/>
      <c r="GC286" s="692"/>
      <c r="GD286" s="692"/>
      <c r="GE286" s="692"/>
      <c r="GF286" s="692"/>
      <c r="GG286" s="692"/>
      <c r="GI286" s="692"/>
      <c r="GJ286" s="692"/>
      <c r="GK286" s="692"/>
      <c r="GL286" s="692"/>
      <c r="GM286" s="692"/>
      <c r="GN286" s="692"/>
      <c r="GO286" s="692"/>
      <c r="GP286" s="692"/>
      <c r="GQ286" s="692"/>
      <c r="GR286" s="692"/>
      <c r="GS286" s="692"/>
      <c r="GT286" s="692"/>
      <c r="GU286" s="692"/>
      <c r="GW286" s="692"/>
      <c r="GX286" s="692"/>
      <c r="GY286" s="692"/>
      <c r="GZ286" s="692"/>
      <c r="HA286" s="692"/>
      <c r="HB286" s="692"/>
      <c r="HC286" s="692"/>
      <c r="HD286" s="692"/>
      <c r="HE286" s="692"/>
      <c r="HF286" s="692"/>
      <c r="HG286" s="692"/>
      <c r="HH286" s="692"/>
      <c r="HI286" s="692"/>
      <c r="HJ286" s="692"/>
      <c r="HK286" s="692"/>
      <c r="HL286" s="692"/>
      <c r="HM286" s="692"/>
      <c r="HN286" s="692"/>
      <c r="HO286" s="692"/>
      <c r="HP286" s="692"/>
      <c r="HQ286" s="692"/>
      <c r="HR286" s="692"/>
      <c r="HS286" s="692"/>
      <c r="HT286" s="692"/>
      <c r="HU286" s="692"/>
      <c r="HV286" s="692"/>
      <c r="HW286" s="692"/>
      <c r="HX286" s="692"/>
      <c r="HY286" s="692"/>
      <c r="HZ286" s="692"/>
      <c r="IA286" s="692"/>
      <c r="IB286" s="692"/>
      <c r="IC286" s="692"/>
      <c r="ID286" s="692"/>
      <c r="IE286" s="692"/>
      <c r="IF286" s="692"/>
      <c r="IG286" s="692"/>
      <c r="IH286" s="692"/>
      <c r="II286" s="692"/>
      <c r="IJ286" s="692"/>
      <c r="IK286" s="692"/>
      <c r="IL286" s="692"/>
      <c r="IM286" s="692"/>
      <c r="IQ286" s="692"/>
      <c r="IR286" s="692"/>
      <c r="IS286" s="692"/>
      <c r="IT286" s="692"/>
      <c r="IU286" s="692"/>
      <c r="IV286" s="692"/>
      <c r="IW286" s="692"/>
      <c r="IX286" s="692"/>
      <c r="IY286" s="692"/>
      <c r="IZ286" s="692"/>
      <c r="JA286" s="692"/>
      <c r="JB286" s="692"/>
      <c r="JC286" s="692"/>
      <c r="JD286" s="692"/>
      <c r="JE286" s="692"/>
      <c r="JF286" s="692"/>
      <c r="JH286" s="692"/>
      <c r="JI286" s="692"/>
      <c r="JJ286" s="692"/>
      <c r="JK286" s="692"/>
      <c r="JL286" s="692"/>
      <c r="JM286" s="692"/>
      <c r="JN286" s="692"/>
      <c r="JO286" s="692"/>
      <c r="JP286" s="692"/>
      <c r="JQ286" s="692"/>
      <c r="JR286" s="692"/>
      <c r="JS286" s="692"/>
      <c r="JT286" s="692"/>
      <c r="JU286" s="692"/>
      <c r="JV286" s="692"/>
      <c r="JW286" s="692"/>
      <c r="JZ286" s="692"/>
      <c r="KA286" s="692"/>
      <c r="KB286" s="692"/>
      <c r="KC286" s="692"/>
      <c r="KD286" s="692"/>
      <c r="KE286" s="692"/>
      <c r="KF286" s="692"/>
      <c r="KG286" s="692"/>
      <c r="KH286" s="692"/>
      <c r="KI286" s="692"/>
      <c r="KJ286" s="692"/>
      <c r="KK286" s="692"/>
      <c r="KL286" s="692"/>
      <c r="KM286" s="692"/>
      <c r="KN286" s="692"/>
      <c r="KO286" s="692"/>
      <c r="KQ286" s="692"/>
      <c r="KR286" s="692"/>
      <c r="KS286" s="692"/>
      <c r="KT286" s="692"/>
      <c r="KU286" s="757"/>
      <c r="KV286" s="692"/>
      <c r="KW286" s="692"/>
      <c r="KX286" s="692"/>
      <c r="KY286" s="692"/>
      <c r="KZ286" s="692"/>
      <c r="LA286" s="692"/>
      <c r="LB286" s="692"/>
      <c r="LC286" s="692"/>
      <c r="LD286" s="692"/>
      <c r="LE286" s="692"/>
      <c r="LF286" s="692"/>
      <c r="LI286" s="692"/>
      <c r="LJ286" s="692"/>
      <c r="LK286" s="692"/>
      <c r="LL286" s="692"/>
      <c r="LM286" s="757"/>
      <c r="LN286" s="692"/>
      <c r="LO286" s="692"/>
      <c r="LP286" s="692"/>
      <c r="LQ286" s="692"/>
      <c r="LR286" s="692"/>
      <c r="LS286" s="692"/>
      <c r="LT286" s="692"/>
      <c r="LU286" s="692"/>
      <c r="LV286" s="692"/>
      <c r="LW286" s="692"/>
      <c r="LX286" s="692"/>
      <c r="LZ286" s="692"/>
      <c r="MA286" s="692"/>
      <c r="MB286" s="692"/>
      <c r="MC286" s="692"/>
      <c r="MD286" s="757"/>
      <c r="ME286" s="692"/>
      <c r="MF286" s="692"/>
      <c r="MG286" s="692"/>
      <c r="MH286" s="692"/>
      <c r="MI286" s="692"/>
      <c r="MJ286" s="692"/>
      <c r="MK286" s="692"/>
      <c r="ML286" s="692"/>
      <c r="MM286" s="692"/>
      <c r="MN286" s="692"/>
      <c r="MO286" s="692"/>
      <c r="MQ286" s="692"/>
      <c r="MR286" s="692"/>
      <c r="MS286" s="692"/>
      <c r="MT286" s="692"/>
      <c r="MU286" s="757"/>
      <c r="MV286" s="692"/>
      <c r="MW286" s="692"/>
      <c r="MX286" s="692"/>
      <c r="MY286" s="692"/>
      <c r="MZ286" s="692"/>
      <c r="NA286" s="692"/>
      <c r="NB286" s="692"/>
      <c r="NC286" s="692"/>
      <c r="ND286" s="692"/>
      <c r="NE286" s="692"/>
      <c r="NF286" s="692"/>
      <c r="NI286" s="692"/>
      <c r="NJ286" s="692"/>
      <c r="NK286" s="692"/>
      <c r="NL286" s="692"/>
      <c r="NM286" s="757"/>
      <c r="NN286" s="692"/>
      <c r="NO286" s="692"/>
      <c r="NP286" s="692"/>
      <c r="NQ286" s="692"/>
      <c r="NR286" s="692"/>
      <c r="NS286" s="692"/>
      <c r="NT286" s="692"/>
      <c r="NU286" s="692"/>
      <c r="NV286" s="692"/>
      <c r="NW286" s="692"/>
      <c r="NX286" s="692"/>
      <c r="OA286" s="692"/>
      <c r="OB286" s="692"/>
      <c r="OC286" s="692"/>
      <c r="OD286" s="692"/>
      <c r="OE286" s="757"/>
      <c r="OF286" s="692"/>
      <c r="OG286" s="692"/>
      <c r="OH286" s="692"/>
      <c r="OI286" s="692"/>
      <c r="OJ286" s="692"/>
      <c r="OK286" s="692"/>
      <c r="OL286" s="692"/>
      <c r="OM286" s="692"/>
      <c r="ON286" s="692"/>
      <c r="OQ286" s="692"/>
      <c r="OR286" s="692"/>
      <c r="OS286" s="692"/>
      <c r="OT286" s="692"/>
      <c r="OU286" s="757"/>
      <c r="OV286" s="692"/>
      <c r="OW286" s="692"/>
      <c r="OX286" s="692"/>
      <c r="OY286" s="692"/>
      <c r="OZ286" s="692"/>
      <c r="PA286" s="692"/>
      <c r="PB286" s="692"/>
      <c r="PC286" s="692"/>
      <c r="PD286" s="692"/>
      <c r="PG286" s="692"/>
      <c r="PH286" s="692"/>
      <c r="PI286" s="692"/>
      <c r="PJ286" s="692"/>
      <c r="PK286" s="757"/>
      <c r="PL286" s="692"/>
      <c r="PM286" s="692"/>
      <c r="PN286" s="692"/>
      <c r="PO286" s="692"/>
      <c r="PP286" s="692"/>
      <c r="PQ286" s="692"/>
      <c r="PR286" s="692"/>
      <c r="PS286" s="692"/>
      <c r="PT286" s="692"/>
      <c r="PV286" s="692"/>
      <c r="PW286" s="692"/>
      <c r="PX286" s="692"/>
      <c r="PY286" s="692"/>
      <c r="PZ286" s="757"/>
      <c r="QA286" s="692"/>
      <c r="QB286" s="692"/>
      <c r="QC286" s="692"/>
      <c r="QD286" s="692"/>
      <c r="QE286" s="692"/>
      <c r="QF286" s="692"/>
      <c r="QG286" s="692"/>
      <c r="QH286" s="692"/>
      <c r="QI286" s="692"/>
      <c r="QK286" s="13"/>
      <c r="QL286" s="13"/>
      <c r="QM286" s="13"/>
      <c r="QN286" s="13"/>
      <c r="QO286" s="666"/>
      <c r="QP286" s="13"/>
      <c r="QQ286" s="13"/>
      <c r="QR286" s="13"/>
      <c r="QS286" s="13"/>
      <c r="QT286" s="13"/>
      <c r="QU286" s="13"/>
      <c r="QV286" s="13"/>
      <c r="QW286" s="13"/>
      <c r="QX286" s="13"/>
      <c r="QZ286" s="622"/>
      <c r="RA286" s="482">
        <v>16</v>
      </c>
      <c r="RB286" s="482">
        <v>17.98</v>
      </c>
      <c r="RC286" s="516"/>
      <c r="RD286" s="481" t="s">
        <v>62</v>
      </c>
      <c r="RE286" s="482">
        <f>RB286-RA286+RL286-RK286</f>
        <v>1.1800000000000004</v>
      </c>
      <c r="RF286" s="483">
        <f>RE286/RA286</f>
        <v>7.3750000000000024E-2</v>
      </c>
      <c r="RG286" s="480"/>
      <c r="RH286" s="480"/>
      <c r="RI286" s="480"/>
      <c r="RJ286" s="588" t="s">
        <v>39</v>
      </c>
      <c r="RK286" s="589">
        <f>0.05*RA286</f>
        <v>0.8</v>
      </c>
      <c r="RL286" s="590"/>
      <c r="RM286" s="633" t="s">
        <v>790</v>
      </c>
      <c r="RQ286" s="622"/>
      <c r="RR286" s="482">
        <v>16</v>
      </c>
      <c r="RS286" s="482">
        <v>17.98</v>
      </c>
      <c r="RT286" s="516"/>
      <c r="RU286" s="481" t="s">
        <v>62</v>
      </c>
      <c r="RV286" s="482">
        <f>RS286-RR286+SC286-SB286</f>
        <v>1.1800000000000004</v>
      </c>
      <c r="RW286" s="483">
        <f>RV286/RR286</f>
        <v>7.3750000000000024E-2</v>
      </c>
      <c r="RX286" s="480"/>
      <c r="RY286" s="480"/>
      <c r="RZ286" s="480"/>
      <c r="SA286" s="588" t="s">
        <v>39</v>
      </c>
      <c r="SB286" s="589">
        <f>0.05*RR286</f>
        <v>0.8</v>
      </c>
      <c r="SC286" s="590"/>
      <c r="SD286" s="633" t="s">
        <v>790</v>
      </c>
    </row>
    <row r="287" spans="1:16349">
      <c r="A287" s="475" t="s">
        <v>771</v>
      </c>
      <c r="B287" s="476">
        <v>120</v>
      </c>
      <c r="C287" s="475" t="s">
        <v>58</v>
      </c>
      <c r="D287" s="792">
        <v>1043</v>
      </c>
      <c r="E287" s="477" t="s">
        <v>766</v>
      </c>
      <c r="F287" s="475" t="s">
        <v>34</v>
      </c>
      <c r="G287" s="613" t="s">
        <v>61</v>
      </c>
      <c r="H287" s="475"/>
      <c r="J287" s="692"/>
      <c r="K287" s="692"/>
      <c r="L287" s="692"/>
      <c r="M287" s="692"/>
      <c r="N287" s="692"/>
      <c r="O287" s="692"/>
      <c r="P287" s="692"/>
      <c r="Q287" s="692"/>
      <c r="R287" s="692"/>
      <c r="S287" s="692"/>
      <c r="T287" s="692"/>
      <c r="U287" s="692"/>
      <c r="V287" s="692"/>
      <c r="X287" s="692"/>
      <c r="Y287" s="692"/>
      <c r="Z287" s="692"/>
      <c r="AA287" s="692"/>
      <c r="AB287" s="692"/>
      <c r="AC287" s="692"/>
      <c r="AD287" s="692"/>
      <c r="AE287" s="692"/>
      <c r="AF287" s="692"/>
      <c r="AG287" s="692"/>
      <c r="AH287" s="692"/>
      <c r="AI287" s="692"/>
      <c r="AJ287" s="692"/>
      <c r="AL287" s="692"/>
      <c r="AM287" s="692"/>
      <c r="AN287" s="692"/>
      <c r="AO287" s="692"/>
      <c r="AP287" s="692"/>
      <c r="AQ287" s="692"/>
      <c r="AR287" s="692"/>
      <c r="AS287" s="692"/>
      <c r="AT287" s="692"/>
      <c r="AU287" s="692"/>
      <c r="AV287" s="692"/>
      <c r="AW287" s="692"/>
      <c r="AX287" s="692"/>
      <c r="AZ287" s="692"/>
      <c r="BA287" s="692"/>
      <c r="BB287" s="692"/>
      <c r="BC287" s="692"/>
      <c r="BD287" s="692"/>
      <c r="BE287" s="692"/>
      <c r="BF287" s="692"/>
      <c r="BG287" s="692"/>
      <c r="BH287" s="692"/>
      <c r="BI287" s="692"/>
      <c r="BJ287" s="692"/>
      <c r="BK287" s="692"/>
      <c r="BL287" s="692"/>
      <c r="BN287" s="692"/>
      <c r="BO287" s="692"/>
      <c r="BP287" s="692"/>
      <c r="BQ287" s="692"/>
      <c r="BR287" s="692"/>
      <c r="BS287" s="692"/>
      <c r="BT287" s="692"/>
      <c r="BU287" s="692"/>
      <c r="BV287" s="692"/>
      <c r="BW287" s="692"/>
      <c r="BX287" s="692"/>
      <c r="BY287" s="692"/>
      <c r="BZ287" s="692"/>
      <c r="CB287" s="692"/>
      <c r="CC287" s="692"/>
      <c r="CD287" s="692"/>
      <c r="CE287" s="692"/>
      <c r="CF287" s="692"/>
      <c r="CG287" s="692"/>
      <c r="CH287" s="692"/>
      <c r="CI287" s="692"/>
      <c r="CJ287" s="692"/>
      <c r="CK287" s="692"/>
      <c r="CL287" s="692"/>
      <c r="CM287" s="692"/>
      <c r="CN287" s="692"/>
      <c r="CP287" s="692"/>
      <c r="CQ287" s="692"/>
      <c r="CR287" s="692"/>
      <c r="CS287" s="692"/>
      <c r="CT287" s="692"/>
      <c r="CU287" s="692"/>
      <c r="CV287" s="692"/>
      <c r="CW287" s="692"/>
      <c r="CX287" s="692"/>
      <c r="CY287" s="692"/>
      <c r="CZ287" s="692"/>
      <c r="DA287" s="692"/>
      <c r="DB287" s="692"/>
      <c r="DD287" s="692"/>
      <c r="DE287" s="692"/>
      <c r="DF287" s="692"/>
      <c r="DG287" s="692"/>
      <c r="DH287" s="692"/>
      <c r="DI287" s="692"/>
      <c r="DJ287" s="692"/>
      <c r="DK287" s="692"/>
      <c r="DL287" s="692"/>
      <c r="DM287" s="692"/>
      <c r="DN287" s="692"/>
      <c r="DO287" s="692"/>
      <c r="DP287" s="692"/>
      <c r="DQ287" s="692"/>
      <c r="DR287" s="692"/>
      <c r="DT287" s="692"/>
      <c r="DU287" s="692"/>
      <c r="DV287" s="692"/>
      <c r="DW287" s="692"/>
      <c r="DX287" s="692"/>
      <c r="DY287" s="692"/>
      <c r="DZ287" s="692"/>
      <c r="EA287" s="692"/>
      <c r="EB287" s="692"/>
      <c r="EC287" s="692"/>
      <c r="ED287" s="692"/>
      <c r="EE287" s="692"/>
      <c r="EF287" s="692"/>
      <c r="EG287" s="692"/>
      <c r="EH287" s="692"/>
      <c r="EI287" s="692"/>
      <c r="EJ287" s="692"/>
      <c r="EK287" s="692"/>
      <c r="EL287" s="692"/>
      <c r="EM287" s="692"/>
      <c r="EN287" s="692"/>
      <c r="EO287" s="692"/>
      <c r="EP287" s="692"/>
      <c r="EQ287" s="692"/>
      <c r="ER287" s="692"/>
      <c r="ES287" s="692"/>
      <c r="EU287" s="692"/>
      <c r="EV287" s="692"/>
      <c r="EW287" s="692"/>
      <c r="EX287" s="692"/>
      <c r="EY287" s="692"/>
      <c r="EZ287" s="692"/>
      <c r="FA287" s="692"/>
      <c r="FB287" s="692"/>
      <c r="FC287" s="692"/>
      <c r="FD287" s="692"/>
      <c r="FE287" s="692"/>
      <c r="FF287" s="692"/>
      <c r="FH287" s="692"/>
      <c r="FI287" s="692"/>
      <c r="FJ287" s="692"/>
      <c r="FK287" s="692"/>
      <c r="FL287" s="692"/>
      <c r="FM287" s="692"/>
      <c r="FN287" s="692"/>
      <c r="FO287" s="692"/>
      <c r="FP287" s="692"/>
      <c r="FQ287" s="692"/>
      <c r="FR287" s="692"/>
      <c r="FS287" s="692"/>
      <c r="FU287" s="692"/>
      <c r="FV287" s="692"/>
      <c r="FW287" s="692"/>
      <c r="FX287" s="692"/>
      <c r="FY287" s="692"/>
      <c r="FZ287" s="692"/>
      <c r="GA287" s="692"/>
      <c r="GB287" s="692"/>
      <c r="GC287" s="692"/>
      <c r="GD287" s="692"/>
      <c r="GE287" s="692"/>
      <c r="GF287" s="692"/>
      <c r="GG287" s="692"/>
      <c r="GI287" s="692"/>
      <c r="GJ287" s="692"/>
      <c r="GK287" s="692"/>
      <c r="GL287" s="692"/>
      <c r="GM287" s="692"/>
      <c r="GN287" s="692"/>
      <c r="GO287" s="692"/>
      <c r="GP287" s="692"/>
      <c r="GQ287" s="692"/>
      <c r="GR287" s="692"/>
      <c r="GS287" s="692"/>
      <c r="GT287" s="692"/>
      <c r="GU287" s="692"/>
      <c r="GW287" s="692"/>
      <c r="GX287" s="692"/>
      <c r="GY287" s="692"/>
      <c r="GZ287" s="692"/>
      <c r="HA287" s="692"/>
      <c r="HB287" s="692"/>
      <c r="HC287" s="692"/>
      <c r="HD287" s="692"/>
      <c r="HE287" s="692"/>
      <c r="HF287" s="692"/>
      <c r="HG287" s="692"/>
      <c r="HH287" s="692"/>
      <c r="HI287" s="692"/>
      <c r="HJ287" s="692"/>
      <c r="HK287" s="692"/>
      <c r="HL287" s="692"/>
      <c r="HM287" s="692"/>
      <c r="HN287" s="692"/>
      <c r="HO287" s="692"/>
      <c r="HP287" s="692"/>
      <c r="HQ287" s="692"/>
      <c r="HR287" s="692"/>
      <c r="HS287" s="692"/>
      <c r="HT287" s="692"/>
      <c r="HU287" s="692"/>
      <c r="HV287" s="692"/>
      <c r="HW287" s="692"/>
      <c r="HX287" s="692"/>
      <c r="HY287" s="692"/>
      <c r="HZ287" s="692"/>
      <c r="IA287" s="692"/>
      <c r="IB287" s="692"/>
      <c r="IC287" s="692"/>
      <c r="ID287" s="692"/>
      <c r="IE287" s="692"/>
      <c r="IF287" s="692"/>
      <c r="IG287" s="692"/>
      <c r="IH287" s="692"/>
      <c r="II287" s="692"/>
      <c r="IJ287" s="692"/>
      <c r="IK287" s="692"/>
      <c r="IL287" s="692"/>
      <c r="IM287" s="692"/>
      <c r="IQ287" s="692"/>
      <c r="IR287" s="692"/>
      <c r="IS287" s="692"/>
      <c r="IT287" s="692"/>
      <c r="IU287" s="692"/>
      <c r="IV287" s="692"/>
      <c r="IW287" s="692"/>
      <c r="IX287" s="692"/>
      <c r="IY287" s="692"/>
      <c r="IZ287" s="692"/>
      <c r="JA287" s="692"/>
      <c r="JB287" s="692"/>
      <c r="JC287" s="692"/>
      <c r="JD287" s="692"/>
      <c r="JE287" s="692"/>
      <c r="JF287" s="692"/>
      <c r="JH287" s="692"/>
      <c r="JI287" s="692"/>
      <c r="JJ287" s="692"/>
      <c r="JK287" s="692"/>
      <c r="JL287" s="692"/>
      <c r="JM287" s="692"/>
      <c r="JN287" s="692"/>
      <c r="JO287" s="692"/>
      <c r="JP287" s="692"/>
      <c r="JQ287" s="692"/>
      <c r="JR287" s="692"/>
      <c r="JS287" s="692"/>
      <c r="JT287" s="692"/>
      <c r="JU287" s="692"/>
      <c r="JV287" s="692"/>
      <c r="JW287" s="692"/>
      <c r="JZ287" s="692"/>
      <c r="KA287" s="692"/>
      <c r="KB287" s="692"/>
      <c r="KC287" s="692"/>
      <c r="KD287" s="692"/>
      <c r="KE287" s="692"/>
      <c r="KF287" s="692"/>
      <c r="KG287" s="692"/>
      <c r="KH287" s="692"/>
      <c r="KI287" s="692"/>
      <c r="KJ287" s="692"/>
      <c r="KK287" s="692"/>
      <c r="KL287" s="692"/>
      <c r="KM287" s="692"/>
      <c r="KN287" s="692"/>
      <c r="KO287" s="692"/>
      <c r="KQ287" s="692"/>
      <c r="KR287" s="692"/>
      <c r="KS287" s="692"/>
      <c r="KT287" s="692"/>
      <c r="KU287" s="757"/>
      <c r="KV287" s="692"/>
      <c r="KW287" s="692"/>
      <c r="KX287" s="692"/>
      <c r="KY287" s="692"/>
      <c r="KZ287" s="692"/>
      <c r="LA287" s="692"/>
      <c r="LB287" s="692"/>
      <c r="LC287" s="692"/>
      <c r="LD287" s="692"/>
      <c r="LE287" s="692"/>
      <c r="LF287" s="692"/>
      <c r="LI287" s="692"/>
      <c r="LJ287" s="692"/>
      <c r="LK287" s="692"/>
      <c r="LL287" s="692"/>
      <c r="LM287" s="757"/>
      <c r="LN287" s="692"/>
      <c r="LO287" s="692"/>
      <c r="LP287" s="692"/>
      <c r="LQ287" s="692"/>
      <c r="LR287" s="692"/>
      <c r="LS287" s="692"/>
      <c r="LT287" s="692"/>
      <c r="LU287" s="692"/>
      <c r="LV287" s="692"/>
      <c r="LW287" s="692"/>
      <c r="LX287" s="692"/>
      <c r="LZ287" s="692"/>
      <c r="MA287" s="692"/>
      <c r="MB287" s="692"/>
      <c r="MC287" s="692"/>
      <c r="MD287" s="757"/>
      <c r="ME287" s="692"/>
      <c r="MF287" s="692"/>
      <c r="MG287" s="692"/>
      <c r="MH287" s="692"/>
      <c r="MI287" s="692"/>
      <c r="MJ287" s="692"/>
      <c r="MK287" s="692"/>
      <c r="ML287" s="692"/>
      <c r="MM287" s="692"/>
      <c r="MN287" s="692"/>
      <c r="MO287" s="692"/>
      <c r="MQ287" s="692"/>
      <c r="MR287" s="692"/>
      <c r="MS287" s="692"/>
      <c r="MT287" s="692"/>
      <c r="MU287" s="757"/>
      <c r="MV287" s="692"/>
      <c r="MW287" s="692"/>
      <c r="MX287" s="692"/>
      <c r="MY287" s="692"/>
      <c r="MZ287" s="692"/>
      <c r="NA287" s="692"/>
      <c r="NB287" s="692"/>
      <c r="NC287" s="692"/>
      <c r="ND287" s="692"/>
      <c r="NE287" s="692"/>
      <c r="NF287" s="692"/>
      <c r="NI287" s="692"/>
      <c r="NJ287" s="692"/>
      <c r="NK287" s="692"/>
      <c r="NL287" s="692"/>
      <c r="NM287" s="757"/>
      <c r="NN287" s="692"/>
      <c r="NO287" s="692"/>
      <c r="NP287" s="692"/>
      <c r="NQ287" s="692"/>
      <c r="NR287" s="692"/>
      <c r="NS287" s="692"/>
      <c r="NT287" s="692"/>
      <c r="NU287" s="692"/>
      <c r="NV287" s="692"/>
      <c r="NW287" s="692"/>
      <c r="NX287" s="692"/>
      <c r="OA287" s="692"/>
      <c r="OB287" s="692"/>
      <c r="OC287" s="692"/>
      <c r="OD287" s="692"/>
      <c r="OE287" s="757"/>
      <c r="OF287" s="692"/>
      <c r="OG287" s="692"/>
      <c r="OH287" s="692"/>
      <c r="OI287" s="692"/>
      <c r="OJ287" s="692"/>
      <c r="OK287" s="692"/>
      <c r="OL287" s="692"/>
      <c r="OM287" s="692"/>
      <c r="ON287" s="692"/>
      <c r="OQ287" s="692"/>
      <c r="OR287" s="692"/>
      <c r="OS287" s="692"/>
      <c r="OT287" s="692"/>
      <c r="OU287" s="757"/>
      <c r="OV287" s="692"/>
      <c r="OW287" s="692"/>
      <c r="OX287" s="692"/>
      <c r="OY287" s="692"/>
      <c r="OZ287" s="692"/>
      <c r="PA287" s="692"/>
      <c r="PB287" s="692"/>
      <c r="PC287" s="692"/>
      <c r="PD287" s="692"/>
      <c r="PG287" s="692"/>
      <c r="PH287" s="692"/>
      <c r="PI287" s="692"/>
      <c r="PJ287" s="692"/>
      <c r="PK287" s="757"/>
      <c r="PL287" s="692"/>
      <c r="PM287" s="692"/>
      <c r="PN287" s="692"/>
      <c r="PO287" s="692"/>
      <c r="PP287" s="692"/>
      <c r="PQ287" s="692"/>
      <c r="PR287" s="692"/>
      <c r="PS287" s="692"/>
      <c r="PT287" s="692"/>
      <c r="PV287" s="692"/>
      <c r="PW287" s="692"/>
      <c r="PX287" s="692"/>
      <c r="PY287" s="692"/>
      <c r="PZ287" s="757"/>
      <c r="QA287" s="692"/>
      <c r="QB287" s="692"/>
      <c r="QC287" s="692"/>
      <c r="QD287" s="692"/>
      <c r="QE287" s="692"/>
      <c r="QF287" s="692"/>
      <c r="QG287" s="692"/>
      <c r="QH287" s="692"/>
      <c r="QI287" s="692"/>
      <c r="QK287" s="13"/>
      <c r="QL287" s="13"/>
      <c r="QM287" s="13"/>
      <c r="QN287" s="13"/>
      <c r="QO287" s="666"/>
      <c r="QP287" s="13"/>
      <c r="QQ287" s="13"/>
      <c r="QR287" s="13"/>
      <c r="QS287" s="13"/>
      <c r="QT287" s="13"/>
      <c r="QU287" s="13"/>
      <c r="QV287" s="13"/>
      <c r="QW287" s="13"/>
      <c r="QX287" s="13"/>
      <c r="QZ287" s="622"/>
      <c r="RA287" s="482">
        <v>13.65</v>
      </c>
      <c r="RB287" s="482">
        <v>15.34</v>
      </c>
      <c r="RC287" s="516"/>
      <c r="RD287" s="481" t="s">
        <v>62</v>
      </c>
      <c r="RE287" s="482">
        <f>RB287-RA287+RL287-RK287</f>
        <v>1.0074999999999994</v>
      </c>
      <c r="RF287" s="483">
        <f>RE287/RA287</f>
        <v>7.3809523809523769E-2</v>
      </c>
      <c r="RG287" s="480"/>
      <c r="RH287" s="480"/>
      <c r="RI287" s="480"/>
      <c r="RJ287" s="588" t="s">
        <v>39</v>
      </c>
      <c r="RK287" s="589">
        <f>0.05*RA287</f>
        <v>0.68250000000000011</v>
      </c>
      <c r="RL287" s="590"/>
      <c r="RM287" s="633" t="s">
        <v>790</v>
      </c>
      <c r="RQ287" s="622"/>
      <c r="RR287" s="482">
        <v>13.65</v>
      </c>
      <c r="RS287" s="482">
        <v>15.34</v>
      </c>
      <c r="RT287" s="516"/>
      <c r="RU287" s="481" t="s">
        <v>62</v>
      </c>
      <c r="RV287" s="482">
        <f>RS287-RR287+SC287-SB287</f>
        <v>1.0074999999999994</v>
      </c>
      <c r="RW287" s="483">
        <f>RV287/RR287</f>
        <v>7.3809523809523769E-2</v>
      </c>
      <c r="RX287" s="480"/>
      <c r="RY287" s="480"/>
      <c r="RZ287" s="480"/>
      <c r="SA287" s="588" t="s">
        <v>39</v>
      </c>
      <c r="SB287" s="589">
        <f>0.05*RR287</f>
        <v>0.68250000000000011</v>
      </c>
      <c r="SC287" s="590"/>
      <c r="SD287" s="633" t="s">
        <v>790</v>
      </c>
    </row>
    <row r="288" spans="1:16349">
      <c r="A288" s="475" t="s">
        <v>772</v>
      </c>
      <c r="B288" s="476">
        <v>120</v>
      </c>
      <c r="C288" s="475" t="s">
        <v>58</v>
      </c>
      <c r="D288" s="792">
        <v>1043</v>
      </c>
      <c r="E288" s="477" t="s">
        <v>766</v>
      </c>
      <c r="F288" s="475" t="s">
        <v>34</v>
      </c>
      <c r="G288" s="613" t="s">
        <v>773</v>
      </c>
      <c r="H288" s="475"/>
      <c r="J288" s="692"/>
      <c r="K288" s="692"/>
      <c r="L288" s="692"/>
      <c r="M288" s="692"/>
      <c r="N288" s="692"/>
      <c r="O288" s="692"/>
      <c r="P288" s="692"/>
      <c r="Q288" s="692"/>
      <c r="R288" s="692"/>
      <c r="S288" s="692"/>
      <c r="T288" s="692"/>
      <c r="U288" s="692"/>
      <c r="V288" s="692"/>
      <c r="X288" s="692"/>
      <c r="Y288" s="692"/>
      <c r="Z288" s="692"/>
      <c r="AA288" s="692"/>
      <c r="AB288" s="692"/>
      <c r="AC288" s="692"/>
      <c r="AD288" s="692"/>
      <c r="AE288" s="692"/>
      <c r="AF288" s="692"/>
      <c r="AG288" s="692"/>
      <c r="AH288" s="692"/>
      <c r="AI288" s="692"/>
      <c r="AJ288" s="692"/>
      <c r="AL288" s="692"/>
      <c r="AM288" s="692"/>
      <c r="AN288" s="692"/>
      <c r="AO288" s="692"/>
      <c r="AP288" s="692"/>
      <c r="AQ288" s="692"/>
      <c r="AR288" s="692"/>
      <c r="AS288" s="692"/>
      <c r="AT288" s="692"/>
      <c r="AU288" s="692"/>
      <c r="AV288" s="692"/>
      <c r="AW288" s="692"/>
      <c r="AX288" s="692"/>
      <c r="AZ288" s="692"/>
      <c r="BA288" s="692"/>
      <c r="BB288" s="692"/>
      <c r="BC288" s="692"/>
      <c r="BD288" s="692"/>
      <c r="BE288" s="692"/>
      <c r="BF288" s="692"/>
      <c r="BG288" s="692"/>
      <c r="BH288" s="692"/>
      <c r="BI288" s="692"/>
      <c r="BJ288" s="692"/>
      <c r="BK288" s="692"/>
      <c r="BL288" s="692"/>
      <c r="BN288" s="692"/>
      <c r="BO288" s="692"/>
      <c r="BP288" s="692"/>
      <c r="BQ288" s="692"/>
      <c r="BR288" s="692"/>
      <c r="BS288" s="692"/>
      <c r="BT288" s="692"/>
      <c r="BU288" s="692"/>
      <c r="BV288" s="692"/>
      <c r="BW288" s="692"/>
      <c r="BX288" s="692"/>
      <c r="BY288" s="692"/>
      <c r="BZ288" s="692"/>
      <c r="CB288" s="692"/>
      <c r="CC288" s="692"/>
      <c r="CD288" s="692"/>
      <c r="CE288" s="692"/>
      <c r="CF288" s="692"/>
      <c r="CG288" s="692"/>
      <c r="CH288" s="692"/>
      <c r="CI288" s="692"/>
      <c r="CJ288" s="692"/>
      <c r="CK288" s="692"/>
      <c r="CL288" s="692"/>
      <c r="CM288" s="692"/>
      <c r="CN288" s="692"/>
      <c r="CP288" s="692"/>
      <c r="CQ288" s="692"/>
      <c r="CR288" s="692"/>
      <c r="CS288" s="692"/>
      <c r="CT288" s="692"/>
      <c r="CU288" s="692"/>
      <c r="CV288" s="692"/>
      <c r="CW288" s="692"/>
      <c r="CX288" s="692"/>
      <c r="CY288" s="692"/>
      <c r="CZ288" s="692"/>
      <c r="DA288" s="692"/>
      <c r="DB288" s="692"/>
      <c r="DD288" s="692"/>
      <c r="DE288" s="692"/>
      <c r="DF288" s="692"/>
      <c r="DG288" s="692"/>
      <c r="DH288" s="692"/>
      <c r="DI288" s="692"/>
      <c r="DJ288" s="692"/>
      <c r="DK288" s="692"/>
      <c r="DL288" s="692"/>
      <c r="DM288" s="692"/>
      <c r="DN288" s="692"/>
      <c r="DO288" s="692"/>
      <c r="DP288" s="692"/>
      <c r="DQ288" s="692"/>
      <c r="DR288" s="692"/>
      <c r="DT288" s="692"/>
      <c r="DU288" s="692"/>
      <c r="DV288" s="692"/>
      <c r="DW288" s="692"/>
      <c r="DX288" s="692"/>
      <c r="DY288" s="692"/>
      <c r="DZ288" s="692"/>
      <c r="EA288" s="692"/>
      <c r="EB288" s="692"/>
      <c r="EC288" s="692"/>
      <c r="ED288" s="692"/>
      <c r="EE288" s="692"/>
      <c r="EF288" s="692"/>
      <c r="EG288" s="692"/>
      <c r="EH288" s="692"/>
      <c r="EI288" s="692"/>
      <c r="EJ288" s="692"/>
      <c r="EK288" s="692"/>
      <c r="EL288" s="692"/>
      <c r="EM288" s="692"/>
      <c r="EN288" s="692"/>
      <c r="EO288" s="692"/>
      <c r="EP288" s="692"/>
      <c r="EQ288" s="692"/>
      <c r="ER288" s="692"/>
      <c r="ES288" s="692"/>
      <c r="EU288" s="692"/>
      <c r="EV288" s="692"/>
      <c r="EW288" s="692"/>
      <c r="EX288" s="692"/>
      <c r="EY288" s="692"/>
      <c r="EZ288" s="692"/>
      <c r="FA288" s="692"/>
      <c r="FB288" s="692"/>
      <c r="FC288" s="692"/>
      <c r="FD288" s="692"/>
      <c r="FE288" s="692"/>
      <c r="FF288" s="692"/>
      <c r="FH288" s="692"/>
      <c r="FI288" s="692"/>
      <c r="FJ288" s="692"/>
      <c r="FK288" s="692"/>
      <c r="FL288" s="692"/>
      <c r="FM288" s="692"/>
      <c r="FN288" s="692"/>
      <c r="FO288" s="692"/>
      <c r="FP288" s="692"/>
      <c r="FQ288" s="692"/>
      <c r="FR288" s="692"/>
      <c r="FS288" s="692"/>
      <c r="FU288" s="692"/>
      <c r="FV288" s="692"/>
      <c r="FW288" s="692"/>
      <c r="FX288" s="692"/>
      <c r="FY288" s="692"/>
      <c r="FZ288" s="692"/>
      <c r="GA288" s="692"/>
      <c r="GB288" s="692"/>
      <c r="GC288" s="692"/>
      <c r="GD288" s="692"/>
      <c r="GE288" s="692"/>
      <c r="GF288" s="692"/>
      <c r="GG288" s="692"/>
      <c r="GI288" s="692"/>
      <c r="GJ288" s="692"/>
      <c r="GK288" s="692"/>
      <c r="GL288" s="692"/>
      <c r="GM288" s="692"/>
      <c r="GN288" s="692"/>
      <c r="GO288" s="692"/>
      <c r="GP288" s="692"/>
      <c r="GQ288" s="692"/>
      <c r="GR288" s="692"/>
      <c r="GS288" s="692"/>
      <c r="GT288" s="692"/>
      <c r="GU288" s="692"/>
      <c r="GW288" s="692"/>
      <c r="GX288" s="692"/>
      <c r="GY288" s="692"/>
      <c r="GZ288" s="692"/>
      <c r="HA288" s="692"/>
      <c r="HB288" s="692"/>
      <c r="HC288" s="692"/>
      <c r="HD288" s="692"/>
      <c r="HE288" s="692"/>
      <c r="HF288" s="692"/>
      <c r="HG288" s="692"/>
      <c r="HH288" s="692"/>
      <c r="HI288" s="692"/>
      <c r="HJ288" s="692"/>
      <c r="HK288" s="692"/>
      <c r="HL288" s="692"/>
      <c r="HM288" s="692"/>
      <c r="HN288" s="692"/>
      <c r="HO288" s="692"/>
      <c r="HP288" s="692"/>
      <c r="HQ288" s="692"/>
      <c r="HR288" s="692"/>
      <c r="HS288" s="692"/>
      <c r="HT288" s="692"/>
      <c r="HU288" s="692"/>
      <c r="HV288" s="692"/>
      <c r="HW288" s="692"/>
      <c r="HX288" s="692"/>
      <c r="HY288" s="692"/>
      <c r="HZ288" s="692"/>
      <c r="IA288" s="692"/>
      <c r="IB288" s="692"/>
      <c r="IC288" s="692"/>
      <c r="ID288" s="692"/>
      <c r="IE288" s="692"/>
      <c r="IF288" s="692"/>
      <c r="IG288" s="692"/>
      <c r="IH288" s="692"/>
      <c r="II288" s="692"/>
      <c r="IJ288" s="692"/>
      <c r="IK288" s="692"/>
      <c r="IL288" s="692"/>
      <c r="IM288" s="692"/>
      <c r="IQ288" s="692"/>
      <c r="IR288" s="692"/>
      <c r="IS288" s="692"/>
      <c r="IT288" s="692"/>
      <c r="IU288" s="692"/>
      <c r="IV288" s="692"/>
      <c r="IW288" s="692"/>
      <c r="IX288" s="692"/>
      <c r="IY288" s="692"/>
      <c r="IZ288" s="692"/>
      <c r="JA288" s="692"/>
      <c r="JB288" s="692"/>
      <c r="JC288" s="692"/>
      <c r="JD288" s="692"/>
      <c r="JE288" s="692"/>
      <c r="JF288" s="692"/>
      <c r="JH288" s="692"/>
      <c r="JI288" s="692"/>
      <c r="JJ288" s="692"/>
      <c r="JK288" s="692"/>
      <c r="JL288" s="692"/>
      <c r="JM288" s="692"/>
      <c r="JN288" s="692"/>
      <c r="JO288" s="692"/>
      <c r="JP288" s="692"/>
      <c r="JQ288" s="692"/>
      <c r="JR288" s="692"/>
      <c r="JS288" s="692"/>
      <c r="JT288" s="692"/>
      <c r="JU288" s="692"/>
      <c r="JV288" s="692"/>
      <c r="JW288" s="692"/>
      <c r="JZ288" s="692"/>
      <c r="KA288" s="692"/>
      <c r="KB288" s="692"/>
      <c r="KC288" s="692"/>
      <c r="KD288" s="692"/>
      <c r="KE288" s="692"/>
      <c r="KF288" s="692"/>
      <c r="KG288" s="692"/>
      <c r="KH288" s="692"/>
      <c r="KI288" s="692"/>
      <c r="KJ288" s="692"/>
      <c r="KK288" s="692"/>
      <c r="KL288" s="692"/>
      <c r="KM288" s="692"/>
      <c r="KN288" s="692"/>
      <c r="KO288" s="692"/>
      <c r="KQ288" s="692"/>
      <c r="KR288" s="692"/>
      <c r="KS288" s="692"/>
      <c r="KT288" s="692"/>
      <c r="KU288" s="757"/>
      <c r="KV288" s="692"/>
      <c r="KW288" s="692"/>
      <c r="KX288" s="692"/>
      <c r="KY288" s="692"/>
      <c r="KZ288" s="692"/>
      <c r="LA288" s="692"/>
      <c r="LB288" s="692"/>
      <c r="LC288" s="692"/>
      <c r="LD288" s="692"/>
      <c r="LE288" s="692"/>
      <c r="LF288" s="692"/>
      <c r="LI288" s="692"/>
      <c r="LJ288" s="692"/>
      <c r="LK288" s="692"/>
      <c r="LL288" s="692"/>
      <c r="LM288" s="757"/>
      <c r="LN288" s="692"/>
      <c r="LO288" s="692"/>
      <c r="LP288" s="692"/>
      <c r="LQ288" s="692"/>
      <c r="LR288" s="692"/>
      <c r="LS288" s="692"/>
      <c r="LT288" s="692"/>
      <c r="LU288" s="692"/>
      <c r="LV288" s="692"/>
      <c r="LW288" s="692"/>
      <c r="LX288" s="692"/>
      <c r="LZ288" s="692"/>
      <c r="MA288" s="692"/>
      <c r="MB288" s="692"/>
      <c r="MC288" s="692"/>
      <c r="MD288" s="757"/>
      <c r="ME288" s="692"/>
      <c r="MF288" s="692"/>
      <c r="MG288" s="692"/>
      <c r="MH288" s="692"/>
      <c r="MI288" s="692"/>
      <c r="MJ288" s="692"/>
      <c r="MK288" s="692"/>
      <c r="ML288" s="692"/>
      <c r="MM288" s="692"/>
      <c r="MN288" s="692"/>
      <c r="MO288" s="692"/>
      <c r="MQ288" s="692"/>
      <c r="MR288" s="692"/>
      <c r="MS288" s="692"/>
      <c r="MT288" s="692"/>
      <c r="MU288" s="757"/>
      <c r="MV288" s="692"/>
      <c r="MW288" s="692"/>
      <c r="MX288" s="692"/>
      <c r="MY288" s="692"/>
      <c r="MZ288" s="692"/>
      <c r="NA288" s="692"/>
      <c r="NB288" s="692"/>
      <c r="NC288" s="692"/>
      <c r="ND288" s="692"/>
      <c r="NE288" s="692"/>
      <c r="NF288" s="692"/>
      <c r="NI288" s="692"/>
      <c r="NJ288" s="692"/>
      <c r="NK288" s="692"/>
      <c r="NL288" s="692"/>
      <c r="NM288" s="757"/>
      <c r="NN288" s="692"/>
      <c r="NO288" s="692"/>
      <c r="NP288" s="692"/>
      <c r="NQ288" s="692"/>
      <c r="NR288" s="692"/>
      <c r="NS288" s="692"/>
      <c r="NT288" s="692"/>
      <c r="NU288" s="692"/>
      <c r="NV288" s="692"/>
      <c r="NW288" s="692"/>
      <c r="NX288" s="692"/>
      <c r="OA288" s="692"/>
      <c r="OB288" s="692"/>
      <c r="OC288" s="692"/>
      <c r="OD288" s="692"/>
      <c r="OE288" s="757"/>
      <c r="OF288" s="692"/>
      <c r="OG288" s="692"/>
      <c r="OH288" s="692"/>
      <c r="OI288" s="692"/>
      <c r="OJ288" s="692"/>
      <c r="OK288" s="692"/>
      <c r="OL288" s="692"/>
      <c r="OM288" s="692"/>
      <c r="ON288" s="692"/>
      <c r="OQ288" s="692"/>
      <c r="OR288" s="692"/>
      <c r="OS288" s="692"/>
      <c r="OT288" s="692"/>
      <c r="OU288" s="757"/>
      <c r="OV288" s="692"/>
      <c r="OW288" s="692"/>
      <c r="OX288" s="692"/>
      <c r="OY288" s="692"/>
      <c r="OZ288" s="692"/>
      <c r="PA288" s="692"/>
      <c r="PB288" s="692"/>
      <c r="PC288" s="692"/>
      <c r="PD288" s="692"/>
      <c r="PG288" s="692"/>
      <c r="PH288" s="692"/>
      <c r="PI288" s="692"/>
      <c r="PJ288" s="692"/>
      <c r="PK288" s="757"/>
      <c r="PL288" s="692"/>
      <c r="PM288" s="692"/>
      <c r="PN288" s="692"/>
      <c r="PO288" s="692"/>
      <c r="PP288" s="692"/>
      <c r="PQ288" s="692"/>
      <c r="PR288" s="692"/>
      <c r="PS288" s="692"/>
      <c r="PT288" s="692"/>
      <c r="PV288" s="692"/>
      <c r="PW288" s="692"/>
      <c r="PX288" s="692"/>
      <c r="PY288" s="692"/>
      <c r="PZ288" s="757"/>
      <c r="QA288" s="692"/>
      <c r="QB288" s="692"/>
      <c r="QC288" s="692"/>
      <c r="QD288" s="692"/>
      <c r="QE288" s="692"/>
      <c r="QF288" s="692"/>
      <c r="QG288" s="692"/>
      <c r="QH288" s="692"/>
      <c r="QI288" s="692"/>
      <c r="QK288" s="13"/>
      <c r="QL288" s="13"/>
      <c r="QM288" s="13"/>
      <c r="QN288" s="13"/>
      <c r="QO288" s="666"/>
      <c r="QP288" s="13"/>
      <c r="QQ288" s="13"/>
      <c r="QR288" s="13"/>
      <c r="QS288" s="13"/>
      <c r="QT288" s="13"/>
      <c r="QU288" s="13"/>
      <c r="QV288" s="13"/>
      <c r="QW288" s="13"/>
      <c r="QX288" s="13"/>
      <c r="QZ288" s="622"/>
      <c r="RA288" s="482">
        <v>12.4</v>
      </c>
      <c r="RB288" s="482">
        <v>13.93</v>
      </c>
      <c r="RC288" s="516"/>
      <c r="RD288" s="481" t="s">
        <v>62</v>
      </c>
      <c r="RE288" s="482">
        <f>RB288-RA288+RL288-RK288</f>
        <v>0.90999999999999925</v>
      </c>
      <c r="RF288" s="483">
        <f>RE288/RA288</f>
        <v>7.3387096774193486E-2</v>
      </c>
      <c r="RG288" s="480"/>
      <c r="RH288" s="480"/>
      <c r="RI288" s="480"/>
      <c r="RJ288" s="588" t="s">
        <v>39</v>
      </c>
      <c r="RK288" s="589">
        <f>0.05*RA288</f>
        <v>0.62000000000000011</v>
      </c>
      <c r="RL288" s="590"/>
      <c r="RM288" s="633" t="s">
        <v>790</v>
      </c>
      <c r="RQ288" s="622"/>
      <c r="RR288" s="482">
        <v>12.4</v>
      </c>
      <c r="RS288" s="482">
        <v>13.93</v>
      </c>
      <c r="RT288" s="516"/>
      <c r="RU288" s="481" t="s">
        <v>62</v>
      </c>
      <c r="RV288" s="482">
        <f>RS288-RR288+SC288-SB288</f>
        <v>0.90999999999999925</v>
      </c>
      <c r="RW288" s="483">
        <f>RV288/RR288</f>
        <v>7.3387096774193486E-2</v>
      </c>
      <c r="RX288" s="480"/>
      <c r="RY288" s="480"/>
      <c r="RZ288" s="480"/>
      <c r="SA288" s="588" t="s">
        <v>39</v>
      </c>
      <c r="SB288" s="589">
        <f>0.05*RR288</f>
        <v>0.62000000000000011</v>
      </c>
      <c r="SC288" s="590"/>
      <c r="SD288" s="633" t="s">
        <v>790</v>
      </c>
    </row>
    <row r="289" spans="1:498">
      <c r="A289" s="475" t="s">
        <v>774</v>
      </c>
      <c r="B289" s="476">
        <v>120</v>
      </c>
      <c r="C289" s="475" t="s">
        <v>58</v>
      </c>
      <c r="D289" s="792">
        <v>1043</v>
      </c>
      <c r="E289" s="477" t="s">
        <v>766</v>
      </c>
      <c r="F289" s="475" t="s">
        <v>34</v>
      </c>
      <c r="G289" s="613" t="s">
        <v>512</v>
      </c>
      <c r="H289" s="475"/>
      <c r="J289" s="692"/>
      <c r="K289" s="692"/>
      <c r="L289" s="692"/>
      <c r="M289" s="692"/>
      <c r="N289" s="692"/>
      <c r="O289" s="692"/>
      <c r="P289" s="692"/>
      <c r="Q289" s="692"/>
      <c r="R289" s="692"/>
      <c r="S289" s="692"/>
      <c r="T289" s="692"/>
      <c r="U289" s="692"/>
      <c r="V289" s="692"/>
      <c r="X289" s="692"/>
      <c r="Y289" s="692"/>
      <c r="Z289" s="692"/>
      <c r="AA289" s="692"/>
      <c r="AB289" s="692"/>
      <c r="AC289" s="692"/>
      <c r="AD289" s="692"/>
      <c r="AE289" s="692"/>
      <c r="AF289" s="692"/>
      <c r="AG289" s="692"/>
      <c r="AH289" s="692"/>
      <c r="AI289" s="692"/>
      <c r="AJ289" s="692"/>
      <c r="AL289" s="692"/>
      <c r="AM289" s="692"/>
      <c r="AN289" s="692"/>
      <c r="AO289" s="692"/>
      <c r="AP289" s="692"/>
      <c r="AQ289" s="692"/>
      <c r="AR289" s="692"/>
      <c r="AS289" s="692"/>
      <c r="AT289" s="692"/>
      <c r="AU289" s="692"/>
      <c r="AV289" s="692"/>
      <c r="AW289" s="692"/>
      <c r="AX289" s="692"/>
      <c r="AZ289" s="692"/>
      <c r="BA289" s="692"/>
      <c r="BB289" s="692"/>
      <c r="BC289" s="692"/>
      <c r="BD289" s="692"/>
      <c r="BE289" s="692"/>
      <c r="BF289" s="692"/>
      <c r="BG289" s="692"/>
      <c r="BH289" s="692"/>
      <c r="BI289" s="692"/>
      <c r="BJ289" s="692"/>
      <c r="BK289" s="692"/>
      <c r="BL289" s="692"/>
      <c r="BN289" s="692"/>
      <c r="BO289" s="692"/>
      <c r="BP289" s="692"/>
      <c r="BQ289" s="692"/>
      <c r="BR289" s="692"/>
      <c r="BS289" s="692"/>
      <c r="BT289" s="692"/>
      <c r="BU289" s="692"/>
      <c r="BV289" s="692"/>
      <c r="BW289" s="692"/>
      <c r="BX289" s="692"/>
      <c r="BY289" s="692"/>
      <c r="BZ289" s="692"/>
      <c r="CB289" s="692"/>
      <c r="CC289" s="692"/>
      <c r="CD289" s="692"/>
      <c r="CE289" s="692"/>
      <c r="CF289" s="692"/>
      <c r="CG289" s="692"/>
      <c r="CH289" s="692"/>
      <c r="CI289" s="692"/>
      <c r="CJ289" s="692"/>
      <c r="CK289" s="692"/>
      <c r="CL289" s="692"/>
      <c r="CM289" s="692"/>
      <c r="CN289" s="692"/>
      <c r="CP289" s="692"/>
      <c r="CQ289" s="692"/>
      <c r="CR289" s="692"/>
      <c r="CS289" s="692"/>
      <c r="CT289" s="692"/>
      <c r="CU289" s="692"/>
      <c r="CV289" s="692"/>
      <c r="CW289" s="692"/>
      <c r="CX289" s="692"/>
      <c r="CY289" s="692"/>
      <c r="CZ289" s="692"/>
      <c r="DA289" s="692"/>
      <c r="DB289" s="692"/>
      <c r="DD289" s="692"/>
      <c r="DE289" s="692"/>
      <c r="DF289" s="692"/>
      <c r="DG289" s="692"/>
      <c r="DH289" s="692"/>
      <c r="DI289" s="692"/>
      <c r="DJ289" s="692"/>
      <c r="DK289" s="692"/>
      <c r="DL289" s="692"/>
      <c r="DM289" s="692"/>
      <c r="DN289" s="692"/>
      <c r="DO289" s="692"/>
      <c r="DP289" s="692"/>
      <c r="DQ289" s="692"/>
      <c r="DR289" s="692"/>
      <c r="DT289" s="692"/>
      <c r="DU289" s="692"/>
      <c r="DV289" s="692"/>
      <c r="DW289" s="692"/>
      <c r="DX289" s="692"/>
      <c r="DY289" s="692"/>
      <c r="DZ289" s="692"/>
      <c r="EA289" s="692"/>
      <c r="EB289" s="692"/>
      <c r="EC289" s="692"/>
      <c r="ED289" s="692"/>
      <c r="EE289" s="692"/>
      <c r="EF289" s="692"/>
      <c r="EG289" s="692"/>
      <c r="EH289" s="692"/>
      <c r="EI289" s="692"/>
      <c r="EJ289" s="692"/>
      <c r="EK289" s="692"/>
      <c r="EL289" s="692"/>
      <c r="EM289" s="692"/>
      <c r="EN289" s="692"/>
      <c r="EO289" s="692"/>
      <c r="EP289" s="692"/>
      <c r="EQ289" s="692"/>
      <c r="ER289" s="692"/>
      <c r="ES289" s="692"/>
      <c r="EU289" s="692"/>
      <c r="EV289" s="692"/>
      <c r="EW289" s="692"/>
      <c r="EX289" s="692"/>
      <c r="EY289" s="692"/>
      <c r="EZ289" s="692"/>
      <c r="FA289" s="692"/>
      <c r="FB289" s="692"/>
      <c r="FC289" s="692"/>
      <c r="FD289" s="692"/>
      <c r="FE289" s="692"/>
      <c r="FF289" s="692"/>
      <c r="FH289" s="692"/>
      <c r="FI289" s="692"/>
      <c r="FJ289" s="692"/>
      <c r="FK289" s="692"/>
      <c r="FL289" s="692"/>
      <c r="FM289" s="692"/>
      <c r="FN289" s="692"/>
      <c r="FO289" s="692"/>
      <c r="FP289" s="692"/>
      <c r="FQ289" s="692"/>
      <c r="FR289" s="692"/>
      <c r="FS289" s="692"/>
      <c r="FU289" s="692"/>
      <c r="FV289" s="692"/>
      <c r="FW289" s="692"/>
      <c r="FX289" s="692"/>
      <c r="FY289" s="692"/>
      <c r="FZ289" s="692"/>
      <c r="GA289" s="692"/>
      <c r="GB289" s="692"/>
      <c r="GC289" s="692"/>
      <c r="GD289" s="692"/>
      <c r="GE289" s="692"/>
      <c r="GF289" s="692"/>
      <c r="GG289" s="692"/>
      <c r="GI289" s="692"/>
      <c r="GJ289" s="692"/>
      <c r="GK289" s="692"/>
      <c r="GL289" s="692"/>
      <c r="GM289" s="692"/>
      <c r="GN289" s="692"/>
      <c r="GO289" s="692"/>
      <c r="GP289" s="692"/>
      <c r="GQ289" s="692"/>
      <c r="GR289" s="692"/>
      <c r="GS289" s="692"/>
      <c r="GT289" s="692"/>
      <c r="GU289" s="692"/>
      <c r="GW289" s="692"/>
      <c r="GX289" s="692"/>
      <c r="GY289" s="692"/>
      <c r="GZ289" s="692"/>
      <c r="HA289" s="692"/>
      <c r="HB289" s="692"/>
      <c r="HC289" s="692"/>
      <c r="HD289" s="692"/>
      <c r="HE289" s="692"/>
      <c r="HF289" s="692"/>
      <c r="HG289" s="692"/>
      <c r="HH289" s="692"/>
      <c r="HI289" s="692"/>
      <c r="HJ289" s="692"/>
      <c r="HK289" s="692"/>
      <c r="HL289" s="692"/>
      <c r="HM289" s="692"/>
      <c r="HN289" s="692"/>
      <c r="HO289" s="692"/>
      <c r="HP289" s="692"/>
      <c r="HQ289" s="692"/>
      <c r="HR289" s="692"/>
      <c r="HS289" s="692"/>
      <c r="HT289" s="692"/>
      <c r="HU289" s="692"/>
      <c r="HV289" s="692"/>
      <c r="HW289" s="692"/>
      <c r="HX289" s="692"/>
      <c r="HY289" s="692"/>
      <c r="HZ289" s="692"/>
      <c r="IA289" s="692"/>
      <c r="IB289" s="692"/>
      <c r="IC289" s="692"/>
      <c r="ID289" s="692"/>
      <c r="IE289" s="692"/>
      <c r="IF289" s="692"/>
      <c r="IG289" s="692"/>
      <c r="IH289" s="692"/>
      <c r="II289" s="692"/>
      <c r="IJ289" s="692"/>
      <c r="IK289" s="692"/>
      <c r="IL289" s="692"/>
      <c r="IM289" s="692"/>
      <c r="IQ289" s="692"/>
      <c r="IR289" s="692"/>
      <c r="IS289" s="692"/>
      <c r="IT289" s="692"/>
      <c r="IU289" s="692"/>
      <c r="IV289" s="692"/>
      <c r="IW289" s="692"/>
      <c r="IX289" s="692"/>
      <c r="IY289" s="692"/>
      <c r="IZ289" s="692"/>
      <c r="JA289" s="692"/>
      <c r="JB289" s="692"/>
      <c r="JC289" s="692"/>
      <c r="JD289" s="692"/>
      <c r="JE289" s="692"/>
      <c r="JF289" s="692"/>
      <c r="JH289" s="692"/>
      <c r="JI289" s="692"/>
      <c r="JJ289" s="692"/>
      <c r="JK289" s="692"/>
      <c r="JL289" s="692"/>
      <c r="JM289" s="692"/>
      <c r="JN289" s="692"/>
      <c r="JO289" s="692"/>
      <c r="JP289" s="692"/>
      <c r="JQ289" s="692"/>
      <c r="JR289" s="692"/>
      <c r="JS289" s="692"/>
      <c r="JT289" s="692"/>
      <c r="JU289" s="692"/>
      <c r="JV289" s="692"/>
      <c r="JW289" s="692"/>
      <c r="JZ289" s="692"/>
      <c r="KA289" s="692"/>
      <c r="KB289" s="692"/>
      <c r="KC289" s="692"/>
      <c r="KD289" s="692"/>
      <c r="KE289" s="692"/>
      <c r="KF289" s="692"/>
      <c r="KG289" s="692"/>
      <c r="KH289" s="692"/>
      <c r="KI289" s="692"/>
      <c r="KJ289" s="692"/>
      <c r="KK289" s="692"/>
      <c r="KL289" s="692"/>
      <c r="KM289" s="692"/>
      <c r="KN289" s="692"/>
      <c r="KO289" s="692"/>
      <c r="KQ289" s="692"/>
      <c r="KR289" s="692"/>
      <c r="KS289" s="692"/>
      <c r="KT289" s="692"/>
      <c r="KU289" s="757"/>
      <c r="KV289" s="692"/>
      <c r="KW289" s="692"/>
      <c r="KX289" s="692"/>
      <c r="KY289" s="692"/>
      <c r="KZ289" s="692"/>
      <c r="LA289" s="692"/>
      <c r="LB289" s="692"/>
      <c r="LC289" s="692"/>
      <c r="LD289" s="692"/>
      <c r="LE289" s="692"/>
      <c r="LF289" s="692"/>
      <c r="LI289" s="692"/>
      <c r="LJ289" s="692"/>
      <c r="LK289" s="692"/>
      <c r="LL289" s="692"/>
      <c r="LM289" s="757"/>
      <c r="LN289" s="692"/>
      <c r="LO289" s="692"/>
      <c r="LP289" s="692"/>
      <c r="LQ289" s="692"/>
      <c r="LR289" s="692"/>
      <c r="LS289" s="692"/>
      <c r="LT289" s="692"/>
      <c r="LU289" s="692"/>
      <c r="LV289" s="692"/>
      <c r="LW289" s="692"/>
      <c r="LX289" s="692"/>
      <c r="LZ289" s="692"/>
      <c r="MA289" s="692"/>
      <c r="MB289" s="692"/>
      <c r="MC289" s="692"/>
      <c r="MD289" s="757"/>
      <c r="ME289" s="692"/>
      <c r="MF289" s="692"/>
      <c r="MG289" s="692"/>
      <c r="MH289" s="692"/>
      <c r="MI289" s="692"/>
      <c r="MJ289" s="692"/>
      <c r="MK289" s="692"/>
      <c r="ML289" s="692"/>
      <c r="MM289" s="692"/>
      <c r="MN289" s="692"/>
      <c r="MO289" s="692"/>
      <c r="MQ289" s="692"/>
      <c r="MR289" s="692"/>
      <c r="MS289" s="692"/>
      <c r="MT289" s="692"/>
      <c r="MU289" s="757"/>
      <c r="MV289" s="692"/>
      <c r="MW289" s="692"/>
      <c r="MX289" s="692"/>
      <c r="MY289" s="692"/>
      <c r="MZ289" s="692"/>
      <c r="NA289" s="692"/>
      <c r="NB289" s="692"/>
      <c r="NC289" s="692"/>
      <c r="ND289" s="692"/>
      <c r="NE289" s="692"/>
      <c r="NF289" s="692"/>
      <c r="NI289" s="692"/>
      <c r="NJ289" s="692"/>
      <c r="NK289" s="692"/>
      <c r="NL289" s="692"/>
      <c r="NM289" s="757"/>
      <c r="NN289" s="692"/>
      <c r="NO289" s="692"/>
      <c r="NP289" s="692"/>
      <c r="NQ289" s="692"/>
      <c r="NR289" s="692"/>
      <c r="NS289" s="692"/>
      <c r="NT289" s="692"/>
      <c r="NU289" s="692"/>
      <c r="NV289" s="692"/>
      <c r="NW289" s="692"/>
      <c r="NX289" s="692"/>
      <c r="OA289" s="692"/>
      <c r="OB289" s="692"/>
      <c r="OC289" s="692"/>
      <c r="OD289" s="692"/>
      <c r="OE289" s="757"/>
      <c r="OF289" s="692"/>
      <c r="OG289" s="692"/>
      <c r="OH289" s="692"/>
      <c r="OI289" s="692"/>
      <c r="OJ289" s="692"/>
      <c r="OK289" s="692"/>
      <c r="OL289" s="692"/>
      <c r="OM289" s="692"/>
      <c r="ON289" s="692"/>
      <c r="OQ289" s="692"/>
      <c r="OR289" s="692"/>
      <c r="OS289" s="692"/>
      <c r="OT289" s="692"/>
      <c r="OU289" s="757"/>
      <c r="OV289" s="692"/>
      <c r="OW289" s="692"/>
      <c r="OX289" s="692"/>
      <c r="OY289" s="692"/>
      <c r="OZ289" s="692"/>
      <c r="PA289" s="692"/>
      <c r="PB289" s="692"/>
      <c r="PC289" s="692"/>
      <c r="PD289" s="692"/>
      <c r="PG289" s="692"/>
      <c r="PH289" s="692"/>
      <c r="PI289" s="692"/>
      <c r="PJ289" s="692"/>
      <c r="PK289" s="757"/>
      <c r="PL289" s="692"/>
      <c r="PM289" s="692"/>
      <c r="PN289" s="692"/>
      <c r="PO289" s="692"/>
      <c r="PP289" s="692"/>
      <c r="PQ289" s="692"/>
      <c r="PR289" s="692"/>
      <c r="PS289" s="692"/>
      <c r="PT289" s="692"/>
      <c r="PV289" s="692"/>
      <c r="PW289" s="692"/>
      <c r="PX289" s="692"/>
      <c r="PY289" s="692"/>
      <c r="PZ289" s="757"/>
      <c r="QA289" s="692"/>
      <c r="QB289" s="692"/>
      <c r="QC289" s="692"/>
      <c r="QD289" s="692"/>
      <c r="QE289" s="692"/>
      <c r="QF289" s="692"/>
      <c r="QG289" s="692"/>
      <c r="QH289" s="692"/>
      <c r="QI289" s="692"/>
      <c r="QK289" s="13"/>
      <c r="QL289" s="13"/>
      <c r="QM289" s="13"/>
      <c r="QN289" s="13"/>
      <c r="QO289" s="666"/>
      <c r="QP289" s="13"/>
      <c r="QQ289" s="13"/>
      <c r="QR289" s="13"/>
      <c r="QS289" s="13"/>
      <c r="QT289" s="13"/>
      <c r="QU289" s="13"/>
      <c r="QV289" s="13"/>
      <c r="QW289" s="13"/>
      <c r="QX289" s="13"/>
      <c r="QZ289" s="622"/>
      <c r="RA289" s="482">
        <v>11.45</v>
      </c>
      <c r="RB289" s="482">
        <v>12.86</v>
      </c>
      <c r="RC289" s="516"/>
      <c r="RD289" s="481" t="s">
        <v>62</v>
      </c>
      <c r="RE289" s="482">
        <f>RB289-RA289+RL289-RK289</f>
        <v>0.83750000000000013</v>
      </c>
      <c r="RF289" s="483">
        <f>RE289/RA289</f>
        <v>7.3144104803493468E-2</v>
      </c>
      <c r="RG289" s="480"/>
      <c r="RH289" s="480"/>
      <c r="RI289" s="480"/>
      <c r="RJ289" s="588" t="s">
        <v>39</v>
      </c>
      <c r="RK289" s="589">
        <f>0.05*RA289</f>
        <v>0.57250000000000001</v>
      </c>
      <c r="RL289" s="590"/>
      <c r="RM289" s="633" t="s">
        <v>790</v>
      </c>
      <c r="RQ289" s="622"/>
      <c r="RR289" s="482">
        <v>11.45</v>
      </c>
      <c r="RS289" s="482">
        <v>12.86</v>
      </c>
      <c r="RT289" s="516"/>
      <c r="RU289" s="481" t="s">
        <v>62</v>
      </c>
      <c r="RV289" s="482">
        <f>RS289-RR289+SC289-SB289</f>
        <v>0.83750000000000013</v>
      </c>
      <c r="RW289" s="483">
        <f>RV289/RR289</f>
        <v>7.3144104803493468E-2</v>
      </c>
      <c r="RX289" s="480"/>
      <c r="RY289" s="480"/>
      <c r="RZ289" s="480"/>
      <c r="SA289" s="588" t="s">
        <v>39</v>
      </c>
      <c r="SB289" s="589">
        <f>0.05*RR289</f>
        <v>0.57250000000000001</v>
      </c>
      <c r="SC289" s="590"/>
      <c r="SD289" s="633" t="s">
        <v>790</v>
      </c>
    </row>
    <row r="290" spans="1:498">
      <c r="A290" s="475" t="s">
        <v>775</v>
      </c>
      <c r="B290" s="476">
        <v>20</v>
      </c>
      <c r="C290" s="475" t="s">
        <v>95</v>
      </c>
      <c r="D290" s="792">
        <v>1043</v>
      </c>
      <c r="E290" s="477" t="s">
        <v>766</v>
      </c>
      <c r="F290" s="475" t="s">
        <v>34</v>
      </c>
      <c r="G290" s="613" t="s">
        <v>776</v>
      </c>
      <c r="H290" s="475"/>
      <c r="J290" s="692"/>
      <c r="K290" s="692"/>
      <c r="L290" s="692"/>
      <c r="M290" s="692"/>
      <c r="N290" s="692"/>
      <c r="O290" s="692"/>
      <c r="P290" s="692"/>
      <c r="Q290" s="692"/>
      <c r="R290" s="692"/>
      <c r="S290" s="692"/>
      <c r="T290" s="692"/>
      <c r="U290" s="692"/>
      <c r="V290" s="692"/>
      <c r="X290" s="692"/>
      <c r="Y290" s="692"/>
      <c r="Z290" s="692"/>
      <c r="AA290" s="692"/>
      <c r="AB290" s="692"/>
      <c r="AC290" s="692"/>
      <c r="AD290" s="692"/>
      <c r="AE290" s="692"/>
      <c r="AF290" s="692"/>
      <c r="AG290" s="692"/>
      <c r="AH290" s="692"/>
      <c r="AI290" s="692"/>
      <c r="AJ290" s="692"/>
      <c r="AL290" s="692"/>
      <c r="AM290" s="692"/>
      <c r="AN290" s="692"/>
      <c r="AO290" s="692"/>
      <c r="AP290" s="692"/>
      <c r="AQ290" s="692"/>
      <c r="AR290" s="692"/>
      <c r="AS290" s="692"/>
      <c r="AT290" s="692"/>
      <c r="AU290" s="692"/>
      <c r="AV290" s="692"/>
      <c r="AW290" s="692"/>
      <c r="AX290" s="692"/>
      <c r="AZ290" s="692"/>
      <c r="BA290" s="692"/>
      <c r="BB290" s="692"/>
      <c r="BC290" s="692"/>
      <c r="BD290" s="692"/>
      <c r="BE290" s="692"/>
      <c r="BF290" s="692"/>
      <c r="BG290" s="692"/>
      <c r="BH290" s="692"/>
      <c r="BI290" s="692"/>
      <c r="BJ290" s="692"/>
      <c r="BK290" s="692"/>
      <c r="BL290" s="692"/>
      <c r="BN290" s="692"/>
      <c r="BO290" s="692"/>
      <c r="BP290" s="692"/>
      <c r="BQ290" s="692"/>
      <c r="BR290" s="692"/>
      <c r="BS290" s="692"/>
      <c r="BT290" s="692"/>
      <c r="BU290" s="692"/>
      <c r="BV290" s="692"/>
      <c r="BW290" s="692"/>
      <c r="BX290" s="692"/>
      <c r="BY290" s="692"/>
      <c r="BZ290" s="692"/>
      <c r="CB290" s="692"/>
      <c r="CC290" s="692"/>
      <c r="CD290" s="692"/>
      <c r="CE290" s="692"/>
      <c r="CF290" s="692"/>
      <c r="CG290" s="692"/>
      <c r="CH290" s="692"/>
      <c r="CI290" s="692"/>
      <c r="CJ290" s="692"/>
      <c r="CK290" s="692"/>
      <c r="CL290" s="692"/>
      <c r="CM290" s="692"/>
      <c r="CN290" s="692"/>
      <c r="CP290" s="692"/>
      <c r="CQ290" s="692"/>
      <c r="CR290" s="692"/>
      <c r="CS290" s="692"/>
      <c r="CT290" s="692"/>
      <c r="CU290" s="692"/>
      <c r="CV290" s="692"/>
      <c r="CW290" s="692"/>
      <c r="CX290" s="692"/>
      <c r="CY290" s="692"/>
      <c r="CZ290" s="692"/>
      <c r="DA290" s="692"/>
      <c r="DB290" s="692"/>
      <c r="DD290" s="692"/>
      <c r="DE290" s="692"/>
      <c r="DF290" s="692"/>
      <c r="DG290" s="692"/>
      <c r="DH290" s="692"/>
      <c r="DI290" s="692"/>
      <c r="DJ290" s="692"/>
      <c r="DK290" s="692"/>
      <c r="DL290" s="692"/>
      <c r="DM290" s="692"/>
      <c r="DN290" s="692"/>
      <c r="DO290" s="692"/>
      <c r="DP290" s="692"/>
      <c r="DQ290" s="692"/>
      <c r="DR290" s="692"/>
      <c r="DT290" s="692"/>
      <c r="DU290" s="692"/>
      <c r="DV290" s="692"/>
      <c r="DW290" s="692"/>
      <c r="DX290" s="692"/>
      <c r="DY290" s="692"/>
      <c r="DZ290" s="692"/>
      <c r="EA290" s="692"/>
      <c r="EB290" s="692"/>
      <c r="EC290" s="692"/>
      <c r="ED290" s="692"/>
      <c r="EE290" s="692"/>
      <c r="EF290" s="692"/>
      <c r="EG290" s="692"/>
      <c r="EH290" s="692"/>
      <c r="EI290" s="692"/>
      <c r="EJ290" s="692"/>
      <c r="EK290" s="692"/>
      <c r="EL290" s="692"/>
      <c r="EM290" s="692"/>
      <c r="EN290" s="692"/>
      <c r="EO290" s="692"/>
      <c r="EP290" s="692"/>
      <c r="EQ290" s="692"/>
      <c r="ER290" s="692"/>
      <c r="ES290" s="692"/>
      <c r="EU290" s="692"/>
      <c r="EV290" s="692"/>
      <c r="EW290" s="692"/>
      <c r="EX290" s="692"/>
      <c r="EY290" s="692"/>
      <c r="EZ290" s="692"/>
      <c r="FA290" s="692"/>
      <c r="FB290" s="692"/>
      <c r="FC290" s="692"/>
      <c r="FD290" s="692"/>
      <c r="FE290" s="692"/>
      <c r="FF290" s="692"/>
      <c r="FH290" s="692"/>
      <c r="FI290" s="692"/>
      <c r="FJ290" s="692"/>
      <c r="FK290" s="692"/>
      <c r="FL290" s="692"/>
      <c r="FM290" s="692"/>
      <c r="FN290" s="692"/>
      <c r="FO290" s="692"/>
      <c r="FP290" s="692"/>
      <c r="FQ290" s="692"/>
      <c r="FR290" s="692"/>
      <c r="FS290" s="692"/>
      <c r="FU290" s="692"/>
      <c r="FV290" s="692"/>
      <c r="FW290" s="692"/>
      <c r="FX290" s="692"/>
      <c r="FY290" s="692"/>
      <c r="FZ290" s="692"/>
      <c r="GA290" s="692"/>
      <c r="GB290" s="692"/>
      <c r="GC290" s="692"/>
      <c r="GD290" s="692"/>
      <c r="GE290" s="692"/>
      <c r="GF290" s="692"/>
      <c r="GG290" s="692"/>
      <c r="GI290" s="692"/>
      <c r="GJ290" s="692"/>
      <c r="GK290" s="692"/>
      <c r="GL290" s="692"/>
      <c r="GM290" s="692"/>
      <c r="GN290" s="692"/>
      <c r="GO290" s="692"/>
      <c r="GP290" s="692"/>
      <c r="GQ290" s="692"/>
      <c r="GR290" s="692"/>
      <c r="GS290" s="692"/>
      <c r="GT290" s="692"/>
      <c r="GU290" s="692"/>
      <c r="GW290" s="692"/>
      <c r="GX290" s="692"/>
      <c r="GY290" s="692"/>
      <c r="GZ290" s="692"/>
      <c r="HA290" s="692"/>
      <c r="HB290" s="692"/>
      <c r="HC290" s="692"/>
      <c r="HD290" s="692"/>
      <c r="HE290" s="692"/>
      <c r="HF290" s="692"/>
      <c r="HG290" s="692"/>
      <c r="HH290" s="692"/>
      <c r="HI290" s="692"/>
      <c r="HJ290" s="692"/>
      <c r="HK290" s="692"/>
      <c r="HL290" s="692"/>
      <c r="HM290" s="692"/>
      <c r="HN290" s="692"/>
      <c r="HO290" s="692"/>
      <c r="HP290" s="692"/>
      <c r="HQ290" s="692"/>
      <c r="HR290" s="692"/>
      <c r="HS290" s="692"/>
      <c r="HT290" s="692"/>
      <c r="HU290" s="692"/>
      <c r="HV290" s="692"/>
      <c r="HW290" s="692"/>
      <c r="HX290" s="692"/>
      <c r="HY290" s="692"/>
      <c r="HZ290" s="692"/>
      <c r="IA290" s="692"/>
      <c r="IB290" s="692"/>
      <c r="IC290" s="692"/>
      <c r="ID290" s="692"/>
      <c r="IE290" s="692"/>
      <c r="IF290" s="692"/>
      <c r="IG290" s="692"/>
      <c r="IH290" s="692"/>
      <c r="II290" s="692"/>
      <c r="IJ290" s="692"/>
      <c r="IK290" s="692"/>
      <c r="IL290" s="692"/>
      <c r="IM290" s="692"/>
      <c r="IQ290" s="692"/>
      <c r="IR290" s="692"/>
      <c r="IS290" s="692"/>
      <c r="IT290" s="692"/>
      <c r="IU290" s="692"/>
      <c r="IV290" s="692"/>
      <c r="IW290" s="692"/>
      <c r="IX290" s="692"/>
      <c r="IY290" s="692"/>
      <c r="IZ290" s="692"/>
      <c r="JA290" s="692"/>
      <c r="JB290" s="692"/>
      <c r="JC290" s="692"/>
      <c r="JD290" s="692"/>
      <c r="JE290" s="692"/>
      <c r="JF290" s="692"/>
      <c r="JH290" s="692"/>
      <c r="JI290" s="692"/>
      <c r="JJ290" s="692"/>
      <c r="JK290" s="692"/>
      <c r="JL290" s="692"/>
      <c r="JM290" s="692"/>
      <c r="JN290" s="692"/>
      <c r="JO290" s="692"/>
      <c r="JP290" s="692"/>
      <c r="JQ290" s="692"/>
      <c r="JR290" s="692"/>
      <c r="JS290" s="692"/>
      <c r="JT290" s="692"/>
      <c r="JU290" s="692"/>
      <c r="JV290" s="692"/>
      <c r="JW290" s="692"/>
      <c r="JZ290" s="692"/>
      <c r="KA290" s="692"/>
      <c r="KB290" s="692"/>
      <c r="KC290" s="692"/>
      <c r="KD290" s="692"/>
      <c r="KE290" s="692"/>
      <c r="KF290" s="692"/>
      <c r="KG290" s="692"/>
      <c r="KH290" s="692"/>
      <c r="KI290" s="692"/>
      <c r="KJ290" s="692"/>
      <c r="KK290" s="692"/>
      <c r="KL290" s="692"/>
      <c r="KM290" s="692"/>
      <c r="KN290" s="692"/>
      <c r="KO290" s="692"/>
      <c r="KQ290" s="692"/>
      <c r="KR290" s="692"/>
      <c r="KS290" s="692"/>
      <c r="KT290" s="692"/>
      <c r="KU290" s="757"/>
      <c r="KV290" s="692"/>
      <c r="KW290" s="692"/>
      <c r="KX290" s="692"/>
      <c r="KY290" s="692"/>
      <c r="KZ290" s="692"/>
      <c r="LA290" s="692"/>
      <c r="LB290" s="692"/>
      <c r="LC290" s="692"/>
      <c r="LD290" s="692"/>
      <c r="LE290" s="692"/>
      <c r="LF290" s="692"/>
      <c r="LI290" s="692"/>
      <c r="LJ290" s="692"/>
      <c r="LK290" s="692"/>
      <c r="LL290" s="692"/>
      <c r="LM290" s="757"/>
      <c r="LN290" s="692"/>
      <c r="LO290" s="692"/>
      <c r="LP290" s="692"/>
      <c r="LQ290" s="692"/>
      <c r="LR290" s="692"/>
      <c r="LS290" s="692"/>
      <c r="LT290" s="692"/>
      <c r="LU290" s="692"/>
      <c r="LV290" s="692"/>
      <c r="LW290" s="692"/>
      <c r="LX290" s="692"/>
      <c r="LZ290" s="692"/>
      <c r="MA290" s="692"/>
      <c r="MB290" s="692"/>
      <c r="MC290" s="692"/>
      <c r="MD290" s="757"/>
      <c r="ME290" s="692"/>
      <c r="MF290" s="692"/>
      <c r="MG290" s="692"/>
      <c r="MH290" s="692"/>
      <c r="MI290" s="692"/>
      <c r="MJ290" s="692"/>
      <c r="MK290" s="692"/>
      <c r="ML290" s="692"/>
      <c r="MM290" s="692"/>
      <c r="MN290" s="692"/>
      <c r="MO290" s="692"/>
      <c r="MQ290" s="692"/>
      <c r="MR290" s="692"/>
      <c r="MS290" s="692"/>
      <c r="MT290" s="692"/>
      <c r="MU290" s="757"/>
      <c r="MV290" s="692"/>
      <c r="MW290" s="692"/>
      <c r="MX290" s="692"/>
      <c r="MY290" s="692"/>
      <c r="MZ290" s="692"/>
      <c r="NA290" s="692"/>
      <c r="NB290" s="692"/>
      <c r="NC290" s="692"/>
      <c r="ND290" s="692"/>
      <c r="NE290" s="692"/>
      <c r="NF290" s="692"/>
      <c r="NI290" s="692"/>
      <c r="NJ290" s="692"/>
      <c r="NK290" s="692"/>
      <c r="NL290" s="692"/>
      <c r="NM290" s="757"/>
      <c r="NN290" s="692"/>
      <c r="NO290" s="692"/>
      <c r="NP290" s="692"/>
      <c r="NQ290" s="692"/>
      <c r="NR290" s="692"/>
      <c r="NS290" s="692"/>
      <c r="NT290" s="692"/>
      <c r="NU290" s="692"/>
      <c r="NV290" s="692"/>
      <c r="NW290" s="692"/>
      <c r="NX290" s="692"/>
      <c r="OA290" s="692"/>
      <c r="OB290" s="692"/>
      <c r="OC290" s="692"/>
      <c r="OD290" s="692"/>
      <c r="OE290" s="757"/>
      <c r="OF290" s="692"/>
      <c r="OG290" s="692"/>
      <c r="OH290" s="692"/>
      <c r="OI290" s="692"/>
      <c r="OJ290" s="692"/>
      <c r="OK290" s="692"/>
      <c r="OL290" s="692"/>
      <c r="OM290" s="692"/>
      <c r="ON290" s="692"/>
      <c r="OQ290" s="692"/>
      <c r="OR290" s="692"/>
      <c r="OS290" s="692"/>
      <c r="OT290" s="692"/>
      <c r="OU290" s="757"/>
      <c r="OV290" s="692"/>
      <c r="OW290" s="692"/>
      <c r="OX290" s="692"/>
      <c r="OY290" s="692"/>
      <c r="OZ290" s="692"/>
      <c r="PA290" s="692"/>
      <c r="PB290" s="692"/>
      <c r="PC290" s="692"/>
      <c r="PD290" s="692"/>
      <c r="PG290" s="692"/>
      <c r="PH290" s="692"/>
      <c r="PI290" s="692"/>
      <c r="PJ290" s="692"/>
      <c r="PK290" s="757"/>
      <c r="PL290" s="692"/>
      <c r="PM290" s="692"/>
      <c r="PN290" s="692"/>
      <c r="PO290" s="692"/>
      <c r="PP290" s="692"/>
      <c r="PQ290" s="692"/>
      <c r="PR290" s="692"/>
      <c r="PS290" s="692"/>
      <c r="PT290" s="692"/>
      <c r="PV290" s="692"/>
      <c r="PW290" s="692"/>
      <c r="PX290" s="692"/>
      <c r="PY290" s="692"/>
      <c r="PZ290" s="757"/>
      <c r="QA290" s="692"/>
      <c r="QB290" s="692"/>
      <c r="QC290" s="692"/>
      <c r="QD290" s="692"/>
      <c r="QE290" s="692"/>
      <c r="QF290" s="692"/>
      <c r="QG290" s="692"/>
      <c r="QH290" s="692"/>
      <c r="QI290" s="692"/>
      <c r="QK290" s="13"/>
      <c r="QL290" s="13"/>
      <c r="QM290" s="13"/>
      <c r="QN290" s="13"/>
      <c r="QO290" s="666"/>
      <c r="QP290" s="13"/>
      <c r="QQ290" s="13"/>
      <c r="QR290" s="13"/>
      <c r="QS290" s="13"/>
      <c r="QT290" s="13"/>
      <c r="QU290" s="13"/>
      <c r="QV290" s="13"/>
      <c r="QW290" s="13"/>
      <c r="QX290" s="13"/>
      <c r="QZ290" s="622"/>
      <c r="RA290" s="482">
        <v>11</v>
      </c>
      <c r="RB290" s="482">
        <v>12.36</v>
      </c>
      <c r="RC290" s="516"/>
      <c r="RD290" s="481" t="s">
        <v>62</v>
      </c>
      <c r="RE290" s="482">
        <f>RB290-RA290+RL290-RK290</f>
        <v>0.80999999999999939</v>
      </c>
      <c r="RF290" s="483">
        <f>RE290/RA290</f>
        <v>7.3636363636363583E-2</v>
      </c>
      <c r="RG290" s="480"/>
      <c r="RH290" s="480"/>
      <c r="RI290" s="480"/>
      <c r="RJ290" s="588" t="s">
        <v>39</v>
      </c>
      <c r="RK290" s="589">
        <f>0.05*RA290</f>
        <v>0.55000000000000004</v>
      </c>
      <c r="RL290" s="590"/>
      <c r="RM290" s="633" t="s">
        <v>790</v>
      </c>
      <c r="RQ290" s="622"/>
      <c r="RR290" s="482">
        <v>11</v>
      </c>
      <c r="RS290" s="482">
        <v>12.36</v>
      </c>
      <c r="RT290" s="516"/>
      <c r="RU290" s="481" t="s">
        <v>62</v>
      </c>
      <c r="RV290" s="482">
        <f>RS290-RR290+SC290-SB290</f>
        <v>0.80999999999999939</v>
      </c>
      <c r="RW290" s="483">
        <f>RV290/RR290</f>
        <v>7.3636363636363583E-2</v>
      </c>
      <c r="RX290" s="480"/>
      <c r="RY290" s="480"/>
      <c r="RZ290" s="480"/>
      <c r="SA290" s="588" t="s">
        <v>39</v>
      </c>
      <c r="SB290" s="589">
        <f>0.05*RR290</f>
        <v>0.55000000000000004</v>
      </c>
      <c r="SC290" s="590"/>
      <c r="SD290" s="633" t="s">
        <v>790</v>
      </c>
    </row>
    <row r="291" spans="1:498">
      <c r="A291" s="475" t="s">
        <v>777</v>
      </c>
      <c r="B291" s="476">
        <v>80</v>
      </c>
      <c r="C291" s="475" t="s">
        <v>47</v>
      </c>
      <c r="D291" s="792">
        <v>1043</v>
      </c>
      <c r="E291" s="477" t="s">
        <v>766</v>
      </c>
      <c r="F291" s="475" t="s">
        <v>34</v>
      </c>
      <c r="G291" s="613" t="s">
        <v>370</v>
      </c>
      <c r="H291" s="475" t="s">
        <v>778</v>
      </c>
      <c r="J291" s="692"/>
      <c r="K291" s="692"/>
      <c r="L291" s="692"/>
      <c r="M291" s="692"/>
      <c r="N291" s="692"/>
      <c r="O291" s="692"/>
      <c r="P291" s="692"/>
      <c r="Q291" s="692"/>
      <c r="R291" s="692"/>
      <c r="S291" s="692"/>
      <c r="T291" s="692"/>
      <c r="U291" s="692"/>
      <c r="V291" s="692"/>
      <c r="X291" s="692"/>
      <c r="Y291" s="692"/>
      <c r="Z291" s="692"/>
      <c r="AA291" s="692"/>
      <c r="AB291" s="692"/>
      <c r="AC291" s="692"/>
      <c r="AD291" s="692"/>
      <c r="AE291" s="692"/>
      <c r="AF291" s="692"/>
      <c r="AG291" s="692"/>
      <c r="AH291" s="692"/>
      <c r="AI291" s="692"/>
      <c r="AJ291" s="692"/>
      <c r="AL291" s="692"/>
      <c r="AM291" s="692"/>
      <c r="AN291" s="692"/>
      <c r="AO291" s="692"/>
      <c r="AP291" s="692"/>
      <c r="AQ291" s="692"/>
      <c r="AR291" s="692"/>
      <c r="AS291" s="692"/>
      <c r="AT291" s="692"/>
      <c r="AU291" s="692"/>
      <c r="AV291" s="692"/>
      <c r="AW291" s="692"/>
      <c r="AX291" s="692"/>
      <c r="AZ291" s="692"/>
      <c r="BA291" s="692"/>
      <c r="BB291" s="692"/>
      <c r="BC291" s="692"/>
      <c r="BD291" s="692"/>
      <c r="BE291" s="692"/>
      <c r="BF291" s="692"/>
      <c r="BG291" s="692"/>
      <c r="BH291" s="692"/>
      <c r="BI291" s="692"/>
      <c r="BJ291" s="692"/>
      <c r="BK291" s="692"/>
      <c r="BL291" s="692"/>
      <c r="BN291" s="692"/>
      <c r="BO291" s="692"/>
      <c r="BP291" s="692"/>
      <c r="BQ291" s="692"/>
      <c r="BR291" s="692"/>
      <c r="BS291" s="692"/>
      <c r="BT291" s="692"/>
      <c r="BU291" s="692"/>
      <c r="BV291" s="692"/>
      <c r="BW291" s="692"/>
      <c r="BX291" s="692"/>
      <c r="BY291" s="692"/>
      <c r="BZ291" s="692"/>
      <c r="CB291" s="692"/>
      <c r="CC291" s="692"/>
      <c r="CD291" s="692"/>
      <c r="CE291" s="692"/>
      <c r="CF291" s="692"/>
      <c r="CG291" s="692"/>
      <c r="CH291" s="692"/>
      <c r="CI291" s="692"/>
      <c r="CJ291" s="692"/>
      <c r="CK291" s="692"/>
      <c r="CL291" s="692"/>
      <c r="CM291" s="692"/>
      <c r="CN291" s="692"/>
      <c r="CP291" s="692"/>
      <c r="CQ291" s="692"/>
      <c r="CR291" s="692"/>
      <c r="CS291" s="692"/>
      <c r="CT291" s="692"/>
      <c r="CU291" s="692"/>
      <c r="CV291" s="692"/>
      <c r="CW291" s="692"/>
      <c r="CX291" s="692"/>
      <c r="CY291" s="692"/>
      <c r="CZ291" s="692"/>
      <c r="DA291" s="692"/>
      <c r="DB291" s="692"/>
      <c r="DD291" s="692"/>
      <c r="DE291" s="692"/>
      <c r="DF291" s="692"/>
      <c r="DG291" s="692"/>
      <c r="DH291" s="692"/>
      <c r="DI291" s="692"/>
      <c r="DJ291" s="692"/>
      <c r="DK291" s="692"/>
      <c r="DL291" s="692"/>
      <c r="DM291" s="692"/>
      <c r="DN291" s="692"/>
      <c r="DO291" s="692"/>
      <c r="DP291" s="692"/>
      <c r="DQ291" s="692"/>
      <c r="DR291" s="692"/>
      <c r="DT291" s="692"/>
      <c r="DU291" s="692"/>
      <c r="DV291" s="692"/>
      <c r="DW291" s="692"/>
      <c r="DX291" s="692"/>
      <c r="DY291" s="692"/>
      <c r="DZ291" s="692"/>
      <c r="EA291" s="692"/>
      <c r="EB291" s="692"/>
      <c r="EC291" s="692"/>
      <c r="ED291" s="692"/>
      <c r="EE291" s="692"/>
      <c r="EF291" s="692"/>
      <c r="EG291" s="692"/>
      <c r="EH291" s="692"/>
      <c r="EI291" s="692"/>
      <c r="EJ291" s="692"/>
      <c r="EK291" s="692"/>
      <c r="EL291" s="692"/>
      <c r="EM291" s="692"/>
      <c r="EN291" s="692"/>
      <c r="EO291" s="692"/>
      <c r="EP291" s="692"/>
      <c r="EQ291" s="692"/>
      <c r="ER291" s="692"/>
      <c r="ES291" s="692"/>
      <c r="EU291" s="692"/>
      <c r="EV291" s="692"/>
      <c r="EW291" s="692"/>
      <c r="EX291" s="692"/>
      <c r="EY291" s="692"/>
      <c r="EZ291" s="692"/>
      <c r="FA291" s="692"/>
      <c r="FB291" s="692"/>
      <c r="FC291" s="692"/>
      <c r="FD291" s="692"/>
      <c r="FE291" s="692"/>
      <c r="FF291" s="692"/>
      <c r="FH291" s="692"/>
      <c r="FI291" s="692"/>
      <c r="FJ291" s="692"/>
      <c r="FK291" s="692"/>
      <c r="FL291" s="692"/>
      <c r="FM291" s="692"/>
      <c r="FN291" s="692"/>
      <c r="FO291" s="692"/>
      <c r="FP291" s="692"/>
      <c r="FQ291" s="692"/>
      <c r="FR291" s="692"/>
      <c r="FS291" s="692"/>
      <c r="FU291" s="692"/>
      <c r="FV291" s="692"/>
      <c r="FW291" s="692"/>
      <c r="FX291" s="692"/>
      <c r="FY291" s="692"/>
      <c r="FZ291" s="692"/>
      <c r="GA291" s="692"/>
      <c r="GB291" s="692"/>
      <c r="GC291" s="692"/>
      <c r="GD291" s="692"/>
      <c r="GE291" s="692"/>
      <c r="GF291" s="692"/>
      <c r="GG291" s="692"/>
      <c r="GI291" s="692"/>
      <c r="GJ291" s="692"/>
      <c r="GK291" s="692"/>
      <c r="GL291" s="692"/>
      <c r="GM291" s="692"/>
      <c r="GN291" s="692"/>
      <c r="GO291" s="692"/>
      <c r="GP291" s="692"/>
      <c r="GQ291" s="692"/>
      <c r="GR291" s="692"/>
      <c r="GS291" s="692"/>
      <c r="GT291" s="692"/>
      <c r="GU291" s="692"/>
      <c r="GW291" s="692"/>
      <c r="GX291" s="692"/>
      <c r="GY291" s="692"/>
      <c r="GZ291" s="692"/>
      <c r="HA291" s="692"/>
      <c r="HB291" s="692"/>
      <c r="HC291" s="692"/>
      <c r="HD291" s="692"/>
      <c r="HE291" s="692"/>
      <c r="HF291" s="692"/>
      <c r="HG291" s="692"/>
      <c r="HH291" s="692"/>
      <c r="HI291" s="692"/>
      <c r="HJ291" s="692"/>
      <c r="HK291" s="692"/>
      <c r="HL291" s="692"/>
      <c r="HM291" s="692"/>
      <c r="HN291" s="692"/>
      <c r="HO291" s="692"/>
      <c r="HP291" s="692"/>
      <c r="HQ291" s="692"/>
      <c r="HR291" s="692"/>
      <c r="HS291" s="692"/>
      <c r="HT291" s="692"/>
      <c r="HU291" s="692"/>
      <c r="HV291" s="692"/>
      <c r="HW291" s="692"/>
      <c r="HX291" s="692"/>
      <c r="HY291" s="692"/>
      <c r="HZ291" s="692"/>
      <c r="IA291" s="692"/>
      <c r="IB291" s="692"/>
      <c r="IC291" s="692"/>
      <c r="ID291" s="692"/>
      <c r="IE291" s="692"/>
      <c r="IF291" s="692"/>
      <c r="IG291" s="692"/>
      <c r="IH291" s="692"/>
      <c r="II291" s="692"/>
      <c r="IJ291" s="692"/>
      <c r="IK291" s="692"/>
      <c r="IL291" s="692"/>
      <c r="IM291" s="692"/>
      <c r="IQ291" s="692"/>
      <c r="IR291" s="692"/>
      <c r="IS291" s="692"/>
      <c r="IT291" s="692"/>
      <c r="IU291" s="692"/>
      <c r="IV291" s="692"/>
      <c r="IW291" s="692"/>
      <c r="IX291" s="692"/>
      <c r="IY291" s="692"/>
      <c r="IZ291" s="692"/>
      <c r="JA291" s="692"/>
      <c r="JB291" s="692"/>
      <c r="JC291" s="692"/>
      <c r="JD291" s="692"/>
      <c r="JE291" s="692"/>
      <c r="JF291" s="692"/>
      <c r="JH291" s="692"/>
      <c r="JI291" s="692"/>
      <c r="JJ291" s="692"/>
      <c r="JK291" s="692"/>
      <c r="JL291" s="692"/>
      <c r="JM291" s="692"/>
      <c r="JN291" s="692"/>
      <c r="JO291" s="692"/>
      <c r="JP291" s="692"/>
      <c r="JQ291" s="692"/>
      <c r="JR291" s="692"/>
      <c r="JS291" s="692"/>
      <c r="JT291" s="692"/>
      <c r="JU291" s="692"/>
      <c r="JV291" s="692"/>
      <c r="JW291" s="692"/>
      <c r="JZ291" s="692"/>
      <c r="KA291" s="692"/>
      <c r="KB291" s="692"/>
      <c r="KC291" s="692"/>
      <c r="KD291" s="692"/>
      <c r="KE291" s="692"/>
      <c r="KF291" s="692"/>
      <c r="KG291" s="692"/>
      <c r="KH291" s="692"/>
      <c r="KI291" s="692"/>
      <c r="KJ291" s="692"/>
      <c r="KK291" s="692"/>
      <c r="KL291" s="692"/>
      <c r="KM291" s="692"/>
      <c r="KN291" s="692"/>
      <c r="KO291" s="692"/>
      <c r="KQ291" s="692"/>
      <c r="KR291" s="692"/>
      <c r="KS291" s="692"/>
      <c r="KT291" s="692"/>
      <c r="KU291" s="757"/>
      <c r="KV291" s="692"/>
      <c r="KW291" s="692"/>
      <c r="KX291" s="692"/>
      <c r="KY291" s="692"/>
      <c r="KZ291" s="692"/>
      <c r="LA291" s="692"/>
      <c r="LB291" s="692"/>
      <c r="LC291" s="692"/>
      <c r="LD291" s="692"/>
      <c r="LE291" s="692"/>
      <c r="LF291" s="692"/>
      <c r="LI291" s="692"/>
      <c r="LJ291" s="692"/>
      <c r="LK291" s="692"/>
      <c r="LL291" s="692"/>
      <c r="LM291" s="757"/>
      <c r="LN291" s="692"/>
      <c r="LO291" s="692"/>
      <c r="LP291" s="692"/>
      <c r="LQ291" s="692"/>
      <c r="LR291" s="692"/>
      <c r="LS291" s="692"/>
      <c r="LT291" s="692"/>
      <c r="LU291" s="692"/>
      <c r="LV291" s="692"/>
      <c r="LW291" s="692"/>
      <c r="LX291" s="692"/>
      <c r="LZ291" s="692"/>
      <c r="MA291" s="692"/>
      <c r="MB291" s="692"/>
      <c r="MC291" s="692"/>
      <c r="MD291" s="757"/>
      <c r="ME291" s="692"/>
      <c r="MF291" s="692"/>
      <c r="MG291" s="692"/>
      <c r="MH291" s="692"/>
      <c r="MI291" s="692"/>
      <c r="MJ291" s="692"/>
      <c r="MK291" s="692"/>
      <c r="ML291" s="692"/>
      <c r="MM291" s="692"/>
      <c r="MN291" s="692"/>
      <c r="MO291" s="692"/>
      <c r="MQ291" s="692"/>
      <c r="MR291" s="692"/>
      <c r="MS291" s="692"/>
      <c r="MT291" s="692"/>
      <c r="MU291" s="757"/>
      <c r="MV291" s="692"/>
      <c r="MW291" s="692"/>
      <c r="MX291" s="692"/>
      <c r="MY291" s="692"/>
      <c r="MZ291" s="692"/>
      <c r="NA291" s="692"/>
      <c r="NB291" s="692"/>
      <c r="NC291" s="692"/>
      <c r="ND291" s="692"/>
      <c r="NE291" s="692"/>
      <c r="NF291" s="692"/>
      <c r="NI291" s="692"/>
      <c r="NJ291" s="692"/>
      <c r="NK291" s="692"/>
      <c r="NL291" s="692"/>
      <c r="NM291" s="757"/>
      <c r="NN291" s="692"/>
      <c r="NO291" s="692"/>
      <c r="NP291" s="692"/>
      <c r="NQ291" s="692"/>
      <c r="NR291" s="692"/>
      <c r="NS291" s="692"/>
      <c r="NT291" s="692"/>
      <c r="NU291" s="692"/>
      <c r="NV291" s="692"/>
      <c r="NW291" s="692"/>
      <c r="NX291" s="692"/>
      <c r="OA291" s="692"/>
      <c r="OB291" s="692"/>
      <c r="OC291" s="692"/>
      <c r="OD291" s="692"/>
      <c r="OE291" s="757"/>
      <c r="OF291" s="692"/>
      <c r="OG291" s="692"/>
      <c r="OH291" s="692"/>
      <c r="OI291" s="692"/>
      <c r="OJ291" s="692"/>
      <c r="OK291" s="692"/>
      <c r="OL291" s="692"/>
      <c r="OM291" s="692"/>
      <c r="ON291" s="692"/>
      <c r="OQ291" s="692"/>
      <c r="OR291" s="692"/>
      <c r="OS291" s="692"/>
      <c r="OT291" s="692"/>
      <c r="OU291" s="757"/>
      <c r="OV291" s="692"/>
      <c r="OW291" s="692"/>
      <c r="OX291" s="692"/>
      <c r="OY291" s="692"/>
      <c r="OZ291" s="692"/>
      <c r="PA291" s="692"/>
      <c r="PB291" s="692"/>
      <c r="PC291" s="692"/>
      <c r="PD291" s="692"/>
      <c r="PG291" s="692"/>
      <c r="PH291" s="692"/>
      <c r="PI291" s="692"/>
      <c r="PJ291" s="692"/>
      <c r="PK291" s="757"/>
      <c r="PL291" s="692"/>
      <c r="PM291" s="692"/>
      <c r="PN291" s="692"/>
      <c r="PO291" s="692"/>
      <c r="PP291" s="692"/>
      <c r="PQ291" s="692"/>
      <c r="PR291" s="692"/>
      <c r="PS291" s="692"/>
      <c r="PT291" s="692"/>
      <c r="PV291" s="692"/>
      <c r="PW291" s="692"/>
      <c r="PX291" s="692"/>
      <c r="PY291" s="692"/>
      <c r="PZ291" s="757"/>
      <c r="QA291" s="692"/>
      <c r="QB291" s="692"/>
      <c r="QC291" s="692"/>
      <c r="QD291" s="692"/>
      <c r="QE291" s="692"/>
      <c r="QF291" s="692"/>
      <c r="QG291" s="692"/>
      <c r="QH291" s="692"/>
      <c r="QI291" s="692"/>
      <c r="QK291" s="692"/>
      <c r="QL291" s="692"/>
      <c r="QM291" s="692"/>
      <c r="QN291" s="692"/>
      <c r="QO291" s="757"/>
      <c r="QP291" s="692"/>
      <c r="QQ291" s="692"/>
      <c r="QR291" s="692"/>
      <c r="QS291" s="692"/>
      <c r="QT291" s="692"/>
      <c r="QU291" s="692"/>
      <c r="QV291" s="692"/>
      <c r="QW291" s="692"/>
      <c r="QX291" s="692"/>
      <c r="QZ291" s="622"/>
      <c r="RA291" s="482">
        <v>13.9</v>
      </c>
      <c r="RB291" s="482">
        <v>17.47</v>
      </c>
      <c r="RC291" s="516"/>
      <c r="RD291" s="481" t="s">
        <v>62</v>
      </c>
      <c r="RE291" s="482">
        <f>RB291-RA291+RL291-RK291</f>
        <v>2.9749999999999988</v>
      </c>
      <c r="RF291" s="483">
        <f>RE291/RA291</f>
        <v>0.21402877697841718</v>
      </c>
      <c r="RG291" s="480"/>
      <c r="RH291" s="480"/>
      <c r="RI291" s="480"/>
      <c r="RJ291" s="588" t="s">
        <v>39</v>
      </c>
      <c r="RK291" s="589">
        <f>0.05*RA291</f>
        <v>0.69500000000000006</v>
      </c>
      <c r="RL291" s="590">
        <v>0.1</v>
      </c>
      <c r="RM291" s="633" t="s">
        <v>790</v>
      </c>
      <c r="RQ291" s="622"/>
      <c r="RR291" s="482">
        <v>13.9</v>
      </c>
      <c r="RS291" s="482">
        <v>17.47</v>
      </c>
      <c r="RT291" s="516"/>
      <c r="RU291" s="481" t="s">
        <v>62</v>
      </c>
      <c r="RV291" s="482">
        <f>RS291-RR291+SC291-SB291</f>
        <v>2.9749999999999988</v>
      </c>
      <c r="RW291" s="483">
        <f>RV291/RR291</f>
        <v>0.21402877697841718</v>
      </c>
      <c r="RX291" s="480"/>
      <c r="RY291" s="480"/>
      <c r="RZ291" s="480"/>
      <c r="SA291" s="588" t="s">
        <v>39</v>
      </c>
      <c r="SB291" s="589">
        <f>0.05*RR291</f>
        <v>0.69500000000000006</v>
      </c>
      <c r="SC291" s="590">
        <v>0.1</v>
      </c>
      <c r="SD291" s="633" t="s">
        <v>790</v>
      </c>
    </row>
    <row r="292" spans="1:498">
      <c r="A292" s="475" t="s">
        <v>779</v>
      </c>
      <c r="B292" s="476">
        <v>180</v>
      </c>
      <c r="C292" s="475" t="s">
        <v>368</v>
      </c>
      <c r="D292" s="792">
        <v>1043</v>
      </c>
      <c r="E292" s="477" t="s">
        <v>766</v>
      </c>
      <c r="F292" s="475" t="s">
        <v>34</v>
      </c>
      <c r="G292" s="613" t="s">
        <v>780</v>
      </c>
      <c r="H292" s="475"/>
      <c r="J292" s="692"/>
      <c r="K292" s="692"/>
      <c r="L292" s="692"/>
      <c r="M292" s="692"/>
      <c r="N292" s="692"/>
      <c r="O292" s="692"/>
      <c r="P292" s="692"/>
      <c r="Q292" s="692"/>
      <c r="R292" s="692"/>
      <c r="S292" s="692"/>
      <c r="T292" s="692"/>
      <c r="U292" s="692"/>
      <c r="V292" s="692"/>
      <c r="X292" s="692"/>
      <c r="Y292" s="692"/>
      <c r="Z292" s="692"/>
      <c r="AA292" s="692"/>
      <c r="AB292" s="692"/>
      <c r="AC292" s="692"/>
      <c r="AD292" s="692"/>
      <c r="AE292" s="692"/>
      <c r="AF292" s="692"/>
      <c r="AG292" s="692"/>
      <c r="AH292" s="692"/>
      <c r="AI292" s="692"/>
      <c r="AJ292" s="692"/>
      <c r="AL292" s="692"/>
      <c r="AM292" s="692"/>
      <c r="AN292" s="692"/>
      <c r="AO292" s="692"/>
      <c r="AP292" s="692"/>
      <c r="AQ292" s="692"/>
      <c r="AR292" s="692"/>
      <c r="AS292" s="692"/>
      <c r="AT292" s="692"/>
      <c r="AU292" s="692"/>
      <c r="AV292" s="692"/>
      <c r="AW292" s="692"/>
      <c r="AX292" s="692"/>
      <c r="AZ292" s="692"/>
      <c r="BA292" s="692"/>
      <c r="BB292" s="692"/>
      <c r="BC292" s="692"/>
      <c r="BD292" s="692"/>
      <c r="BE292" s="692"/>
      <c r="BF292" s="692"/>
      <c r="BG292" s="692"/>
      <c r="BH292" s="692"/>
      <c r="BI292" s="692"/>
      <c r="BJ292" s="692"/>
      <c r="BK292" s="692"/>
      <c r="BL292" s="692"/>
      <c r="BN292" s="692"/>
      <c r="BO292" s="692"/>
      <c r="BP292" s="692"/>
      <c r="BQ292" s="692"/>
      <c r="BR292" s="692"/>
      <c r="BS292" s="692"/>
      <c r="BT292" s="692"/>
      <c r="BU292" s="692"/>
      <c r="BV292" s="692"/>
      <c r="BW292" s="692"/>
      <c r="BX292" s="692"/>
      <c r="BY292" s="692"/>
      <c r="BZ292" s="692"/>
      <c r="CB292" s="692"/>
      <c r="CC292" s="692"/>
      <c r="CD292" s="692"/>
      <c r="CE292" s="692"/>
      <c r="CF292" s="692"/>
      <c r="CG292" s="692"/>
      <c r="CH292" s="692"/>
      <c r="CI292" s="692"/>
      <c r="CJ292" s="692"/>
      <c r="CK292" s="692"/>
      <c r="CL292" s="692"/>
      <c r="CM292" s="692"/>
      <c r="CN292" s="692"/>
      <c r="CP292" s="692"/>
      <c r="CQ292" s="692"/>
      <c r="CR292" s="692"/>
      <c r="CS292" s="692"/>
      <c r="CT292" s="692"/>
      <c r="CU292" s="692"/>
      <c r="CV292" s="692"/>
      <c r="CW292" s="692"/>
      <c r="CX292" s="692"/>
      <c r="CY292" s="692"/>
      <c r="CZ292" s="692"/>
      <c r="DA292" s="692"/>
      <c r="DB292" s="692"/>
      <c r="DD292" s="692"/>
      <c r="DE292" s="692"/>
      <c r="DF292" s="692"/>
      <c r="DG292" s="692"/>
      <c r="DH292" s="692"/>
      <c r="DI292" s="692"/>
      <c r="DJ292" s="692"/>
      <c r="DK292" s="692"/>
      <c r="DL292" s="692"/>
      <c r="DM292" s="692"/>
      <c r="DN292" s="692"/>
      <c r="DO292" s="692"/>
      <c r="DP292" s="692"/>
      <c r="DQ292" s="692"/>
      <c r="DR292" s="692"/>
      <c r="DT292" s="692"/>
      <c r="DU292" s="692"/>
      <c r="DV292" s="692"/>
      <c r="DW292" s="692"/>
      <c r="DX292" s="692"/>
      <c r="DY292" s="692"/>
      <c r="DZ292" s="692"/>
      <c r="EA292" s="692"/>
      <c r="EB292" s="692"/>
      <c r="EC292" s="692"/>
      <c r="ED292" s="692"/>
      <c r="EE292" s="692"/>
      <c r="EF292" s="692"/>
      <c r="EG292" s="692"/>
      <c r="EH292" s="692"/>
      <c r="EI292" s="692"/>
      <c r="EJ292" s="692"/>
      <c r="EK292" s="692"/>
      <c r="EL292" s="692"/>
      <c r="EM292" s="692"/>
      <c r="EN292" s="692"/>
      <c r="EO292" s="692"/>
      <c r="EP292" s="692"/>
      <c r="EQ292" s="692"/>
      <c r="ER292" s="692"/>
      <c r="ES292" s="692"/>
      <c r="EU292" s="692"/>
      <c r="EV292" s="692"/>
      <c r="EW292" s="692"/>
      <c r="EX292" s="692"/>
      <c r="EY292" s="692"/>
      <c r="EZ292" s="692"/>
      <c r="FA292" s="692"/>
      <c r="FB292" s="692"/>
      <c r="FC292" s="692"/>
      <c r="FD292" s="692"/>
      <c r="FE292" s="692"/>
      <c r="FF292" s="692"/>
      <c r="FH292" s="692"/>
      <c r="FI292" s="692"/>
      <c r="FJ292" s="692"/>
      <c r="FK292" s="692"/>
      <c r="FL292" s="692"/>
      <c r="FM292" s="692"/>
      <c r="FN292" s="692"/>
      <c r="FO292" s="692"/>
      <c r="FP292" s="692"/>
      <c r="FQ292" s="692"/>
      <c r="FR292" s="692"/>
      <c r="FS292" s="692"/>
      <c r="FU292" s="692"/>
      <c r="FV292" s="692"/>
      <c r="FW292" s="692"/>
      <c r="FX292" s="692"/>
      <c r="FY292" s="692"/>
      <c r="FZ292" s="692"/>
      <c r="GA292" s="692"/>
      <c r="GB292" s="692"/>
      <c r="GC292" s="692"/>
      <c r="GD292" s="692"/>
      <c r="GE292" s="692"/>
      <c r="GF292" s="692"/>
      <c r="GG292" s="692"/>
      <c r="GI292" s="692"/>
      <c r="GJ292" s="692"/>
      <c r="GK292" s="692"/>
      <c r="GL292" s="692"/>
      <c r="GM292" s="692"/>
      <c r="GN292" s="692"/>
      <c r="GO292" s="692"/>
      <c r="GP292" s="692"/>
      <c r="GQ292" s="692"/>
      <c r="GR292" s="692"/>
      <c r="GS292" s="692"/>
      <c r="GT292" s="692"/>
      <c r="GU292" s="692"/>
      <c r="GW292" s="692"/>
      <c r="GX292" s="692"/>
      <c r="GY292" s="692"/>
      <c r="GZ292" s="692"/>
      <c r="HA292" s="692"/>
      <c r="HB292" s="692"/>
      <c r="HC292" s="692"/>
      <c r="HD292" s="692"/>
      <c r="HE292" s="692"/>
      <c r="HF292" s="692"/>
      <c r="HG292" s="692"/>
      <c r="HH292" s="692"/>
      <c r="HI292" s="692"/>
      <c r="HJ292" s="692"/>
      <c r="HK292" s="692"/>
      <c r="HL292" s="692"/>
      <c r="HM292" s="692"/>
      <c r="HN292" s="692"/>
      <c r="HO292" s="692"/>
      <c r="HP292" s="692"/>
      <c r="HQ292" s="692"/>
      <c r="HR292" s="692"/>
      <c r="HS292" s="692"/>
      <c r="HT292" s="692"/>
      <c r="HU292" s="692"/>
      <c r="HV292" s="692"/>
      <c r="HW292" s="692"/>
      <c r="HX292" s="692"/>
      <c r="HY292" s="692"/>
      <c r="HZ292" s="692"/>
      <c r="IA292" s="692"/>
      <c r="IB292" s="692"/>
      <c r="IC292" s="692"/>
      <c r="ID292" s="692"/>
      <c r="IE292" s="692"/>
      <c r="IF292" s="692"/>
      <c r="IG292" s="692"/>
      <c r="IH292" s="692"/>
      <c r="II292" s="692"/>
      <c r="IJ292" s="692"/>
      <c r="IK292" s="692"/>
      <c r="IL292" s="692"/>
      <c r="IM292" s="692"/>
      <c r="IQ292" s="692"/>
      <c r="IR292" s="692"/>
      <c r="IS292" s="692"/>
      <c r="IT292" s="692"/>
      <c r="IU292" s="692"/>
      <c r="IV292" s="692"/>
      <c r="IW292" s="692"/>
      <c r="IX292" s="692"/>
      <c r="IY292" s="692"/>
      <c r="IZ292" s="692"/>
      <c r="JA292" s="692"/>
      <c r="JB292" s="692"/>
      <c r="JC292" s="692"/>
      <c r="JD292" s="692"/>
      <c r="JE292" s="692"/>
      <c r="JF292" s="692"/>
      <c r="JH292" s="692"/>
      <c r="JI292" s="692"/>
      <c r="JJ292" s="692"/>
      <c r="JK292" s="692"/>
      <c r="JL292" s="692"/>
      <c r="JM292" s="692"/>
      <c r="JN292" s="692"/>
      <c r="JO292" s="692"/>
      <c r="JP292" s="692"/>
      <c r="JQ292" s="692"/>
      <c r="JR292" s="692"/>
      <c r="JS292" s="692"/>
      <c r="JT292" s="692"/>
      <c r="JU292" s="692"/>
      <c r="JV292" s="692"/>
      <c r="JW292" s="692"/>
      <c r="JZ292" s="692"/>
      <c r="KA292" s="692"/>
      <c r="KB292" s="692"/>
      <c r="KC292" s="692"/>
      <c r="KD292" s="692"/>
      <c r="KE292" s="692"/>
      <c r="KF292" s="692"/>
      <c r="KG292" s="692"/>
      <c r="KH292" s="692"/>
      <c r="KI292" s="692"/>
      <c r="KJ292" s="692"/>
      <c r="KK292" s="692"/>
      <c r="KL292" s="692"/>
      <c r="KM292" s="692"/>
      <c r="KN292" s="692"/>
      <c r="KO292" s="692"/>
      <c r="KQ292" s="692"/>
      <c r="KR292" s="692"/>
      <c r="KS292" s="692"/>
      <c r="KT292" s="692"/>
      <c r="KU292" s="757"/>
      <c r="KV292" s="692"/>
      <c r="KW292" s="692"/>
      <c r="KX292" s="692"/>
      <c r="KY292" s="692"/>
      <c r="KZ292" s="692"/>
      <c r="LA292" s="692"/>
      <c r="LB292" s="692"/>
      <c r="LC292" s="692"/>
      <c r="LD292" s="692"/>
      <c r="LE292" s="692"/>
      <c r="LF292" s="692"/>
      <c r="LI292" s="692"/>
      <c r="LJ292" s="692"/>
      <c r="LK292" s="692"/>
      <c r="LL292" s="692"/>
      <c r="LM292" s="757"/>
      <c r="LN292" s="692"/>
      <c r="LO292" s="692"/>
      <c r="LP292" s="692"/>
      <c r="LQ292" s="692"/>
      <c r="LR292" s="692"/>
      <c r="LS292" s="692"/>
      <c r="LT292" s="692"/>
      <c r="LU292" s="692"/>
      <c r="LV292" s="692"/>
      <c r="LW292" s="692"/>
      <c r="LX292" s="692"/>
      <c r="LZ292" s="692"/>
      <c r="MA292" s="692"/>
      <c r="MB292" s="692"/>
      <c r="MC292" s="692"/>
      <c r="MD292" s="757"/>
      <c r="ME292" s="692"/>
      <c r="MF292" s="692"/>
      <c r="MG292" s="692"/>
      <c r="MH292" s="692"/>
      <c r="MI292" s="692"/>
      <c r="MJ292" s="692"/>
      <c r="MK292" s="692"/>
      <c r="ML292" s="692"/>
      <c r="MM292" s="692"/>
      <c r="MN292" s="692"/>
      <c r="MO292" s="692"/>
      <c r="MQ292" s="692"/>
      <c r="MR292" s="692"/>
      <c r="MS292" s="692"/>
      <c r="MT292" s="692"/>
      <c r="MU292" s="757"/>
      <c r="MV292" s="692"/>
      <c r="MW292" s="692"/>
      <c r="MX292" s="692"/>
      <c r="MY292" s="692"/>
      <c r="MZ292" s="692"/>
      <c r="NA292" s="692"/>
      <c r="NB292" s="692"/>
      <c r="NC292" s="692"/>
      <c r="ND292" s="692"/>
      <c r="NE292" s="692"/>
      <c r="NF292" s="692"/>
      <c r="NI292" s="692"/>
      <c r="NJ292" s="692"/>
      <c r="NK292" s="692"/>
      <c r="NL292" s="692"/>
      <c r="NM292" s="757"/>
      <c r="NN292" s="692"/>
      <c r="NO292" s="692"/>
      <c r="NP292" s="692"/>
      <c r="NQ292" s="692"/>
      <c r="NR292" s="692"/>
      <c r="NS292" s="692"/>
      <c r="NT292" s="692"/>
      <c r="NU292" s="692"/>
      <c r="NV292" s="692"/>
      <c r="NW292" s="692"/>
      <c r="NX292" s="692"/>
      <c r="OA292" s="692"/>
      <c r="OB292" s="692"/>
      <c r="OC292" s="692"/>
      <c r="OD292" s="692"/>
      <c r="OE292" s="757"/>
      <c r="OF292" s="692"/>
      <c r="OG292" s="692"/>
      <c r="OH292" s="692"/>
      <c r="OI292" s="692"/>
      <c r="OJ292" s="692"/>
      <c r="OK292" s="692"/>
      <c r="OL292" s="692"/>
      <c r="OM292" s="692"/>
      <c r="ON292" s="692"/>
      <c r="OQ292" s="692"/>
      <c r="OR292" s="692"/>
      <c r="OS292" s="692"/>
      <c r="OT292" s="692"/>
      <c r="OU292" s="757"/>
      <c r="OV292" s="692"/>
      <c r="OW292" s="692"/>
      <c r="OX292" s="692"/>
      <c r="OY292" s="692"/>
      <c r="OZ292" s="692"/>
      <c r="PA292" s="692"/>
      <c r="PB292" s="692"/>
      <c r="PC292" s="692"/>
      <c r="PD292" s="692"/>
      <c r="PG292" s="692"/>
      <c r="PH292" s="692"/>
      <c r="PI292" s="692"/>
      <c r="PJ292" s="692"/>
      <c r="PK292" s="757"/>
      <c r="PL292" s="692"/>
      <c r="PM292" s="692"/>
      <c r="PN292" s="692"/>
      <c r="PO292" s="692"/>
      <c r="PP292" s="692"/>
      <c r="PQ292" s="692"/>
      <c r="PR292" s="692"/>
      <c r="PS292" s="692"/>
      <c r="PT292" s="692"/>
      <c r="PV292" s="692"/>
      <c r="PW292" s="692"/>
      <c r="PX292" s="692"/>
      <c r="PY292" s="692"/>
      <c r="PZ292" s="757"/>
      <c r="QA292" s="692"/>
      <c r="QB292" s="692"/>
      <c r="QC292" s="692"/>
      <c r="QD292" s="692"/>
      <c r="QE292" s="692"/>
      <c r="QF292" s="692"/>
      <c r="QG292" s="692"/>
      <c r="QH292" s="692"/>
      <c r="QI292" s="692"/>
      <c r="QK292" s="692"/>
      <c r="QL292" s="692"/>
      <c r="QM292" s="692"/>
      <c r="QN292" s="692"/>
      <c r="QO292" s="757"/>
      <c r="QP292" s="692"/>
      <c r="QQ292" s="692"/>
      <c r="QR292" s="692"/>
      <c r="QS292" s="692"/>
      <c r="QT292" s="692"/>
      <c r="QU292" s="692"/>
      <c r="QV292" s="692"/>
      <c r="QW292" s="692"/>
      <c r="QX292" s="692"/>
      <c r="QZ292" s="622"/>
      <c r="RA292" s="482">
        <v>15.45</v>
      </c>
      <c r="RB292" s="482">
        <v>19.03</v>
      </c>
      <c r="RC292" s="516"/>
      <c r="RD292" s="481" t="s">
        <v>62</v>
      </c>
      <c r="RE292" s="482">
        <f>RB292-RA292+RL292-RK292</f>
        <v>2.907500000000002</v>
      </c>
      <c r="RF292" s="483">
        <f>RE292/RA292</f>
        <v>0.18818770226537229</v>
      </c>
      <c r="RG292" s="480"/>
      <c r="RH292" s="480"/>
      <c r="RI292" s="480"/>
      <c r="RJ292" s="588" t="s">
        <v>39</v>
      </c>
      <c r="RK292" s="589">
        <f>0.05*RA292</f>
        <v>0.77249999999999996</v>
      </c>
      <c r="RL292" s="590">
        <v>0.1</v>
      </c>
      <c r="RM292" s="633" t="s">
        <v>790</v>
      </c>
      <c r="RQ292" s="622"/>
      <c r="RR292" s="482">
        <v>15.45</v>
      </c>
      <c r="RS292" s="482">
        <v>19.03</v>
      </c>
      <c r="RT292" s="516"/>
      <c r="RU292" s="481" t="s">
        <v>62</v>
      </c>
      <c r="RV292" s="482">
        <f>RS292-RR292+SC292-SB292</f>
        <v>2.907500000000002</v>
      </c>
      <c r="RW292" s="483">
        <f>RV292/RR292</f>
        <v>0.18818770226537229</v>
      </c>
      <c r="RX292" s="480"/>
      <c r="RY292" s="480"/>
      <c r="RZ292" s="480"/>
      <c r="SA292" s="588" t="s">
        <v>39</v>
      </c>
      <c r="SB292" s="589">
        <f>0.05*RR292</f>
        <v>0.77249999999999996</v>
      </c>
      <c r="SC292" s="590">
        <v>0.1</v>
      </c>
      <c r="SD292" s="633" t="s">
        <v>790</v>
      </c>
    </row>
    <row r="293" spans="1:498">
      <c r="A293" s="475" t="s">
        <v>1007</v>
      </c>
      <c r="B293" s="476">
        <v>20</v>
      </c>
      <c r="C293" s="475" t="s">
        <v>95</v>
      </c>
      <c r="D293" s="792">
        <v>1043</v>
      </c>
      <c r="E293" s="477" t="s">
        <v>766</v>
      </c>
      <c r="F293" s="475" t="s">
        <v>34</v>
      </c>
      <c r="G293" s="613" t="s">
        <v>1008</v>
      </c>
      <c r="H293" s="475"/>
      <c r="J293" s="692"/>
      <c r="K293" s="692"/>
      <c r="L293" s="692"/>
      <c r="M293" s="692"/>
      <c r="N293" s="692"/>
      <c r="O293" s="692"/>
      <c r="P293" s="692"/>
      <c r="Q293" s="692"/>
      <c r="R293" s="692"/>
      <c r="S293" s="692"/>
      <c r="T293" s="692"/>
      <c r="U293" s="692"/>
      <c r="V293" s="692"/>
      <c r="X293" s="692"/>
      <c r="Y293" s="692"/>
      <c r="Z293" s="692"/>
      <c r="AA293" s="692"/>
      <c r="AB293" s="692"/>
      <c r="AC293" s="692"/>
      <c r="AD293" s="692"/>
      <c r="AE293" s="692"/>
      <c r="AF293" s="692"/>
      <c r="AG293" s="692"/>
      <c r="AH293" s="692"/>
      <c r="AI293" s="692"/>
      <c r="AJ293" s="692"/>
      <c r="AL293" s="692"/>
      <c r="AM293" s="692"/>
      <c r="AN293" s="692"/>
      <c r="AO293" s="692"/>
      <c r="AP293" s="692"/>
      <c r="AQ293" s="692"/>
      <c r="AR293" s="692"/>
      <c r="AS293" s="692"/>
      <c r="AT293" s="692"/>
      <c r="AU293" s="692"/>
      <c r="AV293" s="692"/>
      <c r="AW293" s="692"/>
      <c r="AX293" s="692"/>
      <c r="AZ293" s="692"/>
      <c r="BA293" s="692"/>
      <c r="BB293" s="692"/>
      <c r="BC293" s="692"/>
      <c r="BD293" s="692"/>
      <c r="BE293" s="692"/>
      <c r="BF293" s="692"/>
      <c r="BG293" s="692"/>
      <c r="BH293" s="692"/>
      <c r="BI293" s="692"/>
      <c r="BJ293" s="692"/>
      <c r="BK293" s="692"/>
      <c r="BL293" s="692"/>
      <c r="BN293" s="692"/>
      <c r="BO293" s="692"/>
      <c r="BP293" s="692"/>
      <c r="BQ293" s="692"/>
      <c r="BR293" s="692"/>
      <c r="BS293" s="692"/>
      <c r="BT293" s="692"/>
      <c r="BU293" s="692"/>
      <c r="BV293" s="692"/>
      <c r="BW293" s="692"/>
      <c r="BX293" s="692"/>
      <c r="BY293" s="692"/>
      <c r="BZ293" s="692"/>
      <c r="CB293" s="692"/>
      <c r="CC293" s="692"/>
      <c r="CD293" s="692"/>
      <c r="CE293" s="692"/>
      <c r="CF293" s="692"/>
      <c r="CG293" s="692"/>
      <c r="CH293" s="692"/>
      <c r="CI293" s="692"/>
      <c r="CJ293" s="692"/>
      <c r="CK293" s="692"/>
      <c r="CL293" s="692"/>
      <c r="CM293" s="692"/>
      <c r="CN293" s="692"/>
      <c r="CP293" s="692"/>
      <c r="CQ293" s="692"/>
      <c r="CR293" s="692"/>
      <c r="CS293" s="692"/>
      <c r="CT293" s="692"/>
      <c r="CU293" s="692"/>
      <c r="CV293" s="692"/>
      <c r="CW293" s="692"/>
      <c r="CX293" s="692"/>
      <c r="CY293" s="692"/>
      <c r="CZ293" s="692"/>
      <c r="DA293" s="692"/>
      <c r="DB293" s="692"/>
      <c r="DD293" s="692"/>
      <c r="DE293" s="692"/>
      <c r="DF293" s="692"/>
      <c r="DG293" s="692"/>
      <c r="DH293" s="692"/>
      <c r="DI293" s="692"/>
      <c r="DJ293" s="692"/>
      <c r="DK293" s="692"/>
      <c r="DL293" s="692"/>
      <c r="DM293" s="692"/>
      <c r="DN293" s="692"/>
      <c r="DO293" s="692"/>
      <c r="DP293" s="692"/>
      <c r="DQ293" s="692"/>
      <c r="DR293" s="692"/>
      <c r="DT293" s="692"/>
      <c r="DU293" s="692"/>
      <c r="DV293" s="692"/>
      <c r="DW293" s="692"/>
      <c r="DX293" s="692"/>
      <c r="DY293" s="692"/>
      <c r="DZ293" s="692"/>
      <c r="EA293" s="692"/>
      <c r="EB293" s="692"/>
      <c r="EC293" s="692"/>
      <c r="ED293" s="692"/>
      <c r="EE293" s="692"/>
      <c r="EF293" s="692"/>
      <c r="EG293" s="692"/>
      <c r="EH293" s="692"/>
      <c r="EI293" s="692"/>
      <c r="EJ293" s="692"/>
      <c r="EK293" s="692"/>
      <c r="EL293" s="692"/>
      <c r="EM293" s="692"/>
      <c r="EN293" s="692"/>
      <c r="EO293" s="692"/>
      <c r="EP293" s="692"/>
      <c r="EQ293" s="692"/>
      <c r="ER293" s="692"/>
      <c r="ES293" s="692"/>
      <c r="EU293" s="692"/>
      <c r="EV293" s="692"/>
      <c r="EW293" s="692"/>
      <c r="EX293" s="692"/>
      <c r="EY293" s="692"/>
      <c r="EZ293" s="692"/>
      <c r="FA293" s="692"/>
      <c r="FB293" s="692"/>
      <c r="FC293" s="692"/>
      <c r="FD293" s="692"/>
      <c r="FE293" s="692"/>
      <c r="FF293" s="692"/>
      <c r="FH293" s="692"/>
      <c r="FI293" s="692"/>
      <c r="FJ293" s="692"/>
      <c r="FK293" s="692"/>
      <c r="FL293" s="692"/>
      <c r="FM293" s="692"/>
      <c r="FN293" s="692"/>
      <c r="FO293" s="692"/>
      <c r="FP293" s="692"/>
      <c r="FQ293" s="692"/>
      <c r="FR293" s="692"/>
      <c r="FS293" s="692"/>
      <c r="FU293" s="692"/>
      <c r="FV293" s="692"/>
      <c r="FW293" s="692"/>
      <c r="FX293" s="692"/>
      <c r="FY293" s="692"/>
      <c r="FZ293" s="692"/>
      <c r="GA293" s="692"/>
      <c r="GB293" s="692"/>
      <c r="GC293" s="692"/>
      <c r="GD293" s="692"/>
      <c r="GE293" s="692"/>
      <c r="GF293" s="692"/>
      <c r="GG293" s="692"/>
      <c r="GI293" s="692"/>
      <c r="GJ293" s="692"/>
      <c r="GK293" s="692"/>
      <c r="GL293" s="692"/>
      <c r="GM293" s="692"/>
      <c r="GN293" s="692"/>
      <c r="GO293" s="692"/>
      <c r="GP293" s="692"/>
      <c r="GQ293" s="692"/>
      <c r="GR293" s="692"/>
      <c r="GS293" s="692"/>
      <c r="GT293" s="692"/>
      <c r="GU293" s="692"/>
      <c r="GW293" s="692"/>
      <c r="GX293" s="692"/>
      <c r="GY293" s="692"/>
      <c r="GZ293" s="692"/>
      <c r="HA293" s="692"/>
      <c r="HB293" s="692"/>
      <c r="HC293" s="692"/>
      <c r="HD293" s="692"/>
      <c r="HE293" s="692"/>
      <c r="HF293" s="692"/>
      <c r="HG293" s="692"/>
      <c r="HH293" s="692"/>
      <c r="HI293" s="692"/>
      <c r="HJ293" s="692"/>
      <c r="HK293" s="692"/>
      <c r="HL293" s="692"/>
      <c r="HM293" s="692"/>
      <c r="HN293" s="692"/>
      <c r="HO293" s="692"/>
      <c r="HP293" s="692"/>
      <c r="HQ293" s="692"/>
      <c r="HR293" s="692"/>
      <c r="HS293" s="692"/>
      <c r="HT293" s="692"/>
      <c r="HU293" s="692"/>
      <c r="HV293" s="692"/>
      <c r="HW293" s="692"/>
      <c r="HX293" s="692"/>
      <c r="HY293" s="692"/>
      <c r="HZ293" s="692"/>
      <c r="IA293" s="692"/>
      <c r="IB293" s="692"/>
      <c r="IC293" s="692"/>
      <c r="ID293" s="692"/>
      <c r="IE293" s="692"/>
      <c r="IF293" s="692"/>
      <c r="IG293" s="692"/>
      <c r="IH293" s="692"/>
      <c r="II293" s="692"/>
      <c r="IJ293" s="692"/>
      <c r="IK293" s="692"/>
      <c r="IL293" s="692"/>
      <c r="IM293" s="692"/>
      <c r="IQ293" s="692"/>
      <c r="IR293" s="692"/>
      <c r="IS293" s="692"/>
      <c r="IT293" s="692"/>
      <c r="IU293" s="692"/>
      <c r="IV293" s="692"/>
      <c r="IW293" s="692"/>
      <c r="IX293" s="692"/>
      <c r="IY293" s="692"/>
      <c r="IZ293" s="692"/>
      <c r="JA293" s="692"/>
      <c r="JB293" s="692"/>
      <c r="JC293" s="692"/>
      <c r="JD293" s="692"/>
      <c r="JE293" s="692"/>
      <c r="JF293" s="692"/>
      <c r="JH293" s="692"/>
      <c r="JI293" s="692"/>
      <c r="JJ293" s="692"/>
      <c r="JK293" s="692"/>
      <c r="JL293" s="692"/>
      <c r="JM293" s="692"/>
      <c r="JN293" s="692"/>
      <c r="JO293" s="692"/>
      <c r="JP293" s="692"/>
      <c r="JQ293" s="692"/>
      <c r="JR293" s="692"/>
      <c r="JS293" s="692"/>
      <c r="JT293" s="692"/>
      <c r="JU293" s="692"/>
      <c r="JV293" s="692"/>
      <c r="JW293" s="692"/>
      <c r="JZ293" s="692"/>
      <c r="KA293" s="692"/>
      <c r="KB293" s="692"/>
      <c r="KC293" s="692"/>
      <c r="KD293" s="692"/>
      <c r="KE293" s="692"/>
      <c r="KF293" s="692"/>
      <c r="KG293" s="692"/>
      <c r="KH293" s="692"/>
      <c r="KI293" s="692"/>
      <c r="KJ293" s="692"/>
      <c r="KK293" s="692"/>
      <c r="KL293" s="692"/>
      <c r="KM293" s="692"/>
      <c r="KN293" s="692"/>
      <c r="KO293" s="692"/>
      <c r="KQ293" s="692"/>
      <c r="KR293" s="692"/>
      <c r="KS293" s="692"/>
      <c r="KT293" s="692"/>
      <c r="KU293" s="757"/>
      <c r="KV293" s="692"/>
      <c r="KW293" s="692"/>
      <c r="KX293" s="692"/>
      <c r="KY293" s="692"/>
      <c r="KZ293" s="692"/>
      <c r="LA293" s="692"/>
      <c r="LB293" s="692"/>
      <c r="LC293" s="692"/>
      <c r="LD293" s="692"/>
      <c r="LE293" s="692"/>
      <c r="LF293" s="692"/>
      <c r="LI293" s="692"/>
      <c r="LJ293" s="692"/>
      <c r="LK293" s="692"/>
      <c r="LL293" s="692"/>
      <c r="LM293" s="757"/>
      <c r="LN293" s="692"/>
      <c r="LO293" s="692"/>
      <c r="LP293" s="692"/>
      <c r="LQ293" s="692"/>
      <c r="LR293" s="692"/>
      <c r="LS293" s="692"/>
      <c r="LT293" s="692"/>
      <c r="LU293" s="692"/>
      <c r="LV293" s="692"/>
      <c r="LW293" s="692"/>
      <c r="LX293" s="692"/>
      <c r="LZ293" s="692"/>
      <c r="MA293" s="692"/>
      <c r="MB293" s="692"/>
      <c r="MC293" s="692"/>
      <c r="MD293" s="757"/>
      <c r="ME293" s="692"/>
      <c r="MF293" s="692"/>
      <c r="MG293" s="692"/>
      <c r="MH293" s="692"/>
      <c r="MI293" s="692"/>
      <c r="MJ293" s="692"/>
      <c r="MK293" s="692"/>
      <c r="ML293" s="692"/>
      <c r="MM293" s="692"/>
      <c r="MN293" s="692"/>
      <c r="MO293" s="692"/>
      <c r="MQ293" s="692"/>
      <c r="MR293" s="692"/>
      <c r="MS293" s="692"/>
      <c r="MT293" s="692"/>
      <c r="MU293" s="757"/>
      <c r="MV293" s="692"/>
      <c r="MW293" s="692"/>
      <c r="MX293" s="692"/>
      <c r="MY293" s="692"/>
      <c r="MZ293" s="692"/>
      <c r="NA293" s="692"/>
      <c r="NB293" s="692"/>
      <c r="NC293" s="692"/>
      <c r="ND293" s="692"/>
      <c r="NE293" s="692"/>
      <c r="NF293" s="692"/>
      <c r="NI293" s="692"/>
      <c r="NJ293" s="692"/>
      <c r="NK293" s="692"/>
      <c r="NL293" s="692"/>
      <c r="NM293" s="757"/>
      <c r="NN293" s="692"/>
      <c r="NO293" s="692"/>
      <c r="NP293" s="692"/>
      <c r="NQ293" s="692"/>
      <c r="NR293" s="692"/>
      <c r="NS293" s="692"/>
      <c r="NT293" s="692"/>
      <c r="NU293" s="692"/>
      <c r="NV293" s="692"/>
      <c r="NW293" s="692"/>
      <c r="NX293" s="692"/>
      <c r="OA293" s="692"/>
      <c r="OB293" s="692"/>
      <c r="OC293" s="692"/>
      <c r="OD293" s="692"/>
      <c r="OE293" s="757"/>
      <c r="OF293" s="692"/>
      <c r="OG293" s="692"/>
      <c r="OH293" s="692"/>
      <c r="OI293" s="692"/>
      <c r="OJ293" s="692"/>
      <c r="OK293" s="692"/>
      <c r="OL293" s="692"/>
      <c r="OM293" s="692"/>
      <c r="ON293" s="692"/>
      <c r="OQ293" s="692"/>
      <c r="OR293" s="692"/>
      <c r="OS293" s="692"/>
      <c r="OT293" s="692"/>
      <c r="OU293" s="757"/>
      <c r="OV293" s="692"/>
      <c r="OW293" s="692"/>
      <c r="OX293" s="692"/>
      <c r="OY293" s="692"/>
      <c r="OZ293" s="692"/>
      <c r="PA293" s="692"/>
      <c r="PB293" s="692"/>
      <c r="PC293" s="692"/>
      <c r="PD293" s="692"/>
      <c r="PG293" s="692"/>
      <c r="PH293" s="692"/>
      <c r="PI293" s="692"/>
      <c r="PJ293" s="692"/>
      <c r="PK293" s="757"/>
      <c r="PL293" s="692"/>
      <c r="PM293" s="692"/>
      <c r="PN293" s="692"/>
      <c r="PO293" s="692"/>
      <c r="PP293" s="692"/>
      <c r="PQ293" s="692"/>
      <c r="PR293" s="692"/>
      <c r="PS293" s="692"/>
      <c r="PT293" s="692"/>
      <c r="PV293" s="692"/>
      <c r="PW293" s="692"/>
      <c r="PX293" s="692"/>
      <c r="PY293" s="692"/>
      <c r="PZ293" s="757"/>
      <c r="QA293" s="692"/>
      <c r="QB293" s="692"/>
      <c r="QC293" s="692"/>
      <c r="QD293" s="692"/>
      <c r="QE293" s="692"/>
      <c r="QF293" s="692"/>
      <c r="QG293" s="692"/>
      <c r="QH293" s="692"/>
      <c r="QI293" s="692"/>
      <c r="QK293" s="692"/>
      <c r="QL293" s="893">
        <v>15</v>
      </c>
      <c r="QM293" s="894">
        <v>16.75</v>
      </c>
      <c r="QN293" s="894"/>
      <c r="QO293" s="895" t="s">
        <v>131</v>
      </c>
      <c r="QP293" s="894">
        <f>QM293-QL293+QW293-QV293</f>
        <v>1.1000000000000001</v>
      </c>
      <c r="QQ293" s="897">
        <f>QP293/QL293</f>
        <v>7.3333333333333334E-2</v>
      </c>
      <c r="QR293" s="894"/>
      <c r="QS293" s="894"/>
      <c r="QT293" s="894"/>
      <c r="QU293" s="894" t="s">
        <v>820</v>
      </c>
      <c r="QV293" s="893">
        <f>0.05*QL293</f>
        <v>0.75</v>
      </c>
      <c r="QW293" s="894">
        <v>0.1</v>
      </c>
      <c r="QX293" s="692" t="s">
        <v>790</v>
      </c>
      <c r="QZ293" s="622"/>
      <c r="RA293" s="482">
        <v>15</v>
      </c>
      <c r="RB293" s="482">
        <v>16.75</v>
      </c>
      <c r="RC293" s="516"/>
      <c r="RD293" s="481" t="s">
        <v>62</v>
      </c>
      <c r="RE293" s="482">
        <f>RB293-RA293+RL293-RK293</f>
        <v>1.1000000000000001</v>
      </c>
      <c r="RF293" s="483">
        <f>RE293/RA293</f>
        <v>7.3333333333333334E-2</v>
      </c>
      <c r="RG293" s="480"/>
      <c r="RH293" s="480"/>
      <c r="RI293" s="480"/>
      <c r="RJ293" s="588" t="s">
        <v>820</v>
      </c>
      <c r="RK293" s="589">
        <f>0.05*RA293</f>
        <v>0.75</v>
      </c>
      <c r="RL293" s="590">
        <v>0.1</v>
      </c>
      <c r="RM293" s="633" t="s">
        <v>790</v>
      </c>
      <c r="RQ293" s="622"/>
      <c r="RR293" s="482">
        <v>15</v>
      </c>
      <c r="RS293" s="482">
        <v>16.75</v>
      </c>
      <c r="RT293" s="516"/>
      <c r="RU293" s="481" t="s">
        <v>62</v>
      </c>
      <c r="RV293" s="482">
        <f>RS293-RR293+SC293-SB293</f>
        <v>1.1000000000000001</v>
      </c>
      <c r="RW293" s="483">
        <f>RV293/RR293</f>
        <v>7.3333333333333334E-2</v>
      </c>
      <c r="RX293" s="480"/>
      <c r="RY293" s="480"/>
      <c r="RZ293" s="480"/>
      <c r="SA293" s="588" t="s">
        <v>820</v>
      </c>
      <c r="SB293" s="589">
        <f>0.05*RR293</f>
        <v>0.75</v>
      </c>
      <c r="SC293" s="590">
        <v>0.1</v>
      </c>
      <c r="SD293" s="633" t="s">
        <v>790</v>
      </c>
    </row>
    <row r="294" spans="1:498">
      <c r="A294" s="475" t="s">
        <v>1009</v>
      </c>
      <c r="B294" s="476">
        <v>100</v>
      </c>
      <c r="C294" s="475" t="s">
        <v>143</v>
      </c>
      <c r="D294" s="792">
        <v>1043</v>
      </c>
      <c r="E294" s="477" t="s">
        <v>766</v>
      </c>
      <c r="F294" s="475" t="s">
        <v>34</v>
      </c>
      <c r="G294" s="613" t="s">
        <v>1008</v>
      </c>
      <c r="H294" s="475"/>
      <c r="J294" s="692"/>
      <c r="K294" s="696">
        <v>12.8</v>
      </c>
      <c r="L294" s="696">
        <v>13.8</v>
      </c>
      <c r="M294" s="696" t="s">
        <v>62</v>
      </c>
      <c r="N294" s="709">
        <f>L294-K294-R294+S294</f>
        <v>1</v>
      </c>
      <c r="O294" s="646">
        <f>N294/K294</f>
        <v>7.8125E-2</v>
      </c>
      <c r="P294" s="646"/>
      <c r="Q294" s="709" t="s">
        <v>63</v>
      </c>
      <c r="R294" s="709">
        <v>0.4</v>
      </c>
      <c r="S294" s="709">
        <v>0.4</v>
      </c>
      <c r="T294" s="709"/>
      <c r="U294" s="709"/>
      <c r="V294" s="736"/>
      <c r="X294" s="692"/>
      <c r="Y294" s="696">
        <v>12.8</v>
      </c>
      <c r="Z294" s="696">
        <v>13.8</v>
      </c>
      <c r="AA294" s="696" t="s">
        <v>62</v>
      </c>
      <c r="AB294" s="709">
        <f>Z294-Y294-AF294+AG294</f>
        <v>1</v>
      </c>
      <c r="AC294" s="646">
        <f>AB294/Z294</f>
        <v>7.2463768115942032E-2</v>
      </c>
      <c r="AD294" s="646"/>
      <c r="AE294" s="709" t="s">
        <v>63</v>
      </c>
      <c r="AF294" s="709">
        <v>0.4</v>
      </c>
      <c r="AG294" s="709">
        <v>0.4</v>
      </c>
      <c r="AH294" s="709"/>
      <c r="AI294" s="709"/>
      <c r="AJ294" s="736"/>
      <c r="AL294" s="692"/>
      <c r="AM294" s="696">
        <v>12.8</v>
      </c>
      <c r="AN294" s="696">
        <v>13.8</v>
      </c>
      <c r="AO294" s="696" t="s">
        <v>62</v>
      </c>
      <c r="AP294" s="709">
        <f>AN294-AM294+AU294-AT294</f>
        <v>1.4</v>
      </c>
      <c r="AQ294" s="646">
        <f>AP294/AM294</f>
        <v>0.10937499999999999</v>
      </c>
      <c r="AR294" s="646"/>
      <c r="AS294" s="709" t="s">
        <v>63</v>
      </c>
      <c r="AT294" s="709"/>
      <c r="AU294" s="709">
        <v>0.4</v>
      </c>
      <c r="AV294" s="709"/>
      <c r="AW294" s="709"/>
      <c r="AX294" s="736"/>
      <c r="AZ294" s="692" t="s">
        <v>64</v>
      </c>
      <c r="BA294" s="696">
        <v>12.8</v>
      </c>
      <c r="BB294" s="696">
        <v>13.8</v>
      </c>
      <c r="BC294" s="696" t="s">
        <v>62</v>
      </c>
      <c r="BD294" s="709">
        <f>BB294-BA294+BI294-BH294</f>
        <v>1.4</v>
      </c>
      <c r="BE294" s="646">
        <f>BD294/BA294</f>
        <v>0.10937499999999999</v>
      </c>
      <c r="BF294" s="646"/>
      <c r="BG294" s="709" t="s">
        <v>63</v>
      </c>
      <c r="BH294" s="709"/>
      <c r="BI294" s="709">
        <v>0.4</v>
      </c>
      <c r="BJ294" s="709"/>
      <c r="BK294" s="709"/>
      <c r="BL294" s="736"/>
      <c r="BN294" s="692" t="s">
        <v>64</v>
      </c>
      <c r="BO294" s="696">
        <v>12.8</v>
      </c>
      <c r="BP294" s="696">
        <v>13.8</v>
      </c>
      <c r="BQ294" s="696" t="s">
        <v>62</v>
      </c>
      <c r="BR294" s="709">
        <f>BP294-BO294+BW294-BV294</f>
        <v>1.4</v>
      </c>
      <c r="BS294" s="646">
        <f>BR294/BO294</f>
        <v>0.10937499999999999</v>
      </c>
      <c r="BT294" s="646"/>
      <c r="BU294" s="709" t="s">
        <v>63</v>
      </c>
      <c r="BV294" s="709"/>
      <c r="BW294" s="709">
        <v>0.4</v>
      </c>
      <c r="BX294" s="709"/>
      <c r="BY294" s="709"/>
      <c r="BZ294" s="736"/>
      <c r="CA294" s="203"/>
      <c r="CB294" s="692"/>
      <c r="CC294" s="696"/>
      <c r="CD294" s="696"/>
      <c r="CE294" s="696"/>
      <c r="CF294" s="709"/>
      <c r="CG294" s="646"/>
      <c r="CH294" s="646"/>
      <c r="CI294" s="709"/>
      <c r="CJ294" s="709"/>
      <c r="CK294" s="709"/>
      <c r="CL294" s="709"/>
      <c r="CM294" s="709"/>
      <c r="CN294" s="736"/>
      <c r="CP294" s="692"/>
      <c r="CQ294" s="696">
        <v>12.8</v>
      </c>
      <c r="CR294" s="696">
        <v>13.8</v>
      </c>
      <c r="CS294" s="696" t="s">
        <v>62</v>
      </c>
      <c r="CT294" s="709">
        <f>CR294-CQ294+CY294-CX294</f>
        <v>1.4</v>
      </c>
      <c r="CU294" s="646">
        <f>CT294/CQ294</f>
        <v>0.10937499999999999</v>
      </c>
      <c r="CV294" s="646"/>
      <c r="CW294" s="709" t="s">
        <v>63</v>
      </c>
      <c r="CX294" s="709"/>
      <c r="CY294" s="709">
        <v>0.4</v>
      </c>
      <c r="CZ294" s="709"/>
      <c r="DA294" s="709"/>
      <c r="DB294" s="736"/>
      <c r="DD294" s="692"/>
      <c r="DE294" s="696">
        <v>12.8</v>
      </c>
      <c r="DF294" s="696">
        <v>13.8</v>
      </c>
      <c r="DG294" s="696"/>
      <c r="DH294" s="696"/>
      <c r="DI294" s="696" t="s">
        <v>62</v>
      </c>
      <c r="DJ294" s="709">
        <f>DF294-DE294+DO294-DN294</f>
        <v>1.4</v>
      </c>
      <c r="DK294" s="646">
        <f>DJ294/DE294</f>
        <v>0.10937499999999999</v>
      </c>
      <c r="DL294" s="646"/>
      <c r="DM294" s="709" t="s">
        <v>63</v>
      </c>
      <c r="DN294" s="709"/>
      <c r="DO294" s="709">
        <v>0.4</v>
      </c>
      <c r="DP294" s="709"/>
      <c r="DQ294" s="709"/>
      <c r="DR294" s="736"/>
      <c r="DT294" s="692"/>
      <c r="DU294" s="696">
        <v>12.8</v>
      </c>
      <c r="DV294" s="696">
        <v>13.8</v>
      </c>
      <c r="DW294" s="696" t="s">
        <v>62</v>
      </c>
      <c r="DX294" s="709">
        <f>DV294-DU294+EC294-EB294</f>
        <v>1.4</v>
      </c>
      <c r="DY294" s="646">
        <f>DX294/DU294</f>
        <v>0.10937499999999999</v>
      </c>
      <c r="DZ294" s="646"/>
      <c r="EA294" s="709" t="s">
        <v>63</v>
      </c>
      <c r="EB294" s="709"/>
      <c r="EC294" s="709">
        <v>0.4</v>
      </c>
      <c r="ED294" s="709"/>
      <c r="EE294" s="709"/>
      <c r="EF294" s="736"/>
      <c r="EG294" s="736"/>
      <c r="EH294" s="692"/>
      <c r="EI294" s="696">
        <v>12.8</v>
      </c>
      <c r="EJ294" s="696">
        <v>13.8</v>
      </c>
      <c r="EK294" s="696" t="s">
        <v>62</v>
      </c>
      <c r="EL294" s="709">
        <f>EJ294-EI294+EP294-EO294</f>
        <v>1.4</v>
      </c>
      <c r="EM294" s="646">
        <f>EL294/EI294</f>
        <v>0.10937499999999999</v>
      </c>
      <c r="EN294" s="709" t="s">
        <v>63</v>
      </c>
      <c r="EO294" s="709"/>
      <c r="EP294" s="709">
        <v>0.4</v>
      </c>
      <c r="EQ294" s="709"/>
      <c r="ER294" s="709"/>
      <c r="ES294" s="736"/>
      <c r="EU294" s="692"/>
      <c r="EV294" s="696">
        <v>12.8</v>
      </c>
      <c r="EW294" s="696">
        <v>13.8</v>
      </c>
      <c r="EX294" s="696" t="s">
        <v>62</v>
      </c>
      <c r="EY294" s="709">
        <f>EW294-EV294+FC294-FB294</f>
        <v>1.4</v>
      </c>
      <c r="EZ294" s="646">
        <f>EY294/EV294</f>
        <v>0.10937499999999999</v>
      </c>
      <c r="FA294" s="709" t="s">
        <v>63</v>
      </c>
      <c r="FB294" s="709"/>
      <c r="FC294" s="709">
        <v>0.4</v>
      </c>
      <c r="FD294" s="709"/>
      <c r="FE294" s="709"/>
      <c r="FF294" s="736"/>
      <c r="FH294" s="692"/>
      <c r="FI294" s="696">
        <v>12.8</v>
      </c>
      <c r="FJ294" s="696">
        <v>13.8</v>
      </c>
      <c r="FK294" s="696" t="s">
        <v>62</v>
      </c>
      <c r="FL294" s="709">
        <f>FJ294-FI294+FP294-FO294</f>
        <v>1.4</v>
      </c>
      <c r="FM294" s="646">
        <f>FL294/FI294</f>
        <v>0.10937499999999999</v>
      </c>
      <c r="FN294" s="709" t="s">
        <v>63</v>
      </c>
      <c r="FO294" s="709"/>
      <c r="FP294" s="709">
        <v>0.4</v>
      </c>
      <c r="FQ294" s="709"/>
      <c r="FR294" s="709"/>
      <c r="FS294" s="736"/>
      <c r="FU294" s="692"/>
      <c r="FV294" s="696">
        <v>12.8</v>
      </c>
      <c r="FW294" s="696">
        <v>13.8</v>
      </c>
      <c r="FX294" s="696"/>
      <c r="FY294" s="696" t="s">
        <v>62</v>
      </c>
      <c r="FZ294" s="709">
        <f>FW294-FV294+GD294-GC294</f>
        <v>1.4</v>
      </c>
      <c r="GA294" s="646">
        <f>FZ294/FV294</f>
        <v>0.10937499999999999</v>
      </c>
      <c r="GB294" s="709" t="s">
        <v>63</v>
      </c>
      <c r="GC294" s="709"/>
      <c r="GD294" s="709">
        <v>0.4</v>
      </c>
      <c r="GE294" s="709"/>
      <c r="GF294" s="709"/>
      <c r="GG294" s="736"/>
      <c r="GI294" s="692"/>
      <c r="GJ294" s="696">
        <v>12.8</v>
      </c>
      <c r="GK294" s="696">
        <v>13.8</v>
      </c>
      <c r="GL294" s="696"/>
      <c r="GM294" s="696" t="s">
        <v>62</v>
      </c>
      <c r="GN294" s="709">
        <f>GK294-GJ294+GR294-GQ294</f>
        <v>1.4</v>
      </c>
      <c r="GO294" s="646">
        <f>GN294/GJ294</f>
        <v>0.10937499999999999</v>
      </c>
      <c r="GP294" s="709" t="s">
        <v>63</v>
      </c>
      <c r="GQ294" s="709"/>
      <c r="GR294" s="709">
        <v>0.4</v>
      </c>
      <c r="GS294" s="709"/>
      <c r="GT294" s="709"/>
      <c r="GU294" s="736"/>
      <c r="GW294" s="692"/>
      <c r="GX294" s="696">
        <v>12.8</v>
      </c>
      <c r="GY294" s="696">
        <v>13.8</v>
      </c>
      <c r="GZ294" s="696"/>
      <c r="HA294" s="696" t="s">
        <v>62</v>
      </c>
      <c r="HB294" s="709">
        <f>GY294-GX294+HF294-HE294</f>
        <v>1.4</v>
      </c>
      <c r="HC294" s="646">
        <f>HB294/GX294</f>
        <v>0.10937499999999999</v>
      </c>
      <c r="HD294" s="709" t="s">
        <v>63</v>
      </c>
      <c r="HE294" s="709"/>
      <c r="HF294" s="709">
        <v>0.4</v>
      </c>
      <c r="HG294" s="709"/>
      <c r="HH294" s="709"/>
      <c r="HI294" s="736"/>
      <c r="HJ294" s="736"/>
      <c r="HK294" s="692"/>
      <c r="HL294" s="696">
        <v>12.8</v>
      </c>
      <c r="HM294" s="696">
        <v>13.8</v>
      </c>
      <c r="HN294" s="696"/>
      <c r="HO294" s="696" t="s">
        <v>62</v>
      </c>
      <c r="HP294" s="709">
        <f>HM294-HL294+HT294-HS294</f>
        <v>1.4</v>
      </c>
      <c r="HQ294" s="646">
        <f>HP294/HL294</f>
        <v>0.10937499999999999</v>
      </c>
      <c r="HR294" s="709" t="s">
        <v>63</v>
      </c>
      <c r="HS294" s="709"/>
      <c r="HT294" s="709">
        <v>0.4</v>
      </c>
      <c r="HU294" s="709"/>
      <c r="HV294" s="709"/>
      <c r="HW294" s="736"/>
      <c r="HX294" s="692"/>
      <c r="HY294" s="696">
        <v>12.8</v>
      </c>
      <c r="HZ294" s="696">
        <v>13.8</v>
      </c>
      <c r="IA294" s="696"/>
      <c r="IB294" s="696" t="s">
        <v>62</v>
      </c>
      <c r="IC294" s="709">
        <f>HZ294-HY294+IJ294-II294</f>
        <v>1.4</v>
      </c>
      <c r="ID294" s="646">
        <f>IC294/HY294</f>
        <v>0.10937499999999999</v>
      </c>
      <c r="IE294" s="646"/>
      <c r="IF294" s="646"/>
      <c r="IG294" s="646"/>
      <c r="IH294" s="709" t="s">
        <v>63</v>
      </c>
      <c r="II294" s="709"/>
      <c r="IJ294" s="709">
        <v>0.4</v>
      </c>
      <c r="IK294" s="709"/>
      <c r="IL294" s="709"/>
      <c r="IM294" s="736"/>
      <c r="IQ294" s="692"/>
      <c r="IR294" s="696">
        <v>12.8</v>
      </c>
      <c r="IS294" s="696">
        <v>13.8</v>
      </c>
      <c r="IT294" s="696"/>
      <c r="IU294" s="696" t="s">
        <v>62</v>
      </c>
      <c r="IV294" s="709">
        <f>IS294-IR294+JC294-JB294</f>
        <v>1.4</v>
      </c>
      <c r="IW294" s="646">
        <f>IV294/IR294</f>
        <v>0.10937499999999999</v>
      </c>
      <c r="IX294" s="646"/>
      <c r="IY294" s="646"/>
      <c r="IZ294" s="646"/>
      <c r="JA294" s="709" t="s">
        <v>63</v>
      </c>
      <c r="JB294" s="709"/>
      <c r="JC294" s="709">
        <v>0.4</v>
      </c>
      <c r="JD294" s="709"/>
      <c r="JE294" s="709"/>
      <c r="JF294" s="736"/>
      <c r="JH294" s="692"/>
      <c r="JI294" s="696">
        <v>12.8</v>
      </c>
      <c r="JJ294" s="696">
        <v>13.8</v>
      </c>
      <c r="JK294" s="696"/>
      <c r="JL294" s="696" t="s">
        <v>62</v>
      </c>
      <c r="JM294" s="709">
        <f>JJ294-JI294+JT294-JS294</f>
        <v>1.4</v>
      </c>
      <c r="JN294" s="646">
        <f>JM294/JI294</f>
        <v>0.10937499999999999</v>
      </c>
      <c r="JO294" s="646"/>
      <c r="JP294" s="646"/>
      <c r="JQ294" s="646"/>
      <c r="JR294" s="709" t="s">
        <v>63</v>
      </c>
      <c r="JS294" s="709"/>
      <c r="JT294" s="709">
        <v>0.4</v>
      </c>
      <c r="JU294" s="709"/>
      <c r="JV294" s="709"/>
      <c r="JW294" s="736"/>
      <c r="JZ294" s="692"/>
      <c r="KA294" s="696">
        <v>12.8</v>
      </c>
      <c r="KB294" s="696">
        <v>13.8</v>
      </c>
      <c r="KC294" s="696"/>
      <c r="KD294" s="696" t="s">
        <v>62</v>
      </c>
      <c r="KE294" s="709">
        <f>KB294-KA294+KL294-KK294</f>
        <v>1.4</v>
      </c>
      <c r="KF294" s="646">
        <f>KE294/KA294</f>
        <v>0.10937499999999999</v>
      </c>
      <c r="KG294" s="646"/>
      <c r="KH294" s="646"/>
      <c r="KI294" s="646"/>
      <c r="KJ294" s="709" t="s">
        <v>63</v>
      </c>
      <c r="KK294" s="709"/>
      <c r="KL294" s="709">
        <v>0.4</v>
      </c>
      <c r="KM294" s="709"/>
      <c r="KN294" s="709"/>
      <c r="KO294" s="736"/>
      <c r="KQ294" s="692"/>
      <c r="KR294" s="696">
        <v>12.8</v>
      </c>
      <c r="KS294" s="696">
        <v>13.8</v>
      </c>
      <c r="KT294" s="696"/>
      <c r="KU294" s="758" t="s">
        <v>62</v>
      </c>
      <c r="KV294" s="709">
        <f>KS294-KR294+LC294-LB294</f>
        <v>1.4</v>
      </c>
      <c r="KW294" s="646">
        <f>KV294/KR294</f>
        <v>0.10937499999999999</v>
      </c>
      <c r="KX294" s="646"/>
      <c r="KY294" s="646"/>
      <c r="KZ294" s="646"/>
      <c r="LA294" s="709" t="s">
        <v>63</v>
      </c>
      <c r="LB294" s="709"/>
      <c r="LC294" s="709">
        <v>0.4</v>
      </c>
      <c r="LD294" s="709"/>
      <c r="LE294" s="709"/>
      <c r="LF294" s="736"/>
      <c r="LI294" s="692"/>
      <c r="LJ294" s="696">
        <v>12.8</v>
      </c>
      <c r="LK294" s="696">
        <v>13.8</v>
      </c>
      <c r="LL294" s="696"/>
      <c r="LM294" s="758" t="s">
        <v>62</v>
      </c>
      <c r="LN294" s="709">
        <f>LK294-LJ294+LU294-LT294</f>
        <v>1.4</v>
      </c>
      <c r="LO294" s="646">
        <f>LN294/LJ294</f>
        <v>0.10937499999999999</v>
      </c>
      <c r="LP294" s="646"/>
      <c r="LQ294" s="646"/>
      <c r="LR294" s="646"/>
      <c r="LS294" s="709" t="s">
        <v>63</v>
      </c>
      <c r="LT294" s="709"/>
      <c r="LU294" s="709">
        <v>0.4</v>
      </c>
      <c r="LV294" s="709"/>
      <c r="LW294" s="709"/>
      <c r="LX294" s="736"/>
      <c r="LZ294" s="692"/>
      <c r="MA294" s="696">
        <v>12.8</v>
      </c>
      <c r="MB294" s="696">
        <v>13.8</v>
      </c>
      <c r="MC294" s="696"/>
      <c r="MD294" s="758" t="s">
        <v>62</v>
      </c>
      <c r="ME294" s="709">
        <f>MB294-MA294+ML294-MK294</f>
        <v>1.4</v>
      </c>
      <c r="MF294" s="646">
        <f>ME294/MA294</f>
        <v>0.10937499999999999</v>
      </c>
      <c r="MG294" s="646"/>
      <c r="MH294" s="646"/>
      <c r="MI294" s="646"/>
      <c r="MJ294" s="709" t="s">
        <v>63</v>
      </c>
      <c r="MK294" s="709"/>
      <c r="ML294" s="709">
        <v>0.4</v>
      </c>
      <c r="MM294" s="709"/>
      <c r="MN294" s="709"/>
      <c r="MO294" s="736"/>
      <c r="MQ294" s="692"/>
      <c r="MR294" s="696">
        <v>12.8</v>
      </c>
      <c r="MS294" s="696">
        <v>13.8</v>
      </c>
      <c r="MT294" s="696"/>
      <c r="MU294" s="758" t="s">
        <v>62</v>
      </c>
      <c r="MV294" s="709">
        <f>MS294-MR294+NC294-NB294</f>
        <v>1.4</v>
      </c>
      <c r="MW294" s="646">
        <f>MV294/MR294</f>
        <v>0.10937499999999999</v>
      </c>
      <c r="MX294" s="646"/>
      <c r="MY294" s="646"/>
      <c r="MZ294" s="646"/>
      <c r="NA294" s="709" t="s">
        <v>63</v>
      </c>
      <c r="NB294" s="709"/>
      <c r="NC294" s="709">
        <v>0.4</v>
      </c>
      <c r="ND294" s="709"/>
      <c r="NE294" s="709"/>
      <c r="NF294" s="736"/>
      <c r="NI294" s="692"/>
      <c r="NJ294" s="696">
        <v>12.8</v>
      </c>
      <c r="NK294" s="696">
        <v>13.8</v>
      </c>
      <c r="NL294" s="696"/>
      <c r="NM294" s="758" t="s">
        <v>62</v>
      </c>
      <c r="NN294" s="709">
        <f>NK294-NJ294+NU294-NT294</f>
        <v>1.4</v>
      </c>
      <c r="NO294" s="646">
        <f>NN294/NJ294</f>
        <v>0.10937499999999999</v>
      </c>
      <c r="NP294" s="646"/>
      <c r="NQ294" s="646"/>
      <c r="NR294" s="646"/>
      <c r="NS294" s="709" t="s">
        <v>63</v>
      </c>
      <c r="NT294" s="709"/>
      <c r="NU294" s="709">
        <v>0.4</v>
      </c>
      <c r="NV294" s="709"/>
      <c r="NW294" s="709"/>
      <c r="NX294" s="736"/>
      <c r="OA294" s="692"/>
      <c r="OB294" s="696">
        <v>12.8</v>
      </c>
      <c r="OC294" s="696">
        <v>13.8</v>
      </c>
      <c r="OD294" s="696"/>
      <c r="OE294" s="758" t="s">
        <v>62</v>
      </c>
      <c r="OF294" s="709">
        <f>OC294-OB294+OM294-OL294</f>
        <v>1.4</v>
      </c>
      <c r="OG294" s="646">
        <f>OF294/OB294</f>
        <v>0.10937499999999999</v>
      </c>
      <c r="OH294" s="646"/>
      <c r="OI294" s="646"/>
      <c r="OJ294" s="646"/>
      <c r="OK294" s="709" t="s">
        <v>63</v>
      </c>
      <c r="OL294" s="709"/>
      <c r="OM294" s="709">
        <v>0.4</v>
      </c>
      <c r="ON294" s="736"/>
      <c r="OQ294" s="692"/>
      <c r="OR294" s="696">
        <v>12.8</v>
      </c>
      <c r="OS294" s="696">
        <v>13.8</v>
      </c>
      <c r="OT294" s="696"/>
      <c r="OU294" s="758" t="s">
        <v>62</v>
      </c>
      <c r="OV294" s="709">
        <f>OS294-OR294+PC294-PB294</f>
        <v>1.4</v>
      </c>
      <c r="OW294" s="646">
        <f>OV294/OR294</f>
        <v>0.10937499999999999</v>
      </c>
      <c r="OX294" s="646"/>
      <c r="OY294" s="646"/>
      <c r="OZ294" s="646"/>
      <c r="PA294" s="709" t="s">
        <v>63</v>
      </c>
      <c r="PB294" s="709"/>
      <c r="PC294" s="709">
        <v>0.4</v>
      </c>
      <c r="PD294" s="736"/>
      <c r="PG294" s="692"/>
      <c r="PH294" s="696">
        <v>12.8</v>
      </c>
      <c r="PI294" s="696">
        <v>13.8</v>
      </c>
      <c r="PJ294" s="696"/>
      <c r="PK294" s="758" t="s">
        <v>62</v>
      </c>
      <c r="PL294" s="709">
        <f>PI294-PH294+PS294-PR294</f>
        <v>1.4</v>
      </c>
      <c r="PM294" s="646">
        <f>PL294/PH294</f>
        <v>0.10937499999999999</v>
      </c>
      <c r="PN294" s="646"/>
      <c r="PO294" s="646"/>
      <c r="PP294" s="646"/>
      <c r="PQ294" s="709" t="s">
        <v>63</v>
      </c>
      <c r="PR294" s="709"/>
      <c r="PS294" s="709">
        <v>0.4</v>
      </c>
      <c r="PT294" s="736"/>
      <c r="PV294" s="692"/>
      <c r="PW294" s="696">
        <v>12.8</v>
      </c>
      <c r="PX294" s="696">
        <v>13.8</v>
      </c>
      <c r="PY294" s="696"/>
      <c r="PZ294" s="758" t="s">
        <v>62</v>
      </c>
      <c r="QA294" s="709">
        <f>PX294-PW294+QH294-QG294</f>
        <v>1.4</v>
      </c>
      <c r="QB294" s="646">
        <f>QA294/PW294</f>
        <v>0.10937499999999999</v>
      </c>
      <c r="QC294" s="646"/>
      <c r="QD294" s="646"/>
      <c r="QE294" s="646"/>
      <c r="QF294" s="709" t="s">
        <v>63</v>
      </c>
      <c r="QG294" s="709"/>
      <c r="QH294" s="709">
        <v>0.4</v>
      </c>
      <c r="QI294" s="736"/>
      <c r="QK294" s="692"/>
      <c r="QL294" s="696">
        <v>12.8</v>
      </c>
      <c r="QM294" s="696">
        <v>13.8</v>
      </c>
      <c r="QN294" s="696"/>
      <c r="QO294" s="758" t="s">
        <v>62</v>
      </c>
      <c r="QP294" s="709">
        <f>QM294-QL294+QW294-QV294</f>
        <v>1.4</v>
      </c>
      <c r="QQ294" s="646">
        <f>QP294/QL294</f>
        <v>0.10937499999999999</v>
      </c>
      <c r="QR294" s="646"/>
      <c r="QS294" s="646"/>
      <c r="QT294" s="646"/>
      <c r="QU294" s="709" t="s">
        <v>63</v>
      </c>
      <c r="QV294" s="709"/>
      <c r="QW294" s="709">
        <v>0.4</v>
      </c>
      <c r="QX294" s="736"/>
      <c r="QZ294" s="619"/>
      <c r="RA294" s="26">
        <v>12.8</v>
      </c>
      <c r="RB294" s="26">
        <v>13.8</v>
      </c>
      <c r="RC294" s="491"/>
      <c r="RD294" s="307" t="s">
        <v>62</v>
      </c>
      <c r="RE294" s="27">
        <f>RB294-RA294+RL294-RK294</f>
        <v>1.4</v>
      </c>
      <c r="RF294" s="28">
        <f>RE294/RA294</f>
        <v>0.10937499999999999</v>
      </c>
      <c r="RG294" s="28"/>
      <c r="RH294" s="28"/>
      <c r="RI294" s="28"/>
      <c r="RJ294" s="532" t="s">
        <v>63</v>
      </c>
      <c r="RK294" s="545"/>
      <c r="RL294" s="546">
        <v>0.4</v>
      </c>
      <c r="RM294" s="632" t="s">
        <v>65</v>
      </c>
      <c r="RQ294" s="619"/>
      <c r="RR294" s="26">
        <v>12.8</v>
      </c>
      <c r="RS294" s="26">
        <v>13.8</v>
      </c>
      <c r="RT294" s="491"/>
      <c r="RU294" s="307" t="s">
        <v>62</v>
      </c>
      <c r="RV294" s="27">
        <f>RS294-RR294+SC294-SB294</f>
        <v>1.4</v>
      </c>
      <c r="RW294" s="28">
        <f>RV294/RR294</f>
        <v>0.10937499999999999</v>
      </c>
      <c r="RX294" s="28"/>
      <c r="RY294" s="28"/>
      <c r="RZ294" s="28"/>
      <c r="SA294" s="532" t="s">
        <v>63</v>
      </c>
      <c r="SB294" s="545"/>
      <c r="SC294" s="546">
        <v>0.4</v>
      </c>
      <c r="SD294" s="632" t="s">
        <v>65</v>
      </c>
    </row>
    <row r="295" spans="1:498">
      <c r="A295" s="475" t="s">
        <v>781</v>
      </c>
      <c r="B295" s="476">
        <v>20</v>
      </c>
      <c r="C295" s="475" t="s">
        <v>782</v>
      </c>
      <c r="D295" s="792">
        <v>1043</v>
      </c>
      <c r="E295" s="477" t="s">
        <v>766</v>
      </c>
      <c r="F295" s="475" t="s">
        <v>34</v>
      </c>
      <c r="G295" s="613" t="s">
        <v>783</v>
      </c>
      <c r="H295" s="475"/>
      <c r="J295" s="692"/>
      <c r="K295" s="696"/>
      <c r="L295" s="696"/>
      <c r="M295" s="696"/>
      <c r="N295" s="709"/>
      <c r="O295" s="646"/>
      <c r="P295" s="646"/>
      <c r="Q295" s="709"/>
      <c r="R295" s="709"/>
      <c r="S295" s="709"/>
      <c r="T295" s="709"/>
      <c r="U295" s="709"/>
      <c r="V295" s="736"/>
      <c r="X295" s="692"/>
      <c r="Y295" s="696"/>
      <c r="Z295" s="696"/>
      <c r="AA295" s="696"/>
      <c r="AB295" s="709"/>
      <c r="AC295" s="646"/>
      <c r="AD295" s="646"/>
      <c r="AE295" s="709"/>
      <c r="AF295" s="709"/>
      <c r="AG295" s="709"/>
      <c r="AH295" s="709"/>
      <c r="AI295" s="709"/>
      <c r="AJ295" s="736"/>
      <c r="AL295" s="692"/>
      <c r="AM295" s="696"/>
      <c r="AN295" s="696"/>
      <c r="AO295" s="696"/>
      <c r="AP295" s="709"/>
      <c r="AQ295" s="646"/>
      <c r="AR295" s="646"/>
      <c r="AS295" s="709"/>
      <c r="AT295" s="709"/>
      <c r="AU295" s="709"/>
      <c r="AV295" s="709"/>
      <c r="AW295" s="709"/>
      <c r="AX295" s="736"/>
      <c r="AZ295" s="692"/>
      <c r="BA295" s="696"/>
      <c r="BB295" s="696"/>
      <c r="BC295" s="696"/>
      <c r="BD295" s="709"/>
      <c r="BE295" s="646"/>
      <c r="BF295" s="646"/>
      <c r="BG295" s="709"/>
      <c r="BH295" s="709"/>
      <c r="BI295" s="709"/>
      <c r="BJ295" s="709"/>
      <c r="BK295" s="709"/>
      <c r="BL295" s="736"/>
      <c r="BN295" s="692"/>
      <c r="BO295" s="696"/>
      <c r="BP295" s="696"/>
      <c r="BQ295" s="696"/>
      <c r="BR295" s="709"/>
      <c r="BS295" s="646"/>
      <c r="BT295" s="646"/>
      <c r="BU295" s="709"/>
      <c r="BV295" s="709"/>
      <c r="BW295" s="709"/>
      <c r="BX295" s="709"/>
      <c r="BY295" s="709"/>
      <c r="BZ295" s="736"/>
      <c r="CA295" s="203"/>
      <c r="CB295" s="692"/>
      <c r="CC295" s="696"/>
      <c r="CD295" s="696"/>
      <c r="CE295" s="696"/>
      <c r="CF295" s="709"/>
      <c r="CG295" s="646"/>
      <c r="CH295" s="646"/>
      <c r="CI295" s="709"/>
      <c r="CJ295" s="709"/>
      <c r="CK295" s="709"/>
      <c r="CL295" s="709"/>
      <c r="CM295" s="709"/>
      <c r="CN295" s="736"/>
      <c r="CP295" s="692"/>
      <c r="CQ295" s="696"/>
      <c r="CR295" s="696"/>
      <c r="CS295" s="696"/>
      <c r="CT295" s="709"/>
      <c r="CU295" s="646"/>
      <c r="CV295" s="646"/>
      <c r="CW295" s="709"/>
      <c r="CX295" s="709"/>
      <c r="CY295" s="709"/>
      <c r="CZ295" s="709"/>
      <c r="DA295" s="709"/>
      <c r="DB295" s="736"/>
      <c r="DD295" s="692"/>
      <c r="DE295" s="696"/>
      <c r="DF295" s="696"/>
      <c r="DG295" s="696"/>
      <c r="DH295" s="696"/>
      <c r="DI295" s="696"/>
      <c r="DJ295" s="709"/>
      <c r="DK295" s="646"/>
      <c r="DL295" s="646"/>
      <c r="DM295" s="709"/>
      <c r="DN295" s="709"/>
      <c r="DO295" s="709"/>
      <c r="DP295" s="709"/>
      <c r="DQ295" s="709"/>
      <c r="DR295" s="736"/>
      <c r="DT295" s="739"/>
      <c r="DU295" s="696">
        <v>13.1</v>
      </c>
      <c r="DV295" s="696">
        <f>DU295+1.44</f>
        <v>14.54</v>
      </c>
      <c r="DW295" s="696" t="s">
        <v>62</v>
      </c>
      <c r="DX295" s="709">
        <f>DV295-DU295+EC295-EB295</f>
        <v>1.4399999999999995</v>
      </c>
      <c r="DY295" s="646">
        <f>DX295/DU295</f>
        <v>0.10992366412213737</v>
      </c>
      <c r="DZ295" s="646"/>
      <c r="EA295" s="709"/>
      <c r="EB295" s="709"/>
      <c r="EC295" s="709"/>
      <c r="ED295" s="709"/>
      <c r="EE295" s="709"/>
      <c r="EF295" s="736"/>
      <c r="EG295" s="736"/>
      <c r="EH295" s="739"/>
      <c r="EI295" s="696">
        <v>13.1</v>
      </c>
      <c r="EJ295" s="696">
        <f>EI295+1.44</f>
        <v>14.54</v>
      </c>
      <c r="EK295" s="696" t="s">
        <v>62</v>
      </c>
      <c r="EL295" s="709">
        <f>EJ295-EI295+EP295-EO295</f>
        <v>1.4399999999999995</v>
      </c>
      <c r="EM295" s="646">
        <f>EL295/EI295</f>
        <v>0.10992366412213737</v>
      </c>
      <c r="EN295" s="709"/>
      <c r="EO295" s="709"/>
      <c r="EP295" s="709"/>
      <c r="EQ295" s="709"/>
      <c r="ER295" s="709"/>
      <c r="ES295" s="736"/>
      <c r="EU295" s="739"/>
      <c r="EV295" s="696">
        <v>13.1</v>
      </c>
      <c r="EW295" s="696">
        <f>EV295+1.44</f>
        <v>14.54</v>
      </c>
      <c r="EX295" s="696" t="s">
        <v>62</v>
      </c>
      <c r="EY295" s="709">
        <f>EW295-EV295+FC295-FB295</f>
        <v>1.4399999999999995</v>
      </c>
      <c r="EZ295" s="646">
        <f>EY295/EV295</f>
        <v>0.10992366412213737</v>
      </c>
      <c r="FA295" s="709"/>
      <c r="FB295" s="709"/>
      <c r="FC295" s="709"/>
      <c r="FD295" s="709"/>
      <c r="FE295" s="709"/>
      <c r="FF295" s="736"/>
      <c r="FH295" s="739"/>
      <c r="FI295" s="696">
        <v>13.1</v>
      </c>
      <c r="FJ295" s="696">
        <f>FI295+1.44</f>
        <v>14.54</v>
      </c>
      <c r="FK295" s="696" t="s">
        <v>62</v>
      </c>
      <c r="FL295" s="709">
        <f>FJ295-FI295+FP295-FO295</f>
        <v>1.4399999999999995</v>
      </c>
      <c r="FM295" s="646">
        <f>FL295/FI295</f>
        <v>0.10992366412213737</v>
      </c>
      <c r="FN295" s="709"/>
      <c r="FO295" s="709"/>
      <c r="FP295" s="709"/>
      <c r="FQ295" s="709"/>
      <c r="FR295" s="709"/>
      <c r="FS295" s="736"/>
      <c r="FU295" s="739"/>
      <c r="FV295" s="696">
        <v>13.1</v>
      </c>
      <c r="FW295" s="696">
        <f>FV295+1.44</f>
        <v>14.54</v>
      </c>
      <c r="FX295" s="696"/>
      <c r="FY295" s="696" t="s">
        <v>62</v>
      </c>
      <c r="FZ295" s="709">
        <f>FW295-FV295+GD295-GC295</f>
        <v>1.4399999999999995</v>
      </c>
      <c r="GA295" s="646">
        <f>FZ295/FV295</f>
        <v>0.10992366412213737</v>
      </c>
      <c r="GB295" s="709"/>
      <c r="GC295" s="709"/>
      <c r="GD295" s="709"/>
      <c r="GE295" s="709"/>
      <c r="GF295" s="709"/>
      <c r="GG295" s="736"/>
      <c r="GI295" s="739"/>
      <c r="GJ295" s="696">
        <v>13.1</v>
      </c>
      <c r="GK295" s="696">
        <f>GJ295+1.44</f>
        <v>14.54</v>
      </c>
      <c r="GL295" s="696"/>
      <c r="GM295" s="696" t="s">
        <v>62</v>
      </c>
      <c r="GN295" s="709">
        <f>GK295-GJ295+GR295-GQ295</f>
        <v>1.8399999999999994</v>
      </c>
      <c r="GO295" s="646">
        <f>GN295/GJ295</f>
        <v>0.14045801526717552</v>
      </c>
      <c r="GP295" s="709" t="s">
        <v>63</v>
      </c>
      <c r="GQ295" s="709"/>
      <c r="GR295" s="709">
        <v>0.4</v>
      </c>
      <c r="GS295" s="709"/>
      <c r="GT295" s="709"/>
      <c r="GU295" s="736"/>
      <c r="GW295" s="739"/>
      <c r="GX295" s="696">
        <v>13.1</v>
      </c>
      <c r="GY295" s="696">
        <f>GX295+1.44</f>
        <v>14.54</v>
      </c>
      <c r="GZ295" s="696"/>
      <c r="HA295" s="696" t="s">
        <v>62</v>
      </c>
      <c r="HB295" s="709">
        <f>GY295-GX295+HF295-HE295</f>
        <v>1.8399999999999994</v>
      </c>
      <c r="HC295" s="646">
        <f>HB295/GX295</f>
        <v>0.14045801526717552</v>
      </c>
      <c r="HD295" s="709" t="s">
        <v>63</v>
      </c>
      <c r="HE295" s="709"/>
      <c r="HF295" s="709">
        <v>0.4</v>
      </c>
      <c r="HG295" s="709"/>
      <c r="HH295" s="709"/>
      <c r="HI295" s="736"/>
      <c r="HJ295" s="736"/>
      <c r="HK295" s="739"/>
      <c r="HL295" s="696">
        <v>13.1</v>
      </c>
      <c r="HM295" s="696">
        <f>HL295+1.44</f>
        <v>14.54</v>
      </c>
      <c r="HN295" s="696"/>
      <c r="HO295" s="696" t="s">
        <v>62</v>
      </c>
      <c r="HP295" s="709">
        <f>HM295-HL295+HT295-HS295</f>
        <v>1.8399999999999994</v>
      </c>
      <c r="HQ295" s="646">
        <f>HP295/HL295</f>
        <v>0.14045801526717552</v>
      </c>
      <c r="HR295" s="709" t="s">
        <v>63</v>
      </c>
      <c r="HS295" s="709"/>
      <c r="HT295" s="709">
        <v>0.4</v>
      </c>
      <c r="HU295" s="709"/>
      <c r="HV295" s="709"/>
      <c r="HW295" s="736"/>
      <c r="HX295" s="739"/>
      <c r="HY295" s="696">
        <v>13.1</v>
      </c>
      <c r="HZ295" s="696">
        <f>HY295+1.44</f>
        <v>14.54</v>
      </c>
      <c r="IA295" s="696"/>
      <c r="IB295" s="696" t="s">
        <v>62</v>
      </c>
      <c r="IC295" s="709">
        <f>HZ295-HY295+IJ295-II295</f>
        <v>1.8399999999999994</v>
      </c>
      <c r="ID295" s="646">
        <f>IC295/HY295</f>
        <v>0.14045801526717552</v>
      </c>
      <c r="IE295" s="646"/>
      <c r="IF295" s="646"/>
      <c r="IG295" s="646"/>
      <c r="IH295" s="709" t="s">
        <v>63</v>
      </c>
      <c r="II295" s="709"/>
      <c r="IJ295" s="709">
        <v>0.4</v>
      </c>
      <c r="IK295" s="709"/>
      <c r="IL295" s="709"/>
      <c r="IM295" s="736"/>
      <c r="IQ295" s="739"/>
      <c r="IR295" s="696">
        <v>13.1</v>
      </c>
      <c r="IS295" s="696">
        <f>IR295+1.44</f>
        <v>14.54</v>
      </c>
      <c r="IT295" s="696"/>
      <c r="IU295" s="696" t="s">
        <v>62</v>
      </c>
      <c r="IV295" s="709">
        <f>IS295-IR295+JC295-JB295</f>
        <v>1.8399999999999994</v>
      </c>
      <c r="IW295" s="646">
        <f>IV295/IR295</f>
        <v>0.14045801526717552</v>
      </c>
      <c r="IX295" s="646"/>
      <c r="IY295" s="646"/>
      <c r="IZ295" s="646"/>
      <c r="JA295" s="709" t="s">
        <v>63</v>
      </c>
      <c r="JB295" s="709"/>
      <c r="JC295" s="709">
        <v>0.4</v>
      </c>
      <c r="JD295" s="709"/>
      <c r="JE295" s="709"/>
      <c r="JF295" s="736"/>
      <c r="JH295" s="739"/>
      <c r="JI295" s="696">
        <v>13.1</v>
      </c>
      <c r="JJ295" s="696">
        <f>JI295+1.44</f>
        <v>14.54</v>
      </c>
      <c r="JK295" s="696"/>
      <c r="JL295" s="696" t="s">
        <v>62</v>
      </c>
      <c r="JM295" s="709">
        <f>JJ295-JI295+JT295-JS295</f>
        <v>1.8399999999999994</v>
      </c>
      <c r="JN295" s="646">
        <f>JM295/JI295</f>
        <v>0.14045801526717552</v>
      </c>
      <c r="JO295" s="646"/>
      <c r="JP295" s="646"/>
      <c r="JQ295" s="646"/>
      <c r="JR295" s="709" t="s">
        <v>63</v>
      </c>
      <c r="JS295" s="709"/>
      <c r="JT295" s="709">
        <v>0.4</v>
      </c>
      <c r="JU295" s="709"/>
      <c r="JV295" s="709"/>
      <c r="JW295" s="736"/>
      <c r="JZ295" s="739"/>
      <c r="KA295" s="696">
        <v>13.1</v>
      </c>
      <c r="KB295" s="696">
        <f>KA295+1.44</f>
        <v>14.54</v>
      </c>
      <c r="KC295" s="696"/>
      <c r="KD295" s="696" t="s">
        <v>62</v>
      </c>
      <c r="KE295" s="709">
        <f>KB295-KA295+KL295-KK295</f>
        <v>1.8399999999999994</v>
      </c>
      <c r="KF295" s="646">
        <f>KE295/KA295</f>
        <v>0.14045801526717552</v>
      </c>
      <c r="KG295" s="646"/>
      <c r="KH295" s="646"/>
      <c r="KI295" s="646"/>
      <c r="KJ295" s="709" t="s">
        <v>63</v>
      </c>
      <c r="KK295" s="709"/>
      <c r="KL295" s="709">
        <v>0.4</v>
      </c>
      <c r="KM295" s="709"/>
      <c r="KN295" s="709"/>
      <c r="KO295" s="736"/>
      <c r="KQ295" s="739"/>
      <c r="KR295" s="696">
        <v>13.1</v>
      </c>
      <c r="KS295" s="696">
        <f>KR295+1.44</f>
        <v>14.54</v>
      </c>
      <c r="KT295" s="696"/>
      <c r="KU295" s="758" t="s">
        <v>62</v>
      </c>
      <c r="KV295" s="709">
        <f>KS295-KR295+LC295-LB295</f>
        <v>1.8399999999999994</v>
      </c>
      <c r="KW295" s="646">
        <f>KV295/KR295</f>
        <v>0.14045801526717552</v>
      </c>
      <c r="KX295" s="646"/>
      <c r="KY295" s="646"/>
      <c r="KZ295" s="646"/>
      <c r="LA295" s="709" t="s">
        <v>63</v>
      </c>
      <c r="LB295" s="709"/>
      <c r="LC295" s="709">
        <v>0.4</v>
      </c>
      <c r="LD295" s="709"/>
      <c r="LE295" s="709"/>
      <c r="LF295" s="736"/>
      <c r="LI295" s="739"/>
      <c r="LJ295" s="696">
        <v>13.1</v>
      </c>
      <c r="LK295" s="696">
        <f>LJ295+1.44</f>
        <v>14.54</v>
      </c>
      <c r="LL295" s="696"/>
      <c r="LM295" s="758" t="s">
        <v>62</v>
      </c>
      <c r="LN295" s="709">
        <f>LK295-LJ295+LU295-LT295</f>
        <v>1.8399999999999994</v>
      </c>
      <c r="LO295" s="646">
        <f>LN295/LJ295</f>
        <v>0.14045801526717552</v>
      </c>
      <c r="LP295" s="646"/>
      <c r="LQ295" s="646"/>
      <c r="LR295" s="646"/>
      <c r="LS295" s="709" t="s">
        <v>63</v>
      </c>
      <c r="LT295" s="709"/>
      <c r="LU295" s="709">
        <v>0.4</v>
      </c>
      <c r="LV295" s="709"/>
      <c r="LW295" s="709"/>
      <c r="LX295" s="736"/>
      <c r="LZ295" s="739"/>
      <c r="MA295" s="696">
        <v>13.1</v>
      </c>
      <c r="MB295" s="696">
        <f>MA295+1.44</f>
        <v>14.54</v>
      </c>
      <c r="MC295" s="696"/>
      <c r="MD295" s="758" t="s">
        <v>62</v>
      </c>
      <c r="ME295" s="709">
        <f>MB295-MA295+ML295-MK295</f>
        <v>1.8399999999999994</v>
      </c>
      <c r="MF295" s="646">
        <f>ME295/MA295</f>
        <v>0.14045801526717552</v>
      </c>
      <c r="MG295" s="646"/>
      <c r="MH295" s="646"/>
      <c r="MI295" s="646"/>
      <c r="MJ295" s="709" t="s">
        <v>63</v>
      </c>
      <c r="MK295" s="709"/>
      <c r="ML295" s="709">
        <v>0.4</v>
      </c>
      <c r="MM295" s="709"/>
      <c r="MN295" s="709"/>
      <c r="MO295" s="736"/>
      <c r="MQ295" s="739"/>
      <c r="MR295" s="696">
        <v>13.1</v>
      </c>
      <c r="MS295" s="696">
        <f>MR295+1.44</f>
        <v>14.54</v>
      </c>
      <c r="MT295" s="696"/>
      <c r="MU295" s="758" t="s">
        <v>62</v>
      </c>
      <c r="MV295" s="709">
        <f>MS295-MR295+NC295-NB295</f>
        <v>1.8399999999999994</v>
      </c>
      <c r="MW295" s="646">
        <f>MV295/MR295</f>
        <v>0.14045801526717552</v>
      </c>
      <c r="MX295" s="646"/>
      <c r="MY295" s="646"/>
      <c r="MZ295" s="646"/>
      <c r="NA295" s="709" t="s">
        <v>63</v>
      </c>
      <c r="NB295" s="709"/>
      <c r="NC295" s="709">
        <v>0.4</v>
      </c>
      <c r="ND295" s="709"/>
      <c r="NE295" s="709"/>
      <c r="NF295" s="736"/>
      <c r="NI295" s="739"/>
      <c r="NJ295" s="696">
        <v>13.1</v>
      </c>
      <c r="NK295" s="696">
        <f>NJ295+1.44</f>
        <v>14.54</v>
      </c>
      <c r="NL295" s="696"/>
      <c r="NM295" s="758" t="s">
        <v>62</v>
      </c>
      <c r="NN295" s="709">
        <f>NK295-NJ295+NU295-NT295</f>
        <v>1.8399999999999994</v>
      </c>
      <c r="NO295" s="646">
        <f>NN295/NJ295</f>
        <v>0.14045801526717552</v>
      </c>
      <c r="NP295" s="646"/>
      <c r="NQ295" s="646"/>
      <c r="NR295" s="646"/>
      <c r="NS295" s="709" t="s">
        <v>63</v>
      </c>
      <c r="NT295" s="709"/>
      <c r="NU295" s="709">
        <v>0.4</v>
      </c>
      <c r="NV295" s="709"/>
      <c r="NW295" s="709"/>
      <c r="NX295" s="736"/>
      <c r="OA295" s="739"/>
      <c r="OB295" s="696">
        <v>13.1</v>
      </c>
      <c r="OC295" s="696">
        <f>OB295+1.44</f>
        <v>14.54</v>
      </c>
      <c r="OD295" s="696"/>
      <c r="OE295" s="758" t="s">
        <v>62</v>
      </c>
      <c r="OF295" s="709">
        <f>OC295-OB295+OM295-OL295</f>
        <v>1.8399999999999994</v>
      </c>
      <c r="OG295" s="646">
        <f>OF295/OB295</f>
        <v>0.14045801526717552</v>
      </c>
      <c r="OH295" s="646"/>
      <c r="OI295" s="646"/>
      <c r="OJ295" s="646"/>
      <c r="OK295" s="709" t="s">
        <v>63</v>
      </c>
      <c r="OL295" s="709"/>
      <c r="OM295" s="709">
        <v>0.4</v>
      </c>
      <c r="ON295" s="736"/>
      <c r="OQ295" s="739"/>
      <c r="OR295" s="696">
        <v>13.1</v>
      </c>
      <c r="OS295" s="696">
        <f>OR295+1.44</f>
        <v>14.54</v>
      </c>
      <c r="OT295" s="696"/>
      <c r="OU295" s="758" t="s">
        <v>62</v>
      </c>
      <c r="OV295" s="709">
        <f>OS295-OR295+PC295-PB295</f>
        <v>1.8399999999999994</v>
      </c>
      <c r="OW295" s="646">
        <f>OV295/OR295</f>
        <v>0.14045801526717552</v>
      </c>
      <c r="OX295" s="646"/>
      <c r="OY295" s="646"/>
      <c r="OZ295" s="646"/>
      <c r="PA295" s="709" t="s">
        <v>63</v>
      </c>
      <c r="PB295" s="709"/>
      <c r="PC295" s="709">
        <v>0.4</v>
      </c>
      <c r="PD295" s="736"/>
      <c r="PG295" s="739"/>
      <c r="PH295" s="696">
        <v>13.1</v>
      </c>
      <c r="PI295" s="696">
        <f>PH295+1.44</f>
        <v>14.54</v>
      </c>
      <c r="PJ295" s="696"/>
      <c r="PK295" s="758" t="s">
        <v>62</v>
      </c>
      <c r="PL295" s="709">
        <f>PI295-PH295+PS295-PR295</f>
        <v>1.8399999999999994</v>
      </c>
      <c r="PM295" s="646">
        <f>PL295/PH295</f>
        <v>0.14045801526717552</v>
      </c>
      <c r="PN295" s="646"/>
      <c r="PO295" s="646"/>
      <c r="PP295" s="646"/>
      <c r="PQ295" s="709" t="s">
        <v>63</v>
      </c>
      <c r="PR295" s="709"/>
      <c r="PS295" s="709">
        <v>0.4</v>
      </c>
      <c r="PT295" s="736"/>
      <c r="PV295" s="739"/>
      <c r="PW295" s="696">
        <v>13.1</v>
      </c>
      <c r="PX295" s="696">
        <f>PW295+1.44</f>
        <v>14.54</v>
      </c>
      <c r="PY295" s="696"/>
      <c r="PZ295" s="758" t="s">
        <v>62</v>
      </c>
      <c r="QA295" s="709">
        <f>PX295-PW295+QH295-QG295</f>
        <v>1.8399999999999994</v>
      </c>
      <c r="QB295" s="646">
        <f>QA295/PW295</f>
        <v>0.14045801526717552</v>
      </c>
      <c r="QC295" s="646"/>
      <c r="QD295" s="646"/>
      <c r="QE295" s="646"/>
      <c r="QF295" s="709" t="s">
        <v>63</v>
      </c>
      <c r="QG295" s="709"/>
      <c r="QH295" s="709">
        <v>0.4</v>
      </c>
      <c r="QI295" s="736"/>
      <c r="QK295" s="739"/>
      <c r="QL295" s="696">
        <v>13.1</v>
      </c>
      <c r="QM295" s="696">
        <f>QL295+1.44</f>
        <v>14.54</v>
      </c>
      <c r="QN295" s="696"/>
      <c r="QO295" s="758" t="s">
        <v>62</v>
      </c>
      <c r="QP295" s="709">
        <f>QM295-QL295+QW295-QV295</f>
        <v>1.8399999999999994</v>
      </c>
      <c r="QQ295" s="646">
        <f>QP295/QL295</f>
        <v>0.14045801526717552</v>
      </c>
      <c r="QR295" s="646"/>
      <c r="QS295" s="646"/>
      <c r="QT295" s="646"/>
      <c r="QU295" s="709" t="s">
        <v>63</v>
      </c>
      <c r="QV295" s="709"/>
      <c r="QW295" s="709">
        <v>0.4</v>
      </c>
      <c r="QX295" s="736"/>
      <c r="QZ295" s="620"/>
      <c r="RA295" s="26">
        <v>13.1</v>
      </c>
      <c r="RB295" s="26">
        <f>RA295+1.44</f>
        <v>14.54</v>
      </c>
      <c r="RC295" s="491"/>
      <c r="RD295" s="307" t="s">
        <v>62</v>
      </c>
      <c r="RE295" s="27">
        <f>RB295-RA295+RL295-RK295</f>
        <v>1.8399999999999994</v>
      </c>
      <c r="RF295" s="28">
        <f>RE295/RA295</f>
        <v>0.14045801526717552</v>
      </c>
      <c r="RG295" s="28"/>
      <c r="RH295" s="28"/>
      <c r="RI295" s="28"/>
      <c r="RJ295" s="532" t="s">
        <v>63</v>
      </c>
      <c r="RK295" s="545"/>
      <c r="RL295" s="546">
        <v>0.4</v>
      </c>
      <c r="RM295" s="632"/>
      <c r="RQ295" s="620"/>
      <c r="RR295" s="26">
        <v>13.1</v>
      </c>
      <c r="RS295" s="26">
        <f>RR295+1.44</f>
        <v>14.54</v>
      </c>
      <c r="RT295" s="491"/>
      <c r="RU295" s="307" t="s">
        <v>62</v>
      </c>
      <c r="RV295" s="27">
        <f>RS295-RR295+SC295-SB295</f>
        <v>1.8399999999999994</v>
      </c>
      <c r="RW295" s="28">
        <f>RV295/RR295</f>
        <v>0.14045801526717552</v>
      </c>
      <c r="RX295" s="28"/>
      <c r="RY295" s="28"/>
      <c r="RZ295" s="28"/>
      <c r="SA295" s="532" t="s">
        <v>63</v>
      </c>
      <c r="SB295" s="545"/>
      <c r="SC295" s="546">
        <v>0.4</v>
      </c>
      <c r="SD295" s="632"/>
    </row>
    <row r="296" spans="1:498">
      <c r="A296" s="475" t="s">
        <v>785</v>
      </c>
      <c r="B296" s="476">
        <v>20</v>
      </c>
      <c r="C296" s="475" t="s">
        <v>782</v>
      </c>
      <c r="D296" s="792">
        <v>1043</v>
      </c>
      <c r="E296" s="477" t="s">
        <v>766</v>
      </c>
      <c r="F296" s="475" t="s">
        <v>34</v>
      </c>
      <c r="G296" s="613" t="s">
        <v>786</v>
      </c>
      <c r="H296" s="475"/>
      <c r="J296" s="692"/>
      <c r="K296" s="696">
        <v>14.45</v>
      </c>
      <c r="L296" s="696">
        <v>15.7</v>
      </c>
      <c r="M296" s="696" t="s">
        <v>62</v>
      </c>
      <c r="N296" s="709">
        <f>L296-K296-R296+S296</f>
        <v>1.25</v>
      </c>
      <c r="O296" s="646">
        <f>N296/K296</f>
        <v>8.6505190311418692E-2</v>
      </c>
      <c r="P296" s="646"/>
      <c r="Q296" s="709" t="s">
        <v>63</v>
      </c>
      <c r="R296" s="709">
        <v>0.4</v>
      </c>
      <c r="S296" s="709">
        <v>0.4</v>
      </c>
      <c r="T296" s="709"/>
      <c r="U296" s="709"/>
      <c r="V296" s="736"/>
      <c r="X296" s="692"/>
      <c r="Y296" s="696">
        <v>14.45</v>
      </c>
      <c r="Z296" s="696">
        <v>15.7</v>
      </c>
      <c r="AA296" s="696" t="s">
        <v>62</v>
      </c>
      <c r="AB296" s="709">
        <f>Z296-Y296-AF296+AG296</f>
        <v>1.25</v>
      </c>
      <c r="AC296" s="646">
        <f>AB296/Z296</f>
        <v>7.9617834394904469E-2</v>
      </c>
      <c r="AD296" s="646"/>
      <c r="AE296" s="709" t="s">
        <v>63</v>
      </c>
      <c r="AF296" s="709">
        <v>0.4</v>
      </c>
      <c r="AG296" s="709">
        <v>0.4</v>
      </c>
      <c r="AH296" s="709"/>
      <c r="AI296" s="709"/>
      <c r="AJ296" s="736"/>
      <c r="AL296" s="692"/>
      <c r="AM296" s="696">
        <v>14.45</v>
      </c>
      <c r="AN296" s="696">
        <v>15.7</v>
      </c>
      <c r="AO296" s="696" t="s">
        <v>62</v>
      </c>
      <c r="AP296" s="709">
        <f>AN296-AM296+AU296-AT296</f>
        <v>1.65</v>
      </c>
      <c r="AQ296" s="646">
        <f>AP296/AM296</f>
        <v>0.11418685121107267</v>
      </c>
      <c r="AR296" s="646"/>
      <c r="AS296" s="709" t="s">
        <v>63</v>
      </c>
      <c r="AT296" s="709"/>
      <c r="AU296" s="709">
        <v>0.4</v>
      </c>
      <c r="AV296" s="709"/>
      <c r="AW296" s="709"/>
      <c r="AX296" s="736"/>
      <c r="AZ296" s="692" t="s">
        <v>64</v>
      </c>
      <c r="BA296" s="696">
        <v>14.45</v>
      </c>
      <c r="BB296" s="696">
        <v>15.7</v>
      </c>
      <c r="BC296" s="696" t="s">
        <v>62</v>
      </c>
      <c r="BD296" s="709">
        <f>BB296-BA296+BI296-BH296</f>
        <v>1.65</v>
      </c>
      <c r="BE296" s="646">
        <f>BD296/BA296</f>
        <v>0.11418685121107267</v>
      </c>
      <c r="BF296" s="646"/>
      <c r="BG296" s="709" t="s">
        <v>63</v>
      </c>
      <c r="BH296" s="709"/>
      <c r="BI296" s="709">
        <v>0.4</v>
      </c>
      <c r="BJ296" s="709"/>
      <c r="BK296" s="709"/>
      <c r="BL296" s="736"/>
      <c r="BN296" s="692" t="s">
        <v>64</v>
      </c>
      <c r="BO296" s="696">
        <v>14.45</v>
      </c>
      <c r="BP296" s="696">
        <v>15.7</v>
      </c>
      <c r="BQ296" s="696" t="s">
        <v>62</v>
      </c>
      <c r="BR296" s="709">
        <f>BP296-BO296+BW296-BV296</f>
        <v>1.65</v>
      </c>
      <c r="BS296" s="646">
        <f>BR296/BO296</f>
        <v>0.11418685121107267</v>
      </c>
      <c r="BT296" s="646"/>
      <c r="BU296" s="709" t="s">
        <v>63</v>
      </c>
      <c r="BV296" s="709"/>
      <c r="BW296" s="709">
        <v>0.4</v>
      </c>
      <c r="BX296" s="709"/>
      <c r="BY296" s="709"/>
      <c r="BZ296" s="736"/>
      <c r="CB296" s="692"/>
      <c r="CC296" s="696">
        <v>14.45</v>
      </c>
      <c r="CD296" s="696">
        <v>15.7</v>
      </c>
      <c r="CE296" s="696" t="s">
        <v>62</v>
      </c>
      <c r="CF296" s="709">
        <f>CD296-CC296+CK296-CJ296</f>
        <v>1.65</v>
      </c>
      <c r="CG296" s="646">
        <f>CF296/CC296</f>
        <v>0.11418685121107267</v>
      </c>
      <c r="CH296" s="646"/>
      <c r="CI296" s="709" t="s">
        <v>63</v>
      </c>
      <c r="CJ296" s="709"/>
      <c r="CK296" s="709">
        <v>0.4</v>
      </c>
      <c r="CL296" s="709"/>
      <c r="CM296" s="709"/>
      <c r="CN296" s="736"/>
      <c r="CP296" s="692"/>
      <c r="CQ296" s="696">
        <v>14.45</v>
      </c>
      <c r="CR296" s="696">
        <v>15.7</v>
      </c>
      <c r="CS296" s="696" t="s">
        <v>62</v>
      </c>
      <c r="CT296" s="709">
        <f>CR296-CQ296+CY296-CX296</f>
        <v>1.65</v>
      </c>
      <c r="CU296" s="646">
        <f>CT296/CQ296</f>
        <v>0.11418685121107267</v>
      </c>
      <c r="CV296" s="646"/>
      <c r="CW296" s="709" t="s">
        <v>63</v>
      </c>
      <c r="CX296" s="709"/>
      <c r="CY296" s="709">
        <v>0.4</v>
      </c>
      <c r="CZ296" s="709"/>
      <c r="DA296" s="709"/>
      <c r="DB296" s="736"/>
      <c r="DD296" s="692"/>
      <c r="DE296" s="696">
        <v>14.45</v>
      </c>
      <c r="DF296" s="696">
        <v>15.7</v>
      </c>
      <c r="DG296" s="696"/>
      <c r="DH296" s="696"/>
      <c r="DI296" s="696" t="s">
        <v>62</v>
      </c>
      <c r="DJ296" s="709">
        <f>DF296-DE296+DO296-DN296</f>
        <v>1.65</v>
      </c>
      <c r="DK296" s="646">
        <f>DJ296/DE296</f>
        <v>0.11418685121107267</v>
      </c>
      <c r="DL296" s="646"/>
      <c r="DM296" s="709" t="s">
        <v>63</v>
      </c>
      <c r="DN296" s="709"/>
      <c r="DO296" s="709">
        <v>0.4</v>
      </c>
      <c r="DP296" s="709"/>
      <c r="DQ296" s="709"/>
      <c r="DR296" s="736"/>
      <c r="DT296" s="692"/>
      <c r="DU296" s="696">
        <v>14.45</v>
      </c>
      <c r="DV296" s="696">
        <v>15.7</v>
      </c>
      <c r="DW296" s="696" t="s">
        <v>62</v>
      </c>
      <c r="DX296" s="709">
        <f>DV296-DU296+EC296-EB296</f>
        <v>1.65</v>
      </c>
      <c r="DY296" s="646">
        <f>DX296/DU296</f>
        <v>0.11418685121107267</v>
      </c>
      <c r="DZ296" s="646"/>
      <c r="EA296" s="709" t="s">
        <v>63</v>
      </c>
      <c r="EB296" s="709"/>
      <c r="EC296" s="709">
        <v>0.4</v>
      </c>
      <c r="ED296" s="709"/>
      <c r="EE296" s="709"/>
      <c r="EF296" s="736"/>
      <c r="EG296" s="736"/>
      <c r="EH296" s="692"/>
      <c r="EI296" s="696">
        <v>14.45</v>
      </c>
      <c r="EJ296" s="696">
        <v>15.7</v>
      </c>
      <c r="EK296" s="696" t="s">
        <v>62</v>
      </c>
      <c r="EL296" s="709">
        <f>EJ296-EI296+EP296-EO296</f>
        <v>1.65</v>
      </c>
      <c r="EM296" s="646">
        <f>EL296/EI296</f>
        <v>0.11418685121107267</v>
      </c>
      <c r="EN296" s="709" t="s">
        <v>63</v>
      </c>
      <c r="EO296" s="709"/>
      <c r="EP296" s="709">
        <v>0.4</v>
      </c>
      <c r="EQ296" s="709"/>
      <c r="ER296" s="709"/>
      <c r="ES296" s="736"/>
      <c r="EU296" s="692"/>
      <c r="EV296" s="696">
        <v>14.45</v>
      </c>
      <c r="EW296" s="696">
        <v>15.7</v>
      </c>
      <c r="EX296" s="696" t="s">
        <v>62</v>
      </c>
      <c r="EY296" s="709">
        <f>EW296-EV296+FC296-FB296</f>
        <v>1.65</v>
      </c>
      <c r="EZ296" s="646">
        <f>EY296/EV296</f>
        <v>0.11418685121107267</v>
      </c>
      <c r="FA296" s="709" t="s">
        <v>63</v>
      </c>
      <c r="FB296" s="709"/>
      <c r="FC296" s="709">
        <v>0.4</v>
      </c>
      <c r="FD296" s="709"/>
      <c r="FE296" s="709"/>
      <c r="FF296" s="736"/>
      <c r="FH296" s="692"/>
      <c r="FI296" s="696">
        <v>14.45</v>
      </c>
      <c r="FJ296" s="696">
        <v>15.7</v>
      </c>
      <c r="FK296" s="696" t="s">
        <v>62</v>
      </c>
      <c r="FL296" s="709">
        <f>FJ296-FI296+FP296-FO296</f>
        <v>1.65</v>
      </c>
      <c r="FM296" s="646">
        <f>FL296/FI296</f>
        <v>0.11418685121107267</v>
      </c>
      <c r="FN296" s="709" t="s">
        <v>63</v>
      </c>
      <c r="FO296" s="709"/>
      <c r="FP296" s="709">
        <v>0.4</v>
      </c>
      <c r="FQ296" s="709"/>
      <c r="FR296" s="709"/>
      <c r="FS296" s="736"/>
      <c r="FU296" s="692"/>
      <c r="FV296" s="696">
        <v>14.45</v>
      </c>
      <c r="FW296" s="696">
        <v>15.7</v>
      </c>
      <c r="FX296" s="696"/>
      <c r="FY296" s="696" t="s">
        <v>62</v>
      </c>
      <c r="FZ296" s="709">
        <f>FW296-FV296+GD296-GC296</f>
        <v>1.65</v>
      </c>
      <c r="GA296" s="646">
        <f>FZ296/FV296</f>
        <v>0.11418685121107267</v>
      </c>
      <c r="GB296" s="709" t="s">
        <v>63</v>
      </c>
      <c r="GC296" s="709"/>
      <c r="GD296" s="709">
        <v>0.4</v>
      </c>
      <c r="GE296" s="709"/>
      <c r="GF296" s="709"/>
      <c r="GG296" s="736"/>
      <c r="GI296" s="692"/>
      <c r="GJ296" s="696">
        <v>14.45</v>
      </c>
      <c r="GK296" s="696">
        <v>15.7</v>
      </c>
      <c r="GL296" s="696"/>
      <c r="GM296" s="696" t="s">
        <v>62</v>
      </c>
      <c r="GN296" s="709">
        <f>GK296-GJ296+GR296-GQ296</f>
        <v>1.65</v>
      </c>
      <c r="GO296" s="646">
        <f>GN296/GJ296</f>
        <v>0.11418685121107267</v>
      </c>
      <c r="GP296" s="709" t="s">
        <v>63</v>
      </c>
      <c r="GQ296" s="709"/>
      <c r="GR296" s="709">
        <v>0.4</v>
      </c>
      <c r="GS296" s="709"/>
      <c r="GT296" s="709"/>
      <c r="GU296" s="736"/>
      <c r="GW296" s="692"/>
      <c r="GX296" s="696">
        <v>14.45</v>
      </c>
      <c r="GY296" s="696">
        <v>15.7</v>
      </c>
      <c r="GZ296" s="696"/>
      <c r="HA296" s="696" t="s">
        <v>62</v>
      </c>
      <c r="HB296" s="709">
        <f>GY296-GX296+HF296-HE296</f>
        <v>1.65</v>
      </c>
      <c r="HC296" s="646">
        <f>HB296/GX296</f>
        <v>0.11418685121107267</v>
      </c>
      <c r="HD296" s="709" t="s">
        <v>63</v>
      </c>
      <c r="HE296" s="709"/>
      <c r="HF296" s="709">
        <v>0.4</v>
      </c>
      <c r="HG296" s="709"/>
      <c r="HH296" s="709"/>
      <c r="HI296" s="736"/>
      <c r="HJ296" s="736"/>
      <c r="HK296" s="692" t="s">
        <v>70</v>
      </c>
      <c r="HL296" s="696">
        <v>14.45</v>
      </c>
      <c r="HM296" s="696">
        <v>15.7</v>
      </c>
      <c r="HN296" s="696"/>
      <c r="HO296" s="696" t="s">
        <v>62</v>
      </c>
      <c r="HP296" s="709">
        <f>HM296-HL296+HT296-HS296</f>
        <v>1.65</v>
      </c>
      <c r="HQ296" s="646">
        <f>HP296/HL296</f>
        <v>0.11418685121107267</v>
      </c>
      <c r="HR296" s="709" t="s">
        <v>63</v>
      </c>
      <c r="HS296" s="709"/>
      <c r="HT296" s="709">
        <v>0.4</v>
      </c>
      <c r="HU296" s="709"/>
      <c r="HV296" s="709"/>
      <c r="HW296" s="736"/>
      <c r="HX296" s="692" t="s">
        <v>70</v>
      </c>
      <c r="HY296" s="754">
        <v>15.43</v>
      </c>
      <c r="HZ296" s="696">
        <v>15.7</v>
      </c>
      <c r="IA296" s="696"/>
      <c r="IB296" s="696" t="s">
        <v>62</v>
      </c>
      <c r="IC296" s="709">
        <f>HZ296-HY296+IJ296-II296</f>
        <v>0.6699999999999996</v>
      </c>
      <c r="ID296" s="646">
        <f>IC296/HY296</f>
        <v>4.3421905379131535E-2</v>
      </c>
      <c r="IE296" s="646"/>
      <c r="IF296" s="646"/>
      <c r="IG296" s="646"/>
      <c r="IH296" s="709" t="s">
        <v>63</v>
      </c>
      <c r="II296" s="709"/>
      <c r="IJ296" s="709">
        <v>0.4</v>
      </c>
      <c r="IK296" s="709"/>
      <c r="IL296" s="709"/>
      <c r="IM296" s="736"/>
      <c r="IO296" s="662">
        <f>ID296-HQ296</f>
        <v>-7.0764945831941123E-2</v>
      </c>
      <c r="IQ296" s="692" t="s">
        <v>70</v>
      </c>
      <c r="IR296" s="754">
        <v>15.43</v>
      </c>
      <c r="IS296" s="696">
        <v>15.7</v>
      </c>
      <c r="IT296" s="696"/>
      <c r="IU296" s="696" t="s">
        <v>62</v>
      </c>
      <c r="IV296" s="709">
        <f>IS296-IR296+JC296-JB296</f>
        <v>0.6699999999999996</v>
      </c>
      <c r="IW296" s="646">
        <f>IV296/IR296</f>
        <v>4.3421905379131535E-2</v>
      </c>
      <c r="IX296" s="646"/>
      <c r="IY296" s="646"/>
      <c r="IZ296" s="646"/>
      <c r="JA296" s="709" t="s">
        <v>63</v>
      </c>
      <c r="JB296" s="709"/>
      <c r="JC296" s="709">
        <v>0.4</v>
      </c>
      <c r="JD296" s="709"/>
      <c r="JE296" s="709"/>
      <c r="JF296" s="736"/>
      <c r="JH296" s="692" t="s">
        <v>70</v>
      </c>
      <c r="JI296" s="754">
        <v>15.43</v>
      </c>
      <c r="JJ296" s="696">
        <v>15.7</v>
      </c>
      <c r="JK296" s="696"/>
      <c r="JL296" s="696" t="s">
        <v>62</v>
      </c>
      <c r="JM296" s="709">
        <f>JJ296-JI296+JT296-JS296</f>
        <v>0.6699999999999996</v>
      </c>
      <c r="JN296" s="646">
        <f>JM296/JI296</f>
        <v>4.3421905379131535E-2</v>
      </c>
      <c r="JO296" s="646"/>
      <c r="JP296" s="646"/>
      <c r="JQ296" s="646"/>
      <c r="JR296" s="709" t="s">
        <v>63</v>
      </c>
      <c r="JS296" s="709"/>
      <c r="JT296" s="709">
        <v>0.4</v>
      </c>
      <c r="JU296" s="709"/>
      <c r="JV296" s="709"/>
      <c r="JW296" s="736"/>
      <c r="JZ296" s="692" t="s">
        <v>70</v>
      </c>
      <c r="KA296" s="754">
        <v>15.43</v>
      </c>
      <c r="KB296" s="696">
        <v>15.7</v>
      </c>
      <c r="KC296" s="696"/>
      <c r="KD296" s="696" t="s">
        <v>62</v>
      </c>
      <c r="KE296" s="709">
        <f>KB296-KA296+KL296-KK296</f>
        <v>0.6699999999999996</v>
      </c>
      <c r="KF296" s="646">
        <f>KE296/KA296</f>
        <v>4.3421905379131535E-2</v>
      </c>
      <c r="KG296" s="646"/>
      <c r="KH296" s="646"/>
      <c r="KI296" s="646"/>
      <c r="KJ296" s="709" t="s">
        <v>63</v>
      </c>
      <c r="KK296" s="709"/>
      <c r="KL296" s="709">
        <v>0.4</v>
      </c>
      <c r="KM296" s="709"/>
      <c r="KN296" s="709"/>
      <c r="KO296" s="736"/>
      <c r="KQ296" s="692" t="s">
        <v>70</v>
      </c>
      <c r="KR296" s="696">
        <v>15.43</v>
      </c>
      <c r="KS296" s="696">
        <v>15.7</v>
      </c>
      <c r="KT296" s="696"/>
      <c r="KU296" s="758" t="s">
        <v>62</v>
      </c>
      <c r="KV296" s="709">
        <f>KS296-KR296+LC296-LB296</f>
        <v>0.6699999999999996</v>
      </c>
      <c r="KW296" s="646">
        <f>KV296/KR296</f>
        <v>4.3421905379131535E-2</v>
      </c>
      <c r="KX296" s="646"/>
      <c r="KY296" s="646"/>
      <c r="KZ296" s="646"/>
      <c r="LA296" s="709" t="s">
        <v>63</v>
      </c>
      <c r="LB296" s="709"/>
      <c r="LC296" s="709">
        <v>0.4</v>
      </c>
      <c r="LD296" s="709"/>
      <c r="LE296" s="709"/>
      <c r="LF296" s="736"/>
      <c r="LI296" s="692" t="s">
        <v>70</v>
      </c>
      <c r="LJ296" s="696">
        <v>15.43</v>
      </c>
      <c r="LK296" s="696">
        <v>15.7</v>
      </c>
      <c r="LL296" s="696"/>
      <c r="LM296" s="758" t="s">
        <v>62</v>
      </c>
      <c r="LN296" s="709">
        <f>LK296-LJ296+LU296-LT296</f>
        <v>0.6699999999999996</v>
      </c>
      <c r="LO296" s="646">
        <f>LN296/LJ296</f>
        <v>4.3421905379131535E-2</v>
      </c>
      <c r="LP296" s="646"/>
      <c r="LQ296" s="646"/>
      <c r="LR296" s="646"/>
      <c r="LS296" s="709" t="s">
        <v>63</v>
      </c>
      <c r="LT296" s="709"/>
      <c r="LU296" s="709">
        <v>0.4</v>
      </c>
      <c r="LV296" s="709"/>
      <c r="LW296" s="709"/>
      <c r="LX296" s="736"/>
      <c r="LZ296" s="692"/>
      <c r="MA296" s="696">
        <v>15.43</v>
      </c>
      <c r="MB296" s="696">
        <v>15.7</v>
      </c>
      <c r="MC296" s="696"/>
      <c r="MD296" s="758" t="s">
        <v>62</v>
      </c>
      <c r="ME296" s="709">
        <f>MB296-MA296+ML296-MK296</f>
        <v>0.6699999999999996</v>
      </c>
      <c r="MF296" s="646">
        <f>ME296/MA296</f>
        <v>4.3421905379131535E-2</v>
      </c>
      <c r="MG296" s="646"/>
      <c r="MH296" s="646"/>
      <c r="MI296" s="646"/>
      <c r="MJ296" s="709" t="s">
        <v>63</v>
      </c>
      <c r="MK296" s="709"/>
      <c r="ML296" s="709">
        <v>0.4</v>
      </c>
      <c r="MM296" s="709"/>
      <c r="MN296" s="709"/>
      <c r="MO296" s="736"/>
      <c r="MQ296" s="692"/>
      <c r="MR296" s="696">
        <v>15.43</v>
      </c>
      <c r="MS296" s="696">
        <v>15.7</v>
      </c>
      <c r="MT296" s="696"/>
      <c r="MU296" s="758" t="s">
        <v>62</v>
      </c>
      <c r="MV296" s="709">
        <f>MS296-MR296+NC296-NB296</f>
        <v>0.6699999999999996</v>
      </c>
      <c r="MW296" s="646">
        <f>MV296/MR296</f>
        <v>4.3421905379131535E-2</v>
      </c>
      <c r="MX296" s="646"/>
      <c r="MY296" s="646"/>
      <c r="MZ296" s="646"/>
      <c r="NA296" s="709" t="s">
        <v>63</v>
      </c>
      <c r="NB296" s="709"/>
      <c r="NC296" s="709">
        <v>0.4</v>
      </c>
      <c r="ND296" s="709"/>
      <c r="NE296" s="709"/>
      <c r="NF296" s="736"/>
      <c r="NI296" s="692"/>
      <c r="NJ296" s="696">
        <v>15.43</v>
      </c>
      <c r="NK296" s="696">
        <v>15.7</v>
      </c>
      <c r="NL296" s="696"/>
      <c r="NM296" s="758" t="s">
        <v>62</v>
      </c>
      <c r="NN296" s="709">
        <f>NK296-NJ296+NU296-NT296</f>
        <v>0.6699999999999996</v>
      </c>
      <c r="NO296" s="646">
        <f>NN296/NJ296</f>
        <v>4.3421905379131535E-2</v>
      </c>
      <c r="NP296" s="646"/>
      <c r="NQ296" s="646"/>
      <c r="NR296" s="646"/>
      <c r="NS296" s="709" t="s">
        <v>63</v>
      </c>
      <c r="NT296" s="709"/>
      <c r="NU296" s="709">
        <v>0.4</v>
      </c>
      <c r="NV296" s="709"/>
      <c r="NW296" s="709"/>
      <c r="NX296" s="736"/>
      <c r="OA296" s="892" t="s">
        <v>71</v>
      </c>
      <c r="OB296" s="696">
        <v>15.43</v>
      </c>
      <c r="OC296" s="696">
        <v>15.7</v>
      </c>
      <c r="OD296" s="696"/>
      <c r="OE296" s="758" t="s">
        <v>62</v>
      </c>
      <c r="OF296" s="709">
        <f>OC296-OB296+OM296-OL296</f>
        <v>0.6699999999999996</v>
      </c>
      <c r="OG296" s="646">
        <f>OF296/OB296</f>
        <v>4.3421905379131535E-2</v>
      </c>
      <c r="OH296" s="646"/>
      <c r="OI296" s="646"/>
      <c r="OJ296" s="646"/>
      <c r="OK296" s="709" t="s">
        <v>63</v>
      </c>
      <c r="OL296" s="709"/>
      <c r="OM296" s="709">
        <v>0.4</v>
      </c>
      <c r="ON296" s="736"/>
      <c r="OQ296" s="892" t="s">
        <v>71</v>
      </c>
      <c r="OR296" s="696">
        <v>15.43</v>
      </c>
      <c r="OS296" s="696">
        <v>15.7</v>
      </c>
      <c r="OT296" s="696"/>
      <c r="OU296" s="758" t="s">
        <v>62</v>
      </c>
      <c r="OV296" s="709">
        <f>OS296-OR296+PC296-PB296</f>
        <v>0.6699999999999996</v>
      </c>
      <c r="OW296" s="646">
        <f>OV296/OR296</f>
        <v>4.3421905379131535E-2</v>
      </c>
      <c r="OX296" s="646"/>
      <c r="OY296" s="646"/>
      <c r="OZ296" s="646"/>
      <c r="PA296" s="709" t="s">
        <v>63</v>
      </c>
      <c r="PB296" s="709"/>
      <c r="PC296" s="709">
        <v>0.4</v>
      </c>
      <c r="PD296" s="736"/>
      <c r="PG296" s="892" t="s">
        <v>71</v>
      </c>
      <c r="PH296" s="696">
        <v>15.43</v>
      </c>
      <c r="PI296" s="696">
        <v>15.7</v>
      </c>
      <c r="PJ296" s="696"/>
      <c r="PK296" s="758" t="s">
        <v>62</v>
      </c>
      <c r="PL296" s="709">
        <f>PI296-PH296+PS296-PR296</f>
        <v>0.6699999999999996</v>
      </c>
      <c r="PM296" s="646">
        <f>PL296/PH296</f>
        <v>4.3421905379131535E-2</v>
      </c>
      <c r="PN296" s="646"/>
      <c r="PO296" s="646"/>
      <c r="PP296" s="646"/>
      <c r="PQ296" s="709" t="s">
        <v>63</v>
      </c>
      <c r="PR296" s="709"/>
      <c r="PS296" s="709">
        <v>0.4</v>
      </c>
      <c r="PT296" s="736"/>
      <c r="PV296" s="892" t="s">
        <v>71</v>
      </c>
      <c r="PW296" s="696">
        <v>15.43</v>
      </c>
      <c r="PX296" s="696">
        <v>15.7</v>
      </c>
      <c r="PY296" s="696"/>
      <c r="PZ296" s="758" t="s">
        <v>62</v>
      </c>
      <c r="QA296" s="709">
        <f>PX296-PW296+QH296-QG296</f>
        <v>0.6699999999999996</v>
      </c>
      <c r="QB296" s="646">
        <f>QA296/PW296</f>
        <v>4.3421905379131535E-2</v>
      </c>
      <c r="QC296" s="646"/>
      <c r="QD296" s="646"/>
      <c r="QE296" s="646"/>
      <c r="QF296" s="709" t="s">
        <v>63</v>
      </c>
      <c r="QG296" s="709"/>
      <c r="QH296" s="709">
        <v>0.4</v>
      </c>
      <c r="QI296" s="736"/>
      <c r="QK296" s="892" t="s">
        <v>71</v>
      </c>
      <c r="QL296" s="696">
        <v>15.43</v>
      </c>
      <c r="QM296" s="696">
        <v>15.7</v>
      </c>
      <c r="QN296" s="696"/>
      <c r="QO296" s="758" t="s">
        <v>62</v>
      </c>
      <c r="QP296" s="709">
        <f>QM296-QL296+QW296-QV296</f>
        <v>0.6699999999999996</v>
      </c>
      <c r="QQ296" s="646">
        <f>QP296/QL296</f>
        <v>4.3421905379131535E-2</v>
      </c>
      <c r="QR296" s="646"/>
      <c r="QS296" s="646"/>
      <c r="QT296" s="646"/>
      <c r="QU296" s="709" t="s">
        <v>63</v>
      </c>
      <c r="QV296" s="709"/>
      <c r="QW296" s="709">
        <v>0.4</v>
      </c>
      <c r="QX296" s="736"/>
      <c r="QZ296" s="621" t="s">
        <v>71</v>
      </c>
      <c r="RA296" s="26">
        <v>15.43</v>
      </c>
      <c r="RB296" s="26">
        <v>15.7</v>
      </c>
      <c r="RC296" s="491"/>
      <c r="RD296" s="307" t="s">
        <v>62</v>
      </c>
      <c r="RE296" s="27">
        <f>RB296-RA296+RL296-RK296</f>
        <v>0.6699999999999996</v>
      </c>
      <c r="RF296" s="28">
        <f>RE296/RA296</f>
        <v>4.3421905379131535E-2</v>
      </c>
      <c r="RG296" s="28"/>
      <c r="RH296" s="28"/>
      <c r="RI296" s="28"/>
      <c r="RJ296" s="532" t="s">
        <v>63</v>
      </c>
      <c r="RK296" s="545"/>
      <c r="RL296" s="546">
        <v>0.4</v>
      </c>
      <c r="RM296" s="632"/>
      <c r="RQ296" s="621" t="s">
        <v>71</v>
      </c>
      <c r="RR296" s="26">
        <v>15.43</v>
      </c>
      <c r="RS296" s="26">
        <v>15.7</v>
      </c>
      <c r="RT296" s="491"/>
      <c r="RU296" s="307" t="s">
        <v>62</v>
      </c>
      <c r="RV296" s="27">
        <f>RS296-RR296+SC296-SB296</f>
        <v>0.6699999999999996</v>
      </c>
      <c r="RW296" s="28">
        <f>RV296/RR296</f>
        <v>4.3421905379131535E-2</v>
      </c>
      <c r="RX296" s="28"/>
      <c r="RY296" s="28"/>
      <c r="RZ296" s="28"/>
      <c r="SA296" s="532" t="s">
        <v>63</v>
      </c>
      <c r="SB296" s="545"/>
      <c r="SC296" s="546">
        <v>0.4</v>
      </c>
      <c r="SD296" s="632"/>
    </row>
    <row r="297" spans="1:498">
      <c r="A297" s="480" t="s">
        <v>787</v>
      </c>
      <c r="B297" s="481">
        <v>20</v>
      </c>
      <c r="C297" s="480" t="s">
        <v>95</v>
      </c>
      <c r="D297" s="793">
        <v>1044</v>
      </c>
      <c r="E297" s="484" t="s">
        <v>788</v>
      </c>
      <c r="F297" s="480" t="s">
        <v>789</v>
      </c>
      <c r="G297" s="614" t="s">
        <v>718</v>
      </c>
      <c r="H297" s="480"/>
      <c r="J297" s="692"/>
      <c r="K297" s="696">
        <v>15.45</v>
      </c>
      <c r="L297" s="696">
        <v>16.55</v>
      </c>
      <c r="M297" s="696" t="s">
        <v>62</v>
      </c>
      <c r="N297" s="709">
        <f>L297-K297-R297+S297</f>
        <v>0.80000000000000138</v>
      </c>
      <c r="O297" s="646">
        <f>N297/K297</f>
        <v>5.1779935275080999E-2</v>
      </c>
      <c r="P297" s="646"/>
      <c r="Q297" s="709" t="s">
        <v>63</v>
      </c>
      <c r="R297" s="709">
        <v>0.4</v>
      </c>
      <c r="S297" s="709">
        <v>0.1</v>
      </c>
      <c r="T297" s="709"/>
      <c r="U297" s="709"/>
      <c r="V297" s="736"/>
      <c r="X297" s="692"/>
      <c r="Y297" s="696">
        <v>15.45</v>
      </c>
      <c r="Z297" s="696">
        <v>16.55</v>
      </c>
      <c r="AA297" s="696" t="s">
        <v>62</v>
      </c>
      <c r="AB297" s="709">
        <f>Z297-Y297-AF297+AG297</f>
        <v>0.80000000000000138</v>
      </c>
      <c r="AC297" s="646">
        <f>AB297/Z297</f>
        <v>4.8338368580060506E-2</v>
      </c>
      <c r="AD297" s="646"/>
      <c r="AE297" s="709" t="s">
        <v>63</v>
      </c>
      <c r="AF297" s="709">
        <v>0.4</v>
      </c>
      <c r="AG297" s="709">
        <v>0.1</v>
      </c>
      <c r="AH297" s="709"/>
      <c r="AI297" s="709"/>
      <c r="AJ297" s="736"/>
      <c r="AL297" s="692"/>
      <c r="AM297" s="696">
        <v>15.45</v>
      </c>
      <c r="AN297" s="696">
        <v>16.55</v>
      </c>
      <c r="AO297" s="696" t="s">
        <v>62</v>
      </c>
      <c r="AP297" s="709">
        <f>AN297-AM297+AU297-AT297</f>
        <v>1.2000000000000015</v>
      </c>
      <c r="AQ297" s="646">
        <f>AP297/AM297</f>
        <v>7.7669902912621464E-2</v>
      </c>
      <c r="AR297" s="646"/>
      <c r="AS297" s="709" t="s">
        <v>63</v>
      </c>
      <c r="AT297" s="709"/>
      <c r="AU297" s="709">
        <v>0.1</v>
      </c>
      <c r="AV297" s="709"/>
      <c r="AW297" s="709"/>
      <c r="AX297" s="736"/>
      <c r="AZ297" s="692"/>
      <c r="BA297" s="696">
        <v>15.45</v>
      </c>
      <c r="BB297" s="696">
        <v>16.55</v>
      </c>
      <c r="BC297" s="696" t="s">
        <v>62</v>
      </c>
      <c r="BD297" s="709">
        <f>BB297-BA297+BI297-BH297</f>
        <v>1.2000000000000015</v>
      </c>
      <c r="BE297" s="646">
        <f>BD297/BA297</f>
        <v>7.7669902912621464E-2</v>
      </c>
      <c r="BF297" s="646"/>
      <c r="BG297" s="709" t="s">
        <v>63</v>
      </c>
      <c r="BH297" s="709"/>
      <c r="BI297" s="709">
        <v>0.1</v>
      </c>
      <c r="BJ297" s="709"/>
      <c r="BK297" s="709"/>
      <c r="BL297" s="736"/>
      <c r="BN297" s="692"/>
      <c r="BO297" s="696">
        <v>15.45</v>
      </c>
      <c r="BP297" s="696">
        <v>16.55</v>
      </c>
      <c r="BQ297" s="696" t="s">
        <v>62</v>
      </c>
      <c r="BR297" s="709">
        <f>BP297-BO297+BW297-BV297</f>
        <v>1.2000000000000015</v>
      </c>
      <c r="BS297" s="646">
        <f>BR297/BO297</f>
        <v>7.7669902912621464E-2</v>
      </c>
      <c r="BT297" s="646"/>
      <c r="BU297" s="709" t="s">
        <v>63</v>
      </c>
      <c r="BV297" s="709"/>
      <c r="BW297" s="709">
        <v>0.1</v>
      </c>
      <c r="BX297" s="709"/>
      <c r="BY297" s="709"/>
      <c r="BZ297" s="736"/>
      <c r="CB297" s="692"/>
      <c r="CC297" s="696">
        <v>15.45</v>
      </c>
      <c r="CD297" s="696">
        <v>16.55</v>
      </c>
      <c r="CE297" s="696" t="s">
        <v>62</v>
      </c>
      <c r="CF297" s="709">
        <f>CD297-CC297+CK297-CJ297</f>
        <v>1.2000000000000015</v>
      </c>
      <c r="CG297" s="646">
        <f>CF297/CC297</f>
        <v>7.7669902912621464E-2</v>
      </c>
      <c r="CH297" s="646"/>
      <c r="CI297" s="709" t="s">
        <v>63</v>
      </c>
      <c r="CJ297" s="709"/>
      <c r="CK297" s="709">
        <v>0.1</v>
      </c>
      <c r="CL297" s="709"/>
      <c r="CM297" s="709"/>
      <c r="CN297" s="736"/>
      <c r="CP297" s="692"/>
      <c r="CQ297" s="696">
        <v>15.45</v>
      </c>
      <c r="CR297" s="696">
        <v>16.55</v>
      </c>
      <c r="CS297" s="696" t="s">
        <v>62</v>
      </c>
      <c r="CT297" s="709">
        <f>CR297-CQ297+CY297-CX297</f>
        <v>1.2000000000000015</v>
      </c>
      <c r="CU297" s="646">
        <f>CT297/CQ297</f>
        <v>7.7669902912621464E-2</v>
      </c>
      <c r="CV297" s="646"/>
      <c r="CW297" s="709" t="s">
        <v>63</v>
      </c>
      <c r="CX297" s="709"/>
      <c r="CY297" s="709">
        <v>0.1</v>
      </c>
      <c r="CZ297" s="709"/>
      <c r="DA297" s="709"/>
      <c r="DB297" s="736"/>
      <c r="DD297" s="692"/>
      <c r="DE297" s="696">
        <v>15.45</v>
      </c>
      <c r="DF297" s="696">
        <v>16.55</v>
      </c>
      <c r="DG297" s="696"/>
      <c r="DH297" s="696"/>
      <c r="DI297" s="696" t="s">
        <v>62</v>
      </c>
      <c r="DJ297" s="709">
        <f>DF297-DE297+DO297-DN297</f>
        <v>1.2000000000000015</v>
      </c>
      <c r="DK297" s="646">
        <f>DJ297/DE297</f>
        <v>7.7669902912621464E-2</v>
      </c>
      <c r="DL297" s="646"/>
      <c r="DM297" s="709" t="s">
        <v>63</v>
      </c>
      <c r="DN297" s="709"/>
      <c r="DO297" s="709">
        <v>0.1</v>
      </c>
      <c r="DP297" s="709"/>
      <c r="DQ297" s="709"/>
      <c r="DR297" s="736"/>
      <c r="DT297" s="692"/>
      <c r="DU297" s="696">
        <v>15.45</v>
      </c>
      <c r="DV297" s="696">
        <v>16.55</v>
      </c>
      <c r="DW297" s="696" t="s">
        <v>62</v>
      </c>
      <c r="DX297" s="709">
        <f>DV297-DU297+EC297-EB297</f>
        <v>1.2000000000000015</v>
      </c>
      <c r="DY297" s="646">
        <f>DX297/DU297</f>
        <v>7.7669902912621464E-2</v>
      </c>
      <c r="DZ297" s="646"/>
      <c r="EA297" s="709" t="s">
        <v>63</v>
      </c>
      <c r="EB297" s="709"/>
      <c r="EC297" s="709">
        <v>0.1</v>
      </c>
      <c r="ED297" s="709"/>
      <c r="EE297" s="709"/>
      <c r="EF297" s="736"/>
      <c r="EG297" s="736"/>
      <c r="EH297" s="692"/>
      <c r="EI297" s="696">
        <v>15.45</v>
      </c>
      <c r="EJ297" s="696">
        <v>16.55</v>
      </c>
      <c r="EK297" s="696" t="s">
        <v>62</v>
      </c>
      <c r="EL297" s="709">
        <f>EJ297-EI297+EP297-EO297</f>
        <v>1.2000000000000015</v>
      </c>
      <c r="EM297" s="646">
        <f>EL297/EI297</f>
        <v>7.7669902912621464E-2</v>
      </c>
      <c r="EN297" s="709" t="s">
        <v>63</v>
      </c>
      <c r="EO297" s="709"/>
      <c r="EP297" s="709">
        <v>0.1</v>
      </c>
      <c r="EQ297" s="709"/>
      <c r="ER297" s="709"/>
      <c r="ES297" s="736"/>
      <c r="EU297" s="692"/>
      <c r="EV297" s="696">
        <v>15.45</v>
      </c>
      <c r="EW297" s="696">
        <v>16.55</v>
      </c>
      <c r="EX297" s="696" t="s">
        <v>62</v>
      </c>
      <c r="EY297" s="709">
        <f>EW297-EV297+FC297-FB297</f>
        <v>1.2000000000000015</v>
      </c>
      <c r="EZ297" s="646">
        <f>EY297/EV297</f>
        <v>7.7669902912621464E-2</v>
      </c>
      <c r="FA297" s="709" t="s">
        <v>63</v>
      </c>
      <c r="FB297" s="709"/>
      <c r="FC297" s="709">
        <v>0.1</v>
      </c>
      <c r="FD297" s="709"/>
      <c r="FE297" s="709"/>
      <c r="FF297" s="736"/>
      <c r="FH297" s="692"/>
      <c r="FI297" s="696">
        <v>15.45</v>
      </c>
      <c r="FJ297" s="696">
        <v>16.55</v>
      </c>
      <c r="FK297" s="696" t="s">
        <v>62</v>
      </c>
      <c r="FL297" s="709">
        <f>FJ297-FI297+FP297-FO297</f>
        <v>1.2000000000000015</v>
      </c>
      <c r="FM297" s="646">
        <f>FL297/FI297</f>
        <v>7.7669902912621464E-2</v>
      </c>
      <c r="FN297" s="709" t="s">
        <v>63</v>
      </c>
      <c r="FO297" s="709"/>
      <c r="FP297" s="709">
        <v>0.1</v>
      </c>
      <c r="FQ297" s="709"/>
      <c r="FR297" s="709"/>
      <c r="FS297" s="736"/>
      <c r="FU297" s="692"/>
      <c r="FV297" s="696">
        <v>15.45</v>
      </c>
      <c r="FW297" s="696">
        <v>16.55</v>
      </c>
      <c r="FX297" s="696"/>
      <c r="FY297" s="696" t="s">
        <v>62</v>
      </c>
      <c r="FZ297" s="709">
        <f>FW297-FV297+GD297-GC297</f>
        <v>1.2000000000000015</v>
      </c>
      <c r="GA297" s="646">
        <f>FZ297/FV297</f>
        <v>7.7669902912621464E-2</v>
      </c>
      <c r="GB297" s="709" t="s">
        <v>63</v>
      </c>
      <c r="GC297" s="709"/>
      <c r="GD297" s="709">
        <v>0.1</v>
      </c>
      <c r="GE297" s="709"/>
      <c r="GF297" s="709"/>
      <c r="GG297" s="736"/>
      <c r="GI297" s="692"/>
      <c r="GJ297" s="696">
        <v>15.45</v>
      </c>
      <c r="GK297" s="696">
        <v>16.55</v>
      </c>
      <c r="GL297" s="696"/>
      <c r="GM297" s="696" t="s">
        <v>62</v>
      </c>
      <c r="GN297" s="709">
        <f>GK297-GJ297+GR297-GQ297</f>
        <v>1.2000000000000015</v>
      </c>
      <c r="GO297" s="646">
        <f>GN297/GJ297</f>
        <v>7.7669902912621464E-2</v>
      </c>
      <c r="GP297" s="709" t="s">
        <v>63</v>
      </c>
      <c r="GQ297" s="709"/>
      <c r="GR297" s="709">
        <v>0.1</v>
      </c>
      <c r="GS297" s="709"/>
      <c r="GT297" s="709"/>
      <c r="GU297" s="736"/>
      <c r="GW297" s="692"/>
      <c r="GX297" s="696">
        <v>15.45</v>
      </c>
      <c r="GY297" s="696">
        <v>16.55</v>
      </c>
      <c r="GZ297" s="696"/>
      <c r="HA297" s="696" t="s">
        <v>62</v>
      </c>
      <c r="HB297" s="709">
        <f>GY297-GX297+HF297-HE297</f>
        <v>1.2000000000000015</v>
      </c>
      <c r="HC297" s="646">
        <f>HB297/GX297</f>
        <v>7.7669902912621464E-2</v>
      </c>
      <c r="HD297" s="709" t="s">
        <v>63</v>
      </c>
      <c r="HE297" s="709"/>
      <c r="HF297" s="709">
        <v>0.1</v>
      </c>
      <c r="HG297" s="709"/>
      <c r="HH297" s="709"/>
      <c r="HI297" s="736"/>
      <c r="HJ297" s="736"/>
      <c r="HK297" s="692"/>
      <c r="HL297" s="696">
        <v>15.45</v>
      </c>
      <c r="HM297" s="696">
        <v>16.55</v>
      </c>
      <c r="HN297" s="696"/>
      <c r="HO297" s="696" t="s">
        <v>62</v>
      </c>
      <c r="HP297" s="709">
        <f>HM297-HL297+HT297-HS297</f>
        <v>1.2000000000000015</v>
      </c>
      <c r="HQ297" s="646">
        <f>HP297/HL297</f>
        <v>7.7669902912621464E-2</v>
      </c>
      <c r="HR297" s="709" t="s">
        <v>63</v>
      </c>
      <c r="HS297" s="709"/>
      <c r="HT297" s="709">
        <v>0.1</v>
      </c>
      <c r="HU297" s="709"/>
      <c r="HV297" s="709"/>
      <c r="HW297" s="736"/>
      <c r="HX297" s="692"/>
      <c r="HY297" s="696">
        <v>15.45</v>
      </c>
      <c r="HZ297" s="696">
        <v>16.55</v>
      </c>
      <c r="IA297" s="696"/>
      <c r="IB297" s="696" t="s">
        <v>62</v>
      </c>
      <c r="IC297" s="709">
        <f>HZ297-HY297+IJ297-II297</f>
        <v>1.2000000000000015</v>
      </c>
      <c r="ID297" s="646">
        <f>IC297/HY297</f>
        <v>7.7669902912621464E-2</v>
      </c>
      <c r="IE297" s="646"/>
      <c r="IF297" s="646"/>
      <c r="IG297" s="646"/>
      <c r="IH297" s="709" t="s">
        <v>63</v>
      </c>
      <c r="II297" s="709"/>
      <c r="IJ297" s="709">
        <v>0.1</v>
      </c>
      <c r="IK297" s="709"/>
      <c r="IL297" s="709"/>
      <c r="IM297" s="736"/>
      <c r="IO297" s="692"/>
      <c r="IQ297" s="692"/>
      <c r="IR297" s="696">
        <v>15.45</v>
      </c>
      <c r="IS297" s="696">
        <v>16.55</v>
      </c>
      <c r="IT297" s="696"/>
      <c r="IU297" s="696" t="s">
        <v>62</v>
      </c>
      <c r="IV297" s="709">
        <f>IS297-IR297+JC297-JB297</f>
        <v>1.2000000000000015</v>
      </c>
      <c r="IW297" s="646">
        <f>IV297/IR297</f>
        <v>7.7669902912621464E-2</v>
      </c>
      <c r="IX297" s="646"/>
      <c r="IY297" s="646"/>
      <c r="IZ297" s="646"/>
      <c r="JA297" s="709" t="s">
        <v>63</v>
      </c>
      <c r="JB297" s="709"/>
      <c r="JC297" s="709">
        <v>0.1</v>
      </c>
      <c r="JD297" s="709"/>
      <c r="JE297" s="709"/>
      <c r="JF297" s="736"/>
      <c r="JH297" s="692"/>
      <c r="JI297" s="696">
        <v>15.45</v>
      </c>
      <c r="JJ297" s="696">
        <v>16.55</v>
      </c>
      <c r="JK297" s="696"/>
      <c r="JL297" s="696" t="s">
        <v>62</v>
      </c>
      <c r="JM297" s="709">
        <f>JJ297-JI297+JT297-JS297</f>
        <v>1.2000000000000015</v>
      </c>
      <c r="JN297" s="646">
        <f>JM297/JI297</f>
        <v>7.7669902912621464E-2</v>
      </c>
      <c r="JO297" s="646"/>
      <c r="JP297" s="646"/>
      <c r="JQ297" s="646"/>
      <c r="JR297" s="709" t="s">
        <v>63</v>
      </c>
      <c r="JS297" s="709"/>
      <c r="JT297" s="709">
        <v>0.1</v>
      </c>
      <c r="JU297" s="709"/>
      <c r="JV297" s="709"/>
      <c r="JW297" s="736"/>
      <c r="JZ297" s="692"/>
      <c r="KA297" s="696">
        <v>15.45</v>
      </c>
      <c r="KB297" s="696">
        <v>16.55</v>
      </c>
      <c r="KC297" s="696"/>
      <c r="KD297" s="696" t="s">
        <v>62</v>
      </c>
      <c r="KE297" s="709">
        <f>KB297-KA297+KL297-KK297</f>
        <v>1.2000000000000015</v>
      </c>
      <c r="KF297" s="646">
        <f>KE297/KA297</f>
        <v>7.7669902912621464E-2</v>
      </c>
      <c r="KG297" s="646"/>
      <c r="KH297" s="646"/>
      <c r="KI297" s="646"/>
      <c r="KJ297" s="709" t="s">
        <v>63</v>
      </c>
      <c r="KK297" s="709"/>
      <c r="KL297" s="709">
        <v>0.1</v>
      </c>
      <c r="KM297" s="709"/>
      <c r="KN297" s="709"/>
      <c r="KO297" s="736"/>
      <c r="KQ297" s="752" t="s">
        <v>74</v>
      </c>
      <c r="KR297" s="696">
        <v>15.45</v>
      </c>
      <c r="KS297" s="754">
        <v>16.068000000000001</v>
      </c>
      <c r="KT297" s="696"/>
      <c r="KU297" s="758" t="s">
        <v>62</v>
      </c>
      <c r="KV297" s="709">
        <f>KS297-KR297+LC297-LB297</f>
        <v>0.71800000000000208</v>
      </c>
      <c r="KW297" s="646">
        <f>KV297/KR297</f>
        <v>4.6472491909385252E-2</v>
      </c>
      <c r="KX297" s="646"/>
      <c r="KY297" s="646"/>
      <c r="KZ297" s="646"/>
      <c r="LA297" s="709" t="s">
        <v>63</v>
      </c>
      <c r="LB297" s="709"/>
      <c r="LC297" s="709">
        <v>0.1</v>
      </c>
      <c r="LD297" s="709"/>
      <c r="LE297" s="709"/>
      <c r="LF297" s="736"/>
      <c r="LI297" s="752" t="s">
        <v>74</v>
      </c>
      <c r="LJ297" s="696">
        <v>15.45</v>
      </c>
      <c r="LK297" s="754">
        <v>16.068000000000001</v>
      </c>
      <c r="LL297" s="696"/>
      <c r="LM297" s="758" t="s">
        <v>62</v>
      </c>
      <c r="LN297" s="709">
        <f>LK297-LJ297+LU297-LT297</f>
        <v>0.71800000000000208</v>
      </c>
      <c r="LO297" s="646">
        <f>LN297/LJ297</f>
        <v>4.6472491909385252E-2</v>
      </c>
      <c r="LP297" s="646"/>
      <c r="LQ297" s="646"/>
      <c r="LR297" s="646"/>
      <c r="LS297" s="709" t="s">
        <v>63</v>
      </c>
      <c r="LT297" s="709"/>
      <c r="LU297" s="709">
        <v>0.1</v>
      </c>
      <c r="LV297" s="709"/>
      <c r="LW297" s="709"/>
      <c r="LX297" s="736"/>
      <c r="LZ297" s="752" t="s">
        <v>74</v>
      </c>
      <c r="MA297" s="696">
        <v>15.45</v>
      </c>
      <c r="MB297" s="754">
        <v>16.068000000000001</v>
      </c>
      <c r="MC297" s="696"/>
      <c r="MD297" s="758" t="s">
        <v>62</v>
      </c>
      <c r="ME297" s="709">
        <f>MB297-MA297+ML297-MK297</f>
        <v>0.71800000000000208</v>
      </c>
      <c r="MF297" s="646">
        <f>ME297/MA297</f>
        <v>4.6472491909385252E-2</v>
      </c>
      <c r="MG297" s="646"/>
      <c r="MH297" s="646"/>
      <c r="MI297" s="646"/>
      <c r="MJ297" s="709" t="s">
        <v>63</v>
      </c>
      <c r="MK297" s="709"/>
      <c r="ML297" s="709">
        <v>0.1</v>
      </c>
      <c r="MM297" s="709"/>
      <c r="MN297" s="709"/>
      <c r="MO297" s="736"/>
      <c r="MQ297" s="752" t="s">
        <v>74</v>
      </c>
      <c r="MR297" s="696">
        <v>15.45</v>
      </c>
      <c r="MS297" s="754">
        <v>16.068000000000001</v>
      </c>
      <c r="MT297" s="696"/>
      <c r="MU297" s="758" t="s">
        <v>62</v>
      </c>
      <c r="MV297" s="709">
        <f>MS297-MR297+NC297-NB297</f>
        <v>0.71800000000000208</v>
      </c>
      <c r="MW297" s="646">
        <f>MV297/MR297</f>
        <v>4.6472491909385252E-2</v>
      </c>
      <c r="MX297" s="646"/>
      <c r="MY297" s="646"/>
      <c r="MZ297" s="646"/>
      <c r="NA297" s="709" t="s">
        <v>63</v>
      </c>
      <c r="NB297" s="709"/>
      <c r="NC297" s="709">
        <v>0.1</v>
      </c>
      <c r="ND297" s="709"/>
      <c r="NE297" s="709"/>
      <c r="NF297" s="736"/>
      <c r="NI297" s="752" t="s">
        <v>74</v>
      </c>
      <c r="NJ297" s="696">
        <v>15.45</v>
      </c>
      <c r="NK297" s="754">
        <v>16.068000000000001</v>
      </c>
      <c r="NL297" s="696"/>
      <c r="NM297" s="758" t="s">
        <v>62</v>
      </c>
      <c r="NN297" s="709">
        <f>NK297-NJ297+NU297-NT297</f>
        <v>0.71800000000000208</v>
      </c>
      <c r="NO297" s="646">
        <f>NN297/NJ297</f>
        <v>4.6472491909385252E-2</v>
      </c>
      <c r="NP297" s="646"/>
      <c r="NQ297" s="646"/>
      <c r="NR297" s="646"/>
      <c r="NS297" s="709" t="s">
        <v>63</v>
      </c>
      <c r="NT297" s="709"/>
      <c r="NU297" s="709">
        <v>0.1</v>
      </c>
      <c r="NV297" s="709"/>
      <c r="NW297" s="709"/>
      <c r="NX297" s="736"/>
      <c r="OA297" s="752" t="s">
        <v>74</v>
      </c>
      <c r="OB297" s="696">
        <v>15.45</v>
      </c>
      <c r="OC297" s="754">
        <v>16.068000000000001</v>
      </c>
      <c r="OD297" s="696"/>
      <c r="OE297" s="758" t="s">
        <v>62</v>
      </c>
      <c r="OF297" s="709">
        <f>OC297-OB297+OM297-OL297</f>
        <v>0.71800000000000208</v>
      </c>
      <c r="OG297" s="646">
        <f>OF297/OB297</f>
        <v>4.6472491909385252E-2</v>
      </c>
      <c r="OH297" s="646"/>
      <c r="OI297" s="646"/>
      <c r="OJ297" s="646"/>
      <c r="OK297" s="709" t="s">
        <v>63</v>
      </c>
      <c r="OL297" s="709"/>
      <c r="OM297" s="709">
        <v>0.1</v>
      </c>
      <c r="ON297" s="736"/>
      <c r="OQ297" s="752" t="s">
        <v>74</v>
      </c>
      <c r="OR297" s="696">
        <v>15.45</v>
      </c>
      <c r="OS297" s="754">
        <v>16.068000000000001</v>
      </c>
      <c r="OT297" s="696"/>
      <c r="OU297" s="758" t="s">
        <v>62</v>
      </c>
      <c r="OV297" s="709">
        <f>OS297-OR297+PC297-PB297</f>
        <v>0.71800000000000208</v>
      </c>
      <c r="OW297" s="646">
        <f>OV297/OR297</f>
        <v>4.6472491909385252E-2</v>
      </c>
      <c r="OX297" s="646"/>
      <c r="OY297" s="646"/>
      <c r="OZ297" s="646"/>
      <c r="PA297" s="709" t="s">
        <v>63</v>
      </c>
      <c r="PB297" s="709"/>
      <c r="PC297" s="709">
        <v>0.1</v>
      </c>
      <c r="PD297" s="736"/>
      <c r="PG297" s="752" t="s">
        <v>74</v>
      </c>
      <c r="PH297" s="696">
        <v>15.45</v>
      </c>
      <c r="PI297" s="754">
        <v>16.068000000000001</v>
      </c>
      <c r="PJ297" s="696"/>
      <c r="PK297" s="758" t="s">
        <v>62</v>
      </c>
      <c r="PL297" s="709">
        <f>PI297-PH297+PS297-PR297</f>
        <v>0.71800000000000208</v>
      </c>
      <c r="PM297" s="646">
        <f>PL297/PH297</f>
        <v>4.6472491909385252E-2</v>
      </c>
      <c r="PN297" s="646"/>
      <c r="PO297" s="646"/>
      <c r="PP297" s="646"/>
      <c r="PQ297" s="709" t="s">
        <v>63</v>
      </c>
      <c r="PR297" s="709"/>
      <c r="PS297" s="709">
        <v>0.1</v>
      </c>
      <c r="PT297" s="736"/>
      <c r="PV297" s="752" t="s">
        <v>74</v>
      </c>
      <c r="PW297" s="696">
        <v>15.45</v>
      </c>
      <c r="PX297" s="754">
        <v>16.068000000000001</v>
      </c>
      <c r="PY297" s="696"/>
      <c r="PZ297" s="758" t="s">
        <v>62</v>
      </c>
      <c r="QA297" s="709">
        <f>PX297-PW297+QH297-QG297</f>
        <v>0.71800000000000208</v>
      </c>
      <c r="QB297" s="646">
        <f>QA297/PW297</f>
        <v>4.6472491909385252E-2</v>
      </c>
      <c r="QC297" s="646"/>
      <c r="QD297" s="646"/>
      <c r="QE297" s="646"/>
      <c r="QF297" s="709" t="s">
        <v>63</v>
      </c>
      <c r="QG297" s="709"/>
      <c r="QH297" s="709">
        <v>0.1</v>
      </c>
      <c r="QI297" s="736"/>
      <c r="QK297" s="752" t="s">
        <v>74</v>
      </c>
      <c r="QL297" s="696">
        <v>15.45</v>
      </c>
      <c r="QM297" s="754">
        <v>16.068000000000001</v>
      </c>
      <c r="QN297" s="696"/>
      <c r="QO297" s="758" t="s">
        <v>62</v>
      </c>
      <c r="QP297" s="709">
        <f>QM297-QL297+QW297-QV297</f>
        <v>0.71800000000000208</v>
      </c>
      <c r="QQ297" s="646">
        <f>QP297/QL297</f>
        <v>4.6472491909385252E-2</v>
      </c>
      <c r="QR297" s="646"/>
      <c r="QS297" s="646"/>
      <c r="QT297" s="646"/>
      <c r="QU297" s="709" t="s">
        <v>63</v>
      </c>
      <c r="QV297" s="709"/>
      <c r="QW297" s="709">
        <v>0.1</v>
      </c>
      <c r="QX297" s="736"/>
      <c r="QZ297" s="619" t="s">
        <v>74</v>
      </c>
      <c r="RA297" s="26">
        <v>15.45</v>
      </c>
      <c r="RB297" s="26">
        <v>16.068000000000001</v>
      </c>
      <c r="RC297" s="491"/>
      <c r="RD297" s="307" t="s">
        <v>62</v>
      </c>
      <c r="RE297" s="27">
        <f>RB297-RA297+RL297-RK297</f>
        <v>0.71800000000000208</v>
      </c>
      <c r="RF297" s="28">
        <f>RE297/RA297</f>
        <v>4.6472491909385252E-2</v>
      </c>
      <c r="RG297" s="28"/>
      <c r="RH297" s="28"/>
      <c r="RI297" s="28"/>
      <c r="RJ297" s="532" t="s">
        <v>63</v>
      </c>
      <c r="RK297" s="545"/>
      <c r="RL297" s="546">
        <v>0.1</v>
      </c>
      <c r="RM297" s="632"/>
      <c r="RQ297" s="619" t="s">
        <v>74</v>
      </c>
      <c r="RR297" s="26">
        <v>15.45</v>
      </c>
      <c r="RS297" s="26">
        <v>16.068000000000001</v>
      </c>
      <c r="RT297" s="491"/>
      <c r="RU297" s="307" t="s">
        <v>62</v>
      </c>
      <c r="RV297" s="27">
        <f>RS297-RR297+SC297-SB297</f>
        <v>0.71800000000000208</v>
      </c>
      <c r="RW297" s="28">
        <f>RV297/RR297</f>
        <v>4.6472491909385252E-2</v>
      </c>
      <c r="RX297" s="28"/>
      <c r="RY297" s="28"/>
      <c r="RZ297" s="28"/>
      <c r="SA297" s="532" t="s">
        <v>63</v>
      </c>
      <c r="SB297" s="545"/>
      <c r="SC297" s="546">
        <v>0.1</v>
      </c>
      <c r="SD297" s="632"/>
    </row>
    <row r="298" spans="1:498">
      <c r="A298" s="480" t="s">
        <v>791</v>
      </c>
      <c r="B298" s="481">
        <v>20</v>
      </c>
      <c r="C298" s="480" t="s">
        <v>95</v>
      </c>
      <c r="D298" s="793">
        <v>1044</v>
      </c>
      <c r="E298" s="484" t="s">
        <v>788</v>
      </c>
      <c r="F298" s="480" t="s">
        <v>789</v>
      </c>
      <c r="G298" s="614" t="s">
        <v>792</v>
      </c>
      <c r="H298" s="480"/>
      <c r="J298" s="692"/>
      <c r="K298" s="696">
        <v>15.25</v>
      </c>
      <c r="L298" s="696">
        <v>16.440000000000001</v>
      </c>
      <c r="M298" s="696" t="s">
        <v>62</v>
      </c>
      <c r="N298" s="709">
        <f>L298-K298-R298+S298</f>
        <v>0.89000000000000123</v>
      </c>
      <c r="O298" s="646">
        <f>N298/K298</f>
        <v>5.8360655737704999E-2</v>
      </c>
      <c r="P298" s="646"/>
      <c r="Q298" s="709" t="s">
        <v>63</v>
      </c>
      <c r="R298" s="709">
        <v>0.4</v>
      </c>
      <c r="S298" s="709">
        <v>0.1</v>
      </c>
      <c r="T298" s="709"/>
      <c r="U298" s="709"/>
      <c r="V298" s="736"/>
      <c r="X298" s="692"/>
      <c r="Y298" s="696">
        <v>15.25</v>
      </c>
      <c r="Z298" s="696">
        <v>16.440000000000001</v>
      </c>
      <c r="AA298" s="696" t="s">
        <v>62</v>
      </c>
      <c r="AB298" s="709">
        <f>Z298-Y298-AF298+AG298</f>
        <v>0.89000000000000123</v>
      </c>
      <c r="AC298" s="646">
        <f>AB298/Z298</f>
        <v>5.4136253041362603E-2</v>
      </c>
      <c r="AD298" s="646"/>
      <c r="AE298" s="709" t="s">
        <v>63</v>
      </c>
      <c r="AF298" s="709">
        <v>0.4</v>
      </c>
      <c r="AG298" s="709">
        <v>0.1</v>
      </c>
      <c r="AH298" s="709"/>
      <c r="AI298" s="709"/>
      <c r="AJ298" s="736"/>
      <c r="AL298" s="692"/>
      <c r="AM298" s="696">
        <v>15.25</v>
      </c>
      <c r="AN298" s="696">
        <v>16.440000000000001</v>
      </c>
      <c r="AO298" s="696" t="s">
        <v>62</v>
      </c>
      <c r="AP298" s="709">
        <f>AN298-AM298+AU298-AT298</f>
        <v>1.2900000000000014</v>
      </c>
      <c r="AQ298" s="646">
        <f>AP298/AM298</f>
        <v>8.4590163934426324E-2</v>
      </c>
      <c r="AR298" s="646"/>
      <c r="AS298" s="709" t="s">
        <v>63</v>
      </c>
      <c r="AT298" s="709"/>
      <c r="AU298" s="709">
        <v>0.1</v>
      </c>
      <c r="AV298" s="709"/>
      <c r="AW298" s="709"/>
      <c r="AX298" s="736"/>
      <c r="AZ298" s="692"/>
      <c r="BA298" s="696">
        <v>15.25</v>
      </c>
      <c r="BB298" s="696">
        <v>16.440000000000001</v>
      </c>
      <c r="BC298" s="696" t="s">
        <v>62</v>
      </c>
      <c r="BD298" s="709">
        <f>BB298-BA298+BI298-BH298</f>
        <v>1.2900000000000014</v>
      </c>
      <c r="BE298" s="646">
        <f>BD298/BA298</f>
        <v>8.4590163934426324E-2</v>
      </c>
      <c r="BF298" s="646"/>
      <c r="BG298" s="709" t="s">
        <v>63</v>
      </c>
      <c r="BH298" s="709"/>
      <c r="BI298" s="709">
        <v>0.1</v>
      </c>
      <c r="BJ298" s="709"/>
      <c r="BK298" s="709"/>
      <c r="BL298" s="736"/>
      <c r="BN298" s="692"/>
      <c r="BO298" s="696">
        <v>15.25</v>
      </c>
      <c r="BP298" s="696">
        <v>16.440000000000001</v>
      </c>
      <c r="BQ298" s="696" t="s">
        <v>62</v>
      </c>
      <c r="BR298" s="709">
        <f>BP298-BO298+BW298-BV298</f>
        <v>1.2900000000000014</v>
      </c>
      <c r="BS298" s="646">
        <f>BR298/BO298</f>
        <v>8.4590163934426324E-2</v>
      </c>
      <c r="BT298" s="646"/>
      <c r="BU298" s="709" t="s">
        <v>63</v>
      </c>
      <c r="BV298" s="709"/>
      <c r="BW298" s="709">
        <v>0.1</v>
      </c>
      <c r="BX298" s="709"/>
      <c r="BY298" s="709"/>
      <c r="BZ298" s="736"/>
      <c r="CB298" s="692"/>
      <c r="CC298" s="696">
        <v>15.25</v>
      </c>
      <c r="CD298" s="696">
        <v>16.440000000000001</v>
      </c>
      <c r="CE298" s="696" t="s">
        <v>62</v>
      </c>
      <c r="CF298" s="709">
        <f>CD298-CC298+CK298-CJ298</f>
        <v>1.2900000000000014</v>
      </c>
      <c r="CG298" s="646">
        <f>CF298/CC298</f>
        <v>8.4590163934426324E-2</v>
      </c>
      <c r="CH298" s="646"/>
      <c r="CI298" s="709" t="s">
        <v>63</v>
      </c>
      <c r="CJ298" s="709"/>
      <c r="CK298" s="709">
        <v>0.1</v>
      </c>
      <c r="CL298" s="709"/>
      <c r="CM298" s="709"/>
      <c r="CN298" s="736"/>
      <c r="CP298" s="692"/>
      <c r="CQ298" s="696">
        <v>15.25</v>
      </c>
      <c r="CR298" s="696">
        <v>16.440000000000001</v>
      </c>
      <c r="CS298" s="696" t="s">
        <v>62</v>
      </c>
      <c r="CT298" s="709">
        <f>CR298-CQ298+CY298-CX298</f>
        <v>1.2900000000000014</v>
      </c>
      <c r="CU298" s="646">
        <f>CT298/CQ298</f>
        <v>8.4590163934426324E-2</v>
      </c>
      <c r="CV298" s="646"/>
      <c r="CW298" s="709" t="s">
        <v>63</v>
      </c>
      <c r="CX298" s="709"/>
      <c r="CY298" s="709">
        <v>0.1</v>
      </c>
      <c r="CZ298" s="709"/>
      <c r="DA298" s="709"/>
      <c r="DB298" s="736"/>
      <c r="DD298" s="692"/>
      <c r="DE298" s="696">
        <v>15.25</v>
      </c>
      <c r="DF298" s="696">
        <v>16.440000000000001</v>
      </c>
      <c r="DG298" s="696"/>
      <c r="DH298" s="696"/>
      <c r="DI298" s="696" t="s">
        <v>62</v>
      </c>
      <c r="DJ298" s="709">
        <f>DF298-DE298+DO298-DN298</f>
        <v>1.2900000000000014</v>
      </c>
      <c r="DK298" s="646">
        <f>DJ298/DE298</f>
        <v>8.4590163934426324E-2</v>
      </c>
      <c r="DL298" s="646"/>
      <c r="DM298" s="709" t="s">
        <v>63</v>
      </c>
      <c r="DN298" s="709"/>
      <c r="DO298" s="709">
        <v>0.1</v>
      </c>
      <c r="DP298" s="709"/>
      <c r="DQ298" s="709"/>
      <c r="DR298" s="736"/>
      <c r="DT298" s="692"/>
      <c r="DU298" s="696">
        <v>15.25</v>
      </c>
      <c r="DV298" s="696">
        <v>16.440000000000001</v>
      </c>
      <c r="DW298" s="696" t="s">
        <v>62</v>
      </c>
      <c r="DX298" s="709">
        <f>DV298-DU298+EC298-EB298</f>
        <v>1.2900000000000014</v>
      </c>
      <c r="DY298" s="646">
        <f>DX298/DU298</f>
        <v>8.4590163934426324E-2</v>
      </c>
      <c r="DZ298" s="646"/>
      <c r="EA298" s="709" t="s">
        <v>63</v>
      </c>
      <c r="EB298" s="709"/>
      <c r="EC298" s="709">
        <v>0.1</v>
      </c>
      <c r="ED298" s="709"/>
      <c r="EE298" s="709"/>
      <c r="EF298" s="736"/>
      <c r="EG298" s="736"/>
      <c r="EH298" s="692"/>
      <c r="EI298" s="696">
        <v>15.25</v>
      </c>
      <c r="EJ298" s="696">
        <v>16.440000000000001</v>
      </c>
      <c r="EK298" s="696" t="s">
        <v>62</v>
      </c>
      <c r="EL298" s="709">
        <f>EJ298-EI298+EP298-EO298</f>
        <v>1.2900000000000014</v>
      </c>
      <c r="EM298" s="646">
        <f>EL298/EI298</f>
        <v>8.4590163934426324E-2</v>
      </c>
      <c r="EN298" s="709" t="s">
        <v>63</v>
      </c>
      <c r="EO298" s="709"/>
      <c r="EP298" s="709">
        <v>0.1</v>
      </c>
      <c r="EQ298" s="709"/>
      <c r="ER298" s="709"/>
      <c r="ES298" s="736"/>
      <c r="EU298" s="692"/>
      <c r="EV298" s="696">
        <v>15.25</v>
      </c>
      <c r="EW298" s="696">
        <v>16.440000000000001</v>
      </c>
      <c r="EX298" s="696" t="s">
        <v>62</v>
      </c>
      <c r="EY298" s="709">
        <f>EW298-EV298+FC298-FB298</f>
        <v>1.2900000000000014</v>
      </c>
      <c r="EZ298" s="646">
        <f>EY298/EV298</f>
        <v>8.4590163934426324E-2</v>
      </c>
      <c r="FA298" s="709" t="s">
        <v>63</v>
      </c>
      <c r="FB298" s="709"/>
      <c r="FC298" s="709">
        <v>0.1</v>
      </c>
      <c r="FD298" s="709"/>
      <c r="FE298" s="709"/>
      <c r="FF298" s="736"/>
      <c r="FH298" s="692"/>
      <c r="FI298" s="696">
        <v>15.25</v>
      </c>
      <c r="FJ298" s="696">
        <v>16.440000000000001</v>
      </c>
      <c r="FK298" s="696" t="s">
        <v>62</v>
      </c>
      <c r="FL298" s="709">
        <f>FJ298-FI298+FP298-FO298</f>
        <v>1.2900000000000014</v>
      </c>
      <c r="FM298" s="646">
        <f>FL298/FI298</f>
        <v>8.4590163934426324E-2</v>
      </c>
      <c r="FN298" s="709" t="s">
        <v>63</v>
      </c>
      <c r="FO298" s="709"/>
      <c r="FP298" s="709">
        <v>0.1</v>
      </c>
      <c r="FQ298" s="709"/>
      <c r="FR298" s="709"/>
      <c r="FS298" s="736"/>
      <c r="FU298" s="692"/>
      <c r="FV298" s="696">
        <v>15.25</v>
      </c>
      <c r="FW298" s="696">
        <v>16.440000000000001</v>
      </c>
      <c r="FX298" s="696"/>
      <c r="FY298" s="696" t="s">
        <v>62</v>
      </c>
      <c r="FZ298" s="709">
        <f>FW298-FV298+GD298-GC298</f>
        <v>1.2900000000000014</v>
      </c>
      <c r="GA298" s="646">
        <f>FZ298/FV298</f>
        <v>8.4590163934426324E-2</v>
      </c>
      <c r="GB298" s="709" t="s">
        <v>63</v>
      </c>
      <c r="GC298" s="709"/>
      <c r="GD298" s="709">
        <v>0.1</v>
      </c>
      <c r="GE298" s="709"/>
      <c r="GF298" s="709"/>
      <c r="GG298" s="736"/>
      <c r="GI298" s="692"/>
      <c r="GJ298" s="696">
        <v>15.25</v>
      </c>
      <c r="GK298" s="696">
        <v>16.440000000000001</v>
      </c>
      <c r="GL298" s="696"/>
      <c r="GM298" s="696" t="s">
        <v>62</v>
      </c>
      <c r="GN298" s="709">
        <f>GK298-GJ298+GR298-GQ298</f>
        <v>1.2900000000000014</v>
      </c>
      <c r="GO298" s="646">
        <f>GN298/GJ298</f>
        <v>8.4590163934426324E-2</v>
      </c>
      <c r="GP298" s="709" t="s">
        <v>63</v>
      </c>
      <c r="GQ298" s="709"/>
      <c r="GR298" s="709">
        <v>0.1</v>
      </c>
      <c r="GS298" s="709"/>
      <c r="GT298" s="709"/>
      <c r="GU298" s="736"/>
      <c r="GW298" s="692"/>
      <c r="GX298" s="696">
        <v>15.25</v>
      </c>
      <c r="GY298" s="696">
        <v>16.440000000000001</v>
      </c>
      <c r="GZ298" s="696"/>
      <c r="HA298" s="696" t="s">
        <v>62</v>
      </c>
      <c r="HB298" s="709">
        <f>GY298-GX298+HF298-HE298</f>
        <v>1.2900000000000014</v>
      </c>
      <c r="HC298" s="646">
        <f>HB298/GX298</f>
        <v>8.4590163934426324E-2</v>
      </c>
      <c r="HD298" s="709" t="s">
        <v>63</v>
      </c>
      <c r="HE298" s="709"/>
      <c r="HF298" s="709">
        <v>0.1</v>
      </c>
      <c r="HG298" s="709"/>
      <c r="HH298" s="709"/>
      <c r="HI298" s="736"/>
      <c r="HJ298" s="736"/>
      <c r="HK298" s="692"/>
      <c r="HL298" s="696">
        <v>15.25</v>
      </c>
      <c r="HM298" s="696">
        <v>16.440000000000001</v>
      </c>
      <c r="HN298" s="696"/>
      <c r="HO298" s="696" t="s">
        <v>62</v>
      </c>
      <c r="HP298" s="709">
        <f>HM298-HL298+HT298-HS298</f>
        <v>1.2900000000000014</v>
      </c>
      <c r="HQ298" s="646">
        <f>HP298/HL298</f>
        <v>8.4590163934426324E-2</v>
      </c>
      <c r="HR298" s="709" t="s">
        <v>63</v>
      </c>
      <c r="HS298" s="709"/>
      <c r="HT298" s="709">
        <v>0.1</v>
      </c>
      <c r="HU298" s="709"/>
      <c r="HV298" s="709"/>
      <c r="HW298" s="736"/>
      <c r="HX298" s="692"/>
      <c r="HY298" s="696">
        <v>15.25</v>
      </c>
      <c r="HZ298" s="696">
        <v>16.440000000000001</v>
      </c>
      <c r="IA298" s="696"/>
      <c r="IB298" s="696" t="s">
        <v>62</v>
      </c>
      <c r="IC298" s="709">
        <f>HZ298-HY298+IJ298-II298</f>
        <v>1.2900000000000014</v>
      </c>
      <c r="ID298" s="646">
        <f>IC298/HY298</f>
        <v>8.4590163934426324E-2</v>
      </c>
      <c r="IE298" s="646"/>
      <c r="IF298" s="646"/>
      <c r="IG298" s="646"/>
      <c r="IH298" s="709" t="s">
        <v>63</v>
      </c>
      <c r="II298" s="709"/>
      <c r="IJ298" s="709">
        <v>0.1</v>
      </c>
      <c r="IK298" s="709"/>
      <c r="IL298" s="709"/>
      <c r="IM298" s="736"/>
      <c r="IO298" s="692"/>
      <c r="IQ298" s="692"/>
      <c r="IR298" s="696">
        <v>15.25</v>
      </c>
      <c r="IS298" s="696">
        <v>16.440000000000001</v>
      </c>
      <c r="IT298" s="696"/>
      <c r="IU298" s="696" t="s">
        <v>62</v>
      </c>
      <c r="IV298" s="709">
        <f>IS298-IR298+JC298-JB298</f>
        <v>1.2900000000000014</v>
      </c>
      <c r="IW298" s="646">
        <f>IV298/IR298</f>
        <v>8.4590163934426324E-2</v>
      </c>
      <c r="IX298" s="646"/>
      <c r="IY298" s="646"/>
      <c r="IZ298" s="646"/>
      <c r="JA298" s="709" t="s">
        <v>63</v>
      </c>
      <c r="JB298" s="709"/>
      <c r="JC298" s="709">
        <v>0.1</v>
      </c>
      <c r="JD298" s="709"/>
      <c r="JE298" s="709"/>
      <c r="JF298" s="736"/>
      <c r="JH298" s="692"/>
      <c r="JI298" s="696">
        <v>15.25</v>
      </c>
      <c r="JJ298" s="696">
        <v>16.440000000000001</v>
      </c>
      <c r="JK298" s="696"/>
      <c r="JL298" s="696" t="s">
        <v>62</v>
      </c>
      <c r="JM298" s="709">
        <f>JJ298-JI298+JT298-JS298</f>
        <v>1.2900000000000014</v>
      </c>
      <c r="JN298" s="646">
        <f>JM298/JI298</f>
        <v>8.4590163934426324E-2</v>
      </c>
      <c r="JO298" s="646"/>
      <c r="JP298" s="646"/>
      <c r="JQ298" s="646"/>
      <c r="JR298" s="709" t="s">
        <v>63</v>
      </c>
      <c r="JS298" s="709"/>
      <c r="JT298" s="709">
        <v>0.1</v>
      </c>
      <c r="JU298" s="709"/>
      <c r="JV298" s="709"/>
      <c r="JW298" s="736"/>
      <c r="JZ298" s="692"/>
      <c r="KA298" s="696">
        <v>15.25</v>
      </c>
      <c r="KB298" s="696">
        <v>16.440000000000001</v>
      </c>
      <c r="KC298" s="696"/>
      <c r="KD298" s="696" t="s">
        <v>62</v>
      </c>
      <c r="KE298" s="709">
        <f>KB298-KA298+KL298-KK298</f>
        <v>1.2900000000000014</v>
      </c>
      <c r="KF298" s="646">
        <f>KE298/KA298</f>
        <v>8.4590163934426324E-2</v>
      </c>
      <c r="KG298" s="646"/>
      <c r="KH298" s="646"/>
      <c r="KI298" s="646"/>
      <c r="KJ298" s="709" t="s">
        <v>63</v>
      </c>
      <c r="KK298" s="709"/>
      <c r="KL298" s="709">
        <v>0.1</v>
      </c>
      <c r="KM298" s="709"/>
      <c r="KN298" s="709"/>
      <c r="KO298" s="736"/>
      <c r="KQ298" s="752" t="s">
        <v>74</v>
      </c>
      <c r="KR298" s="696">
        <v>15.25</v>
      </c>
      <c r="KS298" s="754">
        <v>15.860000000000001</v>
      </c>
      <c r="KT298" s="696"/>
      <c r="KU298" s="758" t="s">
        <v>62</v>
      </c>
      <c r="KV298" s="709">
        <f>KS298-KR298+LC298-LB298</f>
        <v>0.71000000000000119</v>
      </c>
      <c r="KW298" s="646">
        <f>KV298/KR298</f>
        <v>4.6557377049180407E-2</v>
      </c>
      <c r="KX298" s="646"/>
      <c r="KY298" s="646"/>
      <c r="KZ298" s="646"/>
      <c r="LA298" s="709" t="s">
        <v>63</v>
      </c>
      <c r="LB298" s="709"/>
      <c r="LC298" s="709">
        <v>0.1</v>
      </c>
      <c r="LD298" s="709"/>
      <c r="LE298" s="709"/>
      <c r="LF298" s="736"/>
      <c r="LI298" s="752" t="s">
        <v>74</v>
      </c>
      <c r="LJ298" s="696">
        <v>15.25</v>
      </c>
      <c r="LK298" s="754">
        <v>15.860000000000001</v>
      </c>
      <c r="LL298" s="696"/>
      <c r="LM298" s="758" t="s">
        <v>62</v>
      </c>
      <c r="LN298" s="709">
        <f>LK298-LJ298+LU298-LT298</f>
        <v>0.71000000000000119</v>
      </c>
      <c r="LO298" s="646">
        <f>LN298/LJ298</f>
        <v>4.6557377049180407E-2</v>
      </c>
      <c r="LP298" s="646"/>
      <c r="LQ298" s="646"/>
      <c r="LR298" s="646"/>
      <c r="LS298" s="709" t="s">
        <v>63</v>
      </c>
      <c r="LT298" s="709"/>
      <c r="LU298" s="709">
        <v>0.1</v>
      </c>
      <c r="LV298" s="709"/>
      <c r="LW298" s="709"/>
      <c r="LX298" s="736"/>
      <c r="LZ298" s="752" t="s">
        <v>74</v>
      </c>
      <c r="MA298" s="696">
        <v>15.25</v>
      </c>
      <c r="MB298" s="754">
        <v>15.860000000000001</v>
      </c>
      <c r="MC298" s="696"/>
      <c r="MD298" s="758" t="s">
        <v>62</v>
      </c>
      <c r="ME298" s="709">
        <f>MB298-MA298+ML298-MK298</f>
        <v>0.71000000000000119</v>
      </c>
      <c r="MF298" s="646">
        <f>ME298/MA298</f>
        <v>4.6557377049180407E-2</v>
      </c>
      <c r="MG298" s="646"/>
      <c r="MH298" s="646"/>
      <c r="MI298" s="646"/>
      <c r="MJ298" s="709" t="s">
        <v>63</v>
      </c>
      <c r="MK298" s="709"/>
      <c r="ML298" s="709">
        <v>0.1</v>
      </c>
      <c r="MM298" s="709"/>
      <c r="MN298" s="709"/>
      <c r="MO298" s="736"/>
      <c r="MQ298" s="752" t="s">
        <v>74</v>
      </c>
      <c r="MR298" s="696">
        <v>15.25</v>
      </c>
      <c r="MS298" s="754">
        <v>15.860000000000001</v>
      </c>
      <c r="MT298" s="696"/>
      <c r="MU298" s="758" t="s">
        <v>62</v>
      </c>
      <c r="MV298" s="709">
        <f>MS298-MR298+NC298-NB298</f>
        <v>0.71000000000000119</v>
      </c>
      <c r="MW298" s="646">
        <f>MV298/MR298</f>
        <v>4.6557377049180407E-2</v>
      </c>
      <c r="MX298" s="646"/>
      <c r="MY298" s="646"/>
      <c r="MZ298" s="646"/>
      <c r="NA298" s="709" t="s">
        <v>63</v>
      </c>
      <c r="NB298" s="709"/>
      <c r="NC298" s="709">
        <v>0.1</v>
      </c>
      <c r="ND298" s="709"/>
      <c r="NE298" s="709"/>
      <c r="NF298" s="736"/>
      <c r="NI298" s="752" t="s">
        <v>74</v>
      </c>
      <c r="NJ298" s="696">
        <v>15.25</v>
      </c>
      <c r="NK298" s="754">
        <v>15.860000000000001</v>
      </c>
      <c r="NL298" s="696"/>
      <c r="NM298" s="758" t="s">
        <v>62</v>
      </c>
      <c r="NN298" s="709">
        <f>NK298-NJ298+NU298-NT298</f>
        <v>0.71000000000000119</v>
      </c>
      <c r="NO298" s="646">
        <f>NN298/NJ298</f>
        <v>4.6557377049180407E-2</v>
      </c>
      <c r="NP298" s="646"/>
      <c r="NQ298" s="646"/>
      <c r="NR298" s="646"/>
      <c r="NS298" s="709" t="s">
        <v>63</v>
      </c>
      <c r="NT298" s="709"/>
      <c r="NU298" s="709">
        <v>0.1</v>
      </c>
      <c r="NV298" s="709"/>
      <c r="NW298" s="709"/>
      <c r="NX298" s="736"/>
      <c r="OA298" s="752" t="s">
        <v>74</v>
      </c>
      <c r="OB298" s="696">
        <v>15.25</v>
      </c>
      <c r="OC298" s="754">
        <v>15.860000000000001</v>
      </c>
      <c r="OD298" s="696"/>
      <c r="OE298" s="758" t="s">
        <v>62</v>
      </c>
      <c r="OF298" s="709">
        <f>OC298-OB298+OM298-OL298</f>
        <v>0.71000000000000119</v>
      </c>
      <c r="OG298" s="646">
        <f>OF298/OB298</f>
        <v>4.6557377049180407E-2</v>
      </c>
      <c r="OH298" s="646"/>
      <c r="OI298" s="646"/>
      <c r="OJ298" s="646"/>
      <c r="OK298" s="709" t="s">
        <v>63</v>
      </c>
      <c r="OL298" s="709"/>
      <c r="OM298" s="709">
        <v>0.1</v>
      </c>
      <c r="ON298" s="736"/>
      <c r="OQ298" s="752" t="s">
        <v>74</v>
      </c>
      <c r="OR298" s="696">
        <v>15.25</v>
      </c>
      <c r="OS298" s="754">
        <v>15.860000000000001</v>
      </c>
      <c r="OT298" s="696"/>
      <c r="OU298" s="758" t="s">
        <v>62</v>
      </c>
      <c r="OV298" s="709">
        <f>OS298-OR298+PC298-PB298</f>
        <v>0.71000000000000119</v>
      </c>
      <c r="OW298" s="646">
        <f>OV298/OR298</f>
        <v>4.6557377049180407E-2</v>
      </c>
      <c r="OX298" s="646"/>
      <c r="OY298" s="646"/>
      <c r="OZ298" s="646"/>
      <c r="PA298" s="709" t="s">
        <v>63</v>
      </c>
      <c r="PB298" s="709"/>
      <c r="PC298" s="709">
        <v>0.1</v>
      </c>
      <c r="PD298" s="736"/>
      <c r="PG298" s="752" t="s">
        <v>74</v>
      </c>
      <c r="PH298" s="696">
        <v>15.25</v>
      </c>
      <c r="PI298" s="754">
        <v>15.860000000000001</v>
      </c>
      <c r="PJ298" s="696"/>
      <c r="PK298" s="758" t="s">
        <v>62</v>
      </c>
      <c r="PL298" s="709">
        <f>PI298-PH298+PS298-PR298</f>
        <v>0.71000000000000119</v>
      </c>
      <c r="PM298" s="646">
        <f>PL298/PH298</f>
        <v>4.6557377049180407E-2</v>
      </c>
      <c r="PN298" s="646"/>
      <c r="PO298" s="646"/>
      <c r="PP298" s="646"/>
      <c r="PQ298" s="709" t="s">
        <v>63</v>
      </c>
      <c r="PR298" s="709"/>
      <c r="PS298" s="709">
        <v>0.1</v>
      </c>
      <c r="PT298" s="736"/>
      <c r="PV298" s="752" t="s">
        <v>74</v>
      </c>
      <c r="PW298" s="696">
        <v>15.25</v>
      </c>
      <c r="PX298" s="754">
        <v>15.860000000000001</v>
      </c>
      <c r="PY298" s="696"/>
      <c r="PZ298" s="758" t="s">
        <v>62</v>
      </c>
      <c r="QA298" s="709">
        <f>PX298-PW298+QH298-QG298</f>
        <v>0.71000000000000119</v>
      </c>
      <c r="QB298" s="646">
        <f>QA298/PW298</f>
        <v>4.6557377049180407E-2</v>
      </c>
      <c r="QC298" s="646"/>
      <c r="QD298" s="646"/>
      <c r="QE298" s="646"/>
      <c r="QF298" s="709" t="s">
        <v>63</v>
      </c>
      <c r="QG298" s="709"/>
      <c r="QH298" s="709">
        <v>0.1</v>
      </c>
      <c r="QI298" s="736"/>
      <c r="QK298" s="752" t="s">
        <v>74</v>
      </c>
      <c r="QL298" s="696">
        <v>15.25</v>
      </c>
      <c r="QM298" s="754">
        <v>15.860000000000001</v>
      </c>
      <c r="QN298" s="696"/>
      <c r="QO298" s="758" t="s">
        <v>62</v>
      </c>
      <c r="QP298" s="709">
        <f>QM298-QL298+QW298-QV298</f>
        <v>0.71000000000000119</v>
      </c>
      <c r="QQ298" s="646">
        <f>QP298/QL298</f>
        <v>4.6557377049180407E-2</v>
      </c>
      <c r="QR298" s="646"/>
      <c r="QS298" s="646"/>
      <c r="QT298" s="646"/>
      <c r="QU298" s="709" t="s">
        <v>63</v>
      </c>
      <c r="QV298" s="709"/>
      <c r="QW298" s="709">
        <v>0.1</v>
      </c>
      <c r="QX298" s="736"/>
      <c r="QZ298" s="619" t="s">
        <v>74</v>
      </c>
      <c r="RA298" s="26">
        <v>15.25</v>
      </c>
      <c r="RB298" s="26">
        <v>15.860000000000001</v>
      </c>
      <c r="RC298" s="491"/>
      <c r="RD298" s="307" t="s">
        <v>62</v>
      </c>
      <c r="RE298" s="27">
        <f>RB298-RA298+RL298-RK298</f>
        <v>0.71000000000000119</v>
      </c>
      <c r="RF298" s="28">
        <f>RE298/RA298</f>
        <v>4.6557377049180407E-2</v>
      </c>
      <c r="RG298" s="28"/>
      <c r="RH298" s="28"/>
      <c r="RI298" s="28"/>
      <c r="RJ298" s="532" t="s">
        <v>63</v>
      </c>
      <c r="RK298" s="545"/>
      <c r="RL298" s="546">
        <v>0.1</v>
      </c>
      <c r="RM298" s="632"/>
      <c r="RQ298" s="619" t="s">
        <v>74</v>
      </c>
      <c r="RR298" s="26">
        <v>15.25</v>
      </c>
      <c r="RS298" s="26">
        <v>15.860000000000001</v>
      </c>
      <c r="RT298" s="491"/>
      <c r="RU298" s="307" t="s">
        <v>62</v>
      </c>
      <c r="RV298" s="27">
        <f>RS298-RR298+SC298-SB298</f>
        <v>0.71000000000000119</v>
      </c>
      <c r="RW298" s="28">
        <f>RV298/RR298</f>
        <v>4.6557377049180407E-2</v>
      </c>
      <c r="RX298" s="28"/>
      <c r="RY298" s="28"/>
      <c r="RZ298" s="28"/>
      <c r="SA298" s="532" t="s">
        <v>63</v>
      </c>
      <c r="SB298" s="545"/>
      <c r="SC298" s="546">
        <v>0.1</v>
      </c>
      <c r="SD298" s="632"/>
    </row>
    <row r="299" spans="1:498">
      <c r="A299" s="480" t="s">
        <v>793</v>
      </c>
      <c r="B299" s="481">
        <v>20</v>
      </c>
      <c r="C299" s="480" t="s">
        <v>95</v>
      </c>
      <c r="D299" s="793">
        <v>1044</v>
      </c>
      <c r="E299" s="484" t="s">
        <v>788</v>
      </c>
      <c r="F299" s="480" t="s">
        <v>789</v>
      </c>
      <c r="G299" s="614" t="s">
        <v>719</v>
      </c>
      <c r="H299" s="480"/>
      <c r="J299" s="692"/>
      <c r="K299" s="696">
        <v>13.9</v>
      </c>
      <c r="L299" s="696">
        <v>15.06</v>
      </c>
      <c r="M299" s="696" t="s">
        <v>62</v>
      </c>
      <c r="N299" s="709">
        <f>L299-K299-R299+S299</f>
        <v>0.8600000000000001</v>
      </c>
      <c r="O299" s="646">
        <f>N299/K299</f>
        <v>6.187050359712231E-2</v>
      </c>
      <c r="P299" s="646"/>
      <c r="Q299" s="709" t="s">
        <v>63</v>
      </c>
      <c r="R299" s="709">
        <v>0.4</v>
      </c>
      <c r="S299" s="709">
        <v>0.1</v>
      </c>
      <c r="T299" s="709"/>
      <c r="U299" s="709"/>
      <c r="V299" s="736"/>
      <c r="X299" s="692"/>
      <c r="Y299" s="696">
        <v>13.9</v>
      </c>
      <c r="Z299" s="696">
        <v>15.06</v>
      </c>
      <c r="AA299" s="696" t="s">
        <v>62</v>
      </c>
      <c r="AB299" s="709">
        <f>Z299-Y299-AF299+AG299</f>
        <v>0.8600000000000001</v>
      </c>
      <c r="AC299" s="646">
        <f>AB299/Z299</f>
        <v>5.7104913678618863E-2</v>
      </c>
      <c r="AD299" s="646"/>
      <c r="AE299" s="709" t="s">
        <v>63</v>
      </c>
      <c r="AF299" s="709">
        <v>0.4</v>
      </c>
      <c r="AG299" s="709">
        <v>0.1</v>
      </c>
      <c r="AH299" s="709"/>
      <c r="AI299" s="709"/>
      <c r="AJ299" s="736"/>
      <c r="AL299" s="692"/>
      <c r="AM299" s="696">
        <v>13.9</v>
      </c>
      <c r="AN299" s="696">
        <v>15.06</v>
      </c>
      <c r="AO299" s="696" t="s">
        <v>62</v>
      </c>
      <c r="AP299" s="709">
        <f>AN299-AM299+AU299-AT299</f>
        <v>1.2600000000000002</v>
      </c>
      <c r="AQ299" s="646">
        <f>AP299/AM299</f>
        <v>9.0647482014388506E-2</v>
      </c>
      <c r="AR299" s="646"/>
      <c r="AS299" s="709" t="s">
        <v>63</v>
      </c>
      <c r="AT299" s="709"/>
      <c r="AU299" s="709">
        <v>0.1</v>
      </c>
      <c r="AV299" s="709"/>
      <c r="AW299" s="709"/>
      <c r="AX299" s="736"/>
      <c r="AZ299" s="692"/>
      <c r="BA299" s="696">
        <v>13.9</v>
      </c>
      <c r="BB299" s="696">
        <v>15.06</v>
      </c>
      <c r="BC299" s="696" t="s">
        <v>62</v>
      </c>
      <c r="BD299" s="709">
        <f>BB299-BA299+BI299-BH299</f>
        <v>1.2600000000000002</v>
      </c>
      <c r="BE299" s="646">
        <f>BD299/BA299</f>
        <v>9.0647482014388506E-2</v>
      </c>
      <c r="BF299" s="646"/>
      <c r="BG299" s="709" t="s">
        <v>63</v>
      </c>
      <c r="BH299" s="709"/>
      <c r="BI299" s="709">
        <v>0.1</v>
      </c>
      <c r="BJ299" s="709"/>
      <c r="BK299" s="709"/>
      <c r="BL299" s="736"/>
      <c r="BN299" s="692"/>
      <c r="BO299" s="696">
        <v>13.9</v>
      </c>
      <c r="BP299" s="696">
        <v>15.06</v>
      </c>
      <c r="BQ299" s="696" t="s">
        <v>62</v>
      </c>
      <c r="BR299" s="709">
        <f>BP299-BO299+BW299-BV299</f>
        <v>1.2600000000000002</v>
      </c>
      <c r="BS299" s="646">
        <f>BR299/BO299</f>
        <v>9.0647482014388506E-2</v>
      </c>
      <c r="BT299" s="646"/>
      <c r="BU299" s="709" t="s">
        <v>63</v>
      </c>
      <c r="BV299" s="709"/>
      <c r="BW299" s="709">
        <v>0.1</v>
      </c>
      <c r="BX299" s="709"/>
      <c r="BY299" s="709"/>
      <c r="BZ299" s="736"/>
      <c r="CB299" s="692"/>
      <c r="CC299" s="696">
        <v>13.9</v>
      </c>
      <c r="CD299" s="696">
        <v>15.06</v>
      </c>
      <c r="CE299" s="696" t="s">
        <v>62</v>
      </c>
      <c r="CF299" s="709">
        <f>CD299-CC299+CK299-CJ299</f>
        <v>1.2600000000000002</v>
      </c>
      <c r="CG299" s="646">
        <f>CF299/CC299</f>
        <v>9.0647482014388506E-2</v>
      </c>
      <c r="CH299" s="646"/>
      <c r="CI299" s="709" t="s">
        <v>63</v>
      </c>
      <c r="CJ299" s="709"/>
      <c r="CK299" s="709">
        <v>0.1</v>
      </c>
      <c r="CL299" s="709"/>
      <c r="CM299" s="709"/>
      <c r="CN299" s="736"/>
      <c r="CP299" s="692"/>
      <c r="CQ299" s="696">
        <v>13.9</v>
      </c>
      <c r="CR299" s="696">
        <v>15.06</v>
      </c>
      <c r="CS299" s="696" t="s">
        <v>62</v>
      </c>
      <c r="CT299" s="709">
        <f>CR299-CQ299+CY299-CX299</f>
        <v>1.2600000000000002</v>
      </c>
      <c r="CU299" s="646">
        <f>CT299/CQ299</f>
        <v>9.0647482014388506E-2</v>
      </c>
      <c r="CV299" s="646"/>
      <c r="CW299" s="709" t="s">
        <v>63</v>
      </c>
      <c r="CX299" s="709"/>
      <c r="CY299" s="709">
        <v>0.1</v>
      </c>
      <c r="CZ299" s="709"/>
      <c r="DA299" s="709"/>
      <c r="DB299" s="736"/>
      <c r="DD299" s="692"/>
      <c r="DE299" s="696">
        <v>13.9</v>
      </c>
      <c r="DF299" s="696">
        <v>15.06</v>
      </c>
      <c r="DG299" s="696"/>
      <c r="DH299" s="696"/>
      <c r="DI299" s="696" t="s">
        <v>62</v>
      </c>
      <c r="DJ299" s="709">
        <f>DF299-DE299+DO299-DN299</f>
        <v>1.2600000000000002</v>
      </c>
      <c r="DK299" s="646">
        <f>DJ299/DE299</f>
        <v>9.0647482014388506E-2</v>
      </c>
      <c r="DL299" s="646"/>
      <c r="DM299" s="709" t="s">
        <v>63</v>
      </c>
      <c r="DN299" s="709"/>
      <c r="DO299" s="709">
        <v>0.1</v>
      </c>
      <c r="DP299" s="709"/>
      <c r="DQ299" s="709"/>
      <c r="DR299" s="736"/>
      <c r="DT299" s="692"/>
      <c r="DU299" s="696">
        <v>13.9</v>
      </c>
      <c r="DV299" s="696">
        <v>15.06</v>
      </c>
      <c r="DW299" s="696" t="s">
        <v>62</v>
      </c>
      <c r="DX299" s="709">
        <f>DV299-DU299+EC299-EB299</f>
        <v>1.2600000000000002</v>
      </c>
      <c r="DY299" s="646">
        <f>DX299/DU299</f>
        <v>9.0647482014388506E-2</v>
      </c>
      <c r="DZ299" s="646"/>
      <c r="EA299" s="709" t="s">
        <v>63</v>
      </c>
      <c r="EB299" s="709"/>
      <c r="EC299" s="709">
        <v>0.1</v>
      </c>
      <c r="ED299" s="709"/>
      <c r="EE299" s="709"/>
      <c r="EF299" s="736"/>
      <c r="EG299" s="736"/>
      <c r="EH299" s="692"/>
      <c r="EI299" s="696">
        <v>13.9</v>
      </c>
      <c r="EJ299" s="696">
        <v>15.06</v>
      </c>
      <c r="EK299" s="696" t="s">
        <v>62</v>
      </c>
      <c r="EL299" s="709">
        <f>EJ299-EI299+EP299-EO299</f>
        <v>1.2600000000000002</v>
      </c>
      <c r="EM299" s="646">
        <f>EL299/EI299</f>
        <v>9.0647482014388506E-2</v>
      </c>
      <c r="EN299" s="709" t="s">
        <v>63</v>
      </c>
      <c r="EO299" s="709"/>
      <c r="EP299" s="709">
        <v>0.1</v>
      </c>
      <c r="EQ299" s="709"/>
      <c r="ER299" s="709"/>
      <c r="ES299" s="736"/>
      <c r="EU299" s="692"/>
      <c r="EV299" s="696">
        <v>13.9</v>
      </c>
      <c r="EW299" s="696">
        <v>15.06</v>
      </c>
      <c r="EX299" s="696" t="s">
        <v>62</v>
      </c>
      <c r="EY299" s="709">
        <f>EW299-EV299+FC299-FB299</f>
        <v>1.2600000000000002</v>
      </c>
      <c r="EZ299" s="646">
        <f>EY299/EV299</f>
        <v>9.0647482014388506E-2</v>
      </c>
      <c r="FA299" s="709" t="s">
        <v>63</v>
      </c>
      <c r="FB299" s="709"/>
      <c r="FC299" s="709">
        <v>0.1</v>
      </c>
      <c r="FD299" s="709"/>
      <c r="FE299" s="709"/>
      <c r="FF299" s="736"/>
      <c r="FH299" s="692"/>
      <c r="FI299" s="696">
        <v>13.9</v>
      </c>
      <c r="FJ299" s="696">
        <v>15.06</v>
      </c>
      <c r="FK299" s="696" t="s">
        <v>62</v>
      </c>
      <c r="FL299" s="709">
        <f>FJ299-FI299+FP299-FO299</f>
        <v>1.2600000000000002</v>
      </c>
      <c r="FM299" s="646">
        <f>FL299/FI299</f>
        <v>9.0647482014388506E-2</v>
      </c>
      <c r="FN299" s="709" t="s">
        <v>63</v>
      </c>
      <c r="FO299" s="709"/>
      <c r="FP299" s="709">
        <v>0.1</v>
      </c>
      <c r="FQ299" s="709"/>
      <c r="FR299" s="709"/>
      <c r="FS299" s="736"/>
      <c r="FU299" s="692"/>
      <c r="FV299" s="696">
        <v>13.9</v>
      </c>
      <c r="FW299" s="696">
        <v>15.06</v>
      </c>
      <c r="FX299" s="696"/>
      <c r="FY299" s="696" t="s">
        <v>62</v>
      </c>
      <c r="FZ299" s="709">
        <f>FW299-FV299+GD299-GC299</f>
        <v>1.2600000000000002</v>
      </c>
      <c r="GA299" s="646">
        <f>FZ299/FV299</f>
        <v>9.0647482014388506E-2</v>
      </c>
      <c r="GB299" s="709" t="s">
        <v>63</v>
      </c>
      <c r="GC299" s="709"/>
      <c r="GD299" s="709">
        <v>0.1</v>
      </c>
      <c r="GE299" s="709"/>
      <c r="GF299" s="709"/>
      <c r="GG299" s="736"/>
      <c r="GI299" s="692"/>
      <c r="GJ299" s="696">
        <v>13.9</v>
      </c>
      <c r="GK299" s="696">
        <v>15.06</v>
      </c>
      <c r="GL299" s="696"/>
      <c r="GM299" s="696" t="s">
        <v>62</v>
      </c>
      <c r="GN299" s="709">
        <f>GK299-GJ299+GR299-GQ299</f>
        <v>1.2600000000000002</v>
      </c>
      <c r="GO299" s="646">
        <f>GN299/GJ299</f>
        <v>9.0647482014388506E-2</v>
      </c>
      <c r="GP299" s="709" t="s">
        <v>63</v>
      </c>
      <c r="GQ299" s="709"/>
      <c r="GR299" s="709">
        <v>0.1</v>
      </c>
      <c r="GS299" s="709"/>
      <c r="GT299" s="709"/>
      <c r="GU299" s="736"/>
      <c r="GW299" s="692"/>
      <c r="GX299" s="696">
        <v>13.9</v>
      </c>
      <c r="GY299" s="696">
        <v>15.06</v>
      </c>
      <c r="GZ299" s="696"/>
      <c r="HA299" s="696" t="s">
        <v>62</v>
      </c>
      <c r="HB299" s="709">
        <f>GY299-GX299+HF299-HE299</f>
        <v>1.2600000000000002</v>
      </c>
      <c r="HC299" s="646">
        <f>HB299/GX299</f>
        <v>9.0647482014388506E-2</v>
      </c>
      <c r="HD299" s="709" t="s">
        <v>63</v>
      </c>
      <c r="HE299" s="709"/>
      <c r="HF299" s="709">
        <v>0.1</v>
      </c>
      <c r="HG299" s="709"/>
      <c r="HH299" s="709"/>
      <c r="HI299" s="736"/>
      <c r="HJ299" s="736"/>
      <c r="HK299" s="692"/>
      <c r="HL299" s="696">
        <v>13.9</v>
      </c>
      <c r="HM299" s="696">
        <v>15.06</v>
      </c>
      <c r="HN299" s="696"/>
      <c r="HO299" s="696" t="s">
        <v>62</v>
      </c>
      <c r="HP299" s="709">
        <f>HM299-HL299+HT299-HS299</f>
        <v>1.2600000000000002</v>
      </c>
      <c r="HQ299" s="646">
        <f>HP299/HL299</f>
        <v>9.0647482014388506E-2</v>
      </c>
      <c r="HR299" s="709" t="s">
        <v>63</v>
      </c>
      <c r="HS299" s="709"/>
      <c r="HT299" s="709">
        <v>0.1</v>
      </c>
      <c r="HU299" s="709"/>
      <c r="HV299" s="709"/>
      <c r="HW299" s="736"/>
      <c r="HX299" s="692"/>
      <c r="HY299" s="696">
        <v>13.9</v>
      </c>
      <c r="HZ299" s="696">
        <v>15.06</v>
      </c>
      <c r="IA299" s="696"/>
      <c r="IB299" s="696" t="s">
        <v>62</v>
      </c>
      <c r="IC299" s="709">
        <f>HZ299-HY299+IJ299-II299</f>
        <v>1.2600000000000002</v>
      </c>
      <c r="ID299" s="646">
        <f>IC299/HY299</f>
        <v>9.0647482014388506E-2</v>
      </c>
      <c r="IE299" s="646"/>
      <c r="IF299" s="646"/>
      <c r="IG299" s="646"/>
      <c r="IH299" s="709" t="s">
        <v>63</v>
      </c>
      <c r="II299" s="709"/>
      <c r="IJ299" s="709">
        <v>0.1</v>
      </c>
      <c r="IK299" s="709"/>
      <c r="IL299" s="709"/>
      <c r="IM299" s="736"/>
      <c r="IO299" s="692"/>
      <c r="IQ299" s="692"/>
      <c r="IR299" s="696">
        <v>13.9</v>
      </c>
      <c r="IS299" s="696">
        <v>15.06</v>
      </c>
      <c r="IT299" s="696"/>
      <c r="IU299" s="696" t="s">
        <v>62</v>
      </c>
      <c r="IV299" s="709">
        <f>IS299-IR299+JC299-JB299</f>
        <v>1.2600000000000002</v>
      </c>
      <c r="IW299" s="646">
        <f>IV299/IR299</f>
        <v>9.0647482014388506E-2</v>
      </c>
      <c r="IX299" s="646"/>
      <c r="IY299" s="646"/>
      <c r="IZ299" s="646"/>
      <c r="JA299" s="709" t="s">
        <v>63</v>
      </c>
      <c r="JB299" s="709"/>
      <c r="JC299" s="709">
        <v>0.1</v>
      </c>
      <c r="JD299" s="709"/>
      <c r="JE299" s="709"/>
      <c r="JF299" s="736"/>
      <c r="JH299" s="692"/>
      <c r="JI299" s="696">
        <v>13.9</v>
      </c>
      <c r="JJ299" s="696">
        <v>15.06</v>
      </c>
      <c r="JK299" s="696"/>
      <c r="JL299" s="696" t="s">
        <v>62</v>
      </c>
      <c r="JM299" s="709">
        <f>JJ299-JI299+JT299-JS299</f>
        <v>1.2600000000000002</v>
      </c>
      <c r="JN299" s="646">
        <f>JM299/JI299</f>
        <v>9.0647482014388506E-2</v>
      </c>
      <c r="JO299" s="646"/>
      <c r="JP299" s="646"/>
      <c r="JQ299" s="646"/>
      <c r="JR299" s="709" t="s">
        <v>63</v>
      </c>
      <c r="JS299" s="709"/>
      <c r="JT299" s="709">
        <v>0.1</v>
      </c>
      <c r="JU299" s="709"/>
      <c r="JV299" s="709"/>
      <c r="JW299" s="736"/>
      <c r="JZ299" s="692"/>
      <c r="KA299" s="696">
        <v>13.9</v>
      </c>
      <c r="KB299" s="696">
        <v>15.06</v>
      </c>
      <c r="KC299" s="696"/>
      <c r="KD299" s="696" t="s">
        <v>62</v>
      </c>
      <c r="KE299" s="709">
        <f>KB299-KA299+KL299-KK299</f>
        <v>1.2600000000000002</v>
      </c>
      <c r="KF299" s="646">
        <f>KE299/KA299</f>
        <v>9.0647482014388506E-2</v>
      </c>
      <c r="KG299" s="646"/>
      <c r="KH299" s="646"/>
      <c r="KI299" s="646"/>
      <c r="KJ299" s="709" t="s">
        <v>63</v>
      </c>
      <c r="KK299" s="709"/>
      <c r="KL299" s="709">
        <v>0.1</v>
      </c>
      <c r="KM299" s="709"/>
      <c r="KN299" s="709"/>
      <c r="KO299" s="736"/>
      <c r="KQ299" s="752" t="s">
        <v>74</v>
      </c>
      <c r="KR299" s="696">
        <v>13.9</v>
      </c>
      <c r="KS299" s="754">
        <v>14.456000000000001</v>
      </c>
      <c r="KT299" s="696"/>
      <c r="KU299" s="758" t="s">
        <v>62</v>
      </c>
      <c r="KV299" s="709">
        <f>KS299-KR299+LC299-LB299</f>
        <v>0.65600000000000092</v>
      </c>
      <c r="KW299" s="646">
        <f>KV299/KR299</f>
        <v>4.7194244604316614E-2</v>
      </c>
      <c r="KX299" s="646"/>
      <c r="KY299" s="646"/>
      <c r="KZ299" s="646"/>
      <c r="LA299" s="709" t="s">
        <v>63</v>
      </c>
      <c r="LB299" s="709"/>
      <c r="LC299" s="709">
        <v>0.1</v>
      </c>
      <c r="LD299" s="709"/>
      <c r="LE299" s="709"/>
      <c r="LF299" s="736"/>
      <c r="LI299" s="752" t="s">
        <v>74</v>
      </c>
      <c r="LJ299" s="696">
        <v>13.9</v>
      </c>
      <c r="LK299" s="754">
        <v>14.456000000000001</v>
      </c>
      <c r="LL299" s="696"/>
      <c r="LM299" s="758" t="s">
        <v>62</v>
      </c>
      <c r="LN299" s="709">
        <f>LK299-LJ299+LU299-LT299</f>
        <v>0.65600000000000092</v>
      </c>
      <c r="LO299" s="646">
        <f>LN299/LJ299</f>
        <v>4.7194244604316614E-2</v>
      </c>
      <c r="LP299" s="646"/>
      <c r="LQ299" s="646"/>
      <c r="LR299" s="646"/>
      <c r="LS299" s="709" t="s">
        <v>63</v>
      </c>
      <c r="LT299" s="709"/>
      <c r="LU299" s="709">
        <v>0.1</v>
      </c>
      <c r="LV299" s="709"/>
      <c r="LW299" s="709"/>
      <c r="LX299" s="736"/>
      <c r="LZ299" s="752" t="s">
        <v>74</v>
      </c>
      <c r="MA299" s="696">
        <v>13.9</v>
      </c>
      <c r="MB299" s="754">
        <v>14.456000000000001</v>
      </c>
      <c r="MC299" s="696"/>
      <c r="MD299" s="758" t="s">
        <v>62</v>
      </c>
      <c r="ME299" s="709">
        <f>MB299-MA299+ML299-MK299</f>
        <v>0.65600000000000092</v>
      </c>
      <c r="MF299" s="646">
        <f>ME299/MA299</f>
        <v>4.7194244604316614E-2</v>
      </c>
      <c r="MG299" s="646"/>
      <c r="MH299" s="646"/>
      <c r="MI299" s="646"/>
      <c r="MJ299" s="709" t="s">
        <v>63</v>
      </c>
      <c r="MK299" s="709"/>
      <c r="ML299" s="709">
        <v>0.1</v>
      </c>
      <c r="MM299" s="709"/>
      <c r="MN299" s="709"/>
      <c r="MO299" s="736"/>
      <c r="MQ299" s="752" t="s">
        <v>74</v>
      </c>
      <c r="MR299" s="696">
        <v>13.9</v>
      </c>
      <c r="MS299" s="754">
        <v>14.456000000000001</v>
      </c>
      <c r="MT299" s="696"/>
      <c r="MU299" s="758" t="s">
        <v>62</v>
      </c>
      <c r="MV299" s="709">
        <f>MS299-MR299+NC299-NB299</f>
        <v>0.65600000000000092</v>
      </c>
      <c r="MW299" s="646">
        <f>MV299/MR299</f>
        <v>4.7194244604316614E-2</v>
      </c>
      <c r="MX299" s="646"/>
      <c r="MY299" s="646"/>
      <c r="MZ299" s="646"/>
      <c r="NA299" s="709" t="s">
        <v>63</v>
      </c>
      <c r="NB299" s="709"/>
      <c r="NC299" s="709">
        <v>0.1</v>
      </c>
      <c r="ND299" s="709"/>
      <c r="NE299" s="709"/>
      <c r="NF299" s="736"/>
      <c r="NI299" s="752" t="s">
        <v>74</v>
      </c>
      <c r="NJ299" s="696">
        <v>13.9</v>
      </c>
      <c r="NK299" s="754">
        <v>14.456000000000001</v>
      </c>
      <c r="NL299" s="696"/>
      <c r="NM299" s="758" t="s">
        <v>62</v>
      </c>
      <c r="NN299" s="709">
        <f>NK299-NJ299+NU299-NT299</f>
        <v>0.65600000000000092</v>
      </c>
      <c r="NO299" s="646">
        <f>NN299/NJ299</f>
        <v>4.7194244604316614E-2</v>
      </c>
      <c r="NP299" s="646"/>
      <c r="NQ299" s="646"/>
      <c r="NR299" s="646"/>
      <c r="NS299" s="709" t="s">
        <v>63</v>
      </c>
      <c r="NT299" s="709"/>
      <c r="NU299" s="709">
        <v>0.1</v>
      </c>
      <c r="NV299" s="709"/>
      <c r="NW299" s="709"/>
      <c r="NX299" s="736"/>
      <c r="OA299" s="752" t="s">
        <v>74</v>
      </c>
      <c r="OB299" s="696">
        <v>13.9</v>
      </c>
      <c r="OC299" s="754">
        <v>14.456000000000001</v>
      </c>
      <c r="OD299" s="696"/>
      <c r="OE299" s="758" t="s">
        <v>62</v>
      </c>
      <c r="OF299" s="709">
        <f>OC299-OB299+OM299-OL299</f>
        <v>0.65600000000000092</v>
      </c>
      <c r="OG299" s="646">
        <f>OF299/OB299</f>
        <v>4.7194244604316614E-2</v>
      </c>
      <c r="OH299" s="646"/>
      <c r="OI299" s="646"/>
      <c r="OJ299" s="646"/>
      <c r="OK299" s="709" t="s">
        <v>63</v>
      </c>
      <c r="OL299" s="709"/>
      <c r="OM299" s="709">
        <v>0.1</v>
      </c>
      <c r="ON299" s="736"/>
      <c r="OQ299" s="752" t="s">
        <v>74</v>
      </c>
      <c r="OR299" s="696">
        <v>13.9</v>
      </c>
      <c r="OS299" s="754">
        <v>14.456000000000001</v>
      </c>
      <c r="OT299" s="696"/>
      <c r="OU299" s="758" t="s">
        <v>62</v>
      </c>
      <c r="OV299" s="709">
        <f>OS299-OR299+PC299-PB299</f>
        <v>0.65600000000000092</v>
      </c>
      <c r="OW299" s="646">
        <f>OV299/OR299</f>
        <v>4.7194244604316614E-2</v>
      </c>
      <c r="OX299" s="646"/>
      <c r="OY299" s="646"/>
      <c r="OZ299" s="646"/>
      <c r="PA299" s="709" t="s">
        <v>63</v>
      </c>
      <c r="PB299" s="709"/>
      <c r="PC299" s="709">
        <v>0.1</v>
      </c>
      <c r="PD299" s="736"/>
      <c r="PG299" s="752" t="s">
        <v>74</v>
      </c>
      <c r="PH299" s="696">
        <v>13.9</v>
      </c>
      <c r="PI299" s="754">
        <v>14.456000000000001</v>
      </c>
      <c r="PJ299" s="696"/>
      <c r="PK299" s="758" t="s">
        <v>62</v>
      </c>
      <c r="PL299" s="709">
        <f>PI299-PH299+PS299-PR299</f>
        <v>0.65600000000000092</v>
      </c>
      <c r="PM299" s="646">
        <f>PL299/PH299</f>
        <v>4.7194244604316614E-2</v>
      </c>
      <c r="PN299" s="646"/>
      <c r="PO299" s="646"/>
      <c r="PP299" s="646"/>
      <c r="PQ299" s="709" t="s">
        <v>63</v>
      </c>
      <c r="PR299" s="709"/>
      <c r="PS299" s="709">
        <v>0.1</v>
      </c>
      <c r="PT299" s="736"/>
      <c r="PV299" s="752" t="s">
        <v>74</v>
      </c>
      <c r="PW299" s="696">
        <v>13.9</v>
      </c>
      <c r="PX299" s="754">
        <v>14.456000000000001</v>
      </c>
      <c r="PY299" s="696"/>
      <c r="PZ299" s="758" t="s">
        <v>62</v>
      </c>
      <c r="QA299" s="709">
        <f>PX299-PW299+QH299-QG299</f>
        <v>0.65600000000000092</v>
      </c>
      <c r="QB299" s="646">
        <f>QA299/PW299</f>
        <v>4.7194244604316614E-2</v>
      </c>
      <c r="QC299" s="646"/>
      <c r="QD299" s="646"/>
      <c r="QE299" s="646"/>
      <c r="QF299" s="709" t="s">
        <v>63</v>
      </c>
      <c r="QG299" s="709"/>
      <c r="QH299" s="709">
        <v>0.1</v>
      </c>
      <c r="QI299" s="736"/>
      <c r="QK299" s="752" t="s">
        <v>74</v>
      </c>
      <c r="QL299" s="696">
        <v>13.9</v>
      </c>
      <c r="QM299" s="754">
        <v>14.456000000000001</v>
      </c>
      <c r="QN299" s="696"/>
      <c r="QO299" s="758" t="s">
        <v>62</v>
      </c>
      <c r="QP299" s="709">
        <f>QM299-QL299+QW299-QV299</f>
        <v>0.65600000000000092</v>
      </c>
      <c r="QQ299" s="646">
        <f>QP299/QL299</f>
        <v>4.7194244604316614E-2</v>
      </c>
      <c r="QR299" s="646"/>
      <c r="QS299" s="646"/>
      <c r="QT299" s="646"/>
      <c r="QU299" s="709" t="s">
        <v>63</v>
      </c>
      <c r="QV299" s="709"/>
      <c r="QW299" s="709">
        <v>0.1</v>
      </c>
      <c r="QX299" s="736"/>
      <c r="QZ299" s="619" t="s">
        <v>74</v>
      </c>
      <c r="RA299" s="26">
        <v>13.9</v>
      </c>
      <c r="RB299" s="26">
        <v>14.456000000000001</v>
      </c>
      <c r="RC299" s="491"/>
      <c r="RD299" s="307" t="s">
        <v>62</v>
      </c>
      <c r="RE299" s="27">
        <f>RB299-RA299+RL299-RK299</f>
        <v>0.65600000000000092</v>
      </c>
      <c r="RF299" s="28">
        <f>RE299/RA299</f>
        <v>4.7194244604316614E-2</v>
      </c>
      <c r="RG299" s="28"/>
      <c r="RH299" s="28"/>
      <c r="RI299" s="28"/>
      <c r="RJ299" s="532" t="s">
        <v>63</v>
      </c>
      <c r="RK299" s="545"/>
      <c r="RL299" s="546">
        <v>0.1</v>
      </c>
      <c r="RM299" s="632"/>
      <c r="RQ299" s="619" t="s">
        <v>74</v>
      </c>
      <c r="RR299" s="26">
        <v>13.9</v>
      </c>
      <c r="RS299" s="26">
        <v>14.456000000000001</v>
      </c>
      <c r="RT299" s="491"/>
      <c r="RU299" s="307" t="s">
        <v>62</v>
      </c>
      <c r="RV299" s="27">
        <f>RS299-RR299+SC299-SB299</f>
        <v>0.65600000000000092</v>
      </c>
      <c r="RW299" s="28">
        <f>RV299/RR299</f>
        <v>4.7194244604316614E-2</v>
      </c>
      <c r="RX299" s="28"/>
      <c r="RY299" s="28"/>
      <c r="RZ299" s="28"/>
      <c r="SA299" s="532" t="s">
        <v>63</v>
      </c>
      <c r="SB299" s="545"/>
      <c r="SC299" s="546">
        <v>0.1</v>
      </c>
      <c r="SD299" s="632"/>
    </row>
    <row r="300" spans="1:498">
      <c r="A300" s="480" t="s">
        <v>794</v>
      </c>
      <c r="B300" s="481">
        <v>20</v>
      </c>
      <c r="C300" s="480" t="s">
        <v>95</v>
      </c>
      <c r="D300" s="793">
        <v>1044</v>
      </c>
      <c r="E300" s="484" t="s">
        <v>788</v>
      </c>
      <c r="F300" s="480" t="s">
        <v>789</v>
      </c>
      <c r="G300" s="614" t="s">
        <v>795</v>
      </c>
      <c r="H300" s="480"/>
      <c r="J300" s="692"/>
      <c r="K300" s="696">
        <v>15.45</v>
      </c>
      <c r="L300" s="696">
        <v>16.64</v>
      </c>
      <c r="M300" s="696" t="s">
        <v>62</v>
      </c>
      <c r="N300" s="709">
        <f>L300-K300-R300+S300</f>
        <v>0.89000000000000123</v>
      </c>
      <c r="O300" s="646">
        <f>N300/K300</f>
        <v>5.7605177993527594E-2</v>
      </c>
      <c r="P300" s="646"/>
      <c r="Q300" s="709" t="s">
        <v>63</v>
      </c>
      <c r="R300" s="709">
        <v>0.4</v>
      </c>
      <c r="S300" s="709">
        <v>0.1</v>
      </c>
      <c r="T300" s="709"/>
      <c r="U300" s="709"/>
      <c r="V300" s="736"/>
      <c r="X300" s="692"/>
      <c r="Y300" s="696">
        <v>15.45</v>
      </c>
      <c r="Z300" s="696">
        <v>16.64</v>
      </c>
      <c r="AA300" s="696" t="s">
        <v>62</v>
      </c>
      <c r="AB300" s="709">
        <f>Z300-Y300-AF300+AG300</f>
        <v>0.89000000000000123</v>
      </c>
      <c r="AC300" s="646">
        <f>AB300/Z300</f>
        <v>5.3485576923076997E-2</v>
      </c>
      <c r="AD300" s="646"/>
      <c r="AE300" s="709" t="s">
        <v>63</v>
      </c>
      <c r="AF300" s="709">
        <v>0.4</v>
      </c>
      <c r="AG300" s="709">
        <v>0.1</v>
      </c>
      <c r="AH300" s="709"/>
      <c r="AI300" s="709"/>
      <c r="AJ300" s="736"/>
      <c r="AL300" s="692"/>
      <c r="AM300" s="696">
        <v>15.45</v>
      </c>
      <c r="AN300" s="696">
        <v>16.64</v>
      </c>
      <c r="AO300" s="696" t="s">
        <v>62</v>
      </c>
      <c r="AP300" s="709">
        <f>AN300-AM300+AU300-AT300</f>
        <v>1.2900000000000014</v>
      </c>
      <c r="AQ300" s="646">
        <f>AP300/AM300</f>
        <v>8.3495145631068052E-2</v>
      </c>
      <c r="AR300" s="646"/>
      <c r="AS300" s="709" t="s">
        <v>63</v>
      </c>
      <c r="AT300" s="709"/>
      <c r="AU300" s="709">
        <v>0.1</v>
      </c>
      <c r="AV300" s="709"/>
      <c r="AW300" s="709"/>
      <c r="AX300" s="736"/>
      <c r="AZ300" s="692"/>
      <c r="BA300" s="696">
        <v>15.45</v>
      </c>
      <c r="BB300" s="696">
        <v>16.64</v>
      </c>
      <c r="BC300" s="696" t="s">
        <v>62</v>
      </c>
      <c r="BD300" s="709">
        <f>BB300-BA300+BI300-BH300</f>
        <v>1.2900000000000014</v>
      </c>
      <c r="BE300" s="646">
        <f>BD300/BA300</f>
        <v>8.3495145631068052E-2</v>
      </c>
      <c r="BF300" s="646"/>
      <c r="BG300" s="709" t="s">
        <v>63</v>
      </c>
      <c r="BH300" s="709"/>
      <c r="BI300" s="709">
        <v>0.1</v>
      </c>
      <c r="BJ300" s="709"/>
      <c r="BK300" s="709"/>
      <c r="BL300" s="736"/>
      <c r="BN300" s="692"/>
      <c r="BO300" s="696">
        <v>15.45</v>
      </c>
      <c r="BP300" s="696">
        <v>16.64</v>
      </c>
      <c r="BQ300" s="696" t="s">
        <v>62</v>
      </c>
      <c r="BR300" s="709">
        <f>BP300-BO300+BW300-BV300</f>
        <v>1.2900000000000014</v>
      </c>
      <c r="BS300" s="646">
        <f>BR300/BO300</f>
        <v>8.3495145631068052E-2</v>
      </c>
      <c r="BT300" s="646"/>
      <c r="BU300" s="709" t="s">
        <v>63</v>
      </c>
      <c r="BV300" s="709"/>
      <c r="BW300" s="709">
        <v>0.1</v>
      </c>
      <c r="BX300" s="709"/>
      <c r="BY300" s="709"/>
      <c r="BZ300" s="736"/>
      <c r="CB300" s="692"/>
      <c r="CC300" s="696">
        <v>15.45</v>
      </c>
      <c r="CD300" s="696">
        <v>16.64</v>
      </c>
      <c r="CE300" s="696" t="s">
        <v>62</v>
      </c>
      <c r="CF300" s="709">
        <f>CD300-CC300+CK300-CJ300</f>
        <v>1.2900000000000014</v>
      </c>
      <c r="CG300" s="646">
        <f>CF300/CC300</f>
        <v>8.3495145631068052E-2</v>
      </c>
      <c r="CH300" s="646"/>
      <c r="CI300" s="709" t="s">
        <v>63</v>
      </c>
      <c r="CJ300" s="709"/>
      <c r="CK300" s="709">
        <v>0.1</v>
      </c>
      <c r="CL300" s="709"/>
      <c r="CM300" s="709"/>
      <c r="CN300" s="736"/>
      <c r="CP300" s="692"/>
      <c r="CQ300" s="696">
        <v>15.45</v>
      </c>
      <c r="CR300" s="696">
        <v>16.64</v>
      </c>
      <c r="CS300" s="696" t="s">
        <v>62</v>
      </c>
      <c r="CT300" s="709">
        <f>CR300-CQ300+CY300-CX300</f>
        <v>1.2900000000000014</v>
      </c>
      <c r="CU300" s="646">
        <f>CT300/CQ300</f>
        <v>8.3495145631068052E-2</v>
      </c>
      <c r="CV300" s="646"/>
      <c r="CW300" s="709" t="s">
        <v>63</v>
      </c>
      <c r="CX300" s="709"/>
      <c r="CY300" s="709">
        <v>0.1</v>
      </c>
      <c r="CZ300" s="709"/>
      <c r="DA300" s="709"/>
      <c r="DB300" s="736"/>
      <c r="DD300" s="692"/>
      <c r="DE300" s="696">
        <v>15.45</v>
      </c>
      <c r="DF300" s="696">
        <v>16.64</v>
      </c>
      <c r="DG300" s="696"/>
      <c r="DH300" s="696"/>
      <c r="DI300" s="696" t="s">
        <v>62</v>
      </c>
      <c r="DJ300" s="709">
        <f>DF300-DE300+DO300-DN300</f>
        <v>1.2900000000000014</v>
      </c>
      <c r="DK300" s="646">
        <f>DJ300/DE300</f>
        <v>8.3495145631068052E-2</v>
      </c>
      <c r="DL300" s="646"/>
      <c r="DM300" s="709" t="s">
        <v>63</v>
      </c>
      <c r="DN300" s="709"/>
      <c r="DO300" s="709">
        <v>0.1</v>
      </c>
      <c r="DP300" s="709"/>
      <c r="DQ300" s="709"/>
      <c r="DR300" s="736"/>
      <c r="DT300" s="692"/>
      <c r="DU300" s="696">
        <v>15.45</v>
      </c>
      <c r="DV300" s="696">
        <v>16.64</v>
      </c>
      <c r="DW300" s="696" t="s">
        <v>62</v>
      </c>
      <c r="DX300" s="709">
        <f>DV300-DU300+EC300-EB300</f>
        <v>1.2900000000000014</v>
      </c>
      <c r="DY300" s="646">
        <f>DX300/DU300</f>
        <v>8.3495145631068052E-2</v>
      </c>
      <c r="DZ300" s="646"/>
      <c r="EA300" s="709" t="s">
        <v>63</v>
      </c>
      <c r="EB300" s="709"/>
      <c r="EC300" s="709">
        <v>0.1</v>
      </c>
      <c r="ED300" s="709"/>
      <c r="EE300" s="709"/>
      <c r="EF300" s="736"/>
      <c r="EG300" s="736"/>
      <c r="EH300" s="692"/>
      <c r="EI300" s="696">
        <v>15.45</v>
      </c>
      <c r="EJ300" s="696">
        <v>16.64</v>
      </c>
      <c r="EK300" s="696" t="s">
        <v>62</v>
      </c>
      <c r="EL300" s="709">
        <f>EJ300-EI300+EP300-EO300</f>
        <v>1.2900000000000014</v>
      </c>
      <c r="EM300" s="646">
        <f>EL300/EI300</f>
        <v>8.3495145631068052E-2</v>
      </c>
      <c r="EN300" s="709" t="s">
        <v>63</v>
      </c>
      <c r="EO300" s="709"/>
      <c r="EP300" s="709">
        <v>0.1</v>
      </c>
      <c r="EQ300" s="709"/>
      <c r="ER300" s="709"/>
      <c r="ES300" s="736"/>
      <c r="EU300" s="692"/>
      <c r="EV300" s="696">
        <v>15.45</v>
      </c>
      <c r="EW300" s="696">
        <v>16.64</v>
      </c>
      <c r="EX300" s="696" t="s">
        <v>62</v>
      </c>
      <c r="EY300" s="709">
        <f>EW300-EV300+FC300-FB300</f>
        <v>1.2900000000000014</v>
      </c>
      <c r="EZ300" s="646">
        <f>EY300/EV300</f>
        <v>8.3495145631068052E-2</v>
      </c>
      <c r="FA300" s="709" t="s">
        <v>63</v>
      </c>
      <c r="FB300" s="709"/>
      <c r="FC300" s="709">
        <v>0.1</v>
      </c>
      <c r="FD300" s="709"/>
      <c r="FE300" s="709"/>
      <c r="FF300" s="736"/>
      <c r="FH300" s="692"/>
      <c r="FI300" s="696">
        <v>15.45</v>
      </c>
      <c r="FJ300" s="696">
        <v>16.64</v>
      </c>
      <c r="FK300" s="696" t="s">
        <v>62</v>
      </c>
      <c r="FL300" s="709">
        <f>FJ300-FI300+FP300-FO300</f>
        <v>1.2900000000000014</v>
      </c>
      <c r="FM300" s="646">
        <f>FL300/FI300</f>
        <v>8.3495145631068052E-2</v>
      </c>
      <c r="FN300" s="709" t="s">
        <v>63</v>
      </c>
      <c r="FO300" s="709"/>
      <c r="FP300" s="709">
        <v>0.1</v>
      </c>
      <c r="FQ300" s="709"/>
      <c r="FR300" s="709"/>
      <c r="FS300" s="736"/>
      <c r="FU300" s="692"/>
      <c r="FV300" s="696">
        <v>15.45</v>
      </c>
      <c r="FW300" s="696">
        <v>16.64</v>
      </c>
      <c r="FX300" s="696"/>
      <c r="FY300" s="696" t="s">
        <v>62</v>
      </c>
      <c r="FZ300" s="709">
        <f>FW300-FV300+GD300-GC300</f>
        <v>1.2900000000000014</v>
      </c>
      <c r="GA300" s="646">
        <f>FZ300/FV300</f>
        <v>8.3495145631068052E-2</v>
      </c>
      <c r="GB300" s="709" t="s">
        <v>63</v>
      </c>
      <c r="GC300" s="709"/>
      <c r="GD300" s="709">
        <v>0.1</v>
      </c>
      <c r="GE300" s="709"/>
      <c r="GF300" s="709"/>
      <c r="GG300" s="736"/>
      <c r="GI300" s="692"/>
      <c r="GJ300" s="696">
        <v>15.45</v>
      </c>
      <c r="GK300" s="696">
        <v>16.64</v>
      </c>
      <c r="GL300" s="696"/>
      <c r="GM300" s="696" t="s">
        <v>62</v>
      </c>
      <c r="GN300" s="709">
        <f>GK300-GJ300+GR300-GQ300</f>
        <v>1.2900000000000014</v>
      </c>
      <c r="GO300" s="646">
        <f>GN300/GJ300</f>
        <v>8.3495145631068052E-2</v>
      </c>
      <c r="GP300" s="709" t="s">
        <v>63</v>
      </c>
      <c r="GQ300" s="709"/>
      <c r="GR300" s="709">
        <v>0.1</v>
      </c>
      <c r="GS300" s="709"/>
      <c r="GT300" s="709"/>
      <c r="GU300" s="736"/>
      <c r="GW300" s="692"/>
      <c r="GX300" s="696">
        <v>15.45</v>
      </c>
      <c r="GY300" s="696">
        <v>16.64</v>
      </c>
      <c r="GZ300" s="696"/>
      <c r="HA300" s="696" t="s">
        <v>62</v>
      </c>
      <c r="HB300" s="709">
        <f>GY300-GX300+HF300-HE300</f>
        <v>1.2900000000000014</v>
      </c>
      <c r="HC300" s="646">
        <f>HB300/GX300</f>
        <v>8.3495145631068052E-2</v>
      </c>
      <c r="HD300" s="709" t="s">
        <v>63</v>
      </c>
      <c r="HE300" s="709"/>
      <c r="HF300" s="709">
        <v>0.1</v>
      </c>
      <c r="HG300" s="709"/>
      <c r="HH300" s="709"/>
      <c r="HI300" s="736"/>
      <c r="HJ300" s="736"/>
      <c r="HK300" s="692"/>
      <c r="HL300" s="696">
        <v>15.45</v>
      </c>
      <c r="HM300" s="696">
        <v>16.64</v>
      </c>
      <c r="HN300" s="696"/>
      <c r="HO300" s="696" t="s">
        <v>62</v>
      </c>
      <c r="HP300" s="709">
        <f>HM300-HL300+HT300-HS300</f>
        <v>1.2900000000000014</v>
      </c>
      <c r="HQ300" s="646">
        <f>HP300/HL300</f>
        <v>8.3495145631068052E-2</v>
      </c>
      <c r="HR300" s="709" t="s">
        <v>63</v>
      </c>
      <c r="HS300" s="709"/>
      <c r="HT300" s="709">
        <v>0.1</v>
      </c>
      <c r="HU300" s="709"/>
      <c r="HV300" s="709"/>
      <c r="HW300" s="736"/>
      <c r="HX300" s="692"/>
      <c r="HY300" s="696">
        <v>15.45</v>
      </c>
      <c r="HZ300" s="696">
        <v>16.64</v>
      </c>
      <c r="IA300" s="696"/>
      <c r="IB300" s="696" t="s">
        <v>62</v>
      </c>
      <c r="IC300" s="709">
        <f>HZ300-HY300+IJ300-II300</f>
        <v>1.2900000000000014</v>
      </c>
      <c r="ID300" s="646">
        <f>IC300/HY300</f>
        <v>8.3495145631068052E-2</v>
      </c>
      <c r="IE300" s="646"/>
      <c r="IF300" s="646"/>
      <c r="IG300" s="646"/>
      <c r="IH300" s="709" t="s">
        <v>63</v>
      </c>
      <c r="II300" s="709"/>
      <c r="IJ300" s="709">
        <v>0.1</v>
      </c>
      <c r="IK300" s="709"/>
      <c r="IL300" s="709"/>
      <c r="IM300" s="736"/>
      <c r="IO300" s="692"/>
      <c r="IQ300" s="692"/>
      <c r="IR300" s="696">
        <v>15.45</v>
      </c>
      <c r="IS300" s="696">
        <v>16.64</v>
      </c>
      <c r="IT300" s="696"/>
      <c r="IU300" s="696" t="s">
        <v>62</v>
      </c>
      <c r="IV300" s="709">
        <f>IS300-IR300+JC300-JB300</f>
        <v>1.2900000000000014</v>
      </c>
      <c r="IW300" s="646">
        <f>IV300/IR300</f>
        <v>8.3495145631068052E-2</v>
      </c>
      <c r="IX300" s="646"/>
      <c r="IY300" s="646"/>
      <c r="IZ300" s="646"/>
      <c r="JA300" s="709" t="s">
        <v>63</v>
      </c>
      <c r="JB300" s="709"/>
      <c r="JC300" s="709">
        <v>0.1</v>
      </c>
      <c r="JD300" s="709"/>
      <c r="JE300" s="709"/>
      <c r="JF300" s="736"/>
      <c r="JH300" s="692"/>
      <c r="JI300" s="696">
        <v>15.45</v>
      </c>
      <c r="JJ300" s="696">
        <v>16.64</v>
      </c>
      <c r="JK300" s="696"/>
      <c r="JL300" s="696" t="s">
        <v>62</v>
      </c>
      <c r="JM300" s="709">
        <f>JJ300-JI300+JT300-JS300</f>
        <v>1.2900000000000014</v>
      </c>
      <c r="JN300" s="646">
        <f>JM300/JI300</f>
        <v>8.3495145631068052E-2</v>
      </c>
      <c r="JO300" s="646"/>
      <c r="JP300" s="646"/>
      <c r="JQ300" s="646"/>
      <c r="JR300" s="709" t="s">
        <v>63</v>
      </c>
      <c r="JS300" s="709"/>
      <c r="JT300" s="709">
        <v>0.1</v>
      </c>
      <c r="JU300" s="709"/>
      <c r="JV300" s="709"/>
      <c r="JW300" s="736"/>
      <c r="JZ300" s="692"/>
      <c r="KA300" s="696">
        <v>15.45</v>
      </c>
      <c r="KB300" s="696">
        <v>16.64</v>
      </c>
      <c r="KC300" s="696"/>
      <c r="KD300" s="696" t="s">
        <v>62</v>
      </c>
      <c r="KE300" s="709">
        <f>KB300-KA300+KL300-KK300</f>
        <v>1.2900000000000014</v>
      </c>
      <c r="KF300" s="646">
        <f>KE300/KA300</f>
        <v>8.3495145631068052E-2</v>
      </c>
      <c r="KG300" s="646"/>
      <c r="KH300" s="646"/>
      <c r="KI300" s="646"/>
      <c r="KJ300" s="709" t="s">
        <v>63</v>
      </c>
      <c r="KK300" s="709"/>
      <c r="KL300" s="709">
        <v>0.1</v>
      </c>
      <c r="KM300" s="709"/>
      <c r="KN300" s="709"/>
      <c r="KO300" s="736"/>
      <c r="KQ300" s="752" t="s">
        <v>74</v>
      </c>
      <c r="KR300" s="696">
        <v>15.45</v>
      </c>
      <c r="KS300" s="754">
        <v>16.068000000000001</v>
      </c>
      <c r="KT300" s="696"/>
      <c r="KU300" s="758" t="s">
        <v>62</v>
      </c>
      <c r="KV300" s="709">
        <f>KS300-KR300+LC300-LB300</f>
        <v>0.71800000000000208</v>
      </c>
      <c r="KW300" s="646">
        <f>KV300/KR300</f>
        <v>4.6472491909385252E-2</v>
      </c>
      <c r="KX300" s="646"/>
      <c r="KY300" s="646"/>
      <c r="KZ300" s="646"/>
      <c r="LA300" s="709" t="s">
        <v>63</v>
      </c>
      <c r="LB300" s="709"/>
      <c r="LC300" s="709">
        <v>0.1</v>
      </c>
      <c r="LD300" s="709"/>
      <c r="LE300" s="709"/>
      <c r="LF300" s="736"/>
      <c r="LI300" s="752" t="s">
        <v>74</v>
      </c>
      <c r="LJ300" s="696">
        <v>15.45</v>
      </c>
      <c r="LK300" s="754">
        <v>16.068000000000001</v>
      </c>
      <c r="LL300" s="696"/>
      <c r="LM300" s="758" t="s">
        <v>62</v>
      </c>
      <c r="LN300" s="709">
        <f>LK300-LJ300+LU300-LT300</f>
        <v>0.71800000000000208</v>
      </c>
      <c r="LO300" s="646">
        <f>LN300/LJ300</f>
        <v>4.6472491909385252E-2</v>
      </c>
      <c r="LP300" s="646"/>
      <c r="LQ300" s="646"/>
      <c r="LR300" s="646"/>
      <c r="LS300" s="709" t="s">
        <v>63</v>
      </c>
      <c r="LT300" s="709"/>
      <c r="LU300" s="709">
        <v>0.1</v>
      </c>
      <c r="LV300" s="709"/>
      <c r="LW300" s="709"/>
      <c r="LX300" s="736"/>
      <c r="LZ300" s="752" t="s">
        <v>74</v>
      </c>
      <c r="MA300" s="696">
        <v>15.45</v>
      </c>
      <c r="MB300" s="754">
        <v>16.068000000000001</v>
      </c>
      <c r="MC300" s="696"/>
      <c r="MD300" s="758" t="s">
        <v>62</v>
      </c>
      <c r="ME300" s="709">
        <f>MB300-MA300+ML300-MK300</f>
        <v>0.71800000000000208</v>
      </c>
      <c r="MF300" s="646">
        <f>ME300/MA300</f>
        <v>4.6472491909385252E-2</v>
      </c>
      <c r="MG300" s="646"/>
      <c r="MH300" s="646"/>
      <c r="MI300" s="646"/>
      <c r="MJ300" s="709" t="s">
        <v>63</v>
      </c>
      <c r="MK300" s="709"/>
      <c r="ML300" s="709">
        <v>0.1</v>
      </c>
      <c r="MM300" s="709"/>
      <c r="MN300" s="709"/>
      <c r="MO300" s="736"/>
      <c r="MQ300" s="752" t="s">
        <v>74</v>
      </c>
      <c r="MR300" s="696">
        <v>15.45</v>
      </c>
      <c r="MS300" s="754">
        <v>16.068000000000001</v>
      </c>
      <c r="MT300" s="696"/>
      <c r="MU300" s="758" t="s">
        <v>62</v>
      </c>
      <c r="MV300" s="709">
        <f>MS300-MR300+NC300-NB300</f>
        <v>0.71800000000000208</v>
      </c>
      <c r="MW300" s="646">
        <f>MV300/MR300</f>
        <v>4.6472491909385252E-2</v>
      </c>
      <c r="MX300" s="646"/>
      <c r="MY300" s="646"/>
      <c r="MZ300" s="646"/>
      <c r="NA300" s="709" t="s">
        <v>63</v>
      </c>
      <c r="NB300" s="709"/>
      <c r="NC300" s="709">
        <v>0.1</v>
      </c>
      <c r="ND300" s="709"/>
      <c r="NE300" s="709"/>
      <c r="NF300" s="736"/>
      <c r="NI300" s="752" t="s">
        <v>74</v>
      </c>
      <c r="NJ300" s="696">
        <v>14.95</v>
      </c>
      <c r="NK300" s="754">
        <v>16.068000000000001</v>
      </c>
      <c r="NL300" s="696"/>
      <c r="NM300" s="758" t="s">
        <v>62</v>
      </c>
      <c r="NN300" s="709">
        <f>NK300-NJ300+NU300-NT300</f>
        <v>1.2180000000000022</v>
      </c>
      <c r="NO300" s="646">
        <f>NN300/NJ300</f>
        <v>8.1471571906354665E-2</v>
      </c>
      <c r="NP300" s="646"/>
      <c r="NQ300" s="646"/>
      <c r="NR300" s="646"/>
      <c r="NS300" s="709" t="s">
        <v>63</v>
      </c>
      <c r="NT300" s="709"/>
      <c r="NU300" s="709">
        <v>0.1</v>
      </c>
      <c r="NV300" s="709"/>
      <c r="NW300" s="709"/>
      <c r="NX300" s="736"/>
      <c r="OA300" s="752" t="s">
        <v>74</v>
      </c>
      <c r="OB300" s="696">
        <v>14.95</v>
      </c>
      <c r="OC300" s="754">
        <v>16.068000000000001</v>
      </c>
      <c r="OD300" s="696"/>
      <c r="OE300" s="758" t="s">
        <v>62</v>
      </c>
      <c r="OF300" s="709">
        <f>OC300-OB300+OM300-OL300</f>
        <v>1.2180000000000022</v>
      </c>
      <c r="OG300" s="646">
        <f>OF300/OB300</f>
        <v>8.1471571906354665E-2</v>
      </c>
      <c r="OH300" s="646"/>
      <c r="OI300" s="646"/>
      <c r="OJ300" s="646"/>
      <c r="OK300" s="709" t="s">
        <v>63</v>
      </c>
      <c r="OL300" s="709"/>
      <c r="OM300" s="709">
        <v>0.1</v>
      </c>
      <c r="ON300" s="736"/>
      <c r="OQ300" s="752" t="s">
        <v>74</v>
      </c>
      <c r="OR300" s="696">
        <v>14.95</v>
      </c>
      <c r="OS300" s="754">
        <v>16.068000000000001</v>
      </c>
      <c r="OT300" s="696"/>
      <c r="OU300" s="758" t="s">
        <v>62</v>
      </c>
      <c r="OV300" s="709">
        <f>OS300-OR300+PC300-PB300</f>
        <v>1.2180000000000022</v>
      </c>
      <c r="OW300" s="646">
        <f>OV300/OR300</f>
        <v>8.1471571906354665E-2</v>
      </c>
      <c r="OX300" s="646"/>
      <c r="OY300" s="646"/>
      <c r="OZ300" s="646"/>
      <c r="PA300" s="709" t="s">
        <v>63</v>
      </c>
      <c r="PB300" s="709"/>
      <c r="PC300" s="709">
        <v>0.1</v>
      </c>
      <c r="PD300" s="736"/>
      <c r="PG300" s="752" t="s">
        <v>74</v>
      </c>
      <c r="PH300" s="696">
        <v>14.95</v>
      </c>
      <c r="PI300" s="754">
        <v>16.068000000000001</v>
      </c>
      <c r="PJ300" s="696"/>
      <c r="PK300" s="758" t="s">
        <v>62</v>
      </c>
      <c r="PL300" s="709">
        <f>PI300-PH300+PS300-PR300</f>
        <v>1.2180000000000022</v>
      </c>
      <c r="PM300" s="646">
        <f>PL300/PH300</f>
        <v>8.1471571906354665E-2</v>
      </c>
      <c r="PN300" s="646"/>
      <c r="PO300" s="646"/>
      <c r="PP300" s="646"/>
      <c r="PQ300" s="709" t="s">
        <v>63</v>
      </c>
      <c r="PR300" s="709"/>
      <c r="PS300" s="709">
        <v>0.1</v>
      </c>
      <c r="PT300" s="736"/>
      <c r="PV300" s="752" t="s">
        <v>74</v>
      </c>
      <c r="PW300" s="696">
        <v>14.95</v>
      </c>
      <c r="PX300" s="754">
        <v>16.068000000000001</v>
      </c>
      <c r="PY300" s="696"/>
      <c r="PZ300" s="758" t="s">
        <v>62</v>
      </c>
      <c r="QA300" s="709">
        <f>PX300-PW300+QH300-QG300</f>
        <v>1.2180000000000022</v>
      </c>
      <c r="QB300" s="646">
        <f>QA300/PW300</f>
        <v>8.1471571906354665E-2</v>
      </c>
      <c r="QC300" s="646"/>
      <c r="QD300" s="646"/>
      <c r="QE300" s="646"/>
      <c r="QF300" s="709" t="s">
        <v>63</v>
      </c>
      <c r="QG300" s="709"/>
      <c r="QH300" s="709">
        <v>0.1</v>
      </c>
      <c r="QI300" s="736"/>
      <c r="QK300" s="752" t="s">
        <v>74</v>
      </c>
      <c r="QL300" s="696">
        <v>14.95</v>
      </c>
      <c r="QM300" s="754">
        <v>16.068000000000001</v>
      </c>
      <c r="QN300" s="696"/>
      <c r="QO300" s="758" t="s">
        <v>62</v>
      </c>
      <c r="QP300" s="709">
        <f>QM300-QL300+QW300-QV300</f>
        <v>1.2180000000000022</v>
      </c>
      <c r="QQ300" s="646">
        <f>QP300/QL300</f>
        <v>8.1471571906354665E-2</v>
      </c>
      <c r="QR300" s="646"/>
      <c r="QS300" s="646"/>
      <c r="QT300" s="646"/>
      <c r="QU300" s="709" t="s">
        <v>63</v>
      </c>
      <c r="QV300" s="709"/>
      <c r="QW300" s="709">
        <v>0.1</v>
      </c>
      <c r="QX300" s="736"/>
      <c r="QZ300" s="619" t="s">
        <v>74</v>
      </c>
      <c r="RA300" s="26">
        <v>14.95</v>
      </c>
      <c r="RB300" s="26">
        <v>16.068000000000001</v>
      </c>
      <c r="RC300" s="491"/>
      <c r="RD300" s="307" t="s">
        <v>62</v>
      </c>
      <c r="RE300" s="27">
        <f>RB300-RA300+RL300-RK300</f>
        <v>1.2180000000000022</v>
      </c>
      <c r="RF300" s="28">
        <f>RE300/RA300</f>
        <v>8.1471571906354665E-2</v>
      </c>
      <c r="RG300" s="28"/>
      <c r="RH300" s="28"/>
      <c r="RI300" s="28"/>
      <c r="RJ300" s="532" t="s">
        <v>63</v>
      </c>
      <c r="RK300" s="545"/>
      <c r="RL300" s="546">
        <v>0.1</v>
      </c>
      <c r="RM300" s="632"/>
      <c r="RQ300" s="619" t="s">
        <v>74</v>
      </c>
      <c r="RR300" s="26">
        <v>14.95</v>
      </c>
      <c r="RS300" s="26">
        <v>16.068000000000001</v>
      </c>
      <c r="RT300" s="491"/>
      <c r="RU300" s="307" t="s">
        <v>62</v>
      </c>
      <c r="RV300" s="27">
        <f>RS300-RR300+SC300-SB300</f>
        <v>1.2180000000000022</v>
      </c>
      <c r="RW300" s="28">
        <f>RV300/RR300</f>
        <v>8.1471571906354665E-2</v>
      </c>
      <c r="RX300" s="28"/>
      <c r="RY300" s="28"/>
      <c r="RZ300" s="28"/>
      <c r="SA300" s="532" t="s">
        <v>63</v>
      </c>
      <c r="SB300" s="545"/>
      <c r="SC300" s="546">
        <v>0.1</v>
      </c>
      <c r="SD300" s="632"/>
    </row>
    <row r="301" spans="1:498">
      <c r="A301" s="480" t="s">
        <v>796</v>
      </c>
      <c r="B301" s="481">
        <v>20</v>
      </c>
      <c r="C301" s="480" t="s">
        <v>95</v>
      </c>
      <c r="D301" s="793">
        <v>1044</v>
      </c>
      <c r="E301" s="484" t="s">
        <v>788</v>
      </c>
      <c r="F301" s="480" t="s">
        <v>789</v>
      </c>
      <c r="G301" s="614" t="s">
        <v>797</v>
      </c>
      <c r="H301" s="480"/>
      <c r="J301" s="692"/>
      <c r="K301" s="696">
        <v>13.7</v>
      </c>
      <c r="L301" s="696">
        <v>14.85</v>
      </c>
      <c r="M301" s="696" t="s">
        <v>62</v>
      </c>
      <c r="N301" s="709">
        <f>L301-K301-R301+S301</f>
        <v>0.85000000000000031</v>
      </c>
      <c r="O301" s="646">
        <f>N301/K301</f>
        <v>6.2043795620437985E-2</v>
      </c>
      <c r="P301" s="646"/>
      <c r="Q301" s="709" t="s">
        <v>63</v>
      </c>
      <c r="R301" s="709">
        <v>0.4</v>
      </c>
      <c r="S301" s="709">
        <v>0.1</v>
      </c>
      <c r="T301" s="709"/>
      <c r="U301" s="709"/>
      <c r="V301" s="736"/>
      <c r="X301" s="692"/>
      <c r="Y301" s="696">
        <v>13.7</v>
      </c>
      <c r="Z301" s="696">
        <v>14.85</v>
      </c>
      <c r="AA301" s="696" t="s">
        <v>62</v>
      </c>
      <c r="AB301" s="709">
        <f>Z301-Y301-AF301+AG301</f>
        <v>0.85000000000000031</v>
      </c>
      <c r="AC301" s="646">
        <f>AB301/Z301</f>
        <v>5.7239057239057263E-2</v>
      </c>
      <c r="AD301" s="646"/>
      <c r="AE301" s="709" t="s">
        <v>63</v>
      </c>
      <c r="AF301" s="709">
        <v>0.4</v>
      </c>
      <c r="AG301" s="709">
        <v>0.1</v>
      </c>
      <c r="AH301" s="709"/>
      <c r="AI301" s="709"/>
      <c r="AJ301" s="736"/>
      <c r="AL301" s="692"/>
      <c r="AM301" s="696">
        <v>13.7</v>
      </c>
      <c r="AN301" s="696">
        <v>14.85</v>
      </c>
      <c r="AO301" s="696" t="s">
        <v>62</v>
      </c>
      <c r="AP301" s="709">
        <f>AN301-AM301+AU301-AT301</f>
        <v>1.2500000000000004</v>
      </c>
      <c r="AQ301" s="646">
        <f>AP301/AM301</f>
        <v>9.12408759124088E-2</v>
      </c>
      <c r="AR301" s="646"/>
      <c r="AS301" s="709" t="s">
        <v>63</v>
      </c>
      <c r="AT301" s="709"/>
      <c r="AU301" s="709">
        <v>0.1</v>
      </c>
      <c r="AV301" s="709"/>
      <c r="AW301" s="709"/>
      <c r="AX301" s="736"/>
      <c r="AZ301" s="692"/>
      <c r="BA301" s="696">
        <v>13.7</v>
      </c>
      <c r="BB301" s="696">
        <v>14.85</v>
      </c>
      <c r="BC301" s="696" t="s">
        <v>62</v>
      </c>
      <c r="BD301" s="709">
        <f>BB301-BA301+BI301-BH301</f>
        <v>1.2500000000000004</v>
      </c>
      <c r="BE301" s="646">
        <f>BD301/BA301</f>
        <v>9.12408759124088E-2</v>
      </c>
      <c r="BF301" s="646"/>
      <c r="BG301" s="709" t="s">
        <v>63</v>
      </c>
      <c r="BH301" s="709"/>
      <c r="BI301" s="709">
        <v>0.1</v>
      </c>
      <c r="BJ301" s="709"/>
      <c r="BK301" s="709"/>
      <c r="BL301" s="736"/>
      <c r="BN301" s="692"/>
      <c r="BO301" s="696">
        <v>13.7</v>
      </c>
      <c r="BP301" s="696">
        <v>14.85</v>
      </c>
      <c r="BQ301" s="696" t="s">
        <v>62</v>
      </c>
      <c r="BR301" s="709">
        <f>BP301-BO301+BW301-BV301</f>
        <v>1.2500000000000004</v>
      </c>
      <c r="BS301" s="646">
        <f>BR301/BO301</f>
        <v>9.12408759124088E-2</v>
      </c>
      <c r="BT301" s="646"/>
      <c r="BU301" s="709" t="s">
        <v>63</v>
      </c>
      <c r="BV301" s="709"/>
      <c r="BW301" s="709">
        <v>0.1</v>
      </c>
      <c r="BX301" s="709"/>
      <c r="BY301" s="709"/>
      <c r="BZ301" s="736"/>
      <c r="CB301" s="692"/>
      <c r="CC301" s="696">
        <v>13.7</v>
      </c>
      <c r="CD301" s="696">
        <v>14.85</v>
      </c>
      <c r="CE301" s="696" t="s">
        <v>62</v>
      </c>
      <c r="CF301" s="709">
        <f>CD301-CC301+CK301-CJ301</f>
        <v>1.2500000000000004</v>
      </c>
      <c r="CG301" s="646">
        <f>CF301/CC301</f>
        <v>9.12408759124088E-2</v>
      </c>
      <c r="CH301" s="646"/>
      <c r="CI301" s="709" t="s">
        <v>63</v>
      </c>
      <c r="CJ301" s="709"/>
      <c r="CK301" s="709">
        <v>0.1</v>
      </c>
      <c r="CL301" s="709"/>
      <c r="CM301" s="709"/>
      <c r="CN301" s="736"/>
      <c r="CP301" s="692"/>
      <c r="CQ301" s="696">
        <v>13.7</v>
      </c>
      <c r="CR301" s="696">
        <v>14.85</v>
      </c>
      <c r="CS301" s="696" t="s">
        <v>62</v>
      </c>
      <c r="CT301" s="709">
        <f>CR301-CQ301+CY301-CX301</f>
        <v>1.2500000000000004</v>
      </c>
      <c r="CU301" s="646">
        <f>CT301/CQ301</f>
        <v>9.12408759124088E-2</v>
      </c>
      <c r="CV301" s="646"/>
      <c r="CW301" s="709" t="s">
        <v>63</v>
      </c>
      <c r="CX301" s="709"/>
      <c r="CY301" s="709">
        <v>0.1</v>
      </c>
      <c r="CZ301" s="709"/>
      <c r="DA301" s="709"/>
      <c r="DB301" s="736"/>
      <c r="DD301" s="692"/>
      <c r="DE301" s="696">
        <v>13.7</v>
      </c>
      <c r="DF301" s="696">
        <v>14.85</v>
      </c>
      <c r="DG301" s="696"/>
      <c r="DH301" s="696"/>
      <c r="DI301" s="696" t="s">
        <v>62</v>
      </c>
      <c r="DJ301" s="709">
        <f>DF301-DE301+DO301-DN301</f>
        <v>1.2500000000000004</v>
      </c>
      <c r="DK301" s="646">
        <f>DJ301/DE301</f>
        <v>9.12408759124088E-2</v>
      </c>
      <c r="DL301" s="646"/>
      <c r="DM301" s="709" t="s">
        <v>63</v>
      </c>
      <c r="DN301" s="709"/>
      <c r="DO301" s="709">
        <v>0.1</v>
      </c>
      <c r="DP301" s="709"/>
      <c r="DQ301" s="709"/>
      <c r="DR301" s="736"/>
      <c r="DT301" s="692"/>
      <c r="DU301" s="696">
        <v>13.7</v>
      </c>
      <c r="DV301" s="696">
        <v>14.85</v>
      </c>
      <c r="DW301" s="696" t="s">
        <v>62</v>
      </c>
      <c r="DX301" s="709">
        <f>DV301-DU301+EC301-EB301</f>
        <v>1.2500000000000004</v>
      </c>
      <c r="DY301" s="646">
        <f>DX301/DU301</f>
        <v>9.12408759124088E-2</v>
      </c>
      <c r="DZ301" s="646"/>
      <c r="EA301" s="709" t="s">
        <v>63</v>
      </c>
      <c r="EB301" s="709"/>
      <c r="EC301" s="709">
        <v>0.1</v>
      </c>
      <c r="ED301" s="709"/>
      <c r="EE301" s="709"/>
      <c r="EF301" s="736"/>
      <c r="EG301" s="736"/>
      <c r="EH301" s="692"/>
      <c r="EI301" s="696">
        <v>13.7</v>
      </c>
      <c r="EJ301" s="696">
        <v>14.85</v>
      </c>
      <c r="EK301" s="696" t="s">
        <v>62</v>
      </c>
      <c r="EL301" s="709">
        <f>EJ301-EI301+EP301-EO301</f>
        <v>1.2500000000000004</v>
      </c>
      <c r="EM301" s="646">
        <f>EL301/EI301</f>
        <v>9.12408759124088E-2</v>
      </c>
      <c r="EN301" s="709" t="s">
        <v>63</v>
      </c>
      <c r="EO301" s="709"/>
      <c r="EP301" s="709">
        <v>0.1</v>
      </c>
      <c r="EQ301" s="709"/>
      <c r="ER301" s="709"/>
      <c r="ES301" s="736"/>
      <c r="EU301" s="692"/>
      <c r="EV301" s="696">
        <v>13.7</v>
      </c>
      <c r="EW301" s="696">
        <v>14.85</v>
      </c>
      <c r="EX301" s="696" t="s">
        <v>62</v>
      </c>
      <c r="EY301" s="709">
        <f>EW301-EV301+FC301-FB301</f>
        <v>1.2500000000000004</v>
      </c>
      <c r="EZ301" s="646">
        <f>EY301/EV301</f>
        <v>9.12408759124088E-2</v>
      </c>
      <c r="FA301" s="709" t="s">
        <v>63</v>
      </c>
      <c r="FB301" s="709"/>
      <c r="FC301" s="709">
        <v>0.1</v>
      </c>
      <c r="FD301" s="709"/>
      <c r="FE301" s="709"/>
      <c r="FF301" s="736"/>
      <c r="FH301" s="692"/>
      <c r="FI301" s="696">
        <v>13.7</v>
      </c>
      <c r="FJ301" s="696">
        <v>14.85</v>
      </c>
      <c r="FK301" s="696" t="s">
        <v>62</v>
      </c>
      <c r="FL301" s="709">
        <f>FJ301-FI301+FP301-FO301</f>
        <v>1.2500000000000004</v>
      </c>
      <c r="FM301" s="646">
        <f>FL301/FI301</f>
        <v>9.12408759124088E-2</v>
      </c>
      <c r="FN301" s="709" t="s">
        <v>63</v>
      </c>
      <c r="FO301" s="709"/>
      <c r="FP301" s="709">
        <v>0.1</v>
      </c>
      <c r="FQ301" s="709"/>
      <c r="FR301" s="709"/>
      <c r="FS301" s="736"/>
      <c r="FU301" s="692"/>
      <c r="FV301" s="696">
        <v>13.7</v>
      </c>
      <c r="FW301" s="696">
        <v>14.85</v>
      </c>
      <c r="FX301" s="696"/>
      <c r="FY301" s="696" t="s">
        <v>62</v>
      </c>
      <c r="FZ301" s="709">
        <f>FW301-FV301+GD301-GC301</f>
        <v>1.2500000000000004</v>
      </c>
      <c r="GA301" s="646">
        <f>FZ301/FV301</f>
        <v>9.12408759124088E-2</v>
      </c>
      <c r="GB301" s="709" t="s">
        <v>63</v>
      </c>
      <c r="GC301" s="709"/>
      <c r="GD301" s="709">
        <v>0.1</v>
      </c>
      <c r="GE301" s="709"/>
      <c r="GF301" s="709"/>
      <c r="GG301" s="736"/>
      <c r="GI301" s="692"/>
      <c r="GJ301" s="696">
        <v>13.7</v>
      </c>
      <c r="GK301" s="696">
        <v>14.85</v>
      </c>
      <c r="GL301" s="696"/>
      <c r="GM301" s="696" t="s">
        <v>62</v>
      </c>
      <c r="GN301" s="709">
        <f>GK301-GJ301+GR301-GQ301</f>
        <v>1.2500000000000004</v>
      </c>
      <c r="GO301" s="646">
        <f>GN301/GJ301</f>
        <v>9.12408759124088E-2</v>
      </c>
      <c r="GP301" s="709" t="s">
        <v>63</v>
      </c>
      <c r="GQ301" s="709"/>
      <c r="GR301" s="709">
        <v>0.1</v>
      </c>
      <c r="GS301" s="709"/>
      <c r="GT301" s="709"/>
      <c r="GU301" s="736"/>
      <c r="GW301" s="692"/>
      <c r="GX301" s="696">
        <v>13.7</v>
      </c>
      <c r="GY301" s="696">
        <v>14.85</v>
      </c>
      <c r="GZ301" s="696"/>
      <c r="HA301" s="696" t="s">
        <v>62</v>
      </c>
      <c r="HB301" s="709">
        <f>GY301-GX301+HF301-HE301</f>
        <v>1.2500000000000004</v>
      </c>
      <c r="HC301" s="646">
        <f>HB301/GX301</f>
        <v>9.12408759124088E-2</v>
      </c>
      <c r="HD301" s="709" t="s">
        <v>63</v>
      </c>
      <c r="HE301" s="709"/>
      <c r="HF301" s="709">
        <v>0.1</v>
      </c>
      <c r="HG301" s="709"/>
      <c r="HH301" s="709"/>
      <c r="HI301" s="736"/>
      <c r="HJ301" s="736"/>
      <c r="HK301" s="692"/>
      <c r="HL301" s="696">
        <v>13.7</v>
      </c>
      <c r="HM301" s="696">
        <v>14.85</v>
      </c>
      <c r="HN301" s="696"/>
      <c r="HO301" s="696" t="s">
        <v>62</v>
      </c>
      <c r="HP301" s="709">
        <f>HM301-HL301+HT301-HS301</f>
        <v>1.2500000000000004</v>
      </c>
      <c r="HQ301" s="646">
        <f>HP301/HL301</f>
        <v>9.12408759124088E-2</v>
      </c>
      <c r="HR301" s="709" t="s">
        <v>63</v>
      </c>
      <c r="HS301" s="709"/>
      <c r="HT301" s="709">
        <v>0.1</v>
      </c>
      <c r="HU301" s="709"/>
      <c r="HV301" s="709"/>
      <c r="HW301" s="736"/>
      <c r="HX301" s="692"/>
      <c r="HY301" s="696">
        <v>13.7</v>
      </c>
      <c r="HZ301" s="696">
        <v>14.85</v>
      </c>
      <c r="IA301" s="696"/>
      <c r="IB301" s="696" t="s">
        <v>62</v>
      </c>
      <c r="IC301" s="709">
        <f>HZ301-HY301+IJ301-II301</f>
        <v>1.2500000000000004</v>
      </c>
      <c r="ID301" s="646">
        <f>IC301/HY301</f>
        <v>9.12408759124088E-2</v>
      </c>
      <c r="IE301" s="646"/>
      <c r="IF301" s="646"/>
      <c r="IG301" s="646"/>
      <c r="IH301" s="709" t="s">
        <v>63</v>
      </c>
      <c r="II301" s="709"/>
      <c r="IJ301" s="709">
        <v>0.1</v>
      </c>
      <c r="IK301" s="709"/>
      <c r="IL301" s="709"/>
      <c r="IM301" s="736"/>
      <c r="IQ301" s="692"/>
      <c r="IR301" s="696">
        <v>13.7</v>
      </c>
      <c r="IS301" s="696">
        <v>14.85</v>
      </c>
      <c r="IT301" s="696"/>
      <c r="IU301" s="696" t="s">
        <v>62</v>
      </c>
      <c r="IV301" s="709">
        <f>IS301-IR301+JC301-JB301</f>
        <v>1.2500000000000004</v>
      </c>
      <c r="IW301" s="646">
        <f>IV301/IR301</f>
        <v>9.12408759124088E-2</v>
      </c>
      <c r="IX301" s="646"/>
      <c r="IY301" s="646"/>
      <c r="IZ301" s="646"/>
      <c r="JA301" s="709" t="s">
        <v>63</v>
      </c>
      <c r="JB301" s="709"/>
      <c r="JC301" s="709">
        <v>0.1</v>
      </c>
      <c r="JD301" s="709"/>
      <c r="JE301" s="709"/>
      <c r="JF301" s="736"/>
      <c r="JH301" s="692"/>
      <c r="JI301" s="696">
        <v>13.7</v>
      </c>
      <c r="JJ301" s="696">
        <v>14.85</v>
      </c>
      <c r="JK301" s="696"/>
      <c r="JL301" s="696" t="s">
        <v>62</v>
      </c>
      <c r="JM301" s="709">
        <f>JJ301-JI301+JT301-JS301</f>
        <v>1.2500000000000004</v>
      </c>
      <c r="JN301" s="646">
        <f>JM301/JI301</f>
        <v>9.12408759124088E-2</v>
      </c>
      <c r="JO301" s="646"/>
      <c r="JP301" s="646"/>
      <c r="JQ301" s="646"/>
      <c r="JR301" s="709" t="s">
        <v>63</v>
      </c>
      <c r="JS301" s="709"/>
      <c r="JT301" s="709">
        <v>0.1</v>
      </c>
      <c r="JU301" s="709"/>
      <c r="JV301" s="709"/>
      <c r="JW301" s="736"/>
      <c r="JZ301" s="692"/>
      <c r="KA301" s="696">
        <v>13.7</v>
      </c>
      <c r="KB301" s="696">
        <v>14.85</v>
      </c>
      <c r="KC301" s="696"/>
      <c r="KD301" s="696" t="s">
        <v>62</v>
      </c>
      <c r="KE301" s="709">
        <f>KB301-KA301+KL301-KK301</f>
        <v>1.2500000000000004</v>
      </c>
      <c r="KF301" s="646">
        <f>KE301/KA301</f>
        <v>9.12408759124088E-2</v>
      </c>
      <c r="KG301" s="646"/>
      <c r="KH301" s="646"/>
      <c r="KI301" s="646"/>
      <c r="KJ301" s="709" t="s">
        <v>63</v>
      </c>
      <c r="KK301" s="709"/>
      <c r="KL301" s="709">
        <v>0.1</v>
      </c>
      <c r="KM301" s="709"/>
      <c r="KN301" s="709"/>
      <c r="KO301" s="736"/>
      <c r="KQ301" s="752" t="s">
        <v>74</v>
      </c>
      <c r="KR301" s="696">
        <v>13.7</v>
      </c>
      <c r="KS301" s="754">
        <v>14.247999999999999</v>
      </c>
      <c r="KT301" s="696"/>
      <c r="KU301" s="758" t="s">
        <v>62</v>
      </c>
      <c r="KV301" s="709">
        <f>KS301-KR301+LC301-LB301</f>
        <v>0.64800000000000002</v>
      </c>
      <c r="KW301" s="646">
        <f>KV301/KR301</f>
        <v>4.7299270072992707E-2</v>
      </c>
      <c r="KX301" s="646"/>
      <c r="KY301" s="646"/>
      <c r="KZ301" s="646"/>
      <c r="LA301" s="709" t="s">
        <v>63</v>
      </c>
      <c r="LB301" s="709"/>
      <c r="LC301" s="709">
        <v>0.1</v>
      </c>
      <c r="LD301" s="709"/>
      <c r="LE301" s="709"/>
      <c r="LF301" s="736"/>
      <c r="LI301" s="752" t="s">
        <v>74</v>
      </c>
      <c r="LJ301" s="696">
        <v>13.7</v>
      </c>
      <c r="LK301" s="754">
        <v>14.247999999999999</v>
      </c>
      <c r="LL301" s="696"/>
      <c r="LM301" s="758" t="s">
        <v>62</v>
      </c>
      <c r="LN301" s="709">
        <f>LK301-LJ301+LU301-LT301</f>
        <v>0.64800000000000002</v>
      </c>
      <c r="LO301" s="646">
        <f>LN301/LJ301</f>
        <v>4.7299270072992707E-2</v>
      </c>
      <c r="LP301" s="646"/>
      <c r="LQ301" s="646"/>
      <c r="LR301" s="646"/>
      <c r="LS301" s="709" t="s">
        <v>63</v>
      </c>
      <c r="LT301" s="709"/>
      <c r="LU301" s="709">
        <v>0.1</v>
      </c>
      <c r="LV301" s="709"/>
      <c r="LW301" s="709"/>
      <c r="LX301" s="736"/>
      <c r="LZ301" s="752" t="s">
        <v>74</v>
      </c>
      <c r="MA301" s="696">
        <v>13.7</v>
      </c>
      <c r="MB301" s="754">
        <v>14.247999999999999</v>
      </c>
      <c r="MC301" s="696"/>
      <c r="MD301" s="758" t="s">
        <v>62</v>
      </c>
      <c r="ME301" s="709">
        <f>MB301-MA301+ML301-MK301</f>
        <v>0.64800000000000002</v>
      </c>
      <c r="MF301" s="646">
        <f>ME301/MA301</f>
        <v>4.7299270072992707E-2</v>
      </c>
      <c r="MG301" s="646"/>
      <c r="MH301" s="646"/>
      <c r="MI301" s="646"/>
      <c r="MJ301" s="709" t="s">
        <v>63</v>
      </c>
      <c r="MK301" s="709"/>
      <c r="ML301" s="709">
        <v>0.1</v>
      </c>
      <c r="MM301" s="709"/>
      <c r="MN301" s="709"/>
      <c r="MO301" s="736"/>
      <c r="MQ301" s="752" t="s">
        <v>74</v>
      </c>
      <c r="MR301" s="696">
        <v>13.7</v>
      </c>
      <c r="MS301" s="754">
        <v>14.247999999999999</v>
      </c>
      <c r="MT301" s="696"/>
      <c r="MU301" s="758" t="s">
        <v>62</v>
      </c>
      <c r="MV301" s="709">
        <f>MS301-MR301+NC301-NB301</f>
        <v>0.64800000000000002</v>
      </c>
      <c r="MW301" s="646">
        <f>MV301/MR301</f>
        <v>4.7299270072992707E-2</v>
      </c>
      <c r="MX301" s="646"/>
      <c r="MY301" s="646"/>
      <c r="MZ301" s="646"/>
      <c r="NA301" s="709" t="s">
        <v>63</v>
      </c>
      <c r="NB301" s="709"/>
      <c r="NC301" s="709">
        <v>0.1</v>
      </c>
      <c r="ND301" s="709"/>
      <c r="NE301" s="709"/>
      <c r="NF301" s="736"/>
      <c r="NI301" s="752" t="s">
        <v>74</v>
      </c>
      <c r="NJ301" s="696">
        <v>13.7</v>
      </c>
      <c r="NK301" s="754">
        <v>14.247999999999999</v>
      </c>
      <c r="NL301" s="696"/>
      <c r="NM301" s="758" t="s">
        <v>62</v>
      </c>
      <c r="NN301" s="709">
        <f>NK301-NJ301+NU301-NT301</f>
        <v>0.64800000000000002</v>
      </c>
      <c r="NO301" s="646">
        <f>NN301/NJ301</f>
        <v>4.7299270072992707E-2</v>
      </c>
      <c r="NP301" s="646"/>
      <c r="NQ301" s="646"/>
      <c r="NR301" s="646"/>
      <c r="NS301" s="709" t="s">
        <v>63</v>
      </c>
      <c r="NT301" s="709"/>
      <c r="NU301" s="709">
        <v>0.1</v>
      </c>
      <c r="NV301" s="709"/>
      <c r="NW301" s="709"/>
      <c r="NX301" s="736"/>
      <c r="OA301" s="752" t="s">
        <v>74</v>
      </c>
      <c r="OB301" s="696">
        <v>13.7</v>
      </c>
      <c r="OC301" s="754">
        <v>14.247999999999999</v>
      </c>
      <c r="OD301" s="696"/>
      <c r="OE301" s="758" t="s">
        <v>62</v>
      </c>
      <c r="OF301" s="709">
        <f>OC301-OB301+OM301-OL301</f>
        <v>0.64800000000000002</v>
      </c>
      <c r="OG301" s="646">
        <f>OF301/OB301</f>
        <v>4.7299270072992707E-2</v>
      </c>
      <c r="OH301" s="646"/>
      <c r="OI301" s="646"/>
      <c r="OJ301" s="646"/>
      <c r="OK301" s="709" t="s">
        <v>63</v>
      </c>
      <c r="OL301" s="709"/>
      <c r="OM301" s="709">
        <v>0.1</v>
      </c>
      <c r="ON301" s="736"/>
      <c r="OQ301" s="752" t="s">
        <v>74</v>
      </c>
      <c r="OR301" s="696">
        <v>13.7</v>
      </c>
      <c r="OS301" s="754">
        <v>14.247999999999999</v>
      </c>
      <c r="OT301" s="696"/>
      <c r="OU301" s="758" t="s">
        <v>62</v>
      </c>
      <c r="OV301" s="709">
        <f>OS301-OR301+PC301-PB301</f>
        <v>0.64800000000000002</v>
      </c>
      <c r="OW301" s="646">
        <f>OV301/OR301</f>
        <v>4.7299270072992707E-2</v>
      </c>
      <c r="OX301" s="646"/>
      <c r="OY301" s="646"/>
      <c r="OZ301" s="646"/>
      <c r="PA301" s="709" t="s">
        <v>63</v>
      </c>
      <c r="PB301" s="709"/>
      <c r="PC301" s="709">
        <v>0.1</v>
      </c>
      <c r="PD301" s="736"/>
      <c r="PG301" s="752" t="s">
        <v>74</v>
      </c>
      <c r="PH301" s="696">
        <v>13.7</v>
      </c>
      <c r="PI301" s="754">
        <v>14.247999999999999</v>
      </c>
      <c r="PJ301" s="696"/>
      <c r="PK301" s="758" t="s">
        <v>62</v>
      </c>
      <c r="PL301" s="709">
        <f>PI301-PH301+PS301-PR301</f>
        <v>0.64800000000000002</v>
      </c>
      <c r="PM301" s="646">
        <f>PL301/PH301</f>
        <v>4.7299270072992707E-2</v>
      </c>
      <c r="PN301" s="646"/>
      <c r="PO301" s="646"/>
      <c r="PP301" s="646"/>
      <c r="PQ301" s="709" t="s">
        <v>63</v>
      </c>
      <c r="PR301" s="709"/>
      <c r="PS301" s="709">
        <v>0.1</v>
      </c>
      <c r="PT301" s="736"/>
      <c r="PV301" s="752" t="s">
        <v>74</v>
      </c>
      <c r="PW301" s="696">
        <v>13.7</v>
      </c>
      <c r="PX301" s="754">
        <v>14.247999999999999</v>
      </c>
      <c r="PY301" s="696"/>
      <c r="PZ301" s="758" t="s">
        <v>62</v>
      </c>
      <c r="QA301" s="709">
        <f>PX301-PW301+QH301-QG301</f>
        <v>0.64800000000000002</v>
      </c>
      <c r="QB301" s="646">
        <f>QA301/PW301</f>
        <v>4.7299270072992707E-2</v>
      </c>
      <c r="QC301" s="646"/>
      <c r="QD301" s="646"/>
      <c r="QE301" s="646"/>
      <c r="QF301" s="709" t="s">
        <v>63</v>
      </c>
      <c r="QG301" s="709"/>
      <c r="QH301" s="709">
        <v>0.1</v>
      </c>
      <c r="QI301" s="736"/>
      <c r="QK301" s="752" t="s">
        <v>74</v>
      </c>
      <c r="QL301" s="696">
        <v>13.7</v>
      </c>
      <c r="QM301" s="754">
        <v>14.247999999999999</v>
      </c>
      <c r="QN301" s="696"/>
      <c r="QO301" s="758" t="s">
        <v>62</v>
      </c>
      <c r="QP301" s="709">
        <f>QM301-QL301+QW301-QV301</f>
        <v>0.64800000000000002</v>
      </c>
      <c r="QQ301" s="646">
        <f>QP301/QL301</f>
        <v>4.7299270072992707E-2</v>
      </c>
      <c r="QR301" s="646"/>
      <c r="QS301" s="646"/>
      <c r="QT301" s="646"/>
      <c r="QU301" s="709" t="s">
        <v>63</v>
      </c>
      <c r="QV301" s="709"/>
      <c r="QW301" s="709">
        <v>0.1</v>
      </c>
      <c r="QX301" s="736"/>
      <c r="QZ301" s="619" t="s">
        <v>74</v>
      </c>
      <c r="RA301" s="26">
        <v>13.7</v>
      </c>
      <c r="RB301" s="26">
        <v>14.247999999999999</v>
      </c>
      <c r="RC301" s="491"/>
      <c r="RD301" s="307" t="s">
        <v>62</v>
      </c>
      <c r="RE301" s="27">
        <f>RB301-RA301+RL301-RK301</f>
        <v>0.64800000000000002</v>
      </c>
      <c r="RF301" s="28">
        <f>RE301/RA301</f>
        <v>4.7299270072992707E-2</v>
      </c>
      <c r="RG301" s="28"/>
      <c r="RH301" s="28"/>
      <c r="RI301" s="28"/>
      <c r="RJ301" s="532" t="s">
        <v>63</v>
      </c>
      <c r="RK301" s="545"/>
      <c r="RL301" s="546">
        <v>0.1</v>
      </c>
      <c r="RM301" s="632"/>
      <c r="RQ301" s="619" t="s">
        <v>74</v>
      </c>
      <c r="RR301" s="26">
        <v>13.7</v>
      </c>
      <c r="RS301" s="26">
        <v>14.247999999999999</v>
      </c>
      <c r="RT301" s="491"/>
      <c r="RU301" s="307" t="s">
        <v>62</v>
      </c>
      <c r="RV301" s="27">
        <f>RS301-RR301+SC301-SB301</f>
        <v>0.64800000000000002</v>
      </c>
      <c r="RW301" s="28">
        <f>RV301/RR301</f>
        <v>4.7299270072992707E-2</v>
      </c>
      <c r="RX301" s="28"/>
      <c r="RY301" s="28"/>
      <c r="RZ301" s="28"/>
      <c r="SA301" s="532" t="s">
        <v>63</v>
      </c>
      <c r="SB301" s="545"/>
      <c r="SC301" s="546">
        <v>0.1</v>
      </c>
      <c r="SD301" s="632"/>
    </row>
    <row r="302" spans="1:498">
      <c r="A302" s="480" t="s">
        <v>798</v>
      </c>
      <c r="B302" s="481">
        <v>20</v>
      </c>
      <c r="C302" s="480" t="s">
        <v>95</v>
      </c>
      <c r="D302" s="793">
        <v>1044</v>
      </c>
      <c r="E302" s="484" t="s">
        <v>788</v>
      </c>
      <c r="F302" s="480" t="s">
        <v>789</v>
      </c>
      <c r="G302" s="614" t="s">
        <v>799</v>
      </c>
      <c r="H302" s="480"/>
      <c r="J302" s="692"/>
      <c r="K302" s="696">
        <v>8.15</v>
      </c>
      <c r="L302" s="696">
        <v>9.35</v>
      </c>
      <c r="M302" s="696" t="s">
        <v>62</v>
      </c>
      <c r="N302" s="709">
        <f>L302-K302-R302+S302</f>
        <v>0.79999999999999927</v>
      </c>
      <c r="O302" s="646">
        <f>N302/K302</f>
        <v>9.8159509202453893E-2</v>
      </c>
      <c r="P302" s="646"/>
      <c r="Q302" s="709" t="s">
        <v>63</v>
      </c>
      <c r="R302" s="709">
        <v>0.4</v>
      </c>
      <c r="S302" s="709"/>
      <c r="T302" s="709"/>
      <c r="U302" s="709"/>
      <c r="V302" s="736"/>
      <c r="X302" s="692"/>
      <c r="Y302" s="696">
        <v>8.15</v>
      </c>
      <c r="Z302" s="696">
        <v>9.35</v>
      </c>
      <c r="AA302" s="696" t="s">
        <v>62</v>
      </c>
      <c r="AB302" s="709">
        <f>Z302-Y302-AF302+AG302</f>
        <v>0.79999999999999927</v>
      </c>
      <c r="AC302" s="646">
        <f>AB302/Z302</f>
        <v>8.5561497326203134E-2</v>
      </c>
      <c r="AD302" s="646"/>
      <c r="AE302" s="709" t="s">
        <v>63</v>
      </c>
      <c r="AF302" s="709">
        <v>0.4</v>
      </c>
      <c r="AG302" s="709"/>
      <c r="AH302" s="709"/>
      <c r="AI302" s="709"/>
      <c r="AJ302" s="736"/>
      <c r="AL302" s="692"/>
      <c r="AM302" s="696">
        <v>8.15</v>
      </c>
      <c r="AN302" s="696">
        <v>9.35</v>
      </c>
      <c r="AO302" s="696" t="s">
        <v>62</v>
      </c>
      <c r="AP302" s="709">
        <f>AN302-AM302+AU302-AT302</f>
        <v>1.1999999999999993</v>
      </c>
      <c r="AQ302" s="646">
        <f>AP302/AM302</f>
        <v>0.14723926380368088</v>
      </c>
      <c r="AR302" s="646"/>
      <c r="AS302" s="709" t="s">
        <v>63</v>
      </c>
      <c r="AT302" s="709"/>
      <c r="AU302" s="709"/>
      <c r="AV302" s="709"/>
      <c r="AW302" s="709"/>
      <c r="AX302" s="736"/>
      <c r="AZ302" s="692"/>
      <c r="BA302" s="696">
        <v>8.75</v>
      </c>
      <c r="BB302" s="696">
        <v>9.35</v>
      </c>
      <c r="BC302" s="696" t="s">
        <v>62</v>
      </c>
      <c r="BD302" s="709">
        <f>BB302-BA302+BI302-BH302</f>
        <v>0.59999999999999964</v>
      </c>
      <c r="BE302" s="646">
        <f>BD302/BA302</f>
        <v>6.8571428571428533E-2</v>
      </c>
      <c r="BF302" s="646"/>
      <c r="BG302" s="709" t="s">
        <v>63</v>
      </c>
      <c r="BH302" s="709"/>
      <c r="BI302" s="709"/>
      <c r="BJ302" s="709"/>
      <c r="BK302" s="709"/>
      <c r="BL302" s="736"/>
      <c r="BN302" s="692"/>
      <c r="BO302" s="696">
        <v>8.4499999999999993</v>
      </c>
      <c r="BP302" s="696">
        <v>9.35</v>
      </c>
      <c r="BQ302" s="696" t="s">
        <v>62</v>
      </c>
      <c r="BR302" s="709">
        <f>BP302-BO302+BW302-BV302</f>
        <v>0.90000000000000036</v>
      </c>
      <c r="BS302" s="646">
        <f>BR302/BO302</f>
        <v>0.10650887573964501</v>
      </c>
      <c r="BT302" s="646"/>
      <c r="BU302" s="709" t="s">
        <v>63</v>
      </c>
      <c r="BV302" s="709"/>
      <c r="BW302" s="709"/>
      <c r="BX302" s="709"/>
      <c r="BY302" s="709"/>
      <c r="BZ302" s="736"/>
      <c r="CB302" s="692"/>
      <c r="CC302" s="696">
        <v>8.4499999999999993</v>
      </c>
      <c r="CD302" s="759">
        <v>10.06</v>
      </c>
      <c r="CE302" s="696" t="s">
        <v>62</v>
      </c>
      <c r="CF302" s="709">
        <f>CD302-CC302+CK302-CJ302</f>
        <v>1.6100000000000012</v>
      </c>
      <c r="CG302" s="646">
        <f>CF302/CC302</f>
        <v>0.19053254437869838</v>
      </c>
      <c r="CH302" s="646"/>
      <c r="CI302" s="709" t="s">
        <v>63</v>
      </c>
      <c r="CJ302" s="709"/>
      <c r="CK302" s="709"/>
      <c r="CL302" s="709"/>
      <c r="CM302" s="709"/>
      <c r="CN302" s="736"/>
      <c r="CP302" s="692"/>
      <c r="CQ302" s="696">
        <v>8.4499999999999993</v>
      </c>
      <c r="CR302" s="696">
        <v>10.06</v>
      </c>
      <c r="CS302" s="696" t="s">
        <v>62</v>
      </c>
      <c r="CT302" s="709">
        <f>CR302-CQ302+CY302-CX302</f>
        <v>1.6100000000000012</v>
      </c>
      <c r="CU302" s="646">
        <f>CT302/CQ302</f>
        <v>0.19053254437869838</v>
      </c>
      <c r="CV302" s="646"/>
      <c r="CW302" s="709" t="s">
        <v>63</v>
      </c>
      <c r="CX302" s="709"/>
      <c r="CY302" s="709"/>
      <c r="CZ302" s="709"/>
      <c r="DA302" s="709"/>
      <c r="DB302" s="736"/>
      <c r="DD302" s="692"/>
      <c r="DE302" s="696">
        <v>8.4499999999999993</v>
      </c>
      <c r="DF302" s="696">
        <v>10.06</v>
      </c>
      <c r="DG302" s="696"/>
      <c r="DH302" s="696"/>
      <c r="DI302" s="696" t="s">
        <v>62</v>
      </c>
      <c r="DJ302" s="709">
        <f>DF302-DE302+DO302-DN302</f>
        <v>1.6100000000000012</v>
      </c>
      <c r="DK302" s="646">
        <f>DJ302/DE302</f>
        <v>0.19053254437869838</v>
      </c>
      <c r="DL302" s="646"/>
      <c r="DM302" s="709" t="s">
        <v>63</v>
      </c>
      <c r="DN302" s="709"/>
      <c r="DO302" s="709"/>
      <c r="DP302" s="709"/>
      <c r="DQ302" s="709">
        <f>8.45*1.12</f>
        <v>9.4640000000000004</v>
      </c>
      <c r="DR302" s="736"/>
      <c r="DT302" s="692"/>
      <c r="DU302" s="696">
        <v>8.4499999999999993</v>
      </c>
      <c r="DV302" s="696">
        <v>10.06</v>
      </c>
      <c r="DW302" s="696" t="s">
        <v>62</v>
      </c>
      <c r="DX302" s="709">
        <f>DV302-DU302+EC302-EB302</f>
        <v>1.6100000000000012</v>
      </c>
      <c r="DY302" s="646">
        <f>DX302/DU302</f>
        <v>0.19053254437869838</v>
      </c>
      <c r="DZ302" s="646"/>
      <c r="EA302" s="709" t="s">
        <v>63</v>
      </c>
      <c r="EB302" s="709"/>
      <c r="EC302" s="709"/>
      <c r="ED302" s="709"/>
      <c r="EE302" s="709"/>
      <c r="EF302" s="736"/>
      <c r="EG302" s="736"/>
      <c r="EH302" s="692"/>
      <c r="EI302" s="696">
        <v>8.4499999999999993</v>
      </c>
      <c r="EJ302" s="696">
        <v>10.06</v>
      </c>
      <c r="EK302" s="696" t="s">
        <v>62</v>
      </c>
      <c r="EL302" s="709">
        <f>EJ302-EI302+EP302-EO302</f>
        <v>1.6100000000000012</v>
      </c>
      <c r="EM302" s="646">
        <f>EL302/EI302</f>
        <v>0.19053254437869838</v>
      </c>
      <c r="EN302" s="709" t="s">
        <v>63</v>
      </c>
      <c r="EO302" s="709"/>
      <c r="EP302" s="709"/>
      <c r="EQ302" s="709"/>
      <c r="ER302" s="709"/>
      <c r="ES302" s="736"/>
      <c r="EU302" s="692"/>
      <c r="EV302" s="696">
        <v>8.4499999999999993</v>
      </c>
      <c r="EW302" s="696">
        <v>10.06</v>
      </c>
      <c r="EX302" s="696" t="s">
        <v>62</v>
      </c>
      <c r="EY302" s="709">
        <f>EW302-EV302+FC302-FB302</f>
        <v>1.6100000000000012</v>
      </c>
      <c r="EZ302" s="646">
        <f>EY302/EV302</f>
        <v>0.19053254437869838</v>
      </c>
      <c r="FA302" s="709" t="s">
        <v>63</v>
      </c>
      <c r="FB302" s="709"/>
      <c r="FC302" s="709"/>
      <c r="FD302" s="709"/>
      <c r="FE302" s="709"/>
      <c r="FF302" s="736"/>
      <c r="FH302" s="692"/>
      <c r="FI302" s="696">
        <v>8.4499999999999993</v>
      </c>
      <c r="FJ302" s="696">
        <v>10.06</v>
      </c>
      <c r="FK302" s="696" t="s">
        <v>62</v>
      </c>
      <c r="FL302" s="709">
        <f>FJ302-FI302+FP302-FO302</f>
        <v>1.6100000000000012</v>
      </c>
      <c r="FM302" s="646">
        <f>FL302/FI302</f>
        <v>0.19053254437869838</v>
      </c>
      <c r="FN302" s="709" t="s">
        <v>63</v>
      </c>
      <c r="FO302" s="709"/>
      <c r="FP302" s="709"/>
      <c r="FQ302" s="709"/>
      <c r="FR302" s="709"/>
      <c r="FS302" s="736"/>
      <c r="FU302" s="692"/>
      <c r="FV302" s="696">
        <v>8.4499999999999993</v>
      </c>
      <c r="FW302" s="696">
        <v>10.06</v>
      </c>
      <c r="FX302" s="696"/>
      <c r="FY302" s="696" t="s">
        <v>62</v>
      </c>
      <c r="FZ302" s="709">
        <f>FW302-FV302+GD302-GC302</f>
        <v>1.6100000000000012</v>
      </c>
      <c r="GA302" s="646">
        <f>FZ302/FV302</f>
        <v>0.19053254437869838</v>
      </c>
      <c r="GB302" s="709" t="s">
        <v>63</v>
      </c>
      <c r="GC302" s="709"/>
      <c r="GD302" s="709"/>
      <c r="GE302" s="709"/>
      <c r="GF302" s="709"/>
      <c r="GG302" s="736"/>
      <c r="GI302" s="692"/>
      <c r="GJ302" s="696">
        <v>8.4499999999999993</v>
      </c>
      <c r="GK302" s="696">
        <v>10.06</v>
      </c>
      <c r="GL302" s="696"/>
      <c r="GM302" s="696" t="s">
        <v>62</v>
      </c>
      <c r="GN302" s="709">
        <f>GK302-GJ302+GR302-GQ302</f>
        <v>1.6100000000000012</v>
      </c>
      <c r="GO302" s="646">
        <f>GN302/GJ302</f>
        <v>0.19053254437869838</v>
      </c>
      <c r="GP302" s="709" t="s">
        <v>63</v>
      </c>
      <c r="GQ302" s="709"/>
      <c r="GR302" s="709"/>
      <c r="GS302" s="709"/>
      <c r="GT302" s="709"/>
      <c r="GU302" s="736"/>
      <c r="GW302" s="692"/>
      <c r="GX302" s="696">
        <v>8.4499999999999993</v>
      </c>
      <c r="GY302" s="696">
        <v>10.06</v>
      </c>
      <c r="GZ302" s="696"/>
      <c r="HA302" s="696" t="s">
        <v>62</v>
      </c>
      <c r="HB302" s="709">
        <f>GY302-GX302+HF302-HE302</f>
        <v>1.6100000000000012</v>
      </c>
      <c r="HC302" s="646">
        <f>HB302/GX302</f>
        <v>0.19053254437869838</v>
      </c>
      <c r="HD302" s="709" t="s">
        <v>63</v>
      </c>
      <c r="HE302" s="709"/>
      <c r="HF302" s="709"/>
      <c r="HG302" s="709"/>
      <c r="HH302" s="709"/>
      <c r="HI302" s="736"/>
      <c r="HJ302" s="736"/>
      <c r="HK302" s="692" t="s">
        <v>85</v>
      </c>
      <c r="HL302" s="696">
        <v>8.4499999999999993</v>
      </c>
      <c r="HM302" s="696">
        <v>10.06</v>
      </c>
      <c r="HN302" s="696"/>
      <c r="HO302" s="696" t="s">
        <v>62</v>
      </c>
      <c r="HP302" s="709">
        <f>HM302-HL302+HT302-HS302</f>
        <v>1.6100000000000012</v>
      </c>
      <c r="HQ302" s="646">
        <f>HP302/HL302</f>
        <v>0.19053254437869838</v>
      </c>
      <c r="HR302" s="709" t="s">
        <v>63</v>
      </c>
      <c r="HS302" s="709"/>
      <c r="HT302" s="709"/>
      <c r="HU302" s="709"/>
      <c r="HV302" s="709"/>
      <c r="HW302" s="736"/>
      <c r="HX302" s="692" t="s">
        <v>85</v>
      </c>
      <c r="HY302" s="696">
        <v>8.33</v>
      </c>
      <c r="HZ302" s="696">
        <v>10.06</v>
      </c>
      <c r="IA302" s="696"/>
      <c r="IB302" s="696" t="s">
        <v>62</v>
      </c>
      <c r="IC302" s="709">
        <f>HZ302-HY302+IJ302-II302</f>
        <v>1.7300000000000004</v>
      </c>
      <c r="ID302" s="646">
        <f>IC302/HY302</f>
        <v>0.20768307322929178</v>
      </c>
      <c r="IE302" s="646"/>
      <c r="IF302" s="646"/>
      <c r="IG302" s="646"/>
      <c r="IH302" s="709" t="s">
        <v>63</v>
      </c>
      <c r="II302" s="709"/>
      <c r="IJ302" s="709"/>
      <c r="IK302" s="709"/>
      <c r="IL302" s="709"/>
      <c r="IM302" s="736"/>
      <c r="IO302" s="661">
        <f>ID302-HQ302</f>
        <v>1.7150528850593399E-2</v>
      </c>
      <c r="IQ302" s="692" t="s">
        <v>85</v>
      </c>
      <c r="IR302" s="696">
        <v>8.33</v>
      </c>
      <c r="IS302" s="696">
        <v>10.06</v>
      </c>
      <c r="IT302" s="696"/>
      <c r="IU302" s="696" t="s">
        <v>62</v>
      </c>
      <c r="IV302" s="709">
        <f>IS302-IR302+JC302-JB302</f>
        <v>1.7300000000000004</v>
      </c>
      <c r="IW302" s="646">
        <f>IV302/IR302</f>
        <v>0.20768307322929178</v>
      </c>
      <c r="IX302" s="646"/>
      <c r="IY302" s="646"/>
      <c r="IZ302" s="646"/>
      <c r="JA302" s="709" t="s">
        <v>63</v>
      </c>
      <c r="JB302" s="709"/>
      <c r="JC302" s="709"/>
      <c r="JD302" s="709"/>
      <c r="JE302" s="709"/>
      <c r="JF302" s="736"/>
      <c r="JH302" s="692"/>
      <c r="JI302" s="696">
        <v>8.33</v>
      </c>
      <c r="JJ302" s="696">
        <v>10.06</v>
      </c>
      <c r="JK302" s="696"/>
      <c r="JL302" s="696" t="s">
        <v>62</v>
      </c>
      <c r="JM302" s="709">
        <f>JJ302-JI302+JT302-JS302</f>
        <v>1.7300000000000004</v>
      </c>
      <c r="JN302" s="646">
        <f>JM302/JI302</f>
        <v>0.20768307322929178</v>
      </c>
      <c r="JO302" s="646"/>
      <c r="JP302" s="646"/>
      <c r="JQ302" s="646"/>
      <c r="JR302" s="709" t="s">
        <v>63</v>
      </c>
      <c r="JS302" s="709"/>
      <c r="JT302" s="709"/>
      <c r="JU302" s="709"/>
      <c r="JV302" s="709"/>
      <c r="JW302" s="736"/>
      <c r="JZ302" s="692"/>
      <c r="KA302" s="696">
        <v>8.33</v>
      </c>
      <c r="KB302" s="696">
        <v>10.06</v>
      </c>
      <c r="KC302" s="696"/>
      <c r="KD302" s="696" t="s">
        <v>62</v>
      </c>
      <c r="KE302" s="709">
        <f>KB302-KA302+KL302-KK302</f>
        <v>1.7300000000000004</v>
      </c>
      <c r="KF302" s="646">
        <f>KE302/KA302</f>
        <v>0.20768307322929178</v>
      </c>
      <c r="KG302" s="646"/>
      <c r="KH302" s="646"/>
      <c r="KI302" s="646"/>
      <c r="KJ302" s="709" t="s">
        <v>63</v>
      </c>
      <c r="KK302" s="709"/>
      <c r="KL302" s="709"/>
      <c r="KM302" s="709"/>
      <c r="KN302" s="709"/>
      <c r="KO302" s="736"/>
      <c r="KQ302" s="692"/>
      <c r="KR302" s="696">
        <v>8.33</v>
      </c>
      <c r="KS302" s="696">
        <v>10.06</v>
      </c>
      <c r="KT302" s="696"/>
      <c r="KU302" s="758" t="s">
        <v>62</v>
      </c>
      <c r="KV302" s="709">
        <f>KS302-KR302+LC302-LB302</f>
        <v>1.7300000000000004</v>
      </c>
      <c r="KW302" s="646">
        <f>KV302/KR302</f>
        <v>0.20768307322929178</v>
      </c>
      <c r="KX302" s="646"/>
      <c r="KY302" s="646"/>
      <c r="KZ302" s="646"/>
      <c r="LA302" s="709" t="s">
        <v>63</v>
      </c>
      <c r="LB302" s="709"/>
      <c r="LC302" s="709"/>
      <c r="LD302" s="709"/>
      <c r="LE302" s="709"/>
      <c r="LF302" s="736"/>
      <c r="LI302" s="692" t="s">
        <v>86</v>
      </c>
      <c r="LJ302" s="696">
        <v>8.6329999999999991</v>
      </c>
      <c r="LK302" s="696">
        <v>10.06</v>
      </c>
      <c r="LL302" s="696"/>
      <c r="LM302" s="758" t="s">
        <v>62</v>
      </c>
      <c r="LN302" s="709">
        <f>LK302-LJ302+LU302-LT302</f>
        <v>1.4270000000000014</v>
      </c>
      <c r="LO302" s="646">
        <f>LN302/LJ302</f>
        <v>0.16529595737287173</v>
      </c>
      <c r="LP302" s="646"/>
      <c r="LQ302" s="646"/>
      <c r="LR302" s="646"/>
      <c r="LS302" s="709" t="s">
        <v>63</v>
      </c>
      <c r="LT302" s="709"/>
      <c r="LU302" s="709"/>
      <c r="LV302" s="709"/>
      <c r="LW302" s="709"/>
      <c r="LX302" s="736"/>
      <c r="LZ302" s="692"/>
      <c r="MA302" s="696">
        <v>8.6329999999999991</v>
      </c>
      <c r="MB302" s="696">
        <v>10.06</v>
      </c>
      <c r="MC302" s="696"/>
      <c r="MD302" s="758" t="s">
        <v>62</v>
      </c>
      <c r="ME302" s="709">
        <f>MB302-MA302+ML302-MK302</f>
        <v>1.4270000000000014</v>
      </c>
      <c r="MF302" s="646">
        <f>ME302/MA302</f>
        <v>0.16529595737287173</v>
      </c>
      <c r="MG302" s="646"/>
      <c r="MH302" s="646"/>
      <c r="MI302" s="646"/>
      <c r="MJ302" s="709" t="s">
        <v>63</v>
      </c>
      <c r="MK302" s="709"/>
      <c r="ML302" s="709"/>
      <c r="MM302" s="709"/>
      <c r="MN302" s="709"/>
      <c r="MO302" s="736"/>
      <c r="MQ302" s="692"/>
      <c r="MR302" s="696">
        <v>8.6329999999999991</v>
      </c>
      <c r="MS302" s="696">
        <v>10.06</v>
      </c>
      <c r="MT302" s="696"/>
      <c r="MU302" s="758" t="s">
        <v>62</v>
      </c>
      <c r="MV302" s="709">
        <f>MS302-MR302+NC302-NB302</f>
        <v>1.4270000000000014</v>
      </c>
      <c r="MW302" s="646">
        <f>MV302/MR302</f>
        <v>0.16529595737287173</v>
      </c>
      <c r="MX302" s="646"/>
      <c r="MY302" s="646"/>
      <c r="MZ302" s="646"/>
      <c r="NA302" s="709" t="s">
        <v>63</v>
      </c>
      <c r="NB302" s="709"/>
      <c r="NC302" s="709"/>
      <c r="ND302" s="709"/>
      <c r="NE302" s="709"/>
      <c r="NF302" s="736"/>
      <c r="NI302" s="692"/>
      <c r="NJ302" s="696">
        <v>8.6329999999999991</v>
      </c>
      <c r="NK302" s="696">
        <v>10.06</v>
      </c>
      <c r="NL302" s="696"/>
      <c r="NM302" s="758" t="s">
        <v>62</v>
      </c>
      <c r="NN302" s="709">
        <f>NK302-NJ302+NU302-NT302</f>
        <v>1.4270000000000014</v>
      </c>
      <c r="NO302" s="646">
        <f>NN302/NJ302</f>
        <v>0.16529595737287173</v>
      </c>
      <c r="NP302" s="646"/>
      <c r="NQ302" s="646"/>
      <c r="NR302" s="646"/>
      <c r="NS302" s="709" t="s">
        <v>63</v>
      </c>
      <c r="NT302" s="709"/>
      <c r="NU302" s="709"/>
      <c r="NV302" s="709"/>
      <c r="NW302" s="709"/>
      <c r="NX302" s="736"/>
      <c r="OA302" s="692"/>
      <c r="OB302" s="696">
        <v>8.6329999999999991</v>
      </c>
      <c r="OC302" s="696">
        <v>10.06</v>
      </c>
      <c r="OD302" s="696"/>
      <c r="OE302" s="758" t="s">
        <v>62</v>
      </c>
      <c r="OF302" s="709">
        <f>OC302-OB302+OM302-OL302</f>
        <v>1.4270000000000014</v>
      </c>
      <c r="OG302" s="646">
        <f>OF302/OB302</f>
        <v>0.16529595737287173</v>
      </c>
      <c r="OH302" s="646"/>
      <c r="OI302" s="646"/>
      <c r="OJ302" s="646"/>
      <c r="OK302" s="709" t="s">
        <v>63</v>
      </c>
      <c r="OL302" s="709"/>
      <c r="OM302" s="709"/>
      <c r="ON302" s="736"/>
      <c r="OQ302" s="692"/>
      <c r="OR302" s="696">
        <v>8.6329999999999991</v>
      </c>
      <c r="OS302" s="696">
        <v>10.06</v>
      </c>
      <c r="OT302" s="696"/>
      <c r="OU302" s="758" t="s">
        <v>62</v>
      </c>
      <c r="OV302" s="709">
        <f>OS302-OR302+PC302-PB302</f>
        <v>1.4270000000000014</v>
      </c>
      <c r="OW302" s="646">
        <f>OV302/OR302</f>
        <v>0.16529595737287173</v>
      </c>
      <c r="OX302" s="646"/>
      <c r="OY302" s="646"/>
      <c r="OZ302" s="646"/>
      <c r="PA302" s="709" t="s">
        <v>63</v>
      </c>
      <c r="PB302" s="709"/>
      <c r="PC302" s="709"/>
      <c r="PD302" s="736"/>
      <c r="PG302" s="692"/>
      <c r="PH302" s="696">
        <v>8.6329999999999991</v>
      </c>
      <c r="PI302" s="696">
        <v>10.06</v>
      </c>
      <c r="PJ302" s="696"/>
      <c r="PK302" s="758" t="s">
        <v>62</v>
      </c>
      <c r="PL302" s="709">
        <f>PI302-PH302+PS302-PR302</f>
        <v>1.4270000000000014</v>
      </c>
      <c r="PM302" s="646">
        <f>PL302/PH302</f>
        <v>0.16529595737287173</v>
      </c>
      <c r="PN302" s="646"/>
      <c r="PO302" s="646"/>
      <c r="PP302" s="646"/>
      <c r="PQ302" s="709" t="s">
        <v>63</v>
      </c>
      <c r="PR302" s="709"/>
      <c r="PS302" s="709"/>
      <c r="PT302" s="736"/>
      <c r="PV302" s="692"/>
      <c r="PW302" s="696">
        <v>8.6329999999999991</v>
      </c>
      <c r="PX302" s="696">
        <v>10.06</v>
      </c>
      <c r="PY302" s="696"/>
      <c r="PZ302" s="758" t="s">
        <v>62</v>
      </c>
      <c r="QA302" s="709">
        <f>PX302-PW302+QH302-QG302</f>
        <v>1.4270000000000014</v>
      </c>
      <c r="QB302" s="646">
        <f>QA302/PW302</f>
        <v>0.16529595737287173</v>
      </c>
      <c r="QC302" s="646"/>
      <c r="QD302" s="646"/>
      <c r="QE302" s="646"/>
      <c r="QF302" s="709" t="s">
        <v>63</v>
      </c>
      <c r="QG302" s="709"/>
      <c r="QH302" s="709"/>
      <c r="QI302" s="736"/>
      <c r="QK302" s="692"/>
      <c r="QL302" s="696">
        <v>8.6329999999999991</v>
      </c>
      <c r="QM302" s="696">
        <v>10.06</v>
      </c>
      <c r="QN302" s="696"/>
      <c r="QO302" s="758" t="s">
        <v>62</v>
      </c>
      <c r="QP302" s="709">
        <f>QM302-QL302+QW302-QV302</f>
        <v>1.4270000000000014</v>
      </c>
      <c r="QQ302" s="646">
        <f>QP302/QL302</f>
        <v>0.16529595737287173</v>
      </c>
      <c r="QR302" s="646"/>
      <c r="QS302" s="646"/>
      <c r="QT302" s="646"/>
      <c r="QU302" s="709" t="s">
        <v>63</v>
      </c>
      <c r="QV302" s="709"/>
      <c r="QW302" s="709"/>
      <c r="QX302" s="736"/>
      <c r="QZ302" s="622"/>
      <c r="RA302" s="26">
        <v>8.6329999999999991</v>
      </c>
      <c r="RB302" s="26">
        <v>10.06</v>
      </c>
      <c r="RC302" s="491"/>
      <c r="RD302" s="307" t="s">
        <v>62</v>
      </c>
      <c r="RE302" s="27">
        <f>RB302-RA302+RL302-RK302</f>
        <v>1.4270000000000014</v>
      </c>
      <c r="RF302" s="28">
        <f>RE302/RA302</f>
        <v>0.16529595737287173</v>
      </c>
      <c r="RG302" s="28"/>
      <c r="RH302" s="28"/>
      <c r="RI302" s="28"/>
      <c r="RJ302" s="532" t="s">
        <v>63</v>
      </c>
      <c r="RK302" s="545"/>
      <c r="RL302" s="546"/>
      <c r="RM302" s="632"/>
      <c r="RQ302" s="622"/>
      <c r="RR302" s="26">
        <v>8.6329999999999991</v>
      </c>
      <c r="RS302" s="26">
        <v>10.06</v>
      </c>
      <c r="RT302" s="491"/>
      <c r="RU302" s="307" t="s">
        <v>62</v>
      </c>
      <c r="RV302" s="27">
        <f>RS302-RR302+SC302-SB302</f>
        <v>1.4270000000000014</v>
      </c>
      <c r="RW302" s="28">
        <f>RV302/RR302</f>
        <v>0.16529595737287173</v>
      </c>
      <c r="RX302" s="28"/>
      <c r="RY302" s="28"/>
      <c r="RZ302" s="28"/>
      <c r="SA302" s="532" t="s">
        <v>63</v>
      </c>
      <c r="SB302" s="545"/>
      <c r="SC302" s="546"/>
      <c r="SD302" s="632"/>
    </row>
    <row r="303" spans="1:498">
      <c r="A303" s="480" t="s">
        <v>800</v>
      </c>
      <c r="B303" s="481">
        <v>20</v>
      </c>
      <c r="C303" s="480" t="s">
        <v>95</v>
      </c>
      <c r="D303" s="793">
        <v>1044</v>
      </c>
      <c r="E303" s="484" t="s">
        <v>788</v>
      </c>
      <c r="F303" s="480" t="s">
        <v>789</v>
      </c>
      <c r="G303" s="614" t="s">
        <v>801</v>
      </c>
      <c r="H303" s="480"/>
      <c r="J303" s="692"/>
      <c r="K303" s="696">
        <v>8.15</v>
      </c>
      <c r="L303" s="696">
        <v>9.35</v>
      </c>
      <c r="M303" s="696" t="s">
        <v>62</v>
      </c>
      <c r="N303" s="709">
        <f>L303-K303-R303+S303</f>
        <v>0.79999999999999927</v>
      </c>
      <c r="O303" s="646">
        <f>N303/K303</f>
        <v>9.8159509202453893E-2</v>
      </c>
      <c r="P303" s="646"/>
      <c r="Q303" s="709" t="s">
        <v>63</v>
      </c>
      <c r="R303" s="709">
        <v>0.4</v>
      </c>
      <c r="S303" s="709"/>
      <c r="T303" s="709"/>
      <c r="U303" s="709"/>
      <c r="V303" s="736"/>
      <c r="X303" s="692"/>
      <c r="Y303" s="696">
        <v>8.15</v>
      </c>
      <c r="Z303" s="696">
        <v>9.35</v>
      </c>
      <c r="AA303" s="696" t="s">
        <v>62</v>
      </c>
      <c r="AB303" s="709">
        <f>Z303-Y303-AF303+AG303</f>
        <v>0.79999999999999927</v>
      </c>
      <c r="AC303" s="646">
        <f>AB303/Z303</f>
        <v>8.5561497326203134E-2</v>
      </c>
      <c r="AD303" s="646"/>
      <c r="AE303" s="709" t="s">
        <v>63</v>
      </c>
      <c r="AF303" s="709">
        <v>0.4</v>
      </c>
      <c r="AG303" s="709"/>
      <c r="AH303" s="709"/>
      <c r="AI303" s="709"/>
      <c r="AJ303" s="736"/>
      <c r="AL303" s="692"/>
      <c r="AM303" s="696">
        <v>8.15</v>
      </c>
      <c r="AN303" s="696">
        <v>9.35</v>
      </c>
      <c r="AO303" s="696" t="s">
        <v>62</v>
      </c>
      <c r="AP303" s="709">
        <f>AN303-AM303+AU303-AT303</f>
        <v>1.1999999999999993</v>
      </c>
      <c r="AQ303" s="646">
        <f>AP303/AM303</f>
        <v>0.14723926380368088</v>
      </c>
      <c r="AR303" s="646"/>
      <c r="AS303" s="709" t="s">
        <v>63</v>
      </c>
      <c r="AT303" s="709"/>
      <c r="AU303" s="709"/>
      <c r="AV303" s="709"/>
      <c r="AW303" s="709"/>
      <c r="AX303" s="736"/>
      <c r="AZ303" s="692"/>
      <c r="BA303" s="696">
        <v>8.75</v>
      </c>
      <c r="BB303" s="696">
        <v>9.35</v>
      </c>
      <c r="BC303" s="696" t="s">
        <v>62</v>
      </c>
      <c r="BD303" s="709">
        <f>BB303-BA303+BI303-BH303</f>
        <v>0.59999999999999964</v>
      </c>
      <c r="BE303" s="646">
        <f>BD303/BA303</f>
        <v>6.8571428571428533E-2</v>
      </c>
      <c r="BF303" s="646"/>
      <c r="BG303" s="709" t="s">
        <v>63</v>
      </c>
      <c r="BH303" s="709"/>
      <c r="BI303" s="709"/>
      <c r="BJ303" s="709"/>
      <c r="BK303" s="709"/>
      <c r="BL303" s="736"/>
      <c r="BN303" s="692"/>
      <c r="BO303" s="696">
        <v>8.4499999999999993</v>
      </c>
      <c r="BP303" s="696">
        <v>9.35</v>
      </c>
      <c r="BQ303" s="696" t="s">
        <v>62</v>
      </c>
      <c r="BR303" s="709">
        <f>BP303-BO303+BW303-BV303</f>
        <v>0.90000000000000036</v>
      </c>
      <c r="BS303" s="646">
        <f>BR303/BO303</f>
        <v>0.10650887573964501</v>
      </c>
      <c r="BT303" s="646"/>
      <c r="BU303" s="709" t="s">
        <v>63</v>
      </c>
      <c r="BV303" s="709"/>
      <c r="BW303" s="709"/>
      <c r="BX303" s="709"/>
      <c r="BY303" s="709"/>
      <c r="BZ303" s="736"/>
      <c r="CB303" s="692"/>
      <c r="CC303" s="696">
        <v>8.4499999999999993</v>
      </c>
      <c r="CD303" s="759">
        <v>10.06</v>
      </c>
      <c r="CE303" s="696" t="s">
        <v>62</v>
      </c>
      <c r="CF303" s="709">
        <f>CD303-CC303+CK303-CJ303</f>
        <v>1.6100000000000012</v>
      </c>
      <c r="CG303" s="646">
        <f>CF303/CC303</f>
        <v>0.19053254437869838</v>
      </c>
      <c r="CH303" s="646"/>
      <c r="CI303" s="709" t="s">
        <v>63</v>
      </c>
      <c r="CJ303" s="709"/>
      <c r="CK303" s="709"/>
      <c r="CL303" s="709"/>
      <c r="CM303" s="709"/>
      <c r="CN303" s="736"/>
      <c r="CP303" s="692"/>
      <c r="CQ303" s="696">
        <v>8.4499999999999993</v>
      </c>
      <c r="CR303" s="696">
        <v>10.06</v>
      </c>
      <c r="CS303" s="696" t="s">
        <v>62</v>
      </c>
      <c r="CT303" s="709">
        <f>CR303-CQ303+CY303-CX303</f>
        <v>1.6100000000000012</v>
      </c>
      <c r="CU303" s="646">
        <f>CT303/CQ303</f>
        <v>0.19053254437869838</v>
      </c>
      <c r="CV303" s="646"/>
      <c r="CW303" s="709" t="s">
        <v>63</v>
      </c>
      <c r="CX303" s="709"/>
      <c r="CY303" s="709"/>
      <c r="CZ303" s="709"/>
      <c r="DA303" s="709"/>
      <c r="DB303" s="736"/>
      <c r="DD303" s="692"/>
      <c r="DE303" s="696">
        <v>8.4499999999999993</v>
      </c>
      <c r="DF303" s="696">
        <v>10.06</v>
      </c>
      <c r="DG303" s="696"/>
      <c r="DH303" s="696"/>
      <c r="DI303" s="696" t="s">
        <v>62</v>
      </c>
      <c r="DJ303" s="709">
        <f>DF303-DE303+DO303-DN303</f>
        <v>1.6100000000000012</v>
      </c>
      <c r="DK303" s="646">
        <f>DJ303/DE303</f>
        <v>0.19053254437869838</v>
      </c>
      <c r="DL303" s="646"/>
      <c r="DM303" s="709" t="s">
        <v>63</v>
      </c>
      <c r="DN303" s="709"/>
      <c r="DO303" s="709"/>
      <c r="DP303" s="709"/>
      <c r="DQ303" s="709">
        <f>DQ302+0.5</f>
        <v>9.9640000000000004</v>
      </c>
      <c r="DR303" s="736"/>
      <c r="DT303" s="739"/>
      <c r="DU303" s="696">
        <v>8.4499999999999993</v>
      </c>
      <c r="DV303" s="696">
        <v>10.06</v>
      </c>
      <c r="DW303" s="696" t="s">
        <v>62</v>
      </c>
      <c r="DX303" s="709">
        <f>DV303-DU303+EC303-EB303</f>
        <v>1.6100000000000012</v>
      </c>
      <c r="DY303" s="646">
        <f>DX303/DU303</f>
        <v>0.19053254437869838</v>
      </c>
      <c r="DZ303" s="646"/>
      <c r="EA303" s="709" t="s">
        <v>63</v>
      </c>
      <c r="EB303" s="709"/>
      <c r="EC303" s="709"/>
      <c r="ED303" s="709"/>
      <c r="EE303" s="709"/>
      <c r="EF303" s="736"/>
      <c r="EG303" s="736"/>
      <c r="EH303" s="739"/>
      <c r="EI303" s="696">
        <v>8.4499999999999993</v>
      </c>
      <c r="EJ303" s="696">
        <v>10.06</v>
      </c>
      <c r="EK303" s="696" t="s">
        <v>62</v>
      </c>
      <c r="EL303" s="709">
        <f>EJ303-EI303+EP303-EO303</f>
        <v>1.6100000000000012</v>
      </c>
      <c r="EM303" s="646">
        <f>EL303/EI303</f>
        <v>0.19053254437869838</v>
      </c>
      <c r="EN303" s="709" t="s">
        <v>63</v>
      </c>
      <c r="EO303" s="709"/>
      <c r="EP303" s="709"/>
      <c r="EQ303" s="709"/>
      <c r="ER303" s="709"/>
      <c r="ES303" s="736"/>
      <c r="EU303" s="739"/>
      <c r="EV303" s="696">
        <v>8.4499999999999993</v>
      </c>
      <c r="EW303" s="696">
        <v>10.06</v>
      </c>
      <c r="EX303" s="696" t="s">
        <v>62</v>
      </c>
      <c r="EY303" s="709">
        <f>EW303-EV303+FC303-FB303</f>
        <v>1.6100000000000012</v>
      </c>
      <c r="EZ303" s="646">
        <f>EY303/EV303</f>
        <v>0.19053254437869838</v>
      </c>
      <c r="FA303" s="709" t="s">
        <v>63</v>
      </c>
      <c r="FB303" s="709"/>
      <c r="FC303" s="709"/>
      <c r="FD303" s="709"/>
      <c r="FE303" s="709"/>
      <c r="FF303" s="736"/>
      <c r="FH303" s="739"/>
      <c r="FI303" s="696">
        <v>8.4499999999999993</v>
      </c>
      <c r="FJ303" s="696">
        <v>10.06</v>
      </c>
      <c r="FK303" s="696" t="s">
        <v>62</v>
      </c>
      <c r="FL303" s="709">
        <f>FJ303-FI303+FP303-FO303</f>
        <v>1.6100000000000012</v>
      </c>
      <c r="FM303" s="646">
        <f>FL303/FI303</f>
        <v>0.19053254437869838</v>
      </c>
      <c r="FN303" s="709" t="s">
        <v>63</v>
      </c>
      <c r="FO303" s="709"/>
      <c r="FP303" s="709"/>
      <c r="FQ303" s="709"/>
      <c r="FR303" s="709"/>
      <c r="FS303" s="736"/>
      <c r="FU303" s="739"/>
      <c r="FV303" s="696">
        <v>8.4499999999999993</v>
      </c>
      <c r="FW303" s="696">
        <v>10.06</v>
      </c>
      <c r="FX303" s="696"/>
      <c r="FY303" s="696" t="s">
        <v>62</v>
      </c>
      <c r="FZ303" s="709">
        <f>FW303-FV303+GD303-GC303</f>
        <v>1.6100000000000012</v>
      </c>
      <c r="GA303" s="646">
        <f>FZ303/FV303</f>
        <v>0.19053254437869838</v>
      </c>
      <c r="GB303" s="709" t="s">
        <v>63</v>
      </c>
      <c r="GC303" s="709"/>
      <c r="GD303" s="709"/>
      <c r="GE303" s="709"/>
      <c r="GF303" s="709"/>
      <c r="GG303" s="736"/>
      <c r="GI303" s="739"/>
      <c r="GJ303" s="696">
        <v>8.4499999999999993</v>
      </c>
      <c r="GK303" s="696">
        <v>10.06</v>
      </c>
      <c r="GL303" s="696"/>
      <c r="GM303" s="696" t="s">
        <v>62</v>
      </c>
      <c r="GN303" s="709">
        <f>GK303-GJ303+GR303-GQ303</f>
        <v>1.6100000000000012</v>
      </c>
      <c r="GO303" s="646">
        <f>GN303/GJ303</f>
        <v>0.19053254437869838</v>
      </c>
      <c r="GP303" s="709" t="s">
        <v>63</v>
      </c>
      <c r="GQ303" s="709"/>
      <c r="GR303" s="709"/>
      <c r="GS303" s="709"/>
      <c r="GT303" s="709"/>
      <c r="GU303" s="736"/>
      <c r="GW303" s="739"/>
      <c r="GX303" s="696">
        <v>8.4499999999999993</v>
      </c>
      <c r="GY303" s="696">
        <v>10.06</v>
      </c>
      <c r="GZ303" s="696"/>
      <c r="HA303" s="696" t="s">
        <v>62</v>
      </c>
      <c r="HB303" s="709">
        <f>GY303-GX303+HF303-HE303</f>
        <v>1.6100000000000012</v>
      </c>
      <c r="HC303" s="646">
        <f>HB303/GX303</f>
        <v>0.19053254437869838</v>
      </c>
      <c r="HD303" s="709" t="s">
        <v>63</v>
      </c>
      <c r="HE303" s="709"/>
      <c r="HF303" s="709"/>
      <c r="HG303" s="709"/>
      <c r="HH303" s="709"/>
      <c r="HI303" s="736"/>
      <c r="HJ303" s="736"/>
      <c r="HK303" s="692" t="s">
        <v>85</v>
      </c>
      <c r="HL303" s="696">
        <v>8.4499999999999993</v>
      </c>
      <c r="HM303" s="696">
        <v>10.06</v>
      </c>
      <c r="HN303" s="696"/>
      <c r="HO303" s="696" t="s">
        <v>62</v>
      </c>
      <c r="HP303" s="709">
        <f>HM303-HL303+HT303-HS303</f>
        <v>1.6100000000000012</v>
      </c>
      <c r="HQ303" s="646">
        <f>HP303/HL303</f>
        <v>0.19053254437869838</v>
      </c>
      <c r="HR303" s="709" t="s">
        <v>63</v>
      </c>
      <c r="HS303" s="709"/>
      <c r="HT303" s="709"/>
      <c r="HU303" s="709"/>
      <c r="HV303" s="709"/>
      <c r="HW303" s="736"/>
      <c r="HX303" s="692" t="s">
        <v>85</v>
      </c>
      <c r="HY303" s="696">
        <v>8.33</v>
      </c>
      <c r="HZ303" s="696">
        <v>10.06</v>
      </c>
      <c r="IA303" s="696"/>
      <c r="IB303" s="696" t="s">
        <v>62</v>
      </c>
      <c r="IC303" s="709">
        <f>HZ303-HY303+IJ303-II303</f>
        <v>1.7300000000000004</v>
      </c>
      <c r="ID303" s="646">
        <f>IC303/HY303</f>
        <v>0.20768307322929178</v>
      </c>
      <c r="IE303" s="646"/>
      <c r="IF303" s="646"/>
      <c r="IG303" s="646"/>
      <c r="IH303" s="709" t="s">
        <v>63</v>
      </c>
      <c r="II303" s="709"/>
      <c r="IJ303" s="709"/>
      <c r="IK303" s="709"/>
      <c r="IL303" s="709"/>
      <c r="IM303" s="736"/>
      <c r="IO303" s="753">
        <f>ID303-HQ303</f>
        <v>1.7150528850593399E-2</v>
      </c>
      <c r="IQ303" s="692" t="s">
        <v>85</v>
      </c>
      <c r="IR303" s="696">
        <v>8.33</v>
      </c>
      <c r="IS303" s="696">
        <v>10.06</v>
      </c>
      <c r="IT303" s="696"/>
      <c r="IU303" s="696" t="s">
        <v>62</v>
      </c>
      <c r="IV303" s="709">
        <f>IS303-IR303+JC303-JB303</f>
        <v>1.7300000000000004</v>
      </c>
      <c r="IW303" s="646">
        <f>IV303/IR303</f>
        <v>0.20768307322929178</v>
      </c>
      <c r="IX303" s="646"/>
      <c r="IY303" s="646"/>
      <c r="IZ303" s="646"/>
      <c r="JA303" s="709" t="s">
        <v>63</v>
      </c>
      <c r="JB303" s="709"/>
      <c r="JC303" s="709"/>
      <c r="JD303" s="709"/>
      <c r="JE303" s="709"/>
      <c r="JF303" s="736"/>
      <c r="JH303" s="692"/>
      <c r="JI303" s="696">
        <v>8.33</v>
      </c>
      <c r="JJ303" s="696">
        <v>10.06</v>
      </c>
      <c r="JK303" s="696"/>
      <c r="JL303" s="696" t="s">
        <v>62</v>
      </c>
      <c r="JM303" s="709">
        <f>JJ303-JI303+JT303-JS303</f>
        <v>1.7300000000000004</v>
      </c>
      <c r="JN303" s="646">
        <f>JM303/JI303</f>
        <v>0.20768307322929178</v>
      </c>
      <c r="JO303" s="646"/>
      <c r="JP303" s="646"/>
      <c r="JQ303" s="646"/>
      <c r="JR303" s="709" t="s">
        <v>63</v>
      </c>
      <c r="JS303" s="709"/>
      <c r="JT303" s="709"/>
      <c r="JU303" s="709"/>
      <c r="JV303" s="709"/>
      <c r="JW303" s="736"/>
      <c r="JZ303" s="692"/>
      <c r="KA303" s="696">
        <v>8.33</v>
      </c>
      <c r="KB303" s="696">
        <v>10.06</v>
      </c>
      <c r="KC303" s="696"/>
      <c r="KD303" s="696" t="s">
        <v>62</v>
      </c>
      <c r="KE303" s="709">
        <f>KB303-KA303+KL303-KK303</f>
        <v>1.7300000000000004</v>
      </c>
      <c r="KF303" s="646">
        <f>KE303/KA303</f>
        <v>0.20768307322929178</v>
      </c>
      <c r="KG303" s="646"/>
      <c r="KH303" s="646"/>
      <c r="KI303" s="646"/>
      <c r="KJ303" s="709" t="s">
        <v>63</v>
      </c>
      <c r="KK303" s="709"/>
      <c r="KL303" s="709"/>
      <c r="KM303" s="709"/>
      <c r="KN303" s="709"/>
      <c r="KO303" s="736"/>
      <c r="KQ303" s="692"/>
      <c r="KR303" s="696">
        <v>8.33</v>
      </c>
      <c r="KS303" s="696">
        <v>10.06</v>
      </c>
      <c r="KT303" s="696"/>
      <c r="KU303" s="758" t="s">
        <v>62</v>
      </c>
      <c r="KV303" s="709">
        <f>KS303-KR303+LC303-LB303</f>
        <v>1.7300000000000004</v>
      </c>
      <c r="KW303" s="646">
        <f>KV303/KR303</f>
        <v>0.20768307322929178</v>
      </c>
      <c r="KX303" s="646"/>
      <c r="KY303" s="646"/>
      <c r="KZ303" s="646"/>
      <c r="LA303" s="709" t="s">
        <v>63</v>
      </c>
      <c r="LB303" s="709"/>
      <c r="LC303" s="709"/>
      <c r="LD303" s="709"/>
      <c r="LE303" s="709"/>
      <c r="LF303" s="736"/>
      <c r="LI303" s="692" t="s">
        <v>86</v>
      </c>
      <c r="LJ303" s="696">
        <v>8.6329999999999991</v>
      </c>
      <c r="LK303" s="696">
        <v>10.06</v>
      </c>
      <c r="LL303" s="696"/>
      <c r="LM303" s="758" t="s">
        <v>62</v>
      </c>
      <c r="LN303" s="709">
        <f>LK303-LJ303+LU303-LT303</f>
        <v>1.4270000000000014</v>
      </c>
      <c r="LO303" s="646">
        <f>LN303/LJ303</f>
        <v>0.16529595737287173</v>
      </c>
      <c r="LP303" s="646"/>
      <c r="LQ303" s="646"/>
      <c r="LR303" s="646"/>
      <c r="LS303" s="709" t="s">
        <v>63</v>
      </c>
      <c r="LT303" s="709"/>
      <c r="LU303" s="709"/>
      <c r="LV303" s="709"/>
      <c r="LW303" s="709"/>
      <c r="LX303" s="736"/>
      <c r="LZ303" s="692"/>
      <c r="MA303" s="696">
        <v>8.6329999999999991</v>
      </c>
      <c r="MB303" s="696">
        <v>10.06</v>
      </c>
      <c r="MC303" s="696"/>
      <c r="MD303" s="758" t="s">
        <v>62</v>
      </c>
      <c r="ME303" s="709">
        <f>MB303-MA303+ML303-MK303</f>
        <v>1.4270000000000014</v>
      </c>
      <c r="MF303" s="646">
        <f>ME303/MA303</f>
        <v>0.16529595737287173</v>
      </c>
      <c r="MG303" s="646"/>
      <c r="MH303" s="646"/>
      <c r="MI303" s="646"/>
      <c r="MJ303" s="709" t="s">
        <v>63</v>
      </c>
      <c r="MK303" s="709"/>
      <c r="ML303" s="709"/>
      <c r="MM303" s="709"/>
      <c r="MN303" s="709"/>
      <c r="MO303" s="736"/>
      <c r="MQ303" s="692"/>
      <c r="MR303" s="696">
        <v>8.6329999999999991</v>
      </c>
      <c r="MS303" s="696">
        <v>10.06</v>
      </c>
      <c r="MT303" s="696"/>
      <c r="MU303" s="758" t="s">
        <v>62</v>
      </c>
      <c r="MV303" s="709">
        <f>MS303-MR303+NC303-NB303</f>
        <v>1.4270000000000014</v>
      </c>
      <c r="MW303" s="646">
        <f>MV303/MR303</f>
        <v>0.16529595737287173</v>
      </c>
      <c r="MX303" s="646"/>
      <c r="MY303" s="646"/>
      <c r="MZ303" s="646"/>
      <c r="NA303" s="709" t="s">
        <v>63</v>
      </c>
      <c r="NB303" s="709"/>
      <c r="NC303" s="709"/>
      <c r="ND303" s="709"/>
      <c r="NE303" s="709"/>
      <c r="NF303" s="736"/>
      <c r="NI303" s="692"/>
      <c r="NJ303" s="696">
        <v>8.6329999999999991</v>
      </c>
      <c r="NK303" s="696">
        <v>10.06</v>
      </c>
      <c r="NL303" s="696"/>
      <c r="NM303" s="758" t="s">
        <v>62</v>
      </c>
      <c r="NN303" s="709">
        <f>NK303-NJ303+NU303-NT303</f>
        <v>1.4270000000000014</v>
      </c>
      <c r="NO303" s="646">
        <f>NN303/NJ303</f>
        <v>0.16529595737287173</v>
      </c>
      <c r="NP303" s="646"/>
      <c r="NQ303" s="646"/>
      <c r="NR303" s="646"/>
      <c r="NS303" s="709" t="s">
        <v>63</v>
      </c>
      <c r="NT303" s="709"/>
      <c r="NU303" s="709"/>
      <c r="NV303" s="709"/>
      <c r="NW303" s="709"/>
      <c r="NX303" s="736"/>
      <c r="OA303" s="692"/>
      <c r="OB303" s="696">
        <v>8.6329999999999991</v>
      </c>
      <c r="OC303" s="696">
        <v>10.06</v>
      </c>
      <c r="OD303" s="696"/>
      <c r="OE303" s="758" t="s">
        <v>62</v>
      </c>
      <c r="OF303" s="709">
        <f>OC303-OB303+OM303-OL303</f>
        <v>1.4270000000000014</v>
      </c>
      <c r="OG303" s="646">
        <f>OF303/OB303</f>
        <v>0.16529595737287173</v>
      </c>
      <c r="OH303" s="646"/>
      <c r="OI303" s="646"/>
      <c r="OJ303" s="646"/>
      <c r="OK303" s="709" t="s">
        <v>63</v>
      </c>
      <c r="OL303" s="709"/>
      <c r="OM303" s="709"/>
      <c r="ON303" s="736"/>
      <c r="OQ303" s="692"/>
      <c r="OR303" s="696">
        <v>8.6329999999999991</v>
      </c>
      <c r="OS303" s="696">
        <v>10.06</v>
      </c>
      <c r="OT303" s="696"/>
      <c r="OU303" s="758" t="s">
        <v>62</v>
      </c>
      <c r="OV303" s="709">
        <f>OS303-OR303+PC303-PB303</f>
        <v>1.4270000000000014</v>
      </c>
      <c r="OW303" s="646">
        <f>OV303/OR303</f>
        <v>0.16529595737287173</v>
      </c>
      <c r="OX303" s="646"/>
      <c r="OY303" s="646"/>
      <c r="OZ303" s="646"/>
      <c r="PA303" s="709" t="s">
        <v>63</v>
      </c>
      <c r="PB303" s="709"/>
      <c r="PC303" s="709"/>
      <c r="PD303" s="736"/>
      <c r="PG303" s="692"/>
      <c r="PH303" s="696">
        <v>8.6329999999999991</v>
      </c>
      <c r="PI303" s="696">
        <v>10.06</v>
      </c>
      <c r="PJ303" s="696"/>
      <c r="PK303" s="758" t="s">
        <v>62</v>
      </c>
      <c r="PL303" s="709">
        <f>PI303-PH303+PS303-PR303</f>
        <v>1.4270000000000014</v>
      </c>
      <c r="PM303" s="646">
        <f>PL303/PH303</f>
        <v>0.16529595737287173</v>
      </c>
      <c r="PN303" s="646"/>
      <c r="PO303" s="646"/>
      <c r="PP303" s="646"/>
      <c r="PQ303" s="709" t="s">
        <v>63</v>
      </c>
      <c r="PR303" s="709"/>
      <c r="PS303" s="709"/>
      <c r="PT303" s="736"/>
      <c r="PU303" s="203"/>
      <c r="PV303" s="692" t="s">
        <v>89</v>
      </c>
      <c r="PW303" s="696">
        <v>8.6329999999999991</v>
      </c>
      <c r="PX303" s="696">
        <v>10.06</v>
      </c>
      <c r="PY303" s="696"/>
      <c r="PZ303" s="758" t="s">
        <v>62</v>
      </c>
      <c r="QA303" s="709">
        <f>PX303-PW303+QH303-QG303</f>
        <v>1.4270000000000014</v>
      </c>
      <c r="QB303" s="646">
        <f>QA303/PW303</f>
        <v>0.16529595737287173</v>
      </c>
      <c r="QC303" s="646"/>
      <c r="QD303" s="646"/>
      <c r="QE303" s="646"/>
      <c r="QF303" s="709" t="s">
        <v>63</v>
      </c>
      <c r="QG303" s="709"/>
      <c r="QH303" s="709"/>
      <c r="QI303" s="736"/>
      <c r="QK303" s="692" t="s">
        <v>89</v>
      </c>
      <c r="QL303" s="696">
        <v>8.6329999999999991</v>
      </c>
      <c r="QM303" s="696">
        <v>10.06</v>
      </c>
      <c r="QN303" s="696"/>
      <c r="QO303" s="758" t="s">
        <v>62</v>
      </c>
      <c r="QP303" s="709">
        <f>QM303-QL303+QW303-QV303</f>
        <v>1.4270000000000014</v>
      </c>
      <c r="QQ303" s="646">
        <f>QP303/QL303</f>
        <v>0.16529595737287173</v>
      </c>
      <c r="QR303" s="646"/>
      <c r="QS303" s="646"/>
      <c r="QT303" s="646"/>
      <c r="QU303" s="709" t="s">
        <v>63</v>
      </c>
      <c r="QV303" s="709"/>
      <c r="QW303" s="709"/>
      <c r="QX303" s="736"/>
      <c r="QZ303" s="622"/>
      <c r="RA303" s="26">
        <v>8.6329999999999991</v>
      </c>
      <c r="RB303" s="26">
        <v>10.06</v>
      </c>
      <c r="RC303" s="491"/>
      <c r="RD303" s="307" t="s">
        <v>62</v>
      </c>
      <c r="RE303" s="27">
        <f>RB303-RA303+RL303-RK303</f>
        <v>1.4270000000000014</v>
      </c>
      <c r="RF303" s="28">
        <f>RE303/RA303</f>
        <v>0.16529595737287173</v>
      </c>
      <c r="RG303" s="28"/>
      <c r="RH303" s="28"/>
      <c r="RI303" s="28"/>
      <c r="RJ303" s="532" t="s">
        <v>63</v>
      </c>
      <c r="RK303" s="545"/>
      <c r="RL303" s="546"/>
      <c r="RM303" s="632"/>
      <c r="RQ303" s="622"/>
      <c r="RR303" s="26">
        <v>8.6329999999999991</v>
      </c>
      <c r="RS303" s="26">
        <v>10.06</v>
      </c>
      <c r="RT303" s="491"/>
      <c r="RU303" s="307" t="s">
        <v>62</v>
      </c>
      <c r="RV303" s="27">
        <f>RS303-RR303+SC303-SB303</f>
        <v>1.4270000000000014</v>
      </c>
      <c r="RW303" s="28">
        <f>RV303/RR303</f>
        <v>0.16529595737287173</v>
      </c>
      <c r="RX303" s="28"/>
      <c r="RY303" s="28"/>
      <c r="RZ303" s="28"/>
      <c r="SA303" s="532" t="s">
        <v>63</v>
      </c>
      <c r="SB303" s="545"/>
      <c r="SC303" s="546"/>
      <c r="SD303" s="632"/>
    </row>
    <row r="304" spans="1:498">
      <c r="A304" s="480" t="s">
        <v>802</v>
      </c>
      <c r="B304" s="481">
        <v>20</v>
      </c>
      <c r="C304" s="480" t="s">
        <v>95</v>
      </c>
      <c r="D304" s="793">
        <v>1044</v>
      </c>
      <c r="E304" s="484" t="s">
        <v>788</v>
      </c>
      <c r="F304" s="480" t="s">
        <v>789</v>
      </c>
      <c r="G304" s="614" t="s">
        <v>803</v>
      </c>
      <c r="H304" s="480"/>
      <c r="J304" s="692"/>
      <c r="K304" s="696">
        <v>10.3</v>
      </c>
      <c r="L304" s="696">
        <v>11.554</v>
      </c>
      <c r="M304" s="696" t="s">
        <v>62</v>
      </c>
      <c r="N304" s="709">
        <f>L304-K304-R304+S304</f>
        <v>0.85399999999999954</v>
      </c>
      <c r="O304" s="646">
        <f>N304/K304</f>
        <v>8.2912621359223254E-2</v>
      </c>
      <c r="P304" s="646"/>
      <c r="Q304" s="709" t="s">
        <v>63</v>
      </c>
      <c r="R304" s="709">
        <v>0.4</v>
      </c>
      <c r="S304" s="709"/>
      <c r="T304" s="709"/>
      <c r="U304" s="709"/>
      <c r="V304" s="736"/>
      <c r="X304" s="692"/>
      <c r="Y304" s="696">
        <v>10.3</v>
      </c>
      <c r="Z304" s="696">
        <v>11.554</v>
      </c>
      <c r="AA304" s="696" t="s">
        <v>62</v>
      </c>
      <c r="AB304" s="709">
        <f>Z304-Y304-AF304+AG304</f>
        <v>0.85399999999999954</v>
      </c>
      <c r="AC304" s="646">
        <f>AB304/Z304</f>
        <v>7.3913796087934872E-2</v>
      </c>
      <c r="AD304" s="646"/>
      <c r="AE304" s="709" t="s">
        <v>63</v>
      </c>
      <c r="AF304" s="709">
        <v>0.4</v>
      </c>
      <c r="AG304" s="709"/>
      <c r="AH304" s="709"/>
      <c r="AI304" s="709"/>
      <c r="AJ304" s="736"/>
      <c r="AL304" s="692" t="s">
        <v>64</v>
      </c>
      <c r="AM304" s="696">
        <v>10.85</v>
      </c>
      <c r="AN304" s="696">
        <v>12.12</v>
      </c>
      <c r="AO304" s="696" t="s">
        <v>62</v>
      </c>
      <c r="AP304" s="709">
        <f>AN304-AM304+AU304-AT304</f>
        <v>1.2699999999999996</v>
      </c>
      <c r="AQ304" s="646">
        <f>AP304/AM304</f>
        <v>0.1170506912442396</v>
      </c>
      <c r="AR304" s="646"/>
      <c r="AS304" s="709" t="s">
        <v>63</v>
      </c>
      <c r="AT304" s="709"/>
      <c r="AU304" s="709"/>
      <c r="AV304" s="709"/>
      <c r="AW304" s="709"/>
      <c r="AX304" s="736"/>
      <c r="AZ304" s="692"/>
      <c r="BA304" s="696">
        <v>10.85</v>
      </c>
      <c r="BB304" s="696">
        <v>12.12</v>
      </c>
      <c r="BC304" s="696" t="s">
        <v>62</v>
      </c>
      <c r="BD304" s="709">
        <f>BB304-BA304+BI304-BH304</f>
        <v>1.2699999999999996</v>
      </c>
      <c r="BE304" s="646">
        <f>BD304/BA304</f>
        <v>0.1170506912442396</v>
      </c>
      <c r="BF304" s="646"/>
      <c r="BG304" s="709" t="s">
        <v>63</v>
      </c>
      <c r="BH304" s="709"/>
      <c r="BI304" s="709"/>
      <c r="BJ304" s="709"/>
      <c r="BK304" s="709"/>
      <c r="BL304" s="736"/>
      <c r="BN304" s="692"/>
      <c r="BO304" s="696">
        <v>10.85</v>
      </c>
      <c r="BP304" s="696">
        <v>12.12</v>
      </c>
      <c r="BQ304" s="696" t="s">
        <v>62</v>
      </c>
      <c r="BR304" s="709">
        <f>BP304-BO304+BW304-BV304</f>
        <v>1.2699999999999996</v>
      </c>
      <c r="BS304" s="646">
        <f>BR304/BO304</f>
        <v>0.1170506912442396</v>
      </c>
      <c r="BT304" s="646"/>
      <c r="BU304" s="709" t="s">
        <v>63</v>
      </c>
      <c r="BV304" s="709"/>
      <c r="BW304" s="709"/>
      <c r="BX304" s="709"/>
      <c r="BY304" s="709"/>
      <c r="BZ304" s="736"/>
      <c r="CB304" s="692"/>
      <c r="CC304" s="696">
        <v>10.85</v>
      </c>
      <c r="CD304" s="696">
        <v>12.12</v>
      </c>
      <c r="CE304" s="696" t="s">
        <v>62</v>
      </c>
      <c r="CF304" s="709">
        <f>CD304-CC304+CK304-CJ304</f>
        <v>1.2699999999999996</v>
      </c>
      <c r="CG304" s="646">
        <f>CF304/CC304</f>
        <v>0.1170506912442396</v>
      </c>
      <c r="CH304" s="646"/>
      <c r="CI304" s="709" t="s">
        <v>63</v>
      </c>
      <c r="CJ304" s="709"/>
      <c r="CK304" s="709"/>
      <c r="CL304" s="709"/>
      <c r="CM304" s="709"/>
      <c r="CN304" s="736"/>
      <c r="CP304" s="692"/>
      <c r="CQ304" s="696">
        <v>10.85</v>
      </c>
      <c r="CR304" s="696">
        <v>12.12</v>
      </c>
      <c r="CS304" s="696" t="s">
        <v>62</v>
      </c>
      <c r="CT304" s="709">
        <f>CR304-CQ304+CY304-CX304</f>
        <v>1.2699999999999996</v>
      </c>
      <c r="CU304" s="646">
        <f>CT304/CQ304</f>
        <v>0.1170506912442396</v>
      </c>
      <c r="CV304" s="646"/>
      <c r="CW304" s="709" t="s">
        <v>63</v>
      </c>
      <c r="CX304" s="709"/>
      <c r="CY304" s="709"/>
      <c r="CZ304" s="709"/>
      <c r="DA304" s="709"/>
      <c r="DB304" s="736"/>
      <c r="DD304" s="692"/>
      <c r="DE304" s="696">
        <v>10.85</v>
      </c>
      <c r="DF304" s="696">
        <v>12.12</v>
      </c>
      <c r="DG304" s="696"/>
      <c r="DH304" s="696"/>
      <c r="DI304" s="696" t="s">
        <v>62</v>
      </c>
      <c r="DJ304" s="709">
        <f>DF304-DE304+DO304-DN304</f>
        <v>1.2699999999999996</v>
      </c>
      <c r="DK304" s="646">
        <f>DJ304/DE304</f>
        <v>0.1170506912442396</v>
      </c>
      <c r="DL304" s="646"/>
      <c r="DM304" s="709" t="s">
        <v>63</v>
      </c>
      <c r="DN304" s="709"/>
      <c r="DO304" s="709"/>
      <c r="DP304" s="709"/>
      <c r="DQ304" s="709"/>
      <c r="DR304" s="736"/>
      <c r="DT304" s="692"/>
      <c r="DU304" s="696">
        <v>10.85</v>
      </c>
      <c r="DV304" s="696">
        <v>12.12</v>
      </c>
      <c r="DW304" s="696" t="s">
        <v>62</v>
      </c>
      <c r="DX304" s="709">
        <f>DV304-DU304+EC304-EB304</f>
        <v>1.2699999999999996</v>
      </c>
      <c r="DY304" s="646">
        <f>DX304/DU304</f>
        <v>0.1170506912442396</v>
      </c>
      <c r="DZ304" s="646"/>
      <c r="EA304" s="709" t="s">
        <v>63</v>
      </c>
      <c r="EB304" s="709"/>
      <c r="EC304" s="709"/>
      <c r="ED304" s="709"/>
      <c r="EE304" s="709"/>
      <c r="EF304" s="736"/>
      <c r="EG304" s="736"/>
      <c r="EH304" s="692"/>
      <c r="EI304" s="696">
        <v>10.85</v>
      </c>
      <c r="EJ304" s="696">
        <v>12.12</v>
      </c>
      <c r="EK304" s="696" t="s">
        <v>62</v>
      </c>
      <c r="EL304" s="709">
        <f>EJ304-EI304+EP304-EO304</f>
        <v>1.2699999999999996</v>
      </c>
      <c r="EM304" s="646">
        <f>EL304/EI304</f>
        <v>0.1170506912442396</v>
      </c>
      <c r="EN304" s="709" t="s">
        <v>63</v>
      </c>
      <c r="EO304" s="709"/>
      <c r="EP304" s="709"/>
      <c r="EQ304" s="709"/>
      <c r="ER304" s="709"/>
      <c r="ES304" s="736"/>
      <c r="EU304" s="692"/>
      <c r="EV304" s="696">
        <v>10.85</v>
      </c>
      <c r="EW304" s="696">
        <v>12.12</v>
      </c>
      <c r="EX304" s="696" t="s">
        <v>62</v>
      </c>
      <c r="EY304" s="709">
        <f>EW304-EV304+FC304-FB304</f>
        <v>1.2699999999999996</v>
      </c>
      <c r="EZ304" s="646">
        <f>EY304/EV304</f>
        <v>0.1170506912442396</v>
      </c>
      <c r="FA304" s="709" t="s">
        <v>63</v>
      </c>
      <c r="FB304" s="709"/>
      <c r="FC304" s="709"/>
      <c r="FD304" s="709"/>
      <c r="FE304" s="709"/>
      <c r="FF304" s="736"/>
      <c r="FH304" s="692"/>
      <c r="FI304" s="696">
        <v>10.85</v>
      </c>
      <c r="FJ304" s="696">
        <v>12.12</v>
      </c>
      <c r="FK304" s="696" t="s">
        <v>62</v>
      </c>
      <c r="FL304" s="709">
        <f>FJ304-FI304+FP304-FO304</f>
        <v>1.2699999999999996</v>
      </c>
      <c r="FM304" s="646">
        <f>FL304/FI304</f>
        <v>0.1170506912442396</v>
      </c>
      <c r="FN304" s="709" t="s">
        <v>63</v>
      </c>
      <c r="FO304" s="709"/>
      <c r="FP304" s="709"/>
      <c r="FQ304" s="709"/>
      <c r="FR304" s="709"/>
      <c r="FS304" s="736"/>
      <c r="FU304" s="692"/>
      <c r="FV304" s="696">
        <v>10.85</v>
      </c>
      <c r="FW304" s="696">
        <v>12.12</v>
      </c>
      <c r="FX304" s="696"/>
      <c r="FY304" s="696" t="s">
        <v>62</v>
      </c>
      <c r="FZ304" s="709">
        <f>FW304-FV304+GD304-GC304</f>
        <v>1.2699999999999996</v>
      </c>
      <c r="GA304" s="646">
        <f>FZ304/FV304</f>
        <v>0.1170506912442396</v>
      </c>
      <c r="GB304" s="709" t="s">
        <v>63</v>
      </c>
      <c r="GC304" s="709"/>
      <c r="GD304" s="709"/>
      <c r="GE304" s="709"/>
      <c r="GF304" s="709"/>
      <c r="GG304" s="736"/>
      <c r="GI304" s="692"/>
      <c r="GJ304" s="696">
        <v>10.85</v>
      </c>
      <c r="GK304" s="696">
        <v>12.12</v>
      </c>
      <c r="GL304" s="696"/>
      <c r="GM304" s="696" t="s">
        <v>62</v>
      </c>
      <c r="GN304" s="709">
        <f>GK304-GJ304+GR304-GQ304</f>
        <v>1.2699999999999996</v>
      </c>
      <c r="GO304" s="646">
        <f>GN304/GJ304</f>
        <v>0.1170506912442396</v>
      </c>
      <c r="GP304" s="709" t="s">
        <v>63</v>
      </c>
      <c r="GQ304" s="709"/>
      <c r="GR304" s="709"/>
      <c r="GS304" s="709"/>
      <c r="GT304" s="709"/>
      <c r="GU304" s="736"/>
      <c r="GW304" s="692"/>
      <c r="GX304" s="696">
        <v>10.85</v>
      </c>
      <c r="GY304" s="696">
        <v>12.12</v>
      </c>
      <c r="GZ304" s="696"/>
      <c r="HA304" s="696" t="s">
        <v>62</v>
      </c>
      <c r="HB304" s="709">
        <f>GY304-GX304+HF304-HE304</f>
        <v>1.2699999999999996</v>
      </c>
      <c r="HC304" s="646">
        <f>HB304/GX304</f>
        <v>0.1170506912442396</v>
      </c>
      <c r="HD304" s="709" t="s">
        <v>63</v>
      </c>
      <c r="HE304" s="709"/>
      <c r="HF304" s="709"/>
      <c r="HG304" s="709"/>
      <c r="HH304" s="709"/>
      <c r="HI304" s="736"/>
      <c r="HJ304" s="736"/>
      <c r="HK304" s="692"/>
      <c r="HL304" s="696">
        <v>10.85</v>
      </c>
      <c r="HM304" s="696">
        <v>12.12</v>
      </c>
      <c r="HN304" s="696"/>
      <c r="HO304" s="696" t="s">
        <v>62</v>
      </c>
      <c r="HP304" s="709">
        <f>HM304-HL304+HT304-HS304</f>
        <v>1.2699999999999996</v>
      </c>
      <c r="HQ304" s="646">
        <f>HP304/HL304</f>
        <v>0.1170506912442396</v>
      </c>
      <c r="HR304" s="709" t="s">
        <v>63</v>
      </c>
      <c r="HS304" s="709"/>
      <c r="HT304" s="709"/>
      <c r="HU304" s="709"/>
      <c r="HV304" s="709"/>
      <c r="HW304" s="736"/>
      <c r="HX304" s="692"/>
      <c r="HY304" s="696">
        <v>10.85</v>
      </c>
      <c r="HZ304" s="696">
        <v>12.12</v>
      </c>
      <c r="IA304" s="696"/>
      <c r="IB304" s="696" t="s">
        <v>62</v>
      </c>
      <c r="IC304" s="709">
        <f>HZ304-HY304+IJ304-II304</f>
        <v>1.2699999999999996</v>
      </c>
      <c r="ID304" s="646">
        <f>IC304/HY304</f>
        <v>0.1170506912442396</v>
      </c>
      <c r="IE304" s="646"/>
      <c r="IF304" s="646"/>
      <c r="IG304" s="646"/>
      <c r="IH304" s="709" t="s">
        <v>63</v>
      </c>
      <c r="II304" s="709"/>
      <c r="IJ304" s="709"/>
      <c r="IK304" s="709"/>
      <c r="IL304" s="709"/>
      <c r="IM304" s="736"/>
      <c r="IO304" s="692"/>
      <c r="IQ304" s="692"/>
      <c r="IR304" s="696">
        <v>10.85</v>
      </c>
      <c r="IS304" s="696">
        <v>12.12</v>
      </c>
      <c r="IT304" s="696"/>
      <c r="IU304" s="696" t="s">
        <v>62</v>
      </c>
      <c r="IV304" s="709">
        <f>IS304-IR304+JC304-JB304</f>
        <v>1.2699999999999996</v>
      </c>
      <c r="IW304" s="646">
        <f>IV304/IR304</f>
        <v>0.1170506912442396</v>
      </c>
      <c r="IX304" s="646"/>
      <c r="IY304" s="646"/>
      <c r="IZ304" s="646"/>
      <c r="JA304" s="709" t="s">
        <v>63</v>
      </c>
      <c r="JB304" s="709"/>
      <c r="JC304" s="709"/>
      <c r="JD304" s="709"/>
      <c r="JE304" s="709"/>
      <c r="JF304" s="736"/>
      <c r="JH304" s="692"/>
      <c r="JI304" s="696">
        <v>10.85</v>
      </c>
      <c r="JJ304" s="696">
        <v>12.12</v>
      </c>
      <c r="JK304" s="696"/>
      <c r="JL304" s="696" t="s">
        <v>62</v>
      </c>
      <c r="JM304" s="709">
        <f>JJ304-JI304+JT304-JS304</f>
        <v>1.2699999999999996</v>
      </c>
      <c r="JN304" s="646">
        <f>JM304/JI304</f>
        <v>0.1170506912442396</v>
      </c>
      <c r="JO304" s="646"/>
      <c r="JP304" s="646"/>
      <c r="JQ304" s="646"/>
      <c r="JR304" s="709" t="s">
        <v>63</v>
      </c>
      <c r="JS304" s="709"/>
      <c r="JT304" s="709"/>
      <c r="JU304" s="709"/>
      <c r="JV304" s="709"/>
      <c r="JW304" s="736"/>
      <c r="JZ304" s="692"/>
      <c r="KA304" s="696">
        <v>10.85</v>
      </c>
      <c r="KB304" s="696">
        <v>12.12</v>
      </c>
      <c r="KC304" s="696"/>
      <c r="KD304" s="696" t="s">
        <v>62</v>
      </c>
      <c r="KE304" s="709">
        <f>KB304-KA304+KL304-KK304</f>
        <v>1.2699999999999996</v>
      </c>
      <c r="KF304" s="646">
        <f>KE304/KA304</f>
        <v>0.1170506912442396</v>
      </c>
      <c r="KG304" s="646"/>
      <c r="KH304" s="646"/>
      <c r="KI304" s="646"/>
      <c r="KJ304" s="709" t="s">
        <v>63</v>
      </c>
      <c r="KK304" s="709"/>
      <c r="KL304" s="709"/>
      <c r="KM304" s="709"/>
      <c r="KN304" s="709"/>
      <c r="KO304" s="736"/>
      <c r="KQ304" s="692"/>
      <c r="KR304" s="696">
        <v>10.85</v>
      </c>
      <c r="KS304" s="696">
        <v>12.12</v>
      </c>
      <c r="KT304" s="696"/>
      <c r="KU304" s="758" t="s">
        <v>62</v>
      </c>
      <c r="KV304" s="709">
        <f>KS304-KR304+LC304-LB304</f>
        <v>1.2699999999999996</v>
      </c>
      <c r="KW304" s="646">
        <f>KV304/KR304</f>
        <v>0.1170506912442396</v>
      </c>
      <c r="KX304" s="646"/>
      <c r="KY304" s="646"/>
      <c r="KZ304" s="646"/>
      <c r="LA304" s="709" t="s">
        <v>63</v>
      </c>
      <c r="LB304" s="709"/>
      <c r="LC304" s="709"/>
      <c r="LD304" s="709"/>
      <c r="LE304" s="709"/>
      <c r="LF304" s="736"/>
      <c r="LI304" s="692"/>
      <c r="LJ304" s="696">
        <v>10.85</v>
      </c>
      <c r="LK304" s="696">
        <v>12.12</v>
      </c>
      <c r="LL304" s="696"/>
      <c r="LM304" s="758" t="s">
        <v>62</v>
      </c>
      <c r="LN304" s="709">
        <f>LK304-LJ304+LU304-LT304</f>
        <v>1.2699999999999996</v>
      </c>
      <c r="LO304" s="646">
        <f>LN304/LJ304</f>
        <v>0.1170506912442396</v>
      </c>
      <c r="LP304" s="646"/>
      <c r="LQ304" s="646"/>
      <c r="LR304" s="646"/>
      <c r="LS304" s="709" t="s">
        <v>63</v>
      </c>
      <c r="LT304" s="709"/>
      <c r="LU304" s="709"/>
      <c r="LV304" s="709"/>
      <c r="LW304" s="709"/>
      <c r="LX304" s="736"/>
      <c r="LZ304" s="692"/>
      <c r="MA304" s="696">
        <v>10.85</v>
      </c>
      <c r="MB304" s="696">
        <v>12.12</v>
      </c>
      <c r="MC304" s="696"/>
      <c r="MD304" s="758" t="s">
        <v>62</v>
      </c>
      <c r="ME304" s="709">
        <f>MB304-MA304+ML304-MK304</f>
        <v>1.2699999999999996</v>
      </c>
      <c r="MF304" s="646">
        <f>ME304/MA304</f>
        <v>0.1170506912442396</v>
      </c>
      <c r="MG304" s="646"/>
      <c r="MH304" s="646"/>
      <c r="MI304" s="646"/>
      <c r="MJ304" s="709" t="s">
        <v>63</v>
      </c>
      <c r="MK304" s="709"/>
      <c r="ML304" s="709"/>
      <c r="MM304" s="709"/>
      <c r="MN304" s="709"/>
      <c r="MO304" s="736"/>
      <c r="MQ304" s="692"/>
      <c r="MR304" s="696">
        <v>10.85</v>
      </c>
      <c r="MS304" s="696">
        <v>12.12</v>
      </c>
      <c r="MT304" s="696"/>
      <c r="MU304" s="758" t="s">
        <v>62</v>
      </c>
      <c r="MV304" s="709">
        <f>MS304-MR304+NC304-NB304</f>
        <v>1.2699999999999996</v>
      </c>
      <c r="MW304" s="646">
        <f>MV304/MR304</f>
        <v>0.1170506912442396</v>
      </c>
      <c r="MX304" s="646"/>
      <c r="MY304" s="646"/>
      <c r="MZ304" s="646"/>
      <c r="NA304" s="709" t="s">
        <v>63</v>
      </c>
      <c r="NB304" s="709"/>
      <c r="NC304" s="709"/>
      <c r="ND304" s="709"/>
      <c r="NE304" s="709"/>
      <c r="NF304" s="736"/>
      <c r="NI304" s="692"/>
      <c r="NJ304" s="696">
        <v>10.85</v>
      </c>
      <c r="NK304" s="696">
        <v>12.12</v>
      </c>
      <c r="NL304" s="696"/>
      <c r="NM304" s="758" t="s">
        <v>62</v>
      </c>
      <c r="NN304" s="709">
        <f>NK304-NJ304+NU304-NT304</f>
        <v>1.2699999999999996</v>
      </c>
      <c r="NO304" s="646">
        <f>NN304/NJ304</f>
        <v>0.1170506912442396</v>
      </c>
      <c r="NP304" s="646"/>
      <c r="NQ304" s="646"/>
      <c r="NR304" s="646"/>
      <c r="NS304" s="709" t="s">
        <v>63</v>
      </c>
      <c r="NT304" s="709"/>
      <c r="NU304" s="709"/>
      <c r="NV304" s="709"/>
      <c r="NW304" s="709"/>
      <c r="NX304" s="736"/>
      <c r="OA304" s="692"/>
      <c r="OB304" s="696">
        <v>10.85</v>
      </c>
      <c r="OC304" s="696">
        <v>12.12</v>
      </c>
      <c r="OD304" s="696"/>
      <c r="OE304" s="758" t="s">
        <v>62</v>
      </c>
      <c r="OF304" s="709">
        <f>OC304-OB304+OM304-OL304</f>
        <v>1.2699999999999996</v>
      </c>
      <c r="OG304" s="646">
        <f>OF304/OB304</f>
        <v>0.1170506912442396</v>
      </c>
      <c r="OH304" s="646"/>
      <c r="OI304" s="646"/>
      <c r="OJ304" s="646"/>
      <c r="OK304" s="709" t="s">
        <v>63</v>
      </c>
      <c r="OL304" s="709"/>
      <c r="OM304" s="709"/>
      <c r="ON304" s="736"/>
      <c r="OQ304" s="692"/>
      <c r="OR304" s="696">
        <v>10.85</v>
      </c>
      <c r="OS304" s="696">
        <v>12.12</v>
      </c>
      <c r="OT304" s="696"/>
      <c r="OU304" s="758" t="s">
        <v>62</v>
      </c>
      <c r="OV304" s="709">
        <f>OS304-OR304+PC304-PB304</f>
        <v>1.2699999999999996</v>
      </c>
      <c r="OW304" s="646">
        <f>OV304/OR304</f>
        <v>0.1170506912442396</v>
      </c>
      <c r="OX304" s="646"/>
      <c r="OY304" s="646"/>
      <c r="OZ304" s="646"/>
      <c r="PA304" s="709" t="s">
        <v>63</v>
      </c>
      <c r="PB304" s="709"/>
      <c r="PC304" s="709"/>
      <c r="PD304" s="736"/>
      <c r="PG304" s="692"/>
      <c r="PH304" s="696">
        <v>10.85</v>
      </c>
      <c r="PI304" s="696">
        <v>12.12</v>
      </c>
      <c r="PJ304" s="696"/>
      <c r="PK304" s="758" t="s">
        <v>62</v>
      </c>
      <c r="PL304" s="709">
        <f>PI304-PH304+PS304-PR304</f>
        <v>1.2699999999999996</v>
      </c>
      <c r="PM304" s="646">
        <f>PL304/PH304</f>
        <v>0.1170506912442396</v>
      </c>
      <c r="PN304" s="646"/>
      <c r="PO304" s="646"/>
      <c r="PP304" s="646"/>
      <c r="PQ304" s="709" t="s">
        <v>63</v>
      </c>
      <c r="PR304" s="709"/>
      <c r="PS304" s="709"/>
      <c r="PT304" s="736"/>
      <c r="PV304" s="692"/>
      <c r="PW304" s="696">
        <v>10.85</v>
      </c>
      <c r="PX304" s="696">
        <v>12.12</v>
      </c>
      <c r="PY304" s="696"/>
      <c r="PZ304" s="758" t="s">
        <v>62</v>
      </c>
      <c r="QA304" s="709">
        <f>PX304-PW304+QH304-QG304</f>
        <v>1.2699999999999996</v>
      </c>
      <c r="QB304" s="646">
        <f>QA304/PW304</f>
        <v>0.1170506912442396</v>
      </c>
      <c r="QC304" s="646"/>
      <c r="QD304" s="646"/>
      <c r="QE304" s="646"/>
      <c r="QF304" s="709" t="s">
        <v>63</v>
      </c>
      <c r="QG304" s="709"/>
      <c r="QH304" s="709"/>
      <c r="QI304" s="736"/>
      <c r="QK304" s="692"/>
      <c r="QL304" s="696">
        <v>10.85</v>
      </c>
      <c r="QM304" s="696">
        <v>12.12</v>
      </c>
      <c r="QN304" s="696"/>
      <c r="QO304" s="758" t="s">
        <v>62</v>
      </c>
      <c r="QP304" s="709">
        <f>QM304-QL304+QW304-QV304</f>
        <v>1.2699999999999996</v>
      </c>
      <c r="QQ304" s="646">
        <f>QP304/QL304</f>
        <v>0.1170506912442396</v>
      </c>
      <c r="QR304" s="646"/>
      <c r="QS304" s="646"/>
      <c r="QT304" s="646"/>
      <c r="QU304" s="709" t="s">
        <v>63</v>
      </c>
      <c r="QV304" s="709"/>
      <c r="QW304" s="709"/>
      <c r="QX304" s="736"/>
      <c r="QZ304" s="622"/>
      <c r="RA304" s="26">
        <v>10.85</v>
      </c>
      <c r="RB304" s="26">
        <v>12.12</v>
      </c>
      <c r="RC304" s="491"/>
      <c r="RD304" s="307" t="s">
        <v>62</v>
      </c>
      <c r="RE304" s="27">
        <f>RB304-RA304+RL304-RK304</f>
        <v>1.2699999999999996</v>
      </c>
      <c r="RF304" s="28">
        <f>RE304/RA304</f>
        <v>0.1170506912442396</v>
      </c>
      <c r="RG304" s="28"/>
      <c r="RH304" s="28"/>
      <c r="RI304" s="28"/>
      <c r="RJ304" s="532" t="s">
        <v>63</v>
      </c>
      <c r="RK304" s="545"/>
      <c r="RL304" s="546"/>
      <c r="RM304" s="632"/>
      <c r="RQ304" s="622"/>
      <c r="RR304" s="26">
        <v>10.85</v>
      </c>
      <c r="RS304" s="26">
        <v>12.12</v>
      </c>
      <c r="RT304" s="491"/>
      <c r="RU304" s="307" t="s">
        <v>62</v>
      </c>
      <c r="RV304" s="27">
        <f>RS304-RR304+SC304-SB304</f>
        <v>1.2699999999999996</v>
      </c>
      <c r="RW304" s="28">
        <f>RV304/RR304</f>
        <v>0.1170506912442396</v>
      </c>
      <c r="RX304" s="28"/>
      <c r="RY304" s="28"/>
      <c r="RZ304" s="28"/>
      <c r="SA304" s="532" t="s">
        <v>63</v>
      </c>
      <c r="SB304" s="545"/>
      <c r="SC304" s="546"/>
      <c r="SD304" s="632"/>
    </row>
    <row r="305" spans="1:498">
      <c r="A305" s="480" t="s">
        <v>804</v>
      </c>
      <c r="B305" s="481">
        <v>20</v>
      </c>
      <c r="C305" s="480" t="s">
        <v>95</v>
      </c>
      <c r="D305" s="793">
        <v>1044</v>
      </c>
      <c r="E305" s="484" t="s">
        <v>788</v>
      </c>
      <c r="F305" s="480" t="s">
        <v>789</v>
      </c>
      <c r="G305" s="614" t="s">
        <v>805</v>
      </c>
      <c r="H305" s="480"/>
      <c r="J305" s="692"/>
      <c r="K305" s="696">
        <v>17.399999999999999</v>
      </c>
      <c r="L305" s="696">
        <v>18.7</v>
      </c>
      <c r="M305" s="696" t="s">
        <v>62</v>
      </c>
      <c r="N305" s="709">
        <f>L305-K305-R305+S305</f>
        <v>0.90000000000000069</v>
      </c>
      <c r="O305" s="646">
        <f>N305/K305</f>
        <v>5.1724137931034524E-2</v>
      </c>
      <c r="P305" s="646"/>
      <c r="Q305" s="709" t="s">
        <v>63</v>
      </c>
      <c r="R305" s="709">
        <v>0.4</v>
      </c>
      <c r="S305" s="709"/>
      <c r="T305" s="709"/>
      <c r="U305" s="709"/>
      <c r="V305" s="736"/>
      <c r="X305" s="692"/>
      <c r="Y305" s="696">
        <v>17.399999999999999</v>
      </c>
      <c r="Z305" s="696">
        <v>18.7</v>
      </c>
      <c r="AA305" s="696" t="s">
        <v>62</v>
      </c>
      <c r="AB305" s="709">
        <f>Z305-Y305-AF305+AG305</f>
        <v>0.90000000000000069</v>
      </c>
      <c r="AC305" s="646">
        <f>AB305/Z305</f>
        <v>4.8128342245989345E-2</v>
      </c>
      <c r="AD305" s="646"/>
      <c r="AE305" s="709" t="s">
        <v>63</v>
      </c>
      <c r="AF305" s="709">
        <v>0.4</v>
      </c>
      <c r="AG305" s="709"/>
      <c r="AH305" s="709"/>
      <c r="AI305" s="709"/>
      <c r="AJ305" s="736"/>
      <c r="AL305" s="692"/>
      <c r="AM305" s="696">
        <v>17.399999999999999</v>
      </c>
      <c r="AN305" s="696">
        <v>18.7</v>
      </c>
      <c r="AO305" s="696" t="s">
        <v>62</v>
      </c>
      <c r="AP305" s="709">
        <f>AN305-AM305+AU305-AT305</f>
        <v>1.3000000000000007</v>
      </c>
      <c r="AQ305" s="646">
        <f>AP305/AM305</f>
        <v>7.4712643678160967E-2</v>
      </c>
      <c r="AR305" s="646"/>
      <c r="AS305" s="709" t="s">
        <v>63</v>
      </c>
      <c r="AT305" s="709"/>
      <c r="AU305" s="709"/>
      <c r="AV305" s="709"/>
      <c r="AW305" s="709"/>
      <c r="AX305" s="736"/>
      <c r="AZ305" s="692"/>
      <c r="BA305" s="696">
        <v>17.399999999999999</v>
      </c>
      <c r="BB305" s="696">
        <v>18.7</v>
      </c>
      <c r="BC305" s="696" t="s">
        <v>62</v>
      </c>
      <c r="BD305" s="709">
        <f>BB305-BA305+BI305-BH305</f>
        <v>1.3000000000000007</v>
      </c>
      <c r="BE305" s="646">
        <f>BD305/BA305</f>
        <v>7.4712643678160967E-2</v>
      </c>
      <c r="BF305" s="646"/>
      <c r="BG305" s="709" t="s">
        <v>63</v>
      </c>
      <c r="BH305" s="709"/>
      <c r="BI305" s="709"/>
      <c r="BJ305" s="709"/>
      <c r="BK305" s="709"/>
      <c r="BL305" s="736"/>
      <c r="BN305" s="692"/>
      <c r="BO305" s="696">
        <v>17.399999999999999</v>
      </c>
      <c r="BP305" s="696">
        <v>18.7</v>
      </c>
      <c r="BQ305" s="696" t="s">
        <v>62</v>
      </c>
      <c r="BR305" s="709">
        <f>BP305-BO305+BW305-BV305</f>
        <v>1.3000000000000007</v>
      </c>
      <c r="BS305" s="646">
        <f>BR305/BO305</f>
        <v>7.4712643678160967E-2</v>
      </c>
      <c r="BT305" s="646"/>
      <c r="BU305" s="709" t="s">
        <v>63</v>
      </c>
      <c r="BV305" s="709"/>
      <c r="BW305" s="709"/>
      <c r="BX305" s="709"/>
      <c r="BY305" s="709"/>
      <c r="BZ305" s="736"/>
      <c r="CB305" s="692"/>
      <c r="CC305" s="696">
        <v>17.399999999999999</v>
      </c>
      <c r="CD305" s="696">
        <v>18.7</v>
      </c>
      <c r="CE305" s="696" t="s">
        <v>62</v>
      </c>
      <c r="CF305" s="709">
        <f>CD305-CC305+CK305-CJ305</f>
        <v>1.3000000000000007</v>
      </c>
      <c r="CG305" s="646">
        <f>CF305/CC305</f>
        <v>7.4712643678160967E-2</v>
      </c>
      <c r="CH305" s="646"/>
      <c r="CI305" s="709" t="s">
        <v>63</v>
      </c>
      <c r="CJ305" s="709"/>
      <c r="CK305" s="709"/>
      <c r="CL305" s="709"/>
      <c r="CM305" s="709"/>
      <c r="CN305" s="736"/>
      <c r="CP305" s="692"/>
      <c r="CQ305" s="696">
        <v>17.399999999999999</v>
      </c>
      <c r="CR305" s="696">
        <v>18.7</v>
      </c>
      <c r="CS305" s="696" t="s">
        <v>62</v>
      </c>
      <c r="CT305" s="709">
        <f>CR305-CQ305+CY305-CX305</f>
        <v>1.3000000000000007</v>
      </c>
      <c r="CU305" s="646">
        <f>CT305/CQ305</f>
        <v>7.4712643678160967E-2</v>
      </c>
      <c r="CV305" s="646"/>
      <c r="CW305" s="709" t="s">
        <v>63</v>
      </c>
      <c r="CX305" s="709"/>
      <c r="CY305" s="709"/>
      <c r="CZ305" s="709"/>
      <c r="DA305" s="709"/>
      <c r="DB305" s="736"/>
      <c r="DD305" s="692"/>
      <c r="DE305" s="696">
        <v>17.399999999999999</v>
      </c>
      <c r="DF305" s="696">
        <v>18.7</v>
      </c>
      <c r="DG305" s="696"/>
      <c r="DH305" s="696"/>
      <c r="DI305" s="696" t="s">
        <v>62</v>
      </c>
      <c r="DJ305" s="709">
        <f>DF305-DE305+DO305-DN305</f>
        <v>1.3000000000000007</v>
      </c>
      <c r="DK305" s="646">
        <f>DJ305/DE305</f>
        <v>7.4712643678160967E-2</v>
      </c>
      <c r="DL305" s="646"/>
      <c r="DM305" s="709" t="s">
        <v>63</v>
      </c>
      <c r="DN305" s="709"/>
      <c r="DO305" s="709"/>
      <c r="DP305" s="709"/>
      <c r="DQ305" s="709"/>
      <c r="DR305" s="736"/>
      <c r="DT305" s="692"/>
      <c r="DU305" s="696">
        <v>17.399999999999999</v>
      </c>
      <c r="DV305" s="696">
        <v>18.7</v>
      </c>
      <c r="DW305" s="696" t="s">
        <v>62</v>
      </c>
      <c r="DX305" s="709">
        <f>DV305-DU305+EC305-EB305</f>
        <v>1.3000000000000007</v>
      </c>
      <c r="DY305" s="646">
        <f>DX305/DU305</f>
        <v>7.4712643678160967E-2</v>
      </c>
      <c r="DZ305" s="646"/>
      <c r="EA305" s="709" t="s">
        <v>63</v>
      </c>
      <c r="EB305" s="709"/>
      <c r="EC305" s="709"/>
      <c r="ED305" s="709"/>
      <c r="EE305" s="709"/>
      <c r="EF305" s="736"/>
      <c r="EG305" s="736"/>
      <c r="EH305" s="692"/>
      <c r="EI305" s="696">
        <v>17.399999999999999</v>
      </c>
      <c r="EJ305" s="696">
        <v>18.7</v>
      </c>
      <c r="EK305" s="696" t="s">
        <v>62</v>
      </c>
      <c r="EL305" s="709">
        <f>EJ305-EI305+EP305-EO305</f>
        <v>1.3000000000000007</v>
      </c>
      <c r="EM305" s="646">
        <f>EL305/EI305</f>
        <v>7.4712643678160967E-2</v>
      </c>
      <c r="EN305" s="709" t="s">
        <v>63</v>
      </c>
      <c r="EO305" s="709"/>
      <c r="EP305" s="709"/>
      <c r="EQ305" s="709"/>
      <c r="ER305" s="709"/>
      <c r="ES305" s="736"/>
      <c r="EU305" s="692"/>
      <c r="EV305" s="696">
        <v>17.399999999999999</v>
      </c>
      <c r="EW305" s="696">
        <v>18.7</v>
      </c>
      <c r="EX305" s="696" t="s">
        <v>62</v>
      </c>
      <c r="EY305" s="709">
        <f>EW305-EV305+FC305-FB305</f>
        <v>1.3000000000000007</v>
      </c>
      <c r="EZ305" s="646">
        <f>EY305/EV305</f>
        <v>7.4712643678160967E-2</v>
      </c>
      <c r="FA305" s="709" t="s">
        <v>63</v>
      </c>
      <c r="FB305" s="709"/>
      <c r="FC305" s="709"/>
      <c r="FD305" s="709"/>
      <c r="FE305" s="709"/>
      <c r="FF305" s="736"/>
      <c r="FH305" s="692"/>
      <c r="FI305" s="696">
        <v>17.399999999999999</v>
      </c>
      <c r="FJ305" s="696">
        <v>18.7</v>
      </c>
      <c r="FK305" s="696" t="s">
        <v>62</v>
      </c>
      <c r="FL305" s="709">
        <f>FJ305-FI305+FP305-FO305</f>
        <v>1.3000000000000007</v>
      </c>
      <c r="FM305" s="646">
        <f>FL305/FI305</f>
        <v>7.4712643678160967E-2</v>
      </c>
      <c r="FN305" s="709" t="s">
        <v>63</v>
      </c>
      <c r="FO305" s="709"/>
      <c r="FP305" s="709"/>
      <c r="FQ305" s="709"/>
      <c r="FR305" s="709"/>
      <c r="FS305" s="736"/>
      <c r="FU305" s="692"/>
      <c r="FV305" s="696">
        <v>17.399999999999999</v>
      </c>
      <c r="FW305" s="696">
        <v>18.7</v>
      </c>
      <c r="FX305" s="696"/>
      <c r="FY305" s="696" t="s">
        <v>62</v>
      </c>
      <c r="FZ305" s="709">
        <f>FW305-FV305+GD305-GC305</f>
        <v>1.3000000000000007</v>
      </c>
      <c r="GA305" s="646">
        <f>FZ305/FV305</f>
        <v>7.4712643678160967E-2</v>
      </c>
      <c r="GB305" s="709" t="s">
        <v>63</v>
      </c>
      <c r="GC305" s="709"/>
      <c r="GD305" s="709"/>
      <c r="GE305" s="709"/>
      <c r="GF305" s="709"/>
      <c r="GG305" s="736"/>
      <c r="GI305" s="692"/>
      <c r="GJ305" s="696">
        <v>17.399999999999999</v>
      </c>
      <c r="GK305" s="696">
        <v>18.7</v>
      </c>
      <c r="GL305" s="696"/>
      <c r="GM305" s="696" t="s">
        <v>62</v>
      </c>
      <c r="GN305" s="709">
        <f>GK305-GJ305+GR305-GQ305</f>
        <v>1.3000000000000007</v>
      </c>
      <c r="GO305" s="646">
        <f>GN305/GJ305</f>
        <v>7.4712643678160967E-2</v>
      </c>
      <c r="GP305" s="709" t="s">
        <v>63</v>
      </c>
      <c r="GQ305" s="709"/>
      <c r="GR305" s="709"/>
      <c r="GS305" s="709"/>
      <c r="GT305" s="709"/>
      <c r="GU305" s="736"/>
      <c r="GW305" s="692"/>
      <c r="GX305" s="696">
        <v>17.399999999999999</v>
      </c>
      <c r="GY305" s="696">
        <v>18.7</v>
      </c>
      <c r="GZ305" s="696"/>
      <c r="HA305" s="696" t="s">
        <v>62</v>
      </c>
      <c r="HB305" s="709">
        <f>GY305-GX305+HF305-HE305</f>
        <v>1.3000000000000007</v>
      </c>
      <c r="HC305" s="646">
        <f>HB305/GX305</f>
        <v>7.4712643678160967E-2</v>
      </c>
      <c r="HD305" s="709" t="s">
        <v>63</v>
      </c>
      <c r="HE305" s="709"/>
      <c r="HF305" s="709"/>
      <c r="HG305" s="709"/>
      <c r="HH305" s="709"/>
      <c r="HI305" s="736"/>
      <c r="HJ305" s="736"/>
      <c r="HK305" s="692"/>
      <c r="HL305" s="696">
        <v>17.399999999999999</v>
      </c>
      <c r="HM305" s="696">
        <v>18.7</v>
      </c>
      <c r="HN305" s="696"/>
      <c r="HO305" s="696" t="s">
        <v>62</v>
      </c>
      <c r="HP305" s="709">
        <f>HM305-HL305+HT305-HS305</f>
        <v>1.3000000000000007</v>
      </c>
      <c r="HQ305" s="646">
        <f>HP305/HL305</f>
        <v>7.4712643678160967E-2</v>
      </c>
      <c r="HR305" s="709" t="s">
        <v>63</v>
      </c>
      <c r="HS305" s="709"/>
      <c r="HT305" s="709"/>
      <c r="HU305" s="709"/>
      <c r="HV305" s="709"/>
      <c r="HW305" s="736"/>
      <c r="HX305" s="692"/>
      <c r="HY305" s="696">
        <v>17.399999999999999</v>
      </c>
      <c r="HZ305" s="696">
        <v>18.7</v>
      </c>
      <c r="IA305" s="696"/>
      <c r="IB305" s="696" t="s">
        <v>62</v>
      </c>
      <c r="IC305" s="709">
        <f>HZ305-HY305+IJ305-II305</f>
        <v>1.3000000000000007</v>
      </c>
      <c r="ID305" s="646">
        <f>IC305/HY305</f>
        <v>7.4712643678160967E-2</v>
      </c>
      <c r="IE305" s="646"/>
      <c r="IF305" s="646"/>
      <c r="IG305" s="646"/>
      <c r="IH305" s="709" t="s">
        <v>63</v>
      </c>
      <c r="II305" s="709"/>
      <c r="IJ305" s="709"/>
      <c r="IK305" s="709"/>
      <c r="IL305" s="709"/>
      <c r="IM305" s="736"/>
      <c r="IQ305" s="692"/>
      <c r="IR305" s="696">
        <v>17.399999999999999</v>
      </c>
      <c r="IS305" s="696">
        <v>18.7</v>
      </c>
      <c r="IT305" s="696"/>
      <c r="IU305" s="696" t="s">
        <v>62</v>
      </c>
      <c r="IV305" s="709">
        <f>IS305-IR305+JC305-JB305</f>
        <v>1.3000000000000007</v>
      </c>
      <c r="IW305" s="646">
        <f>IV305/IR305</f>
        <v>7.4712643678160967E-2</v>
      </c>
      <c r="IX305" s="646"/>
      <c r="IY305" s="646"/>
      <c r="IZ305" s="646"/>
      <c r="JA305" s="709" t="s">
        <v>63</v>
      </c>
      <c r="JB305" s="709"/>
      <c r="JC305" s="709"/>
      <c r="JD305" s="709"/>
      <c r="JE305" s="709"/>
      <c r="JF305" s="736"/>
      <c r="JH305" s="692"/>
      <c r="JI305" s="696">
        <v>17.399999999999999</v>
      </c>
      <c r="JJ305" s="696">
        <v>18.7</v>
      </c>
      <c r="JK305" s="696"/>
      <c r="JL305" s="696" t="s">
        <v>62</v>
      </c>
      <c r="JM305" s="709">
        <f>JJ305-JI305+JT305-JS305</f>
        <v>1.3000000000000007</v>
      </c>
      <c r="JN305" s="646">
        <f>JM305/JI305</f>
        <v>7.4712643678160967E-2</v>
      </c>
      <c r="JO305" s="646"/>
      <c r="JP305" s="646"/>
      <c r="JQ305" s="646"/>
      <c r="JR305" s="709" t="s">
        <v>63</v>
      </c>
      <c r="JS305" s="709"/>
      <c r="JT305" s="709"/>
      <c r="JU305" s="709"/>
      <c r="JV305" s="709"/>
      <c r="JW305" s="736"/>
      <c r="JZ305" s="692"/>
      <c r="KA305" s="696">
        <v>17.399999999999999</v>
      </c>
      <c r="KB305" s="696">
        <v>18.7</v>
      </c>
      <c r="KC305" s="696"/>
      <c r="KD305" s="696" t="s">
        <v>62</v>
      </c>
      <c r="KE305" s="709">
        <f>KB305-KA305+KL305-KK305</f>
        <v>1.3000000000000007</v>
      </c>
      <c r="KF305" s="646">
        <f>KE305/KA305</f>
        <v>7.4712643678160967E-2</v>
      </c>
      <c r="KG305" s="646"/>
      <c r="KH305" s="646"/>
      <c r="KI305" s="646"/>
      <c r="KJ305" s="709" t="s">
        <v>63</v>
      </c>
      <c r="KK305" s="709"/>
      <c r="KL305" s="709"/>
      <c r="KM305" s="709"/>
      <c r="KN305" s="709"/>
      <c r="KO305" s="736"/>
      <c r="KQ305" s="692"/>
      <c r="KR305" s="696">
        <v>17.399999999999999</v>
      </c>
      <c r="KS305" s="696">
        <v>18.7</v>
      </c>
      <c r="KT305" s="696"/>
      <c r="KU305" s="758" t="s">
        <v>62</v>
      </c>
      <c r="KV305" s="709">
        <f>KS305-KR305+LC305-LB305</f>
        <v>1.3000000000000007</v>
      </c>
      <c r="KW305" s="646">
        <f>KV305/KR305</f>
        <v>7.4712643678160967E-2</v>
      </c>
      <c r="KX305" s="646"/>
      <c r="KY305" s="646"/>
      <c r="KZ305" s="646"/>
      <c r="LA305" s="709" t="s">
        <v>63</v>
      </c>
      <c r="LB305" s="709"/>
      <c r="LC305" s="709"/>
      <c r="LD305" s="709"/>
      <c r="LE305" s="709"/>
      <c r="LF305" s="736"/>
      <c r="LI305" s="692"/>
      <c r="LJ305" s="696">
        <v>17.399999999999999</v>
      </c>
      <c r="LK305" s="696">
        <v>18.7</v>
      </c>
      <c r="LL305" s="696"/>
      <c r="LM305" s="758" t="s">
        <v>62</v>
      </c>
      <c r="LN305" s="709">
        <f>LK305-LJ305+LU305-LT305</f>
        <v>1.3000000000000007</v>
      </c>
      <c r="LO305" s="646">
        <f>LN305/LJ305</f>
        <v>7.4712643678160967E-2</v>
      </c>
      <c r="LP305" s="646"/>
      <c r="LQ305" s="646"/>
      <c r="LR305" s="646"/>
      <c r="LS305" s="709" t="s">
        <v>63</v>
      </c>
      <c r="LT305" s="709"/>
      <c r="LU305" s="709"/>
      <c r="LV305" s="709"/>
      <c r="LW305" s="709"/>
      <c r="LX305" s="736"/>
      <c r="LZ305" s="692"/>
      <c r="MA305" s="696">
        <v>17.399999999999999</v>
      </c>
      <c r="MB305" s="696">
        <v>18.7</v>
      </c>
      <c r="MC305" s="696"/>
      <c r="MD305" s="758" t="s">
        <v>62</v>
      </c>
      <c r="ME305" s="709">
        <f>MB305-MA305+ML305-MK305</f>
        <v>1.3000000000000007</v>
      </c>
      <c r="MF305" s="646">
        <f>ME305/MA305</f>
        <v>7.4712643678160967E-2</v>
      </c>
      <c r="MG305" s="646"/>
      <c r="MH305" s="646"/>
      <c r="MI305" s="646"/>
      <c r="MJ305" s="709" t="s">
        <v>63</v>
      </c>
      <c r="MK305" s="709"/>
      <c r="ML305" s="709"/>
      <c r="MM305" s="709"/>
      <c r="MN305" s="709"/>
      <c r="MO305" s="736"/>
      <c r="MQ305" s="692"/>
      <c r="MR305" s="696">
        <v>17.399999999999999</v>
      </c>
      <c r="MS305" s="696">
        <v>18.7</v>
      </c>
      <c r="MT305" s="696"/>
      <c r="MU305" s="758" t="s">
        <v>62</v>
      </c>
      <c r="MV305" s="709">
        <f>MS305-MR305+NC305-NB305</f>
        <v>1.3000000000000007</v>
      </c>
      <c r="MW305" s="646">
        <f>MV305/MR305</f>
        <v>7.4712643678160967E-2</v>
      </c>
      <c r="MX305" s="646"/>
      <c r="MY305" s="646"/>
      <c r="MZ305" s="646"/>
      <c r="NA305" s="709" t="s">
        <v>63</v>
      </c>
      <c r="NB305" s="709"/>
      <c r="NC305" s="709"/>
      <c r="ND305" s="709"/>
      <c r="NE305" s="709"/>
      <c r="NF305" s="736"/>
      <c r="NI305" s="692"/>
      <c r="NJ305" s="696">
        <v>17.399999999999999</v>
      </c>
      <c r="NK305" s="696">
        <v>18.7</v>
      </c>
      <c r="NL305" s="696"/>
      <c r="NM305" s="758" t="s">
        <v>62</v>
      </c>
      <c r="NN305" s="709">
        <f>NK305-NJ305+NU305-NT305</f>
        <v>1.3000000000000007</v>
      </c>
      <c r="NO305" s="646">
        <f>NN305/NJ305</f>
        <v>7.4712643678160967E-2</v>
      </c>
      <c r="NP305" s="646"/>
      <c r="NQ305" s="646"/>
      <c r="NR305" s="646"/>
      <c r="NS305" s="709" t="s">
        <v>63</v>
      </c>
      <c r="NT305" s="709"/>
      <c r="NU305" s="709"/>
      <c r="NV305" s="709"/>
      <c r="NW305" s="709"/>
      <c r="NX305" s="736"/>
      <c r="OA305" s="692"/>
      <c r="OB305" s="696">
        <v>17.399999999999999</v>
      </c>
      <c r="OC305" s="696">
        <v>18.7</v>
      </c>
      <c r="OD305" s="696"/>
      <c r="OE305" s="758" t="s">
        <v>62</v>
      </c>
      <c r="OF305" s="709">
        <f>OC305-OB305+OM305-OL305</f>
        <v>1.3000000000000007</v>
      </c>
      <c r="OG305" s="646">
        <f>OF305/OB305</f>
        <v>7.4712643678160967E-2</v>
      </c>
      <c r="OH305" s="646"/>
      <c r="OI305" s="646"/>
      <c r="OJ305" s="646"/>
      <c r="OK305" s="709" t="s">
        <v>63</v>
      </c>
      <c r="OL305" s="709"/>
      <c r="OM305" s="709"/>
      <c r="ON305" s="736"/>
      <c r="OQ305" s="692"/>
      <c r="OR305" s="696">
        <v>17.399999999999999</v>
      </c>
      <c r="OS305" s="696">
        <v>18.7</v>
      </c>
      <c r="OT305" s="696"/>
      <c r="OU305" s="758" t="s">
        <v>62</v>
      </c>
      <c r="OV305" s="709">
        <f>OS305-OR305+PC305-PB305</f>
        <v>1.3000000000000007</v>
      </c>
      <c r="OW305" s="646">
        <f>OV305/OR305</f>
        <v>7.4712643678160967E-2</v>
      </c>
      <c r="OX305" s="646"/>
      <c r="OY305" s="646"/>
      <c r="OZ305" s="646"/>
      <c r="PA305" s="709" t="s">
        <v>63</v>
      </c>
      <c r="PB305" s="709"/>
      <c r="PC305" s="709"/>
      <c r="PD305" s="736"/>
      <c r="PG305" s="692"/>
      <c r="PH305" s="696">
        <v>17.399999999999999</v>
      </c>
      <c r="PI305" s="696">
        <v>18.7</v>
      </c>
      <c r="PJ305" s="696"/>
      <c r="PK305" s="758" t="s">
        <v>62</v>
      </c>
      <c r="PL305" s="709">
        <f>PI305-PH305+PS305-PR305</f>
        <v>1.3000000000000007</v>
      </c>
      <c r="PM305" s="646">
        <f>PL305/PH305</f>
        <v>7.4712643678160967E-2</v>
      </c>
      <c r="PN305" s="646"/>
      <c r="PO305" s="646"/>
      <c r="PP305" s="646"/>
      <c r="PQ305" s="709" t="s">
        <v>63</v>
      </c>
      <c r="PR305" s="709"/>
      <c r="PS305" s="709"/>
      <c r="PT305" s="736"/>
      <c r="PU305" s="203"/>
      <c r="PV305" s="692"/>
      <c r="PW305" s="696">
        <v>17.399999999999999</v>
      </c>
      <c r="PX305" s="696">
        <v>18.7</v>
      </c>
      <c r="PY305" s="696"/>
      <c r="PZ305" s="758" t="s">
        <v>62</v>
      </c>
      <c r="QA305" s="709">
        <f>PX305-PW305+QH305-QG305</f>
        <v>1.3000000000000007</v>
      </c>
      <c r="QB305" s="646">
        <f>QA305/PW305</f>
        <v>7.4712643678160967E-2</v>
      </c>
      <c r="QC305" s="646"/>
      <c r="QD305" s="646"/>
      <c r="QE305" s="646"/>
      <c r="QF305" s="709" t="s">
        <v>63</v>
      </c>
      <c r="QG305" s="709"/>
      <c r="QH305" s="709"/>
      <c r="QI305" s="736"/>
      <c r="QK305" s="692"/>
      <c r="QL305" s="696">
        <v>17.399999999999999</v>
      </c>
      <c r="QM305" s="696">
        <v>18.7</v>
      </c>
      <c r="QN305" s="696"/>
      <c r="QO305" s="758" t="s">
        <v>62</v>
      </c>
      <c r="QP305" s="709">
        <f>QM305-QL305+QW305-QV305</f>
        <v>1.3000000000000007</v>
      </c>
      <c r="QQ305" s="646">
        <f>QP305/QL305</f>
        <v>7.4712643678160967E-2</v>
      </c>
      <c r="QR305" s="646"/>
      <c r="QS305" s="646"/>
      <c r="QT305" s="646"/>
      <c r="QU305" s="709" t="s">
        <v>63</v>
      </c>
      <c r="QV305" s="709"/>
      <c r="QW305" s="709"/>
      <c r="QX305" s="736"/>
      <c r="QZ305" s="622"/>
      <c r="RA305" s="26">
        <v>17.399999999999999</v>
      </c>
      <c r="RB305" s="26">
        <v>18.7</v>
      </c>
      <c r="RC305" s="491"/>
      <c r="RD305" s="307" t="s">
        <v>62</v>
      </c>
      <c r="RE305" s="27">
        <f>RB305-RA305+RL305-RK305</f>
        <v>1.3000000000000007</v>
      </c>
      <c r="RF305" s="28">
        <f>RE305/RA305</f>
        <v>7.4712643678160967E-2</v>
      </c>
      <c r="RG305" s="28"/>
      <c r="RH305" s="28"/>
      <c r="RI305" s="28"/>
      <c r="RJ305" s="532" t="s">
        <v>63</v>
      </c>
      <c r="RK305" s="545"/>
      <c r="RL305" s="546"/>
      <c r="RM305" s="632"/>
      <c r="RQ305" s="622"/>
      <c r="RR305" s="26">
        <v>17.399999999999999</v>
      </c>
      <c r="RS305" s="26">
        <v>18.7</v>
      </c>
      <c r="RT305" s="491"/>
      <c r="RU305" s="307" t="s">
        <v>62</v>
      </c>
      <c r="RV305" s="27">
        <f>RS305-RR305+SC305-SB305</f>
        <v>1.3000000000000007</v>
      </c>
      <c r="RW305" s="28">
        <f>RV305/RR305</f>
        <v>7.4712643678160967E-2</v>
      </c>
      <c r="RX305" s="28"/>
      <c r="RY305" s="28"/>
      <c r="RZ305" s="28"/>
      <c r="SA305" s="532" t="s">
        <v>63</v>
      </c>
      <c r="SB305" s="545"/>
      <c r="SC305" s="546"/>
      <c r="SD305" s="632"/>
    </row>
    <row r="306" spans="1:498">
      <c r="A306" s="480" t="s">
        <v>806</v>
      </c>
      <c r="B306" s="481">
        <v>20</v>
      </c>
      <c r="C306" s="480" t="s">
        <v>95</v>
      </c>
      <c r="D306" s="793">
        <v>1044</v>
      </c>
      <c r="E306" s="484" t="s">
        <v>788</v>
      </c>
      <c r="F306" s="480" t="s">
        <v>789</v>
      </c>
      <c r="G306" s="614" t="s">
        <v>807</v>
      </c>
      <c r="H306" s="480"/>
      <c r="J306" s="692"/>
      <c r="K306" s="696">
        <v>9.5</v>
      </c>
      <c r="L306" s="696">
        <v>10.79</v>
      </c>
      <c r="M306" s="696" t="s">
        <v>62</v>
      </c>
      <c r="N306" s="709">
        <f>L306-K306-R306+S306</f>
        <v>0.88999999999999913</v>
      </c>
      <c r="O306" s="646">
        <f>N306/K306</f>
        <v>9.3684210526315703E-2</v>
      </c>
      <c r="P306" s="646"/>
      <c r="Q306" s="709" t="s">
        <v>63</v>
      </c>
      <c r="R306" s="709">
        <v>0.4</v>
      </c>
      <c r="S306" s="709"/>
      <c r="T306" s="709"/>
      <c r="U306" s="709"/>
      <c r="V306" s="736"/>
      <c r="X306" s="692"/>
      <c r="Y306" s="696">
        <v>9.5</v>
      </c>
      <c r="Z306" s="696">
        <v>10.79</v>
      </c>
      <c r="AA306" s="696" t="s">
        <v>62</v>
      </c>
      <c r="AB306" s="709">
        <f>Z306-Y306-AF306+AG306</f>
        <v>0.88999999999999913</v>
      </c>
      <c r="AC306" s="646">
        <f>AB306/Z306</f>
        <v>8.2483781278961929E-2</v>
      </c>
      <c r="AD306" s="646"/>
      <c r="AE306" s="709" t="s">
        <v>63</v>
      </c>
      <c r="AF306" s="709">
        <v>0.4</v>
      </c>
      <c r="AG306" s="709"/>
      <c r="AH306" s="709"/>
      <c r="AI306" s="709"/>
      <c r="AJ306" s="736"/>
      <c r="AL306" s="692" t="s">
        <v>102</v>
      </c>
      <c r="AM306" s="696">
        <v>9.1</v>
      </c>
      <c r="AN306" s="696">
        <v>10.79</v>
      </c>
      <c r="AO306" s="696" t="s">
        <v>62</v>
      </c>
      <c r="AP306" s="709">
        <f>AN306-AM306+AU306-AT306</f>
        <v>1.6899999999999995</v>
      </c>
      <c r="AQ306" s="646">
        <f>AP306/AM306</f>
        <v>0.18571428571428567</v>
      </c>
      <c r="AR306" s="646"/>
      <c r="AS306" s="709" t="s">
        <v>63</v>
      </c>
      <c r="AT306" s="709"/>
      <c r="AU306" s="709"/>
      <c r="AV306" s="709"/>
      <c r="AW306" s="709"/>
      <c r="AX306" s="736"/>
      <c r="AZ306" s="692"/>
      <c r="BA306" s="696">
        <v>9.1</v>
      </c>
      <c r="BB306" s="696">
        <v>10.79</v>
      </c>
      <c r="BC306" s="696" t="s">
        <v>62</v>
      </c>
      <c r="BD306" s="709">
        <f>BB306-BA306+BI306-BH306</f>
        <v>1.6899999999999995</v>
      </c>
      <c r="BE306" s="646">
        <f>BD306/BA306</f>
        <v>0.18571428571428567</v>
      </c>
      <c r="BF306" s="646"/>
      <c r="BG306" s="709" t="s">
        <v>63</v>
      </c>
      <c r="BH306" s="709"/>
      <c r="BI306" s="709"/>
      <c r="BJ306" s="709"/>
      <c r="BK306" s="709"/>
      <c r="BL306" s="736"/>
      <c r="BN306" s="692"/>
      <c r="BO306" s="696">
        <v>9.1</v>
      </c>
      <c r="BP306" s="696">
        <v>10.79</v>
      </c>
      <c r="BQ306" s="696" t="s">
        <v>62</v>
      </c>
      <c r="BR306" s="709">
        <f>BP306-BO306+BW306-BV306</f>
        <v>1.6899999999999995</v>
      </c>
      <c r="BS306" s="646">
        <f>BR306/BO306</f>
        <v>0.18571428571428567</v>
      </c>
      <c r="BT306" s="646"/>
      <c r="BU306" s="709" t="s">
        <v>63</v>
      </c>
      <c r="BV306" s="709"/>
      <c r="BW306" s="709"/>
      <c r="BX306" s="709"/>
      <c r="BY306" s="709"/>
      <c r="BZ306" s="736"/>
      <c r="CB306" s="692"/>
      <c r="CC306" s="696">
        <v>9.1</v>
      </c>
      <c r="CD306" s="696">
        <v>10.79</v>
      </c>
      <c r="CE306" s="696" t="s">
        <v>62</v>
      </c>
      <c r="CF306" s="709">
        <f>CD306-CC306+CK306-CJ306</f>
        <v>1.6899999999999995</v>
      </c>
      <c r="CG306" s="646">
        <f>CF306/CC306</f>
        <v>0.18571428571428567</v>
      </c>
      <c r="CH306" s="646"/>
      <c r="CI306" s="709" t="s">
        <v>63</v>
      </c>
      <c r="CJ306" s="709"/>
      <c r="CK306" s="709"/>
      <c r="CL306" s="709"/>
      <c r="CM306" s="709"/>
      <c r="CN306" s="736"/>
      <c r="CP306" s="692"/>
      <c r="CQ306" s="696">
        <v>9.1</v>
      </c>
      <c r="CR306" s="696">
        <v>10.79</v>
      </c>
      <c r="CS306" s="696" t="s">
        <v>62</v>
      </c>
      <c r="CT306" s="709">
        <f>CR306-CQ306+CY306-CX306</f>
        <v>1.6899999999999995</v>
      </c>
      <c r="CU306" s="646">
        <f>CT306/CQ306</f>
        <v>0.18571428571428567</v>
      </c>
      <c r="CV306" s="646"/>
      <c r="CW306" s="709" t="s">
        <v>63</v>
      </c>
      <c r="CX306" s="709"/>
      <c r="CY306" s="709"/>
      <c r="CZ306" s="709"/>
      <c r="DA306" s="709"/>
      <c r="DB306" s="736"/>
      <c r="DD306" s="692"/>
      <c r="DE306" s="696">
        <v>9.1</v>
      </c>
      <c r="DF306" s="696">
        <v>10.79</v>
      </c>
      <c r="DG306" s="696"/>
      <c r="DH306" s="696"/>
      <c r="DI306" s="696" t="s">
        <v>62</v>
      </c>
      <c r="DJ306" s="709">
        <f>DF306-DE306+DO306-DN306</f>
        <v>1.6899999999999995</v>
      </c>
      <c r="DK306" s="646">
        <f>DJ306/DE306</f>
        <v>0.18571428571428567</v>
      </c>
      <c r="DL306" s="646"/>
      <c r="DM306" s="709" t="s">
        <v>63</v>
      </c>
      <c r="DN306" s="709"/>
      <c r="DO306" s="709"/>
      <c r="DP306" s="709"/>
      <c r="DQ306" s="709"/>
      <c r="DR306" s="736"/>
      <c r="DT306" s="692"/>
      <c r="DU306" s="696">
        <v>9.1</v>
      </c>
      <c r="DV306" s="696">
        <v>10.79</v>
      </c>
      <c r="DW306" s="696" t="s">
        <v>62</v>
      </c>
      <c r="DX306" s="709">
        <f>DV306-DU306+EC306-EB306</f>
        <v>1.6899999999999995</v>
      </c>
      <c r="DY306" s="646">
        <f>DX306/DU306</f>
        <v>0.18571428571428567</v>
      </c>
      <c r="DZ306" s="646"/>
      <c r="EA306" s="709" t="s">
        <v>63</v>
      </c>
      <c r="EB306" s="709"/>
      <c r="EC306" s="709"/>
      <c r="ED306" s="709"/>
      <c r="EE306" s="709"/>
      <c r="EF306" s="736"/>
      <c r="EG306" s="736"/>
      <c r="EH306" s="692"/>
      <c r="EI306" s="696">
        <v>9.1</v>
      </c>
      <c r="EJ306" s="696">
        <v>10.79</v>
      </c>
      <c r="EK306" s="696" t="s">
        <v>62</v>
      </c>
      <c r="EL306" s="709">
        <f>EJ306-EI306+EP306-EO306</f>
        <v>1.6899999999999995</v>
      </c>
      <c r="EM306" s="646">
        <f>EL306/EI306</f>
        <v>0.18571428571428567</v>
      </c>
      <c r="EN306" s="709" t="s">
        <v>63</v>
      </c>
      <c r="EO306" s="709"/>
      <c r="EP306" s="709"/>
      <c r="EQ306" s="709"/>
      <c r="ER306" s="709"/>
      <c r="ES306" s="736"/>
      <c r="EU306" s="692"/>
      <c r="EV306" s="696">
        <v>9.1</v>
      </c>
      <c r="EW306" s="696">
        <v>10.79</v>
      </c>
      <c r="EX306" s="696" t="s">
        <v>62</v>
      </c>
      <c r="EY306" s="709">
        <f>EW306-EV306+FC306-FB306</f>
        <v>1.6899999999999995</v>
      </c>
      <c r="EZ306" s="646">
        <f>EY306/EV306</f>
        <v>0.18571428571428567</v>
      </c>
      <c r="FA306" s="709" t="s">
        <v>63</v>
      </c>
      <c r="FB306" s="709"/>
      <c r="FC306" s="709"/>
      <c r="FD306" s="709"/>
      <c r="FE306" s="709"/>
      <c r="FF306" s="736"/>
      <c r="FH306" s="692"/>
      <c r="FI306" s="696">
        <v>9.1</v>
      </c>
      <c r="FJ306" s="696">
        <v>10.79</v>
      </c>
      <c r="FK306" s="696" t="s">
        <v>62</v>
      </c>
      <c r="FL306" s="709">
        <f>FJ306-FI306+FP306-FO306</f>
        <v>1.6899999999999995</v>
      </c>
      <c r="FM306" s="646">
        <f>FL306/FI306</f>
        <v>0.18571428571428567</v>
      </c>
      <c r="FN306" s="709" t="s">
        <v>63</v>
      </c>
      <c r="FO306" s="709"/>
      <c r="FP306" s="709"/>
      <c r="FQ306" s="709"/>
      <c r="FR306" s="709"/>
      <c r="FS306" s="736"/>
      <c r="FU306" s="692"/>
      <c r="FV306" s="696">
        <v>9.1</v>
      </c>
      <c r="FW306" s="696">
        <v>10.79</v>
      </c>
      <c r="FX306" s="696"/>
      <c r="FY306" s="696" t="s">
        <v>62</v>
      </c>
      <c r="FZ306" s="709">
        <f>FW306-FV306+GD306-GC306</f>
        <v>1.6899999999999995</v>
      </c>
      <c r="GA306" s="646">
        <f>FZ306/FV306</f>
        <v>0.18571428571428567</v>
      </c>
      <c r="GB306" s="709" t="s">
        <v>63</v>
      </c>
      <c r="GC306" s="709"/>
      <c r="GD306" s="709"/>
      <c r="GE306" s="709"/>
      <c r="GF306" s="709"/>
      <c r="GG306" s="736"/>
      <c r="GI306" s="692"/>
      <c r="GJ306" s="696">
        <v>9.1</v>
      </c>
      <c r="GK306" s="696">
        <v>10.79</v>
      </c>
      <c r="GL306" s="696"/>
      <c r="GM306" s="696" t="s">
        <v>62</v>
      </c>
      <c r="GN306" s="709">
        <f>GK306-GJ306+GR306-GQ306</f>
        <v>1.6899999999999995</v>
      </c>
      <c r="GO306" s="646">
        <f>GN306/GJ306</f>
        <v>0.18571428571428567</v>
      </c>
      <c r="GP306" s="709" t="s">
        <v>63</v>
      </c>
      <c r="GQ306" s="709"/>
      <c r="GR306" s="709"/>
      <c r="GS306" s="709"/>
      <c r="GT306" s="709"/>
      <c r="GU306" s="736"/>
      <c r="GW306" s="692"/>
      <c r="GX306" s="696">
        <v>9.1</v>
      </c>
      <c r="GY306" s="696">
        <v>10.79</v>
      </c>
      <c r="GZ306" s="696"/>
      <c r="HA306" s="696" t="s">
        <v>62</v>
      </c>
      <c r="HB306" s="709">
        <f>GY306-GX306+HF306-HE306</f>
        <v>1.6899999999999995</v>
      </c>
      <c r="HC306" s="646">
        <f>HB306/GX306</f>
        <v>0.18571428571428567</v>
      </c>
      <c r="HD306" s="709" t="s">
        <v>63</v>
      </c>
      <c r="HE306" s="709"/>
      <c r="HF306" s="709"/>
      <c r="HG306" s="709"/>
      <c r="HH306" s="709"/>
      <c r="HI306" s="736"/>
      <c r="HJ306" s="736"/>
      <c r="HK306" s="692"/>
      <c r="HL306" s="696">
        <v>9.1</v>
      </c>
      <c r="HM306" s="696">
        <v>10.79</v>
      </c>
      <c r="HN306" s="696"/>
      <c r="HO306" s="696" t="s">
        <v>62</v>
      </c>
      <c r="HP306" s="709">
        <f>HM306-HL306+HT306-HS306</f>
        <v>1.6899999999999995</v>
      </c>
      <c r="HQ306" s="646">
        <f>HP306/HL306</f>
        <v>0.18571428571428567</v>
      </c>
      <c r="HR306" s="709" t="s">
        <v>63</v>
      </c>
      <c r="HS306" s="709"/>
      <c r="HT306" s="709"/>
      <c r="HU306" s="709"/>
      <c r="HV306" s="709"/>
      <c r="HW306" s="736"/>
      <c r="HX306" s="692"/>
      <c r="HY306" s="696">
        <v>9.1</v>
      </c>
      <c r="HZ306" s="696">
        <v>10.79</v>
      </c>
      <c r="IA306" s="696"/>
      <c r="IB306" s="696" t="s">
        <v>62</v>
      </c>
      <c r="IC306" s="709">
        <f>HZ306-HY306+IJ306-II306</f>
        <v>1.6899999999999995</v>
      </c>
      <c r="ID306" s="646">
        <f>IC306/HY306</f>
        <v>0.18571428571428567</v>
      </c>
      <c r="IE306" s="646"/>
      <c r="IF306" s="646"/>
      <c r="IG306" s="646"/>
      <c r="IH306" s="709" t="s">
        <v>63</v>
      </c>
      <c r="II306" s="709"/>
      <c r="IJ306" s="709"/>
      <c r="IK306" s="709"/>
      <c r="IL306" s="709"/>
      <c r="IM306" s="736"/>
      <c r="IQ306" s="692"/>
      <c r="IR306" s="696">
        <v>9.1</v>
      </c>
      <c r="IS306" s="696">
        <v>10.79</v>
      </c>
      <c r="IT306" s="696"/>
      <c r="IU306" s="696" t="s">
        <v>62</v>
      </c>
      <c r="IV306" s="709">
        <f>IS306-IR306+JC306-JB306</f>
        <v>1.6899999999999995</v>
      </c>
      <c r="IW306" s="646">
        <f>IV306/IR306</f>
        <v>0.18571428571428567</v>
      </c>
      <c r="IX306" s="646"/>
      <c r="IY306" s="646"/>
      <c r="IZ306" s="646"/>
      <c r="JA306" s="709" t="s">
        <v>63</v>
      </c>
      <c r="JB306" s="709"/>
      <c r="JC306" s="709"/>
      <c r="JD306" s="709"/>
      <c r="JE306" s="709"/>
      <c r="JF306" s="736"/>
      <c r="JH306" s="692"/>
      <c r="JI306" s="696">
        <v>9.1</v>
      </c>
      <c r="JJ306" s="696">
        <v>10.79</v>
      </c>
      <c r="JK306" s="696"/>
      <c r="JL306" s="696" t="s">
        <v>62</v>
      </c>
      <c r="JM306" s="709">
        <f>JJ306-JI306+JT306-JS306</f>
        <v>1.6899999999999995</v>
      </c>
      <c r="JN306" s="646">
        <f>JM306/JI306</f>
        <v>0.18571428571428567</v>
      </c>
      <c r="JO306" s="646"/>
      <c r="JP306" s="646"/>
      <c r="JQ306" s="646"/>
      <c r="JR306" s="709" t="s">
        <v>63</v>
      </c>
      <c r="JS306" s="709"/>
      <c r="JT306" s="709"/>
      <c r="JU306" s="709"/>
      <c r="JV306" s="709"/>
      <c r="JW306" s="736"/>
      <c r="JZ306" s="692"/>
      <c r="KA306" s="696">
        <v>9.1</v>
      </c>
      <c r="KB306" s="696">
        <v>10.79</v>
      </c>
      <c r="KC306" s="696"/>
      <c r="KD306" s="696" t="s">
        <v>62</v>
      </c>
      <c r="KE306" s="709">
        <f>KB306-KA306+KL306-KK306</f>
        <v>1.6899999999999995</v>
      </c>
      <c r="KF306" s="646">
        <f>KE306/KA306</f>
        <v>0.18571428571428567</v>
      </c>
      <c r="KG306" s="646"/>
      <c r="KH306" s="646"/>
      <c r="KI306" s="646"/>
      <c r="KJ306" s="709" t="s">
        <v>63</v>
      </c>
      <c r="KK306" s="709"/>
      <c r="KL306" s="709"/>
      <c r="KM306" s="709"/>
      <c r="KN306" s="709"/>
      <c r="KO306" s="736"/>
      <c r="KQ306" s="692"/>
      <c r="KR306" s="696">
        <v>9.1</v>
      </c>
      <c r="KS306" s="696">
        <v>10.79</v>
      </c>
      <c r="KT306" s="696"/>
      <c r="KU306" s="758" t="s">
        <v>62</v>
      </c>
      <c r="KV306" s="709">
        <f>KS306-KR306+LC306-LB306</f>
        <v>1.6899999999999995</v>
      </c>
      <c r="KW306" s="646">
        <f>KV306/KR306</f>
        <v>0.18571428571428567</v>
      </c>
      <c r="KX306" s="646"/>
      <c r="KY306" s="646"/>
      <c r="KZ306" s="646"/>
      <c r="LA306" s="709" t="s">
        <v>63</v>
      </c>
      <c r="LB306" s="709"/>
      <c r="LC306" s="709"/>
      <c r="LD306" s="709"/>
      <c r="LE306" s="709"/>
      <c r="LF306" s="736"/>
      <c r="LI306" s="692"/>
      <c r="LJ306" s="696">
        <v>9.1</v>
      </c>
      <c r="LK306" s="696">
        <v>10.79</v>
      </c>
      <c r="LL306" s="696"/>
      <c r="LM306" s="758" t="s">
        <v>62</v>
      </c>
      <c r="LN306" s="709">
        <f>LK306-LJ306+LU306-LT306</f>
        <v>1.6899999999999995</v>
      </c>
      <c r="LO306" s="646">
        <f>LN306/LJ306</f>
        <v>0.18571428571428567</v>
      </c>
      <c r="LP306" s="646"/>
      <c r="LQ306" s="646"/>
      <c r="LR306" s="646"/>
      <c r="LS306" s="709" t="s">
        <v>63</v>
      </c>
      <c r="LT306" s="709"/>
      <c r="LU306" s="709"/>
      <c r="LV306" s="709"/>
      <c r="LW306" s="709"/>
      <c r="LX306" s="736"/>
      <c r="LZ306" s="692"/>
      <c r="MA306" s="696">
        <v>9.1</v>
      </c>
      <c r="MB306" s="696">
        <v>10.79</v>
      </c>
      <c r="MC306" s="696"/>
      <c r="MD306" s="758" t="s">
        <v>62</v>
      </c>
      <c r="ME306" s="709">
        <f>MB306-MA306+ML306-MK306</f>
        <v>1.6899999999999995</v>
      </c>
      <c r="MF306" s="646">
        <f>ME306/MA306</f>
        <v>0.18571428571428567</v>
      </c>
      <c r="MG306" s="646"/>
      <c r="MH306" s="646"/>
      <c r="MI306" s="646"/>
      <c r="MJ306" s="709" t="s">
        <v>63</v>
      </c>
      <c r="MK306" s="709"/>
      <c r="ML306" s="709"/>
      <c r="MM306" s="709"/>
      <c r="MN306" s="709"/>
      <c r="MO306" s="736"/>
      <c r="MQ306" s="692"/>
      <c r="MR306" s="696">
        <v>9.1</v>
      </c>
      <c r="MS306" s="696">
        <v>10.79</v>
      </c>
      <c r="MT306" s="696"/>
      <c r="MU306" s="758" t="s">
        <v>62</v>
      </c>
      <c r="MV306" s="709">
        <f>MS306-MR306+NC306-NB306</f>
        <v>1.6899999999999995</v>
      </c>
      <c r="MW306" s="646">
        <f>MV306/MR306</f>
        <v>0.18571428571428567</v>
      </c>
      <c r="MX306" s="646"/>
      <c r="MY306" s="646"/>
      <c r="MZ306" s="646"/>
      <c r="NA306" s="709" t="s">
        <v>63</v>
      </c>
      <c r="NB306" s="709"/>
      <c r="NC306" s="709"/>
      <c r="ND306" s="709"/>
      <c r="NE306" s="709"/>
      <c r="NF306" s="736"/>
      <c r="NI306" s="692"/>
      <c r="NJ306" s="696">
        <v>9.1</v>
      </c>
      <c r="NK306" s="696">
        <v>10.79</v>
      </c>
      <c r="NL306" s="696"/>
      <c r="NM306" s="758" t="s">
        <v>62</v>
      </c>
      <c r="NN306" s="709">
        <f>NK306-NJ306+NU306-NT306</f>
        <v>1.6899999999999995</v>
      </c>
      <c r="NO306" s="646">
        <f>NN306/NJ306</f>
        <v>0.18571428571428567</v>
      </c>
      <c r="NP306" s="646"/>
      <c r="NQ306" s="646"/>
      <c r="NR306" s="646"/>
      <c r="NS306" s="709" t="s">
        <v>63</v>
      </c>
      <c r="NT306" s="709"/>
      <c r="NU306" s="709"/>
      <c r="NV306" s="709"/>
      <c r="NW306" s="709"/>
      <c r="NX306" s="736"/>
      <c r="OA306" s="692"/>
      <c r="OB306" s="696">
        <v>9.1</v>
      </c>
      <c r="OC306" s="696">
        <v>10.79</v>
      </c>
      <c r="OD306" s="696"/>
      <c r="OE306" s="758" t="s">
        <v>62</v>
      </c>
      <c r="OF306" s="709">
        <f>OC306-OB306+OM306-OL306</f>
        <v>1.6899999999999995</v>
      </c>
      <c r="OG306" s="646">
        <f>OF306/OB306</f>
        <v>0.18571428571428567</v>
      </c>
      <c r="OH306" s="646"/>
      <c r="OI306" s="646"/>
      <c r="OJ306" s="646"/>
      <c r="OK306" s="709" t="s">
        <v>63</v>
      </c>
      <c r="OL306" s="709"/>
      <c r="OM306" s="709"/>
      <c r="ON306" s="736"/>
      <c r="OQ306" s="692"/>
      <c r="OR306" s="696">
        <v>9.1</v>
      </c>
      <c r="OS306" s="696">
        <v>10.79</v>
      </c>
      <c r="OT306" s="696"/>
      <c r="OU306" s="758" t="s">
        <v>62</v>
      </c>
      <c r="OV306" s="709">
        <f>OS306-OR306+PC306-PB306</f>
        <v>1.6899999999999995</v>
      </c>
      <c r="OW306" s="646">
        <f>OV306/OR306</f>
        <v>0.18571428571428567</v>
      </c>
      <c r="OX306" s="646"/>
      <c r="OY306" s="646"/>
      <c r="OZ306" s="646"/>
      <c r="PA306" s="709" t="s">
        <v>63</v>
      </c>
      <c r="PB306" s="709"/>
      <c r="PC306" s="709"/>
      <c r="PD306" s="736"/>
      <c r="PG306" s="692"/>
      <c r="PH306" s="696">
        <v>9.1</v>
      </c>
      <c r="PI306" s="696">
        <v>10.79</v>
      </c>
      <c r="PJ306" s="696"/>
      <c r="PK306" s="758" t="s">
        <v>62</v>
      </c>
      <c r="PL306" s="709">
        <f>PI306-PH306+PS306-PR306</f>
        <v>1.6899999999999995</v>
      </c>
      <c r="PM306" s="646">
        <f>PL306/PH306</f>
        <v>0.18571428571428567</v>
      </c>
      <c r="PN306" s="646"/>
      <c r="PO306" s="646"/>
      <c r="PP306" s="646"/>
      <c r="PQ306" s="709" t="s">
        <v>63</v>
      </c>
      <c r="PR306" s="709"/>
      <c r="PS306" s="709"/>
      <c r="PT306" s="736"/>
      <c r="PV306" s="692"/>
      <c r="PW306" s="696">
        <v>9.1</v>
      </c>
      <c r="PX306" s="696">
        <v>10.79</v>
      </c>
      <c r="PY306" s="696"/>
      <c r="PZ306" s="758" t="s">
        <v>62</v>
      </c>
      <c r="QA306" s="709">
        <f>PX306-PW306+QH306-QG306</f>
        <v>1.6899999999999995</v>
      </c>
      <c r="QB306" s="646">
        <f>QA306/PW306</f>
        <v>0.18571428571428567</v>
      </c>
      <c r="QC306" s="646"/>
      <c r="QD306" s="646"/>
      <c r="QE306" s="646"/>
      <c r="QF306" s="709" t="s">
        <v>63</v>
      </c>
      <c r="QG306" s="709"/>
      <c r="QH306" s="709"/>
      <c r="QI306" s="736"/>
      <c r="QK306" s="692"/>
      <c r="QL306" s="696">
        <v>9.1</v>
      </c>
      <c r="QM306" s="696">
        <v>10.79</v>
      </c>
      <c r="QN306" s="696"/>
      <c r="QO306" s="758" t="s">
        <v>62</v>
      </c>
      <c r="QP306" s="709">
        <f>QM306-QL306+QW306-QV306</f>
        <v>1.6899999999999995</v>
      </c>
      <c r="QQ306" s="646">
        <f>QP306/QL306</f>
        <v>0.18571428571428567</v>
      </c>
      <c r="QR306" s="646"/>
      <c r="QS306" s="646"/>
      <c r="QT306" s="646"/>
      <c r="QU306" s="709" t="s">
        <v>63</v>
      </c>
      <c r="QV306" s="709"/>
      <c r="QW306" s="709"/>
      <c r="QX306" s="736"/>
      <c r="QZ306" s="622"/>
      <c r="RA306" s="26">
        <v>9.1</v>
      </c>
      <c r="RB306" s="26">
        <v>10.79</v>
      </c>
      <c r="RC306" s="491"/>
      <c r="RD306" s="307" t="s">
        <v>62</v>
      </c>
      <c r="RE306" s="27">
        <f>RB306-RA306+RL306-RK306</f>
        <v>1.6899999999999995</v>
      </c>
      <c r="RF306" s="28">
        <f>RE306/RA306</f>
        <v>0.18571428571428567</v>
      </c>
      <c r="RG306" s="28"/>
      <c r="RH306" s="28"/>
      <c r="RI306" s="28"/>
      <c r="RJ306" s="532" t="s">
        <v>63</v>
      </c>
      <c r="RK306" s="545"/>
      <c r="RL306" s="546"/>
      <c r="RM306" s="632"/>
      <c r="RQ306" s="622"/>
      <c r="RR306" s="26">
        <v>9.1</v>
      </c>
      <c r="RS306" s="26">
        <v>10.79</v>
      </c>
      <c r="RT306" s="491"/>
      <c r="RU306" s="307" t="s">
        <v>62</v>
      </c>
      <c r="RV306" s="27">
        <f>RS306-RR306+SC306-SB306</f>
        <v>1.6899999999999995</v>
      </c>
      <c r="RW306" s="28">
        <f>RV306/RR306</f>
        <v>0.18571428571428567</v>
      </c>
      <c r="RX306" s="28"/>
      <c r="RY306" s="28"/>
      <c r="RZ306" s="28"/>
      <c r="SA306" s="532" t="s">
        <v>63</v>
      </c>
      <c r="SB306" s="545"/>
      <c r="SC306" s="546"/>
      <c r="SD306" s="632"/>
    </row>
    <row r="307" spans="1:498">
      <c r="A307" s="480" t="s">
        <v>808</v>
      </c>
      <c r="B307" s="481">
        <v>20</v>
      </c>
      <c r="C307" s="480" t="s">
        <v>95</v>
      </c>
      <c r="D307" s="793">
        <v>1044</v>
      </c>
      <c r="E307" s="484" t="s">
        <v>788</v>
      </c>
      <c r="F307" s="480" t="s">
        <v>789</v>
      </c>
      <c r="G307" s="614" t="s">
        <v>1010</v>
      </c>
      <c r="H307" s="480"/>
      <c r="J307" s="692"/>
      <c r="K307" s="696">
        <v>6.88</v>
      </c>
      <c r="L307" s="696">
        <v>8.09</v>
      </c>
      <c r="M307" s="696" t="s">
        <v>62</v>
      </c>
      <c r="N307" s="709">
        <f>L307-K307-R307+S307</f>
        <v>0.80999999999999994</v>
      </c>
      <c r="O307" s="646">
        <f>N307/K307</f>
        <v>0.11773255813953487</v>
      </c>
      <c r="P307" s="646"/>
      <c r="Q307" s="709" t="s">
        <v>63</v>
      </c>
      <c r="R307" s="709">
        <v>0.4</v>
      </c>
      <c r="S307" s="709"/>
      <c r="T307" s="709"/>
      <c r="U307" s="709"/>
      <c r="V307" s="736"/>
      <c r="X307" s="692"/>
      <c r="Y307" s="696">
        <v>6.88</v>
      </c>
      <c r="Z307" s="696">
        <v>8.09</v>
      </c>
      <c r="AA307" s="696" t="s">
        <v>62</v>
      </c>
      <c r="AB307" s="709">
        <f>Z307-Y307-AF307+AG307</f>
        <v>0.80999999999999994</v>
      </c>
      <c r="AC307" s="646">
        <f>AB307/Z307</f>
        <v>0.10012360939431396</v>
      </c>
      <c r="AD307" s="646"/>
      <c r="AE307" s="709" t="s">
        <v>63</v>
      </c>
      <c r="AF307" s="709">
        <v>0.4</v>
      </c>
      <c r="AG307" s="709"/>
      <c r="AH307" s="709"/>
      <c r="AI307" s="709"/>
      <c r="AJ307" s="736"/>
      <c r="AL307" s="692"/>
      <c r="AM307" s="696">
        <v>6.88</v>
      </c>
      <c r="AN307" s="696">
        <v>8.09</v>
      </c>
      <c r="AO307" s="696" t="s">
        <v>62</v>
      </c>
      <c r="AP307" s="709">
        <f>AN307-AM307+AU307-AT307</f>
        <v>1.21</v>
      </c>
      <c r="AQ307" s="646">
        <f>AP307/AM307</f>
        <v>0.17587209302325582</v>
      </c>
      <c r="AR307" s="646"/>
      <c r="AS307" s="709" t="s">
        <v>63</v>
      </c>
      <c r="AT307" s="709"/>
      <c r="AU307" s="709"/>
      <c r="AV307" s="709"/>
      <c r="AW307" s="709"/>
      <c r="AX307" s="736"/>
      <c r="AZ307" s="692"/>
      <c r="BA307" s="696">
        <v>6.88</v>
      </c>
      <c r="BB307" s="696">
        <v>8.09</v>
      </c>
      <c r="BC307" s="696" t="s">
        <v>62</v>
      </c>
      <c r="BD307" s="709">
        <f>BB307-BA307+BI307-BH307</f>
        <v>1.21</v>
      </c>
      <c r="BE307" s="646">
        <f>BD307/BA307</f>
        <v>0.17587209302325582</v>
      </c>
      <c r="BF307" s="646"/>
      <c r="BG307" s="709" t="s">
        <v>63</v>
      </c>
      <c r="BH307" s="709"/>
      <c r="BI307" s="709"/>
      <c r="BJ307" s="709"/>
      <c r="BK307" s="709"/>
      <c r="BL307" s="736"/>
      <c r="BN307" s="692"/>
      <c r="BO307" s="696">
        <v>6.88</v>
      </c>
      <c r="BP307" s="696">
        <v>8.09</v>
      </c>
      <c r="BQ307" s="696" t="s">
        <v>62</v>
      </c>
      <c r="BR307" s="709">
        <f>BP307-BO307+BW307-BV307</f>
        <v>1.21</v>
      </c>
      <c r="BS307" s="646">
        <f>BR307/BO307</f>
        <v>0.17587209302325582</v>
      </c>
      <c r="BT307" s="646"/>
      <c r="BU307" s="709" t="s">
        <v>63</v>
      </c>
      <c r="BV307" s="709"/>
      <c r="BW307" s="709"/>
      <c r="BX307" s="709"/>
      <c r="BY307" s="709"/>
      <c r="BZ307" s="736"/>
      <c r="CB307" s="692"/>
      <c r="CC307" s="696">
        <v>6.88</v>
      </c>
      <c r="CD307" s="696">
        <v>8.09</v>
      </c>
      <c r="CE307" s="696" t="s">
        <v>62</v>
      </c>
      <c r="CF307" s="709">
        <f>CD307-CC307+CK307-CJ307</f>
        <v>1.21</v>
      </c>
      <c r="CG307" s="646">
        <f>CF307/CC307</f>
        <v>0.17587209302325582</v>
      </c>
      <c r="CH307" s="646"/>
      <c r="CI307" s="709" t="s">
        <v>63</v>
      </c>
      <c r="CJ307" s="709"/>
      <c r="CK307" s="709"/>
      <c r="CL307" s="709"/>
      <c r="CM307" s="709"/>
      <c r="CN307" s="736"/>
      <c r="CP307" s="692"/>
      <c r="CQ307" s="696">
        <v>6.88</v>
      </c>
      <c r="CR307" s="696">
        <v>8.09</v>
      </c>
      <c r="CS307" s="696" t="s">
        <v>62</v>
      </c>
      <c r="CT307" s="709">
        <f>CR307-CQ307+CY307-CX307</f>
        <v>1.21</v>
      </c>
      <c r="CU307" s="646">
        <f>CT307/CQ307</f>
        <v>0.17587209302325582</v>
      </c>
      <c r="CV307" s="646"/>
      <c r="CW307" s="709" t="s">
        <v>63</v>
      </c>
      <c r="CX307" s="709"/>
      <c r="CY307" s="709"/>
      <c r="CZ307" s="709"/>
      <c r="DA307" s="709"/>
      <c r="DB307" s="736"/>
      <c r="DD307" s="692"/>
      <c r="DE307" s="696">
        <v>6.88</v>
      </c>
      <c r="DF307" s="696">
        <v>8.09</v>
      </c>
      <c r="DG307" s="696"/>
      <c r="DH307" s="696"/>
      <c r="DI307" s="696" t="s">
        <v>62</v>
      </c>
      <c r="DJ307" s="709">
        <f>DF307-DE307+DO307-DN307</f>
        <v>1.21</v>
      </c>
      <c r="DK307" s="646">
        <f>DJ307/DE307</f>
        <v>0.17587209302325582</v>
      </c>
      <c r="DL307" s="646"/>
      <c r="DM307" s="709" t="s">
        <v>63</v>
      </c>
      <c r="DN307" s="709"/>
      <c r="DO307" s="709"/>
      <c r="DP307" s="709"/>
      <c r="DQ307" s="709"/>
      <c r="DR307" s="736"/>
      <c r="DT307" s="692"/>
      <c r="DU307" s="696">
        <v>6.88</v>
      </c>
      <c r="DV307" s="696">
        <v>8.09</v>
      </c>
      <c r="DW307" s="696" t="s">
        <v>62</v>
      </c>
      <c r="DX307" s="709">
        <f>DV307-DU307+EC307-EB307</f>
        <v>1.21</v>
      </c>
      <c r="DY307" s="646">
        <f>DX307/DU307</f>
        <v>0.17587209302325582</v>
      </c>
      <c r="DZ307" s="646"/>
      <c r="EA307" s="709" t="s">
        <v>63</v>
      </c>
      <c r="EB307" s="709"/>
      <c r="EC307" s="709"/>
      <c r="ED307" s="709"/>
      <c r="EE307" s="709"/>
      <c r="EF307" s="736"/>
      <c r="EG307" s="736"/>
      <c r="EH307" s="692"/>
      <c r="EI307" s="696">
        <v>6.88</v>
      </c>
      <c r="EJ307" s="696">
        <v>8.09</v>
      </c>
      <c r="EK307" s="696" t="s">
        <v>62</v>
      </c>
      <c r="EL307" s="709">
        <f>EJ307-EI307+EP307-EO307</f>
        <v>1.21</v>
      </c>
      <c r="EM307" s="646">
        <f>EL307/EI307</f>
        <v>0.17587209302325582</v>
      </c>
      <c r="EN307" s="709" t="s">
        <v>63</v>
      </c>
      <c r="EO307" s="709"/>
      <c r="EP307" s="709"/>
      <c r="EQ307" s="709"/>
      <c r="ER307" s="709"/>
      <c r="ES307" s="736"/>
      <c r="EU307" s="692"/>
      <c r="EV307" s="696">
        <v>6.88</v>
      </c>
      <c r="EW307" s="696">
        <v>8.09</v>
      </c>
      <c r="EX307" s="696" t="s">
        <v>62</v>
      </c>
      <c r="EY307" s="709">
        <f>EW307-EV307+FC307-FB307</f>
        <v>1.21</v>
      </c>
      <c r="EZ307" s="646">
        <f>EY307/EV307</f>
        <v>0.17587209302325582</v>
      </c>
      <c r="FA307" s="709" t="s">
        <v>63</v>
      </c>
      <c r="FB307" s="709"/>
      <c r="FC307" s="709"/>
      <c r="FD307" s="709"/>
      <c r="FE307" s="709"/>
      <c r="FF307" s="736"/>
      <c r="FH307" s="692"/>
      <c r="FI307" s="696">
        <v>6.88</v>
      </c>
      <c r="FJ307" s="696">
        <v>8.09</v>
      </c>
      <c r="FK307" s="696" t="s">
        <v>62</v>
      </c>
      <c r="FL307" s="709">
        <f>FJ307-FI307+FP307-FO307</f>
        <v>1.21</v>
      </c>
      <c r="FM307" s="646">
        <f>FL307/FI307</f>
        <v>0.17587209302325582</v>
      </c>
      <c r="FN307" s="709" t="s">
        <v>63</v>
      </c>
      <c r="FO307" s="709"/>
      <c r="FP307" s="709"/>
      <c r="FQ307" s="709"/>
      <c r="FR307" s="709"/>
      <c r="FS307" s="736"/>
      <c r="FU307" s="692"/>
      <c r="FV307" s="696">
        <v>6.88</v>
      </c>
      <c r="FW307" s="696">
        <v>8.09</v>
      </c>
      <c r="FX307" s="696"/>
      <c r="FY307" s="696" t="s">
        <v>62</v>
      </c>
      <c r="FZ307" s="709">
        <f>FW307-FV307+GD307-GC307</f>
        <v>1.21</v>
      </c>
      <c r="GA307" s="646">
        <f>FZ307/FV307</f>
        <v>0.17587209302325582</v>
      </c>
      <c r="GB307" s="709" t="s">
        <v>63</v>
      </c>
      <c r="GC307" s="709"/>
      <c r="GD307" s="709"/>
      <c r="GE307" s="709"/>
      <c r="GF307" s="709"/>
      <c r="GG307" s="736"/>
      <c r="GI307" s="692"/>
      <c r="GJ307" s="696">
        <v>6.88</v>
      </c>
      <c r="GK307" s="696">
        <v>8.09</v>
      </c>
      <c r="GL307" s="696"/>
      <c r="GM307" s="696" t="s">
        <v>62</v>
      </c>
      <c r="GN307" s="709">
        <f>GK307-GJ307+GR307-GQ307</f>
        <v>1.21</v>
      </c>
      <c r="GO307" s="646">
        <f>GN307/GJ307</f>
        <v>0.17587209302325582</v>
      </c>
      <c r="GP307" s="709" t="s">
        <v>63</v>
      </c>
      <c r="GQ307" s="709"/>
      <c r="GR307" s="709"/>
      <c r="GS307" s="709"/>
      <c r="GT307" s="709"/>
      <c r="GU307" s="736"/>
      <c r="GW307" s="692"/>
      <c r="GX307" s="696">
        <v>6.88</v>
      </c>
      <c r="GY307" s="696">
        <v>8.09</v>
      </c>
      <c r="GZ307" s="696"/>
      <c r="HA307" s="696" t="s">
        <v>62</v>
      </c>
      <c r="HB307" s="709">
        <f>GY307-GX307+HF307-HE307</f>
        <v>1.21</v>
      </c>
      <c r="HC307" s="646">
        <f>HB307/GX307</f>
        <v>0.17587209302325582</v>
      </c>
      <c r="HD307" s="709" t="s">
        <v>63</v>
      </c>
      <c r="HE307" s="709"/>
      <c r="HF307" s="709"/>
      <c r="HG307" s="709"/>
      <c r="HH307" s="709"/>
      <c r="HI307" s="736"/>
      <c r="HJ307" s="736"/>
      <c r="HK307" s="692"/>
      <c r="HL307" s="696">
        <v>6.88</v>
      </c>
      <c r="HM307" s="696">
        <v>8.09</v>
      </c>
      <c r="HN307" s="696"/>
      <c r="HO307" s="696" t="s">
        <v>62</v>
      </c>
      <c r="HP307" s="709">
        <f>HM307-HL307+HT307-HS307</f>
        <v>1.21</v>
      </c>
      <c r="HQ307" s="646">
        <f>HP307/HL307</f>
        <v>0.17587209302325582</v>
      </c>
      <c r="HR307" s="709" t="s">
        <v>63</v>
      </c>
      <c r="HS307" s="709"/>
      <c r="HT307" s="709"/>
      <c r="HU307" s="709"/>
      <c r="HV307" s="709"/>
      <c r="HW307" s="736"/>
      <c r="HX307" s="692"/>
      <c r="HY307" s="696">
        <v>6.88</v>
      </c>
      <c r="HZ307" s="696">
        <v>8.09</v>
      </c>
      <c r="IA307" s="696"/>
      <c r="IB307" s="696" t="s">
        <v>62</v>
      </c>
      <c r="IC307" s="709">
        <f>HZ307-HY307+IJ307-II307</f>
        <v>1.21</v>
      </c>
      <c r="ID307" s="646">
        <f>IC307/HY307</f>
        <v>0.17587209302325582</v>
      </c>
      <c r="IE307" s="646"/>
      <c r="IF307" s="646"/>
      <c r="IG307" s="646"/>
      <c r="IH307" s="709" t="s">
        <v>63</v>
      </c>
      <c r="II307" s="709"/>
      <c r="IJ307" s="709"/>
      <c r="IK307" s="709"/>
      <c r="IL307" s="709"/>
      <c r="IM307" s="736"/>
      <c r="IQ307" s="692"/>
      <c r="IR307" s="696">
        <v>6.88</v>
      </c>
      <c r="IS307" s="696">
        <v>8.09</v>
      </c>
      <c r="IT307" s="696"/>
      <c r="IU307" s="696" t="s">
        <v>62</v>
      </c>
      <c r="IV307" s="709">
        <f>IS307-IR307+JC307-JB307</f>
        <v>1.21</v>
      </c>
      <c r="IW307" s="646">
        <f>IV307/IR307</f>
        <v>0.17587209302325582</v>
      </c>
      <c r="IX307" s="646"/>
      <c r="IY307" s="646"/>
      <c r="IZ307" s="646"/>
      <c r="JA307" s="709" t="s">
        <v>63</v>
      </c>
      <c r="JB307" s="709"/>
      <c r="JC307" s="709"/>
      <c r="JD307" s="709"/>
      <c r="JE307" s="709"/>
      <c r="JF307" s="736"/>
      <c r="JH307" s="692"/>
      <c r="JI307" s="696">
        <v>6.88</v>
      </c>
      <c r="JJ307" s="696">
        <v>8.09</v>
      </c>
      <c r="JK307" s="696"/>
      <c r="JL307" s="696" t="s">
        <v>62</v>
      </c>
      <c r="JM307" s="709">
        <f>JJ307-JI307+JT307-JS307</f>
        <v>1.21</v>
      </c>
      <c r="JN307" s="646">
        <f>JM307/JI307</f>
        <v>0.17587209302325582</v>
      </c>
      <c r="JO307" s="646"/>
      <c r="JP307" s="646"/>
      <c r="JQ307" s="646"/>
      <c r="JR307" s="709" t="s">
        <v>63</v>
      </c>
      <c r="JS307" s="709"/>
      <c r="JT307" s="709"/>
      <c r="JU307" s="709"/>
      <c r="JV307" s="709"/>
      <c r="JW307" s="736"/>
      <c r="JZ307" s="692"/>
      <c r="KA307" s="696">
        <v>6.88</v>
      </c>
      <c r="KB307" s="696">
        <v>8.09</v>
      </c>
      <c r="KC307" s="696"/>
      <c r="KD307" s="696" t="s">
        <v>62</v>
      </c>
      <c r="KE307" s="709">
        <f>KB307-KA307+KL307-KK307</f>
        <v>1.21</v>
      </c>
      <c r="KF307" s="646">
        <f>KE307/KA307</f>
        <v>0.17587209302325582</v>
      </c>
      <c r="KG307" s="646"/>
      <c r="KH307" s="646"/>
      <c r="KI307" s="646"/>
      <c r="KJ307" s="709" t="s">
        <v>63</v>
      </c>
      <c r="KK307" s="709"/>
      <c r="KL307" s="709"/>
      <c r="KM307" s="709"/>
      <c r="KN307" s="709"/>
      <c r="KO307" s="736"/>
      <c r="KQ307" s="692" t="s">
        <v>106</v>
      </c>
      <c r="KR307" s="754">
        <v>7.15</v>
      </c>
      <c r="KS307" s="696">
        <v>8.09</v>
      </c>
      <c r="KT307" s="696"/>
      <c r="KU307" s="758" t="s">
        <v>62</v>
      </c>
      <c r="KV307" s="709">
        <f>KS307-KR307+LC307-LB307</f>
        <v>0.9399999999999995</v>
      </c>
      <c r="KW307" s="646">
        <f>KV307/KR307</f>
        <v>0.13146853146853138</v>
      </c>
      <c r="KX307" s="646"/>
      <c r="KY307" s="646"/>
      <c r="KZ307" s="646"/>
      <c r="LA307" s="709" t="s">
        <v>63</v>
      </c>
      <c r="LB307" s="709"/>
      <c r="LC307" s="709"/>
      <c r="LD307" s="709"/>
      <c r="LE307" s="709"/>
      <c r="LF307" s="736"/>
      <c r="LI307" s="692" t="s">
        <v>106</v>
      </c>
      <c r="LJ307" s="754">
        <v>7.15</v>
      </c>
      <c r="LK307" s="696">
        <v>8.09</v>
      </c>
      <c r="LL307" s="696"/>
      <c r="LM307" s="758" t="s">
        <v>62</v>
      </c>
      <c r="LN307" s="709">
        <f>LK307-LJ307+LU307-LT307</f>
        <v>0.9399999999999995</v>
      </c>
      <c r="LO307" s="646">
        <f>LN307/LJ307</f>
        <v>0.13146853146853138</v>
      </c>
      <c r="LP307" s="646"/>
      <c r="LQ307" s="646"/>
      <c r="LR307" s="646"/>
      <c r="LS307" s="709" t="s">
        <v>63</v>
      </c>
      <c r="LT307" s="709"/>
      <c r="LU307" s="709"/>
      <c r="LV307" s="709"/>
      <c r="LW307" s="709"/>
      <c r="LX307" s="736"/>
      <c r="LZ307" s="692"/>
      <c r="MA307" s="759">
        <v>7.15</v>
      </c>
      <c r="MB307" s="696">
        <v>8.09</v>
      </c>
      <c r="MC307" s="696"/>
      <c r="MD307" s="758" t="s">
        <v>62</v>
      </c>
      <c r="ME307" s="709">
        <f>MB307-MA307+ML307-MK307</f>
        <v>0.9399999999999995</v>
      </c>
      <c r="MF307" s="646">
        <f>ME307/MA307</f>
        <v>0.13146853146853138</v>
      </c>
      <c r="MG307" s="646"/>
      <c r="MH307" s="646"/>
      <c r="MI307" s="646"/>
      <c r="MJ307" s="709" t="s">
        <v>63</v>
      </c>
      <c r="MK307" s="709"/>
      <c r="ML307" s="709"/>
      <c r="MM307" s="709"/>
      <c r="MN307" s="709"/>
      <c r="MO307" s="736"/>
      <c r="MQ307" s="692"/>
      <c r="MR307" s="759">
        <v>7.15</v>
      </c>
      <c r="MS307" s="696">
        <v>8.09</v>
      </c>
      <c r="MT307" s="696"/>
      <c r="MU307" s="758" t="s">
        <v>62</v>
      </c>
      <c r="MV307" s="709">
        <f>MS307-MR307+NC307-NB307</f>
        <v>0.9399999999999995</v>
      </c>
      <c r="MW307" s="646">
        <f>MV307/MR307</f>
        <v>0.13146853146853138</v>
      </c>
      <c r="MX307" s="646"/>
      <c r="MY307" s="646"/>
      <c r="MZ307" s="646"/>
      <c r="NA307" s="709" t="s">
        <v>63</v>
      </c>
      <c r="NB307" s="709"/>
      <c r="NC307" s="709"/>
      <c r="ND307" s="709"/>
      <c r="NE307" s="709"/>
      <c r="NF307" s="736"/>
      <c r="NI307" s="692"/>
      <c r="NJ307" s="759">
        <v>7.15</v>
      </c>
      <c r="NK307" s="696">
        <v>8.09</v>
      </c>
      <c r="NL307" s="696"/>
      <c r="NM307" s="758" t="s">
        <v>62</v>
      </c>
      <c r="NN307" s="709">
        <f>NK307-NJ307+NU307-NT307</f>
        <v>0.9399999999999995</v>
      </c>
      <c r="NO307" s="646">
        <f>NN307/NJ307</f>
        <v>0.13146853146853138</v>
      </c>
      <c r="NP307" s="646"/>
      <c r="NQ307" s="646"/>
      <c r="NR307" s="646"/>
      <c r="NS307" s="709" t="s">
        <v>63</v>
      </c>
      <c r="NT307" s="709"/>
      <c r="NU307" s="709"/>
      <c r="NV307" s="709"/>
      <c r="NW307" s="709"/>
      <c r="NX307" s="736"/>
      <c r="OA307" s="692"/>
      <c r="OB307" s="759">
        <v>7.15</v>
      </c>
      <c r="OC307" s="696">
        <v>8.09</v>
      </c>
      <c r="OD307" s="696"/>
      <c r="OE307" s="758" t="s">
        <v>62</v>
      </c>
      <c r="OF307" s="709">
        <f>OC307-OB307+OM307-OL307</f>
        <v>0.9399999999999995</v>
      </c>
      <c r="OG307" s="646">
        <f>OF307/OB307</f>
        <v>0.13146853146853138</v>
      </c>
      <c r="OH307" s="646"/>
      <c r="OI307" s="646"/>
      <c r="OJ307" s="646"/>
      <c r="OK307" s="709" t="s">
        <v>63</v>
      </c>
      <c r="OL307" s="709"/>
      <c r="OM307" s="709"/>
      <c r="ON307" s="736"/>
      <c r="OQ307" s="692"/>
      <c r="OR307" s="759">
        <v>7.15</v>
      </c>
      <c r="OS307" s="696">
        <v>8.09</v>
      </c>
      <c r="OT307" s="696"/>
      <c r="OU307" s="758" t="s">
        <v>62</v>
      </c>
      <c r="OV307" s="709">
        <f>OS307-OR307+PC307-PB307</f>
        <v>0.9399999999999995</v>
      </c>
      <c r="OW307" s="646">
        <f>OV307/OR307</f>
        <v>0.13146853146853138</v>
      </c>
      <c r="OX307" s="646"/>
      <c r="OY307" s="646"/>
      <c r="OZ307" s="646"/>
      <c r="PA307" s="709" t="s">
        <v>63</v>
      </c>
      <c r="PB307" s="709"/>
      <c r="PC307" s="709"/>
      <c r="PD307" s="736"/>
      <c r="PG307" s="692"/>
      <c r="PH307" s="759">
        <v>7.15</v>
      </c>
      <c r="PI307" s="696">
        <v>8.09</v>
      </c>
      <c r="PJ307" s="696"/>
      <c r="PK307" s="758" t="s">
        <v>62</v>
      </c>
      <c r="PL307" s="709">
        <f>PI307-PH307+PS307-PR307</f>
        <v>0.9399999999999995</v>
      </c>
      <c r="PM307" s="646">
        <f>PL307/PH307</f>
        <v>0.13146853146853138</v>
      </c>
      <c r="PN307" s="646"/>
      <c r="PO307" s="646"/>
      <c r="PP307" s="646"/>
      <c r="PQ307" s="709" t="s">
        <v>63</v>
      </c>
      <c r="PR307" s="709"/>
      <c r="PS307" s="709"/>
      <c r="PT307" s="736"/>
      <c r="PV307" s="692"/>
      <c r="PW307" s="759">
        <v>7.15</v>
      </c>
      <c r="PX307" s="696">
        <v>8.09</v>
      </c>
      <c r="PY307" s="696"/>
      <c r="PZ307" s="758" t="s">
        <v>62</v>
      </c>
      <c r="QA307" s="709">
        <f>PX307-PW307+QH307-QG307</f>
        <v>0.9399999999999995</v>
      </c>
      <c r="QB307" s="646">
        <f>QA307/PW307</f>
        <v>0.13146853146853138</v>
      </c>
      <c r="QC307" s="646"/>
      <c r="QD307" s="646"/>
      <c r="QE307" s="646"/>
      <c r="QF307" s="709" t="s">
        <v>63</v>
      </c>
      <c r="QG307" s="709"/>
      <c r="QH307" s="709"/>
      <c r="QI307" s="736"/>
      <c r="QK307" s="692"/>
      <c r="QL307" s="759">
        <v>7.15</v>
      </c>
      <c r="QM307" s="696">
        <v>8.09</v>
      </c>
      <c r="QN307" s="696"/>
      <c r="QO307" s="758" t="s">
        <v>62</v>
      </c>
      <c r="QP307" s="709">
        <f>QM307-QL307+QW307-QV307</f>
        <v>0.9399999999999995</v>
      </c>
      <c r="QQ307" s="646">
        <f>QP307/QL307</f>
        <v>0.13146853146853138</v>
      </c>
      <c r="QR307" s="646"/>
      <c r="QS307" s="646"/>
      <c r="QT307" s="646"/>
      <c r="QU307" s="709" t="s">
        <v>63</v>
      </c>
      <c r="QV307" s="709"/>
      <c r="QW307" s="709"/>
      <c r="QX307" s="736"/>
      <c r="QZ307" s="622"/>
      <c r="RA307" s="174">
        <v>7.15</v>
      </c>
      <c r="RB307" s="26">
        <v>8.09</v>
      </c>
      <c r="RC307" s="491"/>
      <c r="RD307" s="307" t="s">
        <v>62</v>
      </c>
      <c r="RE307" s="27">
        <f>RB307-RA307+RL307-RK307</f>
        <v>0.9399999999999995</v>
      </c>
      <c r="RF307" s="28">
        <f>RE307/RA307</f>
        <v>0.13146853146853138</v>
      </c>
      <c r="RG307" s="28"/>
      <c r="RH307" s="28"/>
      <c r="RI307" s="28"/>
      <c r="RJ307" s="532" t="s">
        <v>63</v>
      </c>
      <c r="RK307" s="545"/>
      <c r="RL307" s="546"/>
      <c r="RM307" s="632"/>
      <c r="RQ307" s="622"/>
      <c r="RR307" s="174">
        <v>7.15</v>
      </c>
      <c r="RS307" s="26">
        <v>8.09</v>
      </c>
      <c r="RT307" s="491"/>
      <c r="RU307" s="307" t="s">
        <v>62</v>
      </c>
      <c r="RV307" s="27">
        <f>RS307-RR307+SC307-SB307</f>
        <v>0.9399999999999995</v>
      </c>
      <c r="RW307" s="28">
        <f>RV307/RR307</f>
        <v>0.13146853146853138</v>
      </c>
      <c r="RX307" s="28"/>
      <c r="RY307" s="28"/>
      <c r="RZ307" s="28"/>
      <c r="SA307" s="532" t="s">
        <v>63</v>
      </c>
      <c r="SB307" s="545"/>
      <c r="SC307" s="546"/>
      <c r="SD307" s="632"/>
    </row>
    <row r="308" spans="1:498">
      <c r="A308" s="480" t="s">
        <v>809</v>
      </c>
      <c r="B308" s="481">
        <v>20</v>
      </c>
      <c r="C308" s="480" t="s">
        <v>95</v>
      </c>
      <c r="D308" s="793">
        <v>1044</v>
      </c>
      <c r="E308" s="484" t="s">
        <v>788</v>
      </c>
      <c r="F308" s="480" t="s">
        <v>789</v>
      </c>
      <c r="G308" s="614" t="s">
        <v>810</v>
      </c>
      <c r="H308" s="480"/>
      <c r="K308" s="680">
        <v>10.88</v>
      </c>
      <c r="L308" s="680">
        <v>12.28</v>
      </c>
      <c r="M308" s="680" t="s">
        <v>62</v>
      </c>
      <c r="N308" s="683">
        <f>L308-K308-R308+S308</f>
        <v>0.99999999999999856</v>
      </c>
      <c r="O308" s="646">
        <f>N308/K308</f>
        <v>9.1911764705882207E-2</v>
      </c>
      <c r="P308" s="646"/>
      <c r="Q308" s="683" t="s">
        <v>63</v>
      </c>
      <c r="R308" s="683">
        <v>0.4</v>
      </c>
      <c r="S308" s="683"/>
      <c r="T308" s="683"/>
      <c r="U308" s="683"/>
      <c r="V308" s="651"/>
      <c r="Y308" s="680">
        <v>10.88</v>
      </c>
      <c r="Z308" s="680">
        <v>12.28</v>
      </c>
      <c r="AA308" s="680" t="s">
        <v>62</v>
      </c>
      <c r="AB308" s="683">
        <f>Z308-Y308-AF308+AG308</f>
        <v>0.99999999999999856</v>
      </c>
      <c r="AC308" s="646">
        <f>AB308/Z308</f>
        <v>8.1433224755700209E-2</v>
      </c>
      <c r="AD308" s="646"/>
      <c r="AE308" s="683" t="s">
        <v>63</v>
      </c>
      <c r="AF308" s="683">
        <v>0.4</v>
      </c>
      <c r="AG308" s="683"/>
      <c r="AH308" s="683"/>
      <c r="AI308" s="683"/>
      <c r="AJ308" s="651"/>
      <c r="AM308" s="680">
        <v>10.88</v>
      </c>
      <c r="AN308" s="680">
        <v>12.28</v>
      </c>
      <c r="AO308" s="680" t="s">
        <v>62</v>
      </c>
      <c r="AP308" s="683">
        <f>AN308-AM308+AU308-AT308</f>
        <v>1.3999999999999986</v>
      </c>
      <c r="AQ308" s="646">
        <f>AP308/AM308</f>
        <v>0.12867647058823514</v>
      </c>
      <c r="AR308" s="646"/>
      <c r="AS308" s="683" t="s">
        <v>63</v>
      </c>
      <c r="AT308" s="683"/>
      <c r="AU308" s="683"/>
      <c r="AV308" s="683"/>
      <c r="AW308" s="683"/>
      <c r="AX308" s="651"/>
      <c r="BA308" s="680">
        <v>10.88</v>
      </c>
      <c r="BB308" s="680">
        <v>12.28</v>
      </c>
      <c r="BC308" s="680" t="s">
        <v>62</v>
      </c>
      <c r="BD308" s="683">
        <f>BB308-BA308+BI308-BH308</f>
        <v>1.3999999999999986</v>
      </c>
      <c r="BE308" s="646">
        <f>BD308/BA308</f>
        <v>0.12867647058823514</v>
      </c>
      <c r="BF308" s="646"/>
      <c r="BG308" s="683" t="s">
        <v>63</v>
      </c>
      <c r="BH308" s="683"/>
      <c r="BI308" s="683"/>
      <c r="BJ308" s="683"/>
      <c r="BK308" s="683"/>
      <c r="BL308" s="651"/>
      <c r="BO308" s="680">
        <v>10.88</v>
      </c>
      <c r="BP308" s="680">
        <v>12.28</v>
      </c>
      <c r="BQ308" s="680" t="s">
        <v>62</v>
      </c>
      <c r="BR308" s="683">
        <f>BP308-BO308+BW308-BV308</f>
        <v>1.3999999999999986</v>
      </c>
      <c r="BS308" s="646">
        <f>BR308/BO308</f>
        <v>0.12867647058823514</v>
      </c>
      <c r="BT308" s="646"/>
      <c r="BU308" s="683" t="s">
        <v>63</v>
      </c>
      <c r="BV308" s="683"/>
      <c r="BW308" s="683"/>
      <c r="BX308" s="683"/>
      <c r="BY308" s="683"/>
      <c r="BZ308" s="651"/>
      <c r="CC308" s="680">
        <v>10.88</v>
      </c>
      <c r="CD308" s="680">
        <v>12.28</v>
      </c>
      <c r="CE308" s="680" t="s">
        <v>62</v>
      </c>
      <c r="CF308" s="683">
        <f>CD308-CC308+CK308-CJ308</f>
        <v>1.3999999999999986</v>
      </c>
      <c r="CG308" s="646">
        <f>CF308/CC308</f>
        <v>0.12867647058823514</v>
      </c>
      <c r="CH308" s="646"/>
      <c r="CI308" s="683" t="s">
        <v>63</v>
      </c>
      <c r="CJ308" s="683"/>
      <c r="CK308" s="683"/>
      <c r="CL308" s="683"/>
      <c r="CM308" s="683"/>
      <c r="CN308" s="651"/>
      <c r="CQ308" s="680">
        <v>10.88</v>
      </c>
      <c r="CR308" s="680">
        <v>12.28</v>
      </c>
      <c r="CS308" s="680" t="s">
        <v>62</v>
      </c>
      <c r="CT308" s="683">
        <f>CR308-CQ308+CY308-CX308</f>
        <v>1.3999999999999986</v>
      </c>
      <c r="CU308" s="646">
        <f>CT308/CQ308</f>
        <v>0.12867647058823514</v>
      </c>
      <c r="CV308" s="646"/>
      <c r="CW308" s="683" t="s">
        <v>63</v>
      </c>
      <c r="CX308" s="683"/>
      <c r="CY308" s="683"/>
      <c r="CZ308" s="683"/>
      <c r="DA308" s="683"/>
      <c r="DB308" s="651"/>
      <c r="DE308" s="680">
        <v>10.88</v>
      </c>
      <c r="DF308" s="680">
        <v>12.28</v>
      </c>
      <c r="DG308" s="680"/>
      <c r="DH308" s="680"/>
      <c r="DI308" s="680" t="s">
        <v>62</v>
      </c>
      <c r="DJ308" s="683">
        <f>DF308-DE308+DO308-DN308</f>
        <v>1.3999999999999986</v>
      </c>
      <c r="DK308" s="646">
        <f>DJ308/DE308</f>
        <v>0.12867647058823514</v>
      </c>
      <c r="DL308" s="646"/>
      <c r="DM308" s="683" t="s">
        <v>63</v>
      </c>
      <c r="DN308" s="683"/>
      <c r="DO308" s="683"/>
      <c r="DP308" s="683"/>
      <c r="DQ308" s="683"/>
      <c r="DR308" s="651"/>
      <c r="DU308" s="680">
        <v>10.88</v>
      </c>
      <c r="DV308" s="680">
        <v>12.28</v>
      </c>
      <c r="DW308" s="680" t="s">
        <v>62</v>
      </c>
      <c r="DX308" s="683">
        <f>DV308-DU308+EC308-EB308</f>
        <v>1.3999999999999986</v>
      </c>
      <c r="DY308" s="646">
        <f>DX308/DU308</f>
        <v>0.12867647058823514</v>
      </c>
      <c r="DZ308" s="646"/>
      <c r="EA308" s="683" t="s">
        <v>63</v>
      </c>
      <c r="EB308" s="683"/>
      <c r="EC308" s="683"/>
      <c r="ED308" s="683"/>
      <c r="EE308" s="683"/>
      <c r="EF308" s="651"/>
      <c r="EG308" s="651"/>
      <c r="EI308" s="680">
        <v>10.88</v>
      </c>
      <c r="EJ308" s="680">
        <v>12.28</v>
      </c>
      <c r="EK308" s="680" t="s">
        <v>62</v>
      </c>
      <c r="EL308" s="683">
        <f>EJ308-EI308+EP308-EO308</f>
        <v>1.3999999999999986</v>
      </c>
      <c r="EM308" s="646">
        <f>EL308/EI308</f>
        <v>0.12867647058823514</v>
      </c>
      <c r="EN308" s="683" t="s">
        <v>63</v>
      </c>
      <c r="EO308" s="683"/>
      <c r="EP308" s="683"/>
      <c r="EQ308" s="683"/>
      <c r="ER308" s="683"/>
      <c r="ES308" s="651"/>
      <c r="EV308" s="680">
        <v>10.88</v>
      </c>
      <c r="EW308" s="680">
        <v>12.28</v>
      </c>
      <c r="EX308" s="680" t="s">
        <v>62</v>
      </c>
      <c r="EY308" s="683">
        <f>EW308-EV308+FC308-FB308</f>
        <v>1.3999999999999986</v>
      </c>
      <c r="EZ308" s="646">
        <f>EY308/EV308</f>
        <v>0.12867647058823514</v>
      </c>
      <c r="FA308" s="683" t="s">
        <v>63</v>
      </c>
      <c r="FB308" s="683"/>
      <c r="FC308" s="683"/>
      <c r="FD308" s="683"/>
      <c r="FE308" s="683"/>
      <c r="FF308" s="651"/>
      <c r="FI308" s="680">
        <v>10.88</v>
      </c>
      <c r="FJ308" s="680">
        <v>12.28</v>
      </c>
      <c r="FK308" s="680" t="s">
        <v>62</v>
      </c>
      <c r="FL308" s="683">
        <f>FJ308-FI308+FP308-FO308</f>
        <v>1.3999999999999986</v>
      </c>
      <c r="FM308" s="646">
        <f>FL308/FI308</f>
        <v>0.12867647058823514</v>
      </c>
      <c r="FN308" s="683" t="s">
        <v>63</v>
      </c>
      <c r="FO308" s="683"/>
      <c r="FP308" s="683"/>
      <c r="FQ308" s="683"/>
      <c r="FR308" s="683"/>
      <c r="FS308" s="651"/>
      <c r="FV308" s="680">
        <v>10.88</v>
      </c>
      <c r="FW308" s="680">
        <v>12.28</v>
      </c>
      <c r="FX308" s="680"/>
      <c r="FY308" s="680" t="s">
        <v>62</v>
      </c>
      <c r="FZ308" s="683">
        <f>FW308-FV308+GD308-GC308</f>
        <v>1.3999999999999986</v>
      </c>
      <c r="GA308" s="646">
        <f>FZ308/FV308</f>
        <v>0.12867647058823514</v>
      </c>
      <c r="GB308" s="683" t="s">
        <v>63</v>
      </c>
      <c r="GC308" s="683"/>
      <c r="GD308" s="683"/>
      <c r="GE308" s="683"/>
      <c r="GF308" s="683"/>
      <c r="GG308" s="651"/>
      <c r="GJ308" s="680">
        <v>10.88</v>
      </c>
      <c r="GK308" s="680">
        <v>12.28</v>
      </c>
      <c r="GL308" s="680"/>
      <c r="GM308" s="680" t="s">
        <v>62</v>
      </c>
      <c r="GN308" s="683">
        <f>GK308-GJ308+GR308-GQ308</f>
        <v>1.3999999999999986</v>
      </c>
      <c r="GO308" s="646">
        <f>GN308/GJ308</f>
        <v>0.12867647058823514</v>
      </c>
      <c r="GP308" s="683" t="s">
        <v>63</v>
      </c>
      <c r="GQ308" s="683"/>
      <c r="GR308" s="683"/>
      <c r="GS308" s="683"/>
      <c r="GT308" s="683"/>
      <c r="GU308" s="651"/>
      <c r="GX308" s="680">
        <v>10.88</v>
      </c>
      <c r="GY308" s="680">
        <v>12.28</v>
      </c>
      <c r="GZ308" s="680"/>
      <c r="HA308" s="680" t="s">
        <v>62</v>
      </c>
      <c r="HB308" s="683">
        <f>GY308-GX308+HF308-HE308</f>
        <v>1.3999999999999986</v>
      </c>
      <c r="HC308" s="646">
        <f>HB308/GX308</f>
        <v>0.12867647058823514</v>
      </c>
      <c r="HD308" s="683" t="s">
        <v>63</v>
      </c>
      <c r="HE308" s="683"/>
      <c r="HF308" s="683"/>
      <c r="HG308" s="683"/>
      <c r="HH308" s="683"/>
      <c r="HI308" s="651"/>
      <c r="HJ308" s="651"/>
      <c r="HL308" s="680">
        <v>10.88</v>
      </c>
      <c r="HM308" s="680">
        <v>12.28</v>
      </c>
      <c r="HN308" s="680"/>
      <c r="HO308" s="680" t="s">
        <v>62</v>
      </c>
      <c r="HP308" s="683">
        <f>HM308-HL308+HT308-HS308</f>
        <v>1.3999999999999986</v>
      </c>
      <c r="HQ308" s="646">
        <f>HP308/HL308</f>
        <v>0.12867647058823514</v>
      </c>
      <c r="HR308" s="683" t="s">
        <v>63</v>
      </c>
      <c r="HS308" s="683"/>
      <c r="HT308" s="683"/>
      <c r="HU308" s="683"/>
      <c r="HV308" s="683"/>
      <c r="HW308" s="651"/>
      <c r="HY308" s="680">
        <v>10.88</v>
      </c>
      <c r="HZ308" s="680">
        <v>12.28</v>
      </c>
      <c r="IA308" s="680"/>
      <c r="IB308" s="680" t="s">
        <v>62</v>
      </c>
      <c r="IC308" s="683">
        <f>HZ308-HY308+IJ308-II308</f>
        <v>1.3999999999999986</v>
      </c>
      <c r="ID308" s="646">
        <f>IC308/HY308</f>
        <v>0.12867647058823514</v>
      </c>
      <c r="IE308" s="646"/>
      <c r="IF308" s="646"/>
      <c r="IG308" s="646"/>
      <c r="IH308" s="683" t="s">
        <v>63</v>
      </c>
      <c r="II308" s="683"/>
      <c r="IJ308" s="683"/>
      <c r="IK308" s="683"/>
      <c r="IL308" s="683"/>
      <c r="IM308" s="651"/>
      <c r="IR308" s="680">
        <v>10.88</v>
      </c>
      <c r="IS308" s="680">
        <v>12.28</v>
      </c>
      <c r="IT308" s="680"/>
      <c r="IU308" s="680" t="s">
        <v>62</v>
      </c>
      <c r="IV308" s="683">
        <f>IS308-IR308+JC308-JB308</f>
        <v>1.3999999999999986</v>
      </c>
      <c r="IW308" s="646">
        <f>IV308/IR308</f>
        <v>0.12867647058823514</v>
      </c>
      <c r="IX308" s="646"/>
      <c r="IY308" s="646"/>
      <c r="IZ308" s="646"/>
      <c r="JA308" s="683" t="s">
        <v>63</v>
      </c>
      <c r="JB308" s="683"/>
      <c r="JC308" s="683"/>
      <c r="JD308" s="683"/>
      <c r="JE308" s="683"/>
      <c r="JF308" s="651"/>
      <c r="JI308" s="680">
        <v>10.88</v>
      </c>
      <c r="JJ308" s="680">
        <v>12.28</v>
      </c>
      <c r="JK308" s="680"/>
      <c r="JL308" s="680" t="s">
        <v>62</v>
      </c>
      <c r="JM308" s="683">
        <f>JJ308-JI308+JT308-JS308</f>
        <v>1.3999999999999986</v>
      </c>
      <c r="JN308" s="646">
        <f>JM308/JI308</f>
        <v>0.12867647058823514</v>
      </c>
      <c r="JO308" s="646"/>
      <c r="JP308" s="646"/>
      <c r="JQ308" s="646"/>
      <c r="JR308" s="683" t="s">
        <v>63</v>
      </c>
      <c r="JS308" s="683"/>
      <c r="JT308" s="683"/>
      <c r="JU308" s="683"/>
      <c r="JV308" s="683"/>
      <c r="JW308" s="651"/>
      <c r="KA308" s="680">
        <v>10.88</v>
      </c>
      <c r="KB308" s="680">
        <v>12.28</v>
      </c>
      <c r="KC308" s="680"/>
      <c r="KD308" s="680" t="s">
        <v>62</v>
      </c>
      <c r="KE308" s="683">
        <f>KB308-KA308+KL308-KK308</f>
        <v>1.3999999999999986</v>
      </c>
      <c r="KF308" s="646">
        <f>KE308/KA308</f>
        <v>0.12867647058823514</v>
      </c>
      <c r="KG308" s="646"/>
      <c r="KH308" s="646"/>
      <c r="KI308" s="646"/>
      <c r="KJ308" s="683" t="s">
        <v>63</v>
      </c>
      <c r="KK308" s="683"/>
      <c r="KL308" s="683"/>
      <c r="KM308" s="683"/>
      <c r="KN308" s="683"/>
      <c r="KO308" s="651"/>
      <c r="KQ308" t="s">
        <v>106</v>
      </c>
      <c r="KR308" s="686">
        <v>11.03</v>
      </c>
      <c r="KS308" s="680">
        <v>12.28</v>
      </c>
      <c r="KT308" s="680"/>
      <c r="KU308" s="687" t="s">
        <v>62</v>
      </c>
      <c r="KV308" s="683">
        <f>KS308-KR308+LC308-LB308</f>
        <v>1.25</v>
      </c>
      <c r="KW308" s="646">
        <f>KV308/KR308</f>
        <v>0.11332728921124208</v>
      </c>
      <c r="KX308" s="646"/>
      <c r="KY308" s="646"/>
      <c r="KZ308" s="646"/>
      <c r="LA308" s="683" t="s">
        <v>63</v>
      </c>
      <c r="LB308" s="683"/>
      <c r="LC308" s="683"/>
      <c r="LD308" s="683"/>
      <c r="LE308" s="683"/>
      <c r="LF308" s="651"/>
      <c r="LI308" t="s">
        <v>106</v>
      </c>
      <c r="LJ308" s="686">
        <v>11.03</v>
      </c>
      <c r="LK308" s="680">
        <v>12.28</v>
      </c>
      <c r="LL308" s="680"/>
      <c r="LM308" s="687" t="s">
        <v>62</v>
      </c>
      <c r="LN308" s="683">
        <f>LK308-LJ308+LU308-LT308</f>
        <v>1.25</v>
      </c>
      <c r="LO308" s="646">
        <f>LN308/LJ308</f>
        <v>0.11332728921124208</v>
      </c>
      <c r="LP308" s="646"/>
      <c r="LQ308" s="646"/>
      <c r="LR308" s="646"/>
      <c r="LS308" s="683" t="s">
        <v>63</v>
      </c>
      <c r="LT308" s="683"/>
      <c r="LU308" s="683"/>
      <c r="LV308" s="683"/>
      <c r="LW308" s="683"/>
      <c r="LX308" s="651"/>
      <c r="MA308" s="688">
        <v>11.03</v>
      </c>
      <c r="MB308" s="680">
        <v>12.28</v>
      </c>
      <c r="MC308" s="680"/>
      <c r="MD308" s="687" t="s">
        <v>62</v>
      </c>
      <c r="ME308" s="683">
        <f>MB308-MA308+ML308-MK308</f>
        <v>1.25</v>
      </c>
      <c r="MF308" s="646">
        <f>ME308/MA308</f>
        <v>0.11332728921124208</v>
      </c>
      <c r="MG308" s="646"/>
      <c r="MH308" s="646"/>
      <c r="MI308" s="646"/>
      <c r="MJ308" s="683" t="s">
        <v>63</v>
      </c>
      <c r="MK308" s="683"/>
      <c r="ML308" s="683"/>
      <c r="MM308" s="683"/>
      <c r="MN308" s="683"/>
      <c r="MO308" s="651"/>
      <c r="MR308" s="688">
        <v>11.03</v>
      </c>
      <c r="MS308" s="680">
        <v>12.28</v>
      </c>
      <c r="MT308" s="680"/>
      <c r="MU308" s="687" t="s">
        <v>62</v>
      </c>
      <c r="MV308" s="683">
        <f>MS308-MR308+NC308-NB308</f>
        <v>1.25</v>
      </c>
      <c r="MW308" s="646">
        <f>MV308/MR308</f>
        <v>0.11332728921124208</v>
      </c>
      <c r="MX308" s="646"/>
      <c r="MY308" s="646"/>
      <c r="MZ308" s="646"/>
      <c r="NA308" s="683" t="s">
        <v>63</v>
      </c>
      <c r="NB308" s="683"/>
      <c r="NC308" s="683"/>
      <c r="ND308" s="683"/>
      <c r="NE308" s="683"/>
      <c r="NF308" s="651"/>
      <c r="NI308" s="692"/>
      <c r="NJ308" s="759">
        <v>11.03</v>
      </c>
      <c r="NK308" s="696">
        <v>12.28</v>
      </c>
      <c r="NL308" s="696"/>
      <c r="NM308" s="758" t="s">
        <v>62</v>
      </c>
      <c r="NN308" s="709">
        <f>NK308-NJ308+NU308-NT308</f>
        <v>1.25</v>
      </c>
      <c r="NO308" s="646">
        <f>NN308/NJ308</f>
        <v>0.11332728921124208</v>
      </c>
      <c r="NP308" s="646"/>
      <c r="NQ308" s="646"/>
      <c r="NR308" s="646"/>
      <c r="NS308" s="709" t="s">
        <v>63</v>
      </c>
      <c r="NT308" s="709"/>
      <c r="NU308" s="709"/>
      <c r="NV308" s="709"/>
      <c r="NW308" s="709"/>
      <c r="NX308" s="736"/>
      <c r="OA308" s="692"/>
      <c r="OB308" s="759">
        <v>11.03</v>
      </c>
      <c r="OC308" s="696">
        <v>12.28</v>
      </c>
      <c r="OD308" s="696"/>
      <c r="OE308" s="758" t="s">
        <v>62</v>
      </c>
      <c r="OF308" s="709">
        <f>OC308-OB308+OM308-OL308</f>
        <v>1.25</v>
      </c>
      <c r="OG308" s="646">
        <f>OF308/OB308</f>
        <v>0.11332728921124208</v>
      </c>
      <c r="OH308" s="646"/>
      <c r="OI308" s="646"/>
      <c r="OJ308" s="646"/>
      <c r="OK308" s="709" t="s">
        <v>63</v>
      </c>
      <c r="OL308" s="709"/>
      <c r="OM308" s="709"/>
      <c r="ON308" s="736"/>
      <c r="OQ308" s="692"/>
      <c r="OR308" s="759">
        <v>11.03</v>
      </c>
      <c r="OS308" s="696">
        <v>12.28</v>
      </c>
      <c r="OT308" s="696"/>
      <c r="OU308" s="758" t="s">
        <v>62</v>
      </c>
      <c r="OV308" s="709">
        <f>OS308-OR308+PC308-PB308</f>
        <v>1.25</v>
      </c>
      <c r="OW308" s="646">
        <f>OV308/OR308</f>
        <v>0.11332728921124208</v>
      </c>
      <c r="OX308" s="646"/>
      <c r="OY308" s="646"/>
      <c r="OZ308" s="646"/>
      <c r="PA308" s="709" t="s">
        <v>63</v>
      </c>
      <c r="PB308" s="709"/>
      <c r="PC308" s="709"/>
      <c r="PD308" s="736"/>
      <c r="PG308" s="692"/>
      <c r="PH308" s="759">
        <v>11.03</v>
      </c>
      <c r="PI308" s="696">
        <v>12.28</v>
      </c>
      <c r="PJ308" s="696"/>
      <c r="PK308" s="758" t="s">
        <v>62</v>
      </c>
      <c r="PL308" s="709">
        <f>PI308-PH308+PS308-PR308</f>
        <v>1.25</v>
      </c>
      <c r="PM308" s="646">
        <f>PL308/PH308</f>
        <v>0.11332728921124208</v>
      </c>
      <c r="PN308" s="646"/>
      <c r="PO308" s="646"/>
      <c r="PP308" s="646"/>
      <c r="PQ308" s="709" t="s">
        <v>63</v>
      </c>
      <c r="PR308" s="709"/>
      <c r="PS308" s="709"/>
      <c r="PT308" s="736"/>
      <c r="PV308" s="692"/>
      <c r="PW308" s="759">
        <v>11.03</v>
      </c>
      <c r="PX308" s="696">
        <v>12.28</v>
      </c>
      <c r="PY308" s="696"/>
      <c r="PZ308" s="758" t="s">
        <v>62</v>
      </c>
      <c r="QA308" s="709">
        <f>PX308-PW308+QH308-QG308</f>
        <v>1.25</v>
      </c>
      <c r="QB308" s="646">
        <f>QA308/PW308</f>
        <v>0.11332728921124208</v>
      </c>
      <c r="QC308" s="646"/>
      <c r="QD308" s="646"/>
      <c r="QE308" s="646"/>
      <c r="QF308" s="709" t="s">
        <v>63</v>
      </c>
      <c r="QG308" s="709"/>
      <c r="QH308" s="709"/>
      <c r="QI308" s="736"/>
      <c r="QK308" s="692"/>
      <c r="QL308" s="759">
        <v>11.03</v>
      </c>
      <c r="QM308" s="696">
        <v>12.28</v>
      </c>
      <c r="QN308" s="696"/>
      <c r="QO308" s="758" t="s">
        <v>62</v>
      </c>
      <c r="QP308" s="709">
        <f>QM308-QL308+QW308-QV308</f>
        <v>1.25</v>
      </c>
      <c r="QQ308" s="646">
        <f>QP308/QL308</f>
        <v>0.11332728921124208</v>
      </c>
      <c r="QR308" s="646"/>
      <c r="QS308" s="646"/>
      <c r="QT308" s="646"/>
      <c r="QU308" s="709" t="s">
        <v>63</v>
      </c>
      <c r="QV308" s="709"/>
      <c r="QW308" s="709"/>
      <c r="QX308" s="736"/>
      <c r="QZ308" s="622"/>
      <c r="RA308" s="174">
        <v>11.03</v>
      </c>
      <c r="RB308" s="26">
        <v>12.28</v>
      </c>
      <c r="RC308" s="491"/>
      <c r="RD308" s="307" t="s">
        <v>62</v>
      </c>
      <c r="RE308" s="27">
        <f>RB308-RA308+RL308-RK308</f>
        <v>1.25</v>
      </c>
      <c r="RF308" s="28">
        <f>RE308/RA308</f>
        <v>0.11332728921124208</v>
      </c>
      <c r="RG308" s="28"/>
      <c r="RH308" s="28"/>
      <c r="RI308" s="28"/>
      <c r="RJ308" s="532" t="s">
        <v>63</v>
      </c>
      <c r="RK308" s="545"/>
      <c r="RL308" s="546"/>
      <c r="RM308" s="632"/>
      <c r="RQ308" s="622"/>
      <c r="RR308" s="174">
        <v>11.03</v>
      </c>
      <c r="RS308" s="26">
        <v>12.28</v>
      </c>
      <c r="RT308" s="491"/>
      <c r="RU308" s="307" t="s">
        <v>62</v>
      </c>
      <c r="RV308" s="27">
        <f>RS308-RR308+SC308-SB308</f>
        <v>1.25</v>
      </c>
      <c r="RW308" s="28">
        <f>RV308/RR308</f>
        <v>0.11332728921124208</v>
      </c>
      <c r="RX308" s="28"/>
      <c r="RY308" s="28"/>
      <c r="RZ308" s="28"/>
      <c r="SA308" s="532" t="s">
        <v>63</v>
      </c>
      <c r="SB308" s="545"/>
      <c r="SC308" s="546"/>
      <c r="SD308" s="632"/>
    </row>
    <row r="309" spans="1:498">
      <c r="A309" s="480" t="s">
        <v>811</v>
      </c>
      <c r="B309" s="481">
        <v>20</v>
      </c>
      <c r="C309" s="480" t="s">
        <v>95</v>
      </c>
      <c r="D309" s="793">
        <v>1044</v>
      </c>
      <c r="E309" s="484" t="s">
        <v>788</v>
      </c>
      <c r="F309" s="480" t="s">
        <v>789</v>
      </c>
      <c r="G309" s="614" t="s">
        <v>812</v>
      </c>
      <c r="H309" s="480"/>
      <c r="J309" s="692"/>
      <c r="K309" s="696">
        <v>16.350000000000001</v>
      </c>
      <c r="L309" s="696">
        <v>17.510000000000002</v>
      </c>
      <c r="M309" s="696" t="s">
        <v>62</v>
      </c>
      <c r="N309" s="709">
        <f>L309-K309-R309+S309</f>
        <v>0.76000000000000012</v>
      </c>
      <c r="O309" s="646">
        <f>N309/K309</f>
        <v>4.6483180428134561E-2</v>
      </c>
      <c r="P309" s="646"/>
      <c r="Q309" s="709" t="s">
        <v>63</v>
      </c>
      <c r="R309" s="709">
        <v>0.4</v>
      </c>
      <c r="S309" s="709"/>
      <c r="T309" s="709"/>
      <c r="U309" s="709"/>
      <c r="V309" s="736"/>
      <c r="X309" s="692"/>
      <c r="Y309" s="696">
        <v>16.350000000000001</v>
      </c>
      <c r="Z309" s="696">
        <v>17.510000000000002</v>
      </c>
      <c r="AA309" s="696" t="s">
        <v>62</v>
      </c>
      <c r="AB309" s="709">
        <f>Z309-Y309-AF309+AG309</f>
        <v>0.76000000000000012</v>
      </c>
      <c r="AC309" s="646">
        <f>AB309/Z309</f>
        <v>4.3403769274700174E-2</v>
      </c>
      <c r="AD309" s="646"/>
      <c r="AE309" s="709" t="s">
        <v>63</v>
      </c>
      <c r="AF309" s="709">
        <v>0.4</v>
      </c>
      <c r="AG309" s="709"/>
      <c r="AH309" s="709"/>
      <c r="AI309" s="709"/>
      <c r="AJ309" s="736"/>
      <c r="AL309" s="692"/>
      <c r="AM309" s="696">
        <v>16.350000000000001</v>
      </c>
      <c r="AN309" s="696">
        <v>17.510000000000002</v>
      </c>
      <c r="AO309" s="696" t="s">
        <v>62</v>
      </c>
      <c r="AP309" s="709">
        <f>AN309-AM309+AU309-AT309</f>
        <v>1.1600000000000001</v>
      </c>
      <c r="AQ309" s="646">
        <f>AP309/AM309</f>
        <v>7.0948012232415911E-2</v>
      </c>
      <c r="AR309" s="646"/>
      <c r="AS309" s="709" t="s">
        <v>63</v>
      </c>
      <c r="AT309" s="709"/>
      <c r="AU309" s="709"/>
      <c r="AV309" s="709"/>
      <c r="AW309" s="709"/>
      <c r="AX309" s="736"/>
      <c r="AZ309" s="692"/>
      <c r="BA309" s="696">
        <v>16.350000000000001</v>
      </c>
      <c r="BB309" s="696">
        <v>17.510000000000002</v>
      </c>
      <c r="BC309" s="696" t="s">
        <v>62</v>
      </c>
      <c r="BD309" s="709">
        <f>BB309-BA309+BI309-BH309</f>
        <v>1.1600000000000001</v>
      </c>
      <c r="BE309" s="646">
        <f>BD309/BA309</f>
        <v>7.0948012232415911E-2</v>
      </c>
      <c r="BF309" s="646"/>
      <c r="BG309" s="709" t="s">
        <v>63</v>
      </c>
      <c r="BH309" s="709"/>
      <c r="BI309" s="709"/>
      <c r="BJ309" s="709"/>
      <c r="BK309" s="709"/>
      <c r="BL309" s="736"/>
      <c r="BN309" s="692"/>
      <c r="BO309" s="696">
        <v>16.350000000000001</v>
      </c>
      <c r="BP309" s="696">
        <v>17.510000000000002</v>
      </c>
      <c r="BQ309" s="696" t="s">
        <v>62</v>
      </c>
      <c r="BR309" s="709">
        <f>BP309-BO309+BW309-BV309</f>
        <v>1.1600000000000001</v>
      </c>
      <c r="BS309" s="646">
        <f>BR309/BO309</f>
        <v>7.0948012232415911E-2</v>
      </c>
      <c r="BT309" s="646"/>
      <c r="BU309" s="709" t="s">
        <v>63</v>
      </c>
      <c r="BV309" s="709"/>
      <c r="BW309" s="709"/>
      <c r="BX309" s="709"/>
      <c r="BY309" s="709"/>
      <c r="BZ309" s="736"/>
      <c r="CB309" s="692"/>
      <c r="CC309" s="696">
        <v>16.350000000000001</v>
      </c>
      <c r="CD309" s="696">
        <v>17.510000000000002</v>
      </c>
      <c r="CE309" s="696" t="s">
        <v>62</v>
      </c>
      <c r="CF309" s="709">
        <f>CD309-CC309+CK309-CJ309</f>
        <v>1.1600000000000001</v>
      </c>
      <c r="CG309" s="646">
        <f>CF309/CC309</f>
        <v>7.0948012232415911E-2</v>
      </c>
      <c r="CH309" s="646"/>
      <c r="CI309" s="709" t="s">
        <v>63</v>
      </c>
      <c r="CJ309" s="709"/>
      <c r="CK309" s="709"/>
      <c r="CL309" s="709"/>
      <c r="CM309" s="709"/>
      <c r="CN309" s="736"/>
      <c r="CP309" s="692"/>
      <c r="CQ309" s="696">
        <v>16.350000000000001</v>
      </c>
      <c r="CR309" s="696">
        <v>17.510000000000002</v>
      </c>
      <c r="CS309" s="696" t="s">
        <v>62</v>
      </c>
      <c r="CT309" s="709">
        <f>CR309-CQ309+CY309-CX309</f>
        <v>1.1600000000000001</v>
      </c>
      <c r="CU309" s="646">
        <f>CT309/CQ309</f>
        <v>7.0948012232415911E-2</v>
      </c>
      <c r="CV309" s="646"/>
      <c r="CW309" s="709" t="s">
        <v>63</v>
      </c>
      <c r="CX309" s="709"/>
      <c r="CY309" s="709"/>
      <c r="CZ309" s="709"/>
      <c r="DA309" s="709"/>
      <c r="DB309" s="736"/>
      <c r="DD309" s="692"/>
      <c r="DE309" s="696">
        <v>16.350000000000001</v>
      </c>
      <c r="DF309" s="696">
        <v>17.510000000000002</v>
      </c>
      <c r="DG309" s="696"/>
      <c r="DH309" s="696"/>
      <c r="DI309" s="696" t="s">
        <v>62</v>
      </c>
      <c r="DJ309" s="709">
        <f>DF309-DE309+DO309-DN309</f>
        <v>1.1600000000000001</v>
      </c>
      <c r="DK309" s="646">
        <f>DJ309/DE309</f>
        <v>7.0948012232415911E-2</v>
      </c>
      <c r="DL309" s="646"/>
      <c r="DM309" s="709" t="s">
        <v>63</v>
      </c>
      <c r="DN309" s="709"/>
      <c r="DO309" s="709"/>
      <c r="DP309" s="709"/>
      <c r="DQ309" s="709"/>
      <c r="DR309" s="736"/>
      <c r="DT309" s="692"/>
      <c r="DU309" s="696">
        <v>16.350000000000001</v>
      </c>
      <c r="DV309" s="696">
        <v>17.510000000000002</v>
      </c>
      <c r="DW309" s="696" t="s">
        <v>62</v>
      </c>
      <c r="DX309" s="709">
        <f>DV309-DU309+EC309-EB309</f>
        <v>1.1600000000000001</v>
      </c>
      <c r="DY309" s="646">
        <f>DX309/DU309</f>
        <v>7.0948012232415911E-2</v>
      </c>
      <c r="DZ309" s="646"/>
      <c r="EA309" s="709" t="s">
        <v>63</v>
      </c>
      <c r="EB309" s="709"/>
      <c r="EC309" s="709"/>
      <c r="ED309" s="709"/>
      <c r="EE309" s="709"/>
      <c r="EF309" s="736"/>
      <c r="EG309" s="736"/>
      <c r="EH309" s="692"/>
      <c r="EI309" s="696">
        <v>16.350000000000001</v>
      </c>
      <c r="EJ309" s="696">
        <v>17.510000000000002</v>
      </c>
      <c r="EK309" s="696" t="s">
        <v>62</v>
      </c>
      <c r="EL309" s="709">
        <f>EJ309-EI309+EP309-EO309</f>
        <v>1.1600000000000001</v>
      </c>
      <c r="EM309" s="646">
        <f>EL309/EI309</f>
        <v>7.0948012232415911E-2</v>
      </c>
      <c r="EN309" s="709" t="s">
        <v>63</v>
      </c>
      <c r="EO309" s="709"/>
      <c r="EP309" s="709"/>
      <c r="EQ309" s="709"/>
      <c r="ER309" s="709"/>
      <c r="ES309" s="736"/>
      <c r="EU309" s="692"/>
      <c r="EV309" s="696">
        <v>16.350000000000001</v>
      </c>
      <c r="EW309" s="696">
        <v>17.510000000000002</v>
      </c>
      <c r="EX309" s="696" t="s">
        <v>62</v>
      </c>
      <c r="EY309" s="709">
        <f>EW309-EV309+FC309-FB309</f>
        <v>1.1600000000000001</v>
      </c>
      <c r="EZ309" s="646">
        <f>EY309/EV309</f>
        <v>7.0948012232415911E-2</v>
      </c>
      <c r="FA309" s="709" t="s">
        <v>63</v>
      </c>
      <c r="FB309" s="709"/>
      <c r="FC309" s="709"/>
      <c r="FD309" s="709"/>
      <c r="FE309" s="709"/>
      <c r="FF309" s="736"/>
      <c r="FH309" s="692"/>
      <c r="FI309" s="696">
        <v>16.350000000000001</v>
      </c>
      <c r="FJ309" s="696">
        <v>17.510000000000002</v>
      </c>
      <c r="FK309" s="696" t="s">
        <v>62</v>
      </c>
      <c r="FL309" s="709">
        <f>FJ309-FI309+FP309-FO309</f>
        <v>1.1600000000000001</v>
      </c>
      <c r="FM309" s="646">
        <f>FL309/FI309</f>
        <v>7.0948012232415911E-2</v>
      </c>
      <c r="FN309" s="709" t="s">
        <v>63</v>
      </c>
      <c r="FO309" s="709"/>
      <c r="FP309" s="709"/>
      <c r="FQ309" s="709"/>
      <c r="FR309" s="709"/>
      <c r="FS309" s="736"/>
      <c r="FU309" s="692"/>
      <c r="FV309" s="696">
        <v>16.350000000000001</v>
      </c>
      <c r="FW309" s="696">
        <v>17.510000000000002</v>
      </c>
      <c r="FX309" s="696"/>
      <c r="FY309" s="696" t="s">
        <v>62</v>
      </c>
      <c r="FZ309" s="709">
        <f>FW309-FV309+GD309-GC309</f>
        <v>1.1600000000000001</v>
      </c>
      <c r="GA309" s="646">
        <f>FZ309/FV309</f>
        <v>7.0948012232415911E-2</v>
      </c>
      <c r="GB309" s="709" t="s">
        <v>63</v>
      </c>
      <c r="GC309" s="709"/>
      <c r="GD309" s="709"/>
      <c r="GE309" s="709"/>
      <c r="GF309" s="709"/>
      <c r="GG309" s="736"/>
      <c r="GI309" s="692"/>
      <c r="GJ309" s="696">
        <v>16.350000000000001</v>
      </c>
      <c r="GK309" s="696">
        <v>17.510000000000002</v>
      </c>
      <c r="GL309" s="696"/>
      <c r="GM309" s="696" t="s">
        <v>62</v>
      </c>
      <c r="GN309" s="709">
        <f>GK309-GJ309+GR309-GQ309</f>
        <v>1.1600000000000001</v>
      </c>
      <c r="GO309" s="646">
        <f>GN309/GJ309</f>
        <v>7.0948012232415911E-2</v>
      </c>
      <c r="GP309" s="709" t="s">
        <v>63</v>
      </c>
      <c r="GQ309" s="709"/>
      <c r="GR309" s="709"/>
      <c r="GS309" s="709"/>
      <c r="GT309" s="709"/>
      <c r="GU309" s="736"/>
      <c r="GW309" s="692"/>
      <c r="GX309" s="696">
        <v>16.350000000000001</v>
      </c>
      <c r="GY309" s="696">
        <v>17.510000000000002</v>
      </c>
      <c r="GZ309" s="696"/>
      <c r="HA309" s="696" t="s">
        <v>62</v>
      </c>
      <c r="HB309" s="709">
        <f>GY309-GX309+HF309-HE309</f>
        <v>1.1600000000000001</v>
      </c>
      <c r="HC309" s="646">
        <f>HB309/GX309</f>
        <v>7.0948012232415911E-2</v>
      </c>
      <c r="HD309" s="709" t="s">
        <v>63</v>
      </c>
      <c r="HE309" s="709"/>
      <c r="HF309" s="709"/>
      <c r="HG309" s="709"/>
      <c r="HH309" s="709"/>
      <c r="HI309" s="736"/>
      <c r="HJ309" s="736"/>
      <c r="HK309" s="692"/>
      <c r="HL309" s="696">
        <v>16.350000000000001</v>
      </c>
      <c r="HM309" s="696">
        <v>17.510000000000002</v>
      </c>
      <c r="HN309" s="696"/>
      <c r="HO309" s="696" t="s">
        <v>62</v>
      </c>
      <c r="HP309" s="709">
        <f>HM309-HL309+HT309-HS309</f>
        <v>1.1600000000000001</v>
      </c>
      <c r="HQ309" s="646">
        <f>HP309/HL309</f>
        <v>7.0948012232415911E-2</v>
      </c>
      <c r="HR309" s="709" t="s">
        <v>63</v>
      </c>
      <c r="HS309" s="709"/>
      <c r="HT309" s="709"/>
      <c r="HU309" s="709"/>
      <c r="HV309" s="709"/>
      <c r="HW309" s="736"/>
      <c r="HX309" s="692"/>
      <c r="HY309" s="696">
        <v>16.350000000000001</v>
      </c>
      <c r="HZ309" s="696">
        <v>17.510000000000002</v>
      </c>
      <c r="IA309" s="696"/>
      <c r="IB309" s="696" t="s">
        <v>62</v>
      </c>
      <c r="IC309" s="709">
        <f>HZ309-HY309+IJ309-II309</f>
        <v>1.1600000000000001</v>
      </c>
      <c r="ID309" s="646">
        <f>IC309/HY309</f>
        <v>7.0948012232415911E-2</v>
      </c>
      <c r="IE309" s="646"/>
      <c r="IF309" s="646"/>
      <c r="IG309" s="646"/>
      <c r="IH309" s="709" t="s">
        <v>63</v>
      </c>
      <c r="II309" s="709"/>
      <c r="IJ309" s="709"/>
      <c r="IK309" s="709"/>
      <c r="IL309" s="709"/>
      <c r="IM309" s="736"/>
      <c r="IO309" s="692"/>
      <c r="IQ309" s="692"/>
      <c r="IR309" s="696">
        <v>16.350000000000001</v>
      </c>
      <c r="IS309" s="696">
        <v>17.510000000000002</v>
      </c>
      <c r="IT309" s="696"/>
      <c r="IU309" s="696" t="s">
        <v>62</v>
      </c>
      <c r="IV309" s="709">
        <f>IS309-IR309+JC309-JB309</f>
        <v>1.1600000000000001</v>
      </c>
      <c r="IW309" s="646">
        <f>IV309/IR309</f>
        <v>7.0948012232415911E-2</v>
      </c>
      <c r="IX309" s="646"/>
      <c r="IY309" s="646"/>
      <c r="IZ309" s="646"/>
      <c r="JA309" s="709" t="s">
        <v>63</v>
      </c>
      <c r="JB309" s="709"/>
      <c r="JC309" s="709"/>
      <c r="JD309" s="709"/>
      <c r="JE309" s="709"/>
      <c r="JF309" s="736"/>
      <c r="JH309" s="692"/>
      <c r="JI309" s="696">
        <v>16.350000000000001</v>
      </c>
      <c r="JJ309" s="696">
        <v>17.510000000000002</v>
      </c>
      <c r="JK309" s="696"/>
      <c r="JL309" s="696" t="s">
        <v>62</v>
      </c>
      <c r="JM309" s="709">
        <f>JJ309-JI309+JT309-JS309</f>
        <v>1.1600000000000001</v>
      </c>
      <c r="JN309" s="646">
        <f>JM309/JI309</f>
        <v>7.0948012232415911E-2</v>
      </c>
      <c r="JO309" s="646"/>
      <c r="JP309" s="646"/>
      <c r="JQ309" s="646"/>
      <c r="JR309" s="709" t="s">
        <v>63</v>
      </c>
      <c r="JS309" s="709"/>
      <c r="JT309" s="709"/>
      <c r="JU309" s="709"/>
      <c r="JV309" s="709"/>
      <c r="JW309" s="736"/>
      <c r="JZ309" s="692"/>
      <c r="KA309" s="696">
        <v>16.350000000000001</v>
      </c>
      <c r="KB309" s="696">
        <v>17.510000000000002</v>
      </c>
      <c r="KC309" s="696"/>
      <c r="KD309" s="696" t="s">
        <v>62</v>
      </c>
      <c r="KE309" s="709">
        <f>KB309-KA309+KL309-KK309</f>
        <v>1.1600000000000001</v>
      </c>
      <c r="KF309" s="646">
        <f>KE309/KA309</f>
        <v>7.0948012232415911E-2</v>
      </c>
      <c r="KG309" s="646"/>
      <c r="KH309" s="646"/>
      <c r="KI309" s="646"/>
      <c r="KJ309" s="709" t="s">
        <v>63</v>
      </c>
      <c r="KK309" s="709"/>
      <c r="KL309" s="709"/>
      <c r="KM309" s="709"/>
      <c r="KN309" s="709"/>
      <c r="KO309" s="736"/>
      <c r="KQ309" s="692"/>
      <c r="KR309" s="696">
        <v>16.350000000000001</v>
      </c>
      <c r="KS309" s="696">
        <v>17.510000000000002</v>
      </c>
      <c r="KT309" s="696"/>
      <c r="KU309" s="758" t="s">
        <v>62</v>
      </c>
      <c r="KV309" s="709">
        <f>KS309-KR309+LC309-LB309</f>
        <v>1.1600000000000001</v>
      </c>
      <c r="KW309" s="646">
        <f>KV309/KR309</f>
        <v>7.0948012232415911E-2</v>
      </c>
      <c r="KX309" s="646"/>
      <c r="KY309" s="646"/>
      <c r="KZ309" s="646"/>
      <c r="LA309" s="709" t="s">
        <v>63</v>
      </c>
      <c r="LB309" s="709"/>
      <c r="LC309" s="709"/>
      <c r="LD309" s="709"/>
      <c r="LE309" s="709"/>
      <c r="LF309" s="736"/>
      <c r="LI309" s="692"/>
      <c r="LJ309" s="696">
        <v>16.350000000000001</v>
      </c>
      <c r="LK309" s="696">
        <v>17.510000000000002</v>
      </c>
      <c r="LL309" s="696"/>
      <c r="LM309" s="758" t="s">
        <v>62</v>
      </c>
      <c r="LN309" s="709">
        <f>LK309-LJ309+LU309-LT309</f>
        <v>1.1600000000000001</v>
      </c>
      <c r="LO309" s="646">
        <f>LN309/LJ309</f>
        <v>7.0948012232415911E-2</v>
      </c>
      <c r="LP309" s="646"/>
      <c r="LQ309" s="646"/>
      <c r="LR309" s="646"/>
      <c r="LS309" s="709" t="s">
        <v>63</v>
      </c>
      <c r="LT309" s="709"/>
      <c r="LU309" s="709"/>
      <c r="LV309" s="709"/>
      <c r="LW309" s="709"/>
      <c r="LX309" s="736"/>
      <c r="LZ309" s="692"/>
      <c r="MA309" s="696">
        <v>16.350000000000001</v>
      </c>
      <c r="MB309" s="696">
        <v>17.510000000000002</v>
      </c>
      <c r="MC309" s="696"/>
      <c r="MD309" s="758" t="s">
        <v>62</v>
      </c>
      <c r="ME309" s="709">
        <f>MB309-MA309+ML309-MK309</f>
        <v>1.1600000000000001</v>
      </c>
      <c r="MF309" s="646">
        <f>ME309/MA309</f>
        <v>7.0948012232415911E-2</v>
      </c>
      <c r="MG309" s="646"/>
      <c r="MH309" s="646"/>
      <c r="MI309" s="646"/>
      <c r="MJ309" s="709" t="s">
        <v>63</v>
      </c>
      <c r="MK309" s="709"/>
      <c r="ML309" s="709"/>
      <c r="MM309" s="709"/>
      <c r="MN309" s="709"/>
      <c r="MO309" s="736"/>
      <c r="MQ309" s="692"/>
      <c r="MR309" s="696">
        <v>16.350000000000001</v>
      </c>
      <c r="MS309" s="696">
        <v>17.510000000000002</v>
      </c>
      <c r="MT309" s="696"/>
      <c r="MU309" s="758" t="s">
        <v>62</v>
      </c>
      <c r="MV309" s="709">
        <f>MS309-MR309+NC309-NB309</f>
        <v>1.1600000000000001</v>
      </c>
      <c r="MW309" s="646">
        <f>MV309/MR309</f>
        <v>7.0948012232415911E-2</v>
      </c>
      <c r="MX309" s="646"/>
      <c r="MY309" s="646"/>
      <c r="MZ309" s="646"/>
      <c r="NA309" s="709" t="s">
        <v>63</v>
      </c>
      <c r="NB309" s="709"/>
      <c r="NC309" s="709"/>
      <c r="ND309" s="709"/>
      <c r="NE309" s="709"/>
      <c r="NF309" s="736"/>
      <c r="NI309" s="692"/>
      <c r="NJ309" s="696">
        <v>16.350000000000001</v>
      </c>
      <c r="NK309" s="696">
        <v>17.510000000000002</v>
      </c>
      <c r="NL309" s="696"/>
      <c r="NM309" s="758" t="s">
        <v>62</v>
      </c>
      <c r="NN309" s="709">
        <f>NK309-NJ309+NU309-NT309</f>
        <v>1.1600000000000001</v>
      </c>
      <c r="NO309" s="646">
        <f>NN309/NJ309</f>
        <v>7.0948012232415911E-2</v>
      </c>
      <c r="NP309" s="646"/>
      <c r="NQ309" s="646"/>
      <c r="NR309" s="646"/>
      <c r="NS309" s="709" t="s">
        <v>63</v>
      </c>
      <c r="NT309" s="709"/>
      <c r="NU309" s="709"/>
      <c r="NV309" s="709"/>
      <c r="NW309" s="709"/>
      <c r="NX309" s="736"/>
      <c r="OA309" s="692"/>
      <c r="OB309" s="696">
        <v>16.350000000000001</v>
      </c>
      <c r="OC309" s="696">
        <v>17.510000000000002</v>
      </c>
      <c r="OD309" s="696"/>
      <c r="OE309" s="758" t="s">
        <v>62</v>
      </c>
      <c r="OF309" s="709">
        <f>OC309-OB309+OM309-OL309</f>
        <v>1.1600000000000001</v>
      </c>
      <c r="OG309" s="646">
        <f>OF309/OB309</f>
        <v>7.0948012232415911E-2</v>
      </c>
      <c r="OH309" s="646"/>
      <c r="OI309" s="646"/>
      <c r="OJ309" s="646"/>
      <c r="OK309" s="709" t="s">
        <v>63</v>
      </c>
      <c r="OL309" s="709"/>
      <c r="OM309" s="709"/>
      <c r="ON309" s="736"/>
      <c r="OQ309" s="692"/>
      <c r="OR309" s="696">
        <v>16.350000000000001</v>
      </c>
      <c r="OS309" s="696">
        <v>17.510000000000002</v>
      </c>
      <c r="OT309" s="696"/>
      <c r="OU309" s="758" t="s">
        <v>62</v>
      </c>
      <c r="OV309" s="709">
        <f>OS309-OR309+PC309-PB309</f>
        <v>1.1600000000000001</v>
      </c>
      <c r="OW309" s="646">
        <f>OV309/OR309</f>
        <v>7.0948012232415911E-2</v>
      </c>
      <c r="OX309" s="646"/>
      <c r="OY309" s="646"/>
      <c r="OZ309" s="646"/>
      <c r="PA309" s="709" t="s">
        <v>63</v>
      </c>
      <c r="PB309" s="709"/>
      <c r="PC309" s="709"/>
      <c r="PD309" s="736"/>
      <c r="PG309" s="692"/>
      <c r="PH309" s="696">
        <v>16.350000000000001</v>
      </c>
      <c r="PI309" s="696">
        <v>17.510000000000002</v>
      </c>
      <c r="PJ309" s="696"/>
      <c r="PK309" s="758" t="s">
        <v>62</v>
      </c>
      <c r="PL309" s="709">
        <f>PI309-PH309+PS309-PR309</f>
        <v>1.1600000000000001</v>
      </c>
      <c r="PM309" s="646">
        <f>PL309/PH309</f>
        <v>7.0948012232415911E-2</v>
      </c>
      <c r="PN309" s="646"/>
      <c r="PO309" s="646"/>
      <c r="PP309" s="646"/>
      <c r="PQ309" s="709" t="s">
        <v>63</v>
      </c>
      <c r="PR309" s="709"/>
      <c r="PS309" s="709"/>
      <c r="PT309" s="736"/>
      <c r="PV309" s="692"/>
      <c r="PW309" s="696">
        <v>16.350000000000001</v>
      </c>
      <c r="PX309" s="696">
        <v>17.510000000000002</v>
      </c>
      <c r="PY309" s="696"/>
      <c r="PZ309" s="758" t="s">
        <v>62</v>
      </c>
      <c r="QA309" s="709">
        <f>PX309-PW309+QH309-QG309</f>
        <v>1.1600000000000001</v>
      </c>
      <c r="QB309" s="646">
        <f>QA309/PW309</f>
        <v>7.0948012232415911E-2</v>
      </c>
      <c r="QC309" s="646"/>
      <c r="QD309" s="646"/>
      <c r="QE309" s="646"/>
      <c r="QF309" s="709" t="s">
        <v>63</v>
      </c>
      <c r="QG309" s="709"/>
      <c r="QH309" s="709"/>
      <c r="QI309" s="736"/>
      <c r="QK309" s="692"/>
      <c r="QL309" s="696">
        <v>16.350000000000001</v>
      </c>
      <c r="QM309" s="696">
        <v>17.510000000000002</v>
      </c>
      <c r="QN309" s="696"/>
      <c r="QO309" s="758" t="s">
        <v>62</v>
      </c>
      <c r="QP309" s="709">
        <f>QM309-QL309+QW309-QV309</f>
        <v>1.1600000000000001</v>
      </c>
      <c r="QQ309" s="646">
        <f>QP309/QL309</f>
        <v>7.0948012232415911E-2</v>
      </c>
      <c r="QR309" s="646"/>
      <c r="QS309" s="646"/>
      <c r="QT309" s="646"/>
      <c r="QU309" s="709" t="s">
        <v>63</v>
      </c>
      <c r="QV309" s="709"/>
      <c r="QW309" s="709"/>
      <c r="QX309" s="736"/>
      <c r="QZ309" s="622"/>
      <c r="RA309" s="26">
        <v>16.350000000000001</v>
      </c>
      <c r="RB309" s="26">
        <v>17.510000000000002</v>
      </c>
      <c r="RC309" s="491"/>
      <c r="RD309" s="307" t="s">
        <v>62</v>
      </c>
      <c r="RE309" s="27">
        <f>RB309-RA309+RL309-RK309</f>
        <v>1.1600000000000001</v>
      </c>
      <c r="RF309" s="28">
        <f>RE309/RA309</f>
        <v>7.0948012232415911E-2</v>
      </c>
      <c r="RG309" s="28"/>
      <c r="RH309" s="28"/>
      <c r="RI309" s="28"/>
      <c r="RJ309" s="532" t="s">
        <v>63</v>
      </c>
      <c r="RK309" s="545"/>
      <c r="RL309" s="546"/>
      <c r="RM309" s="632"/>
      <c r="RQ309" s="622"/>
      <c r="RR309" s="26">
        <v>16.350000000000001</v>
      </c>
      <c r="RS309" s="26">
        <v>17.510000000000002</v>
      </c>
      <c r="RT309" s="491"/>
      <c r="RU309" s="307" t="s">
        <v>62</v>
      </c>
      <c r="RV309" s="27">
        <f>RS309-RR309+SC309-SB309</f>
        <v>1.1600000000000001</v>
      </c>
      <c r="RW309" s="28">
        <f>RV309/RR309</f>
        <v>7.0948012232415911E-2</v>
      </c>
      <c r="RX309" s="28"/>
      <c r="RY309" s="28"/>
      <c r="RZ309" s="28"/>
      <c r="SA309" s="532" t="s">
        <v>63</v>
      </c>
      <c r="SB309" s="545"/>
      <c r="SC309" s="546"/>
      <c r="SD309" s="632"/>
    </row>
    <row r="310" spans="1:498">
      <c r="A310" s="480" t="s">
        <v>813</v>
      </c>
      <c r="B310" s="481">
        <v>20</v>
      </c>
      <c r="C310" s="480" t="s">
        <v>95</v>
      </c>
      <c r="D310" s="793">
        <v>1044</v>
      </c>
      <c r="E310" s="484" t="s">
        <v>788</v>
      </c>
      <c r="F310" s="480" t="s">
        <v>789</v>
      </c>
      <c r="G310" s="614" t="s">
        <v>1011</v>
      </c>
      <c r="H310" s="480"/>
      <c r="J310" s="692"/>
      <c r="K310" s="696">
        <v>11.85</v>
      </c>
      <c r="L310" s="696">
        <v>12.74</v>
      </c>
      <c r="M310" s="696" t="s">
        <v>62</v>
      </c>
      <c r="N310" s="709">
        <f>L310-K310-R310+S310</f>
        <v>0.49000000000000055</v>
      </c>
      <c r="O310" s="646">
        <f>N310/K310</f>
        <v>4.135021097046418E-2</v>
      </c>
      <c r="P310" s="646"/>
      <c r="Q310" s="709" t="s">
        <v>63</v>
      </c>
      <c r="R310" s="709">
        <v>0.4</v>
      </c>
      <c r="S310" s="709"/>
      <c r="T310" s="709"/>
      <c r="U310" s="709"/>
      <c r="V310" s="736"/>
      <c r="X310" s="692"/>
      <c r="Y310" s="696">
        <v>11.85</v>
      </c>
      <c r="Z310" s="696">
        <v>12.74</v>
      </c>
      <c r="AA310" s="696" t="s">
        <v>62</v>
      </c>
      <c r="AB310" s="709">
        <f>Z310-Y310-AF310+AG310</f>
        <v>0.49000000000000055</v>
      </c>
      <c r="AC310" s="646">
        <f>AB310/Z310</f>
        <v>3.8461538461538505E-2</v>
      </c>
      <c r="AD310" s="646"/>
      <c r="AE310" s="709" t="s">
        <v>63</v>
      </c>
      <c r="AF310" s="709">
        <v>0.4</v>
      </c>
      <c r="AG310" s="709"/>
      <c r="AH310" s="709"/>
      <c r="AI310" s="709"/>
      <c r="AJ310" s="736"/>
      <c r="AL310" s="692" t="s">
        <v>64</v>
      </c>
      <c r="AM310" s="696">
        <v>12.4</v>
      </c>
      <c r="AN310" s="696">
        <v>13.5</v>
      </c>
      <c r="AO310" s="696" t="s">
        <v>62</v>
      </c>
      <c r="AP310" s="709">
        <f>AN310-AM310+AU310-AT310</f>
        <v>1.0999999999999996</v>
      </c>
      <c r="AQ310" s="646">
        <f>AP310/AM310</f>
        <v>8.8709677419354802E-2</v>
      </c>
      <c r="AR310" s="646"/>
      <c r="AS310" s="709" t="s">
        <v>63</v>
      </c>
      <c r="AT310" s="709"/>
      <c r="AU310" s="709"/>
      <c r="AV310" s="709"/>
      <c r="AW310" s="709"/>
      <c r="AX310" s="736"/>
      <c r="AZ310" s="692"/>
      <c r="BA310" s="696">
        <v>12.4</v>
      </c>
      <c r="BB310" s="696">
        <v>13.5</v>
      </c>
      <c r="BC310" s="696" t="s">
        <v>62</v>
      </c>
      <c r="BD310" s="709">
        <f>BB310-BA310+BI310-BH310</f>
        <v>1.0999999999999996</v>
      </c>
      <c r="BE310" s="646">
        <f>BD310/BA310</f>
        <v>8.8709677419354802E-2</v>
      </c>
      <c r="BF310" s="646"/>
      <c r="BG310" s="709" t="s">
        <v>63</v>
      </c>
      <c r="BH310" s="709"/>
      <c r="BI310" s="709"/>
      <c r="BJ310" s="709"/>
      <c r="BK310" s="709"/>
      <c r="BL310" s="736"/>
      <c r="BN310" s="692"/>
      <c r="BO310" s="696">
        <v>12.4</v>
      </c>
      <c r="BP310" s="696">
        <v>13.5</v>
      </c>
      <c r="BQ310" s="696" t="s">
        <v>62</v>
      </c>
      <c r="BR310" s="709">
        <f>BP310-BO310+BW310-BV310</f>
        <v>1.0999999999999996</v>
      </c>
      <c r="BS310" s="646">
        <f>BR310/BO310</f>
        <v>8.8709677419354802E-2</v>
      </c>
      <c r="BT310" s="646"/>
      <c r="BU310" s="709" t="s">
        <v>63</v>
      </c>
      <c r="BV310" s="709"/>
      <c r="BW310" s="709"/>
      <c r="BX310" s="709"/>
      <c r="BY310" s="709"/>
      <c r="BZ310" s="736"/>
      <c r="CB310" s="692"/>
      <c r="CC310" s="696">
        <v>12.4</v>
      </c>
      <c r="CD310" s="696">
        <v>13.5</v>
      </c>
      <c r="CE310" s="696" t="s">
        <v>62</v>
      </c>
      <c r="CF310" s="709">
        <f>CD310-CC310+CK310-CJ310</f>
        <v>1.0999999999999996</v>
      </c>
      <c r="CG310" s="646">
        <f>CF310/CC310</f>
        <v>8.8709677419354802E-2</v>
      </c>
      <c r="CH310" s="646"/>
      <c r="CI310" s="709" t="s">
        <v>63</v>
      </c>
      <c r="CJ310" s="709"/>
      <c r="CK310" s="709"/>
      <c r="CL310" s="709"/>
      <c r="CM310" s="709"/>
      <c r="CN310" s="736"/>
      <c r="CP310" s="692"/>
      <c r="CQ310" s="696">
        <v>12.4</v>
      </c>
      <c r="CR310" s="696">
        <v>13.5</v>
      </c>
      <c r="CS310" s="696" t="s">
        <v>62</v>
      </c>
      <c r="CT310" s="709">
        <f>CR310-CQ310+CY310-CX310</f>
        <v>1.0999999999999996</v>
      </c>
      <c r="CU310" s="646">
        <f>CT310/CQ310</f>
        <v>8.8709677419354802E-2</v>
      </c>
      <c r="CV310" s="646"/>
      <c r="CW310" s="709" t="s">
        <v>63</v>
      </c>
      <c r="CX310" s="709"/>
      <c r="CY310" s="709"/>
      <c r="CZ310" s="709"/>
      <c r="DA310" s="709"/>
      <c r="DB310" s="736"/>
      <c r="DD310" s="692"/>
      <c r="DE310" s="696">
        <v>12.4</v>
      </c>
      <c r="DF310" s="696">
        <v>13.5</v>
      </c>
      <c r="DG310" s="696"/>
      <c r="DH310" s="696"/>
      <c r="DI310" s="696" t="s">
        <v>62</v>
      </c>
      <c r="DJ310" s="709">
        <f>DF310-DE310+DO310-DN310</f>
        <v>1.0999999999999996</v>
      </c>
      <c r="DK310" s="646">
        <f>DJ310/DE310</f>
        <v>8.8709677419354802E-2</v>
      </c>
      <c r="DL310" s="646"/>
      <c r="DM310" s="709" t="s">
        <v>63</v>
      </c>
      <c r="DN310" s="709"/>
      <c r="DO310" s="709"/>
      <c r="DP310" s="709"/>
      <c r="DQ310" s="709"/>
      <c r="DR310" s="736"/>
      <c r="DT310" s="692"/>
      <c r="DU310" s="696">
        <v>12.4</v>
      </c>
      <c r="DV310" s="696">
        <v>13.5</v>
      </c>
      <c r="DW310" s="696" t="s">
        <v>62</v>
      </c>
      <c r="DX310" s="709">
        <f>DV310-DU310+EC310-EB310</f>
        <v>1.0999999999999996</v>
      </c>
      <c r="DY310" s="646">
        <f>DX310/DU310</f>
        <v>8.8709677419354802E-2</v>
      </c>
      <c r="DZ310" s="646"/>
      <c r="EA310" s="709" t="s">
        <v>63</v>
      </c>
      <c r="EB310" s="709"/>
      <c r="EC310" s="709"/>
      <c r="ED310" s="709"/>
      <c r="EE310" s="709"/>
      <c r="EF310" s="736"/>
      <c r="EG310" s="736"/>
      <c r="EH310" s="692"/>
      <c r="EI310" s="696">
        <v>12.4</v>
      </c>
      <c r="EJ310" s="696">
        <v>13.5</v>
      </c>
      <c r="EK310" s="696" t="s">
        <v>62</v>
      </c>
      <c r="EL310" s="709">
        <f>EJ310-EI310+EP310-EO310</f>
        <v>1.0999999999999996</v>
      </c>
      <c r="EM310" s="646">
        <f>EL310/EI310</f>
        <v>8.8709677419354802E-2</v>
      </c>
      <c r="EN310" s="709" t="s">
        <v>63</v>
      </c>
      <c r="EO310" s="709"/>
      <c r="EP310" s="709"/>
      <c r="EQ310" s="709"/>
      <c r="ER310" s="709"/>
      <c r="ES310" s="736"/>
      <c r="EU310" s="692"/>
      <c r="EV310" s="696">
        <v>12.4</v>
      </c>
      <c r="EW310" s="696">
        <v>13.5</v>
      </c>
      <c r="EX310" s="696" t="s">
        <v>62</v>
      </c>
      <c r="EY310" s="709">
        <f>EW310-EV310+FC310-FB310</f>
        <v>1.0999999999999996</v>
      </c>
      <c r="EZ310" s="646">
        <f>EY310/EV310</f>
        <v>8.8709677419354802E-2</v>
      </c>
      <c r="FA310" s="709" t="s">
        <v>63</v>
      </c>
      <c r="FB310" s="709"/>
      <c r="FC310" s="709"/>
      <c r="FD310" s="709"/>
      <c r="FE310" s="709"/>
      <c r="FF310" s="736"/>
      <c r="FH310" s="692"/>
      <c r="FI310" s="696">
        <v>12.4</v>
      </c>
      <c r="FJ310" s="696">
        <v>13.5</v>
      </c>
      <c r="FK310" s="696" t="s">
        <v>62</v>
      </c>
      <c r="FL310" s="709">
        <f>FJ310-FI310+FP310-FO310</f>
        <v>1.0999999999999996</v>
      </c>
      <c r="FM310" s="646">
        <f>FL310/FI310</f>
        <v>8.8709677419354802E-2</v>
      </c>
      <c r="FN310" s="709" t="s">
        <v>63</v>
      </c>
      <c r="FO310" s="709"/>
      <c r="FP310" s="709"/>
      <c r="FQ310" s="709"/>
      <c r="FR310" s="709"/>
      <c r="FS310" s="736"/>
      <c r="FU310" s="692"/>
      <c r="FV310" s="696">
        <v>12.4</v>
      </c>
      <c r="FW310" s="696">
        <v>13.5</v>
      </c>
      <c r="FX310" s="696"/>
      <c r="FY310" s="696" t="s">
        <v>62</v>
      </c>
      <c r="FZ310" s="709">
        <f>FW310-FV310+GD310-GC310</f>
        <v>1.0999999999999996</v>
      </c>
      <c r="GA310" s="646">
        <f>FZ310/FV310</f>
        <v>8.8709677419354802E-2</v>
      </c>
      <c r="GB310" s="709" t="s">
        <v>63</v>
      </c>
      <c r="GC310" s="709"/>
      <c r="GD310" s="709"/>
      <c r="GE310" s="709"/>
      <c r="GF310" s="709"/>
      <c r="GG310" s="736"/>
      <c r="GI310" s="692"/>
      <c r="GJ310" s="696">
        <v>12.4</v>
      </c>
      <c r="GK310" s="696">
        <v>13.5</v>
      </c>
      <c r="GL310" s="696"/>
      <c r="GM310" s="696" t="s">
        <v>62</v>
      </c>
      <c r="GN310" s="709">
        <f>GK310-GJ310+GR310-GQ310</f>
        <v>1.0999999999999996</v>
      </c>
      <c r="GO310" s="646">
        <f>GN310/GJ310</f>
        <v>8.8709677419354802E-2</v>
      </c>
      <c r="GP310" s="709" t="s">
        <v>63</v>
      </c>
      <c r="GQ310" s="709"/>
      <c r="GR310" s="709"/>
      <c r="GS310" s="709"/>
      <c r="GT310" s="709"/>
      <c r="GU310" s="736"/>
      <c r="GW310" s="692"/>
      <c r="GX310" s="696">
        <v>12.4</v>
      </c>
      <c r="GY310" s="696">
        <v>13.5</v>
      </c>
      <c r="GZ310" s="696"/>
      <c r="HA310" s="696" t="s">
        <v>62</v>
      </c>
      <c r="HB310" s="709">
        <f>GY310-GX310+HF310-HE310</f>
        <v>1.0999999999999996</v>
      </c>
      <c r="HC310" s="646">
        <f>HB310/GX310</f>
        <v>8.8709677419354802E-2</v>
      </c>
      <c r="HD310" s="709" t="s">
        <v>63</v>
      </c>
      <c r="HE310" s="709"/>
      <c r="HF310" s="709"/>
      <c r="HG310" s="709"/>
      <c r="HH310" s="709"/>
      <c r="HI310" s="736"/>
      <c r="HJ310" s="736"/>
      <c r="HK310" s="692"/>
      <c r="HL310" s="696">
        <v>12.4</v>
      </c>
      <c r="HM310" s="696">
        <v>13.5</v>
      </c>
      <c r="HN310" s="696"/>
      <c r="HO310" s="696" t="s">
        <v>62</v>
      </c>
      <c r="HP310" s="709">
        <f>HM310-HL310+HT310-HS310</f>
        <v>1.0999999999999996</v>
      </c>
      <c r="HQ310" s="646">
        <f>HP310/HL310</f>
        <v>8.8709677419354802E-2</v>
      </c>
      <c r="HR310" s="709" t="s">
        <v>63</v>
      </c>
      <c r="HS310" s="709"/>
      <c r="HT310" s="709"/>
      <c r="HU310" s="709"/>
      <c r="HV310" s="709"/>
      <c r="HW310" s="736"/>
      <c r="HX310" s="692"/>
      <c r="HY310" s="696">
        <v>12.4</v>
      </c>
      <c r="HZ310" s="696">
        <v>13.5</v>
      </c>
      <c r="IA310" s="696"/>
      <c r="IB310" s="696" t="s">
        <v>62</v>
      </c>
      <c r="IC310" s="709">
        <f>HZ310-HY310+IJ310-II310</f>
        <v>1.0999999999999996</v>
      </c>
      <c r="ID310" s="646">
        <f>IC310/HY310</f>
        <v>8.8709677419354802E-2</v>
      </c>
      <c r="IE310" s="646"/>
      <c r="IF310" s="646"/>
      <c r="IG310" s="646"/>
      <c r="IH310" s="709" t="s">
        <v>63</v>
      </c>
      <c r="II310" s="709"/>
      <c r="IJ310" s="709"/>
      <c r="IK310" s="709"/>
      <c r="IL310" s="709"/>
      <c r="IM310" s="736"/>
      <c r="IO310" s="692"/>
      <c r="IQ310" s="692"/>
      <c r="IR310" s="696">
        <v>12.4</v>
      </c>
      <c r="IS310" s="696">
        <v>13.5</v>
      </c>
      <c r="IT310" s="696"/>
      <c r="IU310" s="696" t="s">
        <v>62</v>
      </c>
      <c r="IV310" s="709">
        <f>IS310-IR310+JC310-JB310</f>
        <v>1.0999999999999996</v>
      </c>
      <c r="IW310" s="646">
        <f>IV310/IR310</f>
        <v>8.8709677419354802E-2</v>
      </c>
      <c r="IX310" s="646"/>
      <c r="IY310" s="646"/>
      <c r="IZ310" s="646"/>
      <c r="JA310" s="709" t="s">
        <v>63</v>
      </c>
      <c r="JB310" s="709"/>
      <c r="JC310" s="709"/>
      <c r="JD310" s="709"/>
      <c r="JE310" s="709"/>
      <c r="JF310" s="736"/>
      <c r="JH310" s="692"/>
      <c r="JI310" s="696">
        <v>12.4</v>
      </c>
      <c r="JJ310" s="696">
        <v>13.5</v>
      </c>
      <c r="JK310" s="696"/>
      <c r="JL310" s="696" t="s">
        <v>62</v>
      </c>
      <c r="JM310" s="709">
        <f>JJ310-JI310+JT310-JS310</f>
        <v>1.0999999999999996</v>
      </c>
      <c r="JN310" s="646">
        <f>JM310/JI310</f>
        <v>8.8709677419354802E-2</v>
      </c>
      <c r="JO310" s="646"/>
      <c r="JP310" s="646"/>
      <c r="JQ310" s="646"/>
      <c r="JR310" s="709" t="s">
        <v>63</v>
      </c>
      <c r="JS310" s="709"/>
      <c r="JT310" s="709"/>
      <c r="JU310" s="709"/>
      <c r="JV310" s="709"/>
      <c r="JW310" s="736"/>
      <c r="JZ310" s="692"/>
      <c r="KA310" s="696">
        <v>12.4</v>
      </c>
      <c r="KB310" s="696">
        <v>13.5</v>
      </c>
      <c r="KC310" s="696"/>
      <c r="KD310" s="696" t="s">
        <v>62</v>
      </c>
      <c r="KE310" s="709">
        <f>KB310-KA310+KL310-KK310</f>
        <v>1.0999999999999996</v>
      </c>
      <c r="KF310" s="646">
        <f>KE310/KA310</f>
        <v>8.8709677419354802E-2</v>
      </c>
      <c r="KG310" s="646"/>
      <c r="KH310" s="646"/>
      <c r="KI310" s="646"/>
      <c r="KJ310" s="709" t="s">
        <v>63</v>
      </c>
      <c r="KK310" s="709"/>
      <c r="KL310" s="709"/>
      <c r="KM310" s="709"/>
      <c r="KN310" s="709"/>
      <c r="KO310" s="736"/>
      <c r="KQ310" s="692"/>
      <c r="KR310" s="696">
        <v>12.4</v>
      </c>
      <c r="KS310" s="696">
        <v>13.5</v>
      </c>
      <c r="KT310" s="696"/>
      <c r="KU310" s="758" t="s">
        <v>62</v>
      </c>
      <c r="KV310" s="709">
        <f>KS310-KR310+LC310-LB310</f>
        <v>1.0999999999999996</v>
      </c>
      <c r="KW310" s="646">
        <f>KV310/KR310</f>
        <v>8.8709677419354802E-2</v>
      </c>
      <c r="KX310" s="646"/>
      <c r="KY310" s="646"/>
      <c r="KZ310" s="646"/>
      <c r="LA310" s="709" t="s">
        <v>63</v>
      </c>
      <c r="LB310" s="709"/>
      <c r="LC310" s="709"/>
      <c r="LD310" s="709"/>
      <c r="LE310" s="709"/>
      <c r="LF310" s="736"/>
      <c r="LI310" s="692"/>
      <c r="LJ310" s="696">
        <v>12.4</v>
      </c>
      <c r="LK310" s="696">
        <v>13.5</v>
      </c>
      <c r="LL310" s="696"/>
      <c r="LM310" s="758" t="s">
        <v>62</v>
      </c>
      <c r="LN310" s="709">
        <f>LK310-LJ310+LU310-LT310</f>
        <v>1.0999999999999996</v>
      </c>
      <c r="LO310" s="646">
        <f>LN310/LJ310</f>
        <v>8.8709677419354802E-2</v>
      </c>
      <c r="LP310" s="646"/>
      <c r="LQ310" s="646"/>
      <c r="LR310" s="646"/>
      <c r="LS310" s="709" t="s">
        <v>63</v>
      </c>
      <c r="LT310" s="709"/>
      <c r="LU310" s="709"/>
      <c r="LV310" s="709"/>
      <c r="LW310" s="709"/>
      <c r="LX310" s="736"/>
      <c r="LZ310" s="692"/>
      <c r="MA310" s="696">
        <v>12.4</v>
      </c>
      <c r="MB310" s="696">
        <v>13.5</v>
      </c>
      <c r="MC310" s="696"/>
      <c r="MD310" s="758" t="s">
        <v>62</v>
      </c>
      <c r="ME310" s="709">
        <f>MB310-MA310+ML310-MK310</f>
        <v>1.0999999999999996</v>
      </c>
      <c r="MF310" s="646">
        <f>ME310/MA310</f>
        <v>8.8709677419354802E-2</v>
      </c>
      <c r="MG310" s="646"/>
      <c r="MH310" s="646"/>
      <c r="MI310" s="646"/>
      <c r="MJ310" s="709" t="s">
        <v>63</v>
      </c>
      <c r="MK310" s="709"/>
      <c r="ML310" s="709"/>
      <c r="MM310" s="709"/>
      <c r="MN310" s="709"/>
      <c r="MO310" s="736"/>
      <c r="MQ310" s="692"/>
      <c r="MR310" s="696">
        <v>12.4</v>
      </c>
      <c r="MS310" s="696">
        <v>13.5</v>
      </c>
      <c r="MT310" s="696"/>
      <c r="MU310" s="758" t="s">
        <v>62</v>
      </c>
      <c r="MV310" s="709">
        <f>MS310-MR310+NC310-NB310</f>
        <v>1.0999999999999996</v>
      </c>
      <c r="MW310" s="646">
        <f>MV310/MR310</f>
        <v>8.8709677419354802E-2</v>
      </c>
      <c r="MX310" s="646"/>
      <c r="MY310" s="646"/>
      <c r="MZ310" s="646"/>
      <c r="NA310" s="709" t="s">
        <v>63</v>
      </c>
      <c r="NB310" s="709"/>
      <c r="NC310" s="709"/>
      <c r="ND310" s="709"/>
      <c r="NE310" s="709"/>
      <c r="NF310" s="736"/>
      <c r="NI310" s="692"/>
      <c r="NJ310" s="696">
        <v>12.4</v>
      </c>
      <c r="NK310" s="696">
        <v>13.5</v>
      </c>
      <c r="NL310" s="696"/>
      <c r="NM310" s="758" t="s">
        <v>62</v>
      </c>
      <c r="NN310" s="709">
        <f>NK310-NJ310+NU310-NT310</f>
        <v>1.0999999999999996</v>
      </c>
      <c r="NO310" s="646">
        <f>NN310/NJ310</f>
        <v>8.8709677419354802E-2</v>
      </c>
      <c r="NP310" s="646"/>
      <c r="NQ310" s="646"/>
      <c r="NR310" s="646"/>
      <c r="NS310" s="709" t="s">
        <v>63</v>
      </c>
      <c r="NT310" s="709"/>
      <c r="NU310" s="709"/>
      <c r="NV310" s="709"/>
      <c r="NW310" s="709"/>
      <c r="NX310" s="736"/>
      <c r="OA310" s="692"/>
      <c r="OB310" s="696">
        <v>12.4</v>
      </c>
      <c r="OC310" s="696">
        <v>13.5</v>
      </c>
      <c r="OD310" s="696"/>
      <c r="OE310" s="758" t="s">
        <v>62</v>
      </c>
      <c r="OF310" s="709">
        <f>OC310-OB310+OM310-OL310</f>
        <v>1.0999999999999996</v>
      </c>
      <c r="OG310" s="646">
        <f>OF310/OB310</f>
        <v>8.8709677419354802E-2</v>
      </c>
      <c r="OH310" s="646"/>
      <c r="OI310" s="646"/>
      <c r="OJ310" s="646"/>
      <c r="OK310" s="709" t="s">
        <v>63</v>
      </c>
      <c r="OL310" s="709"/>
      <c r="OM310" s="709"/>
      <c r="ON310" s="736"/>
      <c r="OQ310" s="692"/>
      <c r="OR310" s="696">
        <v>12.4</v>
      </c>
      <c r="OS310" s="696">
        <v>13.5</v>
      </c>
      <c r="OT310" s="696"/>
      <c r="OU310" s="758" t="s">
        <v>62</v>
      </c>
      <c r="OV310" s="709">
        <f>OS310-OR310+PC310-PB310</f>
        <v>1.0999999999999996</v>
      </c>
      <c r="OW310" s="646">
        <f>OV310/OR310</f>
        <v>8.8709677419354802E-2</v>
      </c>
      <c r="OX310" s="646"/>
      <c r="OY310" s="646"/>
      <c r="OZ310" s="646"/>
      <c r="PA310" s="709" t="s">
        <v>63</v>
      </c>
      <c r="PB310" s="709"/>
      <c r="PC310" s="709"/>
      <c r="PD310" s="736"/>
      <c r="PG310" s="692"/>
      <c r="PH310" s="696">
        <v>12.4</v>
      </c>
      <c r="PI310" s="696">
        <v>13.5</v>
      </c>
      <c r="PJ310" s="696"/>
      <c r="PK310" s="758" t="s">
        <v>62</v>
      </c>
      <c r="PL310" s="709">
        <f>PI310-PH310+PS310-PR310</f>
        <v>1.0999999999999996</v>
      </c>
      <c r="PM310" s="646">
        <f>PL310/PH310</f>
        <v>8.8709677419354802E-2</v>
      </c>
      <c r="PN310" s="646"/>
      <c r="PO310" s="646"/>
      <c r="PP310" s="646"/>
      <c r="PQ310" s="709" t="s">
        <v>63</v>
      </c>
      <c r="PR310" s="709"/>
      <c r="PS310" s="709"/>
      <c r="PT310" s="736"/>
      <c r="PV310" s="692"/>
      <c r="PW310" s="696">
        <v>12.4</v>
      </c>
      <c r="PX310" s="696">
        <v>13.5</v>
      </c>
      <c r="PY310" s="696"/>
      <c r="PZ310" s="758" t="s">
        <v>62</v>
      </c>
      <c r="QA310" s="709">
        <f>PX310-PW310+QH310-QG310</f>
        <v>1.0999999999999996</v>
      </c>
      <c r="QB310" s="646">
        <f>QA310/PW310</f>
        <v>8.8709677419354802E-2</v>
      </c>
      <c r="QC310" s="646"/>
      <c r="QD310" s="646"/>
      <c r="QE310" s="646"/>
      <c r="QF310" s="709" t="s">
        <v>63</v>
      </c>
      <c r="QG310" s="709"/>
      <c r="QH310" s="709"/>
      <c r="QI310" s="736"/>
      <c r="QK310" s="692"/>
      <c r="QL310" s="696">
        <v>12.4</v>
      </c>
      <c r="QM310" s="696">
        <v>13.5</v>
      </c>
      <c r="QN310" s="696"/>
      <c r="QO310" s="758" t="s">
        <v>62</v>
      </c>
      <c r="QP310" s="709">
        <f>QM310-QL310+QW310-QV310</f>
        <v>1.0999999999999996</v>
      </c>
      <c r="QQ310" s="646">
        <f>QP310/QL310</f>
        <v>8.8709677419354802E-2</v>
      </c>
      <c r="QR310" s="646"/>
      <c r="QS310" s="646"/>
      <c r="QT310" s="646"/>
      <c r="QU310" s="709" t="s">
        <v>63</v>
      </c>
      <c r="QV310" s="709"/>
      <c r="QW310" s="709"/>
      <c r="QX310" s="736"/>
      <c r="QZ310" s="622"/>
      <c r="RA310" s="26">
        <v>12.4</v>
      </c>
      <c r="RB310" s="26">
        <v>13.5</v>
      </c>
      <c r="RC310" s="491"/>
      <c r="RD310" s="307" t="s">
        <v>62</v>
      </c>
      <c r="RE310" s="27">
        <f>RB310-RA310+RL310-RK310</f>
        <v>1.0999999999999996</v>
      </c>
      <c r="RF310" s="28">
        <f>RE310/RA310</f>
        <v>8.8709677419354802E-2</v>
      </c>
      <c r="RG310" s="28"/>
      <c r="RH310" s="28"/>
      <c r="RI310" s="28"/>
      <c r="RJ310" s="532" t="s">
        <v>63</v>
      </c>
      <c r="RK310" s="545"/>
      <c r="RL310" s="546"/>
      <c r="RM310" s="632"/>
      <c r="RQ310" s="622"/>
      <c r="RR310" s="26">
        <v>12.4</v>
      </c>
      <c r="RS310" s="26">
        <v>13.5</v>
      </c>
      <c r="RT310" s="491"/>
      <c r="RU310" s="307" t="s">
        <v>62</v>
      </c>
      <c r="RV310" s="27">
        <f>RS310-RR310+SC310-SB310</f>
        <v>1.0999999999999996</v>
      </c>
      <c r="RW310" s="28">
        <f>RV310/RR310</f>
        <v>8.8709677419354802E-2</v>
      </c>
      <c r="RX310" s="28"/>
      <c r="RY310" s="28"/>
      <c r="RZ310" s="28"/>
      <c r="SA310" s="532" t="s">
        <v>63</v>
      </c>
      <c r="SB310" s="545"/>
      <c r="SC310" s="546"/>
      <c r="SD310" s="632"/>
    </row>
    <row r="311" spans="1:498">
      <c r="A311" s="480" t="s">
        <v>814</v>
      </c>
      <c r="B311" s="481">
        <v>80</v>
      </c>
      <c r="C311" s="480" t="s">
        <v>47</v>
      </c>
      <c r="D311" s="793">
        <v>1044</v>
      </c>
      <c r="E311" s="484" t="s">
        <v>788</v>
      </c>
      <c r="F311" s="480" t="s">
        <v>789</v>
      </c>
      <c r="G311" s="614" t="s">
        <v>815</v>
      </c>
      <c r="H311" s="480"/>
      <c r="J311" s="692"/>
      <c r="K311" s="696">
        <v>15.25</v>
      </c>
      <c r="L311" s="696">
        <v>16.53</v>
      </c>
      <c r="M311" s="696" t="s">
        <v>62</v>
      </c>
      <c r="N311" s="709">
        <f>L311-K311-R311+S311</f>
        <v>0.88000000000000111</v>
      </c>
      <c r="O311" s="646">
        <f>N311/K311</f>
        <v>5.7704918032786962E-2</v>
      </c>
      <c r="P311" s="646"/>
      <c r="Q311" s="709" t="s">
        <v>63</v>
      </c>
      <c r="R311" s="709">
        <v>0.4</v>
      </c>
      <c r="S311" s="709"/>
      <c r="T311" s="709"/>
      <c r="U311" s="709"/>
      <c r="V311" s="736"/>
      <c r="X311" s="692"/>
      <c r="Y311" s="696">
        <v>15.25</v>
      </c>
      <c r="Z311" s="696">
        <v>16.53</v>
      </c>
      <c r="AA311" s="696" t="s">
        <v>62</v>
      </c>
      <c r="AB311" s="709">
        <f>Z311-Y311-AF311+AG311</f>
        <v>0.88000000000000111</v>
      </c>
      <c r="AC311" s="646">
        <f>AB311/Z311</f>
        <v>5.3236539624924445E-2</v>
      </c>
      <c r="AD311" s="646"/>
      <c r="AE311" s="709" t="s">
        <v>63</v>
      </c>
      <c r="AF311" s="709">
        <v>0.4</v>
      </c>
      <c r="AG311" s="709"/>
      <c r="AH311" s="709"/>
      <c r="AI311" s="709"/>
      <c r="AJ311" s="736"/>
      <c r="AL311" s="692"/>
      <c r="AM311" s="696">
        <v>15.25</v>
      </c>
      <c r="AN311" s="696">
        <v>16.53</v>
      </c>
      <c r="AO311" s="696" t="s">
        <v>62</v>
      </c>
      <c r="AP311" s="709">
        <f>AN311-AM311+AU311-AT311</f>
        <v>1.2800000000000011</v>
      </c>
      <c r="AQ311" s="646">
        <f>AP311/AM311</f>
        <v>8.3934426229508266E-2</v>
      </c>
      <c r="AR311" s="646"/>
      <c r="AS311" s="709" t="s">
        <v>63</v>
      </c>
      <c r="AT311" s="709"/>
      <c r="AU311" s="709"/>
      <c r="AV311" s="709"/>
      <c r="AW311" s="709"/>
      <c r="AX311" s="736"/>
      <c r="AZ311" s="692"/>
      <c r="BA311" s="696">
        <v>15.25</v>
      </c>
      <c r="BB311" s="696">
        <v>16.53</v>
      </c>
      <c r="BC311" s="696" t="s">
        <v>62</v>
      </c>
      <c r="BD311" s="709">
        <f>BB311-BA311+BI311-BH311</f>
        <v>1.2800000000000011</v>
      </c>
      <c r="BE311" s="646">
        <f>BD311/BA311</f>
        <v>8.3934426229508266E-2</v>
      </c>
      <c r="BF311" s="646"/>
      <c r="BG311" s="709" t="s">
        <v>63</v>
      </c>
      <c r="BH311" s="709"/>
      <c r="BI311" s="709"/>
      <c r="BJ311" s="709"/>
      <c r="BK311" s="709"/>
      <c r="BL311" s="736"/>
      <c r="BN311" s="692"/>
      <c r="BO311" s="696">
        <v>15.25</v>
      </c>
      <c r="BP311" s="696">
        <v>16.53</v>
      </c>
      <c r="BQ311" s="696" t="s">
        <v>62</v>
      </c>
      <c r="BR311" s="709">
        <f>BP311-BO311+BW311-BV311</f>
        <v>1.2800000000000011</v>
      </c>
      <c r="BS311" s="646">
        <f>BR311/BO311</f>
        <v>8.3934426229508266E-2</v>
      </c>
      <c r="BT311" s="646"/>
      <c r="BU311" s="709" t="s">
        <v>63</v>
      </c>
      <c r="BV311" s="709"/>
      <c r="BW311" s="709"/>
      <c r="BX311" s="709"/>
      <c r="BY311" s="709"/>
      <c r="BZ311" s="736"/>
      <c r="CB311" s="692"/>
      <c r="CC311" s="696">
        <v>15.25</v>
      </c>
      <c r="CD311" s="696">
        <v>16.53</v>
      </c>
      <c r="CE311" s="696" t="s">
        <v>62</v>
      </c>
      <c r="CF311" s="709">
        <f>CD311-CC311+CK311-CJ311</f>
        <v>1.2800000000000011</v>
      </c>
      <c r="CG311" s="646">
        <f>CF311/CC311</f>
        <v>8.3934426229508266E-2</v>
      </c>
      <c r="CH311" s="646"/>
      <c r="CI311" s="709" t="s">
        <v>63</v>
      </c>
      <c r="CJ311" s="709"/>
      <c r="CK311" s="709"/>
      <c r="CL311" s="709"/>
      <c r="CM311" s="709"/>
      <c r="CN311" s="736"/>
      <c r="CP311" s="692"/>
      <c r="CQ311" s="696">
        <v>15.25</v>
      </c>
      <c r="CR311" s="696">
        <v>16.53</v>
      </c>
      <c r="CS311" s="696" t="s">
        <v>62</v>
      </c>
      <c r="CT311" s="709">
        <f>CR311-CQ311+CY311-CX311</f>
        <v>1.2800000000000011</v>
      </c>
      <c r="CU311" s="646">
        <f>CT311/CQ311</f>
        <v>8.3934426229508266E-2</v>
      </c>
      <c r="CV311" s="646"/>
      <c r="CW311" s="709" t="s">
        <v>63</v>
      </c>
      <c r="CX311" s="709"/>
      <c r="CY311" s="709"/>
      <c r="CZ311" s="709"/>
      <c r="DA311" s="709"/>
      <c r="DB311" s="736"/>
      <c r="DD311" s="692"/>
      <c r="DE311" s="696">
        <v>15.25</v>
      </c>
      <c r="DF311" s="696">
        <v>16.53</v>
      </c>
      <c r="DG311" s="696"/>
      <c r="DH311" s="696"/>
      <c r="DI311" s="696" t="s">
        <v>62</v>
      </c>
      <c r="DJ311" s="709">
        <f>DF311-DE311+DO311-DN311</f>
        <v>1.2800000000000011</v>
      </c>
      <c r="DK311" s="646">
        <f>DJ311/DE311</f>
        <v>8.3934426229508266E-2</v>
      </c>
      <c r="DL311" s="646"/>
      <c r="DM311" s="709" t="s">
        <v>63</v>
      </c>
      <c r="DN311" s="709"/>
      <c r="DO311" s="709"/>
      <c r="DP311" s="709"/>
      <c r="DQ311" s="709"/>
      <c r="DR311" s="736"/>
      <c r="DT311" s="692"/>
      <c r="DU311" s="696">
        <v>15.25</v>
      </c>
      <c r="DV311" s="696">
        <v>16.53</v>
      </c>
      <c r="DW311" s="696" t="s">
        <v>62</v>
      </c>
      <c r="DX311" s="709">
        <f>DV311-DU311+EC311-EB311</f>
        <v>1.2800000000000011</v>
      </c>
      <c r="DY311" s="646">
        <f>DX311/DU311</f>
        <v>8.3934426229508266E-2</v>
      </c>
      <c r="DZ311" s="646"/>
      <c r="EA311" s="709" t="s">
        <v>63</v>
      </c>
      <c r="EB311" s="709"/>
      <c r="EC311" s="709"/>
      <c r="ED311" s="709"/>
      <c r="EE311" s="709"/>
      <c r="EF311" s="736"/>
      <c r="EG311" s="736"/>
      <c r="EH311" s="692"/>
      <c r="EI311" s="696">
        <v>15.25</v>
      </c>
      <c r="EJ311" s="696">
        <v>16.53</v>
      </c>
      <c r="EK311" s="696" t="s">
        <v>62</v>
      </c>
      <c r="EL311" s="709">
        <f>EJ311-EI311+EP311-EO311</f>
        <v>1.2800000000000011</v>
      </c>
      <c r="EM311" s="646">
        <f>EL311/EI311</f>
        <v>8.3934426229508266E-2</v>
      </c>
      <c r="EN311" s="709" t="s">
        <v>63</v>
      </c>
      <c r="EO311" s="709"/>
      <c r="EP311" s="709"/>
      <c r="EQ311" s="709"/>
      <c r="ER311" s="709"/>
      <c r="ES311" s="736"/>
      <c r="EU311" s="692"/>
      <c r="EV311" s="696">
        <v>15.25</v>
      </c>
      <c r="EW311" s="696">
        <v>16.53</v>
      </c>
      <c r="EX311" s="696" t="s">
        <v>62</v>
      </c>
      <c r="EY311" s="709">
        <f>EW311-EV311+FC311-FB311</f>
        <v>1.2800000000000011</v>
      </c>
      <c r="EZ311" s="646">
        <f>EY311/EV311</f>
        <v>8.3934426229508266E-2</v>
      </c>
      <c r="FA311" s="709" t="s">
        <v>63</v>
      </c>
      <c r="FB311" s="709"/>
      <c r="FC311" s="709"/>
      <c r="FD311" s="709"/>
      <c r="FE311" s="709"/>
      <c r="FF311" s="736"/>
      <c r="FH311" s="692"/>
      <c r="FI311" s="696">
        <v>15.25</v>
      </c>
      <c r="FJ311" s="696">
        <v>16.53</v>
      </c>
      <c r="FK311" s="696" t="s">
        <v>62</v>
      </c>
      <c r="FL311" s="709">
        <f>FJ311-FI311+FP311-FO311</f>
        <v>1.2800000000000011</v>
      </c>
      <c r="FM311" s="646">
        <f>FL311/FI311</f>
        <v>8.3934426229508266E-2</v>
      </c>
      <c r="FN311" s="709" t="s">
        <v>63</v>
      </c>
      <c r="FO311" s="709"/>
      <c r="FP311" s="709"/>
      <c r="FQ311" s="709"/>
      <c r="FR311" s="709"/>
      <c r="FS311" s="736"/>
      <c r="FU311" s="692"/>
      <c r="FV311" s="696">
        <v>15.25</v>
      </c>
      <c r="FW311" s="696">
        <v>16.53</v>
      </c>
      <c r="FX311" s="696"/>
      <c r="FY311" s="696" t="s">
        <v>62</v>
      </c>
      <c r="FZ311" s="709">
        <f>FW311-FV311+GD311-GC311</f>
        <v>1.2800000000000011</v>
      </c>
      <c r="GA311" s="646">
        <f>FZ311/FV311</f>
        <v>8.3934426229508266E-2</v>
      </c>
      <c r="GB311" s="709" t="s">
        <v>63</v>
      </c>
      <c r="GC311" s="709"/>
      <c r="GD311" s="709"/>
      <c r="GE311" s="709"/>
      <c r="GF311" s="709"/>
      <c r="GG311" s="736"/>
      <c r="GI311" s="692"/>
      <c r="GJ311" s="696">
        <v>15.25</v>
      </c>
      <c r="GK311" s="696">
        <v>16.53</v>
      </c>
      <c r="GL311" s="696"/>
      <c r="GM311" s="696" t="s">
        <v>62</v>
      </c>
      <c r="GN311" s="709">
        <f>GK311-GJ311+GR311-GQ311</f>
        <v>1.2800000000000011</v>
      </c>
      <c r="GO311" s="646">
        <f>GN311/GJ311</f>
        <v>8.3934426229508266E-2</v>
      </c>
      <c r="GP311" s="709" t="s">
        <v>63</v>
      </c>
      <c r="GQ311" s="709"/>
      <c r="GR311" s="709"/>
      <c r="GS311" s="709"/>
      <c r="GT311" s="709"/>
      <c r="GU311" s="736"/>
      <c r="GW311" s="692"/>
      <c r="GX311" s="696">
        <v>15.25</v>
      </c>
      <c r="GY311" s="696">
        <v>16.53</v>
      </c>
      <c r="GZ311" s="696"/>
      <c r="HA311" s="696" t="s">
        <v>62</v>
      </c>
      <c r="HB311" s="709">
        <f>GY311-GX311+HF311-HE311</f>
        <v>1.2800000000000011</v>
      </c>
      <c r="HC311" s="646">
        <f>HB311/GX311</f>
        <v>8.3934426229508266E-2</v>
      </c>
      <c r="HD311" s="709" t="s">
        <v>63</v>
      </c>
      <c r="HE311" s="709"/>
      <c r="HF311" s="709"/>
      <c r="HG311" s="709"/>
      <c r="HH311" s="709"/>
      <c r="HI311" s="736"/>
      <c r="HJ311" s="736"/>
      <c r="HK311" s="692"/>
      <c r="HL311" s="696">
        <v>15.25</v>
      </c>
      <c r="HM311" s="696">
        <v>16.53</v>
      </c>
      <c r="HN311" s="696"/>
      <c r="HO311" s="696" t="s">
        <v>62</v>
      </c>
      <c r="HP311" s="709">
        <f>HM311-HL311+HT311-HS311</f>
        <v>1.2800000000000011</v>
      </c>
      <c r="HQ311" s="646">
        <f>HP311/HL311</f>
        <v>8.3934426229508266E-2</v>
      </c>
      <c r="HR311" s="709" t="s">
        <v>63</v>
      </c>
      <c r="HS311" s="709"/>
      <c r="HT311" s="709"/>
      <c r="HU311" s="709"/>
      <c r="HV311" s="709"/>
      <c r="HW311" s="736"/>
      <c r="HX311" s="692"/>
      <c r="HY311" s="696">
        <v>15.25</v>
      </c>
      <c r="HZ311" s="696">
        <v>16.53</v>
      </c>
      <c r="IA311" s="696"/>
      <c r="IB311" s="696" t="s">
        <v>62</v>
      </c>
      <c r="IC311" s="709">
        <f>HZ311-HY311+IJ311-II311</f>
        <v>1.2800000000000011</v>
      </c>
      <c r="ID311" s="646">
        <f>IC311/HY311</f>
        <v>8.3934426229508266E-2</v>
      </c>
      <c r="IE311" s="646"/>
      <c r="IF311" s="646"/>
      <c r="IG311" s="646"/>
      <c r="IH311" s="709" t="s">
        <v>63</v>
      </c>
      <c r="II311" s="709"/>
      <c r="IJ311" s="709"/>
      <c r="IK311" s="709"/>
      <c r="IL311" s="709"/>
      <c r="IM311" s="736"/>
      <c r="IO311" s="692"/>
      <c r="IQ311" s="692"/>
      <c r="IR311" s="696">
        <v>15.25</v>
      </c>
      <c r="IS311" s="696">
        <v>16.53</v>
      </c>
      <c r="IT311" s="696"/>
      <c r="IU311" s="696" t="s">
        <v>62</v>
      </c>
      <c r="IV311" s="709">
        <f>IS311-IR311+JC311-JB311</f>
        <v>1.2800000000000011</v>
      </c>
      <c r="IW311" s="646">
        <f>IV311/IR311</f>
        <v>8.3934426229508266E-2</v>
      </c>
      <c r="IX311" s="646"/>
      <c r="IY311" s="646"/>
      <c r="IZ311" s="646"/>
      <c r="JA311" s="709" t="s">
        <v>63</v>
      </c>
      <c r="JB311" s="709"/>
      <c r="JC311" s="709"/>
      <c r="JD311" s="709"/>
      <c r="JE311" s="709"/>
      <c r="JF311" s="736"/>
      <c r="JH311" s="692"/>
      <c r="JI311" s="696">
        <v>15.25</v>
      </c>
      <c r="JJ311" s="696">
        <v>16.53</v>
      </c>
      <c r="JK311" s="696"/>
      <c r="JL311" s="696" t="s">
        <v>62</v>
      </c>
      <c r="JM311" s="709">
        <f>JJ311-JI311+JT311-JS311</f>
        <v>1.2800000000000011</v>
      </c>
      <c r="JN311" s="646">
        <f>JM311/JI311</f>
        <v>8.3934426229508266E-2</v>
      </c>
      <c r="JO311" s="646"/>
      <c r="JP311" s="646"/>
      <c r="JQ311" s="646"/>
      <c r="JR311" s="709" t="s">
        <v>63</v>
      </c>
      <c r="JS311" s="709"/>
      <c r="JT311" s="709"/>
      <c r="JU311" s="709"/>
      <c r="JV311" s="709"/>
      <c r="JW311" s="736"/>
      <c r="JZ311" s="692"/>
      <c r="KA311" s="696">
        <v>15.25</v>
      </c>
      <c r="KB311" s="696">
        <v>16.53</v>
      </c>
      <c r="KC311" s="696"/>
      <c r="KD311" s="696" t="s">
        <v>62</v>
      </c>
      <c r="KE311" s="709">
        <f>KB311-KA311+KL311-KK311</f>
        <v>1.2800000000000011</v>
      </c>
      <c r="KF311" s="646">
        <f>KE311/KA311</f>
        <v>8.3934426229508266E-2</v>
      </c>
      <c r="KG311" s="646"/>
      <c r="KH311" s="646"/>
      <c r="KI311" s="646"/>
      <c r="KJ311" s="709" t="s">
        <v>63</v>
      </c>
      <c r="KK311" s="709"/>
      <c r="KL311" s="709"/>
      <c r="KM311" s="709"/>
      <c r="KN311" s="709"/>
      <c r="KO311" s="736"/>
      <c r="KQ311" s="692"/>
      <c r="KR311" s="696">
        <v>15.25</v>
      </c>
      <c r="KS311" s="696">
        <v>16.53</v>
      </c>
      <c r="KT311" s="696"/>
      <c r="KU311" s="758" t="s">
        <v>62</v>
      </c>
      <c r="KV311" s="709">
        <f>KS311-KR311+LC311-LB311</f>
        <v>1.2800000000000011</v>
      </c>
      <c r="KW311" s="646">
        <f>KV311/KR311</f>
        <v>8.3934426229508266E-2</v>
      </c>
      <c r="KX311" s="646"/>
      <c r="KY311" s="646"/>
      <c r="KZ311" s="646"/>
      <c r="LA311" s="709" t="s">
        <v>63</v>
      </c>
      <c r="LB311" s="709"/>
      <c r="LC311" s="709"/>
      <c r="LD311" s="709"/>
      <c r="LE311" s="709"/>
      <c r="LF311" s="736"/>
      <c r="LI311" s="692"/>
      <c r="LJ311" s="696">
        <v>15.25</v>
      </c>
      <c r="LK311" s="696">
        <v>16.53</v>
      </c>
      <c r="LL311" s="696"/>
      <c r="LM311" s="758" t="s">
        <v>62</v>
      </c>
      <c r="LN311" s="709">
        <f>LK311-LJ311+LU311-LT311</f>
        <v>1.2800000000000011</v>
      </c>
      <c r="LO311" s="646">
        <f>LN311/LJ311</f>
        <v>8.3934426229508266E-2</v>
      </c>
      <c r="LP311" s="646"/>
      <c r="LQ311" s="646"/>
      <c r="LR311" s="646"/>
      <c r="LS311" s="709" t="s">
        <v>63</v>
      </c>
      <c r="LT311" s="709"/>
      <c r="LU311" s="709"/>
      <c r="LV311" s="709"/>
      <c r="LW311" s="709"/>
      <c r="LX311" s="736"/>
      <c r="LZ311" s="692"/>
      <c r="MA311" s="696">
        <v>15.25</v>
      </c>
      <c r="MB311" s="696">
        <v>16.53</v>
      </c>
      <c r="MC311" s="696"/>
      <c r="MD311" s="758" t="s">
        <v>62</v>
      </c>
      <c r="ME311" s="709">
        <f>MB311-MA311+ML311-MK311</f>
        <v>1.2800000000000011</v>
      </c>
      <c r="MF311" s="646">
        <f>ME311/MA311</f>
        <v>8.3934426229508266E-2</v>
      </c>
      <c r="MG311" s="646"/>
      <c r="MH311" s="646"/>
      <c r="MI311" s="646"/>
      <c r="MJ311" s="709" t="s">
        <v>63</v>
      </c>
      <c r="MK311" s="709"/>
      <c r="ML311" s="709"/>
      <c r="MM311" s="709"/>
      <c r="MN311" s="709"/>
      <c r="MO311" s="736"/>
      <c r="MQ311" s="692"/>
      <c r="MR311" s="696">
        <v>15.25</v>
      </c>
      <c r="MS311" s="696">
        <v>16.53</v>
      </c>
      <c r="MT311" s="696"/>
      <c r="MU311" s="758" t="s">
        <v>62</v>
      </c>
      <c r="MV311" s="709">
        <f>MS311-MR311+NC311-NB311</f>
        <v>1.2800000000000011</v>
      </c>
      <c r="MW311" s="646">
        <f>MV311/MR311</f>
        <v>8.3934426229508266E-2</v>
      </c>
      <c r="MX311" s="646"/>
      <c r="MY311" s="646"/>
      <c r="MZ311" s="646"/>
      <c r="NA311" s="709" t="s">
        <v>63</v>
      </c>
      <c r="NB311" s="709"/>
      <c r="NC311" s="709"/>
      <c r="ND311" s="709"/>
      <c r="NE311" s="709"/>
      <c r="NF311" s="736"/>
      <c r="NI311" s="692"/>
      <c r="NJ311" s="696">
        <v>15.25</v>
      </c>
      <c r="NK311" s="696">
        <v>16.53</v>
      </c>
      <c r="NL311" s="696"/>
      <c r="NM311" s="758" t="s">
        <v>62</v>
      </c>
      <c r="NN311" s="709">
        <f>NK311-NJ311+NU311-NT311</f>
        <v>1.2800000000000011</v>
      </c>
      <c r="NO311" s="646">
        <f>NN311/NJ311</f>
        <v>8.3934426229508266E-2</v>
      </c>
      <c r="NP311" s="646"/>
      <c r="NQ311" s="646"/>
      <c r="NR311" s="646"/>
      <c r="NS311" s="709" t="s">
        <v>63</v>
      </c>
      <c r="NT311" s="709"/>
      <c r="NU311" s="709"/>
      <c r="NV311" s="709"/>
      <c r="NW311" s="709"/>
      <c r="NX311" s="736"/>
      <c r="OA311" s="692"/>
      <c r="OB311" s="696">
        <v>15.25</v>
      </c>
      <c r="OC311" s="696">
        <v>16.53</v>
      </c>
      <c r="OD311" s="696"/>
      <c r="OE311" s="758" t="s">
        <v>62</v>
      </c>
      <c r="OF311" s="709">
        <f>OC311-OB311+OM311-OL311</f>
        <v>1.2800000000000011</v>
      </c>
      <c r="OG311" s="646">
        <f>OF311/OB311</f>
        <v>8.3934426229508266E-2</v>
      </c>
      <c r="OH311" s="646"/>
      <c r="OI311" s="646"/>
      <c r="OJ311" s="646"/>
      <c r="OK311" s="709" t="s">
        <v>63</v>
      </c>
      <c r="OL311" s="709"/>
      <c r="OM311" s="709"/>
      <c r="ON311" s="736"/>
      <c r="OQ311" s="692"/>
      <c r="OR311" s="696">
        <v>15.25</v>
      </c>
      <c r="OS311" s="696">
        <v>16.53</v>
      </c>
      <c r="OT311" s="696"/>
      <c r="OU311" s="758" t="s">
        <v>62</v>
      </c>
      <c r="OV311" s="709">
        <f>OS311-OR311+PC311-PB311</f>
        <v>1.2800000000000011</v>
      </c>
      <c r="OW311" s="646">
        <f>OV311/OR311</f>
        <v>8.3934426229508266E-2</v>
      </c>
      <c r="OX311" s="646"/>
      <c r="OY311" s="646"/>
      <c r="OZ311" s="646"/>
      <c r="PA311" s="709" t="s">
        <v>63</v>
      </c>
      <c r="PB311" s="709"/>
      <c r="PC311" s="709"/>
      <c r="PD311" s="736"/>
      <c r="PG311" s="692"/>
      <c r="PH311" s="696">
        <v>15.25</v>
      </c>
      <c r="PI311" s="696">
        <v>16.53</v>
      </c>
      <c r="PJ311" s="696"/>
      <c r="PK311" s="758" t="s">
        <v>62</v>
      </c>
      <c r="PL311" s="709">
        <f>PI311-PH311+PS311-PR311</f>
        <v>1.2800000000000011</v>
      </c>
      <c r="PM311" s="646">
        <f>PL311/PH311</f>
        <v>8.3934426229508266E-2</v>
      </c>
      <c r="PN311" s="646"/>
      <c r="PO311" s="646"/>
      <c r="PP311" s="646"/>
      <c r="PQ311" s="709" t="s">
        <v>63</v>
      </c>
      <c r="PR311" s="709"/>
      <c r="PS311" s="709"/>
      <c r="PT311" s="736"/>
      <c r="PV311" s="692"/>
      <c r="PW311" s="696">
        <v>15.25</v>
      </c>
      <c r="PX311" s="696">
        <v>16.53</v>
      </c>
      <c r="PY311" s="696"/>
      <c r="PZ311" s="758" t="s">
        <v>62</v>
      </c>
      <c r="QA311" s="709">
        <f>PX311-PW311+QH311-QG311</f>
        <v>1.2800000000000011</v>
      </c>
      <c r="QB311" s="646">
        <f>QA311/PW311</f>
        <v>8.3934426229508266E-2</v>
      </c>
      <c r="QC311" s="646"/>
      <c r="QD311" s="646"/>
      <c r="QE311" s="646"/>
      <c r="QF311" s="709" t="s">
        <v>63</v>
      </c>
      <c r="QG311" s="709"/>
      <c r="QH311" s="709"/>
      <c r="QI311" s="736"/>
      <c r="QK311" s="692"/>
      <c r="QL311" s="696">
        <v>15.25</v>
      </c>
      <c r="QM311" s="696">
        <v>16.53</v>
      </c>
      <c r="QN311" s="696"/>
      <c r="QO311" s="758" t="s">
        <v>62</v>
      </c>
      <c r="QP311" s="709">
        <f>QM311-QL311+QW311-QV311</f>
        <v>1.2800000000000011</v>
      </c>
      <c r="QQ311" s="646">
        <f>QP311/QL311</f>
        <v>8.3934426229508266E-2</v>
      </c>
      <c r="QR311" s="646"/>
      <c r="QS311" s="646"/>
      <c r="QT311" s="646"/>
      <c r="QU311" s="709" t="s">
        <v>63</v>
      </c>
      <c r="QV311" s="709"/>
      <c r="QW311" s="709"/>
      <c r="QX311" s="736"/>
      <c r="QZ311" s="622"/>
      <c r="RA311" s="26">
        <v>15.25</v>
      </c>
      <c r="RB311" s="26">
        <v>16.53</v>
      </c>
      <c r="RC311" s="491"/>
      <c r="RD311" s="307" t="s">
        <v>62</v>
      </c>
      <c r="RE311" s="27">
        <f>RB311-RA311+RL311-RK311</f>
        <v>1.2800000000000011</v>
      </c>
      <c r="RF311" s="28">
        <f>RE311/RA311</f>
        <v>8.3934426229508266E-2</v>
      </c>
      <c r="RG311" s="28"/>
      <c r="RH311" s="28"/>
      <c r="RI311" s="28"/>
      <c r="RJ311" s="532" t="s">
        <v>63</v>
      </c>
      <c r="RK311" s="545"/>
      <c r="RL311" s="546"/>
      <c r="RM311" s="632"/>
      <c r="RQ311" s="622"/>
      <c r="RR311" s="26">
        <v>15.25</v>
      </c>
      <c r="RS311" s="26">
        <v>16.53</v>
      </c>
      <c r="RT311" s="491"/>
      <c r="RU311" s="307" t="s">
        <v>62</v>
      </c>
      <c r="RV311" s="27">
        <f>RS311-RR311+SC311-SB311</f>
        <v>1.2800000000000011</v>
      </c>
      <c r="RW311" s="28">
        <f>RV311/RR311</f>
        <v>8.3934426229508266E-2</v>
      </c>
      <c r="RX311" s="28"/>
      <c r="RY311" s="28"/>
      <c r="RZ311" s="28"/>
      <c r="SA311" s="532" t="s">
        <v>63</v>
      </c>
      <c r="SB311" s="545"/>
      <c r="SC311" s="546"/>
      <c r="SD311" s="632"/>
    </row>
    <row r="312" spans="1:498">
      <c r="A312" s="480" t="s">
        <v>816</v>
      </c>
      <c r="B312" s="481">
        <v>80</v>
      </c>
      <c r="C312" s="480" t="s">
        <v>47</v>
      </c>
      <c r="D312" s="793">
        <v>1044</v>
      </c>
      <c r="E312" s="484" t="s">
        <v>788</v>
      </c>
      <c r="F312" s="480" t="s">
        <v>789</v>
      </c>
      <c r="G312" s="614" t="s">
        <v>73</v>
      </c>
      <c r="H312" s="480"/>
      <c r="J312" s="739"/>
      <c r="K312" s="696">
        <v>13.3</v>
      </c>
      <c r="L312" s="696">
        <v>16.204999999999998</v>
      </c>
      <c r="M312" s="696" t="s">
        <v>62</v>
      </c>
      <c r="N312" s="709">
        <f>L312-K312-R312+S312</f>
        <v>2.5049999999999977</v>
      </c>
      <c r="O312" s="646">
        <f>N312/K312</f>
        <v>0.18834586466165396</v>
      </c>
      <c r="P312" s="646"/>
      <c r="Q312" s="709" t="s">
        <v>63</v>
      </c>
      <c r="R312" s="709">
        <v>0.4</v>
      </c>
      <c r="S312" s="709"/>
      <c r="T312" s="709"/>
      <c r="U312" s="709"/>
      <c r="V312" s="736"/>
      <c r="X312" s="739"/>
      <c r="Y312" s="696">
        <v>13.3</v>
      </c>
      <c r="Z312" s="696">
        <v>16.204999999999998</v>
      </c>
      <c r="AA312" s="696" t="s">
        <v>62</v>
      </c>
      <c r="AB312" s="709">
        <f>Z312-Y312-AF312+AG312</f>
        <v>2.5049999999999977</v>
      </c>
      <c r="AC312" s="646">
        <f>AB312/Z312</f>
        <v>0.15458191916075273</v>
      </c>
      <c r="AD312" s="646"/>
      <c r="AE312" s="709" t="s">
        <v>63</v>
      </c>
      <c r="AF312" s="709">
        <v>0.4</v>
      </c>
      <c r="AG312" s="709"/>
      <c r="AH312" s="709"/>
      <c r="AI312" s="709"/>
      <c r="AJ312" s="736"/>
      <c r="AL312" s="739" t="s">
        <v>64</v>
      </c>
      <c r="AM312" s="696">
        <v>13.95</v>
      </c>
      <c r="AN312" s="696">
        <v>16.204999999999998</v>
      </c>
      <c r="AO312" s="696" t="s">
        <v>62</v>
      </c>
      <c r="AP312" s="709">
        <f>AN312-AM312+AU312-AT312</f>
        <v>2.254999999999999</v>
      </c>
      <c r="AQ312" s="646">
        <f>AP312/AM312</f>
        <v>0.1616487455197132</v>
      </c>
      <c r="AR312" s="646"/>
      <c r="AS312" s="709" t="s">
        <v>63</v>
      </c>
      <c r="AT312" s="709"/>
      <c r="AU312" s="709"/>
      <c r="AV312" s="709"/>
      <c r="AW312" s="709"/>
      <c r="AX312" s="736"/>
      <c r="AZ312" s="739"/>
      <c r="BA312" s="696">
        <v>13.95</v>
      </c>
      <c r="BB312" s="696">
        <v>16.204999999999998</v>
      </c>
      <c r="BC312" s="696" t="s">
        <v>62</v>
      </c>
      <c r="BD312" s="709">
        <f>BB312-BA312+BI312-BH312</f>
        <v>2.254999999999999</v>
      </c>
      <c r="BE312" s="646">
        <f>BD312/BA312</f>
        <v>0.1616487455197132</v>
      </c>
      <c r="BF312" s="646"/>
      <c r="BG312" s="709" t="s">
        <v>63</v>
      </c>
      <c r="BH312" s="709"/>
      <c r="BI312" s="709"/>
      <c r="BJ312" s="709"/>
      <c r="BK312" s="709"/>
      <c r="BL312" s="736"/>
      <c r="BN312" s="739"/>
      <c r="BO312" s="696">
        <v>13.95</v>
      </c>
      <c r="BP312" s="696">
        <v>16.204999999999998</v>
      </c>
      <c r="BQ312" s="696" t="s">
        <v>62</v>
      </c>
      <c r="BR312" s="709">
        <f>BP312-BO312+BW312-BV312</f>
        <v>2.254999999999999</v>
      </c>
      <c r="BS312" s="646">
        <f>BR312/BO312</f>
        <v>0.1616487455197132</v>
      </c>
      <c r="BT312" s="646"/>
      <c r="BU312" s="709" t="s">
        <v>63</v>
      </c>
      <c r="BV312" s="709"/>
      <c r="BW312" s="709"/>
      <c r="BX312" s="709"/>
      <c r="BY312" s="709"/>
      <c r="BZ312" s="736"/>
      <c r="CB312" s="739"/>
      <c r="CC312" s="696">
        <v>13.95</v>
      </c>
      <c r="CD312" s="696">
        <v>16.204999999999998</v>
      </c>
      <c r="CE312" s="696" t="s">
        <v>62</v>
      </c>
      <c r="CF312" s="709">
        <f>CD312-CC312+CK312-CJ312</f>
        <v>2.254999999999999</v>
      </c>
      <c r="CG312" s="646">
        <f>CF312/CC312</f>
        <v>0.1616487455197132</v>
      </c>
      <c r="CH312" s="646"/>
      <c r="CI312" s="709" t="s">
        <v>63</v>
      </c>
      <c r="CJ312" s="709"/>
      <c r="CK312" s="709"/>
      <c r="CL312" s="709"/>
      <c r="CM312" s="709"/>
      <c r="CN312" s="736"/>
      <c r="CP312" s="739"/>
      <c r="CQ312" s="696">
        <v>13.4</v>
      </c>
      <c r="CR312" s="696">
        <v>16.204999999999998</v>
      </c>
      <c r="CS312" s="696" t="s">
        <v>62</v>
      </c>
      <c r="CT312" s="709">
        <f>CR312-CQ312+CY312-CX312</f>
        <v>2.8049999999999979</v>
      </c>
      <c r="CU312" s="646">
        <f>CT312/CQ312</f>
        <v>0.20932835820895507</v>
      </c>
      <c r="CV312" s="646"/>
      <c r="CW312" s="709" t="s">
        <v>63</v>
      </c>
      <c r="CX312" s="709"/>
      <c r="CY312" s="709"/>
      <c r="CZ312" s="709"/>
      <c r="DA312" s="709"/>
      <c r="DB312" s="736"/>
      <c r="DD312" s="739"/>
      <c r="DE312" s="696">
        <v>13.95</v>
      </c>
      <c r="DF312" s="696">
        <v>16.204999999999998</v>
      </c>
      <c r="DG312" s="696"/>
      <c r="DH312" s="696"/>
      <c r="DI312" s="696" t="s">
        <v>62</v>
      </c>
      <c r="DJ312" s="709">
        <f>DF312-DE312+DO312-DN312</f>
        <v>2.254999999999999</v>
      </c>
      <c r="DK312" s="646">
        <f>DJ312/DE312</f>
        <v>0.1616487455197132</v>
      </c>
      <c r="DL312" s="646"/>
      <c r="DM312" s="709" t="s">
        <v>63</v>
      </c>
      <c r="DN312" s="709"/>
      <c r="DO312" s="709"/>
      <c r="DP312" s="709"/>
      <c r="DQ312" s="709"/>
      <c r="DR312" s="736"/>
      <c r="DT312" s="739"/>
      <c r="DU312" s="696">
        <v>13.55</v>
      </c>
      <c r="DV312" s="696">
        <v>16.204999999999998</v>
      </c>
      <c r="DW312" s="696" t="s">
        <v>62</v>
      </c>
      <c r="DX312" s="709">
        <f>DV312-DU312+EC312-EB312</f>
        <v>2.6549999999999976</v>
      </c>
      <c r="DY312" s="646">
        <f>DX312/DU312</f>
        <v>0.19594095940959391</v>
      </c>
      <c r="DZ312" s="646"/>
      <c r="EA312" s="709" t="s">
        <v>63</v>
      </c>
      <c r="EB312" s="709"/>
      <c r="EC312" s="709"/>
      <c r="ED312" s="709"/>
      <c r="EE312" s="709"/>
      <c r="EF312" s="736"/>
      <c r="EG312" s="736"/>
      <c r="EH312" s="739"/>
      <c r="EI312" s="696">
        <v>13.55</v>
      </c>
      <c r="EJ312" s="696">
        <v>16.204999999999998</v>
      </c>
      <c r="EK312" s="696" t="s">
        <v>62</v>
      </c>
      <c r="EL312" s="709">
        <f>EJ312-EI312+EP312-EO312</f>
        <v>2.6549999999999976</v>
      </c>
      <c r="EM312" s="646">
        <f>EL312/EI312</f>
        <v>0.19594095940959391</v>
      </c>
      <c r="EN312" s="709" t="s">
        <v>63</v>
      </c>
      <c r="EO312" s="709"/>
      <c r="EP312" s="709"/>
      <c r="EQ312" s="709"/>
      <c r="ER312" s="709"/>
      <c r="ES312" s="736"/>
      <c r="EU312" s="739"/>
      <c r="EV312" s="696">
        <v>13.55</v>
      </c>
      <c r="EW312" s="696">
        <v>16.204999999999998</v>
      </c>
      <c r="EX312" s="696" t="s">
        <v>62</v>
      </c>
      <c r="EY312" s="709">
        <f>EW312-EV312+FC312-FB312</f>
        <v>2.6549999999999976</v>
      </c>
      <c r="EZ312" s="646">
        <f>EY312/EV312</f>
        <v>0.19594095940959391</v>
      </c>
      <c r="FA312" s="709" t="s">
        <v>63</v>
      </c>
      <c r="FB312" s="709"/>
      <c r="FC312" s="709"/>
      <c r="FD312" s="709"/>
      <c r="FE312" s="709"/>
      <c r="FF312" s="736"/>
      <c r="FH312" s="739"/>
      <c r="FI312" s="696">
        <v>13.55</v>
      </c>
      <c r="FJ312" s="696">
        <v>16.204999999999998</v>
      </c>
      <c r="FK312" s="696" t="s">
        <v>62</v>
      </c>
      <c r="FL312" s="709">
        <f>FJ312-FI312+FP312-FO312</f>
        <v>2.6549999999999976</v>
      </c>
      <c r="FM312" s="646">
        <f>FL312/FI312</f>
        <v>0.19594095940959391</v>
      </c>
      <c r="FN312" s="709" t="s">
        <v>63</v>
      </c>
      <c r="FO312" s="709"/>
      <c r="FP312" s="709"/>
      <c r="FQ312" s="709"/>
      <c r="FR312" s="709"/>
      <c r="FS312" s="736"/>
      <c r="FU312" s="739"/>
      <c r="FV312" s="696">
        <v>13.55</v>
      </c>
      <c r="FW312" s="696">
        <v>16.204999999999998</v>
      </c>
      <c r="FX312" s="696"/>
      <c r="FY312" s="696" t="s">
        <v>62</v>
      </c>
      <c r="FZ312" s="709">
        <f>FW312-FV312+GD312-GC312</f>
        <v>2.6549999999999976</v>
      </c>
      <c r="GA312" s="646">
        <f>FZ312/FV312</f>
        <v>0.19594095940959391</v>
      </c>
      <c r="GB312" s="709" t="s">
        <v>63</v>
      </c>
      <c r="GC312" s="709"/>
      <c r="GD312" s="709"/>
      <c r="GE312" s="709"/>
      <c r="GF312" s="709"/>
      <c r="GG312" s="736"/>
      <c r="GI312" s="739"/>
      <c r="GJ312" s="696">
        <v>13.55</v>
      </c>
      <c r="GK312" s="696">
        <v>16.204999999999998</v>
      </c>
      <c r="GL312" s="696"/>
      <c r="GM312" s="696" t="s">
        <v>62</v>
      </c>
      <c r="GN312" s="709">
        <f>GK312-GJ312+GR312-GQ312</f>
        <v>2.6549999999999976</v>
      </c>
      <c r="GO312" s="646">
        <f>GN312/GJ312</f>
        <v>0.19594095940959391</v>
      </c>
      <c r="GP312" s="709" t="s">
        <v>63</v>
      </c>
      <c r="GQ312" s="709"/>
      <c r="GR312" s="709"/>
      <c r="GS312" s="709"/>
      <c r="GT312" s="709"/>
      <c r="GU312" s="736"/>
      <c r="GW312" s="739"/>
      <c r="GX312" s="696">
        <v>13.55</v>
      </c>
      <c r="GY312" s="696">
        <v>16.204999999999998</v>
      </c>
      <c r="GZ312" s="696"/>
      <c r="HA312" s="696" t="s">
        <v>62</v>
      </c>
      <c r="HB312" s="709">
        <f>GY312-GX312+HF312-HE312</f>
        <v>2.6549999999999976</v>
      </c>
      <c r="HC312" s="646">
        <f>HB312/GX312</f>
        <v>0.19594095940959391</v>
      </c>
      <c r="HD312" s="709" t="s">
        <v>63</v>
      </c>
      <c r="HE312" s="709"/>
      <c r="HF312" s="709"/>
      <c r="HG312" s="709"/>
      <c r="HH312" s="709"/>
      <c r="HI312" s="736"/>
      <c r="HJ312" s="736"/>
      <c r="HK312" s="739"/>
      <c r="HL312" s="696">
        <v>13.55</v>
      </c>
      <c r="HM312" s="696">
        <v>16.204999999999998</v>
      </c>
      <c r="HN312" s="696"/>
      <c r="HO312" s="696" t="s">
        <v>62</v>
      </c>
      <c r="HP312" s="709">
        <f>HM312-HL312+HT312-HS312</f>
        <v>2.6549999999999976</v>
      </c>
      <c r="HQ312" s="646">
        <f>HP312/HL312</f>
        <v>0.19594095940959391</v>
      </c>
      <c r="HR312" s="709" t="s">
        <v>63</v>
      </c>
      <c r="HS312" s="709"/>
      <c r="HT312" s="709"/>
      <c r="HU312" s="709"/>
      <c r="HV312" s="709"/>
      <c r="HW312" s="736"/>
      <c r="HX312" s="739"/>
      <c r="HY312" s="696">
        <v>13.55</v>
      </c>
      <c r="HZ312" s="696">
        <v>16.204999999999998</v>
      </c>
      <c r="IA312" s="696"/>
      <c r="IB312" s="696" t="s">
        <v>62</v>
      </c>
      <c r="IC312" s="709">
        <f>HZ312-HY312+IJ312-II312</f>
        <v>2.6549999999999976</v>
      </c>
      <c r="ID312" s="646">
        <f>IC312/HY312</f>
        <v>0.19594095940959391</v>
      </c>
      <c r="IE312" s="646"/>
      <c r="IF312" s="646"/>
      <c r="IG312" s="646"/>
      <c r="IH312" s="709" t="s">
        <v>63</v>
      </c>
      <c r="II312" s="709"/>
      <c r="IJ312" s="709"/>
      <c r="IK312" s="709"/>
      <c r="IL312" s="709"/>
      <c r="IM312" s="736"/>
      <c r="IO312" s="692"/>
      <c r="IQ312" s="739"/>
      <c r="IR312" s="696">
        <v>13.55</v>
      </c>
      <c r="IS312" s="696">
        <v>16.204999999999998</v>
      </c>
      <c r="IT312" s="696"/>
      <c r="IU312" s="696" t="s">
        <v>62</v>
      </c>
      <c r="IV312" s="709">
        <f>IS312-IR312+JC312-JB312</f>
        <v>2.6549999999999976</v>
      </c>
      <c r="IW312" s="646">
        <f>IV312/IR312</f>
        <v>0.19594095940959391</v>
      </c>
      <c r="IX312" s="646"/>
      <c r="IY312" s="646"/>
      <c r="IZ312" s="646"/>
      <c r="JA312" s="709" t="s">
        <v>63</v>
      </c>
      <c r="JB312" s="709"/>
      <c r="JC312" s="709"/>
      <c r="JD312" s="709"/>
      <c r="JE312" s="709"/>
      <c r="JF312" s="736"/>
      <c r="JH312" s="739"/>
      <c r="JI312" s="696">
        <v>13.55</v>
      </c>
      <c r="JJ312" s="696">
        <v>16.204999999999998</v>
      </c>
      <c r="JK312" s="696"/>
      <c r="JL312" s="696" t="s">
        <v>62</v>
      </c>
      <c r="JM312" s="709">
        <f>JJ312-JI312+JT312-JS312</f>
        <v>2.6549999999999976</v>
      </c>
      <c r="JN312" s="646">
        <f>JM312/JI312</f>
        <v>0.19594095940959391</v>
      </c>
      <c r="JO312" s="646"/>
      <c r="JP312" s="646"/>
      <c r="JQ312" s="646"/>
      <c r="JR312" s="709" t="s">
        <v>63</v>
      </c>
      <c r="JS312" s="709"/>
      <c r="JT312" s="709"/>
      <c r="JU312" s="709"/>
      <c r="JV312" s="709"/>
      <c r="JW312" s="736"/>
      <c r="JZ312" s="739"/>
      <c r="KA312" s="696">
        <v>13.55</v>
      </c>
      <c r="KB312" s="696">
        <v>16.204999999999998</v>
      </c>
      <c r="KC312" s="696"/>
      <c r="KD312" s="696" t="s">
        <v>62</v>
      </c>
      <c r="KE312" s="709">
        <f>KB312-KA312+KL312-KK312</f>
        <v>2.6549999999999976</v>
      </c>
      <c r="KF312" s="646">
        <f>KE312/KA312</f>
        <v>0.19594095940959391</v>
      </c>
      <c r="KG312" s="646"/>
      <c r="KH312" s="646"/>
      <c r="KI312" s="646"/>
      <c r="KJ312" s="709" t="s">
        <v>63</v>
      </c>
      <c r="KK312" s="709"/>
      <c r="KL312" s="709"/>
      <c r="KM312" s="709"/>
      <c r="KN312" s="709"/>
      <c r="KO312" s="736"/>
      <c r="KQ312" s="739"/>
      <c r="KR312" s="696">
        <v>13.55</v>
      </c>
      <c r="KS312" s="696">
        <v>16.204999999999998</v>
      </c>
      <c r="KT312" s="696"/>
      <c r="KU312" s="758" t="s">
        <v>62</v>
      </c>
      <c r="KV312" s="709">
        <f>KS312-KR312+LC312-LB312</f>
        <v>2.6549999999999976</v>
      </c>
      <c r="KW312" s="646">
        <f>KV312/KR312</f>
        <v>0.19594095940959391</v>
      </c>
      <c r="KX312" s="646"/>
      <c r="KY312" s="646"/>
      <c r="KZ312" s="646"/>
      <c r="LA312" s="709" t="s">
        <v>63</v>
      </c>
      <c r="LB312" s="709"/>
      <c r="LC312" s="709"/>
      <c r="LD312" s="709"/>
      <c r="LE312" s="709"/>
      <c r="LF312" s="736"/>
      <c r="LI312" s="739"/>
      <c r="LJ312" s="696">
        <v>13.55</v>
      </c>
      <c r="LK312" s="696">
        <v>16.204999999999998</v>
      </c>
      <c r="LL312" s="696"/>
      <c r="LM312" s="758" t="s">
        <v>62</v>
      </c>
      <c r="LN312" s="709">
        <f>LK312-LJ312+LU312-LT312</f>
        <v>2.6549999999999976</v>
      </c>
      <c r="LO312" s="646">
        <f>LN312/LJ312</f>
        <v>0.19594095940959391</v>
      </c>
      <c r="LP312" s="646"/>
      <c r="LQ312" s="646"/>
      <c r="LR312" s="646"/>
      <c r="LS312" s="709" t="s">
        <v>63</v>
      </c>
      <c r="LT312" s="709"/>
      <c r="LU312" s="709"/>
      <c r="LV312" s="709"/>
      <c r="LW312" s="709"/>
      <c r="LX312" s="736"/>
      <c r="LZ312" s="739"/>
      <c r="MA312" s="696">
        <v>13.55</v>
      </c>
      <c r="MB312" s="696">
        <v>16.204999999999998</v>
      </c>
      <c r="MC312" s="696"/>
      <c r="MD312" s="758" t="s">
        <v>62</v>
      </c>
      <c r="ME312" s="709">
        <f>MB312-MA312+ML312-MK312</f>
        <v>2.6549999999999976</v>
      </c>
      <c r="MF312" s="646">
        <f>ME312/MA312</f>
        <v>0.19594095940959391</v>
      </c>
      <c r="MG312" s="646"/>
      <c r="MH312" s="646"/>
      <c r="MI312" s="646"/>
      <c r="MJ312" s="709" t="s">
        <v>63</v>
      </c>
      <c r="MK312" s="709"/>
      <c r="ML312" s="709"/>
      <c r="MM312" s="709"/>
      <c r="MN312" s="709"/>
      <c r="MO312" s="736"/>
      <c r="MQ312" s="739"/>
      <c r="MR312" s="696">
        <v>13.55</v>
      </c>
      <c r="MS312" s="696">
        <v>16.204999999999998</v>
      </c>
      <c r="MT312" s="696"/>
      <c r="MU312" s="758" t="s">
        <v>62</v>
      </c>
      <c r="MV312" s="709">
        <f>MS312-MR312+NC312-NB312</f>
        <v>2.6549999999999976</v>
      </c>
      <c r="MW312" s="646">
        <f>MV312/MR312</f>
        <v>0.19594095940959391</v>
      </c>
      <c r="MX312" s="646"/>
      <c r="MY312" s="646"/>
      <c r="MZ312" s="646"/>
      <c r="NA312" s="709" t="s">
        <v>63</v>
      </c>
      <c r="NB312" s="709"/>
      <c r="NC312" s="709"/>
      <c r="ND312" s="709"/>
      <c r="NE312" s="709"/>
      <c r="NF312" s="736"/>
      <c r="NI312" s="739"/>
      <c r="NJ312" s="696">
        <v>13.55</v>
      </c>
      <c r="NK312" s="696">
        <v>16.204999999999998</v>
      </c>
      <c r="NL312" s="696"/>
      <c r="NM312" s="758" t="s">
        <v>62</v>
      </c>
      <c r="NN312" s="709">
        <f>NK312-NJ312+NU312-NT312</f>
        <v>2.6549999999999976</v>
      </c>
      <c r="NO312" s="646">
        <f>NN312/NJ312</f>
        <v>0.19594095940959391</v>
      </c>
      <c r="NP312" s="646"/>
      <c r="NQ312" s="646"/>
      <c r="NR312" s="646"/>
      <c r="NS312" s="709" t="s">
        <v>63</v>
      </c>
      <c r="NT312" s="709"/>
      <c r="NU312" s="709"/>
      <c r="NV312" s="709"/>
      <c r="NW312" s="709"/>
      <c r="NX312" s="736"/>
      <c r="OA312" s="739"/>
      <c r="OB312" s="696">
        <v>13.55</v>
      </c>
      <c r="OC312" s="696">
        <v>16.204999999999998</v>
      </c>
      <c r="OD312" s="696"/>
      <c r="OE312" s="758" t="s">
        <v>62</v>
      </c>
      <c r="OF312" s="709">
        <f>OC312-OB312+OM312-OL312</f>
        <v>2.6549999999999976</v>
      </c>
      <c r="OG312" s="646">
        <f>OF312/OB312</f>
        <v>0.19594095940959391</v>
      </c>
      <c r="OH312" s="646"/>
      <c r="OI312" s="646"/>
      <c r="OJ312" s="646"/>
      <c r="OK312" s="709" t="s">
        <v>63</v>
      </c>
      <c r="OL312" s="709"/>
      <c r="OM312" s="709"/>
      <c r="ON312" s="736"/>
      <c r="OQ312" s="739"/>
      <c r="OR312" s="696">
        <v>13.55</v>
      </c>
      <c r="OS312" s="696">
        <v>16.204999999999998</v>
      </c>
      <c r="OT312" s="696"/>
      <c r="OU312" s="758" t="s">
        <v>62</v>
      </c>
      <c r="OV312" s="709">
        <f>OS312-OR312+PC312-PB312</f>
        <v>2.6549999999999976</v>
      </c>
      <c r="OW312" s="646">
        <f>OV312/OR312</f>
        <v>0.19594095940959391</v>
      </c>
      <c r="OX312" s="646"/>
      <c r="OY312" s="646"/>
      <c r="OZ312" s="646"/>
      <c r="PA312" s="709" t="s">
        <v>63</v>
      </c>
      <c r="PB312" s="709"/>
      <c r="PC312" s="709"/>
      <c r="PD312" s="736"/>
      <c r="PG312" s="739"/>
      <c r="PH312" s="696">
        <v>13.55</v>
      </c>
      <c r="PI312" s="696">
        <v>16.204999999999998</v>
      </c>
      <c r="PJ312" s="696"/>
      <c r="PK312" s="758" t="s">
        <v>62</v>
      </c>
      <c r="PL312" s="709">
        <f>PI312-PH312+PS312-PR312</f>
        <v>2.6549999999999976</v>
      </c>
      <c r="PM312" s="646">
        <f>PL312/PH312</f>
        <v>0.19594095940959391</v>
      </c>
      <c r="PN312" s="646"/>
      <c r="PO312" s="646"/>
      <c r="PP312" s="646"/>
      <c r="PQ312" s="709" t="s">
        <v>63</v>
      </c>
      <c r="PR312" s="709"/>
      <c r="PS312" s="709"/>
      <c r="PT312" s="736"/>
      <c r="PV312" s="739"/>
      <c r="PW312" s="696">
        <v>13.55</v>
      </c>
      <c r="PX312" s="696">
        <v>16.204999999999998</v>
      </c>
      <c r="PY312" s="696"/>
      <c r="PZ312" s="758" t="s">
        <v>62</v>
      </c>
      <c r="QA312" s="709">
        <f>PX312-PW312+QH312-QG312</f>
        <v>2.6549999999999976</v>
      </c>
      <c r="QB312" s="646">
        <f>QA312/PW312</f>
        <v>0.19594095940959391</v>
      </c>
      <c r="QC312" s="646"/>
      <c r="QD312" s="646"/>
      <c r="QE312" s="646"/>
      <c r="QF312" s="709" t="s">
        <v>63</v>
      </c>
      <c r="QG312" s="709"/>
      <c r="QH312" s="709"/>
      <c r="QI312" s="736"/>
      <c r="QK312" s="739"/>
      <c r="QL312" s="696">
        <v>13.55</v>
      </c>
      <c r="QM312" s="696">
        <v>16.204999999999998</v>
      </c>
      <c r="QN312" s="696"/>
      <c r="QO312" s="758" t="s">
        <v>62</v>
      </c>
      <c r="QP312" s="709">
        <f>QM312-QL312+QW312-QV312</f>
        <v>2.6549999999999976</v>
      </c>
      <c r="QQ312" s="646">
        <f>QP312/QL312</f>
        <v>0.19594095940959391</v>
      </c>
      <c r="QR312" s="646"/>
      <c r="QS312" s="646"/>
      <c r="QT312" s="646"/>
      <c r="QU312" s="709" t="s">
        <v>63</v>
      </c>
      <c r="QV312" s="709"/>
      <c r="QW312" s="709"/>
      <c r="QX312" s="736"/>
      <c r="QZ312" s="623"/>
      <c r="RA312" s="26">
        <v>13.55</v>
      </c>
      <c r="RB312" s="26">
        <v>16.204999999999998</v>
      </c>
      <c r="RC312" s="491"/>
      <c r="RD312" s="307" t="s">
        <v>62</v>
      </c>
      <c r="RE312" s="27">
        <f>RB312-RA312+RL312-RK312</f>
        <v>2.6549999999999976</v>
      </c>
      <c r="RF312" s="28">
        <f>RE312/RA312</f>
        <v>0.19594095940959391</v>
      </c>
      <c r="RG312" s="28"/>
      <c r="RH312" s="28"/>
      <c r="RI312" s="28"/>
      <c r="RJ312" s="532" t="s">
        <v>63</v>
      </c>
      <c r="RK312" s="545"/>
      <c r="RL312" s="546"/>
      <c r="RM312" s="632"/>
      <c r="RQ312" s="623"/>
      <c r="RR312" s="26">
        <v>13.55</v>
      </c>
      <c r="RS312" s="26">
        <v>16.204999999999998</v>
      </c>
      <c r="RT312" s="491"/>
      <c r="RU312" s="307" t="s">
        <v>62</v>
      </c>
      <c r="RV312" s="27">
        <f>RS312-RR312+SC312-SB312</f>
        <v>2.6549999999999976</v>
      </c>
      <c r="RW312" s="28">
        <f>RV312/RR312</f>
        <v>0.19594095940959391</v>
      </c>
      <c r="RX312" s="28"/>
      <c r="RY312" s="28"/>
      <c r="RZ312" s="28"/>
      <c r="SA312" s="532" t="s">
        <v>63</v>
      </c>
      <c r="SB312" s="545"/>
      <c r="SC312" s="546"/>
      <c r="SD312" s="632"/>
    </row>
    <row r="313" spans="1:498">
      <c r="A313" s="480" t="s">
        <v>817</v>
      </c>
      <c r="B313" s="481">
        <v>80</v>
      </c>
      <c r="C313" s="480" t="s">
        <v>47</v>
      </c>
      <c r="D313" s="793">
        <v>1044</v>
      </c>
      <c r="E313" s="484" t="s">
        <v>788</v>
      </c>
      <c r="F313" s="480" t="s">
        <v>789</v>
      </c>
      <c r="G313" s="614" t="s">
        <v>818</v>
      </c>
      <c r="H313" s="480" t="s">
        <v>819</v>
      </c>
      <c r="J313" s="739"/>
      <c r="K313" s="696"/>
      <c r="L313" s="696"/>
      <c r="M313" s="696"/>
      <c r="N313" s="709"/>
      <c r="O313" s="646"/>
      <c r="P313" s="646"/>
      <c r="Q313" s="709"/>
      <c r="R313" s="709"/>
      <c r="S313" s="709"/>
      <c r="T313" s="709"/>
      <c r="U313" s="709"/>
      <c r="V313" s="736"/>
      <c r="X313" s="739"/>
      <c r="Y313" s="696"/>
      <c r="Z313" s="696"/>
      <c r="AA313" s="696"/>
      <c r="AB313" s="709"/>
      <c r="AC313" s="646"/>
      <c r="AD313" s="646"/>
      <c r="AE313" s="709"/>
      <c r="AF313" s="709"/>
      <c r="AG313" s="709"/>
      <c r="AH313" s="709"/>
      <c r="AI313" s="709"/>
      <c r="AJ313" s="736"/>
      <c r="AL313" s="739"/>
      <c r="AM313" s="696"/>
      <c r="AN313" s="696"/>
      <c r="AO313" s="696"/>
      <c r="AP313" s="709"/>
      <c r="AQ313" s="646"/>
      <c r="AR313" s="646"/>
      <c r="AS313" s="709"/>
      <c r="AT313" s="709"/>
      <c r="AU313" s="709"/>
      <c r="AV313" s="709"/>
      <c r="AW313" s="709"/>
      <c r="AX313" s="736"/>
      <c r="AZ313" s="739"/>
      <c r="BA313" s="696">
        <v>11</v>
      </c>
      <c r="BB313" s="696">
        <v>12.1</v>
      </c>
      <c r="BC313" s="696" t="s">
        <v>62</v>
      </c>
      <c r="BD313" s="709">
        <f>BB313-BA313+BI313-BH313</f>
        <v>1.0999999999999996</v>
      </c>
      <c r="BE313" s="646">
        <f>BD313/BA313</f>
        <v>9.9999999999999964E-2</v>
      </c>
      <c r="BF313" s="646"/>
      <c r="BG313" s="709" t="s">
        <v>63</v>
      </c>
      <c r="BH313" s="709"/>
      <c r="BI313" s="709"/>
      <c r="BJ313" s="709"/>
      <c r="BK313" s="709"/>
      <c r="BL313" s="736"/>
      <c r="BN313" s="739"/>
      <c r="BO313" s="696">
        <v>11</v>
      </c>
      <c r="BP313" s="696">
        <v>12.1</v>
      </c>
      <c r="BQ313" s="696" t="s">
        <v>62</v>
      </c>
      <c r="BR313" s="709">
        <f>BP313-BO313+BW313-BV313</f>
        <v>1.0999999999999996</v>
      </c>
      <c r="BS313" s="646">
        <f>BR313/BO313</f>
        <v>9.9999999999999964E-2</v>
      </c>
      <c r="BT313" s="646"/>
      <c r="BU313" s="709" t="s">
        <v>63</v>
      </c>
      <c r="BV313" s="709"/>
      <c r="BW313" s="709"/>
      <c r="BX313" s="709"/>
      <c r="BY313" s="709"/>
      <c r="BZ313" s="736"/>
      <c r="CB313" s="739"/>
      <c r="CC313" s="696">
        <v>11</v>
      </c>
      <c r="CD313" s="696">
        <v>12.1</v>
      </c>
      <c r="CE313" s="696" t="s">
        <v>62</v>
      </c>
      <c r="CF313" s="709">
        <f>CD313-CC313+CK313-CJ313</f>
        <v>1.0999999999999996</v>
      </c>
      <c r="CG313" s="646">
        <f>CF313/CC313</f>
        <v>9.9999999999999964E-2</v>
      </c>
      <c r="CH313" s="646"/>
      <c r="CI313" s="709" t="s">
        <v>63</v>
      </c>
      <c r="CJ313" s="709"/>
      <c r="CK313" s="709"/>
      <c r="CL313" s="709"/>
      <c r="CM313" s="709"/>
      <c r="CN313" s="736"/>
      <c r="CP313" s="739"/>
      <c r="CQ313" s="696">
        <v>11</v>
      </c>
      <c r="CR313" s="696">
        <v>12.1</v>
      </c>
      <c r="CS313" s="696" t="s">
        <v>62</v>
      </c>
      <c r="CT313" s="709">
        <f>CR313-CQ313+CY313-CX313</f>
        <v>1.0999999999999996</v>
      </c>
      <c r="CU313" s="646">
        <f>CT313/CQ313</f>
        <v>9.9999999999999964E-2</v>
      </c>
      <c r="CV313" s="646"/>
      <c r="CW313" s="709" t="s">
        <v>63</v>
      </c>
      <c r="CX313" s="709"/>
      <c r="CY313" s="709"/>
      <c r="CZ313" s="709"/>
      <c r="DA313" s="709"/>
      <c r="DB313" s="736"/>
      <c r="DD313" s="739"/>
      <c r="DE313" s="696">
        <v>11</v>
      </c>
      <c r="DF313" s="696">
        <v>12.1</v>
      </c>
      <c r="DG313" s="696"/>
      <c r="DH313" s="696"/>
      <c r="DI313" s="696" t="s">
        <v>62</v>
      </c>
      <c r="DJ313" s="709">
        <f>DF313-DE313+DO313-DN313</f>
        <v>1.0999999999999996</v>
      </c>
      <c r="DK313" s="646">
        <f>DJ313/DE313</f>
        <v>9.9999999999999964E-2</v>
      </c>
      <c r="DL313" s="646"/>
      <c r="DM313" s="709" t="s">
        <v>63</v>
      </c>
      <c r="DN313" s="709"/>
      <c r="DO313" s="709"/>
      <c r="DP313" s="709"/>
      <c r="DQ313" s="709"/>
      <c r="DR313" s="736"/>
      <c r="DT313" s="739"/>
      <c r="DU313" s="696">
        <v>11</v>
      </c>
      <c r="DV313" s="696">
        <v>12.1</v>
      </c>
      <c r="DW313" s="696" t="s">
        <v>62</v>
      </c>
      <c r="DX313" s="709">
        <f>DV313-DU313+EC313-EB313</f>
        <v>1.0999999999999996</v>
      </c>
      <c r="DY313" s="646">
        <f>DX313/DU313</f>
        <v>9.9999999999999964E-2</v>
      </c>
      <c r="DZ313" s="646"/>
      <c r="EA313" s="709" t="s">
        <v>63</v>
      </c>
      <c r="EB313" s="709"/>
      <c r="EC313" s="709"/>
      <c r="ED313" s="709"/>
      <c r="EE313" s="709"/>
      <c r="EF313" s="736"/>
      <c r="EG313" s="736"/>
      <c r="EH313" s="739"/>
      <c r="EI313" s="696">
        <v>11</v>
      </c>
      <c r="EJ313" s="696">
        <v>12.1</v>
      </c>
      <c r="EK313" s="696" t="s">
        <v>62</v>
      </c>
      <c r="EL313" s="709">
        <f>EJ313-EI313+EP313-EO313</f>
        <v>1.0999999999999996</v>
      </c>
      <c r="EM313" s="646">
        <f>EL313/EI313</f>
        <v>9.9999999999999964E-2</v>
      </c>
      <c r="EN313" s="709" t="s">
        <v>63</v>
      </c>
      <c r="EO313" s="709"/>
      <c r="EP313" s="709"/>
      <c r="EQ313" s="709"/>
      <c r="ER313" s="709"/>
      <c r="ES313" s="736"/>
      <c r="EU313" s="739"/>
      <c r="EV313" s="696">
        <v>11</v>
      </c>
      <c r="EW313" s="696">
        <v>12.1</v>
      </c>
      <c r="EX313" s="696" t="s">
        <v>62</v>
      </c>
      <c r="EY313" s="709">
        <f>EW313-EV313+FC313-FB313</f>
        <v>1.0999999999999996</v>
      </c>
      <c r="EZ313" s="646">
        <f>EY313/EV313</f>
        <v>9.9999999999999964E-2</v>
      </c>
      <c r="FA313" s="709" t="s">
        <v>63</v>
      </c>
      <c r="FB313" s="709"/>
      <c r="FC313" s="709"/>
      <c r="FD313" s="709"/>
      <c r="FE313" s="709"/>
      <c r="FF313" s="736"/>
      <c r="FH313" s="739"/>
      <c r="FI313" s="696">
        <v>11</v>
      </c>
      <c r="FJ313" s="696">
        <v>12.1</v>
      </c>
      <c r="FK313" s="696" t="s">
        <v>62</v>
      </c>
      <c r="FL313" s="709">
        <f>FJ313-FI313+FP313-FO313</f>
        <v>1.0999999999999996</v>
      </c>
      <c r="FM313" s="646">
        <f>FL313/FI313</f>
        <v>9.9999999999999964E-2</v>
      </c>
      <c r="FN313" s="709" t="s">
        <v>63</v>
      </c>
      <c r="FO313" s="709"/>
      <c r="FP313" s="709"/>
      <c r="FQ313" s="709"/>
      <c r="FR313" s="709"/>
      <c r="FS313" s="736"/>
      <c r="FU313" s="739"/>
      <c r="FV313" s="696">
        <v>11</v>
      </c>
      <c r="FW313" s="696">
        <v>12.1</v>
      </c>
      <c r="FX313" s="696"/>
      <c r="FY313" s="696" t="s">
        <v>62</v>
      </c>
      <c r="FZ313" s="709">
        <f>FW313-FV313+GD313-GC313</f>
        <v>1.0999999999999996</v>
      </c>
      <c r="GA313" s="646">
        <f>FZ313/FV313</f>
        <v>9.9999999999999964E-2</v>
      </c>
      <c r="GB313" s="709" t="s">
        <v>63</v>
      </c>
      <c r="GC313" s="709"/>
      <c r="GD313" s="709"/>
      <c r="GE313" s="709"/>
      <c r="GF313" s="709"/>
      <c r="GG313" s="736"/>
      <c r="GI313" s="739"/>
      <c r="GJ313" s="696">
        <v>11</v>
      </c>
      <c r="GK313" s="696">
        <v>12.1</v>
      </c>
      <c r="GL313" s="696"/>
      <c r="GM313" s="696" t="s">
        <v>62</v>
      </c>
      <c r="GN313" s="709">
        <f>GK313-GJ313+GR313-GQ313</f>
        <v>1.0999999999999996</v>
      </c>
      <c r="GO313" s="646">
        <f>GN313/GJ313</f>
        <v>9.9999999999999964E-2</v>
      </c>
      <c r="GP313" s="709" t="s">
        <v>63</v>
      </c>
      <c r="GQ313" s="709"/>
      <c r="GR313" s="709"/>
      <c r="GS313" s="709"/>
      <c r="GT313" s="709"/>
      <c r="GU313" s="736"/>
      <c r="GW313" s="739"/>
      <c r="GX313" s="696">
        <v>11</v>
      </c>
      <c r="GY313" s="696">
        <v>12.1</v>
      </c>
      <c r="GZ313" s="696"/>
      <c r="HA313" s="696" t="s">
        <v>62</v>
      </c>
      <c r="HB313" s="709">
        <f>GY313-GX313+HF313-HE313</f>
        <v>1.0999999999999996</v>
      </c>
      <c r="HC313" s="646">
        <f>HB313/GX313</f>
        <v>9.9999999999999964E-2</v>
      </c>
      <c r="HD313" s="709" t="s">
        <v>63</v>
      </c>
      <c r="HE313" s="709"/>
      <c r="HF313" s="709"/>
      <c r="HG313" s="709"/>
      <c r="HH313" s="709"/>
      <c r="HI313" s="736"/>
      <c r="HJ313" s="736"/>
      <c r="HK313" s="739"/>
      <c r="HL313" s="696">
        <v>11</v>
      </c>
      <c r="HM313" s="696">
        <v>12.1</v>
      </c>
      <c r="HN313" s="696"/>
      <c r="HO313" s="696" t="s">
        <v>62</v>
      </c>
      <c r="HP313" s="709">
        <f>HM313-HL313+HT313-HS313</f>
        <v>1.0999999999999996</v>
      </c>
      <c r="HQ313" s="646">
        <f>HP313/HL313</f>
        <v>9.9999999999999964E-2</v>
      </c>
      <c r="HR313" s="709" t="s">
        <v>63</v>
      </c>
      <c r="HS313" s="709"/>
      <c r="HT313" s="709"/>
      <c r="HU313" s="709"/>
      <c r="HV313" s="709"/>
      <c r="HW313" s="736"/>
      <c r="HX313" s="739"/>
      <c r="HY313" s="696">
        <v>11</v>
      </c>
      <c r="HZ313" s="696">
        <v>12.1</v>
      </c>
      <c r="IA313" s="696"/>
      <c r="IB313" s="696" t="s">
        <v>62</v>
      </c>
      <c r="IC313" s="709">
        <f>HZ313-HY313+IJ313-II313</f>
        <v>1.0999999999999996</v>
      </c>
      <c r="ID313" s="646">
        <f>IC313/HY313</f>
        <v>9.9999999999999964E-2</v>
      </c>
      <c r="IE313" s="646"/>
      <c r="IF313" s="646"/>
      <c r="IG313" s="646"/>
      <c r="IH313" s="709" t="s">
        <v>63</v>
      </c>
      <c r="II313" s="709"/>
      <c r="IJ313" s="709"/>
      <c r="IK313" s="709"/>
      <c r="IL313" s="709"/>
      <c r="IM313" s="736"/>
      <c r="IQ313" s="739"/>
      <c r="IR313" s="696">
        <v>11</v>
      </c>
      <c r="IS313" s="696">
        <v>12.1</v>
      </c>
      <c r="IT313" s="696"/>
      <c r="IU313" s="696" t="s">
        <v>62</v>
      </c>
      <c r="IV313" s="709">
        <f>IS313-IR313+JC313-JB313</f>
        <v>1.0999999999999996</v>
      </c>
      <c r="IW313" s="646">
        <f>IV313/IR313</f>
        <v>9.9999999999999964E-2</v>
      </c>
      <c r="IX313" s="646"/>
      <c r="IY313" s="646"/>
      <c r="IZ313" s="646"/>
      <c r="JA313" s="709" t="s">
        <v>63</v>
      </c>
      <c r="JB313" s="709"/>
      <c r="JC313" s="709"/>
      <c r="JD313" s="709"/>
      <c r="JE313" s="709"/>
      <c r="JF313" s="736"/>
      <c r="JH313" s="739"/>
      <c r="JI313" s="696">
        <v>11</v>
      </c>
      <c r="JJ313" s="696">
        <v>12.1</v>
      </c>
      <c r="JK313" s="696"/>
      <c r="JL313" s="696" t="s">
        <v>62</v>
      </c>
      <c r="JM313" s="709">
        <f>JJ313-JI313+JT313-JS313</f>
        <v>1.0999999999999996</v>
      </c>
      <c r="JN313" s="646">
        <f>JM313/JI313</f>
        <v>9.9999999999999964E-2</v>
      </c>
      <c r="JO313" s="646"/>
      <c r="JP313" s="646"/>
      <c r="JQ313" s="646"/>
      <c r="JR313" s="709" t="s">
        <v>63</v>
      </c>
      <c r="JS313" s="709"/>
      <c r="JT313" s="709"/>
      <c r="JU313" s="709"/>
      <c r="JV313" s="709"/>
      <c r="JW313" s="736"/>
      <c r="JZ313" s="739"/>
      <c r="KA313" s="696">
        <v>11</v>
      </c>
      <c r="KB313" s="696">
        <v>12.1</v>
      </c>
      <c r="KC313" s="696"/>
      <c r="KD313" s="696" t="s">
        <v>62</v>
      </c>
      <c r="KE313" s="709">
        <f>KB313-KA313+KL313-KK313</f>
        <v>1.0999999999999996</v>
      </c>
      <c r="KF313" s="646">
        <f>KE313/KA313</f>
        <v>9.9999999999999964E-2</v>
      </c>
      <c r="KG313" s="646"/>
      <c r="KH313" s="646"/>
      <c r="KI313" s="646"/>
      <c r="KJ313" s="709" t="s">
        <v>63</v>
      </c>
      <c r="KK313" s="709"/>
      <c r="KL313" s="709"/>
      <c r="KM313" s="709"/>
      <c r="KN313" s="709"/>
      <c r="KO313" s="736"/>
      <c r="KQ313" s="739"/>
      <c r="KR313" s="696">
        <v>11</v>
      </c>
      <c r="KS313" s="696">
        <v>12.1</v>
      </c>
      <c r="KT313" s="696"/>
      <c r="KU313" s="758" t="s">
        <v>62</v>
      </c>
      <c r="KV313" s="709">
        <f>KS313-KR313+LC313-LB313</f>
        <v>1.0999999999999996</v>
      </c>
      <c r="KW313" s="646">
        <f>KV313/KR313</f>
        <v>9.9999999999999964E-2</v>
      </c>
      <c r="KX313" s="646"/>
      <c r="KY313" s="646"/>
      <c r="KZ313" s="646"/>
      <c r="LA313" s="709" t="s">
        <v>63</v>
      </c>
      <c r="LB313" s="709"/>
      <c r="LC313" s="709"/>
      <c r="LD313" s="709"/>
      <c r="LE313" s="709"/>
      <c r="LF313" s="736"/>
      <c r="LI313" s="739"/>
      <c r="LJ313" s="696">
        <v>11</v>
      </c>
      <c r="LK313" s="696">
        <v>12.1</v>
      </c>
      <c r="LL313" s="696"/>
      <c r="LM313" s="758" t="s">
        <v>62</v>
      </c>
      <c r="LN313" s="709">
        <f>LK313-LJ313+LU313-LT313</f>
        <v>1.0999999999999996</v>
      </c>
      <c r="LO313" s="646">
        <f>LN313/LJ313</f>
        <v>9.9999999999999964E-2</v>
      </c>
      <c r="LP313" s="646"/>
      <c r="LQ313" s="646"/>
      <c r="LR313" s="646"/>
      <c r="LS313" s="709" t="s">
        <v>63</v>
      </c>
      <c r="LT313" s="709"/>
      <c r="LU313" s="709"/>
      <c r="LV313" s="709"/>
      <c r="LW313" s="709"/>
      <c r="LX313" s="736"/>
      <c r="LZ313" s="739"/>
      <c r="MA313" s="696">
        <v>11</v>
      </c>
      <c r="MB313" s="696">
        <v>12.1</v>
      </c>
      <c r="MC313" s="696"/>
      <c r="MD313" s="758" t="s">
        <v>62</v>
      </c>
      <c r="ME313" s="709">
        <f>MB313-MA313+ML313-MK313</f>
        <v>1.0999999999999996</v>
      </c>
      <c r="MF313" s="646">
        <f>ME313/MA313</f>
        <v>9.9999999999999964E-2</v>
      </c>
      <c r="MG313" s="646"/>
      <c r="MH313" s="646"/>
      <c r="MI313" s="646"/>
      <c r="MJ313" s="709" t="s">
        <v>63</v>
      </c>
      <c r="MK313" s="709"/>
      <c r="ML313" s="709"/>
      <c r="MM313" s="709"/>
      <c r="MN313" s="709"/>
      <c r="MO313" s="736"/>
      <c r="MQ313" s="739"/>
      <c r="MR313" s="696">
        <v>11</v>
      </c>
      <c r="MS313" s="696">
        <v>12.1</v>
      </c>
      <c r="MT313" s="696"/>
      <c r="MU313" s="758" t="s">
        <v>62</v>
      </c>
      <c r="MV313" s="709">
        <f>MS313-MR313+NC313-NB313</f>
        <v>1.0999999999999996</v>
      </c>
      <c r="MW313" s="646">
        <f>MV313/MR313</f>
        <v>9.9999999999999964E-2</v>
      </c>
      <c r="MX313" s="646"/>
      <c r="MY313" s="646"/>
      <c r="MZ313" s="646"/>
      <c r="NA313" s="709" t="s">
        <v>63</v>
      </c>
      <c r="NB313" s="709"/>
      <c r="NC313" s="709"/>
      <c r="ND313" s="709"/>
      <c r="NE313" s="709"/>
      <c r="NF313" s="736"/>
      <c r="NI313" s="739"/>
      <c r="NJ313" s="696">
        <v>11</v>
      </c>
      <c r="NK313" s="696">
        <v>12.1</v>
      </c>
      <c r="NL313" s="696"/>
      <c r="NM313" s="758" t="s">
        <v>62</v>
      </c>
      <c r="NN313" s="709">
        <f>NK313-NJ313+NU313-NT313</f>
        <v>1.0999999999999996</v>
      </c>
      <c r="NO313" s="646">
        <f>NN313/NJ313</f>
        <v>9.9999999999999964E-2</v>
      </c>
      <c r="NP313" s="646"/>
      <c r="NQ313" s="646"/>
      <c r="NR313" s="646"/>
      <c r="NS313" s="709" t="s">
        <v>63</v>
      </c>
      <c r="NT313" s="709"/>
      <c r="NU313" s="709"/>
      <c r="NV313" s="709"/>
      <c r="NW313" s="709"/>
      <c r="NX313" s="736"/>
      <c r="OA313" s="739"/>
      <c r="OB313" s="696">
        <v>11</v>
      </c>
      <c r="OC313" s="696">
        <v>12.1</v>
      </c>
      <c r="OD313" s="696"/>
      <c r="OE313" s="758" t="s">
        <v>62</v>
      </c>
      <c r="OF313" s="709">
        <f>OC313-OB313+OM313-OL313</f>
        <v>1.0999999999999996</v>
      </c>
      <c r="OG313" s="646">
        <f>OF313/OB313</f>
        <v>9.9999999999999964E-2</v>
      </c>
      <c r="OH313" s="646"/>
      <c r="OI313" s="646"/>
      <c r="OJ313" s="646"/>
      <c r="OK313" s="709" t="s">
        <v>63</v>
      </c>
      <c r="OL313" s="709"/>
      <c r="OM313" s="709"/>
      <c r="ON313" s="736"/>
      <c r="OQ313" s="739"/>
      <c r="OR313" s="696">
        <v>11</v>
      </c>
      <c r="OS313" s="696">
        <v>12.1</v>
      </c>
      <c r="OT313" s="696"/>
      <c r="OU313" s="758" t="s">
        <v>62</v>
      </c>
      <c r="OV313" s="709">
        <f>OS313-OR313+PC313-PB313</f>
        <v>1.0999999999999996</v>
      </c>
      <c r="OW313" s="646">
        <f>OV313/OR313</f>
        <v>9.9999999999999964E-2</v>
      </c>
      <c r="OX313" s="646"/>
      <c r="OY313" s="646"/>
      <c r="OZ313" s="646"/>
      <c r="PA313" s="709" t="s">
        <v>63</v>
      </c>
      <c r="PB313" s="709"/>
      <c r="PC313" s="709"/>
      <c r="PD313" s="736"/>
      <c r="PG313" s="739"/>
      <c r="PH313" s="696">
        <v>11</v>
      </c>
      <c r="PI313" s="696">
        <v>12.1</v>
      </c>
      <c r="PJ313" s="696"/>
      <c r="PK313" s="758" t="s">
        <v>62</v>
      </c>
      <c r="PL313" s="709">
        <f>PI313-PH313+PS313-PR313</f>
        <v>1.0999999999999996</v>
      </c>
      <c r="PM313" s="646">
        <f>PL313/PH313</f>
        <v>9.9999999999999964E-2</v>
      </c>
      <c r="PN313" s="646"/>
      <c r="PO313" s="646"/>
      <c r="PP313" s="646"/>
      <c r="PQ313" s="709" t="s">
        <v>63</v>
      </c>
      <c r="PR313" s="709"/>
      <c r="PS313" s="709"/>
      <c r="PT313" s="736"/>
      <c r="PV313" s="739"/>
      <c r="PW313" s="696">
        <v>11</v>
      </c>
      <c r="PX313" s="696">
        <v>12.1</v>
      </c>
      <c r="PY313" s="696"/>
      <c r="PZ313" s="758" t="s">
        <v>62</v>
      </c>
      <c r="QA313" s="709">
        <f>PX313-PW313+QH313-QG313</f>
        <v>1.0999999999999996</v>
      </c>
      <c r="QB313" s="646">
        <f>QA313/PW313</f>
        <v>9.9999999999999964E-2</v>
      </c>
      <c r="QC313" s="646"/>
      <c r="QD313" s="646"/>
      <c r="QE313" s="646"/>
      <c r="QF313" s="709" t="s">
        <v>63</v>
      </c>
      <c r="QG313" s="709"/>
      <c r="QH313" s="709"/>
      <c r="QI313" s="736"/>
      <c r="QK313" s="29"/>
      <c r="QL313" s="26">
        <v>11</v>
      </c>
      <c r="QM313" s="26">
        <v>12.1</v>
      </c>
      <c r="QN313" s="26"/>
      <c r="QO313" s="307" t="s">
        <v>62</v>
      </c>
      <c r="QP313" s="27">
        <f>QM313-QL313+QW313-QV313</f>
        <v>1.0999999999999996</v>
      </c>
      <c r="QQ313" s="28">
        <f>QP313/QL313</f>
        <v>9.9999999999999964E-2</v>
      </c>
      <c r="QR313" s="28"/>
      <c r="QS313" s="28"/>
      <c r="QT313" s="28"/>
      <c r="QU313" s="27" t="s">
        <v>63</v>
      </c>
      <c r="QV313" s="27"/>
      <c r="QW313" s="27"/>
      <c r="QX313" s="105"/>
      <c r="QZ313" s="623"/>
      <c r="RA313" s="26">
        <v>11</v>
      </c>
      <c r="RB313" s="26">
        <v>12.1</v>
      </c>
      <c r="RC313" s="491"/>
      <c r="RD313" s="307" t="s">
        <v>62</v>
      </c>
      <c r="RE313" s="27">
        <f>RB313-RA313+RL313-RK313</f>
        <v>1.0999999999999996</v>
      </c>
      <c r="RF313" s="28">
        <f>RE313/RA313</f>
        <v>9.9999999999999964E-2</v>
      </c>
      <c r="RG313" s="28"/>
      <c r="RH313" s="28"/>
      <c r="RI313" s="28"/>
      <c r="RJ313" s="532" t="s">
        <v>63</v>
      </c>
      <c r="RK313" s="545"/>
      <c r="RL313" s="546"/>
      <c r="RM313" s="632"/>
      <c r="RQ313" s="623"/>
      <c r="RR313" s="26">
        <v>11</v>
      </c>
      <c r="RS313" s="26">
        <v>12.1</v>
      </c>
      <c r="RT313" s="491"/>
      <c r="RU313" s="307" t="s">
        <v>62</v>
      </c>
      <c r="RV313" s="27">
        <f>RS313-RR313+SC313-SB313</f>
        <v>1.0999999999999996</v>
      </c>
      <c r="RW313" s="28">
        <f>RV313/RR313</f>
        <v>9.9999999999999964E-2</v>
      </c>
      <c r="RX313" s="28"/>
      <c r="RY313" s="28"/>
      <c r="RZ313" s="28"/>
      <c r="SA313" s="532" t="s">
        <v>63</v>
      </c>
      <c r="SB313" s="545"/>
      <c r="SC313" s="546"/>
      <c r="SD313" s="632"/>
    </row>
  </sheetData>
  <sheetProtection autoFilter="0"/>
  <autoFilter ref="A2:XDU313" xr:uid="{04FA48A1-953B-4CBB-BCCD-3B50D12F2940}">
    <sortState xmlns:xlrd2="http://schemas.microsoft.com/office/spreadsheetml/2017/richdata2" ref="A3:XDU313">
      <sortCondition ref="D2:D313"/>
    </sortState>
  </autoFilter>
  <sortState xmlns:xlrd2="http://schemas.microsoft.com/office/spreadsheetml/2017/richdata2" ref="A3:H313">
    <sortCondition ref="D6:D313"/>
  </sortState>
  <phoneticPr fontId="1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59BB-76C6-4A6C-85DD-F903DFC758A8}">
  <dimension ref="A1:RO50"/>
  <sheetViews>
    <sheetView topLeftCell="C1" zoomScale="115" zoomScaleNormal="115" zoomScaleSheetLayoutView="50" workbookViewId="0">
      <pane ySplit="2" topLeftCell="A14" activePane="bottomLeft" state="frozen"/>
      <selection activeCell="A2" sqref="A2"/>
      <selection pane="bottomLeft" activeCell="RB21" sqref="RB21"/>
    </sheetView>
  </sheetViews>
  <sheetFormatPr baseColWidth="10" defaultColWidth="8.42578125" defaultRowHeight="15"/>
  <cols>
    <col min="1" max="1" width="23" customWidth="1"/>
    <col min="2" max="2" width="12.7109375" style="1" customWidth="1"/>
    <col min="3" max="3" width="31.42578125" customWidth="1"/>
    <col min="4" max="4" width="13.42578125" customWidth="1"/>
    <col min="5" max="5" width="28.42578125" customWidth="1"/>
    <col min="6" max="6" width="10.42578125" customWidth="1"/>
    <col min="7" max="7" width="57.42578125" customWidth="1"/>
    <col min="8" max="8" width="16.42578125" style="13" hidden="1" customWidth="1"/>
    <col min="9" max="9" width="2.7109375" style="13" hidden="1" customWidth="1"/>
    <col min="10" max="10" width="10.42578125" customWidth="1"/>
    <col min="11" max="38" width="10.42578125" hidden="1" customWidth="1"/>
    <col min="39" max="39" width="8.7109375" hidden="1" customWidth="1"/>
    <col min="40" max="40" width="14.42578125" hidden="1" customWidth="1"/>
    <col min="41" max="41" width="16.42578125" hidden="1" customWidth="1"/>
    <col min="42" max="42" width="14.42578125" hidden="1" customWidth="1"/>
    <col min="43" max="43" width="11.42578125" hidden="1" customWidth="1"/>
    <col min="44" max="44" width="9.42578125" hidden="1" customWidth="1"/>
    <col min="45" max="45" width="8.42578125" hidden="1" customWidth="1"/>
    <col min="46" max="46" width="14.42578125" hidden="1" customWidth="1"/>
    <col min="47" max="47" width="11.140625" hidden="1" customWidth="1"/>
    <col min="48" max="48" width="9.42578125" hidden="1" customWidth="1"/>
    <col min="49" max="49" width="8.7109375" hidden="1" customWidth="1"/>
    <col min="50" max="50" width="16.140625" hidden="1" customWidth="1"/>
    <col min="51" max="51" width="9.42578125" hidden="1" customWidth="1"/>
    <col min="52" max="52" width="3.7109375" hidden="1" customWidth="1"/>
    <col min="53" max="53" width="9" hidden="1" customWidth="1"/>
    <col min="54" max="54" width="13.42578125" hidden="1" customWidth="1"/>
    <col min="55" max="55" width="15" hidden="1" customWidth="1"/>
    <col min="56" max="56" width="19.140625" hidden="1" customWidth="1"/>
    <col min="57" max="57" width="11.42578125" hidden="1" customWidth="1"/>
    <col min="58" max="58" width="9.42578125" hidden="1" customWidth="1"/>
    <col min="59" max="59" width="7" hidden="1" customWidth="1"/>
    <col min="60" max="60" width="9.42578125" hidden="1" customWidth="1"/>
    <col min="61" max="61" width="11.140625" hidden="1" customWidth="1"/>
    <col min="62" max="62" width="9.42578125" hidden="1" customWidth="1"/>
    <col min="63" max="63" width="4.42578125" hidden="1" customWidth="1"/>
    <col min="64" max="64" width="10.42578125" hidden="1" customWidth="1"/>
    <col min="65" max="65" width="5.42578125" hidden="1" customWidth="1"/>
    <col min="66" max="66" width="1" hidden="1" customWidth="1"/>
    <col min="67" max="67" width="11.42578125" hidden="1" customWidth="1"/>
    <col min="68" max="68" width="13.42578125" hidden="1" customWidth="1"/>
    <col min="69" max="69" width="11" hidden="1" customWidth="1"/>
    <col min="70" max="71" width="11.42578125" hidden="1" customWidth="1"/>
    <col min="72" max="72" width="9.42578125" hidden="1" customWidth="1"/>
    <col min="73" max="73" width="7" hidden="1" customWidth="1"/>
    <col min="74" max="74" width="14.7109375" hidden="1" customWidth="1"/>
    <col min="75" max="75" width="11.140625" hidden="1" customWidth="1"/>
    <col min="76" max="76" width="9.42578125" hidden="1" customWidth="1"/>
    <col min="77" max="77" width="4.42578125" hidden="1" customWidth="1"/>
    <col min="78" max="78" width="10.42578125" hidden="1" customWidth="1"/>
    <col min="79" max="79" width="9.42578125" hidden="1" customWidth="1"/>
    <col min="80" max="80" width="5.7109375" hidden="1" customWidth="1"/>
    <col min="81" max="81" width="10.42578125" hidden="1" customWidth="1"/>
    <col min="82" max="82" width="12.42578125" hidden="1" customWidth="1"/>
    <col min="83" max="83" width="10.42578125" hidden="1" customWidth="1"/>
    <col min="84" max="85" width="11.42578125" hidden="1" customWidth="1"/>
    <col min="86" max="86" width="9.42578125" hidden="1" customWidth="1"/>
    <col min="87" max="87" width="7" hidden="1" customWidth="1"/>
    <col min="88" max="88" width="14.7109375" hidden="1" customWidth="1"/>
    <col min="89" max="89" width="11.140625" hidden="1" customWidth="1"/>
    <col min="90" max="90" width="9.42578125" hidden="1" customWidth="1"/>
    <col min="91" max="91" width="8.42578125" hidden="1" customWidth="1"/>
    <col min="92" max="92" width="10.42578125" hidden="1" customWidth="1"/>
    <col min="93" max="93" width="9.42578125" hidden="1" customWidth="1"/>
    <col min="94" max="94" width="8.42578125" hidden="1" customWidth="1"/>
    <col min="95" max="95" width="12" hidden="1" customWidth="1"/>
    <col min="96" max="96" width="12.42578125" hidden="1" customWidth="1"/>
    <col min="97" max="97" width="10.42578125" hidden="1" customWidth="1"/>
    <col min="98" max="99" width="11.42578125" hidden="1" customWidth="1"/>
    <col min="100" max="100" width="9.42578125" hidden="1" customWidth="1"/>
    <col min="101" max="101" width="7" hidden="1" customWidth="1"/>
    <col min="102" max="102" width="14.7109375" hidden="1" customWidth="1"/>
    <col min="103" max="103" width="11.140625" hidden="1" customWidth="1"/>
    <col min="104" max="104" width="9.42578125" hidden="1" customWidth="1"/>
    <col min="105" max="105" width="6.42578125" hidden="1" customWidth="1"/>
    <col min="106" max="106" width="10.42578125" hidden="1" customWidth="1"/>
    <col min="107" max="107" width="9.42578125" hidden="1" customWidth="1"/>
    <col min="108" max="108" width="8.42578125" hidden="1" customWidth="1"/>
    <col min="109" max="109" width="12" hidden="1" customWidth="1"/>
    <col min="110" max="110" width="13.42578125" hidden="1" customWidth="1"/>
    <col min="111" max="111" width="14.140625" hidden="1" customWidth="1"/>
    <col min="112" max="113" width="10.42578125" hidden="1" customWidth="1"/>
    <col min="114" max="115" width="11.42578125" hidden="1" customWidth="1"/>
    <col min="116" max="116" width="9.42578125" hidden="1" customWidth="1"/>
    <col min="117" max="117" width="7" hidden="1" customWidth="1"/>
    <col min="118" max="118" width="14.7109375" hidden="1" customWidth="1"/>
    <col min="119" max="119" width="11.140625" hidden="1" customWidth="1"/>
    <col min="120" max="120" width="9.42578125" hidden="1" customWidth="1"/>
    <col min="121" max="121" width="4.42578125" hidden="1" customWidth="1"/>
    <col min="122" max="122" width="10.42578125" hidden="1" customWidth="1"/>
    <col min="123" max="123" width="9.42578125" hidden="1" customWidth="1"/>
    <col min="124" max="124" width="2.42578125" hidden="1" customWidth="1"/>
    <col min="125" max="125" width="12" hidden="1" customWidth="1"/>
    <col min="126" max="126" width="16.140625" hidden="1" customWidth="1"/>
    <col min="127" max="127" width="14" hidden="1" customWidth="1"/>
    <col min="128" max="129" width="11.42578125" hidden="1" customWidth="1"/>
    <col min="130" max="130" width="13" hidden="1" customWidth="1"/>
    <col min="131" max="131" width="13.42578125" hidden="1" customWidth="1"/>
    <col min="132" max="132" width="14.7109375" hidden="1" customWidth="1"/>
    <col min="133" max="133" width="11.140625" hidden="1" customWidth="1"/>
    <col min="134" max="134" width="9.42578125" hidden="1" customWidth="1"/>
    <col min="135" max="135" width="4.42578125" hidden="1" customWidth="1"/>
    <col min="136" max="136" width="10.42578125" hidden="1" customWidth="1"/>
    <col min="137" max="137" width="9.42578125" hidden="1" customWidth="1"/>
    <col min="138" max="138" width="2.7109375" hidden="1" customWidth="1"/>
    <col min="139" max="139" width="12" hidden="1" customWidth="1"/>
    <col min="140" max="140" width="16.140625" hidden="1" customWidth="1"/>
    <col min="141" max="141" width="14" hidden="1" customWidth="1"/>
    <col min="142" max="143" width="11.42578125" hidden="1" customWidth="1"/>
    <col min="144" max="144" width="13" hidden="1" customWidth="1"/>
    <col min="145" max="145" width="14.7109375" hidden="1" customWidth="1"/>
    <col min="146" max="146" width="11.140625" hidden="1" customWidth="1"/>
    <col min="147" max="147" width="9.42578125" hidden="1" customWidth="1"/>
    <col min="148" max="148" width="4.42578125" hidden="1" customWidth="1"/>
    <col min="149" max="149" width="10.42578125" hidden="1" customWidth="1"/>
    <col min="150" max="150" width="9.42578125" hidden="1" customWidth="1"/>
    <col min="151" max="151" width="5.42578125" hidden="1" customWidth="1"/>
    <col min="152" max="152" width="12" hidden="1" customWidth="1"/>
    <col min="153" max="153" width="16.140625" hidden="1" customWidth="1"/>
    <col min="154" max="154" width="14" hidden="1" customWidth="1"/>
    <col min="155" max="156" width="11.42578125" hidden="1" customWidth="1"/>
    <col min="157" max="157" width="13" hidden="1" customWidth="1"/>
    <col min="158" max="158" width="14.7109375" hidden="1" customWidth="1"/>
    <col min="159" max="159" width="16.140625" hidden="1" customWidth="1"/>
    <col min="160" max="160" width="9.42578125" hidden="1" customWidth="1"/>
    <col min="161" max="161" width="4.42578125" hidden="1" customWidth="1"/>
    <col min="162" max="162" width="10.42578125" hidden="1" customWidth="1"/>
    <col min="163" max="163" width="9.42578125" hidden="1" customWidth="1"/>
    <col min="164" max="164" width="11.42578125" hidden="1" customWidth="1"/>
    <col min="165" max="165" width="12" hidden="1" customWidth="1"/>
    <col min="166" max="166" width="16.140625" hidden="1" customWidth="1"/>
    <col min="167" max="167" width="14" hidden="1" customWidth="1"/>
    <col min="168" max="169" width="11.42578125" hidden="1" customWidth="1"/>
    <col min="170" max="170" width="13" hidden="1" customWidth="1"/>
    <col min="171" max="171" width="14.7109375" hidden="1" customWidth="1"/>
    <col min="172" max="172" width="16.140625" hidden="1" customWidth="1"/>
    <col min="173" max="173" width="11.42578125" hidden="1" customWidth="1"/>
    <col min="174" max="174" width="4.42578125" hidden="1" customWidth="1"/>
    <col min="175" max="175" width="10.42578125" hidden="1" customWidth="1"/>
    <col min="176" max="176" width="9.42578125" hidden="1" customWidth="1"/>
    <col min="177" max="177" width="11.42578125" hidden="1" customWidth="1"/>
    <col min="178" max="178" width="25.42578125" hidden="1" customWidth="1"/>
    <col min="179" max="179" width="16.140625" hidden="1" customWidth="1"/>
    <col min="180" max="180" width="14" hidden="1" customWidth="1"/>
    <col min="181" max="181" width="14.42578125" hidden="1" customWidth="1"/>
    <col min="182" max="183" width="11.42578125" hidden="1" customWidth="1"/>
    <col min="184" max="184" width="13" hidden="1" customWidth="1"/>
    <col min="185" max="185" width="14.7109375" hidden="1" customWidth="1"/>
    <col min="186" max="186" width="16.140625" hidden="1" customWidth="1"/>
    <col min="187" max="187" width="11.42578125" hidden="1" customWidth="1"/>
    <col min="188" max="188" width="4.42578125" hidden="1" customWidth="1"/>
    <col min="189" max="189" width="10.42578125" hidden="1" customWidth="1"/>
    <col min="190" max="190" width="9.42578125" hidden="1" customWidth="1"/>
    <col min="191" max="191" width="8.42578125" hidden="1" customWidth="1"/>
    <col min="192" max="192" width="27.42578125" hidden="1" customWidth="1"/>
    <col min="193" max="193" width="16.140625" hidden="1" customWidth="1"/>
    <col min="194" max="194" width="14" hidden="1" customWidth="1"/>
    <col min="195" max="195" width="14.42578125" hidden="1" customWidth="1"/>
    <col min="196" max="197" width="11.42578125" hidden="1" customWidth="1"/>
    <col min="198" max="198" width="13" hidden="1" customWidth="1"/>
    <col min="199" max="199" width="14.7109375" hidden="1" customWidth="1"/>
    <col min="200" max="200" width="16.140625" hidden="1" customWidth="1"/>
    <col min="201" max="201" width="11.42578125" hidden="1" customWidth="1"/>
    <col min="202" max="202" width="4.42578125" hidden="1" customWidth="1"/>
    <col min="203" max="203" width="10.42578125" hidden="1" customWidth="1"/>
    <col min="204" max="204" width="27.42578125" hidden="1" customWidth="1"/>
    <col min="205" max="205" width="8.42578125" hidden="1" customWidth="1"/>
    <col min="206" max="206" width="27.42578125" hidden="1" customWidth="1"/>
    <col min="207" max="207" width="16.140625" hidden="1" customWidth="1"/>
    <col min="208" max="208" width="14" hidden="1" customWidth="1"/>
    <col min="209" max="209" width="14.42578125" hidden="1" customWidth="1"/>
    <col min="210" max="211" width="11.42578125" hidden="1" customWidth="1"/>
    <col min="212" max="212" width="13" hidden="1" customWidth="1"/>
    <col min="213" max="213" width="14.7109375" hidden="1" customWidth="1"/>
    <col min="214" max="214" width="16.140625" hidden="1" customWidth="1"/>
    <col min="215" max="215" width="11.42578125" hidden="1" customWidth="1"/>
    <col min="216" max="216" width="4.42578125" hidden="1" customWidth="1"/>
    <col min="217" max="217" width="10.42578125" hidden="1" customWidth="1"/>
    <col min="218" max="220" width="27.42578125" hidden="1" customWidth="1"/>
    <col min="221" max="221" width="16.140625" hidden="1" customWidth="1"/>
    <col min="222" max="222" width="14" hidden="1" customWidth="1"/>
    <col min="223" max="223" width="14.42578125" hidden="1" customWidth="1"/>
    <col min="224" max="225" width="11.42578125" hidden="1" customWidth="1"/>
    <col min="226" max="226" width="13" hidden="1" customWidth="1"/>
    <col min="227" max="227" width="17.140625" hidden="1" customWidth="1"/>
    <col min="228" max="228" width="16.140625" hidden="1" customWidth="1"/>
    <col min="229" max="229" width="11.42578125" hidden="1" customWidth="1"/>
    <col min="230" max="230" width="4.42578125" hidden="1" customWidth="1"/>
    <col min="231" max="231" width="10.42578125" hidden="1" customWidth="1"/>
    <col min="232" max="233" width="27.42578125" hidden="1" customWidth="1"/>
    <col min="234" max="234" width="16.140625" hidden="1" customWidth="1"/>
    <col min="235" max="235" width="14" hidden="1" customWidth="1"/>
    <col min="236" max="236" width="14.42578125" hidden="1" customWidth="1"/>
    <col min="237" max="238" width="11.42578125" hidden="1" customWidth="1"/>
    <col min="239" max="242" width="13" hidden="1" customWidth="1"/>
    <col min="243" max="243" width="17.140625" hidden="1" customWidth="1"/>
    <col min="244" max="244" width="16.140625" hidden="1" customWidth="1"/>
    <col min="245" max="245" width="11.42578125" hidden="1" customWidth="1"/>
    <col min="246" max="246" width="4.42578125" hidden="1" customWidth="1"/>
    <col min="247" max="247" width="10.42578125" hidden="1" customWidth="1"/>
    <col min="248" max="248" width="27.42578125" hidden="1" customWidth="1"/>
    <col min="249" max="249" width="6.42578125" hidden="1" customWidth="1"/>
    <col min="250" max="250" width="21.42578125" hidden="1" customWidth="1"/>
    <col min="251" max="251" width="8.42578125" hidden="1" customWidth="1"/>
    <col min="252" max="252" width="27.42578125" hidden="1" customWidth="1"/>
    <col min="253" max="253" width="16.140625" hidden="1" customWidth="1"/>
    <col min="254" max="254" width="14" hidden="1" customWidth="1"/>
    <col min="255" max="255" width="14.42578125" hidden="1" customWidth="1"/>
    <col min="256" max="257" width="11.42578125" hidden="1" customWidth="1"/>
    <col min="258" max="261" width="13" hidden="1" customWidth="1"/>
    <col min="262" max="262" width="17.140625" hidden="1" customWidth="1"/>
    <col min="263" max="263" width="16.140625" hidden="1" customWidth="1"/>
    <col min="264" max="264" width="11.42578125" hidden="1" customWidth="1"/>
    <col min="265" max="265" width="4.42578125" hidden="1" customWidth="1"/>
    <col min="266" max="266" width="10.42578125" hidden="1" customWidth="1"/>
    <col min="267" max="267" width="27.42578125" hidden="1" customWidth="1"/>
    <col min="268" max="268" width="16.42578125" hidden="1" customWidth="1"/>
    <col min="269" max="269" width="27.42578125" hidden="1" customWidth="1"/>
    <col min="270" max="270" width="16.140625" hidden="1" customWidth="1"/>
    <col min="271" max="271" width="14" hidden="1" customWidth="1"/>
    <col min="272" max="272" width="14.42578125" hidden="1" customWidth="1"/>
    <col min="273" max="274" width="11.42578125" hidden="1" customWidth="1"/>
    <col min="275" max="278" width="13" hidden="1" customWidth="1"/>
    <col min="279" max="279" width="17.140625" hidden="1" customWidth="1"/>
    <col min="280" max="280" width="16.140625" hidden="1" customWidth="1"/>
    <col min="281" max="281" width="11.42578125" hidden="1" customWidth="1"/>
    <col min="282" max="282" width="4.42578125" hidden="1" customWidth="1"/>
    <col min="283" max="283" width="10.42578125" hidden="1" customWidth="1"/>
    <col min="284" max="284" width="27.42578125" hidden="1" customWidth="1"/>
    <col min="285" max="285" width="8.42578125" hidden="1" customWidth="1"/>
    <col min="286" max="286" width="9.42578125" hidden="1" customWidth="1"/>
    <col min="287" max="287" width="27.42578125" hidden="1" customWidth="1"/>
    <col min="288" max="288" width="16.140625" hidden="1" customWidth="1"/>
    <col min="289" max="289" width="14" hidden="1" customWidth="1"/>
    <col min="290" max="290" width="14.42578125" hidden="1" customWidth="1"/>
    <col min="291" max="292" width="11.42578125" hidden="1" customWidth="1"/>
    <col min="293" max="296" width="13" hidden="1" customWidth="1"/>
    <col min="297" max="297" width="17.140625" hidden="1" customWidth="1"/>
    <col min="298" max="298" width="16.140625" hidden="1" customWidth="1"/>
    <col min="299" max="299" width="11.42578125" hidden="1" customWidth="1"/>
    <col min="300" max="300" width="4.42578125" hidden="1" customWidth="1"/>
    <col min="301" max="301" width="10.42578125" hidden="1" customWidth="1"/>
    <col min="302" max="302" width="27.42578125" hidden="1" customWidth="1"/>
    <col min="303" max="303" width="8.42578125" hidden="1" customWidth="1"/>
    <col min="304" max="304" width="27.42578125" hidden="1" customWidth="1"/>
    <col min="305" max="305" width="16.140625" hidden="1" customWidth="1"/>
    <col min="306" max="306" width="14" hidden="1" customWidth="1"/>
    <col min="307" max="307" width="21.7109375" hidden="1" customWidth="1"/>
    <col min="308" max="308" width="16.42578125" style="1" hidden="1" customWidth="1"/>
    <col min="309" max="309" width="11.42578125" hidden="1" customWidth="1"/>
    <col min="310" max="313" width="13" hidden="1" customWidth="1"/>
    <col min="314" max="314" width="17.140625" hidden="1" customWidth="1"/>
    <col min="315" max="315" width="16.140625" hidden="1" customWidth="1"/>
    <col min="316" max="316" width="11.42578125" hidden="1" customWidth="1"/>
    <col min="317" max="317" width="4.42578125" hidden="1" customWidth="1"/>
    <col min="318" max="318" width="10.42578125" hidden="1" customWidth="1"/>
    <col min="319" max="319" width="27.42578125" hidden="1" customWidth="1"/>
    <col min="320" max="321" width="8.42578125" hidden="1" customWidth="1"/>
    <col min="322" max="322" width="27.42578125" hidden="1" customWidth="1"/>
    <col min="323" max="323" width="16.140625" hidden="1" customWidth="1"/>
    <col min="324" max="324" width="14" hidden="1" customWidth="1"/>
    <col min="325" max="325" width="21.7109375" hidden="1" customWidth="1"/>
    <col min="326" max="326" width="16.42578125" style="1" hidden="1" customWidth="1"/>
    <col min="327" max="327" width="11.42578125" hidden="1" customWidth="1"/>
    <col min="328" max="331" width="13" hidden="1" customWidth="1"/>
    <col min="332" max="332" width="17.140625" hidden="1" customWidth="1"/>
    <col min="333" max="333" width="16.140625" hidden="1" customWidth="1"/>
    <col min="334" max="334" width="11.42578125" hidden="1" customWidth="1"/>
    <col min="335" max="335" width="4.42578125" hidden="1" customWidth="1"/>
    <col min="336" max="336" width="10.42578125" hidden="1" customWidth="1"/>
    <col min="337" max="337" width="27.42578125" hidden="1" customWidth="1"/>
    <col min="338" max="338" width="8.42578125" hidden="1" customWidth="1"/>
    <col min="339" max="339" width="23" hidden="1" customWidth="1"/>
    <col min="340" max="340" width="16.140625" hidden="1" customWidth="1"/>
    <col min="341" max="341" width="14" hidden="1" customWidth="1"/>
    <col min="342" max="342" width="21.7109375" hidden="1" customWidth="1"/>
    <col min="343" max="343" width="16.42578125" style="1" hidden="1" customWidth="1"/>
    <col min="344" max="344" width="11.42578125" hidden="1" customWidth="1"/>
    <col min="345" max="348" width="13" hidden="1" customWidth="1"/>
    <col min="349" max="349" width="17.140625" hidden="1" customWidth="1"/>
    <col min="350" max="350" width="16.140625" hidden="1" customWidth="1"/>
    <col min="351" max="351" width="11.42578125" hidden="1" customWidth="1"/>
    <col min="352" max="352" width="4.42578125" hidden="1" customWidth="1"/>
    <col min="353" max="353" width="10.42578125" hidden="1" customWidth="1"/>
    <col min="354" max="354" width="27.42578125" hidden="1" customWidth="1"/>
    <col min="355" max="355" width="0" hidden="1" customWidth="1"/>
    <col min="356" max="356" width="23" hidden="1" customWidth="1"/>
    <col min="357" max="357" width="16.140625" hidden="1" customWidth="1"/>
    <col min="358" max="358" width="14" hidden="1" customWidth="1"/>
    <col min="359" max="359" width="21.7109375" hidden="1" customWidth="1"/>
    <col min="360" max="360" width="16.42578125" style="1" hidden="1" customWidth="1"/>
    <col min="361" max="361" width="11.42578125" hidden="1" customWidth="1"/>
    <col min="362" max="365" width="13" hidden="1" customWidth="1"/>
    <col min="366" max="366" width="17.140625" hidden="1" customWidth="1"/>
    <col min="367" max="367" width="16.140625" hidden="1" customWidth="1"/>
    <col min="368" max="368" width="11.42578125" hidden="1" customWidth="1"/>
    <col min="369" max="369" width="4.42578125" hidden="1" customWidth="1"/>
    <col min="370" max="370" width="10.42578125" hidden="1" customWidth="1"/>
    <col min="371" max="371" width="27.42578125" hidden="1" customWidth="1"/>
    <col min="372" max="373" width="0" hidden="1" customWidth="1"/>
    <col min="374" max="374" width="28.7109375" hidden="1" customWidth="1"/>
    <col min="375" max="375" width="16.140625" hidden="1" customWidth="1"/>
    <col min="376" max="376" width="14" hidden="1" customWidth="1"/>
    <col min="377" max="377" width="21.7109375" hidden="1" customWidth="1"/>
    <col min="378" max="378" width="16.42578125" style="1" hidden="1" customWidth="1"/>
    <col min="379" max="379" width="11.42578125" hidden="1" customWidth="1"/>
    <col min="380" max="383" width="13" hidden="1" customWidth="1"/>
    <col min="384" max="384" width="17.140625" hidden="1" customWidth="1"/>
    <col min="385" max="385" width="16.140625" hidden="1" customWidth="1"/>
    <col min="386" max="386" width="11.42578125" hidden="1" customWidth="1"/>
    <col min="387" max="387" width="4.42578125" hidden="1" customWidth="1"/>
    <col min="388" max="388" width="10.42578125" hidden="1" customWidth="1"/>
    <col min="389" max="389" width="27.42578125" hidden="1" customWidth="1"/>
    <col min="390" max="390" width="2.42578125" hidden="1" customWidth="1"/>
    <col min="391" max="391" width="6" hidden="1" customWidth="1"/>
    <col min="392" max="392" width="17.42578125" hidden="1" customWidth="1"/>
    <col min="393" max="393" width="16.140625" hidden="1" customWidth="1"/>
    <col min="394" max="394" width="14" hidden="1" customWidth="1"/>
    <col min="395" max="395" width="21.7109375" hidden="1" customWidth="1"/>
    <col min="396" max="396" width="16.42578125" style="1" hidden="1" customWidth="1"/>
    <col min="397" max="397" width="11.42578125" hidden="1" customWidth="1"/>
    <col min="398" max="401" width="13" hidden="1" customWidth="1"/>
    <col min="402" max="402" width="17.140625" hidden="1" customWidth="1"/>
    <col min="403" max="403" width="14.140625" hidden="1" customWidth="1"/>
    <col min="404" max="404" width="11.42578125" hidden="1" customWidth="1"/>
    <col min="405" max="405" width="25.42578125" hidden="1" customWidth="1"/>
    <col min="406" max="407" width="8.42578125" hidden="1" customWidth="1"/>
    <col min="408" max="408" width="17.42578125" hidden="1" customWidth="1"/>
    <col min="409" max="409" width="16.140625" hidden="1" customWidth="1"/>
    <col min="410" max="410" width="14" hidden="1" customWidth="1"/>
    <col min="411" max="411" width="21.7109375" hidden="1" customWidth="1"/>
    <col min="412" max="412" width="16.42578125" style="1" hidden="1" customWidth="1"/>
    <col min="413" max="413" width="11.42578125" hidden="1" customWidth="1"/>
    <col min="414" max="417" width="13" hidden="1" customWidth="1"/>
    <col min="418" max="418" width="17.140625" hidden="1" customWidth="1"/>
    <col min="419" max="419" width="14.140625" hidden="1" customWidth="1"/>
    <col min="420" max="420" width="11.42578125" hidden="1" customWidth="1"/>
    <col min="421" max="421" width="27.42578125" hidden="1" customWidth="1"/>
    <col min="422" max="422" width="12.42578125" hidden="1" customWidth="1"/>
    <col min="423" max="423" width="4.140625" customWidth="1"/>
    <col min="424" max="424" width="27.42578125" hidden="1" customWidth="1"/>
    <col min="425" max="425" width="16.140625" hidden="1" customWidth="1"/>
    <col min="426" max="426" width="14" hidden="1" customWidth="1"/>
    <col min="427" max="427" width="21.7109375" hidden="1" customWidth="1"/>
    <col min="428" max="428" width="16.42578125" style="1" hidden="1" customWidth="1"/>
    <col min="429" max="429" width="11.42578125" hidden="1" customWidth="1"/>
    <col min="430" max="433" width="13" hidden="1" customWidth="1"/>
    <col min="434" max="434" width="17.140625" hidden="1" customWidth="1"/>
    <col min="435" max="435" width="14.140625" hidden="1" customWidth="1"/>
    <col min="436" max="436" width="11.42578125" hidden="1" customWidth="1"/>
    <col min="437" max="437" width="27.42578125" hidden="1" customWidth="1"/>
    <col min="438" max="438" width="8.42578125" customWidth="1"/>
    <col min="439" max="439" width="30.140625" hidden="1" customWidth="1"/>
    <col min="440" max="440" width="16.140625" hidden="1" customWidth="1"/>
    <col min="441" max="441" width="14" hidden="1" customWidth="1"/>
    <col min="442" max="442" width="21.7109375" hidden="1" customWidth="1"/>
    <col min="443" max="443" width="16.42578125" style="1" hidden="1" customWidth="1"/>
    <col min="444" max="444" width="11.42578125" hidden="1" customWidth="1"/>
    <col min="445" max="448" width="13" hidden="1" customWidth="1"/>
    <col min="449" max="449" width="17.140625" hidden="1" customWidth="1"/>
    <col min="450" max="450" width="14.140625" hidden="1" customWidth="1"/>
    <col min="451" max="451" width="11.42578125" hidden="1" customWidth="1"/>
    <col min="452" max="452" width="27.42578125" hidden="1" customWidth="1"/>
    <col min="453" max="453" width="4.42578125" customWidth="1"/>
    <col min="454" max="454" width="0" hidden="1" customWidth="1"/>
    <col min="455" max="455" width="24.140625" hidden="1" customWidth="1"/>
    <col min="456" max="456" width="17.28515625" hidden="1" customWidth="1"/>
    <col min="457" max="457" width="18" hidden="1" customWidth="1"/>
    <col min="458" max="458" width="20.7109375" hidden="1" customWidth="1"/>
    <col min="459" max="459" width="18.7109375" hidden="1" customWidth="1"/>
    <col min="460" max="460" width="16.42578125" hidden="1" customWidth="1"/>
    <col min="461" max="468" width="0" hidden="1" customWidth="1"/>
    <col min="470" max="470" width="24.140625" customWidth="1"/>
    <col min="471" max="471" width="17.28515625" customWidth="1"/>
    <col min="472" max="472" width="18" customWidth="1"/>
    <col min="473" max="473" width="20.7109375" customWidth="1"/>
    <col min="474" max="474" width="18.7109375" customWidth="1"/>
    <col min="475" max="475" width="16.42578125" customWidth="1"/>
    <col min="638" max="638" width="22.42578125" bestFit="1" customWidth="1"/>
    <col min="639" max="639" width="8.42578125" customWidth="1"/>
    <col min="640" max="640" width="29.42578125" customWidth="1"/>
    <col min="641" max="641" width="7" customWidth="1"/>
    <col min="642" max="642" width="22.42578125" bestFit="1" customWidth="1"/>
    <col min="643" max="643" width="62.42578125" customWidth="1"/>
    <col min="644" max="644" width="2.42578125" customWidth="1"/>
    <col min="645" max="645" width="7" customWidth="1"/>
    <col min="646" max="646" width="11.42578125" customWidth="1"/>
    <col min="647" max="648" width="12.42578125" customWidth="1"/>
    <col min="649" max="651" width="8.42578125" customWidth="1"/>
    <col min="652" max="652" width="12.42578125" customWidth="1"/>
    <col min="653" max="654" width="8.42578125" customWidth="1"/>
    <col min="655" max="655" width="44" customWidth="1"/>
    <col min="656" max="656" width="10.42578125" customWidth="1"/>
    <col min="657" max="657" width="7.42578125" customWidth="1"/>
    <col min="658" max="658" width="11.42578125" customWidth="1"/>
    <col min="659" max="660" width="12.42578125" customWidth="1"/>
    <col min="661" max="661" width="11.42578125" customWidth="1"/>
    <col min="662" max="663" width="8.42578125" customWidth="1"/>
    <col min="664" max="664" width="17.42578125" customWidth="1"/>
    <col min="665" max="665" width="12.42578125" customWidth="1"/>
    <col min="666" max="667" width="8.42578125" customWidth="1"/>
    <col min="668" max="668" width="44" customWidth="1"/>
    <col min="670" max="670" width="7.42578125" customWidth="1"/>
    <col min="671" max="671" width="11.42578125" customWidth="1"/>
    <col min="672" max="673" width="12.42578125" customWidth="1"/>
    <col min="674" max="674" width="11.42578125" customWidth="1"/>
    <col min="675" max="676" width="8.42578125" customWidth="1"/>
    <col min="677" max="677" width="17.42578125" customWidth="1"/>
    <col min="678" max="678" width="12.42578125" customWidth="1"/>
    <col min="679" max="680" width="8.42578125" customWidth="1"/>
    <col min="681" max="681" width="44" customWidth="1"/>
    <col min="684" max="684" width="7.42578125" customWidth="1"/>
    <col min="685" max="685" width="11.42578125" customWidth="1"/>
    <col min="686" max="687" width="12.42578125" customWidth="1"/>
    <col min="688" max="688" width="11.42578125" customWidth="1"/>
    <col min="689" max="690" width="8.42578125" customWidth="1"/>
    <col min="691" max="691" width="17.42578125" customWidth="1"/>
    <col min="692" max="692" width="12.42578125" customWidth="1"/>
    <col min="693" max="694" width="8.42578125" customWidth="1"/>
    <col min="695" max="695" width="43.42578125" customWidth="1"/>
    <col min="697" max="697" width="7.42578125" customWidth="1"/>
    <col min="698" max="698" width="11.42578125" customWidth="1"/>
    <col min="699" max="700" width="12.42578125" customWidth="1"/>
    <col min="701" max="701" width="11.42578125" customWidth="1"/>
    <col min="702" max="702" width="8.42578125" customWidth="1"/>
    <col min="703" max="703" width="8.42578125" bestFit="1" customWidth="1"/>
    <col min="704" max="704" width="17.42578125" bestFit="1" customWidth="1"/>
    <col min="705" max="705" width="12.42578125" bestFit="1" customWidth="1"/>
    <col min="706" max="707" width="8.42578125" customWidth="1"/>
    <col min="708" max="708" width="44" customWidth="1"/>
    <col min="894" max="894" width="22.42578125" bestFit="1" customWidth="1"/>
    <col min="895" max="895" width="8.42578125" customWidth="1"/>
    <col min="896" max="896" width="29.42578125" customWidth="1"/>
    <col min="897" max="897" width="7" customWidth="1"/>
    <col min="898" max="898" width="22.42578125" bestFit="1" customWidth="1"/>
    <col min="899" max="899" width="62.42578125" customWidth="1"/>
    <col min="900" max="900" width="2.42578125" customWidth="1"/>
    <col min="901" max="901" width="7" customWidth="1"/>
    <col min="902" max="902" width="11.42578125" customWidth="1"/>
    <col min="903" max="904" width="12.42578125" customWidth="1"/>
    <col min="905" max="907" width="8.42578125" customWidth="1"/>
    <col min="908" max="908" width="12.42578125" customWidth="1"/>
    <col min="909" max="910" width="8.42578125" customWidth="1"/>
    <col min="911" max="911" width="44" customWidth="1"/>
    <col min="912" max="912" width="10.42578125" customWidth="1"/>
    <col min="913" max="913" width="7.42578125" customWidth="1"/>
    <col min="914" max="914" width="11.42578125" customWidth="1"/>
    <col min="915" max="916" width="12.42578125" customWidth="1"/>
    <col min="917" max="917" width="11.42578125" customWidth="1"/>
    <col min="918" max="919" width="8.42578125" customWidth="1"/>
    <col min="920" max="920" width="17.42578125" customWidth="1"/>
    <col min="921" max="921" width="12.42578125" customWidth="1"/>
    <col min="922" max="923" width="8.42578125" customWidth="1"/>
    <col min="924" max="924" width="44" customWidth="1"/>
    <col min="926" max="926" width="7.42578125" customWidth="1"/>
    <col min="927" max="927" width="11.42578125" customWidth="1"/>
    <col min="928" max="929" width="12.42578125" customWidth="1"/>
    <col min="930" max="930" width="11.42578125" customWidth="1"/>
    <col min="931" max="932" width="8.42578125" customWidth="1"/>
    <col min="933" max="933" width="17.42578125" customWidth="1"/>
    <col min="934" max="934" width="12.42578125" customWidth="1"/>
    <col min="935" max="936" width="8.42578125" customWidth="1"/>
    <col min="937" max="937" width="44" customWidth="1"/>
    <col min="940" max="940" width="7.42578125" customWidth="1"/>
    <col min="941" max="941" width="11.42578125" customWidth="1"/>
    <col min="942" max="943" width="12.42578125" customWidth="1"/>
    <col min="944" max="944" width="11.42578125" customWidth="1"/>
    <col min="945" max="946" width="8.42578125" customWidth="1"/>
    <col min="947" max="947" width="17.42578125" customWidth="1"/>
    <col min="948" max="948" width="12.42578125" customWidth="1"/>
    <col min="949" max="950" width="8.42578125" customWidth="1"/>
    <col min="951" max="951" width="43.42578125" customWidth="1"/>
    <col min="953" max="953" width="7.42578125" customWidth="1"/>
    <col min="954" max="954" width="11.42578125" customWidth="1"/>
    <col min="955" max="956" width="12.42578125" customWidth="1"/>
    <col min="957" max="957" width="11.42578125" customWidth="1"/>
    <col min="958" max="958" width="8.42578125" customWidth="1"/>
    <col min="959" max="959" width="8.42578125" bestFit="1" customWidth="1"/>
    <col min="960" max="960" width="17.42578125" bestFit="1" customWidth="1"/>
    <col min="961" max="961" width="12.42578125" bestFit="1" customWidth="1"/>
    <col min="962" max="963" width="8.42578125" customWidth="1"/>
    <col min="964" max="964" width="44" customWidth="1"/>
    <col min="1150" max="1150" width="22.42578125" bestFit="1" customWidth="1"/>
    <col min="1151" max="1151" width="8.42578125" customWidth="1"/>
    <col min="1152" max="1152" width="29.42578125" customWidth="1"/>
    <col min="1153" max="1153" width="7" customWidth="1"/>
    <col min="1154" max="1154" width="22.42578125" bestFit="1" customWidth="1"/>
    <col min="1155" max="1155" width="62.42578125" customWidth="1"/>
    <col min="1156" max="1156" width="2.42578125" customWidth="1"/>
    <col min="1157" max="1157" width="7" customWidth="1"/>
    <col min="1158" max="1158" width="11.42578125" customWidth="1"/>
    <col min="1159" max="1160" width="12.42578125" customWidth="1"/>
    <col min="1161" max="1163" width="8.42578125" customWidth="1"/>
    <col min="1164" max="1164" width="12.42578125" customWidth="1"/>
    <col min="1165" max="1166" width="8.42578125" customWidth="1"/>
    <col min="1167" max="1167" width="44" customWidth="1"/>
    <col min="1168" max="1168" width="10.42578125" customWidth="1"/>
    <col min="1169" max="1169" width="7.42578125" customWidth="1"/>
    <col min="1170" max="1170" width="11.42578125" customWidth="1"/>
    <col min="1171" max="1172" width="12.42578125" customWidth="1"/>
    <col min="1173" max="1173" width="11.42578125" customWidth="1"/>
    <col min="1174" max="1175" width="8.42578125" customWidth="1"/>
    <col min="1176" max="1176" width="17.42578125" customWidth="1"/>
    <col min="1177" max="1177" width="12.42578125" customWidth="1"/>
    <col min="1178" max="1179" width="8.42578125" customWidth="1"/>
    <col min="1180" max="1180" width="44" customWidth="1"/>
    <col min="1182" max="1182" width="7.42578125" customWidth="1"/>
    <col min="1183" max="1183" width="11.42578125" customWidth="1"/>
    <col min="1184" max="1185" width="12.42578125" customWidth="1"/>
    <col min="1186" max="1186" width="11.42578125" customWidth="1"/>
    <col min="1187" max="1188" width="8.42578125" customWidth="1"/>
    <col min="1189" max="1189" width="17.42578125" customWidth="1"/>
    <col min="1190" max="1190" width="12.42578125" customWidth="1"/>
    <col min="1191" max="1192" width="8.42578125" customWidth="1"/>
    <col min="1193" max="1193" width="44" customWidth="1"/>
    <col min="1196" max="1196" width="7.42578125" customWidth="1"/>
    <col min="1197" max="1197" width="11.42578125" customWidth="1"/>
    <col min="1198" max="1199" width="12.42578125" customWidth="1"/>
    <col min="1200" max="1200" width="11.42578125" customWidth="1"/>
    <col min="1201" max="1202" width="8.42578125" customWidth="1"/>
    <col min="1203" max="1203" width="17.42578125" customWidth="1"/>
    <col min="1204" max="1204" width="12.42578125" customWidth="1"/>
    <col min="1205" max="1206" width="8.42578125" customWidth="1"/>
    <col min="1207" max="1207" width="43.42578125" customWidth="1"/>
    <col min="1209" max="1209" width="7.42578125" customWidth="1"/>
    <col min="1210" max="1210" width="11.42578125" customWidth="1"/>
    <col min="1211" max="1212" width="12.42578125" customWidth="1"/>
    <col min="1213" max="1213" width="11.42578125" customWidth="1"/>
    <col min="1214" max="1214" width="8.42578125" customWidth="1"/>
    <col min="1215" max="1215" width="8.42578125" bestFit="1" customWidth="1"/>
    <col min="1216" max="1216" width="17.42578125" bestFit="1" customWidth="1"/>
    <col min="1217" max="1217" width="12.42578125" bestFit="1" customWidth="1"/>
    <col min="1218" max="1219" width="8.42578125" customWidth="1"/>
    <col min="1220" max="1220" width="44" customWidth="1"/>
    <col min="1406" max="1406" width="22.42578125" bestFit="1" customWidth="1"/>
    <col min="1407" max="1407" width="8.42578125" customWidth="1"/>
    <col min="1408" max="1408" width="29.42578125" customWidth="1"/>
    <col min="1409" max="1409" width="7" customWidth="1"/>
    <col min="1410" max="1410" width="22.42578125" bestFit="1" customWidth="1"/>
    <col min="1411" max="1411" width="62.42578125" customWidth="1"/>
    <col min="1412" max="1412" width="2.42578125" customWidth="1"/>
    <col min="1413" max="1413" width="7" customWidth="1"/>
    <col min="1414" max="1414" width="11.42578125" customWidth="1"/>
    <col min="1415" max="1416" width="12.42578125" customWidth="1"/>
    <col min="1417" max="1419" width="8.42578125" customWidth="1"/>
    <col min="1420" max="1420" width="12.42578125" customWidth="1"/>
    <col min="1421" max="1422" width="8.42578125" customWidth="1"/>
    <col min="1423" max="1423" width="44" customWidth="1"/>
    <col min="1424" max="1424" width="10.42578125" customWidth="1"/>
    <col min="1425" max="1425" width="7.42578125" customWidth="1"/>
    <col min="1426" max="1426" width="11.42578125" customWidth="1"/>
    <col min="1427" max="1428" width="12.42578125" customWidth="1"/>
    <col min="1429" max="1429" width="11.42578125" customWidth="1"/>
    <col min="1430" max="1431" width="8.42578125" customWidth="1"/>
    <col min="1432" max="1432" width="17.42578125" customWidth="1"/>
    <col min="1433" max="1433" width="12.42578125" customWidth="1"/>
    <col min="1434" max="1435" width="8.42578125" customWidth="1"/>
    <col min="1436" max="1436" width="44" customWidth="1"/>
    <col min="1438" max="1438" width="7.42578125" customWidth="1"/>
    <col min="1439" max="1439" width="11.42578125" customWidth="1"/>
    <col min="1440" max="1441" width="12.42578125" customWidth="1"/>
    <col min="1442" max="1442" width="11.42578125" customWidth="1"/>
    <col min="1443" max="1444" width="8.42578125" customWidth="1"/>
    <col min="1445" max="1445" width="17.42578125" customWidth="1"/>
    <col min="1446" max="1446" width="12.42578125" customWidth="1"/>
    <col min="1447" max="1448" width="8.42578125" customWidth="1"/>
    <col min="1449" max="1449" width="44" customWidth="1"/>
    <col min="1452" max="1452" width="7.42578125" customWidth="1"/>
    <col min="1453" max="1453" width="11.42578125" customWidth="1"/>
    <col min="1454" max="1455" width="12.42578125" customWidth="1"/>
    <col min="1456" max="1456" width="11.42578125" customWidth="1"/>
    <col min="1457" max="1458" width="8.42578125" customWidth="1"/>
    <col min="1459" max="1459" width="17.42578125" customWidth="1"/>
    <col min="1460" max="1460" width="12.42578125" customWidth="1"/>
    <col min="1461" max="1462" width="8.42578125" customWidth="1"/>
    <col min="1463" max="1463" width="43.42578125" customWidth="1"/>
    <col min="1465" max="1465" width="7.42578125" customWidth="1"/>
    <col min="1466" max="1466" width="11.42578125" customWidth="1"/>
    <col min="1467" max="1468" width="12.42578125" customWidth="1"/>
    <col min="1469" max="1469" width="11.42578125" customWidth="1"/>
    <col min="1470" max="1470" width="8.42578125" customWidth="1"/>
    <col min="1471" max="1471" width="8.42578125" bestFit="1" customWidth="1"/>
    <col min="1472" max="1472" width="17.42578125" bestFit="1" customWidth="1"/>
    <col min="1473" max="1473" width="12.42578125" bestFit="1" customWidth="1"/>
    <col min="1474" max="1475" width="8.42578125" customWidth="1"/>
    <col min="1476" max="1476" width="44" customWidth="1"/>
    <col min="1662" max="1662" width="22.42578125" bestFit="1" customWidth="1"/>
    <col min="1663" max="1663" width="8.42578125" customWidth="1"/>
    <col min="1664" max="1664" width="29.42578125" customWidth="1"/>
    <col min="1665" max="1665" width="7" customWidth="1"/>
    <col min="1666" max="1666" width="22.42578125" bestFit="1" customWidth="1"/>
    <col min="1667" max="1667" width="62.42578125" customWidth="1"/>
    <col min="1668" max="1668" width="2.42578125" customWidth="1"/>
    <col min="1669" max="1669" width="7" customWidth="1"/>
    <col min="1670" max="1670" width="11.42578125" customWidth="1"/>
    <col min="1671" max="1672" width="12.42578125" customWidth="1"/>
    <col min="1673" max="1675" width="8.42578125" customWidth="1"/>
    <col min="1676" max="1676" width="12.42578125" customWidth="1"/>
    <col min="1677" max="1678" width="8.42578125" customWidth="1"/>
    <col min="1679" max="1679" width="44" customWidth="1"/>
    <col min="1680" max="1680" width="10.42578125" customWidth="1"/>
    <col min="1681" max="1681" width="7.42578125" customWidth="1"/>
    <col min="1682" max="1682" width="11.42578125" customWidth="1"/>
    <col min="1683" max="1684" width="12.42578125" customWidth="1"/>
    <col min="1685" max="1685" width="11.42578125" customWidth="1"/>
    <col min="1686" max="1687" width="8.42578125" customWidth="1"/>
    <col min="1688" max="1688" width="17.42578125" customWidth="1"/>
    <col min="1689" max="1689" width="12.42578125" customWidth="1"/>
    <col min="1690" max="1691" width="8.42578125" customWidth="1"/>
    <col min="1692" max="1692" width="44" customWidth="1"/>
    <col min="1694" max="1694" width="7.42578125" customWidth="1"/>
    <col min="1695" max="1695" width="11.42578125" customWidth="1"/>
    <col min="1696" max="1697" width="12.42578125" customWidth="1"/>
    <col min="1698" max="1698" width="11.42578125" customWidth="1"/>
    <col min="1699" max="1700" width="8.42578125" customWidth="1"/>
    <col min="1701" max="1701" width="17.42578125" customWidth="1"/>
    <col min="1702" max="1702" width="12.42578125" customWidth="1"/>
    <col min="1703" max="1704" width="8.42578125" customWidth="1"/>
    <col min="1705" max="1705" width="44" customWidth="1"/>
    <col min="1708" max="1708" width="7.42578125" customWidth="1"/>
    <col min="1709" max="1709" width="11.42578125" customWidth="1"/>
    <col min="1710" max="1711" width="12.42578125" customWidth="1"/>
    <col min="1712" max="1712" width="11.42578125" customWidth="1"/>
    <col min="1713" max="1714" width="8.42578125" customWidth="1"/>
    <col min="1715" max="1715" width="17.42578125" customWidth="1"/>
    <col min="1716" max="1716" width="12.42578125" customWidth="1"/>
    <col min="1717" max="1718" width="8.42578125" customWidth="1"/>
    <col min="1719" max="1719" width="43.42578125" customWidth="1"/>
    <col min="1721" max="1721" width="7.42578125" customWidth="1"/>
    <col min="1722" max="1722" width="11.42578125" customWidth="1"/>
    <col min="1723" max="1724" width="12.42578125" customWidth="1"/>
    <col min="1725" max="1725" width="11.42578125" customWidth="1"/>
    <col min="1726" max="1726" width="8.42578125" customWidth="1"/>
    <col min="1727" max="1727" width="8.42578125" bestFit="1" customWidth="1"/>
    <col min="1728" max="1728" width="17.42578125" bestFit="1" customWidth="1"/>
    <col min="1729" max="1729" width="12.42578125" bestFit="1" customWidth="1"/>
    <col min="1730" max="1731" width="8.42578125" customWidth="1"/>
    <col min="1732" max="1732" width="44" customWidth="1"/>
    <col min="1918" max="1918" width="22.42578125" bestFit="1" customWidth="1"/>
    <col min="1919" max="1919" width="8.42578125" customWidth="1"/>
    <col min="1920" max="1920" width="29.42578125" customWidth="1"/>
    <col min="1921" max="1921" width="7" customWidth="1"/>
    <col min="1922" max="1922" width="22.42578125" bestFit="1" customWidth="1"/>
    <col min="1923" max="1923" width="62.42578125" customWidth="1"/>
    <col min="1924" max="1924" width="2.42578125" customWidth="1"/>
    <col min="1925" max="1925" width="7" customWidth="1"/>
    <col min="1926" max="1926" width="11.42578125" customWidth="1"/>
    <col min="1927" max="1928" width="12.42578125" customWidth="1"/>
    <col min="1929" max="1931" width="8.42578125" customWidth="1"/>
    <col min="1932" max="1932" width="12.42578125" customWidth="1"/>
    <col min="1933" max="1934" width="8.42578125" customWidth="1"/>
    <col min="1935" max="1935" width="44" customWidth="1"/>
    <col min="1936" max="1936" width="10.42578125" customWidth="1"/>
    <col min="1937" max="1937" width="7.42578125" customWidth="1"/>
    <col min="1938" max="1938" width="11.42578125" customWidth="1"/>
    <col min="1939" max="1940" width="12.42578125" customWidth="1"/>
    <col min="1941" max="1941" width="11.42578125" customWidth="1"/>
    <col min="1942" max="1943" width="8.42578125" customWidth="1"/>
    <col min="1944" max="1944" width="17.42578125" customWidth="1"/>
    <col min="1945" max="1945" width="12.42578125" customWidth="1"/>
    <col min="1946" max="1947" width="8.42578125" customWidth="1"/>
    <col min="1948" max="1948" width="44" customWidth="1"/>
    <col min="1950" max="1950" width="7.42578125" customWidth="1"/>
    <col min="1951" max="1951" width="11.42578125" customWidth="1"/>
    <col min="1952" max="1953" width="12.42578125" customWidth="1"/>
    <col min="1954" max="1954" width="11.42578125" customWidth="1"/>
    <col min="1955" max="1956" width="8.42578125" customWidth="1"/>
    <col min="1957" max="1957" width="17.42578125" customWidth="1"/>
    <col min="1958" max="1958" width="12.42578125" customWidth="1"/>
    <col min="1959" max="1960" width="8.42578125" customWidth="1"/>
    <col min="1961" max="1961" width="44" customWidth="1"/>
    <col min="1964" max="1964" width="7.42578125" customWidth="1"/>
    <col min="1965" max="1965" width="11.42578125" customWidth="1"/>
    <col min="1966" max="1967" width="12.42578125" customWidth="1"/>
    <col min="1968" max="1968" width="11.42578125" customWidth="1"/>
    <col min="1969" max="1970" width="8.42578125" customWidth="1"/>
    <col min="1971" max="1971" width="17.42578125" customWidth="1"/>
    <col min="1972" max="1972" width="12.42578125" customWidth="1"/>
    <col min="1973" max="1974" width="8.42578125" customWidth="1"/>
    <col min="1975" max="1975" width="43.42578125" customWidth="1"/>
    <col min="1977" max="1977" width="7.42578125" customWidth="1"/>
    <col min="1978" max="1978" width="11.42578125" customWidth="1"/>
    <col min="1979" max="1980" width="12.42578125" customWidth="1"/>
    <col min="1981" max="1981" width="11.42578125" customWidth="1"/>
    <col min="1982" max="1982" width="8.42578125" customWidth="1"/>
    <col min="1983" max="1983" width="8.42578125" bestFit="1" customWidth="1"/>
    <col min="1984" max="1984" width="17.42578125" bestFit="1" customWidth="1"/>
    <col min="1985" max="1985" width="12.42578125" bestFit="1" customWidth="1"/>
    <col min="1986" max="1987" width="8.42578125" customWidth="1"/>
    <col min="1988" max="1988" width="44" customWidth="1"/>
    <col min="2174" max="2174" width="22.42578125" bestFit="1" customWidth="1"/>
    <col min="2175" max="2175" width="8.42578125" customWidth="1"/>
    <col min="2176" max="2176" width="29.42578125" customWidth="1"/>
    <col min="2177" max="2177" width="7" customWidth="1"/>
    <col min="2178" max="2178" width="22.42578125" bestFit="1" customWidth="1"/>
    <col min="2179" max="2179" width="62.42578125" customWidth="1"/>
    <col min="2180" max="2180" width="2.42578125" customWidth="1"/>
    <col min="2181" max="2181" width="7" customWidth="1"/>
    <col min="2182" max="2182" width="11.42578125" customWidth="1"/>
    <col min="2183" max="2184" width="12.42578125" customWidth="1"/>
    <col min="2185" max="2187" width="8.42578125" customWidth="1"/>
    <col min="2188" max="2188" width="12.42578125" customWidth="1"/>
    <col min="2189" max="2190" width="8.42578125" customWidth="1"/>
    <col min="2191" max="2191" width="44" customWidth="1"/>
    <col min="2192" max="2192" width="10.42578125" customWidth="1"/>
    <col min="2193" max="2193" width="7.42578125" customWidth="1"/>
    <col min="2194" max="2194" width="11.42578125" customWidth="1"/>
    <col min="2195" max="2196" width="12.42578125" customWidth="1"/>
    <col min="2197" max="2197" width="11.42578125" customWidth="1"/>
    <col min="2198" max="2199" width="8.42578125" customWidth="1"/>
    <col min="2200" max="2200" width="17.42578125" customWidth="1"/>
    <col min="2201" max="2201" width="12.42578125" customWidth="1"/>
    <col min="2202" max="2203" width="8.42578125" customWidth="1"/>
    <col min="2204" max="2204" width="44" customWidth="1"/>
    <col min="2206" max="2206" width="7.42578125" customWidth="1"/>
    <col min="2207" max="2207" width="11.42578125" customWidth="1"/>
    <col min="2208" max="2209" width="12.42578125" customWidth="1"/>
    <col min="2210" max="2210" width="11.42578125" customWidth="1"/>
    <col min="2211" max="2212" width="8.42578125" customWidth="1"/>
    <col min="2213" max="2213" width="17.42578125" customWidth="1"/>
    <col min="2214" max="2214" width="12.42578125" customWidth="1"/>
    <col min="2215" max="2216" width="8.42578125" customWidth="1"/>
    <col min="2217" max="2217" width="44" customWidth="1"/>
    <col min="2220" max="2220" width="7.42578125" customWidth="1"/>
    <col min="2221" max="2221" width="11.42578125" customWidth="1"/>
    <col min="2222" max="2223" width="12.42578125" customWidth="1"/>
    <col min="2224" max="2224" width="11.42578125" customWidth="1"/>
    <col min="2225" max="2226" width="8.42578125" customWidth="1"/>
    <col min="2227" max="2227" width="17.42578125" customWidth="1"/>
    <col min="2228" max="2228" width="12.42578125" customWidth="1"/>
    <col min="2229" max="2230" width="8.42578125" customWidth="1"/>
    <col min="2231" max="2231" width="43.42578125" customWidth="1"/>
    <col min="2233" max="2233" width="7.42578125" customWidth="1"/>
    <col min="2234" max="2234" width="11.42578125" customWidth="1"/>
    <col min="2235" max="2236" width="12.42578125" customWidth="1"/>
    <col min="2237" max="2237" width="11.42578125" customWidth="1"/>
    <col min="2238" max="2238" width="8.42578125" customWidth="1"/>
    <col min="2239" max="2239" width="8.42578125" bestFit="1" customWidth="1"/>
    <col min="2240" max="2240" width="17.42578125" bestFit="1" customWidth="1"/>
    <col min="2241" max="2241" width="12.42578125" bestFit="1" customWidth="1"/>
    <col min="2242" max="2243" width="8.42578125" customWidth="1"/>
    <col min="2244" max="2244" width="44" customWidth="1"/>
    <col min="2430" max="2430" width="22.42578125" bestFit="1" customWidth="1"/>
    <col min="2431" max="2431" width="8.42578125" customWidth="1"/>
    <col min="2432" max="2432" width="29.42578125" customWidth="1"/>
    <col min="2433" max="2433" width="7" customWidth="1"/>
    <col min="2434" max="2434" width="22.42578125" bestFit="1" customWidth="1"/>
    <col min="2435" max="2435" width="62.42578125" customWidth="1"/>
    <col min="2436" max="2436" width="2.42578125" customWidth="1"/>
    <col min="2437" max="2437" width="7" customWidth="1"/>
    <col min="2438" max="2438" width="11.42578125" customWidth="1"/>
    <col min="2439" max="2440" width="12.42578125" customWidth="1"/>
    <col min="2441" max="2443" width="8.42578125" customWidth="1"/>
    <col min="2444" max="2444" width="12.42578125" customWidth="1"/>
    <col min="2445" max="2446" width="8.42578125" customWidth="1"/>
    <col min="2447" max="2447" width="44" customWidth="1"/>
    <col min="2448" max="2448" width="10.42578125" customWidth="1"/>
    <col min="2449" max="2449" width="7.42578125" customWidth="1"/>
    <col min="2450" max="2450" width="11.42578125" customWidth="1"/>
    <col min="2451" max="2452" width="12.42578125" customWidth="1"/>
    <col min="2453" max="2453" width="11.42578125" customWidth="1"/>
    <col min="2454" max="2455" width="8.42578125" customWidth="1"/>
    <col min="2456" max="2456" width="17.42578125" customWidth="1"/>
    <col min="2457" max="2457" width="12.42578125" customWidth="1"/>
    <col min="2458" max="2459" width="8.42578125" customWidth="1"/>
    <col min="2460" max="2460" width="44" customWidth="1"/>
    <col min="2462" max="2462" width="7.42578125" customWidth="1"/>
    <col min="2463" max="2463" width="11.42578125" customWidth="1"/>
    <col min="2464" max="2465" width="12.42578125" customWidth="1"/>
    <col min="2466" max="2466" width="11.42578125" customWidth="1"/>
    <col min="2467" max="2468" width="8.42578125" customWidth="1"/>
    <col min="2469" max="2469" width="17.42578125" customWidth="1"/>
    <col min="2470" max="2470" width="12.42578125" customWidth="1"/>
    <col min="2471" max="2472" width="8.42578125" customWidth="1"/>
    <col min="2473" max="2473" width="44" customWidth="1"/>
    <col min="2476" max="2476" width="7.42578125" customWidth="1"/>
    <col min="2477" max="2477" width="11.42578125" customWidth="1"/>
    <col min="2478" max="2479" width="12.42578125" customWidth="1"/>
    <col min="2480" max="2480" width="11.42578125" customWidth="1"/>
    <col min="2481" max="2482" width="8.42578125" customWidth="1"/>
    <col min="2483" max="2483" width="17.42578125" customWidth="1"/>
    <col min="2484" max="2484" width="12.42578125" customWidth="1"/>
    <col min="2485" max="2486" width="8.42578125" customWidth="1"/>
    <col min="2487" max="2487" width="43.42578125" customWidth="1"/>
    <col min="2489" max="2489" width="7.42578125" customWidth="1"/>
    <col min="2490" max="2490" width="11.42578125" customWidth="1"/>
    <col min="2491" max="2492" width="12.42578125" customWidth="1"/>
    <col min="2493" max="2493" width="11.42578125" customWidth="1"/>
    <col min="2494" max="2494" width="8.42578125" customWidth="1"/>
    <col min="2495" max="2495" width="8.42578125" bestFit="1" customWidth="1"/>
    <col min="2496" max="2496" width="17.42578125" bestFit="1" customWidth="1"/>
    <col min="2497" max="2497" width="12.42578125" bestFit="1" customWidth="1"/>
    <col min="2498" max="2499" width="8.42578125" customWidth="1"/>
    <col min="2500" max="2500" width="44" customWidth="1"/>
    <col min="2686" max="2686" width="22.42578125" bestFit="1" customWidth="1"/>
    <col min="2687" max="2687" width="8.42578125" customWidth="1"/>
    <col min="2688" max="2688" width="29.42578125" customWidth="1"/>
    <col min="2689" max="2689" width="7" customWidth="1"/>
    <col min="2690" max="2690" width="22.42578125" bestFit="1" customWidth="1"/>
    <col min="2691" max="2691" width="62.42578125" customWidth="1"/>
    <col min="2692" max="2692" width="2.42578125" customWidth="1"/>
    <col min="2693" max="2693" width="7" customWidth="1"/>
    <col min="2694" max="2694" width="11.42578125" customWidth="1"/>
    <col min="2695" max="2696" width="12.42578125" customWidth="1"/>
    <col min="2697" max="2699" width="8.42578125" customWidth="1"/>
    <col min="2700" max="2700" width="12.42578125" customWidth="1"/>
    <col min="2701" max="2702" width="8.42578125" customWidth="1"/>
    <col min="2703" max="2703" width="44" customWidth="1"/>
    <col min="2704" max="2704" width="10.42578125" customWidth="1"/>
    <col min="2705" max="2705" width="7.42578125" customWidth="1"/>
    <col min="2706" max="2706" width="11.42578125" customWidth="1"/>
    <col min="2707" max="2708" width="12.42578125" customWidth="1"/>
    <col min="2709" max="2709" width="11.42578125" customWidth="1"/>
    <col min="2710" max="2711" width="8.42578125" customWidth="1"/>
    <col min="2712" max="2712" width="17.42578125" customWidth="1"/>
    <col min="2713" max="2713" width="12.42578125" customWidth="1"/>
    <col min="2714" max="2715" width="8.42578125" customWidth="1"/>
    <col min="2716" max="2716" width="44" customWidth="1"/>
    <col min="2718" max="2718" width="7.42578125" customWidth="1"/>
    <col min="2719" max="2719" width="11.42578125" customWidth="1"/>
    <col min="2720" max="2721" width="12.42578125" customWidth="1"/>
    <col min="2722" max="2722" width="11.42578125" customWidth="1"/>
    <col min="2723" max="2724" width="8.42578125" customWidth="1"/>
    <col min="2725" max="2725" width="17.42578125" customWidth="1"/>
    <col min="2726" max="2726" width="12.42578125" customWidth="1"/>
    <col min="2727" max="2728" width="8.42578125" customWidth="1"/>
    <col min="2729" max="2729" width="44" customWidth="1"/>
    <col min="2732" max="2732" width="7.42578125" customWidth="1"/>
    <col min="2733" max="2733" width="11.42578125" customWidth="1"/>
    <col min="2734" max="2735" width="12.42578125" customWidth="1"/>
    <col min="2736" max="2736" width="11.42578125" customWidth="1"/>
    <col min="2737" max="2738" width="8.42578125" customWidth="1"/>
    <col min="2739" max="2739" width="17.42578125" customWidth="1"/>
    <col min="2740" max="2740" width="12.42578125" customWidth="1"/>
    <col min="2741" max="2742" width="8.42578125" customWidth="1"/>
    <col min="2743" max="2743" width="43.42578125" customWidth="1"/>
    <col min="2745" max="2745" width="7.42578125" customWidth="1"/>
    <col min="2746" max="2746" width="11.42578125" customWidth="1"/>
    <col min="2747" max="2748" width="12.42578125" customWidth="1"/>
    <col min="2749" max="2749" width="11.42578125" customWidth="1"/>
    <col min="2750" max="2750" width="8.42578125" customWidth="1"/>
    <col min="2751" max="2751" width="8.42578125" bestFit="1" customWidth="1"/>
    <col min="2752" max="2752" width="17.42578125" bestFit="1" customWidth="1"/>
    <col min="2753" max="2753" width="12.42578125" bestFit="1" customWidth="1"/>
    <col min="2754" max="2755" width="8.42578125" customWidth="1"/>
    <col min="2756" max="2756" width="44" customWidth="1"/>
    <col min="2942" max="2942" width="22.42578125" bestFit="1" customWidth="1"/>
    <col min="2943" max="2943" width="8.42578125" customWidth="1"/>
    <col min="2944" max="2944" width="29.42578125" customWidth="1"/>
    <col min="2945" max="2945" width="7" customWidth="1"/>
    <col min="2946" max="2946" width="22.42578125" bestFit="1" customWidth="1"/>
    <col min="2947" max="2947" width="62.42578125" customWidth="1"/>
    <col min="2948" max="2948" width="2.42578125" customWidth="1"/>
    <col min="2949" max="2949" width="7" customWidth="1"/>
    <col min="2950" max="2950" width="11.42578125" customWidth="1"/>
    <col min="2951" max="2952" width="12.42578125" customWidth="1"/>
    <col min="2953" max="2955" width="8.42578125" customWidth="1"/>
    <col min="2956" max="2956" width="12.42578125" customWidth="1"/>
    <col min="2957" max="2958" width="8.42578125" customWidth="1"/>
    <col min="2959" max="2959" width="44" customWidth="1"/>
    <col min="2960" max="2960" width="10.42578125" customWidth="1"/>
    <col min="2961" max="2961" width="7.42578125" customWidth="1"/>
    <col min="2962" max="2962" width="11.42578125" customWidth="1"/>
    <col min="2963" max="2964" width="12.42578125" customWidth="1"/>
    <col min="2965" max="2965" width="11.42578125" customWidth="1"/>
    <col min="2966" max="2967" width="8.42578125" customWidth="1"/>
    <col min="2968" max="2968" width="17.42578125" customWidth="1"/>
    <col min="2969" max="2969" width="12.42578125" customWidth="1"/>
    <col min="2970" max="2971" width="8.42578125" customWidth="1"/>
    <col min="2972" max="2972" width="44" customWidth="1"/>
    <col min="2974" max="2974" width="7.42578125" customWidth="1"/>
    <col min="2975" max="2975" width="11.42578125" customWidth="1"/>
    <col min="2976" max="2977" width="12.42578125" customWidth="1"/>
    <col min="2978" max="2978" width="11.42578125" customWidth="1"/>
    <col min="2979" max="2980" width="8.42578125" customWidth="1"/>
    <col min="2981" max="2981" width="17.42578125" customWidth="1"/>
    <col min="2982" max="2982" width="12.42578125" customWidth="1"/>
    <col min="2983" max="2984" width="8.42578125" customWidth="1"/>
    <col min="2985" max="2985" width="44" customWidth="1"/>
    <col min="2988" max="2988" width="7.42578125" customWidth="1"/>
    <col min="2989" max="2989" width="11.42578125" customWidth="1"/>
    <col min="2990" max="2991" width="12.42578125" customWidth="1"/>
    <col min="2992" max="2992" width="11.42578125" customWidth="1"/>
    <col min="2993" max="2994" width="8.42578125" customWidth="1"/>
    <col min="2995" max="2995" width="17.42578125" customWidth="1"/>
    <col min="2996" max="2996" width="12.42578125" customWidth="1"/>
    <col min="2997" max="2998" width="8.42578125" customWidth="1"/>
    <col min="2999" max="2999" width="43.42578125" customWidth="1"/>
    <col min="3001" max="3001" width="7.42578125" customWidth="1"/>
    <col min="3002" max="3002" width="11.42578125" customWidth="1"/>
    <col min="3003" max="3004" width="12.42578125" customWidth="1"/>
    <col min="3005" max="3005" width="11.42578125" customWidth="1"/>
    <col min="3006" max="3006" width="8.42578125" customWidth="1"/>
    <col min="3007" max="3007" width="8.42578125" bestFit="1" customWidth="1"/>
    <col min="3008" max="3008" width="17.42578125" bestFit="1" customWidth="1"/>
    <col min="3009" max="3009" width="12.42578125" bestFit="1" customWidth="1"/>
    <col min="3010" max="3011" width="8.42578125" customWidth="1"/>
    <col min="3012" max="3012" width="44" customWidth="1"/>
    <col min="3198" max="3198" width="22.42578125" bestFit="1" customWidth="1"/>
    <col min="3199" max="3199" width="8.42578125" customWidth="1"/>
    <col min="3200" max="3200" width="29.42578125" customWidth="1"/>
    <col min="3201" max="3201" width="7" customWidth="1"/>
    <col min="3202" max="3202" width="22.42578125" bestFit="1" customWidth="1"/>
    <col min="3203" max="3203" width="62.42578125" customWidth="1"/>
    <col min="3204" max="3204" width="2.42578125" customWidth="1"/>
    <col min="3205" max="3205" width="7" customWidth="1"/>
    <col min="3206" max="3206" width="11.42578125" customWidth="1"/>
    <col min="3207" max="3208" width="12.42578125" customWidth="1"/>
    <col min="3209" max="3211" width="8.42578125" customWidth="1"/>
    <col min="3212" max="3212" width="12.42578125" customWidth="1"/>
    <col min="3213" max="3214" width="8.42578125" customWidth="1"/>
    <col min="3215" max="3215" width="44" customWidth="1"/>
    <col min="3216" max="3216" width="10.42578125" customWidth="1"/>
    <col min="3217" max="3217" width="7.42578125" customWidth="1"/>
    <col min="3218" max="3218" width="11.42578125" customWidth="1"/>
    <col min="3219" max="3220" width="12.42578125" customWidth="1"/>
    <col min="3221" max="3221" width="11.42578125" customWidth="1"/>
    <col min="3222" max="3223" width="8.42578125" customWidth="1"/>
    <col min="3224" max="3224" width="17.42578125" customWidth="1"/>
    <col min="3225" max="3225" width="12.42578125" customWidth="1"/>
    <col min="3226" max="3227" width="8.42578125" customWidth="1"/>
    <col min="3228" max="3228" width="44" customWidth="1"/>
    <col min="3230" max="3230" width="7.42578125" customWidth="1"/>
    <col min="3231" max="3231" width="11.42578125" customWidth="1"/>
    <col min="3232" max="3233" width="12.42578125" customWidth="1"/>
    <col min="3234" max="3234" width="11.42578125" customWidth="1"/>
    <col min="3235" max="3236" width="8.42578125" customWidth="1"/>
    <col min="3237" max="3237" width="17.42578125" customWidth="1"/>
    <col min="3238" max="3238" width="12.42578125" customWidth="1"/>
    <col min="3239" max="3240" width="8.42578125" customWidth="1"/>
    <col min="3241" max="3241" width="44" customWidth="1"/>
    <col min="3244" max="3244" width="7.42578125" customWidth="1"/>
    <col min="3245" max="3245" width="11.42578125" customWidth="1"/>
    <col min="3246" max="3247" width="12.42578125" customWidth="1"/>
    <col min="3248" max="3248" width="11.42578125" customWidth="1"/>
    <col min="3249" max="3250" width="8.42578125" customWidth="1"/>
    <col min="3251" max="3251" width="17.42578125" customWidth="1"/>
    <col min="3252" max="3252" width="12.42578125" customWidth="1"/>
    <col min="3253" max="3254" width="8.42578125" customWidth="1"/>
    <col min="3255" max="3255" width="43.42578125" customWidth="1"/>
    <col min="3257" max="3257" width="7.42578125" customWidth="1"/>
    <col min="3258" max="3258" width="11.42578125" customWidth="1"/>
    <col min="3259" max="3260" width="12.42578125" customWidth="1"/>
    <col min="3261" max="3261" width="11.42578125" customWidth="1"/>
    <col min="3262" max="3262" width="8.42578125" customWidth="1"/>
    <col min="3263" max="3263" width="8.42578125" bestFit="1" customWidth="1"/>
    <col min="3264" max="3264" width="17.42578125" bestFit="1" customWidth="1"/>
    <col min="3265" max="3265" width="12.42578125" bestFit="1" customWidth="1"/>
    <col min="3266" max="3267" width="8.42578125" customWidth="1"/>
    <col min="3268" max="3268" width="44" customWidth="1"/>
    <col min="3454" max="3454" width="22.42578125" bestFit="1" customWidth="1"/>
    <col min="3455" max="3455" width="8.42578125" customWidth="1"/>
    <col min="3456" max="3456" width="29.42578125" customWidth="1"/>
    <col min="3457" max="3457" width="7" customWidth="1"/>
    <col min="3458" max="3458" width="22.42578125" bestFit="1" customWidth="1"/>
    <col min="3459" max="3459" width="62.42578125" customWidth="1"/>
    <col min="3460" max="3460" width="2.42578125" customWidth="1"/>
    <col min="3461" max="3461" width="7" customWidth="1"/>
    <col min="3462" max="3462" width="11.42578125" customWidth="1"/>
    <col min="3463" max="3464" width="12.42578125" customWidth="1"/>
    <col min="3465" max="3467" width="8.42578125" customWidth="1"/>
    <col min="3468" max="3468" width="12.42578125" customWidth="1"/>
    <col min="3469" max="3470" width="8.42578125" customWidth="1"/>
    <col min="3471" max="3471" width="44" customWidth="1"/>
    <col min="3472" max="3472" width="10.42578125" customWidth="1"/>
    <col min="3473" max="3473" width="7.42578125" customWidth="1"/>
    <col min="3474" max="3474" width="11.42578125" customWidth="1"/>
    <col min="3475" max="3476" width="12.42578125" customWidth="1"/>
    <col min="3477" max="3477" width="11.42578125" customWidth="1"/>
    <col min="3478" max="3479" width="8.42578125" customWidth="1"/>
    <col min="3480" max="3480" width="17.42578125" customWidth="1"/>
    <col min="3481" max="3481" width="12.42578125" customWidth="1"/>
    <col min="3482" max="3483" width="8.42578125" customWidth="1"/>
    <col min="3484" max="3484" width="44" customWidth="1"/>
    <col min="3486" max="3486" width="7.42578125" customWidth="1"/>
    <col min="3487" max="3487" width="11.42578125" customWidth="1"/>
    <col min="3488" max="3489" width="12.42578125" customWidth="1"/>
    <col min="3490" max="3490" width="11.42578125" customWidth="1"/>
    <col min="3491" max="3492" width="8.42578125" customWidth="1"/>
    <col min="3493" max="3493" width="17.42578125" customWidth="1"/>
    <col min="3494" max="3494" width="12.42578125" customWidth="1"/>
    <col min="3495" max="3496" width="8.42578125" customWidth="1"/>
    <col min="3497" max="3497" width="44" customWidth="1"/>
    <col min="3500" max="3500" width="7.42578125" customWidth="1"/>
    <col min="3501" max="3501" width="11.42578125" customWidth="1"/>
    <col min="3502" max="3503" width="12.42578125" customWidth="1"/>
    <col min="3504" max="3504" width="11.42578125" customWidth="1"/>
    <col min="3505" max="3506" width="8.42578125" customWidth="1"/>
    <col min="3507" max="3507" width="17.42578125" customWidth="1"/>
    <col min="3508" max="3508" width="12.42578125" customWidth="1"/>
    <col min="3509" max="3510" width="8.42578125" customWidth="1"/>
    <col min="3511" max="3511" width="43.42578125" customWidth="1"/>
    <col min="3513" max="3513" width="7.42578125" customWidth="1"/>
    <col min="3514" max="3514" width="11.42578125" customWidth="1"/>
    <col min="3515" max="3516" width="12.42578125" customWidth="1"/>
    <col min="3517" max="3517" width="11.42578125" customWidth="1"/>
    <col min="3518" max="3518" width="8.42578125" customWidth="1"/>
    <col min="3519" max="3519" width="8.42578125" bestFit="1" customWidth="1"/>
    <col min="3520" max="3520" width="17.42578125" bestFit="1" customWidth="1"/>
    <col min="3521" max="3521" width="12.42578125" bestFit="1" customWidth="1"/>
    <col min="3522" max="3523" width="8.42578125" customWidth="1"/>
    <col min="3524" max="3524" width="44" customWidth="1"/>
    <col min="3710" max="3710" width="22.42578125" bestFit="1" customWidth="1"/>
    <col min="3711" max="3711" width="8.42578125" customWidth="1"/>
    <col min="3712" max="3712" width="29.42578125" customWidth="1"/>
    <col min="3713" max="3713" width="7" customWidth="1"/>
    <col min="3714" max="3714" width="22.42578125" bestFit="1" customWidth="1"/>
    <col min="3715" max="3715" width="62.42578125" customWidth="1"/>
    <col min="3716" max="3716" width="2.42578125" customWidth="1"/>
    <col min="3717" max="3717" width="7" customWidth="1"/>
    <col min="3718" max="3718" width="11.42578125" customWidth="1"/>
    <col min="3719" max="3720" width="12.42578125" customWidth="1"/>
    <col min="3721" max="3723" width="8.42578125" customWidth="1"/>
    <col min="3724" max="3724" width="12.42578125" customWidth="1"/>
    <col min="3725" max="3726" width="8.42578125" customWidth="1"/>
    <col min="3727" max="3727" width="44" customWidth="1"/>
    <col min="3728" max="3728" width="10.42578125" customWidth="1"/>
    <col min="3729" max="3729" width="7.42578125" customWidth="1"/>
    <col min="3730" max="3730" width="11.42578125" customWidth="1"/>
    <col min="3731" max="3732" width="12.42578125" customWidth="1"/>
    <col min="3733" max="3733" width="11.42578125" customWidth="1"/>
    <col min="3734" max="3735" width="8.42578125" customWidth="1"/>
    <col min="3736" max="3736" width="17.42578125" customWidth="1"/>
    <col min="3737" max="3737" width="12.42578125" customWidth="1"/>
    <col min="3738" max="3739" width="8.42578125" customWidth="1"/>
    <col min="3740" max="3740" width="44" customWidth="1"/>
    <col min="3742" max="3742" width="7.42578125" customWidth="1"/>
    <col min="3743" max="3743" width="11.42578125" customWidth="1"/>
    <col min="3744" max="3745" width="12.42578125" customWidth="1"/>
    <col min="3746" max="3746" width="11.42578125" customWidth="1"/>
    <col min="3747" max="3748" width="8.42578125" customWidth="1"/>
    <col min="3749" max="3749" width="17.42578125" customWidth="1"/>
    <col min="3750" max="3750" width="12.42578125" customWidth="1"/>
    <col min="3751" max="3752" width="8.42578125" customWidth="1"/>
    <col min="3753" max="3753" width="44" customWidth="1"/>
    <col min="3756" max="3756" width="7.42578125" customWidth="1"/>
    <col min="3757" max="3757" width="11.42578125" customWidth="1"/>
    <col min="3758" max="3759" width="12.42578125" customWidth="1"/>
    <col min="3760" max="3760" width="11.42578125" customWidth="1"/>
    <col min="3761" max="3762" width="8.42578125" customWidth="1"/>
    <col min="3763" max="3763" width="17.42578125" customWidth="1"/>
    <col min="3764" max="3764" width="12.42578125" customWidth="1"/>
    <col min="3765" max="3766" width="8.42578125" customWidth="1"/>
    <col min="3767" max="3767" width="43.42578125" customWidth="1"/>
    <col min="3769" max="3769" width="7.42578125" customWidth="1"/>
    <col min="3770" max="3770" width="11.42578125" customWidth="1"/>
    <col min="3771" max="3772" width="12.42578125" customWidth="1"/>
    <col min="3773" max="3773" width="11.42578125" customWidth="1"/>
    <col min="3774" max="3774" width="8.42578125" customWidth="1"/>
    <col min="3775" max="3775" width="8.42578125" bestFit="1" customWidth="1"/>
    <col min="3776" max="3776" width="17.42578125" bestFit="1" customWidth="1"/>
    <col min="3777" max="3777" width="12.42578125" bestFit="1" customWidth="1"/>
    <col min="3778" max="3779" width="8.42578125" customWidth="1"/>
    <col min="3780" max="3780" width="44" customWidth="1"/>
    <col min="3966" max="3966" width="22.42578125" bestFit="1" customWidth="1"/>
    <col min="3967" max="3967" width="8.42578125" customWidth="1"/>
    <col min="3968" max="3968" width="29.42578125" customWidth="1"/>
    <col min="3969" max="3969" width="7" customWidth="1"/>
    <col min="3970" max="3970" width="22.42578125" bestFit="1" customWidth="1"/>
    <col min="3971" max="3971" width="62.42578125" customWidth="1"/>
    <col min="3972" max="3972" width="2.42578125" customWidth="1"/>
    <col min="3973" max="3973" width="7" customWidth="1"/>
    <col min="3974" max="3974" width="11.42578125" customWidth="1"/>
    <col min="3975" max="3976" width="12.42578125" customWidth="1"/>
    <col min="3977" max="3979" width="8.42578125" customWidth="1"/>
    <col min="3980" max="3980" width="12.42578125" customWidth="1"/>
    <col min="3981" max="3982" width="8.42578125" customWidth="1"/>
    <col min="3983" max="3983" width="44" customWidth="1"/>
    <col min="3984" max="3984" width="10.42578125" customWidth="1"/>
    <col min="3985" max="3985" width="7.42578125" customWidth="1"/>
    <col min="3986" max="3986" width="11.42578125" customWidth="1"/>
    <col min="3987" max="3988" width="12.42578125" customWidth="1"/>
    <col min="3989" max="3989" width="11.42578125" customWidth="1"/>
    <col min="3990" max="3991" width="8.42578125" customWidth="1"/>
    <col min="3992" max="3992" width="17.42578125" customWidth="1"/>
    <col min="3993" max="3993" width="12.42578125" customWidth="1"/>
    <col min="3994" max="3995" width="8.42578125" customWidth="1"/>
    <col min="3996" max="3996" width="44" customWidth="1"/>
    <col min="3998" max="3998" width="7.42578125" customWidth="1"/>
    <col min="3999" max="3999" width="11.42578125" customWidth="1"/>
    <col min="4000" max="4001" width="12.42578125" customWidth="1"/>
    <col min="4002" max="4002" width="11.42578125" customWidth="1"/>
    <col min="4003" max="4004" width="8.42578125" customWidth="1"/>
    <col min="4005" max="4005" width="17.42578125" customWidth="1"/>
    <col min="4006" max="4006" width="12.42578125" customWidth="1"/>
    <col min="4007" max="4008" width="8.42578125" customWidth="1"/>
    <col min="4009" max="4009" width="44" customWidth="1"/>
    <col min="4012" max="4012" width="7.42578125" customWidth="1"/>
    <col min="4013" max="4013" width="11.42578125" customWidth="1"/>
    <col min="4014" max="4015" width="12.42578125" customWidth="1"/>
    <col min="4016" max="4016" width="11.42578125" customWidth="1"/>
    <col min="4017" max="4018" width="8.42578125" customWidth="1"/>
    <col min="4019" max="4019" width="17.42578125" customWidth="1"/>
    <col min="4020" max="4020" width="12.42578125" customWidth="1"/>
    <col min="4021" max="4022" width="8.42578125" customWidth="1"/>
    <col min="4023" max="4023" width="43.42578125" customWidth="1"/>
    <col min="4025" max="4025" width="7.42578125" customWidth="1"/>
    <col min="4026" max="4026" width="11.42578125" customWidth="1"/>
    <col min="4027" max="4028" width="12.42578125" customWidth="1"/>
    <col min="4029" max="4029" width="11.42578125" customWidth="1"/>
    <col min="4030" max="4030" width="8.42578125" customWidth="1"/>
    <col min="4031" max="4031" width="8.42578125" bestFit="1" customWidth="1"/>
    <col min="4032" max="4032" width="17.42578125" bestFit="1" customWidth="1"/>
    <col min="4033" max="4033" width="12.42578125" bestFit="1" customWidth="1"/>
    <col min="4034" max="4035" width="8.42578125" customWidth="1"/>
    <col min="4036" max="4036" width="44" customWidth="1"/>
    <col min="4222" max="4222" width="22.42578125" bestFit="1" customWidth="1"/>
    <col min="4223" max="4223" width="8.42578125" customWidth="1"/>
    <col min="4224" max="4224" width="29.42578125" customWidth="1"/>
    <col min="4225" max="4225" width="7" customWidth="1"/>
    <col min="4226" max="4226" width="22.42578125" bestFit="1" customWidth="1"/>
    <col min="4227" max="4227" width="62.42578125" customWidth="1"/>
    <col min="4228" max="4228" width="2.42578125" customWidth="1"/>
    <col min="4229" max="4229" width="7" customWidth="1"/>
    <col min="4230" max="4230" width="11.42578125" customWidth="1"/>
    <col min="4231" max="4232" width="12.42578125" customWidth="1"/>
    <col min="4233" max="4235" width="8.42578125" customWidth="1"/>
    <col min="4236" max="4236" width="12.42578125" customWidth="1"/>
    <col min="4237" max="4238" width="8.42578125" customWidth="1"/>
    <col min="4239" max="4239" width="44" customWidth="1"/>
    <col min="4240" max="4240" width="10.42578125" customWidth="1"/>
    <col min="4241" max="4241" width="7.42578125" customWidth="1"/>
    <col min="4242" max="4242" width="11.42578125" customWidth="1"/>
    <col min="4243" max="4244" width="12.42578125" customWidth="1"/>
    <col min="4245" max="4245" width="11.42578125" customWidth="1"/>
    <col min="4246" max="4247" width="8.42578125" customWidth="1"/>
    <col min="4248" max="4248" width="17.42578125" customWidth="1"/>
    <col min="4249" max="4249" width="12.42578125" customWidth="1"/>
    <col min="4250" max="4251" width="8.42578125" customWidth="1"/>
    <col min="4252" max="4252" width="44" customWidth="1"/>
    <col min="4254" max="4254" width="7.42578125" customWidth="1"/>
    <col min="4255" max="4255" width="11.42578125" customWidth="1"/>
    <col min="4256" max="4257" width="12.42578125" customWidth="1"/>
    <col min="4258" max="4258" width="11.42578125" customWidth="1"/>
    <col min="4259" max="4260" width="8.42578125" customWidth="1"/>
    <col min="4261" max="4261" width="17.42578125" customWidth="1"/>
    <col min="4262" max="4262" width="12.42578125" customWidth="1"/>
    <col min="4263" max="4264" width="8.42578125" customWidth="1"/>
    <col min="4265" max="4265" width="44" customWidth="1"/>
    <col min="4268" max="4268" width="7.42578125" customWidth="1"/>
    <col min="4269" max="4269" width="11.42578125" customWidth="1"/>
    <col min="4270" max="4271" width="12.42578125" customWidth="1"/>
    <col min="4272" max="4272" width="11.42578125" customWidth="1"/>
    <col min="4273" max="4274" width="8.42578125" customWidth="1"/>
    <col min="4275" max="4275" width="17.42578125" customWidth="1"/>
    <col min="4276" max="4276" width="12.42578125" customWidth="1"/>
    <col min="4277" max="4278" width="8.42578125" customWidth="1"/>
    <col min="4279" max="4279" width="43.42578125" customWidth="1"/>
    <col min="4281" max="4281" width="7.42578125" customWidth="1"/>
    <col min="4282" max="4282" width="11.42578125" customWidth="1"/>
    <col min="4283" max="4284" width="12.42578125" customWidth="1"/>
    <col min="4285" max="4285" width="11.42578125" customWidth="1"/>
    <col min="4286" max="4286" width="8.42578125" customWidth="1"/>
    <col min="4287" max="4287" width="8.42578125" bestFit="1" customWidth="1"/>
    <col min="4288" max="4288" width="17.42578125" bestFit="1" customWidth="1"/>
    <col min="4289" max="4289" width="12.42578125" bestFit="1" customWidth="1"/>
    <col min="4290" max="4291" width="8.42578125" customWidth="1"/>
    <col min="4292" max="4292" width="44" customWidth="1"/>
    <col min="4478" max="4478" width="22.42578125" bestFit="1" customWidth="1"/>
    <col min="4479" max="4479" width="8.42578125" customWidth="1"/>
    <col min="4480" max="4480" width="29.42578125" customWidth="1"/>
    <col min="4481" max="4481" width="7" customWidth="1"/>
    <col min="4482" max="4482" width="22.42578125" bestFit="1" customWidth="1"/>
    <col min="4483" max="4483" width="62.42578125" customWidth="1"/>
    <col min="4484" max="4484" width="2.42578125" customWidth="1"/>
    <col min="4485" max="4485" width="7" customWidth="1"/>
    <col min="4486" max="4486" width="11.42578125" customWidth="1"/>
    <col min="4487" max="4488" width="12.42578125" customWidth="1"/>
    <col min="4489" max="4491" width="8.42578125" customWidth="1"/>
    <col min="4492" max="4492" width="12.42578125" customWidth="1"/>
    <col min="4493" max="4494" width="8.42578125" customWidth="1"/>
    <col min="4495" max="4495" width="44" customWidth="1"/>
    <col min="4496" max="4496" width="10.42578125" customWidth="1"/>
    <col min="4497" max="4497" width="7.42578125" customWidth="1"/>
    <col min="4498" max="4498" width="11.42578125" customWidth="1"/>
    <col min="4499" max="4500" width="12.42578125" customWidth="1"/>
    <col min="4501" max="4501" width="11.42578125" customWidth="1"/>
    <col min="4502" max="4503" width="8.42578125" customWidth="1"/>
    <col min="4504" max="4504" width="17.42578125" customWidth="1"/>
    <col min="4505" max="4505" width="12.42578125" customWidth="1"/>
    <col min="4506" max="4507" width="8.42578125" customWidth="1"/>
    <col min="4508" max="4508" width="44" customWidth="1"/>
    <col min="4510" max="4510" width="7.42578125" customWidth="1"/>
    <col min="4511" max="4511" width="11.42578125" customWidth="1"/>
    <col min="4512" max="4513" width="12.42578125" customWidth="1"/>
    <col min="4514" max="4514" width="11.42578125" customWidth="1"/>
    <col min="4515" max="4516" width="8.42578125" customWidth="1"/>
    <col min="4517" max="4517" width="17.42578125" customWidth="1"/>
    <col min="4518" max="4518" width="12.42578125" customWidth="1"/>
    <col min="4519" max="4520" width="8.42578125" customWidth="1"/>
    <col min="4521" max="4521" width="44" customWidth="1"/>
    <col min="4524" max="4524" width="7.42578125" customWidth="1"/>
    <col min="4525" max="4525" width="11.42578125" customWidth="1"/>
    <col min="4526" max="4527" width="12.42578125" customWidth="1"/>
    <col min="4528" max="4528" width="11.42578125" customWidth="1"/>
    <col min="4529" max="4530" width="8.42578125" customWidth="1"/>
    <col min="4531" max="4531" width="17.42578125" customWidth="1"/>
    <col min="4532" max="4532" width="12.42578125" customWidth="1"/>
    <col min="4533" max="4534" width="8.42578125" customWidth="1"/>
    <col min="4535" max="4535" width="43.42578125" customWidth="1"/>
    <col min="4537" max="4537" width="7.42578125" customWidth="1"/>
    <col min="4538" max="4538" width="11.42578125" customWidth="1"/>
    <col min="4539" max="4540" width="12.42578125" customWidth="1"/>
    <col min="4541" max="4541" width="11.42578125" customWidth="1"/>
    <col min="4542" max="4542" width="8.42578125" customWidth="1"/>
    <col min="4543" max="4543" width="8.42578125" bestFit="1" customWidth="1"/>
    <col min="4544" max="4544" width="17.42578125" bestFit="1" customWidth="1"/>
    <col min="4545" max="4545" width="12.42578125" bestFit="1" customWidth="1"/>
    <col min="4546" max="4547" width="8.42578125" customWidth="1"/>
    <col min="4548" max="4548" width="44" customWidth="1"/>
    <col min="4734" max="4734" width="22.42578125" bestFit="1" customWidth="1"/>
    <col min="4735" max="4735" width="8.42578125" customWidth="1"/>
    <col min="4736" max="4736" width="29.42578125" customWidth="1"/>
    <col min="4737" max="4737" width="7" customWidth="1"/>
    <col min="4738" max="4738" width="22.42578125" bestFit="1" customWidth="1"/>
    <col min="4739" max="4739" width="62.42578125" customWidth="1"/>
    <col min="4740" max="4740" width="2.42578125" customWidth="1"/>
    <col min="4741" max="4741" width="7" customWidth="1"/>
    <col min="4742" max="4742" width="11.42578125" customWidth="1"/>
    <col min="4743" max="4744" width="12.42578125" customWidth="1"/>
    <col min="4745" max="4747" width="8.42578125" customWidth="1"/>
    <col min="4748" max="4748" width="12.42578125" customWidth="1"/>
    <col min="4749" max="4750" width="8.42578125" customWidth="1"/>
    <col min="4751" max="4751" width="44" customWidth="1"/>
    <col min="4752" max="4752" width="10.42578125" customWidth="1"/>
    <col min="4753" max="4753" width="7.42578125" customWidth="1"/>
    <col min="4754" max="4754" width="11.42578125" customWidth="1"/>
    <col min="4755" max="4756" width="12.42578125" customWidth="1"/>
    <col min="4757" max="4757" width="11.42578125" customWidth="1"/>
    <col min="4758" max="4759" width="8.42578125" customWidth="1"/>
    <col min="4760" max="4760" width="17.42578125" customWidth="1"/>
    <col min="4761" max="4761" width="12.42578125" customWidth="1"/>
    <col min="4762" max="4763" width="8.42578125" customWidth="1"/>
    <col min="4764" max="4764" width="44" customWidth="1"/>
    <col min="4766" max="4766" width="7.42578125" customWidth="1"/>
    <col min="4767" max="4767" width="11.42578125" customWidth="1"/>
    <col min="4768" max="4769" width="12.42578125" customWidth="1"/>
    <col min="4770" max="4770" width="11.42578125" customWidth="1"/>
    <col min="4771" max="4772" width="8.42578125" customWidth="1"/>
    <col min="4773" max="4773" width="17.42578125" customWidth="1"/>
    <col min="4774" max="4774" width="12.42578125" customWidth="1"/>
    <col min="4775" max="4776" width="8.42578125" customWidth="1"/>
    <col min="4777" max="4777" width="44" customWidth="1"/>
    <col min="4780" max="4780" width="7.42578125" customWidth="1"/>
    <col min="4781" max="4781" width="11.42578125" customWidth="1"/>
    <col min="4782" max="4783" width="12.42578125" customWidth="1"/>
    <col min="4784" max="4784" width="11.42578125" customWidth="1"/>
    <col min="4785" max="4786" width="8.42578125" customWidth="1"/>
    <col min="4787" max="4787" width="17.42578125" customWidth="1"/>
    <col min="4788" max="4788" width="12.42578125" customWidth="1"/>
    <col min="4789" max="4790" width="8.42578125" customWidth="1"/>
    <col min="4791" max="4791" width="43.42578125" customWidth="1"/>
    <col min="4793" max="4793" width="7.42578125" customWidth="1"/>
    <col min="4794" max="4794" width="11.42578125" customWidth="1"/>
    <col min="4795" max="4796" width="12.42578125" customWidth="1"/>
    <col min="4797" max="4797" width="11.42578125" customWidth="1"/>
    <col min="4798" max="4798" width="8.42578125" customWidth="1"/>
    <col min="4799" max="4799" width="8.42578125" bestFit="1" customWidth="1"/>
    <col min="4800" max="4800" width="17.42578125" bestFit="1" customWidth="1"/>
    <col min="4801" max="4801" width="12.42578125" bestFit="1" customWidth="1"/>
    <col min="4802" max="4803" width="8.42578125" customWidth="1"/>
    <col min="4804" max="4804" width="44" customWidth="1"/>
    <col min="4990" max="4990" width="22.42578125" bestFit="1" customWidth="1"/>
    <col min="4991" max="4991" width="8.42578125" customWidth="1"/>
    <col min="4992" max="4992" width="29.42578125" customWidth="1"/>
    <col min="4993" max="4993" width="7" customWidth="1"/>
    <col min="4994" max="4994" width="22.42578125" bestFit="1" customWidth="1"/>
    <col min="4995" max="4995" width="62.42578125" customWidth="1"/>
    <col min="4996" max="4996" width="2.42578125" customWidth="1"/>
    <col min="4997" max="4997" width="7" customWidth="1"/>
    <col min="4998" max="4998" width="11.42578125" customWidth="1"/>
    <col min="4999" max="5000" width="12.42578125" customWidth="1"/>
    <col min="5001" max="5003" width="8.42578125" customWidth="1"/>
    <col min="5004" max="5004" width="12.42578125" customWidth="1"/>
    <col min="5005" max="5006" width="8.42578125" customWidth="1"/>
    <col min="5007" max="5007" width="44" customWidth="1"/>
    <col min="5008" max="5008" width="10.42578125" customWidth="1"/>
    <col min="5009" max="5009" width="7.42578125" customWidth="1"/>
    <col min="5010" max="5010" width="11.42578125" customWidth="1"/>
    <col min="5011" max="5012" width="12.42578125" customWidth="1"/>
    <col min="5013" max="5013" width="11.42578125" customWidth="1"/>
    <col min="5014" max="5015" width="8.42578125" customWidth="1"/>
    <col min="5016" max="5016" width="17.42578125" customWidth="1"/>
    <col min="5017" max="5017" width="12.42578125" customWidth="1"/>
    <col min="5018" max="5019" width="8.42578125" customWidth="1"/>
    <col min="5020" max="5020" width="44" customWidth="1"/>
    <col min="5022" max="5022" width="7.42578125" customWidth="1"/>
    <col min="5023" max="5023" width="11.42578125" customWidth="1"/>
    <col min="5024" max="5025" width="12.42578125" customWidth="1"/>
    <col min="5026" max="5026" width="11.42578125" customWidth="1"/>
    <col min="5027" max="5028" width="8.42578125" customWidth="1"/>
    <col min="5029" max="5029" width="17.42578125" customWidth="1"/>
    <col min="5030" max="5030" width="12.42578125" customWidth="1"/>
    <col min="5031" max="5032" width="8.42578125" customWidth="1"/>
    <col min="5033" max="5033" width="44" customWidth="1"/>
    <col min="5036" max="5036" width="7.42578125" customWidth="1"/>
    <col min="5037" max="5037" width="11.42578125" customWidth="1"/>
    <col min="5038" max="5039" width="12.42578125" customWidth="1"/>
    <col min="5040" max="5040" width="11.42578125" customWidth="1"/>
    <col min="5041" max="5042" width="8.42578125" customWidth="1"/>
    <col min="5043" max="5043" width="17.42578125" customWidth="1"/>
    <col min="5044" max="5044" width="12.42578125" customWidth="1"/>
    <col min="5045" max="5046" width="8.42578125" customWidth="1"/>
    <col min="5047" max="5047" width="43.42578125" customWidth="1"/>
    <col min="5049" max="5049" width="7.42578125" customWidth="1"/>
    <col min="5050" max="5050" width="11.42578125" customWidth="1"/>
    <col min="5051" max="5052" width="12.42578125" customWidth="1"/>
    <col min="5053" max="5053" width="11.42578125" customWidth="1"/>
    <col min="5054" max="5054" width="8.42578125" customWidth="1"/>
    <col min="5055" max="5055" width="8.42578125" bestFit="1" customWidth="1"/>
    <col min="5056" max="5056" width="17.42578125" bestFit="1" customWidth="1"/>
    <col min="5057" max="5057" width="12.42578125" bestFit="1" customWidth="1"/>
    <col min="5058" max="5059" width="8.42578125" customWidth="1"/>
    <col min="5060" max="5060" width="44" customWidth="1"/>
    <col min="5246" max="5246" width="22.42578125" bestFit="1" customWidth="1"/>
    <col min="5247" max="5247" width="8.42578125" customWidth="1"/>
    <col min="5248" max="5248" width="29.42578125" customWidth="1"/>
    <col min="5249" max="5249" width="7" customWidth="1"/>
    <col min="5250" max="5250" width="22.42578125" bestFit="1" customWidth="1"/>
    <col min="5251" max="5251" width="62.42578125" customWidth="1"/>
    <col min="5252" max="5252" width="2.42578125" customWidth="1"/>
    <col min="5253" max="5253" width="7" customWidth="1"/>
    <col min="5254" max="5254" width="11.42578125" customWidth="1"/>
    <col min="5255" max="5256" width="12.42578125" customWidth="1"/>
    <col min="5257" max="5259" width="8.42578125" customWidth="1"/>
    <col min="5260" max="5260" width="12.42578125" customWidth="1"/>
    <col min="5261" max="5262" width="8.42578125" customWidth="1"/>
    <col min="5263" max="5263" width="44" customWidth="1"/>
    <col min="5264" max="5264" width="10.42578125" customWidth="1"/>
    <col min="5265" max="5265" width="7.42578125" customWidth="1"/>
    <col min="5266" max="5266" width="11.42578125" customWidth="1"/>
    <col min="5267" max="5268" width="12.42578125" customWidth="1"/>
    <col min="5269" max="5269" width="11.42578125" customWidth="1"/>
    <col min="5270" max="5271" width="8.42578125" customWidth="1"/>
    <col min="5272" max="5272" width="17.42578125" customWidth="1"/>
    <col min="5273" max="5273" width="12.42578125" customWidth="1"/>
    <col min="5274" max="5275" width="8.42578125" customWidth="1"/>
    <col min="5276" max="5276" width="44" customWidth="1"/>
    <col min="5278" max="5278" width="7.42578125" customWidth="1"/>
    <col min="5279" max="5279" width="11.42578125" customWidth="1"/>
    <col min="5280" max="5281" width="12.42578125" customWidth="1"/>
    <col min="5282" max="5282" width="11.42578125" customWidth="1"/>
    <col min="5283" max="5284" width="8.42578125" customWidth="1"/>
    <col min="5285" max="5285" width="17.42578125" customWidth="1"/>
    <col min="5286" max="5286" width="12.42578125" customWidth="1"/>
    <col min="5287" max="5288" width="8.42578125" customWidth="1"/>
    <col min="5289" max="5289" width="44" customWidth="1"/>
    <col min="5292" max="5292" width="7.42578125" customWidth="1"/>
    <col min="5293" max="5293" width="11.42578125" customWidth="1"/>
    <col min="5294" max="5295" width="12.42578125" customWidth="1"/>
    <col min="5296" max="5296" width="11.42578125" customWidth="1"/>
    <col min="5297" max="5298" width="8.42578125" customWidth="1"/>
    <col min="5299" max="5299" width="17.42578125" customWidth="1"/>
    <col min="5300" max="5300" width="12.42578125" customWidth="1"/>
    <col min="5301" max="5302" width="8.42578125" customWidth="1"/>
    <col min="5303" max="5303" width="43.42578125" customWidth="1"/>
    <col min="5305" max="5305" width="7.42578125" customWidth="1"/>
    <col min="5306" max="5306" width="11.42578125" customWidth="1"/>
    <col min="5307" max="5308" width="12.42578125" customWidth="1"/>
    <col min="5309" max="5309" width="11.42578125" customWidth="1"/>
    <col min="5310" max="5310" width="8.42578125" customWidth="1"/>
    <col min="5311" max="5311" width="8.42578125" bestFit="1" customWidth="1"/>
    <col min="5312" max="5312" width="17.42578125" bestFit="1" customWidth="1"/>
    <col min="5313" max="5313" width="12.42578125" bestFit="1" customWidth="1"/>
    <col min="5314" max="5315" width="8.42578125" customWidth="1"/>
    <col min="5316" max="5316" width="44" customWidth="1"/>
    <col min="5502" max="5502" width="22.42578125" bestFit="1" customWidth="1"/>
    <col min="5503" max="5503" width="8.42578125" customWidth="1"/>
    <col min="5504" max="5504" width="29.42578125" customWidth="1"/>
    <col min="5505" max="5505" width="7" customWidth="1"/>
    <col min="5506" max="5506" width="22.42578125" bestFit="1" customWidth="1"/>
    <col min="5507" max="5507" width="62.42578125" customWidth="1"/>
    <col min="5508" max="5508" width="2.42578125" customWidth="1"/>
    <col min="5509" max="5509" width="7" customWidth="1"/>
    <col min="5510" max="5510" width="11.42578125" customWidth="1"/>
    <col min="5511" max="5512" width="12.42578125" customWidth="1"/>
    <col min="5513" max="5515" width="8.42578125" customWidth="1"/>
    <col min="5516" max="5516" width="12.42578125" customWidth="1"/>
    <col min="5517" max="5518" width="8.42578125" customWidth="1"/>
    <col min="5519" max="5519" width="44" customWidth="1"/>
    <col min="5520" max="5520" width="10.42578125" customWidth="1"/>
    <col min="5521" max="5521" width="7.42578125" customWidth="1"/>
    <col min="5522" max="5522" width="11.42578125" customWidth="1"/>
    <col min="5523" max="5524" width="12.42578125" customWidth="1"/>
    <col min="5525" max="5525" width="11.42578125" customWidth="1"/>
    <col min="5526" max="5527" width="8.42578125" customWidth="1"/>
    <col min="5528" max="5528" width="17.42578125" customWidth="1"/>
    <col min="5529" max="5529" width="12.42578125" customWidth="1"/>
    <col min="5530" max="5531" width="8.42578125" customWidth="1"/>
    <col min="5532" max="5532" width="44" customWidth="1"/>
    <col min="5534" max="5534" width="7.42578125" customWidth="1"/>
    <col min="5535" max="5535" width="11.42578125" customWidth="1"/>
    <col min="5536" max="5537" width="12.42578125" customWidth="1"/>
    <col min="5538" max="5538" width="11.42578125" customWidth="1"/>
    <col min="5539" max="5540" width="8.42578125" customWidth="1"/>
    <col min="5541" max="5541" width="17.42578125" customWidth="1"/>
    <col min="5542" max="5542" width="12.42578125" customWidth="1"/>
    <col min="5543" max="5544" width="8.42578125" customWidth="1"/>
    <col min="5545" max="5545" width="44" customWidth="1"/>
    <col min="5548" max="5548" width="7.42578125" customWidth="1"/>
    <col min="5549" max="5549" width="11.42578125" customWidth="1"/>
    <col min="5550" max="5551" width="12.42578125" customWidth="1"/>
    <col min="5552" max="5552" width="11.42578125" customWidth="1"/>
    <col min="5553" max="5554" width="8.42578125" customWidth="1"/>
    <col min="5555" max="5555" width="17.42578125" customWidth="1"/>
    <col min="5556" max="5556" width="12.42578125" customWidth="1"/>
    <col min="5557" max="5558" width="8.42578125" customWidth="1"/>
    <col min="5559" max="5559" width="43.42578125" customWidth="1"/>
    <col min="5561" max="5561" width="7.42578125" customWidth="1"/>
    <col min="5562" max="5562" width="11.42578125" customWidth="1"/>
    <col min="5563" max="5564" width="12.42578125" customWidth="1"/>
    <col min="5565" max="5565" width="11.42578125" customWidth="1"/>
    <col min="5566" max="5566" width="8.42578125" customWidth="1"/>
    <col min="5567" max="5567" width="8.42578125" bestFit="1" customWidth="1"/>
    <col min="5568" max="5568" width="17.42578125" bestFit="1" customWidth="1"/>
    <col min="5569" max="5569" width="12.42578125" bestFit="1" customWidth="1"/>
    <col min="5570" max="5571" width="8.42578125" customWidth="1"/>
    <col min="5572" max="5572" width="44" customWidth="1"/>
    <col min="5758" max="5758" width="22.42578125" bestFit="1" customWidth="1"/>
    <col min="5759" max="5759" width="8.42578125" customWidth="1"/>
    <col min="5760" max="5760" width="29.42578125" customWidth="1"/>
    <col min="5761" max="5761" width="7" customWidth="1"/>
    <col min="5762" max="5762" width="22.42578125" bestFit="1" customWidth="1"/>
    <col min="5763" max="5763" width="62.42578125" customWidth="1"/>
    <col min="5764" max="5764" width="2.42578125" customWidth="1"/>
    <col min="5765" max="5765" width="7" customWidth="1"/>
    <col min="5766" max="5766" width="11.42578125" customWidth="1"/>
    <col min="5767" max="5768" width="12.42578125" customWidth="1"/>
    <col min="5769" max="5771" width="8.42578125" customWidth="1"/>
    <col min="5772" max="5772" width="12.42578125" customWidth="1"/>
    <col min="5773" max="5774" width="8.42578125" customWidth="1"/>
    <col min="5775" max="5775" width="44" customWidth="1"/>
    <col min="5776" max="5776" width="10.42578125" customWidth="1"/>
    <col min="5777" max="5777" width="7.42578125" customWidth="1"/>
    <col min="5778" max="5778" width="11.42578125" customWidth="1"/>
    <col min="5779" max="5780" width="12.42578125" customWidth="1"/>
    <col min="5781" max="5781" width="11.42578125" customWidth="1"/>
    <col min="5782" max="5783" width="8.42578125" customWidth="1"/>
    <col min="5784" max="5784" width="17.42578125" customWidth="1"/>
    <col min="5785" max="5785" width="12.42578125" customWidth="1"/>
    <col min="5786" max="5787" width="8.42578125" customWidth="1"/>
    <col min="5788" max="5788" width="44" customWidth="1"/>
    <col min="5790" max="5790" width="7.42578125" customWidth="1"/>
    <col min="5791" max="5791" width="11.42578125" customWidth="1"/>
    <col min="5792" max="5793" width="12.42578125" customWidth="1"/>
    <col min="5794" max="5794" width="11.42578125" customWidth="1"/>
    <col min="5795" max="5796" width="8.42578125" customWidth="1"/>
    <col min="5797" max="5797" width="17.42578125" customWidth="1"/>
    <col min="5798" max="5798" width="12.42578125" customWidth="1"/>
    <col min="5799" max="5800" width="8.42578125" customWidth="1"/>
    <col min="5801" max="5801" width="44" customWidth="1"/>
    <col min="5804" max="5804" width="7.42578125" customWidth="1"/>
    <col min="5805" max="5805" width="11.42578125" customWidth="1"/>
    <col min="5806" max="5807" width="12.42578125" customWidth="1"/>
    <col min="5808" max="5808" width="11.42578125" customWidth="1"/>
    <col min="5809" max="5810" width="8.42578125" customWidth="1"/>
    <col min="5811" max="5811" width="17.42578125" customWidth="1"/>
    <col min="5812" max="5812" width="12.42578125" customWidth="1"/>
    <col min="5813" max="5814" width="8.42578125" customWidth="1"/>
    <col min="5815" max="5815" width="43.42578125" customWidth="1"/>
    <col min="5817" max="5817" width="7.42578125" customWidth="1"/>
    <col min="5818" max="5818" width="11.42578125" customWidth="1"/>
    <col min="5819" max="5820" width="12.42578125" customWidth="1"/>
    <col min="5821" max="5821" width="11.42578125" customWidth="1"/>
    <col min="5822" max="5822" width="8.42578125" customWidth="1"/>
    <col min="5823" max="5823" width="8.42578125" bestFit="1" customWidth="1"/>
    <col min="5824" max="5824" width="17.42578125" bestFit="1" customWidth="1"/>
    <col min="5825" max="5825" width="12.42578125" bestFit="1" customWidth="1"/>
    <col min="5826" max="5827" width="8.42578125" customWidth="1"/>
    <col min="5828" max="5828" width="44" customWidth="1"/>
    <col min="6014" max="6014" width="22.42578125" bestFit="1" customWidth="1"/>
    <col min="6015" max="6015" width="8.42578125" customWidth="1"/>
    <col min="6016" max="6016" width="29.42578125" customWidth="1"/>
    <col min="6017" max="6017" width="7" customWidth="1"/>
    <col min="6018" max="6018" width="22.42578125" bestFit="1" customWidth="1"/>
    <col min="6019" max="6019" width="62.42578125" customWidth="1"/>
    <col min="6020" max="6020" width="2.42578125" customWidth="1"/>
    <col min="6021" max="6021" width="7" customWidth="1"/>
    <col min="6022" max="6022" width="11.42578125" customWidth="1"/>
    <col min="6023" max="6024" width="12.42578125" customWidth="1"/>
    <col min="6025" max="6027" width="8.42578125" customWidth="1"/>
    <col min="6028" max="6028" width="12.42578125" customWidth="1"/>
    <col min="6029" max="6030" width="8.42578125" customWidth="1"/>
    <col min="6031" max="6031" width="44" customWidth="1"/>
    <col min="6032" max="6032" width="10.42578125" customWidth="1"/>
    <col min="6033" max="6033" width="7.42578125" customWidth="1"/>
    <col min="6034" max="6034" width="11.42578125" customWidth="1"/>
    <col min="6035" max="6036" width="12.42578125" customWidth="1"/>
    <col min="6037" max="6037" width="11.42578125" customWidth="1"/>
    <col min="6038" max="6039" width="8.42578125" customWidth="1"/>
    <col min="6040" max="6040" width="17.42578125" customWidth="1"/>
    <col min="6041" max="6041" width="12.42578125" customWidth="1"/>
    <col min="6042" max="6043" width="8.42578125" customWidth="1"/>
    <col min="6044" max="6044" width="44" customWidth="1"/>
    <col min="6046" max="6046" width="7.42578125" customWidth="1"/>
    <col min="6047" max="6047" width="11.42578125" customWidth="1"/>
    <col min="6048" max="6049" width="12.42578125" customWidth="1"/>
    <col min="6050" max="6050" width="11.42578125" customWidth="1"/>
    <col min="6051" max="6052" width="8.42578125" customWidth="1"/>
    <col min="6053" max="6053" width="17.42578125" customWidth="1"/>
    <col min="6054" max="6054" width="12.42578125" customWidth="1"/>
    <col min="6055" max="6056" width="8.42578125" customWidth="1"/>
    <col min="6057" max="6057" width="44" customWidth="1"/>
    <col min="6060" max="6060" width="7.42578125" customWidth="1"/>
    <col min="6061" max="6061" width="11.42578125" customWidth="1"/>
    <col min="6062" max="6063" width="12.42578125" customWidth="1"/>
    <col min="6064" max="6064" width="11.42578125" customWidth="1"/>
    <col min="6065" max="6066" width="8.42578125" customWidth="1"/>
    <col min="6067" max="6067" width="17.42578125" customWidth="1"/>
    <col min="6068" max="6068" width="12.42578125" customWidth="1"/>
    <col min="6069" max="6070" width="8.42578125" customWidth="1"/>
    <col min="6071" max="6071" width="43.42578125" customWidth="1"/>
    <col min="6073" max="6073" width="7.42578125" customWidth="1"/>
    <col min="6074" max="6074" width="11.42578125" customWidth="1"/>
    <col min="6075" max="6076" width="12.42578125" customWidth="1"/>
    <col min="6077" max="6077" width="11.42578125" customWidth="1"/>
    <col min="6078" max="6078" width="8.42578125" customWidth="1"/>
    <col min="6079" max="6079" width="8.42578125" bestFit="1" customWidth="1"/>
    <col min="6080" max="6080" width="17.42578125" bestFit="1" customWidth="1"/>
    <col min="6081" max="6081" width="12.42578125" bestFit="1" customWidth="1"/>
    <col min="6082" max="6083" width="8.42578125" customWidth="1"/>
    <col min="6084" max="6084" width="44" customWidth="1"/>
    <col min="6270" max="6270" width="22.42578125" bestFit="1" customWidth="1"/>
    <col min="6271" max="6271" width="8.42578125" customWidth="1"/>
    <col min="6272" max="6272" width="29.42578125" customWidth="1"/>
    <col min="6273" max="6273" width="7" customWidth="1"/>
    <col min="6274" max="6274" width="22.42578125" bestFit="1" customWidth="1"/>
    <col min="6275" max="6275" width="62.42578125" customWidth="1"/>
    <col min="6276" max="6276" width="2.42578125" customWidth="1"/>
    <col min="6277" max="6277" width="7" customWidth="1"/>
    <col min="6278" max="6278" width="11.42578125" customWidth="1"/>
    <col min="6279" max="6280" width="12.42578125" customWidth="1"/>
    <col min="6281" max="6283" width="8.42578125" customWidth="1"/>
    <col min="6284" max="6284" width="12.42578125" customWidth="1"/>
    <col min="6285" max="6286" width="8.42578125" customWidth="1"/>
    <col min="6287" max="6287" width="44" customWidth="1"/>
    <col min="6288" max="6288" width="10.42578125" customWidth="1"/>
    <col min="6289" max="6289" width="7.42578125" customWidth="1"/>
    <col min="6290" max="6290" width="11.42578125" customWidth="1"/>
    <col min="6291" max="6292" width="12.42578125" customWidth="1"/>
    <col min="6293" max="6293" width="11.42578125" customWidth="1"/>
    <col min="6294" max="6295" width="8.42578125" customWidth="1"/>
    <col min="6296" max="6296" width="17.42578125" customWidth="1"/>
    <col min="6297" max="6297" width="12.42578125" customWidth="1"/>
    <col min="6298" max="6299" width="8.42578125" customWidth="1"/>
    <col min="6300" max="6300" width="44" customWidth="1"/>
    <col min="6302" max="6302" width="7.42578125" customWidth="1"/>
    <col min="6303" max="6303" width="11.42578125" customWidth="1"/>
    <col min="6304" max="6305" width="12.42578125" customWidth="1"/>
    <col min="6306" max="6306" width="11.42578125" customWidth="1"/>
    <col min="6307" max="6308" width="8.42578125" customWidth="1"/>
    <col min="6309" max="6309" width="17.42578125" customWidth="1"/>
    <col min="6310" max="6310" width="12.42578125" customWidth="1"/>
    <col min="6311" max="6312" width="8.42578125" customWidth="1"/>
    <col min="6313" max="6313" width="44" customWidth="1"/>
    <col min="6316" max="6316" width="7.42578125" customWidth="1"/>
    <col min="6317" max="6317" width="11.42578125" customWidth="1"/>
    <col min="6318" max="6319" width="12.42578125" customWidth="1"/>
    <col min="6320" max="6320" width="11.42578125" customWidth="1"/>
    <col min="6321" max="6322" width="8.42578125" customWidth="1"/>
    <col min="6323" max="6323" width="17.42578125" customWidth="1"/>
    <col min="6324" max="6324" width="12.42578125" customWidth="1"/>
    <col min="6325" max="6326" width="8.42578125" customWidth="1"/>
    <col min="6327" max="6327" width="43.42578125" customWidth="1"/>
    <col min="6329" max="6329" width="7.42578125" customWidth="1"/>
    <col min="6330" max="6330" width="11.42578125" customWidth="1"/>
    <col min="6331" max="6332" width="12.42578125" customWidth="1"/>
    <col min="6333" max="6333" width="11.42578125" customWidth="1"/>
    <col min="6334" max="6334" width="8.42578125" customWidth="1"/>
    <col min="6335" max="6335" width="8.42578125" bestFit="1" customWidth="1"/>
    <col min="6336" max="6336" width="17.42578125" bestFit="1" customWidth="1"/>
    <col min="6337" max="6337" width="12.42578125" bestFit="1" customWidth="1"/>
    <col min="6338" max="6339" width="8.42578125" customWidth="1"/>
    <col min="6340" max="6340" width="44" customWidth="1"/>
    <col min="6526" max="6526" width="22.42578125" bestFit="1" customWidth="1"/>
    <col min="6527" max="6527" width="8.42578125" customWidth="1"/>
    <col min="6528" max="6528" width="29.42578125" customWidth="1"/>
    <col min="6529" max="6529" width="7" customWidth="1"/>
    <col min="6530" max="6530" width="22.42578125" bestFit="1" customWidth="1"/>
    <col min="6531" max="6531" width="62.42578125" customWidth="1"/>
    <col min="6532" max="6532" width="2.42578125" customWidth="1"/>
    <col min="6533" max="6533" width="7" customWidth="1"/>
    <col min="6534" max="6534" width="11.42578125" customWidth="1"/>
    <col min="6535" max="6536" width="12.42578125" customWidth="1"/>
    <col min="6537" max="6539" width="8.42578125" customWidth="1"/>
    <col min="6540" max="6540" width="12.42578125" customWidth="1"/>
    <col min="6541" max="6542" width="8.42578125" customWidth="1"/>
    <col min="6543" max="6543" width="44" customWidth="1"/>
    <col min="6544" max="6544" width="10.42578125" customWidth="1"/>
    <col min="6545" max="6545" width="7.42578125" customWidth="1"/>
    <col min="6546" max="6546" width="11.42578125" customWidth="1"/>
    <col min="6547" max="6548" width="12.42578125" customWidth="1"/>
    <col min="6549" max="6549" width="11.42578125" customWidth="1"/>
    <col min="6550" max="6551" width="8.42578125" customWidth="1"/>
    <col min="6552" max="6552" width="17.42578125" customWidth="1"/>
    <col min="6553" max="6553" width="12.42578125" customWidth="1"/>
    <col min="6554" max="6555" width="8.42578125" customWidth="1"/>
    <col min="6556" max="6556" width="44" customWidth="1"/>
    <col min="6558" max="6558" width="7.42578125" customWidth="1"/>
    <col min="6559" max="6559" width="11.42578125" customWidth="1"/>
    <col min="6560" max="6561" width="12.42578125" customWidth="1"/>
    <col min="6562" max="6562" width="11.42578125" customWidth="1"/>
    <col min="6563" max="6564" width="8.42578125" customWidth="1"/>
    <col min="6565" max="6565" width="17.42578125" customWidth="1"/>
    <col min="6566" max="6566" width="12.42578125" customWidth="1"/>
    <col min="6567" max="6568" width="8.42578125" customWidth="1"/>
    <col min="6569" max="6569" width="44" customWidth="1"/>
    <col min="6572" max="6572" width="7.42578125" customWidth="1"/>
    <col min="6573" max="6573" width="11.42578125" customWidth="1"/>
    <col min="6574" max="6575" width="12.42578125" customWidth="1"/>
    <col min="6576" max="6576" width="11.42578125" customWidth="1"/>
    <col min="6577" max="6578" width="8.42578125" customWidth="1"/>
    <col min="6579" max="6579" width="17.42578125" customWidth="1"/>
    <col min="6580" max="6580" width="12.42578125" customWidth="1"/>
    <col min="6581" max="6582" width="8.42578125" customWidth="1"/>
    <col min="6583" max="6583" width="43.42578125" customWidth="1"/>
    <col min="6585" max="6585" width="7.42578125" customWidth="1"/>
    <col min="6586" max="6586" width="11.42578125" customWidth="1"/>
    <col min="6587" max="6588" width="12.42578125" customWidth="1"/>
    <col min="6589" max="6589" width="11.42578125" customWidth="1"/>
    <col min="6590" max="6590" width="8.42578125" customWidth="1"/>
    <col min="6591" max="6591" width="8.42578125" bestFit="1" customWidth="1"/>
    <col min="6592" max="6592" width="17.42578125" bestFit="1" customWidth="1"/>
    <col min="6593" max="6593" width="12.42578125" bestFit="1" customWidth="1"/>
    <col min="6594" max="6595" width="8.42578125" customWidth="1"/>
    <col min="6596" max="6596" width="44" customWidth="1"/>
    <col min="6782" max="6782" width="22.42578125" bestFit="1" customWidth="1"/>
    <col min="6783" max="6783" width="8.42578125" customWidth="1"/>
    <col min="6784" max="6784" width="29.42578125" customWidth="1"/>
    <col min="6785" max="6785" width="7" customWidth="1"/>
    <col min="6786" max="6786" width="22.42578125" bestFit="1" customWidth="1"/>
    <col min="6787" max="6787" width="62.42578125" customWidth="1"/>
    <col min="6788" max="6788" width="2.42578125" customWidth="1"/>
    <col min="6789" max="6789" width="7" customWidth="1"/>
    <col min="6790" max="6790" width="11.42578125" customWidth="1"/>
    <col min="6791" max="6792" width="12.42578125" customWidth="1"/>
    <col min="6793" max="6795" width="8.42578125" customWidth="1"/>
    <col min="6796" max="6796" width="12.42578125" customWidth="1"/>
    <col min="6797" max="6798" width="8.42578125" customWidth="1"/>
    <col min="6799" max="6799" width="44" customWidth="1"/>
    <col min="6800" max="6800" width="10.42578125" customWidth="1"/>
    <col min="6801" max="6801" width="7.42578125" customWidth="1"/>
    <col min="6802" max="6802" width="11.42578125" customWidth="1"/>
    <col min="6803" max="6804" width="12.42578125" customWidth="1"/>
    <col min="6805" max="6805" width="11.42578125" customWidth="1"/>
    <col min="6806" max="6807" width="8.42578125" customWidth="1"/>
    <col min="6808" max="6808" width="17.42578125" customWidth="1"/>
    <col min="6809" max="6809" width="12.42578125" customWidth="1"/>
    <col min="6810" max="6811" width="8.42578125" customWidth="1"/>
    <col min="6812" max="6812" width="44" customWidth="1"/>
    <col min="6814" max="6814" width="7.42578125" customWidth="1"/>
    <col min="6815" max="6815" width="11.42578125" customWidth="1"/>
    <col min="6816" max="6817" width="12.42578125" customWidth="1"/>
    <col min="6818" max="6818" width="11.42578125" customWidth="1"/>
    <col min="6819" max="6820" width="8.42578125" customWidth="1"/>
    <col min="6821" max="6821" width="17.42578125" customWidth="1"/>
    <col min="6822" max="6822" width="12.42578125" customWidth="1"/>
    <col min="6823" max="6824" width="8.42578125" customWidth="1"/>
    <col min="6825" max="6825" width="44" customWidth="1"/>
    <col min="6828" max="6828" width="7.42578125" customWidth="1"/>
    <col min="6829" max="6829" width="11.42578125" customWidth="1"/>
    <col min="6830" max="6831" width="12.42578125" customWidth="1"/>
    <col min="6832" max="6832" width="11.42578125" customWidth="1"/>
    <col min="6833" max="6834" width="8.42578125" customWidth="1"/>
    <col min="6835" max="6835" width="17.42578125" customWidth="1"/>
    <col min="6836" max="6836" width="12.42578125" customWidth="1"/>
    <col min="6837" max="6838" width="8.42578125" customWidth="1"/>
    <col min="6839" max="6839" width="43.42578125" customWidth="1"/>
    <col min="6841" max="6841" width="7.42578125" customWidth="1"/>
    <col min="6842" max="6842" width="11.42578125" customWidth="1"/>
    <col min="6843" max="6844" width="12.42578125" customWidth="1"/>
    <col min="6845" max="6845" width="11.42578125" customWidth="1"/>
    <col min="6846" max="6846" width="8.42578125" customWidth="1"/>
    <col min="6847" max="6847" width="8.42578125" bestFit="1" customWidth="1"/>
    <col min="6848" max="6848" width="17.42578125" bestFit="1" customWidth="1"/>
    <col min="6849" max="6849" width="12.42578125" bestFit="1" customWidth="1"/>
    <col min="6850" max="6851" width="8.42578125" customWidth="1"/>
    <col min="6852" max="6852" width="44" customWidth="1"/>
    <col min="7038" max="7038" width="22.42578125" bestFit="1" customWidth="1"/>
    <col min="7039" max="7039" width="8.42578125" customWidth="1"/>
    <col min="7040" max="7040" width="29.42578125" customWidth="1"/>
    <col min="7041" max="7041" width="7" customWidth="1"/>
    <col min="7042" max="7042" width="22.42578125" bestFit="1" customWidth="1"/>
    <col min="7043" max="7043" width="62.42578125" customWidth="1"/>
    <col min="7044" max="7044" width="2.42578125" customWidth="1"/>
    <col min="7045" max="7045" width="7" customWidth="1"/>
    <col min="7046" max="7046" width="11.42578125" customWidth="1"/>
    <col min="7047" max="7048" width="12.42578125" customWidth="1"/>
    <col min="7049" max="7051" width="8.42578125" customWidth="1"/>
    <col min="7052" max="7052" width="12.42578125" customWidth="1"/>
    <col min="7053" max="7054" width="8.42578125" customWidth="1"/>
    <col min="7055" max="7055" width="44" customWidth="1"/>
    <col min="7056" max="7056" width="10.42578125" customWidth="1"/>
    <col min="7057" max="7057" width="7.42578125" customWidth="1"/>
    <col min="7058" max="7058" width="11.42578125" customWidth="1"/>
    <col min="7059" max="7060" width="12.42578125" customWidth="1"/>
    <col min="7061" max="7061" width="11.42578125" customWidth="1"/>
    <col min="7062" max="7063" width="8.42578125" customWidth="1"/>
    <col min="7064" max="7064" width="17.42578125" customWidth="1"/>
    <col min="7065" max="7065" width="12.42578125" customWidth="1"/>
    <col min="7066" max="7067" width="8.42578125" customWidth="1"/>
    <col min="7068" max="7068" width="44" customWidth="1"/>
    <col min="7070" max="7070" width="7.42578125" customWidth="1"/>
    <col min="7071" max="7071" width="11.42578125" customWidth="1"/>
    <col min="7072" max="7073" width="12.42578125" customWidth="1"/>
    <col min="7074" max="7074" width="11.42578125" customWidth="1"/>
    <col min="7075" max="7076" width="8.42578125" customWidth="1"/>
    <col min="7077" max="7077" width="17.42578125" customWidth="1"/>
    <col min="7078" max="7078" width="12.42578125" customWidth="1"/>
    <col min="7079" max="7080" width="8.42578125" customWidth="1"/>
    <col min="7081" max="7081" width="44" customWidth="1"/>
    <col min="7084" max="7084" width="7.42578125" customWidth="1"/>
    <col min="7085" max="7085" width="11.42578125" customWidth="1"/>
    <col min="7086" max="7087" width="12.42578125" customWidth="1"/>
    <col min="7088" max="7088" width="11.42578125" customWidth="1"/>
    <col min="7089" max="7090" width="8.42578125" customWidth="1"/>
    <col min="7091" max="7091" width="17.42578125" customWidth="1"/>
    <col min="7092" max="7092" width="12.42578125" customWidth="1"/>
    <col min="7093" max="7094" width="8.42578125" customWidth="1"/>
    <col min="7095" max="7095" width="43.42578125" customWidth="1"/>
    <col min="7097" max="7097" width="7.42578125" customWidth="1"/>
    <col min="7098" max="7098" width="11.42578125" customWidth="1"/>
    <col min="7099" max="7100" width="12.42578125" customWidth="1"/>
    <col min="7101" max="7101" width="11.42578125" customWidth="1"/>
    <col min="7102" max="7102" width="8.42578125" customWidth="1"/>
    <col min="7103" max="7103" width="8.42578125" bestFit="1" customWidth="1"/>
    <col min="7104" max="7104" width="17.42578125" bestFit="1" customWidth="1"/>
    <col min="7105" max="7105" width="12.42578125" bestFit="1" customWidth="1"/>
    <col min="7106" max="7107" width="8.42578125" customWidth="1"/>
    <col min="7108" max="7108" width="44" customWidth="1"/>
    <col min="7294" max="7294" width="22.42578125" bestFit="1" customWidth="1"/>
    <col min="7295" max="7295" width="8.42578125" customWidth="1"/>
    <col min="7296" max="7296" width="29.42578125" customWidth="1"/>
    <col min="7297" max="7297" width="7" customWidth="1"/>
    <col min="7298" max="7298" width="22.42578125" bestFit="1" customWidth="1"/>
    <col min="7299" max="7299" width="62.42578125" customWidth="1"/>
    <col min="7300" max="7300" width="2.42578125" customWidth="1"/>
    <col min="7301" max="7301" width="7" customWidth="1"/>
    <col min="7302" max="7302" width="11.42578125" customWidth="1"/>
    <col min="7303" max="7304" width="12.42578125" customWidth="1"/>
    <col min="7305" max="7307" width="8.42578125" customWidth="1"/>
    <col min="7308" max="7308" width="12.42578125" customWidth="1"/>
    <col min="7309" max="7310" width="8.42578125" customWidth="1"/>
    <col min="7311" max="7311" width="44" customWidth="1"/>
    <col min="7312" max="7312" width="10.42578125" customWidth="1"/>
    <col min="7313" max="7313" width="7.42578125" customWidth="1"/>
    <col min="7314" max="7314" width="11.42578125" customWidth="1"/>
    <col min="7315" max="7316" width="12.42578125" customWidth="1"/>
    <col min="7317" max="7317" width="11.42578125" customWidth="1"/>
    <col min="7318" max="7319" width="8.42578125" customWidth="1"/>
    <col min="7320" max="7320" width="17.42578125" customWidth="1"/>
    <col min="7321" max="7321" width="12.42578125" customWidth="1"/>
    <col min="7322" max="7323" width="8.42578125" customWidth="1"/>
    <col min="7324" max="7324" width="44" customWidth="1"/>
    <col min="7326" max="7326" width="7.42578125" customWidth="1"/>
    <col min="7327" max="7327" width="11.42578125" customWidth="1"/>
    <col min="7328" max="7329" width="12.42578125" customWidth="1"/>
    <col min="7330" max="7330" width="11.42578125" customWidth="1"/>
    <col min="7331" max="7332" width="8.42578125" customWidth="1"/>
    <col min="7333" max="7333" width="17.42578125" customWidth="1"/>
    <col min="7334" max="7334" width="12.42578125" customWidth="1"/>
    <col min="7335" max="7336" width="8.42578125" customWidth="1"/>
    <col min="7337" max="7337" width="44" customWidth="1"/>
    <col min="7340" max="7340" width="7.42578125" customWidth="1"/>
    <col min="7341" max="7341" width="11.42578125" customWidth="1"/>
    <col min="7342" max="7343" width="12.42578125" customWidth="1"/>
    <col min="7344" max="7344" width="11.42578125" customWidth="1"/>
    <col min="7345" max="7346" width="8.42578125" customWidth="1"/>
    <col min="7347" max="7347" width="17.42578125" customWidth="1"/>
    <col min="7348" max="7348" width="12.42578125" customWidth="1"/>
    <col min="7349" max="7350" width="8.42578125" customWidth="1"/>
    <col min="7351" max="7351" width="43.42578125" customWidth="1"/>
    <col min="7353" max="7353" width="7.42578125" customWidth="1"/>
    <col min="7354" max="7354" width="11.42578125" customWidth="1"/>
    <col min="7355" max="7356" width="12.42578125" customWidth="1"/>
    <col min="7357" max="7357" width="11.42578125" customWidth="1"/>
    <col min="7358" max="7358" width="8.42578125" customWidth="1"/>
    <col min="7359" max="7359" width="8.42578125" bestFit="1" customWidth="1"/>
    <col min="7360" max="7360" width="17.42578125" bestFit="1" customWidth="1"/>
    <col min="7361" max="7361" width="12.42578125" bestFit="1" customWidth="1"/>
    <col min="7362" max="7363" width="8.42578125" customWidth="1"/>
    <col min="7364" max="7364" width="44" customWidth="1"/>
    <col min="7550" max="7550" width="22.42578125" bestFit="1" customWidth="1"/>
    <col min="7551" max="7551" width="8.42578125" customWidth="1"/>
    <col min="7552" max="7552" width="29.42578125" customWidth="1"/>
    <col min="7553" max="7553" width="7" customWidth="1"/>
    <col min="7554" max="7554" width="22.42578125" bestFit="1" customWidth="1"/>
    <col min="7555" max="7555" width="62.42578125" customWidth="1"/>
    <col min="7556" max="7556" width="2.42578125" customWidth="1"/>
    <col min="7557" max="7557" width="7" customWidth="1"/>
    <col min="7558" max="7558" width="11.42578125" customWidth="1"/>
    <col min="7559" max="7560" width="12.42578125" customWidth="1"/>
    <col min="7561" max="7563" width="8.42578125" customWidth="1"/>
    <col min="7564" max="7564" width="12.42578125" customWidth="1"/>
    <col min="7565" max="7566" width="8.42578125" customWidth="1"/>
    <col min="7567" max="7567" width="44" customWidth="1"/>
    <col min="7568" max="7568" width="10.42578125" customWidth="1"/>
    <col min="7569" max="7569" width="7.42578125" customWidth="1"/>
    <col min="7570" max="7570" width="11.42578125" customWidth="1"/>
    <col min="7571" max="7572" width="12.42578125" customWidth="1"/>
    <col min="7573" max="7573" width="11.42578125" customWidth="1"/>
    <col min="7574" max="7575" width="8.42578125" customWidth="1"/>
    <col min="7576" max="7576" width="17.42578125" customWidth="1"/>
    <col min="7577" max="7577" width="12.42578125" customWidth="1"/>
    <col min="7578" max="7579" width="8.42578125" customWidth="1"/>
    <col min="7580" max="7580" width="44" customWidth="1"/>
    <col min="7582" max="7582" width="7.42578125" customWidth="1"/>
    <col min="7583" max="7583" width="11.42578125" customWidth="1"/>
    <col min="7584" max="7585" width="12.42578125" customWidth="1"/>
    <col min="7586" max="7586" width="11.42578125" customWidth="1"/>
    <col min="7587" max="7588" width="8.42578125" customWidth="1"/>
    <col min="7589" max="7589" width="17.42578125" customWidth="1"/>
    <col min="7590" max="7590" width="12.42578125" customWidth="1"/>
    <col min="7591" max="7592" width="8.42578125" customWidth="1"/>
    <col min="7593" max="7593" width="44" customWidth="1"/>
    <col min="7596" max="7596" width="7.42578125" customWidth="1"/>
    <col min="7597" max="7597" width="11.42578125" customWidth="1"/>
    <col min="7598" max="7599" width="12.42578125" customWidth="1"/>
    <col min="7600" max="7600" width="11.42578125" customWidth="1"/>
    <col min="7601" max="7602" width="8.42578125" customWidth="1"/>
    <col min="7603" max="7603" width="17.42578125" customWidth="1"/>
    <col min="7604" max="7604" width="12.42578125" customWidth="1"/>
    <col min="7605" max="7606" width="8.42578125" customWidth="1"/>
    <col min="7607" max="7607" width="43.42578125" customWidth="1"/>
    <col min="7609" max="7609" width="7.42578125" customWidth="1"/>
    <col min="7610" max="7610" width="11.42578125" customWidth="1"/>
    <col min="7611" max="7612" width="12.42578125" customWidth="1"/>
    <col min="7613" max="7613" width="11.42578125" customWidth="1"/>
    <col min="7614" max="7614" width="8.42578125" customWidth="1"/>
    <col min="7615" max="7615" width="8.42578125" bestFit="1" customWidth="1"/>
    <col min="7616" max="7616" width="17.42578125" bestFit="1" customWidth="1"/>
    <col min="7617" max="7617" width="12.42578125" bestFit="1" customWidth="1"/>
    <col min="7618" max="7619" width="8.42578125" customWidth="1"/>
    <col min="7620" max="7620" width="44" customWidth="1"/>
    <col min="7806" max="7806" width="22.42578125" bestFit="1" customWidth="1"/>
    <col min="7807" max="7807" width="8.42578125" customWidth="1"/>
    <col min="7808" max="7808" width="29.42578125" customWidth="1"/>
    <col min="7809" max="7809" width="7" customWidth="1"/>
    <col min="7810" max="7810" width="22.42578125" bestFit="1" customWidth="1"/>
    <col min="7811" max="7811" width="62.42578125" customWidth="1"/>
    <col min="7812" max="7812" width="2.42578125" customWidth="1"/>
    <col min="7813" max="7813" width="7" customWidth="1"/>
    <col min="7814" max="7814" width="11.42578125" customWidth="1"/>
    <col min="7815" max="7816" width="12.42578125" customWidth="1"/>
    <col min="7817" max="7819" width="8.42578125" customWidth="1"/>
    <col min="7820" max="7820" width="12.42578125" customWidth="1"/>
    <col min="7821" max="7822" width="8.42578125" customWidth="1"/>
    <col min="7823" max="7823" width="44" customWidth="1"/>
    <col min="7824" max="7824" width="10.42578125" customWidth="1"/>
    <col min="7825" max="7825" width="7.42578125" customWidth="1"/>
    <col min="7826" max="7826" width="11.42578125" customWidth="1"/>
    <col min="7827" max="7828" width="12.42578125" customWidth="1"/>
    <col min="7829" max="7829" width="11.42578125" customWidth="1"/>
    <col min="7830" max="7831" width="8.42578125" customWidth="1"/>
    <col min="7832" max="7832" width="17.42578125" customWidth="1"/>
    <col min="7833" max="7833" width="12.42578125" customWidth="1"/>
    <col min="7834" max="7835" width="8.42578125" customWidth="1"/>
    <col min="7836" max="7836" width="44" customWidth="1"/>
    <col min="7838" max="7838" width="7.42578125" customWidth="1"/>
    <col min="7839" max="7839" width="11.42578125" customWidth="1"/>
    <col min="7840" max="7841" width="12.42578125" customWidth="1"/>
    <col min="7842" max="7842" width="11.42578125" customWidth="1"/>
    <col min="7843" max="7844" width="8.42578125" customWidth="1"/>
    <col min="7845" max="7845" width="17.42578125" customWidth="1"/>
    <col min="7846" max="7846" width="12.42578125" customWidth="1"/>
    <col min="7847" max="7848" width="8.42578125" customWidth="1"/>
    <col min="7849" max="7849" width="44" customWidth="1"/>
    <col min="7852" max="7852" width="7.42578125" customWidth="1"/>
    <col min="7853" max="7853" width="11.42578125" customWidth="1"/>
    <col min="7854" max="7855" width="12.42578125" customWidth="1"/>
    <col min="7856" max="7856" width="11.42578125" customWidth="1"/>
    <col min="7857" max="7858" width="8.42578125" customWidth="1"/>
    <col min="7859" max="7859" width="17.42578125" customWidth="1"/>
    <col min="7860" max="7860" width="12.42578125" customWidth="1"/>
    <col min="7861" max="7862" width="8.42578125" customWidth="1"/>
    <col min="7863" max="7863" width="43.42578125" customWidth="1"/>
    <col min="7865" max="7865" width="7.42578125" customWidth="1"/>
    <col min="7866" max="7866" width="11.42578125" customWidth="1"/>
    <col min="7867" max="7868" width="12.42578125" customWidth="1"/>
    <col min="7869" max="7869" width="11.42578125" customWidth="1"/>
    <col min="7870" max="7870" width="8.42578125" customWidth="1"/>
    <col min="7871" max="7871" width="8.42578125" bestFit="1" customWidth="1"/>
    <col min="7872" max="7872" width="17.42578125" bestFit="1" customWidth="1"/>
    <col min="7873" max="7873" width="12.42578125" bestFit="1" customWidth="1"/>
    <col min="7874" max="7875" width="8.42578125" customWidth="1"/>
    <col min="7876" max="7876" width="44" customWidth="1"/>
    <col min="8062" max="8062" width="22.42578125" bestFit="1" customWidth="1"/>
    <col min="8063" max="8063" width="8.42578125" customWidth="1"/>
    <col min="8064" max="8064" width="29.42578125" customWidth="1"/>
    <col min="8065" max="8065" width="7" customWidth="1"/>
    <col min="8066" max="8066" width="22.42578125" bestFit="1" customWidth="1"/>
    <col min="8067" max="8067" width="62.42578125" customWidth="1"/>
    <col min="8068" max="8068" width="2.42578125" customWidth="1"/>
    <col min="8069" max="8069" width="7" customWidth="1"/>
    <col min="8070" max="8070" width="11.42578125" customWidth="1"/>
    <col min="8071" max="8072" width="12.42578125" customWidth="1"/>
    <col min="8073" max="8075" width="8.42578125" customWidth="1"/>
    <col min="8076" max="8076" width="12.42578125" customWidth="1"/>
    <col min="8077" max="8078" width="8.42578125" customWidth="1"/>
    <col min="8079" max="8079" width="44" customWidth="1"/>
    <col min="8080" max="8080" width="10.42578125" customWidth="1"/>
    <col min="8081" max="8081" width="7.42578125" customWidth="1"/>
    <col min="8082" max="8082" width="11.42578125" customWidth="1"/>
    <col min="8083" max="8084" width="12.42578125" customWidth="1"/>
    <col min="8085" max="8085" width="11.42578125" customWidth="1"/>
    <col min="8086" max="8087" width="8.42578125" customWidth="1"/>
    <col min="8088" max="8088" width="17.42578125" customWidth="1"/>
    <col min="8089" max="8089" width="12.42578125" customWidth="1"/>
    <col min="8090" max="8091" width="8.42578125" customWidth="1"/>
    <col min="8092" max="8092" width="44" customWidth="1"/>
    <col min="8094" max="8094" width="7.42578125" customWidth="1"/>
    <col min="8095" max="8095" width="11.42578125" customWidth="1"/>
    <col min="8096" max="8097" width="12.42578125" customWidth="1"/>
    <col min="8098" max="8098" width="11.42578125" customWidth="1"/>
    <col min="8099" max="8100" width="8.42578125" customWidth="1"/>
    <col min="8101" max="8101" width="17.42578125" customWidth="1"/>
    <col min="8102" max="8102" width="12.42578125" customWidth="1"/>
    <col min="8103" max="8104" width="8.42578125" customWidth="1"/>
    <col min="8105" max="8105" width="44" customWidth="1"/>
    <col min="8108" max="8108" width="7.42578125" customWidth="1"/>
    <col min="8109" max="8109" width="11.42578125" customWidth="1"/>
    <col min="8110" max="8111" width="12.42578125" customWidth="1"/>
    <col min="8112" max="8112" width="11.42578125" customWidth="1"/>
    <col min="8113" max="8114" width="8.42578125" customWidth="1"/>
    <col min="8115" max="8115" width="17.42578125" customWidth="1"/>
    <col min="8116" max="8116" width="12.42578125" customWidth="1"/>
    <col min="8117" max="8118" width="8.42578125" customWidth="1"/>
    <col min="8119" max="8119" width="43.42578125" customWidth="1"/>
    <col min="8121" max="8121" width="7.42578125" customWidth="1"/>
    <col min="8122" max="8122" width="11.42578125" customWidth="1"/>
    <col min="8123" max="8124" width="12.42578125" customWidth="1"/>
    <col min="8125" max="8125" width="11.42578125" customWidth="1"/>
    <col min="8126" max="8126" width="8.42578125" customWidth="1"/>
    <col min="8127" max="8127" width="8.42578125" bestFit="1" customWidth="1"/>
    <col min="8128" max="8128" width="17.42578125" bestFit="1" customWidth="1"/>
    <col min="8129" max="8129" width="12.42578125" bestFit="1" customWidth="1"/>
    <col min="8130" max="8131" width="8.42578125" customWidth="1"/>
    <col min="8132" max="8132" width="44" customWidth="1"/>
    <col min="8318" max="8318" width="22.42578125" bestFit="1" customWidth="1"/>
    <col min="8319" max="8319" width="8.42578125" customWidth="1"/>
    <col min="8320" max="8320" width="29.42578125" customWidth="1"/>
    <col min="8321" max="8321" width="7" customWidth="1"/>
    <col min="8322" max="8322" width="22.42578125" bestFit="1" customWidth="1"/>
    <col min="8323" max="8323" width="62.42578125" customWidth="1"/>
    <col min="8324" max="8324" width="2.42578125" customWidth="1"/>
    <col min="8325" max="8325" width="7" customWidth="1"/>
    <col min="8326" max="8326" width="11.42578125" customWidth="1"/>
    <col min="8327" max="8328" width="12.42578125" customWidth="1"/>
    <col min="8329" max="8331" width="8.42578125" customWidth="1"/>
    <col min="8332" max="8332" width="12.42578125" customWidth="1"/>
    <col min="8333" max="8334" width="8.42578125" customWidth="1"/>
    <col min="8335" max="8335" width="44" customWidth="1"/>
    <col min="8336" max="8336" width="10.42578125" customWidth="1"/>
    <col min="8337" max="8337" width="7.42578125" customWidth="1"/>
    <col min="8338" max="8338" width="11.42578125" customWidth="1"/>
    <col min="8339" max="8340" width="12.42578125" customWidth="1"/>
    <col min="8341" max="8341" width="11.42578125" customWidth="1"/>
    <col min="8342" max="8343" width="8.42578125" customWidth="1"/>
    <col min="8344" max="8344" width="17.42578125" customWidth="1"/>
    <col min="8345" max="8345" width="12.42578125" customWidth="1"/>
    <col min="8346" max="8347" width="8.42578125" customWidth="1"/>
    <col min="8348" max="8348" width="44" customWidth="1"/>
    <col min="8350" max="8350" width="7.42578125" customWidth="1"/>
    <col min="8351" max="8351" width="11.42578125" customWidth="1"/>
    <col min="8352" max="8353" width="12.42578125" customWidth="1"/>
    <col min="8354" max="8354" width="11.42578125" customWidth="1"/>
    <col min="8355" max="8356" width="8.42578125" customWidth="1"/>
    <col min="8357" max="8357" width="17.42578125" customWidth="1"/>
    <col min="8358" max="8358" width="12.42578125" customWidth="1"/>
    <col min="8359" max="8360" width="8.42578125" customWidth="1"/>
    <col min="8361" max="8361" width="44" customWidth="1"/>
    <col min="8364" max="8364" width="7.42578125" customWidth="1"/>
    <col min="8365" max="8365" width="11.42578125" customWidth="1"/>
    <col min="8366" max="8367" width="12.42578125" customWidth="1"/>
    <col min="8368" max="8368" width="11.42578125" customWidth="1"/>
    <col min="8369" max="8370" width="8.42578125" customWidth="1"/>
    <col min="8371" max="8371" width="17.42578125" customWidth="1"/>
    <col min="8372" max="8372" width="12.42578125" customWidth="1"/>
    <col min="8373" max="8374" width="8.42578125" customWidth="1"/>
    <col min="8375" max="8375" width="43.42578125" customWidth="1"/>
    <col min="8377" max="8377" width="7.42578125" customWidth="1"/>
    <col min="8378" max="8378" width="11.42578125" customWidth="1"/>
    <col min="8379" max="8380" width="12.42578125" customWidth="1"/>
    <col min="8381" max="8381" width="11.42578125" customWidth="1"/>
    <col min="8382" max="8382" width="8.42578125" customWidth="1"/>
    <col min="8383" max="8383" width="8.42578125" bestFit="1" customWidth="1"/>
    <col min="8384" max="8384" width="17.42578125" bestFit="1" customWidth="1"/>
    <col min="8385" max="8385" width="12.42578125" bestFit="1" customWidth="1"/>
    <col min="8386" max="8387" width="8.42578125" customWidth="1"/>
    <col min="8388" max="8388" width="44" customWidth="1"/>
    <col min="8574" max="8574" width="22.42578125" bestFit="1" customWidth="1"/>
    <col min="8575" max="8575" width="8.42578125" customWidth="1"/>
    <col min="8576" max="8576" width="29.42578125" customWidth="1"/>
    <col min="8577" max="8577" width="7" customWidth="1"/>
    <col min="8578" max="8578" width="22.42578125" bestFit="1" customWidth="1"/>
    <col min="8579" max="8579" width="62.42578125" customWidth="1"/>
    <col min="8580" max="8580" width="2.42578125" customWidth="1"/>
    <col min="8581" max="8581" width="7" customWidth="1"/>
    <col min="8582" max="8582" width="11.42578125" customWidth="1"/>
    <col min="8583" max="8584" width="12.42578125" customWidth="1"/>
    <col min="8585" max="8587" width="8.42578125" customWidth="1"/>
    <col min="8588" max="8588" width="12.42578125" customWidth="1"/>
    <col min="8589" max="8590" width="8.42578125" customWidth="1"/>
    <col min="8591" max="8591" width="44" customWidth="1"/>
    <col min="8592" max="8592" width="10.42578125" customWidth="1"/>
    <col min="8593" max="8593" width="7.42578125" customWidth="1"/>
    <col min="8594" max="8594" width="11.42578125" customWidth="1"/>
    <col min="8595" max="8596" width="12.42578125" customWidth="1"/>
    <col min="8597" max="8597" width="11.42578125" customWidth="1"/>
    <col min="8598" max="8599" width="8.42578125" customWidth="1"/>
    <col min="8600" max="8600" width="17.42578125" customWidth="1"/>
    <col min="8601" max="8601" width="12.42578125" customWidth="1"/>
    <col min="8602" max="8603" width="8.42578125" customWidth="1"/>
    <col min="8604" max="8604" width="44" customWidth="1"/>
    <col min="8606" max="8606" width="7.42578125" customWidth="1"/>
    <col min="8607" max="8607" width="11.42578125" customWidth="1"/>
    <col min="8608" max="8609" width="12.42578125" customWidth="1"/>
    <col min="8610" max="8610" width="11.42578125" customWidth="1"/>
    <col min="8611" max="8612" width="8.42578125" customWidth="1"/>
    <col min="8613" max="8613" width="17.42578125" customWidth="1"/>
    <col min="8614" max="8614" width="12.42578125" customWidth="1"/>
    <col min="8615" max="8616" width="8.42578125" customWidth="1"/>
    <col min="8617" max="8617" width="44" customWidth="1"/>
    <col min="8620" max="8620" width="7.42578125" customWidth="1"/>
    <col min="8621" max="8621" width="11.42578125" customWidth="1"/>
    <col min="8622" max="8623" width="12.42578125" customWidth="1"/>
    <col min="8624" max="8624" width="11.42578125" customWidth="1"/>
    <col min="8625" max="8626" width="8.42578125" customWidth="1"/>
    <col min="8627" max="8627" width="17.42578125" customWidth="1"/>
    <col min="8628" max="8628" width="12.42578125" customWidth="1"/>
    <col min="8629" max="8630" width="8.42578125" customWidth="1"/>
    <col min="8631" max="8631" width="43.42578125" customWidth="1"/>
    <col min="8633" max="8633" width="7.42578125" customWidth="1"/>
    <col min="8634" max="8634" width="11.42578125" customWidth="1"/>
    <col min="8635" max="8636" width="12.42578125" customWidth="1"/>
    <col min="8637" max="8637" width="11.42578125" customWidth="1"/>
    <col min="8638" max="8638" width="8.42578125" customWidth="1"/>
    <col min="8639" max="8639" width="8.42578125" bestFit="1" customWidth="1"/>
    <col min="8640" max="8640" width="17.42578125" bestFit="1" customWidth="1"/>
    <col min="8641" max="8641" width="12.42578125" bestFit="1" customWidth="1"/>
    <col min="8642" max="8643" width="8.42578125" customWidth="1"/>
    <col min="8644" max="8644" width="44" customWidth="1"/>
    <col min="8830" max="8830" width="22.42578125" bestFit="1" customWidth="1"/>
    <col min="8831" max="8831" width="8.42578125" customWidth="1"/>
    <col min="8832" max="8832" width="29.42578125" customWidth="1"/>
    <col min="8833" max="8833" width="7" customWidth="1"/>
    <col min="8834" max="8834" width="22.42578125" bestFit="1" customWidth="1"/>
    <col min="8835" max="8835" width="62.42578125" customWidth="1"/>
    <col min="8836" max="8836" width="2.42578125" customWidth="1"/>
    <col min="8837" max="8837" width="7" customWidth="1"/>
    <col min="8838" max="8838" width="11.42578125" customWidth="1"/>
    <col min="8839" max="8840" width="12.42578125" customWidth="1"/>
    <col min="8841" max="8843" width="8.42578125" customWidth="1"/>
    <col min="8844" max="8844" width="12.42578125" customWidth="1"/>
    <col min="8845" max="8846" width="8.42578125" customWidth="1"/>
    <col min="8847" max="8847" width="44" customWidth="1"/>
    <col min="8848" max="8848" width="10.42578125" customWidth="1"/>
    <col min="8849" max="8849" width="7.42578125" customWidth="1"/>
    <col min="8850" max="8850" width="11.42578125" customWidth="1"/>
    <col min="8851" max="8852" width="12.42578125" customWidth="1"/>
    <col min="8853" max="8853" width="11.42578125" customWidth="1"/>
    <col min="8854" max="8855" width="8.42578125" customWidth="1"/>
    <col min="8856" max="8856" width="17.42578125" customWidth="1"/>
    <col min="8857" max="8857" width="12.42578125" customWidth="1"/>
    <col min="8858" max="8859" width="8.42578125" customWidth="1"/>
    <col min="8860" max="8860" width="44" customWidth="1"/>
    <col min="8862" max="8862" width="7.42578125" customWidth="1"/>
    <col min="8863" max="8863" width="11.42578125" customWidth="1"/>
    <col min="8864" max="8865" width="12.42578125" customWidth="1"/>
    <col min="8866" max="8866" width="11.42578125" customWidth="1"/>
    <col min="8867" max="8868" width="8.42578125" customWidth="1"/>
    <col min="8869" max="8869" width="17.42578125" customWidth="1"/>
    <col min="8870" max="8870" width="12.42578125" customWidth="1"/>
    <col min="8871" max="8872" width="8.42578125" customWidth="1"/>
    <col min="8873" max="8873" width="44" customWidth="1"/>
    <col min="8876" max="8876" width="7.42578125" customWidth="1"/>
    <col min="8877" max="8877" width="11.42578125" customWidth="1"/>
    <col min="8878" max="8879" width="12.42578125" customWidth="1"/>
    <col min="8880" max="8880" width="11.42578125" customWidth="1"/>
    <col min="8881" max="8882" width="8.42578125" customWidth="1"/>
    <col min="8883" max="8883" width="17.42578125" customWidth="1"/>
    <col min="8884" max="8884" width="12.42578125" customWidth="1"/>
    <col min="8885" max="8886" width="8.42578125" customWidth="1"/>
    <col min="8887" max="8887" width="43.42578125" customWidth="1"/>
    <col min="8889" max="8889" width="7.42578125" customWidth="1"/>
    <col min="8890" max="8890" width="11.42578125" customWidth="1"/>
    <col min="8891" max="8892" width="12.42578125" customWidth="1"/>
    <col min="8893" max="8893" width="11.42578125" customWidth="1"/>
    <col min="8894" max="8894" width="8.42578125" customWidth="1"/>
    <col min="8895" max="8895" width="8.42578125" bestFit="1" customWidth="1"/>
    <col min="8896" max="8896" width="17.42578125" bestFit="1" customWidth="1"/>
    <col min="8897" max="8897" width="12.42578125" bestFit="1" customWidth="1"/>
    <col min="8898" max="8899" width="8.42578125" customWidth="1"/>
    <col min="8900" max="8900" width="44" customWidth="1"/>
    <col min="9086" max="9086" width="22.42578125" bestFit="1" customWidth="1"/>
    <col min="9087" max="9087" width="8.42578125" customWidth="1"/>
    <col min="9088" max="9088" width="29.42578125" customWidth="1"/>
    <col min="9089" max="9089" width="7" customWidth="1"/>
    <col min="9090" max="9090" width="22.42578125" bestFit="1" customWidth="1"/>
    <col min="9091" max="9091" width="62.42578125" customWidth="1"/>
    <col min="9092" max="9092" width="2.42578125" customWidth="1"/>
    <col min="9093" max="9093" width="7" customWidth="1"/>
    <col min="9094" max="9094" width="11.42578125" customWidth="1"/>
    <col min="9095" max="9096" width="12.42578125" customWidth="1"/>
    <col min="9097" max="9099" width="8.42578125" customWidth="1"/>
    <col min="9100" max="9100" width="12.42578125" customWidth="1"/>
    <col min="9101" max="9102" width="8.42578125" customWidth="1"/>
    <col min="9103" max="9103" width="44" customWidth="1"/>
    <col min="9104" max="9104" width="10.42578125" customWidth="1"/>
    <col min="9105" max="9105" width="7.42578125" customWidth="1"/>
    <col min="9106" max="9106" width="11.42578125" customWidth="1"/>
    <col min="9107" max="9108" width="12.42578125" customWidth="1"/>
    <col min="9109" max="9109" width="11.42578125" customWidth="1"/>
    <col min="9110" max="9111" width="8.42578125" customWidth="1"/>
    <col min="9112" max="9112" width="17.42578125" customWidth="1"/>
    <col min="9113" max="9113" width="12.42578125" customWidth="1"/>
    <col min="9114" max="9115" width="8.42578125" customWidth="1"/>
    <col min="9116" max="9116" width="44" customWidth="1"/>
    <col min="9118" max="9118" width="7.42578125" customWidth="1"/>
    <col min="9119" max="9119" width="11.42578125" customWidth="1"/>
    <col min="9120" max="9121" width="12.42578125" customWidth="1"/>
    <col min="9122" max="9122" width="11.42578125" customWidth="1"/>
    <col min="9123" max="9124" width="8.42578125" customWidth="1"/>
    <col min="9125" max="9125" width="17.42578125" customWidth="1"/>
    <col min="9126" max="9126" width="12.42578125" customWidth="1"/>
    <col min="9127" max="9128" width="8.42578125" customWidth="1"/>
    <col min="9129" max="9129" width="44" customWidth="1"/>
    <col min="9132" max="9132" width="7.42578125" customWidth="1"/>
    <col min="9133" max="9133" width="11.42578125" customWidth="1"/>
    <col min="9134" max="9135" width="12.42578125" customWidth="1"/>
    <col min="9136" max="9136" width="11.42578125" customWidth="1"/>
    <col min="9137" max="9138" width="8.42578125" customWidth="1"/>
    <col min="9139" max="9139" width="17.42578125" customWidth="1"/>
    <col min="9140" max="9140" width="12.42578125" customWidth="1"/>
    <col min="9141" max="9142" width="8.42578125" customWidth="1"/>
    <col min="9143" max="9143" width="43.42578125" customWidth="1"/>
    <col min="9145" max="9145" width="7.42578125" customWidth="1"/>
    <col min="9146" max="9146" width="11.42578125" customWidth="1"/>
    <col min="9147" max="9148" width="12.42578125" customWidth="1"/>
    <col min="9149" max="9149" width="11.42578125" customWidth="1"/>
    <col min="9150" max="9150" width="8.42578125" customWidth="1"/>
    <col min="9151" max="9151" width="8.42578125" bestFit="1" customWidth="1"/>
    <col min="9152" max="9152" width="17.42578125" bestFit="1" customWidth="1"/>
    <col min="9153" max="9153" width="12.42578125" bestFit="1" customWidth="1"/>
    <col min="9154" max="9155" width="8.42578125" customWidth="1"/>
    <col min="9156" max="9156" width="44" customWidth="1"/>
    <col min="9342" max="9342" width="22.42578125" bestFit="1" customWidth="1"/>
    <col min="9343" max="9343" width="8.42578125" customWidth="1"/>
    <col min="9344" max="9344" width="29.42578125" customWidth="1"/>
    <col min="9345" max="9345" width="7" customWidth="1"/>
    <col min="9346" max="9346" width="22.42578125" bestFit="1" customWidth="1"/>
    <col min="9347" max="9347" width="62.42578125" customWidth="1"/>
    <col min="9348" max="9348" width="2.42578125" customWidth="1"/>
    <col min="9349" max="9349" width="7" customWidth="1"/>
    <col min="9350" max="9350" width="11.42578125" customWidth="1"/>
    <col min="9351" max="9352" width="12.42578125" customWidth="1"/>
    <col min="9353" max="9355" width="8.42578125" customWidth="1"/>
    <col min="9356" max="9356" width="12.42578125" customWidth="1"/>
    <col min="9357" max="9358" width="8.42578125" customWidth="1"/>
    <col min="9359" max="9359" width="44" customWidth="1"/>
    <col min="9360" max="9360" width="10.42578125" customWidth="1"/>
    <col min="9361" max="9361" width="7.42578125" customWidth="1"/>
    <col min="9362" max="9362" width="11.42578125" customWidth="1"/>
    <col min="9363" max="9364" width="12.42578125" customWidth="1"/>
    <col min="9365" max="9365" width="11.42578125" customWidth="1"/>
    <col min="9366" max="9367" width="8.42578125" customWidth="1"/>
    <col min="9368" max="9368" width="17.42578125" customWidth="1"/>
    <col min="9369" max="9369" width="12.42578125" customWidth="1"/>
    <col min="9370" max="9371" width="8.42578125" customWidth="1"/>
    <col min="9372" max="9372" width="44" customWidth="1"/>
    <col min="9374" max="9374" width="7.42578125" customWidth="1"/>
    <col min="9375" max="9375" width="11.42578125" customWidth="1"/>
    <col min="9376" max="9377" width="12.42578125" customWidth="1"/>
    <col min="9378" max="9378" width="11.42578125" customWidth="1"/>
    <col min="9379" max="9380" width="8.42578125" customWidth="1"/>
    <col min="9381" max="9381" width="17.42578125" customWidth="1"/>
    <col min="9382" max="9382" width="12.42578125" customWidth="1"/>
    <col min="9383" max="9384" width="8.42578125" customWidth="1"/>
    <col min="9385" max="9385" width="44" customWidth="1"/>
    <col min="9388" max="9388" width="7.42578125" customWidth="1"/>
    <col min="9389" max="9389" width="11.42578125" customWidth="1"/>
    <col min="9390" max="9391" width="12.42578125" customWidth="1"/>
    <col min="9392" max="9392" width="11.42578125" customWidth="1"/>
    <col min="9393" max="9394" width="8.42578125" customWidth="1"/>
    <col min="9395" max="9395" width="17.42578125" customWidth="1"/>
    <col min="9396" max="9396" width="12.42578125" customWidth="1"/>
    <col min="9397" max="9398" width="8.42578125" customWidth="1"/>
    <col min="9399" max="9399" width="43.42578125" customWidth="1"/>
    <col min="9401" max="9401" width="7.42578125" customWidth="1"/>
    <col min="9402" max="9402" width="11.42578125" customWidth="1"/>
    <col min="9403" max="9404" width="12.42578125" customWidth="1"/>
    <col min="9405" max="9405" width="11.42578125" customWidth="1"/>
    <col min="9406" max="9406" width="8.42578125" customWidth="1"/>
    <col min="9407" max="9407" width="8.42578125" bestFit="1" customWidth="1"/>
    <col min="9408" max="9408" width="17.42578125" bestFit="1" customWidth="1"/>
    <col min="9409" max="9409" width="12.42578125" bestFit="1" customWidth="1"/>
    <col min="9410" max="9411" width="8.42578125" customWidth="1"/>
    <col min="9412" max="9412" width="44" customWidth="1"/>
    <col min="9598" max="9598" width="22.42578125" bestFit="1" customWidth="1"/>
    <col min="9599" max="9599" width="8.42578125" customWidth="1"/>
    <col min="9600" max="9600" width="29.42578125" customWidth="1"/>
    <col min="9601" max="9601" width="7" customWidth="1"/>
    <col min="9602" max="9602" width="22.42578125" bestFit="1" customWidth="1"/>
    <col min="9603" max="9603" width="62.42578125" customWidth="1"/>
    <col min="9604" max="9604" width="2.42578125" customWidth="1"/>
    <col min="9605" max="9605" width="7" customWidth="1"/>
    <col min="9606" max="9606" width="11.42578125" customWidth="1"/>
    <col min="9607" max="9608" width="12.42578125" customWidth="1"/>
    <col min="9609" max="9611" width="8.42578125" customWidth="1"/>
    <col min="9612" max="9612" width="12.42578125" customWidth="1"/>
    <col min="9613" max="9614" width="8.42578125" customWidth="1"/>
    <col min="9615" max="9615" width="44" customWidth="1"/>
    <col min="9616" max="9616" width="10.42578125" customWidth="1"/>
    <col min="9617" max="9617" width="7.42578125" customWidth="1"/>
    <col min="9618" max="9618" width="11.42578125" customWidth="1"/>
    <col min="9619" max="9620" width="12.42578125" customWidth="1"/>
    <col min="9621" max="9621" width="11.42578125" customWidth="1"/>
    <col min="9622" max="9623" width="8.42578125" customWidth="1"/>
    <col min="9624" max="9624" width="17.42578125" customWidth="1"/>
    <col min="9625" max="9625" width="12.42578125" customWidth="1"/>
    <col min="9626" max="9627" width="8.42578125" customWidth="1"/>
    <col min="9628" max="9628" width="44" customWidth="1"/>
    <col min="9630" max="9630" width="7.42578125" customWidth="1"/>
    <col min="9631" max="9631" width="11.42578125" customWidth="1"/>
    <col min="9632" max="9633" width="12.42578125" customWidth="1"/>
    <col min="9634" max="9634" width="11.42578125" customWidth="1"/>
    <col min="9635" max="9636" width="8.42578125" customWidth="1"/>
    <col min="9637" max="9637" width="17.42578125" customWidth="1"/>
    <col min="9638" max="9638" width="12.42578125" customWidth="1"/>
    <col min="9639" max="9640" width="8.42578125" customWidth="1"/>
    <col min="9641" max="9641" width="44" customWidth="1"/>
    <col min="9644" max="9644" width="7.42578125" customWidth="1"/>
    <col min="9645" max="9645" width="11.42578125" customWidth="1"/>
    <col min="9646" max="9647" width="12.42578125" customWidth="1"/>
    <col min="9648" max="9648" width="11.42578125" customWidth="1"/>
    <col min="9649" max="9650" width="8.42578125" customWidth="1"/>
    <col min="9651" max="9651" width="17.42578125" customWidth="1"/>
    <col min="9652" max="9652" width="12.42578125" customWidth="1"/>
    <col min="9653" max="9654" width="8.42578125" customWidth="1"/>
    <col min="9655" max="9655" width="43.42578125" customWidth="1"/>
    <col min="9657" max="9657" width="7.42578125" customWidth="1"/>
    <col min="9658" max="9658" width="11.42578125" customWidth="1"/>
    <col min="9659" max="9660" width="12.42578125" customWidth="1"/>
    <col min="9661" max="9661" width="11.42578125" customWidth="1"/>
    <col min="9662" max="9662" width="8.42578125" customWidth="1"/>
    <col min="9663" max="9663" width="8.42578125" bestFit="1" customWidth="1"/>
    <col min="9664" max="9664" width="17.42578125" bestFit="1" customWidth="1"/>
    <col min="9665" max="9665" width="12.42578125" bestFit="1" customWidth="1"/>
    <col min="9666" max="9667" width="8.42578125" customWidth="1"/>
    <col min="9668" max="9668" width="44" customWidth="1"/>
    <col min="9854" max="9854" width="22.42578125" bestFit="1" customWidth="1"/>
    <col min="9855" max="9855" width="8.42578125" customWidth="1"/>
    <col min="9856" max="9856" width="29.42578125" customWidth="1"/>
    <col min="9857" max="9857" width="7" customWidth="1"/>
    <col min="9858" max="9858" width="22.42578125" bestFit="1" customWidth="1"/>
    <col min="9859" max="9859" width="62.42578125" customWidth="1"/>
    <col min="9860" max="9860" width="2.42578125" customWidth="1"/>
    <col min="9861" max="9861" width="7" customWidth="1"/>
    <col min="9862" max="9862" width="11.42578125" customWidth="1"/>
    <col min="9863" max="9864" width="12.42578125" customWidth="1"/>
    <col min="9865" max="9867" width="8.42578125" customWidth="1"/>
    <col min="9868" max="9868" width="12.42578125" customWidth="1"/>
    <col min="9869" max="9870" width="8.42578125" customWidth="1"/>
    <col min="9871" max="9871" width="44" customWidth="1"/>
    <col min="9872" max="9872" width="10.42578125" customWidth="1"/>
    <col min="9873" max="9873" width="7.42578125" customWidth="1"/>
    <col min="9874" max="9874" width="11.42578125" customWidth="1"/>
    <col min="9875" max="9876" width="12.42578125" customWidth="1"/>
    <col min="9877" max="9877" width="11.42578125" customWidth="1"/>
    <col min="9878" max="9879" width="8.42578125" customWidth="1"/>
    <col min="9880" max="9880" width="17.42578125" customWidth="1"/>
    <col min="9881" max="9881" width="12.42578125" customWidth="1"/>
    <col min="9882" max="9883" width="8.42578125" customWidth="1"/>
    <col min="9884" max="9884" width="44" customWidth="1"/>
    <col min="9886" max="9886" width="7.42578125" customWidth="1"/>
    <col min="9887" max="9887" width="11.42578125" customWidth="1"/>
    <col min="9888" max="9889" width="12.42578125" customWidth="1"/>
    <col min="9890" max="9890" width="11.42578125" customWidth="1"/>
    <col min="9891" max="9892" width="8.42578125" customWidth="1"/>
    <col min="9893" max="9893" width="17.42578125" customWidth="1"/>
    <col min="9894" max="9894" width="12.42578125" customWidth="1"/>
    <col min="9895" max="9896" width="8.42578125" customWidth="1"/>
    <col min="9897" max="9897" width="44" customWidth="1"/>
    <col min="9900" max="9900" width="7.42578125" customWidth="1"/>
    <col min="9901" max="9901" width="11.42578125" customWidth="1"/>
    <col min="9902" max="9903" width="12.42578125" customWidth="1"/>
    <col min="9904" max="9904" width="11.42578125" customWidth="1"/>
    <col min="9905" max="9906" width="8.42578125" customWidth="1"/>
    <col min="9907" max="9907" width="17.42578125" customWidth="1"/>
    <col min="9908" max="9908" width="12.42578125" customWidth="1"/>
    <col min="9909" max="9910" width="8.42578125" customWidth="1"/>
    <col min="9911" max="9911" width="43.42578125" customWidth="1"/>
    <col min="9913" max="9913" width="7.42578125" customWidth="1"/>
    <col min="9914" max="9914" width="11.42578125" customWidth="1"/>
    <col min="9915" max="9916" width="12.42578125" customWidth="1"/>
    <col min="9917" max="9917" width="11.42578125" customWidth="1"/>
    <col min="9918" max="9918" width="8.42578125" customWidth="1"/>
    <col min="9919" max="9919" width="8.42578125" bestFit="1" customWidth="1"/>
    <col min="9920" max="9920" width="17.42578125" bestFit="1" customWidth="1"/>
    <col min="9921" max="9921" width="12.42578125" bestFit="1" customWidth="1"/>
    <col min="9922" max="9923" width="8.42578125" customWidth="1"/>
    <col min="9924" max="9924" width="44" customWidth="1"/>
    <col min="10110" max="10110" width="22.42578125" bestFit="1" customWidth="1"/>
    <col min="10111" max="10111" width="8.42578125" customWidth="1"/>
    <col min="10112" max="10112" width="29.42578125" customWidth="1"/>
    <col min="10113" max="10113" width="7" customWidth="1"/>
    <col min="10114" max="10114" width="22.42578125" bestFit="1" customWidth="1"/>
    <col min="10115" max="10115" width="62.42578125" customWidth="1"/>
    <col min="10116" max="10116" width="2.42578125" customWidth="1"/>
    <col min="10117" max="10117" width="7" customWidth="1"/>
    <col min="10118" max="10118" width="11.42578125" customWidth="1"/>
    <col min="10119" max="10120" width="12.42578125" customWidth="1"/>
    <col min="10121" max="10123" width="8.42578125" customWidth="1"/>
    <col min="10124" max="10124" width="12.42578125" customWidth="1"/>
    <col min="10125" max="10126" width="8.42578125" customWidth="1"/>
    <col min="10127" max="10127" width="44" customWidth="1"/>
    <col min="10128" max="10128" width="10.42578125" customWidth="1"/>
    <col min="10129" max="10129" width="7.42578125" customWidth="1"/>
    <col min="10130" max="10130" width="11.42578125" customWidth="1"/>
    <col min="10131" max="10132" width="12.42578125" customWidth="1"/>
    <col min="10133" max="10133" width="11.42578125" customWidth="1"/>
    <col min="10134" max="10135" width="8.42578125" customWidth="1"/>
    <col min="10136" max="10136" width="17.42578125" customWidth="1"/>
    <col min="10137" max="10137" width="12.42578125" customWidth="1"/>
    <col min="10138" max="10139" width="8.42578125" customWidth="1"/>
    <col min="10140" max="10140" width="44" customWidth="1"/>
    <col min="10142" max="10142" width="7.42578125" customWidth="1"/>
    <col min="10143" max="10143" width="11.42578125" customWidth="1"/>
    <col min="10144" max="10145" width="12.42578125" customWidth="1"/>
    <col min="10146" max="10146" width="11.42578125" customWidth="1"/>
    <col min="10147" max="10148" width="8.42578125" customWidth="1"/>
    <col min="10149" max="10149" width="17.42578125" customWidth="1"/>
    <col min="10150" max="10150" width="12.42578125" customWidth="1"/>
    <col min="10151" max="10152" width="8.42578125" customWidth="1"/>
    <col min="10153" max="10153" width="44" customWidth="1"/>
    <col min="10156" max="10156" width="7.42578125" customWidth="1"/>
    <col min="10157" max="10157" width="11.42578125" customWidth="1"/>
    <col min="10158" max="10159" width="12.42578125" customWidth="1"/>
    <col min="10160" max="10160" width="11.42578125" customWidth="1"/>
    <col min="10161" max="10162" width="8.42578125" customWidth="1"/>
    <col min="10163" max="10163" width="17.42578125" customWidth="1"/>
    <col min="10164" max="10164" width="12.42578125" customWidth="1"/>
    <col min="10165" max="10166" width="8.42578125" customWidth="1"/>
    <col min="10167" max="10167" width="43.42578125" customWidth="1"/>
    <col min="10169" max="10169" width="7.42578125" customWidth="1"/>
    <col min="10170" max="10170" width="11.42578125" customWidth="1"/>
    <col min="10171" max="10172" width="12.42578125" customWidth="1"/>
    <col min="10173" max="10173" width="11.42578125" customWidth="1"/>
    <col min="10174" max="10174" width="8.42578125" customWidth="1"/>
    <col min="10175" max="10175" width="8.42578125" bestFit="1" customWidth="1"/>
    <col min="10176" max="10176" width="17.42578125" bestFit="1" customWidth="1"/>
    <col min="10177" max="10177" width="12.42578125" bestFit="1" customWidth="1"/>
    <col min="10178" max="10179" width="8.42578125" customWidth="1"/>
    <col min="10180" max="10180" width="44" customWidth="1"/>
    <col min="10366" max="10366" width="22.42578125" bestFit="1" customWidth="1"/>
    <col min="10367" max="10367" width="8.42578125" customWidth="1"/>
    <col min="10368" max="10368" width="29.42578125" customWidth="1"/>
    <col min="10369" max="10369" width="7" customWidth="1"/>
    <col min="10370" max="10370" width="22.42578125" bestFit="1" customWidth="1"/>
    <col min="10371" max="10371" width="62.42578125" customWidth="1"/>
    <col min="10372" max="10372" width="2.42578125" customWidth="1"/>
    <col min="10373" max="10373" width="7" customWidth="1"/>
    <col min="10374" max="10374" width="11.42578125" customWidth="1"/>
    <col min="10375" max="10376" width="12.42578125" customWidth="1"/>
    <col min="10377" max="10379" width="8.42578125" customWidth="1"/>
    <col min="10380" max="10380" width="12.42578125" customWidth="1"/>
    <col min="10381" max="10382" width="8.42578125" customWidth="1"/>
    <col min="10383" max="10383" width="44" customWidth="1"/>
    <col min="10384" max="10384" width="10.42578125" customWidth="1"/>
    <col min="10385" max="10385" width="7.42578125" customWidth="1"/>
    <col min="10386" max="10386" width="11.42578125" customWidth="1"/>
    <col min="10387" max="10388" width="12.42578125" customWidth="1"/>
    <col min="10389" max="10389" width="11.42578125" customWidth="1"/>
    <col min="10390" max="10391" width="8.42578125" customWidth="1"/>
    <col min="10392" max="10392" width="17.42578125" customWidth="1"/>
    <col min="10393" max="10393" width="12.42578125" customWidth="1"/>
    <col min="10394" max="10395" width="8.42578125" customWidth="1"/>
    <col min="10396" max="10396" width="44" customWidth="1"/>
    <col min="10398" max="10398" width="7.42578125" customWidth="1"/>
    <col min="10399" max="10399" width="11.42578125" customWidth="1"/>
    <col min="10400" max="10401" width="12.42578125" customWidth="1"/>
    <col min="10402" max="10402" width="11.42578125" customWidth="1"/>
    <col min="10403" max="10404" width="8.42578125" customWidth="1"/>
    <col min="10405" max="10405" width="17.42578125" customWidth="1"/>
    <col min="10406" max="10406" width="12.42578125" customWidth="1"/>
    <col min="10407" max="10408" width="8.42578125" customWidth="1"/>
    <col min="10409" max="10409" width="44" customWidth="1"/>
    <col min="10412" max="10412" width="7.42578125" customWidth="1"/>
    <col min="10413" max="10413" width="11.42578125" customWidth="1"/>
    <col min="10414" max="10415" width="12.42578125" customWidth="1"/>
    <col min="10416" max="10416" width="11.42578125" customWidth="1"/>
    <col min="10417" max="10418" width="8.42578125" customWidth="1"/>
    <col min="10419" max="10419" width="17.42578125" customWidth="1"/>
    <col min="10420" max="10420" width="12.42578125" customWidth="1"/>
    <col min="10421" max="10422" width="8.42578125" customWidth="1"/>
    <col min="10423" max="10423" width="43.42578125" customWidth="1"/>
    <col min="10425" max="10425" width="7.42578125" customWidth="1"/>
    <col min="10426" max="10426" width="11.42578125" customWidth="1"/>
    <col min="10427" max="10428" width="12.42578125" customWidth="1"/>
    <col min="10429" max="10429" width="11.42578125" customWidth="1"/>
    <col min="10430" max="10430" width="8.42578125" customWidth="1"/>
    <col min="10431" max="10431" width="8.42578125" bestFit="1" customWidth="1"/>
    <col min="10432" max="10432" width="17.42578125" bestFit="1" customWidth="1"/>
    <col min="10433" max="10433" width="12.42578125" bestFit="1" customWidth="1"/>
    <col min="10434" max="10435" width="8.42578125" customWidth="1"/>
    <col min="10436" max="10436" width="44" customWidth="1"/>
    <col min="10622" max="10622" width="22.42578125" bestFit="1" customWidth="1"/>
    <col min="10623" max="10623" width="8.42578125" customWidth="1"/>
    <col min="10624" max="10624" width="29.42578125" customWidth="1"/>
    <col min="10625" max="10625" width="7" customWidth="1"/>
    <col min="10626" max="10626" width="22.42578125" bestFit="1" customWidth="1"/>
    <col min="10627" max="10627" width="62.42578125" customWidth="1"/>
    <col min="10628" max="10628" width="2.42578125" customWidth="1"/>
    <col min="10629" max="10629" width="7" customWidth="1"/>
    <col min="10630" max="10630" width="11.42578125" customWidth="1"/>
    <col min="10631" max="10632" width="12.42578125" customWidth="1"/>
    <col min="10633" max="10635" width="8.42578125" customWidth="1"/>
    <col min="10636" max="10636" width="12.42578125" customWidth="1"/>
    <col min="10637" max="10638" width="8.42578125" customWidth="1"/>
    <col min="10639" max="10639" width="44" customWidth="1"/>
    <col min="10640" max="10640" width="10.42578125" customWidth="1"/>
    <col min="10641" max="10641" width="7.42578125" customWidth="1"/>
    <col min="10642" max="10642" width="11.42578125" customWidth="1"/>
    <col min="10643" max="10644" width="12.42578125" customWidth="1"/>
    <col min="10645" max="10645" width="11.42578125" customWidth="1"/>
    <col min="10646" max="10647" width="8.42578125" customWidth="1"/>
    <col min="10648" max="10648" width="17.42578125" customWidth="1"/>
    <col min="10649" max="10649" width="12.42578125" customWidth="1"/>
    <col min="10650" max="10651" width="8.42578125" customWidth="1"/>
    <col min="10652" max="10652" width="44" customWidth="1"/>
    <col min="10654" max="10654" width="7.42578125" customWidth="1"/>
    <col min="10655" max="10655" width="11.42578125" customWidth="1"/>
    <col min="10656" max="10657" width="12.42578125" customWidth="1"/>
    <col min="10658" max="10658" width="11.42578125" customWidth="1"/>
    <col min="10659" max="10660" width="8.42578125" customWidth="1"/>
    <col min="10661" max="10661" width="17.42578125" customWidth="1"/>
    <col min="10662" max="10662" width="12.42578125" customWidth="1"/>
    <col min="10663" max="10664" width="8.42578125" customWidth="1"/>
    <col min="10665" max="10665" width="44" customWidth="1"/>
    <col min="10668" max="10668" width="7.42578125" customWidth="1"/>
    <col min="10669" max="10669" width="11.42578125" customWidth="1"/>
    <col min="10670" max="10671" width="12.42578125" customWidth="1"/>
    <col min="10672" max="10672" width="11.42578125" customWidth="1"/>
    <col min="10673" max="10674" width="8.42578125" customWidth="1"/>
    <col min="10675" max="10675" width="17.42578125" customWidth="1"/>
    <col min="10676" max="10676" width="12.42578125" customWidth="1"/>
    <col min="10677" max="10678" width="8.42578125" customWidth="1"/>
    <col min="10679" max="10679" width="43.42578125" customWidth="1"/>
    <col min="10681" max="10681" width="7.42578125" customWidth="1"/>
    <col min="10682" max="10682" width="11.42578125" customWidth="1"/>
    <col min="10683" max="10684" width="12.42578125" customWidth="1"/>
    <col min="10685" max="10685" width="11.42578125" customWidth="1"/>
    <col min="10686" max="10686" width="8.42578125" customWidth="1"/>
    <col min="10687" max="10687" width="8.42578125" bestFit="1" customWidth="1"/>
    <col min="10688" max="10688" width="17.42578125" bestFit="1" customWidth="1"/>
    <col min="10689" max="10689" width="12.42578125" bestFit="1" customWidth="1"/>
    <col min="10690" max="10691" width="8.42578125" customWidth="1"/>
    <col min="10692" max="10692" width="44" customWidth="1"/>
    <col min="10878" max="10878" width="22.42578125" bestFit="1" customWidth="1"/>
    <col min="10879" max="10879" width="8.42578125" customWidth="1"/>
    <col min="10880" max="10880" width="29.42578125" customWidth="1"/>
    <col min="10881" max="10881" width="7" customWidth="1"/>
    <col min="10882" max="10882" width="22.42578125" bestFit="1" customWidth="1"/>
    <col min="10883" max="10883" width="62.42578125" customWidth="1"/>
    <col min="10884" max="10884" width="2.42578125" customWidth="1"/>
    <col min="10885" max="10885" width="7" customWidth="1"/>
    <col min="10886" max="10886" width="11.42578125" customWidth="1"/>
    <col min="10887" max="10888" width="12.42578125" customWidth="1"/>
    <col min="10889" max="10891" width="8.42578125" customWidth="1"/>
    <col min="10892" max="10892" width="12.42578125" customWidth="1"/>
    <col min="10893" max="10894" width="8.42578125" customWidth="1"/>
    <col min="10895" max="10895" width="44" customWidth="1"/>
    <col min="10896" max="10896" width="10.42578125" customWidth="1"/>
    <col min="10897" max="10897" width="7.42578125" customWidth="1"/>
    <col min="10898" max="10898" width="11.42578125" customWidth="1"/>
    <col min="10899" max="10900" width="12.42578125" customWidth="1"/>
    <col min="10901" max="10901" width="11.42578125" customWidth="1"/>
    <col min="10902" max="10903" width="8.42578125" customWidth="1"/>
    <col min="10904" max="10904" width="17.42578125" customWidth="1"/>
    <col min="10905" max="10905" width="12.42578125" customWidth="1"/>
    <col min="10906" max="10907" width="8.42578125" customWidth="1"/>
    <col min="10908" max="10908" width="44" customWidth="1"/>
    <col min="10910" max="10910" width="7.42578125" customWidth="1"/>
    <col min="10911" max="10911" width="11.42578125" customWidth="1"/>
    <col min="10912" max="10913" width="12.42578125" customWidth="1"/>
    <col min="10914" max="10914" width="11.42578125" customWidth="1"/>
    <col min="10915" max="10916" width="8.42578125" customWidth="1"/>
    <col min="10917" max="10917" width="17.42578125" customWidth="1"/>
    <col min="10918" max="10918" width="12.42578125" customWidth="1"/>
    <col min="10919" max="10920" width="8.42578125" customWidth="1"/>
    <col min="10921" max="10921" width="44" customWidth="1"/>
    <col min="10924" max="10924" width="7.42578125" customWidth="1"/>
    <col min="10925" max="10925" width="11.42578125" customWidth="1"/>
    <col min="10926" max="10927" width="12.42578125" customWidth="1"/>
    <col min="10928" max="10928" width="11.42578125" customWidth="1"/>
    <col min="10929" max="10930" width="8.42578125" customWidth="1"/>
    <col min="10931" max="10931" width="17.42578125" customWidth="1"/>
    <col min="10932" max="10932" width="12.42578125" customWidth="1"/>
    <col min="10933" max="10934" width="8.42578125" customWidth="1"/>
    <col min="10935" max="10935" width="43.42578125" customWidth="1"/>
    <col min="10937" max="10937" width="7.42578125" customWidth="1"/>
    <col min="10938" max="10938" width="11.42578125" customWidth="1"/>
    <col min="10939" max="10940" width="12.42578125" customWidth="1"/>
    <col min="10941" max="10941" width="11.42578125" customWidth="1"/>
    <col min="10942" max="10942" width="8.42578125" customWidth="1"/>
    <col min="10943" max="10943" width="8.42578125" bestFit="1" customWidth="1"/>
    <col min="10944" max="10944" width="17.42578125" bestFit="1" customWidth="1"/>
    <col min="10945" max="10945" width="12.42578125" bestFit="1" customWidth="1"/>
    <col min="10946" max="10947" width="8.42578125" customWidth="1"/>
    <col min="10948" max="10948" width="44" customWidth="1"/>
    <col min="11134" max="11134" width="22.42578125" bestFit="1" customWidth="1"/>
    <col min="11135" max="11135" width="8.42578125" customWidth="1"/>
    <col min="11136" max="11136" width="29.42578125" customWidth="1"/>
    <col min="11137" max="11137" width="7" customWidth="1"/>
    <col min="11138" max="11138" width="22.42578125" bestFit="1" customWidth="1"/>
    <col min="11139" max="11139" width="62.42578125" customWidth="1"/>
    <col min="11140" max="11140" width="2.42578125" customWidth="1"/>
    <col min="11141" max="11141" width="7" customWidth="1"/>
    <col min="11142" max="11142" width="11.42578125" customWidth="1"/>
    <col min="11143" max="11144" width="12.42578125" customWidth="1"/>
    <col min="11145" max="11147" width="8.42578125" customWidth="1"/>
    <col min="11148" max="11148" width="12.42578125" customWidth="1"/>
    <col min="11149" max="11150" width="8.42578125" customWidth="1"/>
    <col min="11151" max="11151" width="44" customWidth="1"/>
    <col min="11152" max="11152" width="10.42578125" customWidth="1"/>
    <col min="11153" max="11153" width="7.42578125" customWidth="1"/>
    <col min="11154" max="11154" width="11.42578125" customWidth="1"/>
    <col min="11155" max="11156" width="12.42578125" customWidth="1"/>
    <col min="11157" max="11157" width="11.42578125" customWidth="1"/>
    <col min="11158" max="11159" width="8.42578125" customWidth="1"/>
    <col min="11160" max="11160" width="17.42578125" customWidth="1"/>
    <col min="11161" max="11161" width="12.42578125" customWidth="1"/>
    <col min="11162" max="11163" width="8.42578125" customWidth="1"/>
    <col min="11164" max="11164" width="44" customWidth="1"/>
    <col min="11166" max="11166" width="7.42578125" customWidth="1"/>
    <col min="11167" max="11167" width="11.42578125" customWidth="1"/>
    <col min="11168" max="11169" width="12.42578125" customWidth="1"/>
    <col min="11170" max="11170" width="11.42578125" customWidth="1"/>
    <col min="11171" max="11172" width="8.42578125" customWidth="1"/>
    <col min="11173" max="11173" width="17.42578125" customWidth="1"/>
    <col min="11174" max="11174" width="12.42578125" customWidth="1"/>
    <col min="11175" max="11176" width="8.42578125" customWidth="1"/>
    <col min="11177" max="11177" width="44" customWidth="1"/>
    <col min="11180" max="11180" width="7.42578125" customWidth="1"/>
    <col min="11181" max="11181" width="11.42578125" customWidth="1"/>
    <col min="11182" max="11183" width="12.42578125" customWidth="1"/>
    <col min="11184" max="11184" width="11.42578125" customWidth="1"/>
    <col min="11185" max="11186" width="8.42578125" customWidth="1"/>
    <col min="11187" max="11187" width="17.42578125" customWidth="1"/>
    <col min="11188" max="11188" width="12.42578125" customWidth="1"/>
    <col min="11189" max="11190" width="8.42578125" customWidth="1"/>
    <col min="11191" max="11191" width="43.42578125" customWidth="1"/>
    <col min="11193" max="11193" width="7.42578125" customWidth="1"/>
    <col min="11194" max="11194" width="11.42578125" customWidth="1"/>
    <col min="11195" max="11196" width="12.42578125" customWidth="1"/>
    <col min="11197" max="11197" width="11.42578125" customWidth="1"/>
    <col min="11198" max="11198" width="8.42578125" customWidth="1"/>
    <col min="11199" max="11199" width="8.42578125" bestFit="1" customWidth="1"/>
    <col min="11200" max="11200" width="17.42578125" bestFit="1" customWidth="1"/>
    <col min="11201" max="11201" width="12.42578125" bestFit="1" customWidth="1"/>
    <col min="11202" max="11203" width="8.42578125" customWidth="1"/>
    <col min="11204" max="11204" width="44" customWidth="1"/>
    <col min="11390" max="11390" width="22.42578125" bestFit="1" customWidth="1"/>
    <col min="11391" max="11391" width="8.42578125" customWidth="1"/>
    <col min="11392" max="11392" width="29.42578125" customWidth="1"/>
    <col min="11393" max="11393" width="7" customWidth="1"/>
    <col min="11394" max="11394" width="22.42578125" bestFit="1" customWidth="1"/>
    <col min="11395" max="11395" width="62.42578125" customWidth="1"/>
    <col min="11396" max="11396" width="2.42578125" customWidth="1"/>
    <col min="11397" max="11397" width="7" customWidth="1"/>
    <col min="11398" max="11398" width="11.42578125" customWidth="1"/>
    <col min="11399" max="11400" width="12.42578125" customWidth="1"/>
    <col min="11401" max="11403" width="8.42578125" customWidth="1"/>
    <col min="11404" max="11404" width="12.42578125" customWidth="1"/>
    <col min="11405" max="11406" width="8.42578125" customWidth="1"/>
    <col min="11407" max="11407" width="44" customWidth="1"/>
    <col min="11408" max="11408" width="10.42578125" customWidth="1"/>
    <col min="11409" max="11409" width="7.42578125" customWidth="1"/>
    <col min="11410" max="11410" width="11.42578125" customWidth="1"/>
    <col min="11411" max="11412" width="12.42578125" customWidth="1"/>
    <col min="11413" max="11413" width="11.42578125" customWidth="1"/>
    <col min="11414" max="11415" width="8.42578125" customWidth="1"/>
    <col min="11416" max="11416" width="17.42578125" customWidth="1"/>
    <col min="11417" max="11417" width="12.42578125" customWidth="1"/>
    <col min="11418" max="11419" width="8.42578125" customWidth="1"/>
    <col min="11420" max="11420" width="44" customWidth="1"/>
    <col min="11422" max="11422" width="7.42578125" customWidth="1"/>
    <col min="11423" max="11423" width="11.42578125" customWidth="1"/>
    <col min="11424" max="11425" width="12.42578125" customWidth="1"/>
    <col min="11426" max="11426" width="11.42578125" customWidth="1"/>
    <col min="11427" max="11428" width="8.42578125" customWidth="1"/>
    <col min="11429" max="11429" width="17.42578125" customWidth="1"/>
    <col min="11430" max="11430" width="12.42578125" customWidth="1"/>
    <col min="11431" max="11432" width="8.42578125" customWidth="1"/>
    <col min="11433" max="11433" width="44" customWidth="1"/>
    <col min="11436" max="11436" width="7.42578125" customWidth="1"/>
    <col min="11437" max="11437" width="11.42578125" customWidth="1"/>
    <col min="11438" max="11439" width="12.42578125" customWidth="1"/>
    <col min="11440" max="11440" width="11.42578125" customWidth="1"/>
    <col min="11441" max="11442" width="8.42578125" customWidth="1"/>
    <col min="11443" max="11443" width="17.42578125" customWidth="1"/>
    <col min="11444" max="11444" width="12.42578125" customWidth="1"/>
    <col min="11445" max="11446" width="8.42578125" customWidth="1"/>
    <col min="11447" max="11447" width="43.42578125" customWidth="1"/>
    <col min="11449" max="11449" width="7.42578125" customWidth="1"/>
    <col min="11450" max="11450" width="11.42578125" customWidth="1"/>
    <col min="11451" max="11452" width="12.42578125" customWidth="1"/>
    <col min="11453" max="11453" width="11.42578125" customWidth="1"/>
    <col min="11454" max="11454" width="8.42578125" customWidth="1"/>
    <col min="11455" max="11455" width="8.42578125" bestFit="1" customWidth="1"/>
    <col min="11456" max="11456" width="17.42578125" bestFit="1" customWidth="1"/>
    <col min="11457" max="11457" width="12.42578125" bestFit="1" customWidth="1"/>
    <col min="11458" max="11459" width="8.42578125" customWidth="1"/>
    <col min="11460" max="11460" width="44" customWidth="1"/>
    <col min="11646" max="11646" width="22.42578125" bestFit="1" customWidth="1"/>
    <col min="11647" max="11647" width="8.42578125" customWidth="1"/>
    <col min="11648" max="11648" width="29.42578125" customWidth="1"/>
    <col min="11649" max="11649" width="7" customWidth="1"/>
    <col min="11650" max="11650" width="22.42578125" bestFit="1" customWidth="1"/>
    <col min="11651" max="11651" width="62.42578125" customWidth="1"/>
    <col min="11652" max="11652" width="2.42578125" customWidth="1"/>
    <col min="11653" max="11653" width="7" customWidth="1"/>
    <col min="11654" max="11654" width="11.42578125" customWidth="1"/>
    <col min="11655" max="11656" width="12.42578125" customWidth="1"/>
    <col min="11657" max="11659" width="8.42578125" customWidth="1"/>
    <col min="11660" max="11660" width="12.42578125" customWidth="1"/>
    <col min="11661" max="11662" width="8.42578125" customWidth="1"/>
    <col min="11663" max="11663" width="44" customWidth="1"/>
    <col min="11664" max="11664" width="10.42578125" customWidth="1"/>
    <col min="11665" max="11665" width="7.42578125" customWidth="1"/>
    <col min="11666" max="11666" width="11.42578125" customWidth="1"/>
    <col min="11667" max="11668" width="12.42578125" customWidth="1"/>
    <col min="11669" max="11669" width="11.42578125" customWidth="1"/>
    <col min="11670" max="11671" width="8.42578125" customWidth="1"/>
    <col min="11672" max="11672" width="17.42578125" customWidth="1"/>
    <col min="11673" max="11673" width="12.42578125" customWidth="1"/>
    <col min="11674" max="11675" width="8.42578125" customWidth="1"/>
    <col min="11676" max="11676" width="44" customWidth="1"/>
    <col min="11678" max="11678" width="7.42578125" customWidth="1"/>
    <col min="11679" max="11679" width="11.42578125" customWidth="1"/>
    <col min="11680" max="11681" width="12.42578125" customWidth="1"/>
    <col min="11682" max="11682" width="11.42578125" customWidth="1"/>
    <col min="11683" max="11684" width="8.42578125" customWidth="1"/>
    <col min="11685" max="11685" width="17.42578125" customWidth="1"/>
    <col min="11686" max="11686" width="12.42578125" customWidth="1"/>
    <col min="11687" max="11688" width="8.42578125" customWidth="1"/>
    <col min="11689" max="11689" width="44" customWidth="1"/>
    <col min="11692" max="11692" width="7.42578125" customWidth="1"/>
    <col min="11693" max="11693" width="11.42578125" customWidth="1"/>
    <col min="11694" max="11695" width="12.42578125" customWidth="1"/>
    <col min="11696" max="11696" width="11.42578125" customWidth="1"/>
    <col min="11697" max="11698" width="8.42578125" customWidth="1"/>
    <col min="11699" max="11699" width="17.42578125" customWidth="1"/>
    <col min="11700" max="11700" width="12.42578125" customWidth="1"/>
    <col min="11701" max="11702" width="8.42578125" customWidth="1"/>
    <col min="11703" max="11703" width="43.42578125" customWidth="1"/>
    <col min="11705" max="11705" width="7.42578125" customWidth="1"/>
    <col min="11706" max="11706" width="11.42578125" customWidth="1"/>
    <col min="11707" max="11708" width="12.42578125" customWidth="1"/>
    <col min="11709" max="11709" width="11.42578125" customWidth="1"/>
    <col min="11710" max="11710" width="8.42578125" customWidth="1"/>
    <col min="11711" max="11711" width="8.42578125" bestFit="1" customWidth="1"/>
    <col min="11712" max="11712" width="17.42578125" bestFit="1" customWidth="1"/>
    <col min="11713" max="11713" width="12.42578125" bestFit="1" customWidth="1"/>
    <col min="11714" max="11715" width="8.42578125" customWidth="1"/>
    <col min="11716" max="11716" width="44" customWidth="1"/>
    <col min="11902" max="11902" width="22.42578125" bestFit="1" customWidth="1"/>
    <col min="11903" max="11903" width="8.42578125" customWidth="1"/>
    <col min="11904" max="11904" width="29.42578125" customWidth="1"/>
    <col min="11905" max="11905" width="7" customWidth="1"/>
    <col min="11906" max="11906" width="22.42578125" bestFit="1" customWidth="1"/>
    <col min="11907" max="11907" width="62.42578125" customWidth="1"/>
    <col min="11908" max="11908" width="2.42578125" customWidth="1"/>
    <col min="11909" max="11909" width="7" customWidth="1"/>
    <col min="11910" max="11910" width="11.42578125" customWidth="1"/>
    <col min="11911" max="11912" width="12.42578125" customWidth="1"/>
    <col min="11913" max="11915" width="8.42578125" customWidth="1"/>
    <col min="11916" max="11916" width="12.42578125" customWidth="1"/>
    <col min="11917" max="11918" width="8.42578125" customWidth="1"/>
    <col min="11919" max="11919" width="44" customWidth="1"/>
    <col min="11920" max="11920" width="10.42578125" customWidth="1"/>
    <col min="11921" max="11921" width="7.42578125" customWidth="1"/>
    <col min="11922" max="11922" width="11.42578125" customWidth="1"/>
    <col min="11923" max="11924" width="12.42578125" customWidth="1"/>
    <col min="11925" max="11925" width="11.42578125" customWidth="1"/>
    <col min="11926" max="11927" width="8.42578125" customWidth="1"/>
    <col min="11928" max="11928" width="17.42578125" customWidth="1"/>
    <col min="11929" max="11929" width="12.42578125" customWidth="1"/>
    <col min="11930" max="11931" width="8.42578125" customWidth="1"/>
    <col min="11932" max="11932" width="44" customWidth="1"/>
    <col min="11934" max="11934" width="7.42578125" customWidth="1"/>
    <col min="11935" max="11935" width="11.42578125" customWidth="1"/>
    <col min="11936" max="11937" width="12.42578125" customWidth="1"/>
    <col min="11938" max="11938" width="11.42578125" customWidth="1"/>
    <col min="11939" max="11940" width="8.42578125" customWidth="1"/>
    <col min="11941" max="11941" width="17.42578125" customWidth="1"/>
    <col min="11942" max="11942" width="12.42578125" customWidth="1"/>
    <col min="11943" max="11944" width="8.42578125" customWidth="1"/>
    <col min="11945" max="11945" width="44" customWidth="1"/>
    <col min="11948" max="11948" width="7.42578125" customWidth="1"/>
    <col min="11949" max="11949" width="11.42578125" customWidth="1"/>
    <col min="11950" max="11951" width="12.42578125" customWidth="1"/>
    <col min="11952" max="11952" width="11.42578125" customWidth="1"/>
    <col min="11953" max="11954" width="8.42578125" customWidth="1"/>
    <col min="11955" max="11955" width="17.42578125" customWidth="1"/>
    <col min="11956" max="11956" width="12.42578125" customWidth="1"/>
    <col min="11957" max="11958" width="8.42578125" customWidth="1"/>
    <col min="11959" max="11959" width="43.42578125" customWidth="1"/>
    <col min="11961" max="11961" width="7.42578125" customWidth="1"/>
    <col min="11962" max="11962" width="11.42578125" customWidth="1"/>
    <col min="11963" max="11964" width="12.42578125" customWidth="1"/>
    <col min="11965" max="11965" width="11.42578125" customWidth="1"/>
    <col min="11966" max="11966" width="8.42578125" customWidth="1"/>
    <col min="11967" max="11967" width="8.42578125" bestFit="1" customWidth="1"/>
    <col min="11968" max="11968" width="17.42578125" bestFit="1" customWidth="1"/>
    <col min="11969" max="11969" width="12.42578125" bestFit="1" customWidth="1"/>
    <col min="11970" max="11971" width="8.42578125" customWidth="1"/>
    <col min="11972" max="11972" width="44" customWidth="1"/>
    <col min="12158" max="12158" width="22.42578125" bestFit="1" customWidth="1"/>
    <col min="12159" max="12159" width="8.42578125" customWidth="1"/>
    <col min="12160" max="12160" width="29.42578125" customWidth="1"/>
    <col min="12161" max="12161" width="7" customWidth="1"/>
    <col min="12162" max="12162" width="22.42578125" bestFit="1" customWidth="1"/>
    <col min="12163" max="12163" width="62.42578125" customWidth="1"/>
    <col min="12164" max="12164" width="2.42578125" customWidth="1"/>
    <col min="12165" max="12165" width="7" customWidth="1"/>
    <col min="12166" max="12166" width="11.42578125" customWidth="1"/>
    <col min="12167" max="12168" width="12.42578125" customWidth="1"/>
    <col min="12169" max="12171" width="8.42578125" customWidth="1"/>
    <col min="12172" max="12172" width="12.42578125" customWidth="1"/>
    <col min="12173" max="12174" width="8.42578125" customWidth="1"/>
    <col min="12175" max="12175" width="44" customWidth="1"/>
    <col min="12176" max="12176" width="10.42578125" customWidth="1"/>
    <col min="12177" max="12177" width="7.42578125" customWidth="1"/>
    <col min="12178" max="12178" width="11.42578125" customWidth="1"/>
    <col min="12179" max="12180" width="12.42578125" customWidth="1"/>
    <col min="12181" max="12181" width="11.42578125" customWidth="1"/>
    <col min="12182" max="12183" width="8.42578125" customWidth="1"/>
    <col min="12184" max="12184" width="17.42578125" customWidth="1"/>
    <col min="12185" max="12185" width="12.42578125" customWidth="1"/>
    <col min="12186" max="12187" width="8.42578125" customWidth="1"/>
    <col min="12188" max="12188" width="44" customWidth="1"/>
    <col min="12190" max="12190" width="7.42578125" customWidth="1"/>
    <col min="12191" max="12191" width="11.42578125" customWidth="1"/>
    <col min="12192" max="12193" width="12.42578125" customWidth="1"/>
    <col min="12194" max="12194" width="11.42578125" customWidth="1"/>
    <col min="12195" max="12196" width="8.42578125" customWidth="1"/>
    <col min="12197" max="12197" width="17.42578125" customWidth="1"/>
    <col min="12198" max="12198" width="12.42578125" customWidth="1"/>
    <col min="12199" max="12200" width="8.42578125" customWidth="1"/>
    <col min="12201" max="12201" width="44" customWidth="1"/>
    <col min="12204" max="12204" width="7.42578125" customWidth="1"/>
    <col min="12205" max="12205" width="11.42578125" customWidth="1"/>
    <col min="12206" max="12207" width="12.42578125" customWidth="1"/>
    <col min="12208" max="12208" width="11.42578125" customWidth="1"/>
    <col min="12209" max="12210" width="8.42578125" customWidth="1"/>
    <col min="12211" max="12211" width="17.42578125" customWidth="1"/>
    <col min="12212" max="12212" width="12.42578125" customWidth="1"/>
    <col min="12213" max="12214" width="8.42578125" customWidth="1"/>
    <col min="12215" max="12215" width="43.42578125" customWidth="1"/>
    <col min="12217" max="12217" width="7.42578125" customWidth="1"/>
    <col min="12218" max="12218" width="11.42578125" customWidth="1"/>
    <col min="12219" max="12220" width="12.42578125" customWidth="1"/>
    <col min="12221" max="12221" width="11.42578125" customWidth="1"/>
    <col min="12222" max="12222" width="8.42578125" customWidth="1"/>
    <col min="12223" max="12223" width="8.42578125" bestFit="1" customWidth="1"/>
    <col min="12224" max="12224" width="17.42578125" bestFit="1" customWidth="1"/>
    <col min="12225" max="12225" width="12.42578125" bestFit="1" customWidth="1"/>
    <col min="12226" max="12227" width="8.42578125" customWidth="1"/>
    <col min="12228" max="12228" width="44" customWidth="1"/>
    <col min="12414" max="12414" width="22.42578125" bestFit="1" customWidth="1"/>
    <col min="12415" max="12415" width="8.42578125" customWidth="1"/>
    <col min="12416" max="12416" width="29.42578125" customWidth="1"/>
    <col min="12417" max="12417" width="7" customWidth="1"/>
    <col min="12418" max="12418" width="22.42578125" bestFit="1" customWidth="1"/>
    <col min="12419" max="12419" width="62.42578125" customWidth="1"/>
    <col min="12420" max="12420" width="2.42578125" customWidth="1"/>
    <col min="12421" max="12421" width="7" customWidth="1"/>
    <col min="12422" max="12422" width="11.42578125" customWidth="1"/>
    <col min="12423" max="12424" width="12.42578125" customWidth="1"/>
    <col min="12425" max="12427" width="8.42578125" customWidth="1"/>
    <col min="12428" max="12428" width="12.42578125" customWidth="1"/>
    <col min="12429" max="12430" width="8.42578125" customWidth="1"/>
    <col min="12431" max="12431" width="44" customWidth="1"/>
    <col min="12432" max="12432" width="10.42578125" customWidth="1"/>
    <col min="12433" max="12433" width="7.42578125" customWidth="1"/>
    <col min="12434" max="12434" width="11.42578125" customWidth="1"/>
    <col min="12435" max="12436" width="12.42578125" customWidth="1"/>
    <col min="12437" max="12437" width="11.42578125" customWidth="1"/>
    <col min="12438" max="12439" width="8.42578125" customWidth="1"/>
    <col min="12440" max="12440" width="17.42578125" customWidth="1"/>
    <col min="12441" max="12441" width="12.42578125" customWidth="1"/>
    <col min="12442" max="12443" width="8.42578125" customWidth="1"/>
    <col min="12444" max="12444" width="44" customWidth="1"/>
    <col min="12446" max="12446" width="7.42578125" customWidth="1"/>
    <col min="12447" max="12447" width="11.42578125" customWidth="1"/>
    <col min="12448" max="12449" width="12.42578125" customWidth="1"/>
    <col min="12450" max="12450" width="11.42578125" customWidth="1"/>
    <col min="12451" max="12452" width="8.42578125" customWidth="1"/>
    <col min="12453" max="12453" width="17.42578125" customWidth="1"/>
    <col min="12454" max="12454" width="12.42578125" customWidth="1"/>
    <col min="12455" max="12456" width="8.42578125" customWidth="1"/>
    <col min="12457" max="12457" width="44" customWidth="1"/>
    <col min="12460" max="12460" width="7.42578125" customWidth="1"/>
    <col min="12461" max="12461" width="11.42578125" customWidth="1"/>
    <col min="12462" max="12463" width="12.42578125" customWidth="1"/>
    <col min="12464" max="12464" width="11.42578125" customWidth="1"/>
    <col min="12465" max="12466" width="8.42578125" customWidth="1"/>
    <col min="12467" max="12467" width="17.42578125" customWidth="1"/>
    <col min="12468" max="12468" width="12.42578125" customWidth="1"/>
    <col min="12469" max="12470" width="8.42578125" customWidth="1"/>
    <col min="12471" max="12471" width="43.42578125" customWidth="1"/>
    <col min="12473" max="12473" width="7.42578125" customWidth="1"/>
    <col min="12474" max="12474" width="11.42578125" customWidth="1"/>
    <col min="12475" max="12476" width="12.42578125" customWidth="1"/>
    <col min="12477" max="12477" width="11.42578125" customWidth="1"/>
    <col min="12478" max="12478" width="8.42578125" customWidth="1"/>
    <col min="12479" max="12479" width="8.42578125" bestFit="1" customWidth="1"/>
    <col min="12480" max="12480" width="17.42578125" bestFit="1" customWidth="1"/>
    <col min="12481" max="12481" width="12.42578125" bestFit="1" customWidth="1"/>
    <col min="12482" max="12483" width="8.42578125" customWidth="1"/>
    <col min="12484" max="12484" width="44" customWidth="1"/>
    <col min="12670" max="12670" width="22.42578125" bestFit="1" customWidth="1"/>
    <col min="12671" max="12671" width="8.42578125" customWidth="1"/>
    <col min="12672" max="12672" width="29.42578125" customWidth="1"/>
    <col min="12673" max="12673" width="7" customWidth="1"/>
    <col min="12674" max="12674" width="22.42578125" bestFit="1" customWidth="1"/>
    <col min="12675" max="12675" width="62.42578125" customWidth="1"/>
    <col min="12676" max="12676" width="2.42578125" customWidth="1"/>
    <col min="12677" max="12677" width="7" customWidth="1"/>
    <col min="12678" max="12678" width="11.42578125" customWidth="1"/>
    <col min="12679" max="12680" width="12.42578125" customWidth="1"/>
    <col min="12681" max="12683" width="8.42578125" customWidth="1"/>
    <col min="12684" max="12684" width="12.42578125" customWidth="1"/>
    <col min="12685" max="12686" width="8.42578125" customWidth="1"/>
    <col min="12687" max="12687" width="44" customWidth="1"/>
    <col min="12688" max="12688" width="10.42578125" customWidth="1"/>
    <col min="12689" max="12689" width="7.42578125" customWidth="1"/>
    <col min="12690" max="12690" width="11.42578125" customWidth="1"/>
    <col min="12691" max="12692" width="12.42578125" customWidth="1"/>
    <col min="12693" max="12693" width="11.42578125" customWidth="1"/>
    <col min="12694" max="12695" width="8.42578125" customWidth="1"/>
    <col min="12696" max="12696" width="17.42578125" customWidth="1"/>
    <col min="12697" max="12697" width="12.42578125" customWidth="1"/>
    <col min="12698" max="12699" width="8.42578125" customWidth="1"/>
    <col min="12700" max="12700" width="44" customWidth="1"/>
    <col min="12702" max="12702" width="7.42578125" customWidth="1"/>
    <col min="12703" max="12703" width="11.42578125" customWidth="1"/>
    <col min="12704" max="12705" width="12.42578125" customWidth="1"/>
    <col min="12706" max="12706" width="11.42578125" customWidth="1"/>
    <col min="12707" max="12708" width="8.42578125" customWidth="1"/>
    <col min="12709" max="12709" width="17.42578125" customWidth="1"/>
    <col min="12710" max="12710" width="12.42578125" customWidth="1"/>
    <col min="12711" max="12712" width="8.42578125" customWidth="1"/>
    <col min="12713" max="12713" width="44" customWidth="1"/>
    <col min="12716" max="12716" width="7.42578125" customWidth="1"/>
    <col min="12717" max="12717" width="11.42578125" customWidth="1"/>
    <col min="12718" max="12719" width="12.42578125" customWidth="1"/>
    <col min="12720" max="12720" width="11.42578125" customWidth="1"/>
    <col min="12721" max="12722" width="8.42578125" customWidth="1"/>
    <col min="12723" max="12723" width="17.42578125" customWidth="1"/>
    <col min="12724" max="12724" width="12.42578125" customWidth="1"/>
    <col min="12725" max="12726" width="8.42578125" customWidth="1"/>
    <col min="12727" max="12727" width="43.42578125" customWidth="1"/>
    <col min="12729" max="12729" width="7.42578125" customWidth="1"/>
    <col min="12730" max="12730" width="11.42578125" customWidth="1"/>
    <col min="12731" max="12732" width="12.42578125" customWidth="1"/>
    <col min="12733" max="12733" width="11.42578125" customWidth="1"/>
    <col min="12734" max="12734" width="8.42578125" customWidth="1"/>
    <col min="12735" max="12735" width="8.42578125" bestFit="1" customWidth="1"/>
    <col min="12736" max="12736" width="17.42578125" bestFit="1" customWidth="1"/>
    <col min="12737" max="12737" width="12.42578125" bestFit="1" customWidth="1"/>
    <col min="12738" max="12739" width="8.42578125" customWidth="1"/>
    <col min="12740" max="12740" width="44" customWidth="1"/>
    <col min="12926" max="12926" width="22.42578125" bestFit="1" customWidth="1"/>
    <col min="12927" max="12927" width="8.42578125" customWidth="1"/>
    <col min="12928" max="12928" width="29.42578125" customWidth="1"/>
    <col min="12929" max="12929" width="7" customWidth="1"/>
    <col min="12930" max="12930" width="22.42578125" bestFit="1" customWidth="1"/>
    <col min="12931" max="12931" width="62.42578125" customWidth="1"/>
    <col min="12932" max="12932" width="2.42578125" customWidth="1"/>
    <col min="12933" max="12933" width="7" customWidth="1"/>
    <col min="12934" max="12934" width="11.42578125" customWidth="1"/>
    <col min="12935" max="12936" width="12.42578125" customWidth="1"/>
    <col min="12937" max="12939" width="8.42578125" customWidth="1"/>
    <col min="12940" max="12940" width="12.42578125" customWidth="1"/>
    <col min="12941" max="12942" width="8.42578125" customWidth="1"/>
    <col min="12943" max="12943" width="44" customWidth="1"/>
    <col min="12944" max="12944" width="10.42578125" customWidth="1"/>
    <col min="12945" max="12945" width="7.42578125" customWidth="1"/>
    <col min="12946" max="12946" width="11.42578125" customWidth="1"/>
    <col min="12947" max="12948" width="12.42578125" customWidth="1"/>
    <col min="12949" max="12949" width="11.42578125" customWidth="1"/>
    <col min="12950" max="12951" width="8.42578125" customWidth="1"/>
    <col min="12952" max="12952" width="17.42578125" customWidth="1"/>
    <col min="12953" max="12953" width="12.42578125" customWidth="1"/>
    <col min="12954" max="12955" width="8.42578125" customWidth="1"/>
    <col min="12956" max="12956" width="44" customWidth="1"/>
    <col min="12958" max="12958" width="7.42578125" customWidth="1"/>
    <col min="12959" max="12959" width="11.42578125" customWidth="1"/>
    <col min="12960" max="12961" width="12.42578125" customWidth="1"/>
    <col min="12962" max="12962" width="11.42578125" customWidth="1"/>
    <col min="12963" max="12964" width="8.42578125" customWidth="1"/>
    <col min="12965" max="12965" width="17.42578125" customWidth="1"/>
    <col min="12966" max="12966" width="12.42578125" customWidth="1"/>
    <col min="12967" max="12968" width="8.42578125" customWidth="1"/>
    <col min="12969" max="12969" width="44" customWidth="1"/>
    <col min="12972" max="12972" width="7.42578125" customWidth="1"/>
    <col min="12973" max="12973" width="11.42578125" customWidth="1"/>
    <col min="12974" max="12975" width="12.42578125" customWidth="1"/>
    <col min="12976" max="12976" width="11.42578125" customWidth="1"/>
    <col min="12977" max="12978" width="8.42578125" customWidth="1"/>
    <col min="12979" max="12979" width="17.42578125" customWidth="1"/>
    <col min="12980" max="12980" width="12.42578125" customWidth="1"/>
    <col min="12981" max="12982" width="8.42578125" customWidth="1"/>
    <col min="12983" max="12983" width="43.42578125" customWidth="1"/>
    <col min="12985" max="12985" width="7.42578125" customWidth="1"/>
    <col min="12986" max="12986" width="11.42578125" customWidth="1"/>
    <col min="12987" max="12988" width="12.42578125" customWidth="1"/>
    <col min="12989" max="12989" width="11.42578125" customWidth="1"/>
    <col min="12990" max="12990" width="8.42578125" customWidth="1"/>
    <col min="12991" max="12991" width="8.42578125" bestFit="1" customWidth="1"/>
    <col min="12992" max="12992" width="17.42578125" bestFit="1" customWidth="1"/>
    <col min="12993" max="12993" width="12.42578125" bestFit="1" customWidth="1"/>
    <col min="12994" max="12995" width="8.42578125" customWidth="1"/>
    <col min="12996" max="12996" width="44" customWidth="1"/>
    <col min="13182" max="13182" width="22.42578125" bestFit="1" customWidth="1"/>
    <col min="13183" max="13183" width="8.42578125" customWidth="1"/>
    <col min="13184" max="13184" width="29.42578125" customWidth="1"/>
    <col min="13185" max="13185" width="7" customWidth="1"/>
    <col min="13186" max="13186" width="22.42578125" bestFit="1" customWidth="1"/>
    <col min="13187" max="13187" width="62.42578125" customWidth="1"/>
    <col min="13188" max="13188" width="2.42578125" customWidth="1"/>
    <col min="13189" max="13189" width="7" customWidth="1"/>
    <col min="13190" max="13190" width="11.42578125" customWidth="1"/>
    <col min="13191" max="13192" width="12.42578125" customWidth="1"/>
    <col min="13193" max="13195" width="8.42578125" customWidth="1"/>
    <col min="13196" max="13196" width="12.42578125" customWidth="1"/>
    <col min="13197" max="13198" width="8.42578125" customWidth="1"/>
    <col min="13199" max="13199" width="44" customWidth="1"/>
    <col min="13200" max="13200" width="10.42578125" customWidth="1"/>
    <col min="13201" max="13201" width="7.42578125" customWidth="1"/>
    <col min="13202" max="13202" width="11.42578125" customWidth="1"/>
    <col min="13203" max="13204" width="12.42578125" customWidth="1"/>
    <col min="13205" max="13205" width="11.42578125" customWidth="1"/>
    <col min="13206" max="13207" width="8.42578125" customWidth="1"/>
    <col min="13208" max="13208" width="17.42578125" customWidth="1"/>
    <col min="13209" max="13209" width="12.42578125" customWidth="1"/>
    <col min="13210" max="13211" width="8.42578125" customWidth="1"/>
    <col min="13212" max="13212" width="44" customWidth="1"/>
    <col min="13214" max="13214" width="7.42578125" customWidth="1"/>
    <col min="13215" max="13215" width="11.42578125" customWidth="1"/>
    <col min="13216" max="13217" width="12.42578125" customWidth="1"/>
    <col min="13218" max="13218" width="11.42578125" customWidth="1"/>
    <col min="13219" max="13220" width="8.42578125" customWidth="1"/>
    <col min="13221" max="13221" width="17.42578125" customWidth="1"/>
    <col min="13222" max="13222" width="12.42578125" customWidth="1"/>
    <col min="13223" max="13224" width="8.42578125" customWidth="1"/>
    <col min="13225" max="13225" width="44" customWidth="1"/>
    <col min="13228" max="13228" width="7.42578125" customWidth="1"/>
    <col min="13229" max="13229" width="11.42578125" customWidth="1"/>
    <col min="13230" max="13231" width="12.42578125" customWidth="1"/>
    <col min="13232" max="13232" width="11.42578125" customWidth="1"/>
    <col min="13233" max="13234" width="8.42578125" customWidth="1"/>
    <col min="13235" max="13235" width="17.42578125" customWidth="1"/>
    <col min="13236" max="13236" width="12.42578125" customWidth="1"/>
    <col min="13237" max="13238" width="8.42578125" customWidth="1"/>
    <col min="13239" max="13239" width="43.42578125" customWidth="1"/>
    <col min="13241" max="13241" width="7.42578125" customWidth="1"/>
    <col min="13242" max="13242" width="11.42578125" customWidth="1"/>
    <col min="13243" max="13244" width="12.42578125" customWidth="1"/>
    <col min="13245" max="13245" width="11.42578125" customWidth="1"/>
    <col min="13246" max="13246" width="8.42578125" customWidth="1"/>
    <col min="13247" max="13247" width="8.42578125" bestFit="1" customWidth="1"/>
    <col min="13248" max="13248" width="17.42578125" bestFit="1" customWidth="1"/>
    <col min="13249" max="13249" width="12.42578125" bestFit="1" customWidth="1"/>
    <col min="13250" max="13251" width="8.42578125" customWidth="1"/>
    <col min="13252" max="13252" width="44" customWidth="1"/>
    <col min="13438" max="13438" width="22.42578125" bestFit="1" customWidth="1"/>
    <col min="13439" max="13439" width="8.42578125" customWidth="1"/>
    <col min="13440" max="13440" width="29.42578125" customWidth="1"/>
    <col min="13441" max="13441" width="7" customWidth="1"/>
    <col min="13442" max="13442" width="22.42578125" bestFit="1" customWidth="1"/>
    <col min="13443" max="13443" width="62.42578125" customWidth="1"/>
    <col min="13444" max="13444" width="2.42578125" customWidth="1"/>
    <col min="13445" max="13445" width="7" customWidth="1"/>
    <col min="13446" max="13446" width="11.42578125" customWidth="1"/>
    <col min="13447" max="13448" width="12.42578125" customWidth="1"/>
    <col min="13449" max="13451" width="8.42578125" customWidth="1"/>
    <col min="13452" max="13452" width="12.42578125" customWidth="1"/>
    <col min="13453" max="13454" width="8.42578125" customWidth="1"/>
    <col min="13455" max="13455" width="44" customWidth="1"/>
    <col min="13456" max="13456" width="10.42578125" customWidth="1"/>
    <col min="13457" max="13457" width="7.42578125" customWidth="1"/>
    <col min="13458" max="13458" width="11.42578125" customWidth="1"/>
    <col min="13459" max="13460" width="12.42578125" customWidth="1"/>
    <col min="13461" max="13461" width="11.42578125" customWidth="1"/>
    <col min="13462" max="13463" width="8.42578125" customWidth="1"/>
    <col min="13464" max="13464" width="17.42578125" customWidth="1"/>
    <col min="13465" max="13465" width="12.42578125" customWidth="1"/>
    <col min="13466" max="13467" width="8.42578125" customWidth="1"/>
    <col min="13468" max="13468" width="44" customWidth="1"/>
    <col min="13470" max="13470" width="7.42578125" customWidth="1"/>
    <col min="13471" max="13471" width="11.42578125" customWidth="1"/>
    <col min="13472" max="13473" width="12.42578125" customWidth="1"/>
    <col min="13474" max="13474" width="11.42578125" customWidth="1"/>
    <col min="13475" max="13476" width="8.42578125" customWidth="1"/>
    <col min="13477" max="13477" width="17.42578125" customWidth="1"/>
    <col min="13478" max="13478" width="12.42578125" customWidth="1"/>
    <col min="13479" max="13480" width="8.42578125" customWidth="1"/>
    <col min="13481" max="13481" width="44" customWidth="1"/>
    <col min="13484" max="13484" width="7.42578125" customWidth="1"/>
    <col min="13485" max="13485" width="11.42578125" customWidth="1"/>
    <col min="13486" max="13487" width="12.42578125" customWidth="1"/>
    <col min="13488" max="13488" width="11.42578125" customWidth="1"/>
    <col min="13489" max="13490" width="8.42578125" customWidth="1"/>
    <col min="13491" max="13491" width="17.42578125" customWidth="1"/>
    <col min="13492" max="13492" width="12.42578125" customWidth="1"/>
    <col min="13493" max="13494" width="8.42578125" customWidth="1"/>
    <col min="13495" max="13495" width="43.42578125" customWidth="1"/>
    <col min="13497" max="13497" width="7.42578125" customWidth="1"/>
    <col min="13498" max="13498" width="11.42578125" customWidth="1"/>
    <col min="13499" max="13500" width="12.42578125" customWidth="1"/>
    <col min="13501" max="13501" width="11.42578125" customWidth="1"/>
    <col min="13502" max="13502" width="8.42578125" customWidth="1"/>
    <col min="13503" max="13503" width="8.42578125" bestFit="1" customWidth="1"/>
    <col min="13504" max="13504" width="17.42578125" bestFit="1" customWidth="1"/>
    <col min="13505" max="13505" width="12.42578125" bestFit="1" customWidth="1"/>
    <col min="13506" max="13507" width="8.42578125" customWidth="1"/>
    <col min="13508" max="13508" width="44" customWidth="1"/>
    <col min="13694" max="13694" width="22.42578125" bestFit="1" customWidth="1"/>
    <col min="13695" max="13695" width="8.42578125" customWidth="1"/>
    <col min="13696" max="13696" width="29.42578125" customWidth="1"/>
    <col min="13697" max="13697" width="7" customWidth="1"/>
    <col min="13698" max="13698" width="22.42578125" bestFit="1" customWidth="1"/>
    <col min="13699" max="13699" width="62.42578125" customWidth="1"/>
    <col min="13700" max="13700" width="2.42578125" customWidth="1"/>
    <col min="13701" max="13701" width="7" customWidth="1"/>
    <col min="13702" max="13702" width="11.42578125" customWidth="1"/>
    <col min="13703" max="13704" width="12.42578125" customWidth="1"/>
    <col min="13705" max="13707" width="8.42578125" customWidth="1"/>
    <col min="13708" max="13708" width="12.42578125" customWidth="1"/>
    <col min="13709" max="13710" width="8.42578125" customWidth="1"/>
    <col min="13711" max="13711" width="44" customWidth="1"/>
    <col min="13712" max="13712" width="10.42578125" customWidth="1"/>
    <col min="13713" max="13713" width="7.42578125" customWidth="1"/>
    <col min="13714" max="13714" width="11.42578125" customWidth="1"/>
    <col min="13715" max="13716" width="12.42578125" customWidth="1"/>
    <col min="13717" max="13717" width="11.42578125" customWidth="1"/>
    <col min="13718" max="13719" width="8.42578125" customWidth="1"/>
    <col min="13720" max="13720" width="17.42578125" customWidth="1"/>
    <col min="13721" max="13721" width="12.42578125" customWidth="1"/>
    <col min="13722" max="13723" width="8.42578125" customWidth="1"/>
    <col min="13724" max="13724" width="44" customWidth="1"/>
    <col min="13726" max="13726" width="7.42578125" customWidth="1"/>
    <col min="13727" max="13727" width="11.42578125" customWidth="1"/>
    <col min="13728" max="13729" width="12.42578125" customWidth="1"/>
    <col min="13730" max="13730" width="11.42578125" customWidth="1"/>
    <col min="13731" max="13732" width="8.42578125" customWidth="1"/>
    <col min="13733" max="13733" width="17.42578125" customWidth="1"/>
    <col min="13734" max="13734" width="12.42578125" customWidth="1"/>
    <col min="13735" max="13736" width="8.42578125" customWidth="1"/>
    <col min="13737" max="13737" width="44" customWidth="1"/>
    <col min="13740" max="13740" width="7.42578125" customWidth="1"/>
    <col min="13741" max="13741" width="11.42578125" customWidth="1"/>
    <col min="13742" max="13743" width="12.42578125" customWidth="1"/>
    <col min="13744" max="13744" width="11.42578125" customWidth="1"/>
    <col min="13745" max="13746" width="8.42578125" customWidth="1"/>
    <col min="13747" max="13747" width="17.42578125" customWidth="1"/>
    <col min="13748" max="13748" width="12.42578125" customWidth="1"/>
    <col min="13749" max="13750" width="8.42578125" customWidth="1"/>
    <col min="13751" max="13751" width="43.42578125" customWidth="1"/>
    <col min="13753" max="13753" width="7.42578125" customWidth="1"/>
    <col min="13754" max="13754" width="11.42578125" customWidth="1"/>
    <col min="13755" max="13756" width="12.42578125" customWidth="1"/>
    <col min="13757" max="13757" width="11.42578125" customWidth="1"/>
    <col min="13758" max="13758" width="8.42578125" customWidth="1"/>
    <col min="13759" max="13759" width="8.42578125" bestFit="1" customWidth="1"/>
    <col min="13760" max="13760" width="17.42578125" bestFit="1" customWidth="1"/>
    <col min="13761" max="13761" width="12.42578125" bestFit="1" customWidth="1"/>
    <col min="13762" max="13763" width="8.42578125" customWidth="1"/>
    <col min="13764" max="13764" width="44" customWidth="1"/>
    <col min="13950" max="13950" width="22.42578125" bestFit="1" customWidth="1"/>
    <col min="13951" max="13951" width="8.42578125" customWidth="1"/>
    <col min="13952" max="13952" width="29.42578125" customWidth="1"/>
    <col min="13953" max="13953" width="7" customWidth="1"/>
    <col min="13954" max="13954" width="22.42578125" bestFit="1" customWidth="1"/>
    <col min="13955" max="13955" width="62.42578125" customWidth="1"/>
    <col min="13956" max="13956" width="2.42578125" customWidth="1"/>
    <col min="13957" max="13957" width="7" customWidth="1"/>
    <col min="13958" max="13958" width="11.42578125" customWidth="1"/>
    <col min="13959" max="13960" width="12.42578125" customWidth="1"/>
    <col min="13961" max="13963" width="8.42578125" customWidth="1"/>
    <col min="13964" max="13964" width="12.42578125" customWidth="1"/>
    <col min="13965" max="13966" width="8.42578125" customWidth="1"/>
    <col min="13967" max="13967" width="44" customWidth="1"/>
    <col min="13968" max="13968" width="10.42578125" customWidth="1"/>
    <col min="13969" max="13969" width="7.42578125" customWidth="1"/>
    <col min="13970" max="13970" width="11.42578125" customWidth="1"/>
    <col min="13971" max="13972" width="12.42578125" customWidth="1"/>
    <col min="13973" max="13973" width="11.42578125" customWidth="1"/>
    <col min="13974" max="13975" width="8.42578125" customWidth="1"/>
    <col min="13976" max="13976" width="17.42578125" customWidth="1"/>
    <col min="13977" max="13977" width="12.42578125" customWidth="1"/>
    <col min="13978" max="13979" width="8.42578125" customWidth="1"/>
    <col min="13980" max="13980" width="44" customWidth="1"/>
    <col min="13982" max="13982" width="7.42578125" customWidth="1"/>
    <col min="13983" max="13983" width="11.42578125" customWidth="1"/>
    <col min="13984" max="13985" width="12.42578125" customWidth="1"/>
    <col min="13986" max="13986" width="11.42578125" customWidth="1"/>
    <col min="13987" max="13988" width="8.42578125" customWidth="1"/>
    <col min="13989" max="13989" width="17.42578125" customWidth="1"/>
    <col min="13990" max="13990" width="12.42578125" customWidth="1"/>
    <col min="13991" max="13992" width="8.42578125" customWidth="1"/>
    <col min="13993" max="13993" width="44" customWidth="1"/>
    <col min="13996" max="13996" width="7.42578125" customWidth="1"/>
    <col min="13997" max="13997" width="11.42578125" customWidth="1"/>
    <col min="13998" max="13999" width="12.42578125" customWidth="1"/>
    <col min="14000" max="14000" width="11.42578125" customWidth="1"/>
    <col min="14001" max="14002" width="8.42578125" customWidth="1"/>
    <col min="14003" max="14003" width="17.42578125" customWidth="1"/>
    <col min="14004" max="14004" width="12.42578125" customWidth="1"/>
    <col min="14005" max="14006" width="8.42578125" customWidth="1"/>
    <col min="14007" max="14007" width="43.42578125" customWidth="1"/>
    <col min="14009" max="14009" width="7.42578125" customWidth="1"/>
    <col min="14010" max="14010" width="11.42578125" customWidth="1"/>
    <col min="14011" max="14012" width="12.42578125" customWidth="1"/>
    <col min="14013" max="14013" width="11.42578125" customWidth="1"/>
    <col min="14014" max="14014" width="8.42578125" customWidth="1"/>
    <col min="14015" max="14015" width="8.42578125" bestFit="1" customWidth="1"/>
    <col min="14016" max="14016" width="17.42578125" bestFit="1" customWidth="1"/>
    <col min="14017" max="14017" width="12.42578125" bestFit="1" customWidth="1"/>
    <col min="14018" max="14019" width="8.42578125" customWidth="1"/>
    <col min="14020" max="14020" width="44" customWidth="1"/>
    <col min="14206" max="14206" width="22.42578125" bestFit="1" customWidth="1"/>
    <col min="14207" max="14207" width="8.42578125" customWidth="1"/>
    <col min="14208" max="14208" width="29.42578125" customWidth="1"/>
    <col min="14209" max="14209" width="7" customWidth="1"/>
    <col min="14210" max="14210" width="22.42578125" bestFit="1" customWidth="1"/>
    <col min="14211" max="14211" width="62.42578125" customWidth="1"/>
    <col min="14212" max="14212" width="2.42578125" customWidth="1"/>
    <col min="14213" max="14213" width="7" customWidth="1"/>
    <col min="14214" max="14214" width="11.42578125" customWidth="1"/>
    <col min="14215" max="14216" width="12.42578125" customWidth="1"/>
    <col min="14217" max="14219" width="8.42578125" customWidth="1"/>
    <col min="14220" max="14220" width="12.42578125" customWidth="1"/>
    <col min="14221" max="14222" width="8.42578125" customWidth="1"/>
    <col min="14223" max="14223" width="44" customWidth="1"/>
    <col min="14224" max="14224" width="10.42578125" customWidth="1"/>
    <col min="14225" max="14225" width="7.42578125" customWidth="1"/>
    <col min="14226" max="14226" width="11.42578125" customWidth="1"/>
    <col min="14227" max="14228" width="12.42578125" customWidth="1"/>
    <col min="14229" max="14229" width="11.42578125" customWidth="1"/>
    <col min="14230" max="14231" width="8.42578125" customWidth="1"/>
    <col min="14232" max="14232" width="17.42578125" customWidth="1"/>
    <col min="14233" max="14233" width="12.42578125" customWidth="1"/>
    <col min="14234" max="14235" width="8.42578125" customWidth="1"/>
    <col min="14236" max="14236" width="44" customWidth="1"/>
    <col min="14238" max="14238" width="7.42578125" customWidth="1"/>
    <col min="14239" max="14239" width="11.42578125" customWidth="1"/>
    <col min="14240" max="14241" width="12.42578125" customWidth="1"/>
    <col min="14242" max="14242" width="11.42578125" customWidth="1"/>
    <col min="14243" max="14244" width="8.42578125" customWidth="1"/>
    <col min="14245" max="14245" width="17.42578125" customWidth="1"/>
    <col min="14246" max="14246" width="12.42578125" customWidth="1"/>
    <col min="14247" max="14248" width="8.42578125" customWidth="1"/>
    <col min="14249" max="14249" width="44" customWidth="1"/>
    <col min="14252" max="14252" width="7.42578125" customWidth="1"/>
    <col min="14253" max="14253" width="11.42578125" customWidth="1"/>
    <col min="14254" max="14255" width="12.42578125" customWidth="1"/>
    <col min="14256" max="14256" width="11.42578125" customWidth="1"/>
    <col min="14257" max="14258" width="8.42578125" customWidth="1"/>
    <col min="14259" max="14259" width="17.42578125" customWidth="1"/>
    <col min="14260" max="14260" width="12.42578125" customWidth="1"/>
    <col min="14261" max="14262" width="8.42578125" customWidth="1"/>
    <col min="14263" max="14263" width="43.42578125" customWidth="1"/>
    <col min="14265" max="14265" width="7.42578125" customWidth="1"/>
    <col min="14266" max="14266" width="11.42578125" customWidth="1"/>
    <col min="14267" max="14268" width="12.42578125" customWidth="1"/>
    <col min="14269" max="14269" width="11.42578125" customWidth="1"/>
    <col min="14270" max="14270" width="8.42578125" customWidth="1"/>
    <col min="14271" max="14271" width="8.42578125" bestFit="1" customWidth="1"/>
    <col min="14272" max="14272" width="17.42578125" bestFit="1" customWidth="1"/>
    <col min="14273" max="14273" width="12.42578125" bestFit="1" customWidth="1"/>
    <col min="14274" max="14275" width="8.42578125" customWidth="1"/>
    <col min="14276" max="14276" width="44" customWidth="1"/>
    <col min="14462" max="14462" width="22.42578125" bestFit="1" customWidth="1"/>
    <col min="14463" max="14463" width="8.42578125" customWidth="1"/>
    <col min="14464" max="14464" width="29.42578125" customWidth="1"/>
    <col min="14465" max="14465" width="7" customWidth="1"/>
    <col min="14466" max="14466" width="22.42578125" bestFit="1" customWidth="1"/>
    <col min="14467" max="14467" width="62.42578125" customWidth="1"/>
    <col min="14468" max="14468" width="2.42578125" customWidth="1"/>
    <col min="14469" max="14469" width="7" customWidth="1"/>
    <col min="14470" max="14470" width="11.42578125" customWidth="1"/>
    <col min="14471" max="14472" width="12.42578125" customWidth="1"/>
    <col min="14473" max="14475" width="8.42578125" customWidth="1"/>
    <col min="14476" max="14476" width="12.42578125" customWidth="1"/>
    <col min="14477" max="14478" width="8.42578125" customWidth="1"/>
    <col min="14479" max="14479" width="44" customWidth="1"/>
    <col min="14480" max="14480" width="10.42578125" customWidth="1"/>
    <col min="14481" max="14481" width="7.42578125" customWidth="1"/>
    <col min="14482" max="14482" width="11.42578125" customWidth="1"/>
    <col min="14483" max="14484" width="12.42578125" customWidth="1"/>
    <col min="14485" max="14485" width="11.42578125" customWidth="1"/>
    <col min="14486" max="14487" width="8.42578125" customWidth="1"/>
    <col min="14488" max="14488" width="17.42578125" customWidth="1"/>
    <col min="14489" max="14489" width="12.42578125" customWidth="1"/>
    <col min="14490" max="14491" width="8.42578125" customWidth="1"/>
    <col min="14492" max="14492" width="44" customWidth="1"/>
    <col min="14494" max="14494" width="7.42578125" customWidth="1"/>
    <col min="14495" max="14495" width="11.42578125" customWidth="1"/>
    <col min="14496" max="14497" width="12.42578125" customWidth="1"/>
    <col min="14498" max="14498" width="11.42578125" customWidth="1"/>
    <col min="14499" max="14500" width="8.42578125" customWidth="1"/>
    <col min="14501" max="14501" width="17.42578125" customWidth="1"/>
    <col min="14502" max="14502" width="12.42578125" customWidth="1"/>
    <col min="14503" max="14504" width="8.42578125" customWidth="1"/>
    <col min="14505" max="14505" width="44" customWidth="1"/>
    <col min="14508" max="14508" width="7.42578125" customWidth="1"/>
    <col min="14509" max="14509" width="11.42578125" customWidth="1"/>
    <col min="14510" max="14511" width="12.42578125" customWidth="1"/>
    <col min="14512" max="14512" width="11.42578125" customWidth="1"/>
    <col min="14513" max="14514" width="8.42578125" customWidth="1"/>
    <col min="14515" max="14515" width="17.42578125" customWidth="1"/>
    <col min="14516" max="14516" width="12.42578125" customWidth="1"/>
    <col min="14517" max="14518" width="8.42578125" customWidth="1"/>
    <col min="14519" max="14519" width="43.42578125" customWidth="1"/>
    <col min="14521" max="14521" width="7.42578125" customWidth="1"/>
    <col min="14522" max="14522" width="11.42578125" customWidth="1"/>
    <col min="14523" max="14524" width="12.42578125" customWidth="1"/>
    <col min="14525" max="14525" width="11.42578125" customWidth="1"/>
    <col min="14526" max="14526" width="8.42578125" customWidth="1"/>
    <col min="14527" max="14527" width="8.42578125" bestFit="1" customWidth="1"/>
    <col min="14528" max="14528" width="17.42578125" bestFit="1" customWidth="1"/>
    <col min="14529" max="14529" width="12.42578125" bestFit="1" customWidth="1"/>
    <col min="14530" max="14531" width="8.42578125" customWidth="1"/>
    <col min="14532" max="14532" width="44" customWidth="1"/>
    <col min="14718" max="14718" width="22.42578125" bestFit="1" customWidth="1"/>
    <col min="14719" max="14719" width="8.42578125" customWidth="1"/>
    <col min="14720" max="14720" width="29.42578125" customWidth="1"/>
    <col min="14721" max="14721" width="7" customWidth="1"/>
    <col min="14722" max="14722" width="22.42578125" bestFit="1" customWidth="1"/>
    <col min="14723" max="14723" width="62.42578125" customWidth="1"/>
    <col min="14724" max="14724" width="2.42578125" customWidth="1"/>
    <col min="14725" max="14725" width="7" customWidth="1"/>
    <col min="14726" max="14726" width="11.42578125" customWidth="1"/>
    <col min="14727" max="14728" width="12.42578125" customWidth="1"/>
    <col min="14729" max="14731" width="8.42578125" customWidth="1"/>
    <col min="14732" max="14732" width="12.42578125" customWidth="1"/>
    <col min="14733" max="14734" width="8.42578125" customWidth="1"/>
    <col min="14735" max="14735" width="44" customWidth="1"/>
    <col min="14736" max="14736" width="10.42578125" customWidth="1"/>
    <col min="14737" max="14737" width="7.42578125" customWidth="1"/>
    <col min="14738" max="14738" width="11.42578125" customWidth="1"/>
    <col min="14739" max="14740" width="12.42578125" customWidth="1"/>
    <col min="14741" max="14741" width="11.42578125" customWidth="1"/>
    <col min="14742" max="14743" width="8.42578125" customWidth="1"/>
    <col min="14744" max="14744" width="17.42578125" customWidth="1"/>
    <col min="14745" max="14745" width="12.42578125" customWidth="1"/>
    <col min="14746" max="14747" width="8.42578125" customWidth="1"/>
    <col min="14748" max="14748" width="44" customWidth="1"/>
    <col min="14750" max="14750" width="7.42578125" customWidth="1"/>
    <col min="14751" max="14751" width="11.42578125" customWidth="1"/>
    <col min="14752" max="14753" width="12.42578125" customWidth="1"/>
    <col min="14754" max="14754" width="11.42578125" customWidth="1"/>
    <col min="14755" max="14756" width="8.42578125" customWidth="1"/>
    <col min="14757" max="14757" width="17.42578125" customWidth="1"/>
    <col min="14758" max="14758" width="12.42578125" customWidth="1"/>
    <col min="14759" max="14760" width="8.42578125" customWidth="1"/>
    <col min="14761" max="14761" width="44" customWidth="1"/>
    <col min="14764" max="14764" width="7.42578125" customWidth="1"/>
    <col min="14765" max="14765" width="11.42578125" customWidth="1"/>
    <col min="14766" max="14767" width="12.42578125" customWidth="1"/>
    <col min="14768" max="14768" width="11.42578125" customWidth="1"/>
    <col min="14769" max="14770" width="8.42578125" customWidth="1"/>
    <col min="14771" max="14771" width="17.42578125" customWidth="1"/>
    <col min="14772" max="14772" width="12.42578125" customWidth="1"/>
    <col min="14773" max="14774" width="8.42578125" customWidth="1"/>
    <col min="14775" max="14775" width="43.42578125" customWidth="1"/>
    <col min="14777" max="14777" width="7.42578125" customWidth="1"/>
    <col min="14778" max="14778" width="11.42578125" customWidth="1"/>
    <col min="14779" max="14780" width="12.42578125" customWidth="1"/>
    <col min="14781" max="14781" width="11.42578125" customWidth="1"/>
    <col min="14782" max="14782" width="8.42578125" customWidth="1"/>
    <col min="14783" max="14783" width="8.42578125" bestFit="1" customWidth="1"/>
    <col min="14784" max="14784" width="17.42578125" bestFit="1" customWidth="1"/>
    <col min="14785" max="14785" width="12.42578125" bestFit="1" customWidth="1"/>
    <col min="14786" max="14787" width="8.42578125" customWidth="1"/>
    <col min="14788" max="14788" width="44" customWidth="1"/>
    <col min="14974" max="14974" width="22.42578125" bestFit="1" customWidth="1"/>
    <col min="14975" max="14975" width="8.42578125" customWidth="1"/>
    <col min="14976" max="14976" width="29.42578125" customWidth="1"/>
    <col min="14977" max="14977" width="7" customWidth="1"/>
    <col min="14978" max="14978" width="22.42578125" bestFit="1" customWidth="1"/>
    <col min="14979" max="14979" width="62.42578125" customWidth="1"/>
    <col min="14980" max="14980" width="2.42578125" customWidth="1"/>
    <col min="14981" max="14981" width="7" customWidth="1"/>
    <col min="14982" max="14982" width="11.42578125" customWidth="1"/>
    <col min="14983" max="14984" width="12.42578125" customWidth="1"/>
    <col min="14985" max="14987" width="8.42578125" customWidth="1"/>
    <col min="14988" max="14988" width="12.42578125" customWidth="1"/>
    <col min="14989" max="14990" width="8.42578125" customWidth="1"/>
    <col min="14991" max="14991" width="44" customWidth="1"/>
    <col min="14992" max="14992" width="10.42578125" customWidth="1"/>
    <col min="14993" max="14993" width="7.42578125" customWidth="1"/>
    <col min="14994" max="14994" width="11.42578125" customWidth="1"/>
    <col min="14995" max="14996" width="12.42578125" customWidth="1"/>
    <col min="14997" max="14997" width="11.42578125" customWidth="1"/>
    <col min="14998" max="14999" width="8.42578125" customWidth="1"/>
    <col min="15000" max="15000" width="17.42578125" customWidth="1"/>
    <col min="15001" max="15001" width="12.42578125" customWidth="1"/>
    <col min="15002" max="15003" width="8.42578125" customWidth="1"/>
    <col min="15004" max="15004" width="44" customWidth="1"/>
    <col min="15006" max="15006" width="7.42578125" customWidth="1"/>
    <col min="15007" max="15007" width="11.42578125" customWidth="1"/>
    <col min="15008" max="15009" width="12.42578125" customWidth="1"/>
    <col min="15010" max="15010" width="11.42578125" customWidth="1"/>
    <col min="15011" max="15012" width="8.42578125" customWidth="1"/>
    <col min="15013" max="15013" width="17.42578125" customWidth="1"/>
    <col min="15014" max="15014" width="12.42578125" customWidth="1"/>
    <col min="15015" max="15016" width="8.42578125" customWidth="1"/>
    <col min="15017" max="15017" width="44" customWidth="1"/>
    <col min="15020" max="15020" width="7.42578125" customWidth="1"/>
    <col min="15021" max="15021" width="11.42578125" customWidth="1"/>
    <col min="15022" max="15023" width="12.42578125" customWidth="1"/>
    <col min="15024" max="15024" width="11.42578125" customWidth="1"/>
    <col min="15025" max="15026" width="8.42578125" customWidth="1"/>
    <col min="15027" max="15027" width="17.42578125" customWidth="1"/>
    <col min="15028" max="15028" width="12.42578125" customWidth="1"/>
    <col min="15029" max="15030" width="8.42578125" customWidth="1"/>
    <col min="15031" max="15031" width="43.42578125" customWidth="1"/>
    <col min="15033" max="15033" width="7.42578125" customWidth="1"/>
    <col min="15034" max="15034" width="11.42578125" customWidth="1"/>
    <col min="15035" max="15036" width="12.42578125" customWidth="1"/>
    <col min="15037" max="15037" width="11.42578125" customWidth="1"/>
    <col min="15038" max="15038" width="8.42578125" customWidth="1"/>
    <col min="15039" max="15039" width="8.42578125" bestFit="1" customWidth="1"/>
    <col min="15040" max="15040" width="17.42578125" bestFit="1" customWidth="1"/>
    <col min="15041" max="15041" width="12.42578125" bestFit="1" customWidth="1"/>
    <col min="15042" max="15043" width="8.42578125" customWidth="1"/>
    <col min="15044" max="15044" width="44" customWidth="1"/>
    <col min="15230" max="15230" width="22.42578125" bestFit="1" customWidth="1"/>
    <col min="15231" max="15231" width="8.42578125" customWidth="1"/>
    <col min="15232" max="15232" width="29.42578125" customWidth="1"/>
    <col min="15233" max="15233" width="7" customWidth="1"/>
    <col min="15234" max="15234" width="22.42578125" bestFit="1" customWidth="1"/>
    <col min="15235" max="15235" width="62.42578125" customWidth="1"/>
    <col min="15236" max="15236" width="2.42578125" customWidth="1"/>
    <col min="15237" max="15237" width="7" customWidth="1"/>
    <col min="15238" max="15238" width="11.42578125" customWidth="1"/>
    <col min="15239" max="15240" width="12.42578125" customWidth="1"/>
    <col min="15241" max="15243" width="8.42578125" customWidth="1"/>
    <col min="15244" max="15244" width="12.42578125" customWidth="1"/>
    <col min="15245" max="15246" width="8.42578125" customWidth="1"/>
    <col min="15247" max="15247" width="44" customWidth="1"/>
    <col min="15248" max="15248" width="10.42578125" customWidth="1"/>
    <col min="15249" max="15249" width="7.42578125" customWidth="1"/>
    <col min="15250" max="15250" width="11.42578125" customWidth="1"/>
    <col min="15251" max="15252" width="12.42578125" customWidth="1"/>
    <col min="15253" max="15253" width="11.42578125" customWidth="1"/>
    <col min="15254" max="15255" width="8.42578125" customWidth="1"/>
    <col min="15256" max="15256" width="17.42578125" customWidth="1"/>
    <col min="15257" max="15257" width="12.42578125" customWidth="1"/>
    <col min="15258" max="15259" width="8.42578125" customWidth="1"/>
    <col min="15260" max="15260" width="44" customWidth="1"/>
    <col min="15262" max="15262" width="7.42578125" customWidth="1"/>
    <col min="15263" max="15263" width="11.42578125" customWidth="1"/>
    <col min="15264" max="15265" width="12.42578125" customWidth="1"/>
    <col min="15266" max="15266" width="11.42578125" customWidth="1"/>
    <col min="15267" max="15268" width="8.42578125" customWidth="1"/>
    <col min="15269" max="15269" width="17.42578125" customWidth="1"/>
    <col min="15270" max="15270" width="12.42578125" customWidth="1"/>
    <col min="15271" max="15272" width="8.42578125" customWidth="1"/>
    <col min="15273" max="15273" width="44" customWidth="1"/>
    <col min="15276" max="15276" width="7.42578125" customWidth="1"/>
    <col min="15277" max="15277" width="11.42578125" customWidth="1"/>
    <col min="15278" max="15279" width="12.42578125" customWidth="1"/>
    <col min="15280" max="15280" width="11.42578125" customWidth="1"/>
    <col min="15281" max="15282" width="8.42578125" customWidth="1"/>
    <col min="15283" max="15283" width="17.42578125" customWidth="1"/>
    <col min="15284" max="15284" width="12.42578125" customWidth="1"/>
    <col min="15285" max="15286" width="8.42578125" customWidth="1"/>
    <col min="15287" max="15287" width="43.42578125" customWidth="1"/>
    <col min="15289" max="15289" width="7.42578125" customWidth="1"/>
    <col min="15290" max="15290" width="11.42578125" customWidth="1"/>
    <col min="15291" max="15292" width="12.42578125" customWidth="1"/>
    <col min="15293" max="15293" width="11.42578125" customWidth="1"/>
    <col min="15294" max="15294" width="8.42578125" customWidth="1"/>
    <col min="15295" max="15295" width="8.42578125" bestFit="1" customWidth="1"/>
    <col min="15296" max="15296" width="17.42578125" bestFit="1" customWidth="1"/>
    <col min="15297" max="15297" width="12.42578125" bestFit="1" customWidth="1"/>
    <col min="15298" max="15299" width="8.42578125" customWidth="1"/>
    <col min="15300" max="15300" width="44" customWidth="1"/>
    <col min="15486" max="15486" width="22.42578125" bestFit="1" customWidth="1"/>
    <col min="15487" max="15487" width="8.42578125" customWidth="1"/>
    <col min="15488" max="15488" width="29.42578125" customWidth="1"/>
    <col min="15489" max="15489" width="7" customWidth="1"/>
    <col min="15490" max="15490" width="22.42578125" bestFit="1" customWidth="1"/>
    <col min="15491" max="15491" width="62.42578125" customWidth="1"/>
    <col min="15492" max="15492" width="2.42578125" customWidth="1"/>
    <col min="15493" max="15493" width="7" customWidth="1"/>
    <col min="15494" max="15494" width="11.42578125" customWidth="1"/>
    <col min="15495" max="15496" width="12.42578125" customWidth="1"/>
    <col min="15497" max="15499" width="8.42578125" customWidth="1"/>
    <col min="15500" max="15500" width="12.42578125" customWidth="1"/>
    <col min="15501" max="15502" width="8.42578125" customWidth="1"/>
    <col min="15503" max="15503" width="44" customWidth="1"/>
    <col min="15504" max="15504" width="10.42578125" customWidth="1"/>
    <col min="15505" max="15505" width="7.42578125" customWidth="1"/>
    <col min="15506" max="15506" width="11.42578125" customWidth="1"/>
    <col min="15507" max="15508" width="12.42578125" customWidth="1"/>
    <col min="15509" max="15509" width="11.42578125" customWidth="1"/>
    <col min="15510" max="15511" width="8.42578125" customWidth="1"/>
    <col min="15512" max="15512" width="17.42578125" customWidth="1"/>
    <col min="15513" max="15513" width="12.42578125" customWidth="1"/>
    <col min="15514" max="15515" width="8.42578125" customWidth="1"/>
    <col min="15516" max="15516" width="44" customWidth="1"/>
    <col min="15518" max="15518" width="7.42578125" customWidth="1"/>
    <col min="15519" max="15519" width="11.42578125" customWidth="1"/>
    <col min="15520" max="15521" width="12.42578125" customWidth="1"/>
    <col min="15522" max="15522" width="11.42578125" customWidth="1"/>
    <col min="15523" max="15524" width="8.42578125" customWidth="1"/>
    <col min="15525" max="15525" width="17.42578125" customWidth="1"/>
    <col min="15526" max="15526" width="12.42578125" customWidth="1"/>
    <col min="15527" max="15528" width="8.42578125" customWidth="1"/>
    <col min="15529" max="15529" width="44" customWidth="1"/>
    <col min="15532" max="15532" width="7.42578125" customWidth="1"/>
    <col min="15533" max="15533" width="11.42578125" customWidth="1"/>
    <col min="15534" max="15535" width="12.42578125" customWidth="1"/>
    <col min="15536" max="15536" width="11.42578125" customWidth="1"/>
    <col min="15537" max="15538" width="8.42578125" customWidth="1"/>
    <col min="15539" max="15539" width="17.42578125" customWidth="1"/>
    <col min="15540" max="15540" width="12.42578125" customWidth="1"/>
    <col min="15541" max="15542" width="8.42578125" customWidth="1"/>
    <col min="15543" max="15543" width="43.42578125" customWidth="1"/>
    <col min="15545" max="15545" width="7.42578125" customWidth="1"/>
    <col min="15546" max="15546" width="11.42578125" customWidth="1"/>
    <col min="15547" max="15548" width="12.42578125" customWidth="1"/>
    <col min="15549" max="15549" width="11.42578125" customWidth="1"/>
    <col min="15550" max="15550" width="8.42578125" customWidth="1"/>
    <col min="15551" max="15551" width="8.42578125" bestFit="1" customWidth="1"/>
    <col min="15552" max="15552" width="17.42578125" bestFit="1" customWidth="1"/>
    <col min="15553" max="15553" width="12.42578125" bestFit="1" customWidth="1"/>
    <col min="15554" max="15555" width="8.42578125" customWidth="1"/>
    <col min="15556" max="15556" width="44" customWidth="1"/>
    <col min="15742" max="15742" width="22.42578125" bestFit="1" customWidth="1"/>
    <col min="15743" max="15743" width="8.42578125" customWidth="1"/>
    <col min="15744" max="15744" width="29.42578125" customWidth="1"/>
    <col min="15745" max="15745" width="7" customWidth="1"/>
    <col min="15746" max="15746" width="22.42578125" bestFit="1" customWidth="1"/>
    <col min="15747" max="15747" width="62.42578125" customWidth="1"/>
    <col min="15748" max="15748" width="2.42578125" customWidth="1"/>
    <col min="15749" max="15749" width="7" customWidth="1"/>
    <col min="15750" max="15750" width="11.42578125" customWidth="1"/>
    <col min="15751" max="15752" width="12.42578125" customWidth="1"/>
    <col min="15753" max="15755" width="8.42578125" customWidth="1"/>
    <col min="15756" max="15756" width="12.42578125" customWidth="1"/>
    <col min="15757" max="15758" width="8.42578125" customWidth="1"/>
    <col min="15759" max="15759" width="44" customWidth="1"/>
    <col min="15760" max="15760" width="10.42578125" customWidth="1"/>
    <col min="15761" max="15761" width="7.42578125" customWidth="1"/>
    <col min="15762" max="15762" width="11.42578125" customWidth="1"/>
    <col min="15763" max="15764" width="12.42578125" customWidth="1"/>
    <col min="15765" max="15765" width="11.42578125" customWidth="1"/>
    <col min="15766" max="15767" width="8.42578125" customWidth="1"/>
    <col min="15768" max="15768" width="17.42578125" customWidth="1"/>
    <col min="15769" max="15769" width="12.42578125" customWidth="1"/>
    <col min="15770" max="15771" width="8.42578125" customWidth="1"/>
    <col min="15772" max="15772" width="44" customWidth="1"/>
    <col min="15774" max="15774" width="7.42578125" customWidth="1"/>
    <col min="15775" max="15775" width="11.42578125" customWidth="1"/>
    <col min="15776" max="15777" width="12.42578125" customWidth="1"/>
    <col min="15778" max="15778" width="11.42578125" customWidth="1"/>
    <col min="15779" max="15780" width="8.42578125" customWidth="1"/>
    <col min="15781" max="15781" width="17.42578125" customWidth="1"/>
    <col min="15782" max="15782" width="12.42578125" customWidth="1"/>
    <col min="15783" max="15784" width="8.42578125" customWidth="1"/>
    <col min="15785" max="15785" width="44" customWidth="1"/>
    <col min="15788" max="15788" width="7.42578125" customWidth="1"/>
    <col min="15789" max="15789" width="11.42578125" customWidth="1"/>
    <col min="15790" max="15791" width="12.42578125" customWidth="1"/>
    <col min="15792" max="15792" width="11.42578125" customWidth="1"/>
    <col min="15793" max="15794" width="8.42578125" customWidth="1"/>
    <col min="15795" max="15795" width="17.42578125" customWidth="1"/>
    <col min="15796" max="15796" width="12.42578125" customWidth="1"/>
    <col min="15797" max="15798" width="8.42578125" customWidth="1"/>
    <col min="15799" max="15799" width="43.42578125" customWidth="1"/>
    <col min="15801" max="15801" width="7.42578125" customWidth="1"/>
    <col min="15802" max="15802" width="11.42578125" customWidth="1"/>
    <col min="15803" max="15804" width="12.42578125" customWidth="1"/>
    <col min="15805" max="15805" width="11.42578125" customWidth="1"/>
    <col min="15806" max="15806" width="8.42578125" customWidth="1"/>
    <col min="15807" max="15807" width="8.42578125" bestFit="1" customWidth="1"/>
    <col min="15808" max="15808" width="17.42578125" bestFit="1" customWidth="1"/>
    <col min="15809" max="15809" width="12.42578125" bestFit="1" customWidth="1"/>
    <col min="15810" max="15811" width="8.42578125" customWidth="1"/>
    <col min="15812" max="15812" width="44" customWidth="1"/>
    <col min="15998" max="15998" width="22.42578125" bestFit="1" customWidth="1"/>
    <col min="15999" max="15999" width="8.42578125" customWidth="1"/>
    <col min="16000" max="16000" width="29.42578125" customWidth="1"/>
    <col min="16001" max="16001" width="7" customWidth="1"/>
    <col min="16002" max="16002" width="22.42578125" bestFit="1" customWidth="1"/>
    <col min="16003" max="16003" width="62.42578125" customWidth="1"/>
    <col min="16004" max="16004" width="2.42578125" customWidth="1"/>
    <col min="16005" max="16005" width="7" customWidth="1"/>
    <col min="16006" max="16006" width="11.42578125" customWidth="1"/>
    <col min="16007" max="16008" width="12.42578125" customWidth="1"/>
    <col min="16009" max="16011" width="8.42578125" customWidth="1"/>
    <col min="16012" max="16012" width="12.42578125" customWidth="1"/>
    <col min="16013" max="16014" width="8.42578125" customWidth="1"/>
    <col min="16015" max="16015" width="44" customWidth="1"/>
    <col min="16016" max="16016" width="10.42578125" customWidth="1"/>
    <col min="16017" max="16017" width="7.42578125" customWidth="1"/>
    <col min="16018" max="16018" width="11.42578125" customWidth="1"/>
    <col min="16019" max="16020" width="12.42578125" customWidth="1"/>
    <col min="16021" max="16021" width="11.42578125" customWidth="1"/>
    <col min="16022" max="16023" width="8.42578125" customWidth="1"/>
    <col min="16024" max="16024" width="17.42578125" customWidth="1"/>
    <col min="16025" max="16025" width="12.42578125" customWidth="1"/>
    <col min="16026" max="16027" width="8.42578125" customWidth="1"/>
    <col min="16028" max="16028" width="44" customWidth="1"/>
    <col min="16030" max="16030" width="7.42578125" customWidth="1"/>
    <col min="16031" max="16031" width="11.42578125" customWidth="1"/>
    <col min="16032" max="16033" width="12.42578125" customWidth="1"/>
    <col min="16034" max="16034" width="11.42578125" customWidth="1"/>
    <col min="16035" max="16036" width="8.42578125" customWidth="1"/>
    <col min="16037" max="16037" width="17.42578125" customWidth="1"/>
    <col min="16038" max="16038" width="12.42578125" customWidth="1"/>
    <col min="16039" max="16040" width="8.42578125" customWidth="1"/>
    <col min="16041" max="16041" width="44" customWidth="1"/>
    <col min="16044" max="16044" width="7.42578125" customWidth="1"/>
    <col min="16045" max="16045" width="11.42578125" customWidth="1"/>
    <col min="16046" max="16047" width="12.42578125" customWidth="1"/>
    <col min="16048" max="16048" width="11.42578125" customWidth="1"/>
    <col min="16049" max="16050" width="8.42578125" customWidth="1"/>
    <col min="16051" max="16051" width="17.42578125" customWidth="1"/>
    <col min="16052" max="16052" width="12.42578125" customWidth="1"/>
    <col min="16053" max="16054" width="8.42578125" customWidth="1"/>
    <col min="16055" max="16055" width="43.42578125" customWidth="1"/>
    <col min="16057" max="16057" width="7.42578125" customWidth="1"/>
    <col min="16058" max="16058" width="11.42578125" customWidth="1"/>
    <col min="16059" max="16060" width="12.42578125" customWidth="1"/>
    <col min="16061" max="16061" width="11.42578125" customWidth="1"/>
    <col min="16062" max="16062" width="8.42578125" customWidth="1"/>
    <col min="16063" max="16063" width="8.42578125" bestFit="1" customWidth="1"/>
    <col min="16064" max="16064" width="17.42578125" bestFit="1" customWidth="1"/>
    <col min="16065" max="16065" width="12.42578125" bestFit="1" customWidth="1"/>
    <col min="16066" max="16067" width="8.42578125" customWidth="1"/>
    <col min="16068" max="16068" width="44" customWidth="1"/>
  </cols>
  <sheetData>
    <row r="1" spans="1:483" ht="14.65" customHeight="1">
      <c r="K1" s="2">
        <v>44927</v>
      </c>
      <c r="M1" t="s">
        <v>0</v>
      </c>
      <c r="Y1" s="2">
        <v>44958</v>
      </c>
      <c r="AM1" s="2">
        <v>44986</v>
      </c>
      <c r="BA1" s="2">
        <v>45017</v>
      </c>
      <c r="BO1" s="2">
        <v>45047</v>
      </c>
      <c r="CC1" s="2">
        <v>45078</v>
      </c>
      <c r="CQ1" s="2">
        <v>45108</v>
      </c>
      <c r="DE1" s="2">
        <v>45139</v>
      </c>
      <c r="DU1" s="2">
        <v>45170</v>
      </c>
      <c r="EI1" s="2">
        <v>45200</v>
      </c>
      <c r="EV1" s="2">
        <v>45231</v>
      </c>
      <c r="FI1" s="2">
        <v>45261</v>
      </c>
      <c r="FV1" s="2">
        <v>45292</v>
      </c>
      <c r="GJ1" s="2">
        <v>45323</v>
      </c>
      <c r="GX1" s="2">
        <v>45352</v>
      </c>
      <c r="HL1" s="2">
        <v>45383</v>
      </c>
      <c r="HY1" s="2">
        <v>45413</v>
      </c>
      <c r="IR1" s="2">
        <v>45444</v>
      </c>
      <c r="JI1" s="2">
        <v>45474</v>
      </c>
      <c r="KA1" s="2">
        <v>45505</v>
      </c>
      <c r="KR1" s="2">
        <v>45536</v>
      </c>
      <c r="LJ1" s="2">
        <v>45566</v>
      </c>
      <c r="MA1" s="2">
        <v>45597</v>
      </c>
      <c r="MR1" s="2">
        <v>45627</v>
      </c>
      <c r="NJ1" s="2">
        <v>45658</v>
      </c>
      <c r="OB1" s="2">
        <v>45689</v>
      </c>
      <c r="OR1" s="2">
        <v>45717</v>
      </c>
      <c r="PH1" s="2">
        <v>45748</v>
      </c>
      <c r="PW1" s="2">
        <v>45778</v>
      </c>
      <c r="QM1" s="2">
        <v>45778</v>
      </c>
      <c r="QQ1" s="1"/>
      <c r="RB1" s="2">
        <v>45931</v>
      </c>
      <c r="RF1" s="1"/>
    </row>
    <row r="2" spans="1:483" ht="39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36" t="s">
        <v>6</v>
      </c>
      <c r="G2" s="336" t="s">
        <v>7</v>
      </c>
      <c r="H2" s="3" t="s">
        <v>8</v>
      </c>
      <c r="I2" s="3"/>
      <c r="K2" s="5" t="s">
        <v>9</v>
      </c>
      <c r="L2" s="6" t="s">
        <v>10</v>
      </c>
      <c r="M2" s="6" t="s">
        <v>11</v>
      </c>
      <c r="N2" s="6" t="s">
        <v>12</v>
      </c>
      <c r="O2" s="7" t="s">
        <v>13</v>
      </c>
      <c r="P2" s="7" t="s">
        <v>14</v>
      </c>
      <c r="Q2" s="8" t="s">
        <v>15</v>
      </c>
      <c r="R2" s="7" t="s">
        <v>16</v>
      </c>
      <c r="S2" s="7" t="s">
        <v>17</v>
      </c>
      <c r="T2" s="7" t="s">
        <v>18</v>
      </c>
      <c r="U2" s="8" t="s">
        <v>19</v>
      </c>
      <c r="V2" s="8" t="s">
        <v>20</v>
      </c>
      <c r="W2" s="9" t="s">
        <v>21</v>
      </c>
      <c r="Y2" s="5" t="s">
        <v>9</v>
      </c>
      <c r="Z2" s="6" t="s">
        <v>10</v>
      </c>
      <c r="AA2" s="6" t="s">
        <v>11</v>
      </c>
      <c r="AB2" s="6" t="s">
        <v>12</v>
      </c>
      <c r="AC2" s="7" t="s">
        <v>13</v>
      </c>
      <c r="AD2" s="7" t="s">
        <v>14</v>
      </c>
      <c r="AE2" s="8" t="s">
        <v>22</v>
      </c>
      <c r="AF2" s="7" t="s">
        <v>16</v>
      </c>
      <c r="AG2" s="7" t="s">
        <v>17</v>
      </c>
      <c r="AH2" s="7" t="s">
        <v>18</v>
      </c>
      <c r="AI2" s="8" t="s">
        <v>19</v>
      </c>
      <c r="AJ2" s="8" t="s">
        <v>20</v>
      </c>
      <c r="AK2" s="9" t="s">
        <v>21</v>
      </c>
      <c r="AM2" s="5" t="s">
        <v>9</v>
      </c>
      <c r="AN2" s="6" t="s">
        <v>10</v>
      </c>
      <c r="AO2" s="6" t="s">
        <v>11</v>
      </c>
      <c r="AP2" s="6" t="s">
        <v>12</v>
      </c>
      <c r="AQ2" s="7" t="s">
        <v>13</v>
      </c>
      <c r="AR2" s="7" t="s">
        <v>14</v>
      </c>
      <c r="AS2" s="7" t="s">
        <v>23</v>
      </c>
      <c r="AT2" s="7" t="s">
        <v>16</v>
      </c>
      <c r="AU2" s="7" t="s">
        <v>17</v>
      </c>
      <c r="AV2" s="7" t="s">
        <v>18</v>
      </c>
      <c r="AW2" s="8" t="s">
        <v>24</v>
      </c>
      <c r="AX2" s="8" t="s">
        <v>25</v>
      </c>
      <c r="AY2" s="9" t="s">
        <v>21</v>
      </c>
      <c r="BA2" s="5" t="s">
        <v>9</v>
      </c>
      <c r="BB2" s="6" t="s">
        <v>10</v>
      </c>
      <c r="BC2" s="6" t="s">
        <v>11</v>
      </c>
      <c r="BD2" s="6" t="s">
        <v>12</v>
      </c>
      <c r="BE2" s="7" t="s">
        <v>13</v>
      </c>
      <c r="BF2" s="7" t="s">
        <v>14</v>
      </c>
      <c r="BG2" s="7" t="s">
        <v>23</v>
      </c>
      <c r="BH2" s="7" t="s">
        <v>16</v>
      </c>
      <c r="BI2" s="7" t="s">
        <v>17</v>
      </c>
      <c r="BJ2" s="7" t="s">
        <v>18</v>
      </c>
      <c r="BK2" s="8" t="s">
        <v>24</v>
      </c>
      <c r="BL2" s="8" t="s">
        <v>25</v>
      </c>
      <c r="BM2" s="9" t="s">
        <v>21</v>
      </c>
      <c r="BO2" s="5" t="s">
        <v>9</v>
      </c>
      <c r="BP2" s="6" t="s">
        <v>10</v>
      </c>
      <c r="BQ2" s="6" t="s">
        <v>11</v>
      </c>
      <c r="BR2" s="6" t="s">
        <v>12</v>
      </c>
      <c r="BS2" s="7" t="s">
        <v>13</v>
      </c>
      <c r="BT2" s="7" t="s">
        <v>14</v>
      </c>
      <c r="BU2" s="7" t="s">
        <v>23</v>
      </c>
      <c r="BV2" s="7" t="s">
        <v>16</v>
      </c>
      <c r="BW2" s="7" t="s">
        <v>17</v>
      </c>
      <c r="BX2" s="7" t="s">
        <v>18</v>
      </c>
      <c r="BY2" s="8" t="s">
        <v>24</v>
      </c>
      <c r="BZ2" s="8" t="s">
        <v>25</v>
      </c>
      <c r="CA2" s="9" t="s">
        <v>21</v>
      </c>
      <c r="CC2" s="5" t="s">
        <v>9</v>
      </c>
      <c r="CD2" s="6" t="s">
        <v>10</v>
      </c>
      <c r="CE2" s="6" t="s">
        <v>11</v>
      </c>
      <c r="CF2" s="6" t="s">
        <v>12</v>
      </c>
      <c r="CG2" s="7" t="s">
        <v>13</v>
      </c>
      <c r="CH2" s="7" t="s">
        <v>14</v>
      </c>
      <c r="CI2" s="7" t="s">
        <v>23</v>
      </c>
      <c r="CJ2" s="7" t="s">
        <v>16</v>
      </c>
      <c r="CK2" s="7" t="s">
        <v>17</v>
      </c>
      <c r="CL2" s="7" t="s">
        <v>18</v>
      </c>
      <c r="CM2" s="8" t="s">
        <v>24</v>
      </c>
      <c r="CN2" s="8" t="s">
        <v>25</v>
      </c>
      <c r="CO2" s="9" t="s">
        <v>21</v>
      </c>
      <c r="CQ2" s="5" t="s">
        <v>9</v>
      </c>
      <c r="CR2" s="6" t="s">
        <v>10</v>
      </c>
      <c r="CS2" s="6" t="s">
        <v>11</v>
      </c>
      <c r="CT2" s="6" t="s">
        <v>12</v>
      </c>
      <c r="CU2" s="7" t="s">
        <v>13</v>
      </c>
      <c r="CV2" s="7" t="s">
        <v>14</v>
      </c>
      <c r="CW2" s="7" t="s">
        <v>23</v>
      </c>
      <c r="CX2" s="7" t="s">
        <v>16</v>
      </c>
      <c r="CY2" s="7" t="s">
        <v>17</v>
      </c>
      <c r="CZ2" s="7" t="s">
        <v>18</v>
      </c>
      <c r="DA2" s="8" t="s">
        <v>26</v>
      </c>
      <c r="DB2" s="8" t="s">
        <v>25</v>
      </c>
      <c r="DC2" s="9" t="s">
        <v>21</v>
      </c>
      <c r="DE2" s="5" t="s">
        <v>9</v>
      </c>
      <c r="DF2" s="6" t="s">
        <v>10</v>
      </c>
      <c r="DG2" s="6" t="s">
        <v>11</v>
      </c>
      <c r="DH2" s="227" t="s">
        <v>27</v>
      </c>
      <c r="DI2" s="227" t="s">
        <v>28</v>
      </c>
      <c r="DJ2" s="6" t="s">
        <v>12</v>
      </c>
      <c r="DK2" s="7" t="s">
        <v>13</v>
      </c>
      <c r="DL2" s="7" t="s">
        <v>14</v>
      </c>
      <c r="DM2" s="7" t="s">
        <v>23</v>
      </c>
      <c r="DN2" s="7" t="s">
        <v>16</v>
      </c>
      <c r="DO2" s="7" t="s">
        <v>17</v>
      </c>
      <c r="DP2" s="7" t="s">
        <v>18</v>
      </c>
      <c r="DQ2" s="8" t="s">
        <v>24</v>
      </c>
      <c r="DR2" s="8" t="s">
        <v>25</v>
      </c>
      <c r="DS2" s="9" t="s">
        <v>21</v>
      </c>
      <c r="DU2" s="5" t="s">
        <v>9</v>
      </c>
      <c r="DV2" s="6" t="s">
        <v>10</v>
      </c>
      <c r="DW2" s="6" t="s">
        <v>11</v>
      </c>
      <c r="DX2" s="6" t="s">
        <v>12</v>
      </c>
      <c r="DY2" s="7" t="s">
        <v>13</v>
      </c>
      <c r="DZ2" s="7" t="s">
        <v>14</v>
      </c>
      <c r="EA2" s="7" t="s">
        <v>23</v>
      </c>
      <c r="EB2" s="7" t="s">
        <v>16</v>
      </c>
      <c r="EC2" s="7" t="s">
        <v>17</v>
      </c>
      <c r="ED2" s="7" t="s">
        <v>18</v>
      </c>
      <c r="EE2" s="8" t="s">
        <v>24</v>
      </c>
      <c r="EF2" s="8" t="s">
        <v>25</v>
      </c>
      <c r="EG2" s="9" t="s">
        <v>21</v>
      </c>
      <c r="EH2" s="252"/>
      <c r="EI2" s="5" t="s">
        <v>9</v>
      </c>
      <c r="EJ2" s="6" t="s">
        <v>10</v>
      </c>
      <c r="EK2" s="6" t="s">
        <v>11</v>
      </c>
      <c r="EL2" s="6" t="s">
        <v>12</v>
      </c>
      <c r="EM2" s="7" t="s">
        <v>13</v>
      </c>
      <c r="EN2" s="7" t="s">
        <v>14</v>
      </c>
      <c r="EO2" s="7" t="s">
        <v>16</v>
      </c>
      <c r="EP2" s="7" t="s">
        <v>17</v>
      </c>
      <c r="EQ2" s="7" t="s">
        <v>18</v>
      </c>
      <c r="ER2" s="8" t="s">
        <v>24</v>
      </c>
      <c r="ES2" s="8" t="s">
        <v>25</v>
      </c>
      <c r="ET2" s="9" t="s">
        <v>21</v>
      </c>
      <c r="EV2" s="5" t="s">
        <v>9</v>
      </c>
      <c r="EW2" s="6" t="s">
        <v>10</v>
      </c>
      <c r="EX2" s="6" t="s">
        <v>11</v>
      </c>
      <c r="EY2" s="6" t="s">
        <v>12</v>
      </c>
      <c r="EZ2" s="7" t="s">
        <v>13</v>
      </c>
      <c r="FA2" s="7" t="s">
        <v>14</v>
      </c>
      <c r="FB2" s="7" t="s">
        <v>16</v>
      </c>
      <c r="FC2" s="7" t="s">
        <v>17</v>
      </c>
      <c r="FD2" s="7" t="s">
        <v>18</v>
      </c>
      <c r="FE2" s="8" t="s">
        <v>24</v>
      </c>
      <c r="FF2" s="8" t="s">
        <v>25</v>
      </c>
      <c r="FG2" s="9" t="s">
        <v>21</v>
      </c>
      <c r="FI2" s="5" t="s">
        <v>9</v>
      </c>
      <c r="FJ2" s="6" t="s">
        <v>10</v>
      </c>
      <c r="FK2" s="6" t="s">
        <v>11</v>
      </c>
      <c r="FL2" s="6" t="s">
        <v>12</v>
      </c>
      <c r="FM2" s="7" t="s">
        <v>13</v>
      </c>
      <c r="FN2" s="7" t="s">
        <v>14</v>
      </c>
      <c r="FO2" s="7" t="s">
        <v>16</v>
      </c>
      <c r="FP2" s="7" t="s">
        <v>17</v>
      </c>
      <c r="FQ2" s="7" t="s">
        <v>18</v>
      </c>
      <c r="FR2" s="8" t="s">
        <v>24</v>
      </c>
      <c r="FS2" s="8" t="s">
        <v>25</v>
      </c>
      <c r="FT2" s="9" t="s">
        <v>21</v>
      </c>
      <c r="FV2" s="5" t="s">
        <v>9</v>
      </c>
      <c r="FW2" s="6" t="s">
        <v>10</v>
      </c>
      <c r="FX2" s="6" t="s">
        <v>11</v>
      </c>
      <c r="FY2" s="185" t="s">
        <v>29</v>
      </c>
      <c r="FZ2" s="6" t="s">
        <v>12</v>
      </c>
      <c r="GA2" s="7" t="s">
        <v>13</v>
      </c>
      <c r="GB2" s="7" t="s">
        <v>14</v>
      </c>
      <c r="GC2" s="7" t="s">
        <v>16</v>
      </c>
      <c r="GD2" s="7" t="s">
        <v>17</v>
      </c>
      <c r="GE2" s="7" t="s">
        <v>18</v>
      </c>
      <c r="GF2" s="8" t="s">
        <v>24</v>
      </c>
      <c r="GG2" s="8" t="s">
        <v>25</v>
      </c>
      <c r="GH2" s="9" t="s">
        <v>21</v>
      </c>
      <c r="GJ2" s="5" t="s">
        <v>9</v>
      </c>
      <c r="GK2" s="6" t="s">
        <v>10</v>
      </c>
      <c r="GL2" s="6" t="s">
        <v>11</v>
      </c>
      <c r="GM2" s="185" t="s">
        <v>29</v>
      </c>
      <c r="GN2" s="6" t="s">
        <v>12</v>
      </c>
      <c r="GO2" s="7" t="s">
        <v>13</v>
      </c>
      <c r="GP2" s="7" t="s">
        <v>14</v>
      </c>
      <c r="GQ2" s="7" t="s">
        <v>16</v>
      </c>
      <c r="GR2" s="7" t="s">
        <v>17</v>
      </c>
      <c r="GS2" s="7" t="s">
        <v>18</v>
      </c>
      <c r="GT2" s="8" t="s">
        <v>24</v>
      </c>
      <c r="GU2" s="8" t="s">
        <v>25</v>
      </c>
      <c r="GV2" s="9" t="s">
        <v>21</v>
      </c>
      <c r="GX2" s="5" t="s">
        <v>9</v>
      </c>
      <c r="GY2" s="6" t="s">
        <v>10</v>
      </c>
      <c r="GZ2" s="6" t="s">
        <v>11</v>
      </c>
      <c r="HA2" s="185" t="s">
        <v>29</v>
      </c>
      <c r="HB2" s="6" t="s">
        <v>12</v>
      </c>
      <c r="HC2" s="7" t="s">
        <v>13</v>
      </c>
      <c r="HD2" s="7" t="s">
        <v>14</v>
      </c>
      <c r="HE2" s="7" t="s">
        <v>16</v>
      </c>
      <c r="HF2" s="7" t="s">
        <v>17</v>
      </c>
      <c r="HG2" s="7" t="s">
        <v>18</v>
      </c>
      <c r="HH2" s="8" t="s">
        <v>24</v>
      </c>
      <c r="HI2" s="8" t="s">
        <v>25</v>
      </c>
      <c r="HJ2" s="9" t="s">
        <v>21</v>
      </c>
      <c r="HK2" s="252"/>
      <c r="HL2" s="5" t="s">
        <v>9</v>
      </c>
      <c r="HM2" s="6" t="s">
        <v>10</v>
      </c>
      <c r="HN2" s="6" t="s">
        <v>11</v>
      </c>
      <c r="HO2" s="185" t="s">
        <v>29</v>
      </c>
      <c r="HP2" s="6" t="s">
        <v>12</v>
      </c>
      <c r="HQ2" s="7" t="s">
        <v>13</v>
      </c>
      <c r="HR2" s="7" t="s">
        <v>14</v>
      </c>
      <c r="HS2" s="7" t="s">
        <v>16</v>
      </c>
      <c r="HT2" s="7" t="s">
        <v>17</v>
      </c>
      <c r="HU2" s="7" t="s">
        <v>18</v>
      </c>
      <c r="HV2" s="8" t="s">
        <v>24</v>
      </c>
      <c r="HW2" s="8" t="s">
        <v>25</v>
      </c>
      <c r="HX2" s="9" t="s">
        <v>21</v>
      </c>
      <c r="HY2" s="5" t="s">
        <v>9</v>
      </c>
      <c r="HZ2" s="6" t="s">
        <v>10</v>
      </c>
      <c r="IA2" s="6" t="s">
        <v>11</v>
      </c>
      <c r="IB2" s="185" t="s">
        <v>29</v>
      </c>
      <c r="IC2" s="6" t="s">
        <v>12</v>
      </c>
      <c r="ID2" s="7" t="s">
        <v>13</v>
      </c>
      <c r="IE2" s="7" t="s">
        <v>14</v>
      </c>
      <c r="IF2" s="7"/>
      <c r="IG2" s="7"/>
      <c r="IH2" s="7"/>
      <c r="II2" s="7" t="s">
        <v>16</v>
      </c>
      <c r="IJ2" s="7" t="s">
        <v>17</v>
      </c>
      <c r="IK2" s="7" t="s">
        <v>18</v>
      </c>
      <c r="IL2" s="8" t="s">
        <v>24</v>
      </c>
      <c r="IM2" s="8" t="s">
        <v>25</v>
      </c>
      <c r="IN2" s="9" t="s">
        <v>21</v>
      </c>
      <c r="IP2" s="7" t="s">
        <v>30</v>
      </c>
      <c r="IR2" s="5" t="s">
        <v>9</v>
      </c>
      <c r="IS2" s="6" t="s">
        <v>10</v>
      </c>
      <c r="IT2" s="6" t="s">
        <v>11</v>
      </c>
      <c r="IU2" s="185" t="s">
        <v>29</v>
      </c>
      <c r="IV2" s="6" t="s">
        <v>12</v>
      </c>
      <c r="IW2" s="7" t="s">
        <v>13</v>
      </c>
      <c r="IX2" s="7" t="s">
        <v>14</v>
      </c>
      <c r="IY2" s="7"/>
      <c r="IZ2" s="7"/>
      <c r="JA2" s="7"/>
      <c r="JB2" s="7" t="s">
        <v>16</v>
      </c>
      <c r="JC2" s="7" t="s">
        <v>17</v>
      </c>
      <c r="JD2" s="7" t="s">
        <v>18</v>
      </c>
      <c r="JE2" s="8" t="s">
        <v>24</v>
      </c>
      <c r="JF2" s="8" t="s">
        <v>25</v>
      </c>
      <c r="JG2" s="9" t="s">
        <v>21</v>
      </c>
      <c r="JI2" s="5" t="s">
        <v>9</v>
      </c>
      <c r="JJ2" s="6" t="s">
        <v>10</v>
      </c>
      <c r="JK2" s="6" t="s">
        <v>11</v>
      </c>
      <c r="JL2" s="185" t="s">
        <v>29</v>
      </c>
      <c r="JM2" s="6" t="s">
        <v>12</v>
      </c>
      <c r="JN2" s="7" t="s">
        <v>13</v>
      </c>
      <c r="JO2" s="7" t="s">
        <v>14</v>
      </c>
      <c r="JP2" s="7"/>
      <c r="JQ2" s="7"/>
      <c r="JR2" s="7"/>
      <c r="JS2" s="7" t="s">
        <v>16</v>
      </c>
      <c r="JT2" s="7" t="s">
        <v>17</v>
      </c>
      <c r="JU2" s="7" t="s">
        <v>18</v>
      </c>
      <c r="JV2" s="8" t="s">
        <v>24</v>
      </c>
      <c r="JW2" s="8" t="s">
        <v>25</v>
      </c>
      <c r="JX2" s="9" t="s">
        <v>21</v>
      </c>
      <c r="KA2" s="5" t="s">
        <v>9</v>
      </c>
      <c r="KB2" s="6" t="s">
        <v>10</v>
      </c>
      <c r="KC2" s="6" t="s">
        <v>11</v>
      </c>
      <c r="KD2" s="185" t="s">
        <v>29</v>
      </c>
      <c r="KE2" s="6" t="s">
        <v>12</v>
      </c>
      <c r="KF2" s="7" t="s">
        <v>13</v>
      </c>
      <c r="KG2" s="7" t="s">
        <v>14</v>
      </c>
      <c r="KH2" s="7"/>
      <c r="KI2" s="7"/>
      <c r="KJ2" s="7"/>
      <c r="KK2" s="7" t="s">
        <v>16</v>
      </c>
      <c r="KL2" s="7" t="s">
        <v>17</v>
      </c>
      <c r="KM2" s="7" t="s">
        <v>18</v>
      </c>
      <c r="KN2" s="8" t="s">
        <v>24</v>
      </c>
      <c r="KO2" s="8" t="s">
        <v>25</v>
      </c>
      <c r="KP2" s="9" t="s">
        <v>21</v>
      </c>
      <c r="KR2" s="5" t="s">
        <v>9</v>
      </c>
      <c r="KS2" s="6" t="s">
        <v>10</v>
      </c>
      <c r="KT2" s="6" t="s">
        <v>11</v>
      </c>
      <c r="KU2" s="185" t="s">
        <v>29</v>
      </c>
      <c r="KV2" s="6" t="s">
        <v>12</v>
      </c>
      <c r="KW2" s="7" t="s">
        <v>13</v>
      </c>
      <c r="KX2" s="7" t="s">
        <v>14</v>
      </c>
      <c r="KY2" s="7"/>
      <c r="KZ2" s="7"/>
      <c r="LA2" s="7"/>
      <c r="LB2" s="7" t="s">
        <v>16</v>
      </c>
      <c r="LC2" s="7" t="s">
        <v>17</v>
      </c>
      <c r="LD2" s="7" t="s">
        <v>18</v>
      </c>
      <c r="LE2" s="8" t="s">
        <v>24</v>
      </c>
      <c r="LF2" s="8" t="s">
        <v>25</v>
      </c>
      <c r="LG2" s="9" t="s">
        <v>21</v>
      </c>
      <c r="LJ2" s="5" t="s">
        <v>9</v>
      </c>
      <c r="LK2" s="6" t="s">
        <v>10</v>
      </c>
      <c r="LL2" s="6" t="s">
        <v>11</v>
      </c>
      <c r="LM2" s="185" t="s">
        <v>29</v>
      </c>
      <c r="LN2" s="6" t="s">
        <v>12</v>
      </c>
      <c r="LO2" s="7" t="s">
        <v>13</v>
      </c>
      <c r="LP2" s="7" t="s">
        <v>14</v>
      </c>
      <c r="LQ2" s="7"/>
      <c r="LR2" s="7"/>
      <c r="LS2" s="7"/>
      <c r="LT2" s="7" t="s">
        <v>16</v>
      </c>
      <c r="LU2" s="7" t="s">
        <v>17</v>
      </c>
      <c r="LV2" s="7" t="s">
        <v>18</v>
      </c>
      <c r="LW2" s="8" t="s">
        <v>24</v>
      </c>
      <c r="LX2" s="8" t="s">
        <v>25</v>
      </c>
      <c r="LY2" s="9" t="s">
        <v>21</v>
      </c>
      <c r="MA2" s="5" t="s">
        <v>9</v>
      </c>
      <c r="MB2" s="6" t="s">
        <v>10</v>
      </c>
      <c r="MC2" s="6" t="s">
        <v>11</v>
      </c>
      <c r="MD2" s="185" t="s">
        <v>29</v>
      </c>
      <c r="ME2" s="6" t="s">
        <v>12</v>
      </c>
      <c r="MF2" s="7" t="s">
        <v>13</v>
      </c>
      <c r="MG2" s="7" t="s">
        <v>14</v>
      </c>
      <c r="MH2" s="7"/>
      <c r="MI2" s="7"/>
      <c r="MJ2" s="7"/>
      <c r="MK2" s="7" t="s">
        <v>16</v>
      </c>
      <c r="ML2" s="7" t="s">
        <v>17</v>
      </c>
      <c r="MM2" s="7" t="s">
        <v>18</v>
      </c>
      <c r="MN2" s="8" t="s">
        <v>24</v>
      </c>
      <c r="MO2" s="8" t="s">
        <v>25</v>
      </c>
      <c r="MP2" s="9" t="s">
        <v>21</v>
      </c>
      <c r="MR2" s="5" t="s">
        <v>9</v>
      </c>
      <c r="MS2" s="6" t="s">
        <v>10</v>
      </c>
      <c r="MT2" s="6" t="s">
        <v>11</v>
      </c>
      <c r="MU2" s="185" t="s">
        <v>29</v>
      </c>
      <c r="MV2" s="6" t="s">
        <v>12</v>
      </c>
      <c r="MW2" s="7" t="s">
        <v>13</v>
      </c>
      <c r="MX2" s="7" t="s">
        <v>14</v>
      </c>
      <c r="MY2" s="7"/>
      <c r="MZ2" s="7"/>
      <c r="NA2" s="7"/>
      <c r="NB2" s="7" t="s">
        <v>16</v>
      </c>
      <c r="NC2" s="7" t="s">
        <v>17</v>
      </c>
      <c r="ND2" s="7" t="s">
        <v>18</v>
      </c>
      <c r="NE2" s="8" t="s">
        <v>24</v>
      </c>
      <c r="NF2" s="8" t="s">
        <v>25</v>
      </c>
      <c r="NG2" s="9" t="s">
        <v>21</v>
      </c>
      <c r="NJ2" s="5" t="s">
        <v>9</v>
      </c>
      <c r="NK2" s="6" t="s">
        <v>10</v>
      </c>
      <c r="NL2" s="6" t="s">
        <v>11</v>
      </c>
      <c r="NM2" s="185" t="s">
        <v>29</v>
      </c>
      <c r="NN2" s="6" t="s">
        <v>12</v>
      </c>
      <c r="NO2" s="7" t="s">
        <v>13</v>
      </c>
      <c r="NP2" s="7" t="s">
        <v>14</v>
      </c>
      <c r="NQ2" s="7"/>
      <c r="NR2" s="7"/>
      <c r="NS2" s="7"/>
      <c r="NT2" s="7" t="s">
        <v>16</v>
      </c>
      <c r="NU2" s="7" t="s">
        <v>17</v>
      </c>
      <c r="NV2" s="7" t="s">
        <v>18</v>
      </c>
      <c r="NW2" s="8" t="s">
        <v>24</v>
      </c>
      <c r="NX2" s="8" t="s">
        <v>25</v>
      </c>
      <c r="NY2" s="9" t="s">
        <v>21</v>
      </c>
      <c r="OB2" s="5" t="s">
        <v>21</v>
      </c>
      <c r="OC2" s="6" t="s">
        <v>10</v>
      </c>
      <c r="OD2" s="6" t="s">
        <v>11</v>
      </c>
      <c r="OE2" s="185" t="s">
        <v>29</v>
      </c>
      <c r="OF2" s="6" t="s">
        <v>12</v>
      </c>
      <c r="OG2" s="7" t="s">
        <v>13</v>
      </c>
      <c r="OH2" s="7" t="s">
        <v>14</v>
      </c>
      <c r="OI2" s="7"/>
      <c r="OJ2" s="7"/>
      <c r="OK2" s="7"/>
      <c r="OL2" s="7" t="s">
        <v>16</v>
      </c>
      <c r="OM2" s="7" t="s">
        <v>17</v>
      </c>
      <c r="ON2" s="7" t="s">
        <v>18</v>
      </c>
      <c r="OO2" s="9" t="s">
        <v>21</v>
      </c>
      <c r="OR2" s="5" t="s">
        <v>21</v>
      </c>
      <c r="OS2" s="6" t="s">
        <v>10</v>
      </c>
      <c r="OT2" s="6" t="s">
        <v>11</v>
      </c>
      <c r="OU2" s="185" t="s">
        <v>29</v>
      </c>
      <c r="OV2" s="6" t="s">
        <v>12</v>
      </c>
      <c r="OW2" s="7" t="s">
        <v>13</v>
      </c>
      <c r="OX2" s="7" t="s">
        <v>14</v>
      </c>
      <c r="OY2" s="7"/>
      <c r="OZ2" s="7"/>
      <c r="PA2" s="7"/>
      <c r="PB2" s="7" t="s">
        <v>16</v>
      </c>
      <c r="PC2" s="7" t="s">
        <v>17</v>
      </c>
      <c r="PD2" s="7" t="s">
        <v>18</v>
      </c>
      <c r="PE2" s="9" t="s">
        <v>21</v>
      </c>
      <c r="PH2" s="5" t="s">
        <v>21</v>
      </c>
      <c r="PI2" s="6" t="s">
        <v>10</v>
      </c>
      <c r="PJ2" s="6" t="s">
        <v>11</v>
      </c>
      <c r="PK2" s="185" t="s">
        <v>29</v>
      </c>
      <c r="PL2" s="6" t="s">
        <v>12</v>
      </c>
      <c r="PM2" s="7" t="s">
        <v>13</v>
      </c>
      <c r="PN2" s="7" t="s">
        <v>14</v>
      </c>
      <c r="PO2" s="7"/>
      <c r="PP2" s="7"/>
      <c r="PQ2" s="7"/>
      <c r="PR2" s="7" t="s">
        <v>16</v>
      </c>
      <c r="PS2" s="7" t="s">
        <v>17</v>
      </c>
      <c r="PT2" s="7" t="s">
        <v>18</v>
      </c>
      <c r="PU2" s="9" t="s">
        <v>21</v>
      </c>
      <c r="PW2" s="5" t="s">
        <v>21</v>
      </c>
      <c r="PX2" s="6" t="s">
        <v>10</v>
      </c>
      <c r="PY2" s="6" t="s">
        <v>11</v>
      </c>
      <c r="PZ2" s="185" t="s">
        <v>29</v>
      </c>
      <c r="QA2" s="6" t="s">
        <v>12</v>
      </c>
      <c r="QB2" s="7" t="s">
        <v>13</v>
      </c>
      <c r="QC2" s="7" t="s">
        <v>14</v>
      </c>
      <c r="QD2" s="7"/>
      <c r="QE2" s="7"/>
      <c r="QF2" s="7"/>
      <c r="QG2" s="7" t="s">
        <v>16</v>
      </c>
      <c r="QH2" s="7" t="s">
        <v>17</v>
      </c>
      <c r="QI2" s="7" t="s">
        <v>18</v>
      </c>
      <c r="QJ2" s="9" t="s">
        <v>21</v>
      </c>
      <c r="QM2" s="5" t="s">
        <v>21</v>
      </c>
      <c r="QN2" s="6" t="s">
        <v>10</v>
      </c>
      <c r="QO2" s="6" t="s">
        <v>11</v>
      </c>
      <c r="QP2" s="185" t="s">
        <v>29</v>
      </c>
      <c r="QQ2" s="6" t="s">
        <v>12</v>
      </c>
      <c r="QR2" s="7" t="s">
        <v>13</v>
      </c>
      <c r="QS2" s="7" t="s">
        <v>14</v>
      </c>
      <c r="QT2" s="7"/>
      <c r="QU2" s="7"/>
      <c r="QV2" s="7"/>
      <c r="QW2" s="7" t="s">
        <v>16</v>
      </c>
      <c r="QX2" s="7" t="s">
        <v>17</v>
      </c>
      <c r="QY2" s="7" t="s">
        <v>18</v>
      </c>
      <c r="QZ2" s="9" t="s">
        <v>21</v>
      </c>
      <c r="RB2" s="5" t="s">
        <v>21</v>
      </c>
      <c r="RC2" s="6" t="s">
        <v>10</v>
      </c>
      <c r="RD2" s="6" t="s">
        <v>11</v>
      </c>
      <c r="RE2" s="185" t="s">
        <v>29</v>
      </c>
      <c r="RF2" s="6" t="s">
        <v>12</v>
      </c>
      <c r="RG2" s="7" t="s">
        <v>13</v>
      </c>
      <c r="RH2" s="7" t="s">
        <v>14</v>
      </c>
      <c r="RI2" s="7"/>
      <c r="RJ2" s="7"/>
      <c r="RK2" s="7"/>
      <c r="RL2" s="7" t="s">
        <v>16</v>
      </c>
      <c r="RM2" s="7" t="s">
        <v>17</v>
      </c>
      <c r="RN2" s="7" t="s">
        <v>18</v>
      </c>
      <c r="RO2" s="9" t="s">
        <v>21</v>
      </c>
    </row>
    <row r="3" spans="1:483">
      <c r="A3" s="248" t="s">
        <v>821</v>
      </c>
      <c r="B3" s="249">
        <v>100</v>
      </c>
      <c r="C3" s="248" t="s">
        <v>143</v>
      </c>
      <c r="D3" s="250">
        <v>1033</v>
      </c>
      <c r="E3" s="251" t="s">
        <v>822</v>
      </c>
      <c r="F3" s="355" t="s">
        <v>823</v>
      </c>
      <c r="G3" s="248" t="s">
        <v>824</v>
      </c>
      <c r="H3" s="248"/>
      <c r="I3" s="248"/>
      <c r="DU3" s="13"/>
      <c r="DV3" s="248"/>
      <c r="DW3" s="248"/>
      <c r="DX3" s="248"/>
      <c r="DY3" s="248"/>
      <c r="DZ3" s="248"/>
      <c r="EA3" s="248"/>
      <c r="EB3" s="248"/>
      <c r="EC3" s="248"/>
      <c r="ED3" s="248"/>
      <c r="EE3" s="248"/>
      <c r="EF3" s="248"/>
      <c r="EI3" s="13"/>
      <c r="EJ3" s="253">
        <v>6</v>
      </c>
      <c r="EK3" s="253">
        <v>6.5375999999999994</v>
      </c>
      <c r="EL3" s="248" t="s">
        <v>298</v>
      </c>
      <c r="EM3" s="253">
        <f>EK3-EJ3</f>
        <v>0.53759999999999941</v>
      </c>
      <c r="EN3" s="255">
        <f t="shared" ref="EN3:EN5" si="0">EM3/EJ3</f>
        <v>8.9599999999999902E-2</v>
      </c>
      <c r="EO3" s="254" t="s">
        <v>39</v>
      </c>
      <c r="EP3" s="248"/>
      <c r="EQ3" s="248"/>
      <c r="ER3" s="248"/>
      <c r="ES3" s="248"/>
      <c r="EV3" s="13"/>
      <c r="EW3" s="253">
        <v>6</v>
      </c>
      <c r="EX3" s="253">
        <v>6.5375999999999994</v>
      </c>
      <c r="EY3" s="248" t="s">
        <v>298</v>
      </c>
      <c r="EZ3" s="253">
        <f>EX3-EW3</f>
        <v>0.53759999999999941</v>
      </c>
      <c r="FA3" s="255">
        <f t="shared" ref="FA3:FA5" si="1">EZ3/EW3</f>
        <v>8.9599999999999902E-2</v>
      </c>
      <c r="FB3" s="254" t="s">
        <v>39</v>
      </c>
      <c r="FC3" s="248"/>
      <c r="FD3" s="248"/>
      <c r="FE3" s="248"/>
      <c r="FF3" s="248"/>
      <c r="FI3" s="13"/>
      <c r="FJ3" s="253">
        <v>6</v>
      </c>
      <c r="FK3" s="253">
        <v>6.5375999999999994</v>
      </c>
      <c r="FL3" s="248" t="s">
        <v>298</v>
      </c>
      <c r="FM3" s="253">
        <f>FK3-FJ3</f>
        <v>0.53759999999999941</v>
      </c>
      <c r="FN3" s="255">
        <f t="shared" ref="FN3:FN5" si="2">FM3/FJ3</f>
        <v>8.9599999999999902E-2</v>
      </c>
      <c r="FO3" s="254" t="s">
        <v>39</v>
      </c>
      <c r="FP3" s="248"/>
      <c r="FQ3" s="248"/>
      <c r="FR3" s="248"/>
      <c r="FS3" s="248"/>
      <c r="FV3" s="13"/>
      <c r="FW3" s="253">
        <v>6</v>
      </c>
      <c r="FX3" s="253">
        <v>6.5375999999999994</v>
      </c>
      <c r="FY3" s="253"/>
      <c r="FZ3" s="248" t="s">
        <v>298</v>
      </c>
      <c r="GA3" s="253">
        <f>FX3-FW3</f>
        <v>0.53759999999999941</v>
      </c>
      <c r="GB3" s="255">
        <f t="shared" ref="GB3:GB5" si="3">GA3/FW3</f>
        <v>8.9599999999999902E-2</v>
      </c>
      <c r="GC3" s="254" t="s">
        <v>39</v>
      </c>
      <c r="GD3" s="248"/>
      <c r="GE3" s="248"/>
      <c r="GF3" s="248"/>
      <c r="GG3" s="248"/>
      <c r="GJ3" s="13"/>
      <c r="GK3" s="253">
        <v>6</v>
      </c>
      <c r="GL3" s="253">
        <v>6.5375999999999994</v>
      </c>
      <c r="GM3" s="253"/>
      <c r="GN3" s="248" t="s">
        <v>298</v>
      </c>
      <c r="GO3" s="253">
        <f>GL3-GK3</f>
        <v>0.53759999999999941</v>
      </c>
      <c r="GP3" s="255">
        <f t="shared" ref="GP3:GP5" si="4">GO3/GK3</f>
        <v>8.9599999999999902E-2</v>
      </c>
      <c r="GQ3" s="254" t="s">
        <v>39</v>
      </c>
      <c r="GR3" s="287"/>
      <c r="GS3" s="248"/>
      <c r="GT3" s="248"/>
      <c r="GU3" s="248"/>
      <c r="GV3" t="s">
        <v>825</v>
      </c>
      <c r="GX3" s="13"/>
      <c r="GY3" s="253">
        <v>6</v>
      </c>
      <c r="GZ3" s="253">
        <v>6.5375999999999994</v>
      </c>
      <c r="HA3" s="253"/>
      <c r="HB3" s="248" t="s">
        <v>298</v>
      </c>
      <c r="HC3" s="253">
        <f>GZ3-GY3</f>
        <v>0.53759999999999941</v>
      </c>
      <c r="HD3" s="255">
        <f t="shared" ref="HD3:HD5" si="5">HC3/GY3</f>
        <v>8.9599999999999902E-2</v>
      </c>
      <c r="HE3" s="254" t="s">
        <v>39</v>
      </c>
      <c r="HF3" s="287"/>
      <c r="HG3" s="248"/>
      <c r="HH3" s="248"/>
      <c r="HI3" s="248"/>
      <c r="HJ3" t="s">
        <v>825</v>
      </c>
      <c r="HL3" s="13"/>
      <c r="HM3" s="253">
        <v>6</v>
      </c>
      <c r="HN3" s="253">
        <v>6.5375999999999994</v>
      </c>
      <c r="HO3" s="253"/>
      <c r="HP3" s="248" t="s">
        <v>298</v>
      </c>
      <c r="HQ3" s="253">
        <f>HN3-HM3</f>
        <v>0.53759999999999941</v>
      </c>
      <c r="HR3" s="255">
        <f t="shared" ref="HR3:HR5" si="6">HQ3/HM3</f>
        <v>8.9599999999999902E-2</v>
      </c>
      <c r="HS3" s="254" t="s">
        <v>39</v>
      </c>
      <c r="HT3" s="287"/>
      <c r="HU3" s="248"/>
      <c r="HV3" s="248"/>
      <c r="HW3" s="248"/>
      <c r="HX3" t="s">
        <v>825</v>
      </c>
      <c r="HY3" s="13"/>
      <c r="HZ3" s="253">
        <v>6</v>
      </c>
      <c r="IA3" s="253">
        <v>6.5375999999999994</v>
      </c>
      <c r="IB3" s="253"/>
      <c r="IC3" s="248" t="s">
        <v>298</v>
      </c>
      <c r="ID3" s="253">
        <f>IA3-HZ3</f>
        <v>0.53759999999999941</v>
      </c>
      <c r="IE3" s="255">
        <f t="shared" ref="IE3:IE5" si="7">ID3/HZ3</f>
        <v>8.9599999999999902E-2</v>
      </c>
      <c r="IF3" s="255"/>
      <c r="IG3" s="255"/>
      <c r="IH3" s="255"/>
      <c r="II3" s="254" t="s">
        <v>39</v>
      </c>
      <c r="IJ3" s="287"/>
      <c r="IK3" s="248"/>
      <c r="IL3" s="248"/>
      <c r="IM3" s="248"/>
      <c r="IN3" t="s">
        <v>825</v>
      </c>
      <c r="IR3" s="13"/>
      <c r="IS3" s="253">
        <v>6</v>
      </c>
      <c r="IT3" s="253">
        <v>6.5375999999999994</v>
      </c>
      <c r="IU3" s="253"/>
      <c r="IV3" s="248" t="s">
        <v>298</v>
      </c>
      <c r="IW3" s="253">
        <f>IT3-IS3</f>
        <v>0.53759999999999941</v>
      </c>
      <c r="IX3" s="255">
        <f t="shared" ref="IX3:IX5" si="8">IW3/IS3</f>
        <v>8.9599999999999902E-2</v>
      </c>
      <c r="IY3" s="255"/>
      <c r="IZ3" s="255"/>
      <c r="JA3" s="255"/>
      <c r="JB3" s="254" t="s">
        <v>39</v>
      </c>
      <c r="JC3" s="287"/>
      <c r="JD3" s="248"/>
      <c r="JE3" s="248"/>
      <c r="JF3" s="248"/>
      <c r="JG3" t="s">
        <v>825</v>
      </c>
      <c r="JI3" s="13"/>
      <c r="JJ3" s="253">
        <v>6</v>
      </c>
      <c r="JK3" s="253">
        <v>6.5375999999999994</v>
      </c>
      <c r="JL3" s="253"/>
      <c r="JM3" s="248" t="s">
        <v>298</v>
      </c>
      <c r="JN3" s="253">
        <f>JK3-JJ3</f>
        <v>0.53759999999999941</v>
      </c>
      <c r="JO3" s="255">
        <f t="shared" ref="JO3:JO5" si="9">JN3/JJ3</f>
        <v>8.9599999999999902E-2</v>
      </c>
      <c r="JP3" s="255"/>
      <c r="JQ3" s="255"/>
      <c r="JR3" s="255"/>
      <c r="JS3" s="254" t="s">
        <v>39</v>
      </c>
      <c r="JT3" s="287"/>
      <c r="JU3" s="248"/>
      <c r="JV3" s="248"/>
      <c r="JW3" s="248"/>
      <c r="JX3" s="13" t="s">
        <v>825</v>
      </c>
      <c r="KA3" s="13"/>
      <c r="KB3" s="253">
        <v>6</v>
      </c>
      <c r="KC3" s="253">
        <v>6.5375999999999994</v>
      </c>
      <c r="KD3" s="253"/>
      <c r="KE3" s="248" t="s">
        <v>298</v>
      </c>
      <c r="KF3" s="253">
        <f>KC3-KB3</f>
        <v>0.53759999999999941</v>
      </c>
      <c r="KG3" s="255">
        <f t="shared" ref="KG3:KG5" si="10">KF3/KB3</f>
        <v>8.9599999999999902E-2</v>
      </c>
      <c r="KH3" s="255"/>
      <c r="KI3" s="255"/>
      <c r="KJ3" s="255"/>
      <c r="KK3" s="254" t="s">
        <v>39</v>
      </c>
      <c r="KL3" s="287"/>
      <c r="KM3" s="248"/>
      <c r="KN3" s="248"/>
      <c r="KO3" s="248"/>
      <c r="KP3" s="13" t="s">
        <v>825</v>
      </c>
      <c r="KR3" s="13"/>
      <c r="KS3" s="253">
        <v>6</v>
      </c>
      <c r="KT3" s="253">
        <v>6.5375999999999994</v>
      </c>
      <c r="KU3" s="253"/>
      <c r="KV3" s="249" t="s">
        <v>62</v>
      </c>
      <c r="KW3" s="253">
        <f>KT3-KS3</f>
        <v>0.53759999999999941</v>
      </c>
      <c r="KX3" s="255">
        <f t="shared" ref="KX3:KX5" si="11">KW3/KS3</f>
        <v>8.9599999999999902E-2</v>
      </c>
      <c r="KY3" s="255"/>
      <c r="KZ3" s="255"/>
      <c r="LA3" s="255"/>
      <c r="LB3" s="254" t="s">
        <v>39</v>
      </c>
      <c r="LC3" s="287"/>
      <c r="LD3" s="248"/>
      <c r="LE3" s="248"/>
      <c r="LF3" s="248"/>
      <c r="LG3" s="13" t="s">
        <v>825</v>
      </c>
      <c r="LJ3" s="13"/>
      <c r="LK3" s="253">
        <v>6</v>
      </c>
      <c r="LL3" s="253">
        <v>6.54</v>
      </c>
      <c r="LM3" s="253">
        <f>1.08*LL3</f>
        <v>7.0632000000000001</v>
      </c>
      <c r="LN3" s="249" t="s">
        <v>298</v>
      </c>
      <c r="LO3" s="253">
        <f>LL3-LK3</f>
        <v>0.54</v>
      </c>
      <c r="LP3" s="255">
        <f t="shared" ref="LP3:LP5" si="12">LO3/LK3</f>
        <v>9.0000000000000011E-2</v>
      </c>
      <c r="LQ3" s="255"/>
      <c r="LR3" s="255"/>
      <c r="LS3" s="255"/>
      <c r="LT3" s="254" t="s">
        <v>39</v>
      </c>
      <c r="LU3" s="287"/>
      <c r="LV3" s="248"/>
      <c r="LW3" s="248"/>
      <c r="LX3" s="248"/>
      <c r="LY3" s="13" t="s">
        <v>825</v>
      </c>
      <c r="MA3" s="13"/>
      <c r="MB3" s="253">
        <v>6</v>
      </c>
      <c r="MC3" s="253">
        <v>6.54</v>
      </c>
      <c r="MD3" s="253"/>
      <c r="ME3" s="249" t="s">
        <v>298</v>
      </c>
      <c r="MF3" s="253">
        <f>MC3-MB3</f>
        <v>0.54</v>
      </c>
      <c r="MG3" s="255">
        <f t="shared" ref="MG3:MG5" si="13">MF3/MB3</f>
        <v>9.0000000000000011E-2</v>
      </c>
      <c r="MH3" s="255"/>
      <c r="MI3" s="255"/>
      <c r="MJ3" s="255"/>
      <c r="MK3" s="254" t="s">
        <v>39</v>
      </c>
      <c r="ML3" s="287"/>
      <c r="MM3" s="248"/>
      <c r="MN3" s="248"/>
      <c r="MO3" s="248"/>
      <c r="MP3" s="13" t="s">
        <v>825</v>
      </c>
      <c r="MR3" s="13"/>
      <c r="MS3" s="253">
        <v>6</v>
      </c>
      <c r="MT3" s="253">
        <v>6.54</v>
      </c>
      <c r="MU3" s="253">
        <f>1.08*MT3</f>
        <v>7.0632000000000001</v>
      </c>
      <c r="MV3" s="249" t="s">
        <v>298</v>
      </c>
      <c r="MW3" s="253">
        <f>MT3-MS3</f>
        <v>0.54</v>
      </c>
      <c r="MX3" s="255">
        <f t="shared" ref="MX3:MX5" si="14">MW3/MS3</f>
        <v>9.0000000000000011E-2</v>
      </c>
      <c r="MY3" s="255"/>
      <c r="MZ3" s="255"/>
      <c r="NA3" s="255"/>
      <c r="NB3" s="254" t="s">
        <v>39</v>
      </c>
      <c r="NC3" s="287"/>
      <c r="ND3" s="248"/>
      <c r="NE3" s="248"/>
      <c r="NF3" s="248"/>
      <c r="NG3" s="13" t="s">
        <v>825</v>
      </c>
      <c r="NJ3" s="13"/>
      <c r="NK3" s="253">
        <v>6</v>
      </c>
      <c r="NL3" s="253">
        <v>6.54</v>
      </c>
      <c r="NM3" s="365">
        <f t="shared" ref="NM3:NM21" si="15">NL3*1.08</f>
        <v>7.0632000000000001</v>
      </c>
      <c r="NN3" s="249" t="s">
        <v>298</v>
      </c>
      <c r="NO3" s="253">
        <f t="shared" ref="NO3:NO9" si="16">NL3-NK3</f>
        <v>0.54</v>
      </c>
      <c r="NP3" s="255">
        <f t="shared" ref="NP3:NP9" si="17">NO3/NK3</f>
        <v>9.0000000000000011E-2</v>
      </c>
      <c r="NQ3" s="255"/>
      <c r="NR3" s="255"/>
      <c r="NS3" s="255"/>
      <c r="NT3" s="254" t="s">
        <v>39</v>
      </c>
      <c r="NU3" s="287"/>
      <c r="NV3" s="248"/>
      <c r="NW3" s="248"/>
      <c r="NX3" s="248"/>
      <c r="NY3" s="13" t="s">
        <v>825</v>
      </c>
      <c r="OB3" s="13"/>
      <c r="OC3" s="253">
        <v>6</v>
      </c>
      <c r="OD3" s="253">
        <v>6.54</v>
      </c>
      <c r="OE3" s="383">
        <f t="shared" ref="OE3:OE25" si="18">OD3*1.07</f>
        <v>6.9978000000000007</v>
      </c>
      <c r="OF3" s="249" t="s">
        <v>826</v>
      </c>
      <c r="OG3" s="253">
        <f t="shared" ref="OG3:OG25" si="19">OD3-OC3</f>
        <v>0.54</v>
      </c>
      <c r="OH3" s="255">
        <f t="shared" ref="OH3:OH25" si="20">OG3/OC3</f>
        <v>9.0000000000000011E-2</v>
      </c>
      <c r="OI3" s="255"/>
      <c r="OJ3" s="255"/>
      <c r="OK3" s="255"/>
      <c r="OL3" s="254" t="s">
        <v>39</v>
      </c>
      <c r="OM3" s="287"/>
      <c r="ON3" s="248"/>
      <c r="OO3" s="13" t="s">
        <v>825</v>
      </c>
      <c r="OR3" s="13"/>
      <c r="OS3" s="253">
        <v>6</v>
      </c>
      <c r="OT3" s="253">
        <v>6.54</v>
      </c>
      <c r="OU3" s="383">
        <f t="shared" ref="OU3:OU25" si="21">OT3*1.07</f>
        <v>6.9978000000000007</v>
      </c>
      <c r="OV3" s="249" t="s">
        <v>826</v>
      </c>
      <c r="OW3" s="253">
        <f t="shared" ref="OW3:OW25" si="22">OT3-OS3</f>
        <v>0.54</v>
      </c>
      <c r="OX3" s="255">
        <f t="shared" ref="OX3:OX25" si="23">OW3/OS3</f>
        <v>9.0000000000000011E-2</v>
      </c>
      <c r="OY3" s="255"/>
      <c r="OZ3" s="255"/>
      <c r="PA3" s="255"/>
      <c r="PB3" s="254" t="s">
        <v>39</v>
      </c>
      <c r="PC3" s="287"/>
      <c r="PD3" s="248"/>
      <c r="PE3" s="13" t="s">
        <v>825</v>
      </c>
      <c r="PH3" s="13"/>
      <c r="PI3" s="253">
        <v>6</v>
      </c>
      <c r="PJ3" s="253">
        <v>6.54</v>
      </c>
      <c r="PK3" s="383"/>
      <c r="PL3" s="249" t="s">
        <v>826</v>
      </c>
      <c r="PM3" s="253">
        <f t="shared" ref="PM3:PM25" si="24">PJ3-PI3</f>
        <v>0.54</v>
      </c>
      <c r="PN3" s="255">
        <f t="shared" ref="PN3:PN25" si="25">PM3/PI3</f>
        <v>9.0000000000000011E-2</v>
      </c>
      <c r="PO3" s="255"/>
      <c r="PP3" s="255"/>
      <c r="PQ3" s="255"/>
      <c r="PR3" s="254" t="s">
        <v>39</v>
      </c>
      <c r="PS3" s="287"/>
      <c r="PT3" s="248"/>
      <c r="PU3" s="13" t="s">
        <v>825</v>
      </c>
      <c r="PW3" s="13"/>
      <c r="PX3" s="253">
        <v>6</v>
      </c>
      <c r="PY3" s="253">
        <v>6.54</v>
      </c>
      <c r="PZ3" s="383"/>
      <c r="QA3" s="249" t="s">
        <v>826</v>
      </c>
      <c r="QB3" s="253">
        <f t="shared" ref="QB3:QB24" si="26">PY3-PX3</f>
        <v>0.54</v>
      </c>
      <c r="QC3" s="255">
        <f t="shared" ref="QC3:QC25" si="27">QB3/PX3</f>
        <v>9.0000000000000011E-2</v>
      </c>
      <c r="QD3" s="255"/>
      <c r="QE3" s="255"/>
      <c r="QF3" s="255"/>
      <c r="QG3" s="254" t="s">
        <v>39</v>
      </c>
      <c r="QH3" s="287"/>
      <c r="QI3" s="248"/>
      <c r="QJ3" s="13" t="s">
        <v>825</v>
      </c>
      <c r="QM3" s="13"/>
      <c r="QN3" s="253">
        <v>6</v>
      </c>
      <c r="QO3" s="253">
        <v>6.54</v>
      </c>
      <c r="QP3" s="383"/>
      <c r="QQ3" s="249" t="s">
        <v>826</v>
      </c>
      <c r="QR3" s="253">
        <f t="shared" ref="QR3:QR24" si="28">QO3-QN3</f>
        <v>0.54</v>
      </c>
      <c r="QS3" s="255">
        <f t="shared" ref="QS3:QS33" si="29">QR3/QN3</f>
        <v>9.0000000000000011E-2</v>
      </c>
      <c r="QT3" s="255"/>
      <c r="QU3" s="255"/>
      <c r="QV3" s="255"/>
      <c r="QW3" s="254" t="s">
        <v>39</v>
      </c>
      <c r="QX3" s="287"/>
      <c r="QY3" s="248"/>
      <c r="QZ3" s="13" t="s">
        <v>825</v>
      </c>
      <c r="RB3" s="13"/>
      <c r="RC3" s="253">
        <v>6</v>
      </c>
      <c r="RD3" s="253">
        <v>6.54</v>
      </c>
      <c r="RE3" s="383"/>
      <c r="RF3" s="249" t="s">
        <v>826</v>
      </c>
      <c r="RG3" s="253">
        <f t="shared" ref="RG3:RG24" si="30">RD3-RC3</f>
        <v>0.54</v>
      </c>
      <c r="RH3" s="255">
        <f t="shared" ref="RH3:RH33" si="31">RG3/RC3</f>
        <v>9.0000000000000011E-2</v>
      </c>
      <c r="RI3" s="255"/>
      <c r="RJ3" s="255"/>
      <c r="RK3" s="255"/>
      <c r="RL3" s="254" t="s">
        <v>39</v>
      </c>
      <c r="RM3" s="287"/>
      <c r="RN3" s="248"/>
      <c r="RO3" s="13" t="s">
        <v>825</v>
      </c>
    </row>
    <row r="4" spans="1:483">
      <c r="A4" s="248" t="s">
        <v>827</v>
      </c>
      <c r="B4" s="249">
        <v>100</v>
      </c>
      <c r="C4" s="248" t="s">
        <v>143</v>
      </c>
      <c r="D4" s="250">
        <v>1033</v>
      </c>
      <c r="E4" s="251" t="s">
        <v>822</v>
      </c>
      <c r="F4" s="355" t="s">
        <v>823</v>
      </c>
      <c r="G4" s="248" t="s">
        <v>828</v>
      </c>
      <c r="H4" s="248"/>
      <c r="I4" s="248"/>
      <c r="DU4" s="13"/>
      <c r="DV4" s="248"/>
      <c r="DW4" s="248"/>
      <c r="DX4" s="248"/>
      <c r="DY4" s="248"/>
      <c r="DZ4" s="248"/>
      <c r="EA4" s="248"/>
      <c r="EB4" s="248"/>
      <c r="EC4" s="248"/>
      <c r="ED4" s="248"/>
      <c r="EE4" s="248"/>
      <c r="EF4" s="248"/>
      <c r="EI4" s="13"/>
      <c r="EJ4" s="253">
        <v>6</v>
      </c>
      <c r="EK4" s="253">
        <v>6.5375999999999994</v>
      </c>
      <c r="EL4" s="248" t="s">
        <v>298</v>
      </c>
      <c r="EM4" s="253">
        <f>EK4-EJ4</f>
        <v>0.53759999999999941</v>
      </c>
      <c r="EN4" s="255">
        <f t="shared" si="0"/>
        <v>8.9599999999999902E-2</v>
      </c>
      <c r="EO4" s="254" t="s">
        <v>39</v>
      </c>
      <c r="EP4" s="248"/>
      <c r="EQ4" s="248"/>
      <c r="ER4" s="248"/>
      <c r="ES4" s="248"/>
      <c r="EV4" s="13"/>
      <c r="EW4" s="253">
        <v>6</v>
      </c>
      <c r="EX4" s="253">
        <v>6.5375999999999994</v>
      </c>
      <c r="EY4" s="248" t="s">
        <v>298</v>
      </c>
      <c r="EZ4" s="253">
        <f>EX4-EW4</f>
        <v>0.53759999999999941</v>
      </c>
      <c r="FA4" s="255">
        <f t="shared" si="1"/>
        <v>8.9599999999999902E-2</v>
      </c>
      <c r="FB4" s="254" t="s">
        <v>39</v>
      </c>
      <c r="FC4" s="248"/>
      <c r="FD4" s="248"/>
      <c r="FE4" s="248"/>
      <c r="FF4" s="248"/>
      <c r="FI4" s="13"/>
      <c r="FJ4" s="253">
        <v>6</v>
      </c>
      <c r="FK4" s="253">
        <v>6.5375999999999994</v>
      </c>
      <c r="FL4" s="248" t="s">
        <v>298</v>
      </c>
      <c r="FM4" s="253">
        <f>FK4-FJ4</f>
        <v>0.53759999999999941</v>
      </c>
      <c r="FN4" s="255">
        <f t="shared" si="2"/>
        <v>8.9599999999999902E-2</v>
      </c>
      <c r="FO4" s="254" t="s">
        <v>39</v>
      </c>
      <c r="FP4" s="248"/>
      <c r="FQ4" s="248"/>
      <c r="FR4" s="248"/>
      <c r="FS4" s="248"/>
      <c r="FV4" s="13"/>
      <c r="FW4" s="253">
        <v>6</v>
      </c>
      <c r="FX4" s="253">
        <v>6.5375999999999994</v>
      </c>
      <c r="FY4" s="253"/>
      <c r="FZ4" s="248" t="s">
        <v>298</v>
      </c>
      <c r="GA4" s="253">
        <f>FX4-FW4</f>
        <v>0.53759999999999941</v>
      </c>
      <c r="GB4" s="255">
        <f t="shared" si="3"/>
        <v>8.9599999999999902E-2</v>
      </c>
      <c r="GC4" s="254" t="s">
        <v>39</v>
      </c>
      <c r="GD4" s="248"/>
      <c r="GE4" s="248"/>
      <c r="GF4" s="248"/>
      <c r="GG4" s="248"/>
      <c r="GJ4" s="13"/>
      <c r="GK4" s="253">
        <v>6</v>
      </c>
      <c r="GL4" s="253">
        <v>6.5375999999999994</v>
      </c>
      <c r="GM4" s="253"/>
      <c r="GN4" s="248" t="s">
        <v>298</v>
      </c>
      <c r="GO4" s="253">
        <f>GL4-GK4</f>
        <v>0.53759999999999941</v>
      </c>
      <c r="GP4" s="255">
        <f t="shared" si="4"/>
        <v>8.9599999999999902E-2</v>
      </c>
      <c r="GQ4" s="254" t="s">
        <v>39</v>
      </c>
      <c r="GR4" s="287"/>
      <c r="GS4" s="248"/>
      <c r="GT4" s="248"/>
      <c r="GU4" s="248"/>
      <c r="GX4" s="13"/>
      <c r="GY4" s="253">
        <v>6</v>
      </c>
      <c r="GZ4" s="253">
        <v>6.5375999999999994</v>
      </c>
      <c r="HA4" s="253"/>
      <c r="HB4" s="248" t="s">
        <v>298</v>
      </c>
      <c r="HC4" s="253">
        <f>GZ4-GY4</f>
        <v>0.53759999999999941</v>
      </c>
      <c r="HD4" s="255">
        <f t="shared" si="5"/>
        <v>8.9599999999999902E-2</v>
      </c>
      <c r="HE4" s="254" t="s">
        <v>39</v>
      </c>
      <c r="HF4" s="287"/>
      <c r="HG4" s="248"/>
      <c r="HH4" s="248"/>
      <c r="HI4" s="248"/>
      <c r="HL4" s="13"/>
      <c r="HM4" s="253">
        <v>6</v>
      </c>
      <c r="HN4" s="253">
        <v>6.5375999999999994</v>
      </c>
      <c r="HO4" s="253"/>
      <c r="HP4" s="248" t="s">
        <v>298</v>
      </c>
      <c r="HQ4" s="253">
        <f>HN4-HM4</f>
        <v>0.53759999999999941</v>
      </c>
      <c r="HR4" s="255">
        <f t="shared" si="6"/>
        <v>8.9599999999999902E-2</v>
      </c>
      <c r="HS4" s="254" t="s">
        <v>39</v>
      </c>
      <c r="HT4" s="287"/>
      <c r="HU4" s="248"/>
      <c r="HV4" s="248"/>
      <c r="HW4" s="248"/>
      <c r="HY4" s="13"/>
      <c r="HZ4" s="253">
        <v>6</v>
      </c>
      <c r="IA4" s="253">
        <v>6.5375999999999994</v>
      </c>
      <c r="IB4" s="253"/>
      <c r="IC4" s="248" t="s">
        <v>298</v>
      </c>
      <c r="ID4" s="253">
        <f>IA4-HZ4</f>
        <v>0.53759999999999941</v>
      </c>
      <c r="IE4" s="255">
        <f t="shared" si="7"/>
        <v>8.9599999999999902E-2</v>
      </c>
      <c r="IF4" s="255"/>
      <c r="IG4" s="255"/>
      <c r="IH4" s="255"/>
      <c r="II4" s="254" t="s">
        <v>39</v>
      </c>
      <c r="IJ4" s="287"/>
      <c r="IK4" s="248"/>
      <c r="IL4" s="248"/>
      <c r="IM4" s="248"/>
      <c r="IR4" s="13"/>
      <c r="IS4" s="253">
        <v>6</v>
      </c>
      <c r="IT4" s="253">
        <v>6.5375999999999994</v>
      </c>
      <c r="IU4" s="253"/>
      <c r="IV4" s="248" t="s">
        <v>298</v>
      </c>
      <c r="IW4" s="253">
        <f>IT4-IS4</f>
        <v>0.53759999999999941</v>
      </c>
      <c r="IX4" s="255">
        <f t="shared" si="8"/>
        <v>8.9599999999999902E-2</v>
      </c>
      <c r="IY4" s="255"/>
      <c r="IZ4" s="255"/>
      <c r="JA4" s="255"/>
      <c r="JB4" s="254" t="s">
        <v>39</v>
      </c>
      <c r="JC4" s="287"/>
      <c r="JD4" s="248"/>
      <c r="JE4" s="248"/>
      <c r="JF4" s="248"/>
      <c r="JI4" s="13"/>
      <c r="JJ4" s="253">
        <v>6</v>
      </c>
      <c r="JK4" s="253">
        <v>6.5375999999999994</v>
      </c>
      <c r="JL4" s="253"/>
      <c r="JM4" s="248" t="s">
        <v>298</v>
      </c>
      <c r="JN4" s="253">
        <f>JK4-JJ4</f>
        <v>0.53759999999999941</v>
      </c>
      <c r="JO4" s="255">
        <f t="shared" si="9"/>
        <v>8.9599999999999902E-2</v>
      </c>
      <c r="JP4" s="255"/>
      <c r="JQ4" s="255"/>
      <c r="JR4" s="255"/>
      <c r="JS4" s="254" t="s">
        <v>39</v>
      </c>
      <c r="JT4" s="287"/>
      <c r="JU4" s="248"/>
      <c r="JV4" s="248"/>
      <c r="JW4" s="248"/>
      <c r="JX4" s="13"/>
      <c r="KA4" s="13"/>
      <c r="KB4" s="253">
        <v>6</v>
      </c>
      <c r="KC4" s="253">
        <v>6.5375999999999994</v>
      </c>
      <c r="KD4" s="253"/>
      <c r="KE4" s="248" t="s">
        <v>298</v>
      </c>
      <c r="KF4" s="253">
        <f>KC4-KB4</f>
        <v>0.53759999999999941</v>
      </c>
      <c r="KG4" s="255">
        <f t="shared" si="10"/>
        <v>8.9599999999999902E-2</v>
      </c>
      <c r="KH4" s="255"/>
      <c r="KI4" s="255"/>
      <c r="KJ4" s="255"/>
      <c r="KK4" s="254" t="s">
        <v>39</v>
      </c>
      <c r="KL4" s="287"/>
      <c r="KM4" s="248"/>
      <c r="KN4" s="248"/>
      <c r="KO4" s="248"/>
      <c r="KP4" s="13"/>
      <c r="KR4" s="13"/>
      <c r="KS4" s="253">
        <v>6</v>
      </c>
      <c r="KT4" s="253">
        <v>6.5375999999999994</v>
      </c>
      <c r="KU4" s="253"/>
      <c r="KV4" s="249" t="s">
        <v>62</v>
      </c>
      <c r="KW4" s="253">
        <f>KT4-KS4</f>
        <v>0.53759999999999941</v>
      </c>
      <c r="KX4" s="255">
        <f t="shared" si="11"/>
        <v>8.9599999999999902E-2</v>
      </c>
      <c r="KY4" s="255"/>
      <c r="KZ4" s="255"/>
      <c r="LA4" s="255"/>
      <c r="LB4" s="254" t="s">
        <v>39</v>
      </c>
      <c r="LC4" s="287"/>
      <c r="LD4" s="248"/>
      <c r="LE4" s="248"/>
      <c r="LF4" s="248"/>
      <c r="LG4" s="13"/>
      <c r="LJ4" s="13"/>
      <c r="LK4" s="253">
        <v>6</v>
      </c>
      <c r="LL4" s="253">
        <v>6.54</v>
      </c>
      <c r="LM4" s="253">
        <f>1.08*LL4</f>
        <v>7.0632000000000001</v>
      </c>
      <c r="LN4" s="249" t="s">
        <v>298</v>
      </c>
      <c r="LO4" s="253">
        <f>LL4-LK4</f>
        <v>0.54</v>
      </c>
      <c r="LP4" s="255">
        <f t="shared" si="12"/>
        <v>9.0000000000000011E-2</v>
      </c>
      <c r="LQ4" s="255"/>
      <c r="LR4" s="255"/>
      <c r="LS4" s="255"/>
      <c r="LT4" s="254" t="s">
        <v>39</v>
      </c>
      <c r="LU4" s="287"/>
      <c r="LV4" s="248"/>
      <c r="LW4" s="248"/>
      <c r="LX4" s="248"/>
      <c r="LY4" s="13"/>
      <c r="MA4" s="13"/>
      <c r="MB4" s="253">
        <v>6</v>
      </c>
      <c r="MC4" s="253">
        <v>6.54</v>
      </c>
      <c r="MD4" s="253"/>
      <c r="ME4" s="249" t="s">
        <v>298</v>
      </c>
      <c r="MF4" s="253">
        <f>MC4-MB4</f>
        <v>0.54</v>
      </c>
      <c r="MG4" s="255">
        <f t="shared" si="13"/>
        <v>9.0000000000000011E-2</v>
      </c>
      <c r="MH4" s="255"/>
      <c r="MI4" s="255"/>
      <c r="MJ4" s="255"/>
      <c r="MK4" s="254" t="s">
        <v>39</v>
      </c>
      <c r="ML4" s="287"/>
      <c r="MM4" s="248"/>
      <c r="MN4" s="248"/>
      <c r="MO4" s="248"/>
      <c r="MP4" s="13"/>
      <c r="MR4" s="13"/>
      <c r="MS4" s="253">
        <v>6</v>
      </c>
      <c r="MT4" s="253">
        <v>6.54</v>
      </c>
      <c r="MU4" s="253">
        <f>1.08*MT4</f>
        <v>7.0632000000000001</v>
      </c>
      <c r="MV4" s="249" t="s">
        <v>298</v>
      </c>
      <c r="MW4" s="253">
        <f>MT4-MS4</f>
        <v>0.54</v>
      </c>
      <c r="MX4" s="255">
        <f t="shared" si="14"/>
        <v>9.0000000000000011E-2</v>
      </c>
      <c r="MY4" s="255"/>
      <c r="MZ4" s="255"/>
      <c r="NA4" s="255"/>
      <c r="NB4" s="254" t="s">
        <v>39</v>
      </c>
      <c r="NC4" s="287"/>
      <c r="ND4" s="248"/>
      <c r="NE4" s="248"/>
      <c r="NF4" s="248"/>
      <c r="NG4" s="13"/>
      <c r="NJ4" s="13"/>
      <c r="NK4" s="253">
        <v>6</v>
      </c>
      <c r="NL4" s="253">
        <v>6.54</v>
      </c>
      <c r="NM4" s="365">
        <f t="shared" si="15"/>
        <v>7.0632000000000001</v>
      </c>
      <c r="NN4" s="249" t="s">
        <v>298</v>
      </c>
      <c r="NO4" s="253">
        <f t="shared" si="16"/>
        <v>0.54</v>
      </c>
      <c r="NP4" s="255">
        <f t="shared" si="17"/>
        <v>9.0000000000000011E-2</v>
      </c>
      <c r="NQ4" s="255"/>
      <c r="NR4" s="255"/>
      <c r="NS4" s="255"/>
      <c r="NT4" s="254" t="s">
        <v>39</v>
      </c>
      <c r="NU4" s="287"/>
      <c r="NV4" s="248"/>
      <c r="NW4" s="248"/>
      <c r="NX4" s="248"/>
      <c r="NY4" s="13"/>
      <c r="OB4" s="13"/>
      <c r="OC4" s="253">
        <v>6</v>
      </c>
      <c r="OD4" s="253">
        <v>6.54</v>
      </c>
      <c r="OE4" s="383">
        <f t="shared" si="18"/>
        <v>6.9978000000000007</v>
      </c>
      <c r="OF4" s="249" t="s">
        <v>826</v>
      </c>
      <c r="OG4" s="253">
        <f t="shared" si="19"/>
        <v>0.54</v>
      </c>
      <c r="OH4" s="255">
        <f t="shared" si="20"/>
        <v>9.0000000000000011E-2</v>
      </c>
      <c r="OI4" s="255"/>
      <c r="OJ4" s="255"/>
      <c r="OK4" s="255"/>
      <c r="OL4" s="254" t="s">
        <v>39</v>
      </c>
      <c r="OM4" s="287"/>
      <c r="ON4" s="248"/>
      <c r="OO4" s="13"/>
      <c r="OR4" s="13"/>
      <c r="OS4" s="253">
        <v>6</v>
      </c>
      <c r="OT4" s="253">
        <v>6.54</v>
      </c>
      <c r="OU4" s="383">
        <f t="shared" si="21"/>
        <v>6.9978000000000007</v>
      </c>
      <c r="OV4" s="249" t="s">
        <v>826</v>
      </c>
      <c r="OW4" s="253">
        <f t="shared" si="22"/>
        <v>0.54</v>
      </c>
      <c r="OX4" s="255">
        <f t="shared" si="23"/>
        <v>9.0000000000000011E-2</v>
      </c>
      <c r="OY4" s="255"/>
      <c r="OZ4" s="255"/>
      <c r="PA4" s="255"/>
      <c r="PB4" s="254" t="s">
        <v>39</v>
      </c>
      <c r="PC4" s="287"/>
      <c r="PD4" s="248"/>
      <c r="PE4" s="13"/>
      <c r="PH4" s="13"/>
      <c r="PI4" s="253">
        <v>6</v>
      </c>
      <c r="PJ4" s="253">
        <v>6.54</v>
      </c>
      <c r="PK4" s="383"/>
      <c r="PL4" s="249" t="s">
        <v>826</v>
      </c>
      <c r="PM4" s="253">
        <f t="shared" si="24"/>
        <v>0.54</v>
      </c>
      <c r="PN4" s="255">
        <f t="shared" si="25"/>
        <v>9.0000000000000011E-2</v>
      </c>
      <c r="PO4" s="255"/>
      <c r="PP4" s="255"/>
      <c r="PQ4" s="255"/>
      <c r="PR4" s="254" t="s">
        <v>39</v>
      </c>
      <c r="PS4" s="287"/>
      <c r="PT4" s="248"/>
      <c r="PU4" s="13"/>
      <c r="PW4" s="13"/>
      <c r="PX4" s="253">
        <v>6</v>
      </c>
      <c r="PY4" s="253">
        <v>6.54</v>
      </c>
      <c r="PZ4" s="383"/>
      <c r="QA4" s="249" t="s">
        <v>826</v>
      </c>
      <c r="QB4" s="253">
        <f t="shared" si="26"/>
        <v>0.54</v>
      </c>
      <c r="QC4" s="255">
        <f t="shared" si="27"/>
        <v>9.0000000000000011E-2</v>
      </c>
      <c r="QD4" s="255"/>
      <c r="QE4" s="255"/>
      <c r="QF4" s="255"/>
      <c r="QG4" s="254" t="s">
        <v>39</v>
      </c>
      <c r="QH4" s="287"/>
      <c r="QI4" s="248"/>
      <c r="QJ4" s="13"/>
      <c r="QM4" s="13"/>
      <c r="QN4" s="253">
        <v>6</v>
      </c>
      <c r="QO4" s="253">
        <v>6.54</v>
      </c>
      <c r="QP4" s="383"/>
      <c r="QQ4" s="249" t="s">
        <v>826</v>
      </c>
      <c r="QR4" s="253">
        <f t="shared" si="28"/>
        <v>0.54</v>
      </c>
      <c r="QS4" s="255">
        <f t="shared" si="29"/>
        <v>9.0000000000000011E-2</v>
      </c>
      <c r="QT4" s="255"/>
      <c r="QU4" s="255"/>
      <c r="QV4" s="255"/>
      <c r="QW4" s="254" t="s">
        <v>39</v>
      </c>
      <c r="QX4" s="287"/>
      <c r="QY4" s="248"/>
      <c r="QZ4" s="13"/>
      <c r="RB4" s="13"/>
      <c r="RC4" s="253">
        <v>6</v>
      </c>
      <c r="RD4" s="253">
        <v>6.54</v>
      </c>
      <c r="RE4" s="383"/>
      <c r="RF4" s="249" t="s">
        <v>826</v>
      </c>
      <c r="RG4" s="253">
        <f t="shared" si="30"/>
        <v>0.54</v>
      </c>
      <c r="RH4" s="255">
        <f t="shared" si="31"/>
        <v>9.0000000000000011E-2</v>
      </c>
      <c r="RI4" s="255"/>
      <c r="RJ4" s="255"/>
      <c r="RK4" s="255"/>
      <c r="RL4" s="254" t="s">
        <v>39</v>
      </c>
      <c r="RM4" s="287"/>
      <c r="RN4" s="248"/>
      <c r="RO4" s="13"/>
    </row>
    <row r="5" spans="1:483">
      <c r="A5" s="248" t="s">
        <v>829</v>
      </c>
      <c r="B5" s="249">
        <v>100</v>
      </c>
      <c r="C5" s="248" t="s">
        <v>143</v>
      </c>
      <c r="D5" s="250">
        <v>1033</v>
      </c>
      <c r="E5" s="251" t="s">
        <v>822</v>
      </c>
      <c r="F5" s="355" t="s">
        <v>823</v>
      </c>
      <c r="G5" s="248" t="s">
        <v>830</v>
      </c>
      <c r="H5" s="248"/>
      <c r="I5" s="248"/>
      <c r="DU5" s="13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I5" s="13"/>
      <c r="EJ5" s="253">
        <v>7.6</v>
      </c>
      <c r="EK5" s="253">
        <v>8.2848000000000006</v>
      </c>
      <c r="EL5" s="248" t="s">
        <v>298</v>
      </c>
      <c r="EM5" s="253">
        <f>EK5-EJ5</f>
        <v>0.68480000000000096</v>
      </c>
      <c r="EN5" s="255">
        <f t="shared" si="0"/>
        <v>9.0105263157894869E-2</v>
      </c>
      <c r="EO5" s="254" t="s">
        <v>39</v>
      </c>
      <c r="EP5" s="248"/>
      <c r="EQ5" s="248"/>
      <c r="ER5" s="248"/>
      <c r="ES5" s="248"/>
      <c r="EV5" s="13"/>
      <c r="EW5" s="253">
        <v>7.6</v>
      </c>
      <c r="EX5" s="253">
        <v>8.2848000000000006</v>
      </c>
      <c r="EY5" s="248" t="s">
        <v>298</v>
      </c>
      <c r="EZ5" s="253">
        <f>EX5-EW5</f>
        <v>0.68480000000000096</v>
      </c>
      <c r="FA5" s="255">
        <f t="shared" si="1"/>
        <v>9.0105263157894869E-2</v>
      </c>
      <c r="FB5" s="254" t="s">
        <v>39</v>
      </c>
      <c r="FC5" s="248"/>
      <c r="FD5" s="248"/>
      <c r="FE5" s="248"/>
      <c r="FF5" s="248"/>
      <c r="FI5" s="13"/>
      <c r="FJ5" s="253">
        <v>7.6</v>
      </c>
      <c r="FK5" s="253">
        <v>8.2848000000000006</v>
      </c>
      <c r="FL5" s="248" t="s">
        <v>298</v>
      </c>
      <c r="FM5" s="253">
        <f>FK5-FJ5</f>
        <v>0.68480000000000096</v>
      </c>
      <c r="FN5" s="255">
        <f t="shared" si="2"/>
        <v>9.0105263157894869E-2</v>
      </c>
      <c r="FO5" s="254" t="s">
        <v>39</v>
      </c>
      <c r="FP5" s="248"/>
      <c r="FQ5" s="248"/>
      <c r="FR5" s="248"/>
      <c r="FS5" s="248"/>
      <c r="FV5" s="13"/>
      <c r="FW5" s="253">
        <v>7.6</v>
      </c>
      <c r="FX5" s="253">
        <v>8.2848000000000006</v>
      </c>
      <c r="FY5" s="253"/>
      <c r="FZ5" s="248" t="s">
        <v>298</v>
      </c>
      <c r="GA5" s="253">
        <f>FX5-FW5</f>
        <v>0.68480000000000096</v>
      </c>
      <c r="GB5" s="255">
        <f t="shared" si="3"/>
        <v>9.0105263157894869E-2</v>
      </c>
      <c r="GC5" s="254" t="s">
        <v>39</v>
      </c>
      <c r="GD5" s="248"/>
      <c r="GE5" s="248"/>
      <c r="GF5" s="248"/>
      <c r="GG5" s="248"/>
      <c r="GJ5" s="13"/>
      <c r="GK5" s="253">
        <v>7.6</v>
      </c>
      <c r="GL5" s="253">
        <v>8.2848000000000006</v>
      </c>
      <c r="GM5" s="253"/>
      <c r="GN5" s="248" t="s">
        <v>298</v>
      </c>
      <c r="GO5" s="253">
        <f>GL5-GK5</f>
        <v>0.68480000000000096</v>
      </c>
      <c r="GP5" s="255">
        <f t="shared" si="4"/>
        <v>9.0105263157894869E-2</v>
      </c>
      <c r="GQ5" s="254" t="s">
        <v>39</v>
      </c>
      <c r="GR5" s="287"/>
      <c r="GS5" s="248"/>
      <c r="GT5" s="248"/>
      <c r="GU5" s="248"/>
      <c r="GX5" s="13"/>
      <c r="GY5" s="253">
        <v>7.6</v>
      </c>
      <c r="GZ5" s="253">
        <v>8.2848000000000006</v>
      </c>
      <c r="HA5" s="253"/>
      <c r="HB5" s="248" t="s">
        <v>298</v>
      </c>
      <c r="HC5" s="253">
        <f>GZ5-GY5</f>
        <v>0.68480000000000096</v>
      </c>
      <c r="HD5" s="255">
        <f t="shared" si="5"/>
        <v>9.0105263157894869E-2</v>
      </c>
      <c r="HE5" s="254" t="s">
        <v>39</v>
      </c>
      <c r="HF5" s="287"/>
      <c r="HG5" s="248"/>
      <c r="HH5" s="248"/>
      <c r="HI5" s="248"/>
      <c r="HL5" s="13"/>
      <c r="HM5" s="253">
        <v>7.6</v>
      </c>
      <c r="HN5" s="253">
        <v>8.2848000000000006</v>
      </c>
      <c r="HO5" s="253"/>
      <c r="HP5" s="248" t="s">
        <v>298</v>
      </c>
      <c r="HQ5" s="253">
        <f>HN5-HM5</f>
        <v>0.68480000000000096</v>
      </c>
      <c r="HR5" s="255">
        <f t="shared" si="6"/>
        <v>9.0105263157894869E-2</v>
      </c>
      <c r="HS5" s="254" t="s">
        <v>39</v>
      </c>
      <c r="HT5" s="287"/>
      <c r="HU5" s="248"/>
      <c r="HV5" s="248"/>
      <c r="HW5" s="248"/>
      <c r="HY5" s="13"/>
      <c r="HZ5" s="253">
        <v>7.6</v>
      </c>
      <c r="IA5" s="253">
        <v>8.2848000000000006</v>
      </c>
      <c r="IB5" s="253"/>
      <c r="IC5" s="248" t="s">
        <v>298</v>
      </c>
      <c r="ID5" s="253">
        <f>IA5-HZ5</f>
        <v>0.68480000000000096</v>
      </c>
      <c r="IE5" s="255">
        <f t="shared" si="7"/>
        <v>9.0105263157894869E-2</v>
      </c>
      <c r="IF5" s="255"/>
      <c r="IG5" s="255"/>
      <c r="IH5" s="255"/>
      <c r="II5" s="254" t="s">
        <v>39</v>
      </c>
      <c r="IJ5" s="287"/>
      <c r="IK5" s="248"/>
      <c r="IL5" s="248"/>
      <c r="IM5" s="248"/>
      <c r="IR5" s="13"/>
      <c r="IS5" s="253">
        <v>7.6</v>
      </c>
      <c r="IT5" s="253">
        <v>8.2848000000000006</v>
      </c>
      <c r="IU5" s="253"/>
      <c r="IV5" s="248" t="s">
        <v>298</v>
      </c>
      <c r="IW5" s="253">
        <f>IT5-IS5</f>
        <v>0.68480000000000096</v>
      </c>
      <c r="IX5" s="255">
        <f t="shared" si="8"/>
        <v>9.0105263157894869E-2</v>
      </c>
      <c r="IY5" s="255"/>
      <c r="IZ5" s="255"/>
      <c r="JA5" s="255"/>
      <c r="JB5" s="254" t="s">
        <v>39</v>
      </c>
      <c r="JC5" s="287"/>
      <c r="JD5" s="248"/>
      <c r="JE5" s="248"/>
      <c r="JF5" s="248"/>
      <c r="JI5" s="13"/>
      <c r="JJ5" s="253">
        <v>7.6</v>
      </c>
      <c r="JK5" s="253">
        <v>8.2848000000000006</v>
      </c>
      <c r="JL5" s="253"/>
      <c r="JM5" s="248" t="s">
        <v>298</v>
      </c>
      <c r="JN5" s="253">
        <f>JK5-JJ5</f>
        <v>0.68480000000000096</v>
      </c>
      <c r="JO5" s="255">
        <f t="shared" si="9"/>
        <v>9.0105263157894869E-2</v>
      </c>
      <c r="JP5" s="255"/>
      <c r="JQ5" s="255"/>
      <c r="JR5" s="255"/>
      <c r="JS5" s="254" t="s">
        <v>39</v>
      </c>
      <c r="JT5" s="287"/>
      <c r="JU5" s="248"/>
      <c r="JV5" s="248"/>
      <c r="JW5" s="248"/>
      <c r="JX5" s="13"/>
      <c r="KA5" s="13"/>
      <c r="KB5" s="253">
        <v>7.6</v>
      </c>
      <c r="KC5" s="253">
        <v>8.2848000000000006</v>
      </c>
      <c r="KD5" s="253"/>
      <c r="KE5" s="248" t="s">
        <v>298</v>
      </c>
      <c r="KF5" s="253">
        <f>KC5-KB5</f>
        <v>0.68480000000000096</v>
      </c>
      <c r="KG5" s="255">
        <f t="shared" si="10"/>
        <v>9.0105263157894869E-2</v>
      </c>
      <c r="KH5" s="255"/>
      <c r="KI5" s="255"/>
      <c r="KJ5" s="255"/>
      <c r="KK5" s="254" t="s">
        <v>39</v>
      </c>
      <c r="KL5" s="287"/>
      <c r="KM5" s="248"/>
      <c r="KN5" s="248"/>
      <c r="KO5" s="248"/>
      <c r="KP5" s="13"/>
      <c r="KR5" s="13"/>
      <c r="KS5" s="253">
        <v>7.6</v>
      </c>
      <c r="KT5" s="253">
        <v>8.2848000000000006</v>
      </c>
      <c r="KU5" s="253"/>
      <c r="KV5" s="249" t="s">
        <v>62</v>
      </c>
      <c r="KW5" s="253">
        <f>KT5-KS5</f>
        <v>0.68480000000000096</v>
      </c>
      <c r="KX5" s="255">
        <f t="shared" si="11"/>
        <v>9.0105263157894869E-2</v>
      </c>
      <c r="KY5" s="255"/>
      <c r="KZ5" s="255"/>
      <c r="LA5" s="255"/>
      <c r="LB5" s="254" t="s">
        <v>39</v>
      </c>
      <c r="LC5" s="287"/>
      <c r="LD5" s="248"/>
      <c r="LE5" s="248"/>
      <c r="LF5" s="248"/>
      <c r="LG5" s="13"/>
      <c r="LJ5" s="13"/>
      <c r="LK5" s="253">
        <v>7.6</v>
      </c>
      <c r="LL5" s="253">
        <v>8.2848000000000006</v>
      </c>
      <c r="LM5" s="253">
        <f>1.08*LL5</f>
        <v>8.9475840000000009</v>
      </c>
      <c r="LN5" s="249" t="s">
        <v>298</v>
      </c>
      <c r="LO5" s="253">
        <f>LL5-LK5</f>
        <v>0.68480000000000096</v>
      </c>
      <c r="LP5" s="255">
        <f t="shared" si="12"/>
        <v>9.0105263157894869E-2</v>
      </c>
      <c r="LQ5" s="255"/>
      <c r="LR5" s="255"/>
      <c r="LS5" s="255"/>
      <c r="LT5" s="254" t="s">
        <v>39</v>
      </c>
      <c r="LU5" s="287"/>
      <c r="LV5" s="248"/>
      <c r="LW5" s="248"/>
      <c r="LX5" s="248"/>
      <c r="LY5" s="13"/>
      <c r="MA5" s="13"/>
      <c r="MB5" s="253">
        <v>7.6</v>
      </c>
      <c r="MC5" s="253">
        <v>8.2848000000000006</v>
      </c>
      <c r="MD5" s="253"/>
      <c r="ME5" s="249" t="s">
        <v>298</v>
      </c>
      <c r="MF5" s="253">
        <f>MC5-MB5</f>
        <v>0.68480000000000096</v>
      </c>
      <c r="MG5" s="255">
        <f t="shared" si="13"/>
        <v>9.0105263157894869E-2</v>
      </c>
      <c r="MH5" s="255"/>
      <c r="MI5" s="255"/>
      <c r="MJ5" s="255"/>
      <c r="MK5" s="254" t="s">
        <v>39</v>
      </c>
      <c r="ML5" s="287"/>
      <c r="MM5" s="248"/>
      <c r="MN5" s="248"/>
      <c r="MO5" s="248"/>
      <c r="MP5" s="13"/>
      <c r="MR5" s="13"/>
      <c r="MS5" s="253">
        <v>7.6</v>
      </c>
      <c r="MT5" s="253">
        <v>8.2848000000000006</v>
      </c>
      <c r="MU5" s="253">
        <f>1.08*MT5</f>
        <v>8.9475840000000009</v>
      </c>
      <c r="MV5" s="249" t="s">
        <v>298</v>
      </c>
      <c r="MW5" s="253">
        <f>MT5-MS5</f>
        <v>0.68480000000000096</v>
      </c>
      <c r="MX5" s="255">
        <f t="shared" si="14"/>
        <v>9.0105263157894869E-2</v>
      </c>
      <c r="MY5" s="255"/>
      <c r="MZ5" s="255"/>
      <c r="NA5" s="255"/>
      <c r="NB5" s="254" t="s">
        <v>39</v>
      </c>
      <c r="NC5" s="287"/>
      <c r="ND5" s="248"/>
      <c r="NE5" s="248"/>
      <c r="NF5" s="248"/>
      <c r="NG5" s="13"/>
      <c r="NJ5" s="13"/>
      <c r="NK5" s="253">
        <v>7.6</v>
      </c>
      <c r="NL5" s="253">
        <v>8.2848000000000006</v>
      </c>
      <c r="NM5" s="365">
        <f t="shared" si="15"/>
        <v>8.9475840000000009</v>
      </c>
      <c r="NN5" s="249" t="s">
        <v>298</v>
      </c>
      <c r="NO5" s="253">
        <f t="shared" si="16"/>
        <v>0.68480000000000096</v>
      </c>
      <c r="NP5" s="255">
        <f t="shared" si="17"/>
        <v>9.0105263157894869E-2</v>
      </c>
      <c r="NQ5" s="255"/>
      <c r="NR5" s="255"/>
      <c r="NS5" s="255"/>
      <c r="NT5" s="254" t="s">
        <v>39</v>
      </c>
      <c r="NU5" s="287"/>
      <c r="NV5" s="248"/>
      <c r="NW5" s="248"/>
      <c r="NX5" s="248"/>
      <c r="NY5" s="13"/>
      <c r="OB5" s="13"/>
      <c r="OC5" s="253">
        <v>7.6</v>
      </c>
      <c r="OD5" s="253">
        <v>8.2848000000000006</v>
      </c>
      <c r="OE5" s="383">
        <f t="shared" si="18"/>
        <v>8.8647360000000006</v>
      </c>
      <c r="OF5" s="249" t="s">
        <v>826</v>
      </c>
      <c r="OG5" s="253">
        <f t="shared" si="19"/>
        <v>0.68480000000000096</v>
      </c>
      <c r="OH5" s="255">
        <f t="shared" si="20"/>
        <v>9.0105263157894869E-2</v>
      </c>
      <c r="OI5" s="255"/>
      <c r="OJ5" s="255"/>
      <c r="OK5" s="255"/>
      <c r="OL5" s="254" t="s">
        <v>39</v>
      </c>
      <c r="OM5" s="287"/>
      <c r="ON5" s="248"/>
      <c r="OO5" s="13"/>
      <c r="OR5" s="13"/>
      <c r="OS5" s="253">
        <v>7.6</v>
      </c>
      <c r="OT5" s="253">
        <v>8.2848000000000006</v>
      </c>
      <c r="OU5" s="383">
        <f t="shared" si="21"/>
        <v>8.8647360000000006</v>
      </c>
      <c r="OV5" s="249" t="s">
        <v>826</v>
      </c>
      <c r="OW5" s="253">
        <f t="shared" si="22"/>
        <v>0.68480000000000096</v>
      </c>
      <c r="OX5" s="255">
        <f t="shared" si="23"/>
        <v>9.0105263157894869E-2</v>
      </c>
      <c r="OY5" s="255"/>
      <c r="OZ5" s="255"/>
      <c r="PA5" s="255"/>
      <c r="PB5" s="254" t="s">
        <v>39</v>
      </c>
      <c r="PC5" s="287"/>
      <c r="PD5" s="248"/>
      <c r="PE5" s="13"/>
      <c r="PH5" s="13"/>
      <c r="PI5" s="253">
        <v>7.6</v>
      </c>
      <c r="PJ5" s="253">
        <v>8.2848000000000006</v>
      </c>
      <c r="PK5" s="383"/>
      <c r="PL5" s="249" t="s">
        <v>826</v>
      </c>
      <c r="PM5" s="253">
        <f t="shared" si="24"/>
        <v>0.68480000000000096</v>
      </c>
      <c r="PN5" s="255">
        <f t="shared" si="25"/>
        <v>9.0105263157894869E-2</v>
      </c>
      <c r="PO5" s="255"/>
      <c r="PP5" s="255"/>
      <c r="PQ5" s="255"/>
      <c r="PR5" s="254" t="s">
        <v>39</v>
      </c>
      <c r="PS5" s="287"/>
      <c r="PT5" s="248"/>
      <c r="PU5" s="13"/>
      <c r="PW5" s="13"/>
      <c r="PX5" s="253">
        <v>7.6</v>
      </c>
      <c r="PY5" s="253">
        <v>8.2848000000000006</v>
      </c>
      <c r="PZ5" s="383"/>
      <c r="QA5" s="249" t="s">
        <v>826</v>
      </c>
      <c r="QB5" s="253">
        <f t="shared" si="26"/>
        <v>0.68480000000000096</v>
      </c>
      <c r="QC5" s="255">
        <f t="shared" si="27"/>
        <v>9.0105263157894869E-2</v>
      </c>
      <c r="QD5" s="255"/>
      <c r="QE5" s="255"/>
      <c r="QF5" s="255"/>
      <c r="QG5" s="254" t="s">
        <v>39</v>
      </c>
      <c r="QH5" s="287"/>
      <c r="QI5" s="248"/>
      <c r="QJ5" s="13"/>
      <c r="QM5" s="13"/>
      <c r="QN5" s="253">
        <v>7.6</v>
      </c>
      <c r="QO5" s="253">
        <v>8.2848000000000006</v>
      </c>
      <c r="QP5" s="383"/>
      <c r="QQ5" s="249" t="s">
        <v>826</v>
      </c>
      <c r="QR5" s="253">
        <f t="shared" si="28"/>
        <v>0.68480000000000096</v>
      </c>
      <c r="QS5" s="255">
        <f t="shared" si="29"/>
        <v>9.0105263157894869E-2</v>
      </c>
      <c r="QT5" s="255"/>
      <c r="QU5" s="255"/>
      <c r="QV5" s="255"/>
      <c r="QW5" s="254" t="s">
        <v>39</v>
      </c>
      <c r="QX5" s="287"/>
      <c r="QY5" s="248"/>
      <c r="QZ5" s="13"/>
      <c r="RB5" s="13"/>
      <c r="RC5" s="253">
        <v>7.6</v>
      </c>
      <c r="RD5" s="253">
        <v>8.2848000000000006</v>
      </c>
      <c r="RE5" s="383"/>
      <c r="RF5" s="249" t="s">
        <v>826</v>
      </c>
      <c r="RG5" s="253">
        <f t="shared" si="30"/>
        <v>0.68480000000000096</v>
      </c>
      <c r="RH5" s="255">
        <f t="shared" si="31"/>
        <v>9.0105263157894869E-2</v>
      </c>
      <c r="RI5" s="255"/>
      <c r="RJ5" s="255"/>
      <c r="RK5" s="255"/>
      <c r="RL5" s="254" t="s">
        <v>39</v>
      </c>
      <c r="RM5" s="287"/>
      <c r="RN5" s="248"/>
      <c r="RO5" s="13"/>
    </row>
    <row r="6" spans="1:483">
      <c r="A6" s="248" t="s">
        <v>831</v>
      </c>
      <c r="B6" s="249">
        <v>100</v>
      </c>
      <c r="C6" s="248" t="s">
        <v>143</v>
      </c>
      <c r="D6" s="250">
        <v>1033</v>
      </c>
      <c r="E6" s="251" t="s">
        <v>822</v>
      </c>
      <c r="F6" s="355" t="s">
        <v>823</v>
      </c>
      <c r="G6" s="248" t="s">
        <v>832</v>
      </c>
      <c r="H6" s="248"/>
      <c r="I6" s="248"/>
      <c r="DU6" s="13"/>
      <c r="DV6" s="248"/>
      <c r="DW6" s="248"/>
      <c r="DX6" s="248"/>
      <c r="DY6" s="248"/>
      <c r="DZ6" s="248"/>
      <c r="EA6" s="248"/>
      <c r="EB6" s="248"/>
      <c r="EC6" s="248"/>
      <c r="ED6" s="248"/>
      <c r="EE6" s="248"/>
      <c r="EF6" s="248"/>
      <c r="EI6" s="13"/>
      <c r="EJ6" s="253"/>
      <c r="EK6" s="253"/>
      <c r="EL6" s="248"/>
      <c r="EM6" s="253"/>
      <c r="EN6" s="255"/>
      <c r="EO6" s="254"/>
      <c r="EP6" s="248"/>
      <c r="EQ6" s="248"/>
      <c r="ER6" s="248"/>
      <c r="ES6" s="248"/>
      <c r="EV6" s="13"/>
      <c r="EW6" s="253"/>
      <c r="EX6" s="253"/>
      <c r="EY6" s="248"/>
      <c r="EZ6" s="253"/>
      <c r="FA6" s="255"/>
      <c r="FB6" s="254"/>
      <c r="FC6" s="248"/>
      <c r="FD6" s="248"/>
      <c r="FE6" s="248"/>
      <c r="FF6" s="248"/>
      <c r="FI6" s="13"/>
      <c r="FJ6" s="253"/>
      <c r="FK6" s="253"/>
      <c r="FL6" s="248"/>
      <c r="FM6" s="253"/>
      <c r="FN6" s="255"/>
      <c r="FO6" s="254"/>
      <c r="FP6" s="248"/>
      <c r="FQ6" s="248"/>
      <c r="FR6" s="248"/>
      <c r="FS6" s="248"/>
      <c r="FV6" s="13"/>
      <c r="FW6" s="253"/>
      <c r="FX6" s="253"/>
      <c r="FY6" s="253"/>
      <c r="FZ6" s="248"/>
      <c r="GA6" s="253"/>
      <c r="GB6" s="255"/>
      <c r="GC6" s="254"/>
      <c r="GD6" s="248"/>
      <c r="GE6" s="248"/>
      <c r="GF6" s="248"/>
      <c r="GG6" s="248"/>
      <c r="GJ6" s="13"/>
      <c r="GK6" s="253"/>
      <c r="GL6" s="253"/>
      <c r="GM6" s="253"/>
      <c r="GN6" s="248"/>
      <c r="GO6" s="253"/>
      <c r="GP6" s="255"/>
      <c r="GQ6" s="254"/>
      <c r="GR6" s="287"/>
      <c r="GS6" s="248"/>
      <c r="GT6" s="248"/>
      <c r="GU6" s="248"/>
      <c r="GX6" s="13"/>
      <c r="GY6" s="253"/>
      <c r="GZ6" s="253"/>
      <c r="HA6" s="253"/>
      <c r="HB6" s="248"/>
      <c r="HC6" s="253"/>
      <c r="HD6" s="255"/>
      <c r="HE6" s="254"/>
      <c r="HF6" s="287"/>
      <c r="HG6" s="248"/>
      <c r="HH6" s="248"/>
      <c r="HI6" s="248"/>
      <c r="HL6" s="13"/>
      <c r="HM6" s="253"/>
      <c r="HN6" s="253"/>
      <c r="HO6" s="253"/>
      <c r="HP6" s="248"/>
      <c r="HQ6" s="253"/>
      <c r="HR6" s="255"/>
      <c r="HS6" s="254"/>
      <c r="HT6" s="287"/>
      <c r="HU6" s="248"/>
      <c r="HV6" s="248"/>
      <c r="HW6" s="248"/>
      <c r="HY6" s="13"/>
      <c r="HZ6" s="253"/>
      <c r="IA6" s="253"/>
      <c r="IB6" s="253"/>
      <c r="IC6" s="248"/>
      <c r="ID6" s="253"/>
      <c r="IE6" s="255"/>
      <c r="IF6" s="255"/>
      <c r="IG6" s="255"/>
      <c r="IH6" s="255"/>
      <c r="II6" s="254"/>
      <c r="IJ6" s="287"/>
      <c r="IK6" s="248"/>
      <c r="IL6" s="248"/>
      <c r="IM6" s="248"/>
      <c r="IR6" s="13"/>
      <c r="IS6" s="253"/>
      <c r="IT6" s="253"/>
      <c r="IU6" s="253"/>
      <c r="IV6" s="248"/>
      <c r="IW6" s="253"/>
      <c r="IX6" s="255"/>
      <c r="IY6" s="255"/>
      <c r="IZ6" s="255"/>
      <c r="JA6" s="255"/>
      <c r="JB6" s="254"/>
      <c r="JC6" s="287"/>
      <c r="JD6" s="248"/>
      <c r="JE6" s="248"/>
      <c r="JF6" s="248"/>
      <c r="JI6" s="13"/>
      <c r="JJ6" s="253"/>
      <c r="JK6" s="253"/>
      <c r="JL6" s="253"/>
      <c r="JM6" s="248"/>
      <c r="JN6" s="253"/>
      <c r="JO6" s="255"/>
      <c r="JP6" s="255"/>
      <c r="JQ6" s="255"/>
      <c r="JR6" s="255"/>
      <c r="JS6" s="254"/>
      <c r="JT6" s="287"/>
      <c r="JU6" s="248"/>
      <c r="JV6" s="248"/>
      <c r="JW6" s="248"/>
      <c r="JX6" s="13"/>
      <c r="KA6" s="13"/>
      <c r="KB6" s="253"/>
      <c r="KC6" s="253"/>
      <c r="KD6" s="253"/>
      <c r="KE6" s="248"/>
      <c r="KF6" s="253"/>
      <c r="KG6" s="255"/>
      <c r="KH6" s="255"/>
      <c r="KI6" s="255"/>
      <c r="KJ6" s="255"/>
      <c r="KK6" s="254"/>
      <c r="KL6" s="287"/>
      <c r="KM6" s="248"/>
      <c r="KN6" s="248"/>
      <c r="KO6" s="248"/>
      <c r="KP6" s="13"/>
      <c r="KR6" s="13"/>
      <c r="KS6" s="253"/>
      <c r="KT6" s="253"/>
      <c r="KU6" s="253"/>
      <c r="KV6" s="249"/>
      <c r="KW6" s="253"/>
      <c r="KX6" s="255"/>
      <c r="KY6" s="255"/>
      <c r="KZ6" s="255"/>
      <c r="LA6" s="255"/>
      <c r="LB6" s="254"/>
      <c r="LC6" s="287"/>
      <c r="LD6" s="248"/>
      <c r="LE6" s="248"/>
      <c r="LF6" s="248"/>
      <c r="LG6" s="13"/>
      <c r="LJ6" s="13"/>
      <c r="LK6" s="253"/>
      <c r="LL6" s="253"/>
      <c r="LM6" s="253"/>
      <c r="LN6" s="249"/>
      <c r="LO6" s="253"/>
      <c r="LP6" s="255"/>
      <c r="LQ6" s="255"/>
      <c r="LR6" s="255"/>
      <c r="LS6" s="255"/>
      <c r="LT6" s="254"/>
      <c r="LU6" s="287"/>
      <c r="LV6" s="248"/>
      <c r="LW6" s="248"/>
      <c r="LX6" s="248"/>
      <c r="LY6" s="13"/>
      <c r="MA6" s="13"/>
      <c r="MB6" s="253"/>
      <c r="MC6" s="253"/>
      <c r="MD6" s="253"/>
      <c r="ME6" s="249"/>
      <c r="MF6" s="253"/>
      <c r="MG6" s="255"/>
      <c r="MH6" s="255"/>
      <c r="MI6" s="255"/>
      <c r="MJ6" s="255"/>
      <c r="MK6" s="254"/>
      <c r="ML6" s="287"/>
      <c r="MM6" s="248"/>
      <c r="MN6" s="248"/>
      <c r="MO6" s="248"/>
      <c r="MP6" s="13"/>
      <c r="MR6" s="13"/>
      <c r="MS6" s="253"/>
      <c r="MT6" s="253"/>
      <c r="MU6" s="253"/>
      <c r="MV6" s="249"/>
      <c r="MW6" s="253"/>
      <c r="MX6" s="255"/>
      <c r="MY6" s="255"/>
      <c r="MZ6" s="255"/>
      <c r="NA6" s="255"/>
      <c r="NB6" s="254"/>
      <c r="NC6" s="287"/>
      <c r="ND6" s="248"/>
      <c r="NE6" s="248"/>
      <c r="NF6" s="248"/>
      <c r="NG6" s="13"/>
      <c r="NJ6" s="13"/>
      <c r="NK6" s="253">
        <v>7.8</v>
      </c>
      <c r="NL6" s="253">
        <v>8.4847999999999999</v>
      </c>
      <c r="NM6" s="365">
        <f t="shared" si="15"/>
        <v>9.1635840000000002</v>
      </c>
      <c r="NN6" s="249" t="s">
        <v>298</v>
      </c>
      <c r="NO6" s="253">
        <f t="shared" si="16"/>
        <v>0.68480000000000008</v>
      </c>
      <c r="NP6" s="255">
        <f t="shared" si="17"/>
        <v>8.7794871794871804E-2</v>
      </c>
      <c r="NQ6" s="255"/>
      <c r="NR6" s="255"/>
      <c r="NS6" s="255"/>
      <c r="NT6" s="254" t="s">
        <v>39</v>
      </c>
      <c r="NU6" s="287"/>
      <c r="NV6" s="248"/>
      <c r="NW6" s="248"/>
      <c r="NX6" s="248"/>
      <c r="NY6" s="13"/>
      <c r="OB6" s="13"/>
      <c r="OC6" s="253">
        <v>7.8</v>
      </c>
      <c r="OD6" s="253">
        <v>8.4847999999999999</v>
      </c>
      <c r="OE6" s="383">
        <f t="shared" si="18"/>
        <v>9.078736000000001</v>
      </c>
      <c r="OF6" s="249" t="s">
        <v>826</v>
      </c>
      <c r="OG6" s="253">
        <f t="shared" si="19"/>
        <v>0.68480000000000008</v>
      </c>
      <c r="OH6" s="255">
        <f t="shared" si="20"/>
        <v>8.7794871794871804E-2</v>
      </c>
      <c r="OI6" s="255"/>
      <c r="OJ6" s="255"/>
      <c r="OK6" s="255"/>
      <c r="OL6" s="254" t="s">
        <v>39</v>
      </c>
      <c r="OM6" s="287"/>
      <c r="ON6" s="248"/>
      <c r="OO6" s="13"/>
      <c r="OR6" s="13"/>
      <c r="OS6" s="253">
        <v>7.8</v>
      </c>
      <c r="OT6" s="253">
        <v>8.4847999999999999</v>
      </c>
      <c r="OU6" s="383">
        <f t="shared" si="21"/>
        <v>9.078736000000001</v>
      </c>
      <c r="OV6" s="249" t="s">
        <v>826</v>
      </c>
      <c r="OW6" s="253">
        <f t="shared" si="22"/>
        <v>0.68480000000000008</v>
      </c>
      <c r="OX6" s="255">
        <f t="shared" si="23"/>
        <v>8.7794871794871804E-2</v>
      </c>
      <c r="OY6" s="255"/>
      <c r="OZ6" s="255"/>
      <c r="PA6" s="255"/>
      <c r="PB6" s="254" t="s">
        <v>39</v>
      </c>
      <c r="PC6" s="287"/>
      <c r="PD6" s="248"/>
      <c r="PE6" s="13"/>
      <c r="PH6" s="13"/>
      <c r="PI6" s="253">
        <v>7.8</v>
      </c>
      <c r="PJ6" s="253">
        <v>8.4847999999999999</v>
      </c>
      <c r="PK6" s="383"/>
      <c r="PL6" s="249" t="s">
        <v>826</v>
      </c>
      <c r="PM6" s="253">
        <f t="shared" si="24"/>
        <v>0.68480000000000008</v>
      </c>
      <c r="PN6" s="255">
        <f t="shared" si="25"/>
        <v>8.7794871794871804E-2</v>
      </c>
      <c r="PO6" s="255"/>
      <c r="PP6" s="255"/>
      <c r="PQ6" s="255"/>
      <c r="PR6" s="254" t="s">
        <v>39</v>
      </c>
      <c r="PS6" s="287"/>
      <c r="PT6" s="248"/>
      <c r="PU6" s="13"/>
      <c r="PW6" s="13"/>
      <c r="PX6" s="253">
        <v>7.8</v>
      </c>
      <c r="PY6" s="253">
        <v>8.4847999999999999</v>
      </c>
      <c r="PZ6" s="383"/>
      <c r="QA6" s="249" t="s">
        <v>826</v>
      </c>
      <c r="QB6" s="253">
        <f t="shared" si="26"/>
        <v>0.68480000000000008</v>
      </c>
      <c r="QC6" s="255">
        <f t="shared" si="27"/>
        <v>8.7794871794871804E-2</v>
      </c>
      <c r="QD6" s="255"/>
      <c r="QE6" s="255"/>
      <c r="QF6" s="255"/>
      <c r="QG6" s="254" t="s">
        <v>39</v>
      </c>
      <c r="QH6" s="287"/>
      <c r="QI6" s="248"/>
      <c r="QJ6" s="13"/>
      <c r="QM6" s="13"/>
      <c r="QN6" s="253">
        <v>7.8</v>
      </c>
      <c r="QO6" s="253">
        <v>8.4847999999999999</v>
      </c>
      <c r="QP6" s="383"/>
      <c r="QQ6" s="249" t="s">
        <v>826</v>
      </c>
      <c r="QR6" s="253">
        <f t="shared" si="28"/>
        <v>0.68480000000000008</v>
      </c>
      <c r="QS6" s="255">
        <f t="shared" si="29"/>
        <v>8.7794871794871804E-2</v>
      </c>
      <c r="QT6" s="255"/>
      <c r="QU6" s="255"/>
      <c r="QV6" s="255"/>
      <c r="QW6" s="254" t="s">
        <v>39</v>
      </c>
      <c r="QX6" s="287"/>
      <c r="QY6" s="248"/>
      <c r="QZ6" s="13"/>
      <c r="RB6" s="13"/>
      <c r="RC6" s="253">
        <v>7.8</v>
      </c>
      <c r="RD6" s="253">
        <v>8.4847999999999999</v>
      </c>
      <c r="RE6" s="383"/>
      <c r="RF6" s="249" t="s">
        <v>826</v>
      </c>
      <c r="RG6" s="253">
        <f t="shared" si="30"/>
        <v>0.68480000000000008</v>
      </c>
      <c r="RH6" s="255">
        <f t="shared" si="31"/>
        <v>8.7794871794871804E-2</v>
      </c>
      <c r="RI6" s="255"/>
      <c r="RJ6" s="255"/>
      <c r="RK6" s="255"/>
      <c r="RL6" s="254" t="s">
        <v>39</v>
      </c>
      <c r="RM6" s="287"/>
      <c r="RN6" s="248"/>
      <c r="RO6" s="13"/>
    </row>
    <row r="7" spans="1:483">
      <c r="A7" s="248" t="s">
        <v>833</v>
      </c>
      <c r="B7" s="249">
        <v>100</v>
      </c>
      <c r="C7" s="248" t="s">
        <v>143</v>
      </c>
      <c r="D7" s="250">
        <v>1033</v>
      </c>
      <c r="E7" s="251" t="s">
        <v>822</v>
      </c>
      <c r="F7" s="355" t="s">
        <v>823</v>
      </c>
      <c r="G7" s="248" t="s">
        <v>144</v>
      </c>
      <c r="H7" s="248"/>
      <c r="I7" s="248"/>
      <c r="DU7" s="13"/>
      <c r="DV7" s="248"/>
      <c r="DW7" s="248"/>
      <c r="DX7" s="248"/>
      <c r="DY7" s="248"/>
      <c r="DZ7" s="248"/>
      <c r="EA7" s="248"/>
      <c r="EB7" s="248"/>
      <c r="EC7" s="248"/>
      <c r="ED7" s="248"/>
      <c r="EE7" s="248"/>
      <c r="EF7" s="248"/>
      <c r="EI7" s="13"/>
      <c r="EJ7" s="253">
        <v>10.199999999999999</v>
      </c>
      <c r="EK7" s="253">
        <v>10.9056</v>
      </c>
      <c r="EL7" s="248" t="s">
        <v>298</v>
      </c>
      <c r="EM7" s="253">
        <f>EK7-EJ7</f>
        <v>0.70560000000000045</v>
      </c>
      <c r="EN7" s="255">
        <f>EM7/EJ7</f>
        <v>6.9176470588235339E-2</v>
      </c>
      <c r="EO7" s="254" t="s">
        <v>39</v>
      </c>
      <c r="EP7" s="248"/>
      <c r="EQ7" s="248"/>
      <c r="ER7" s="248"/>
      <c r="ES7" s="248"/>
      <c r="EV7" s="13"/>
      <c r="EW7" s="253">
        <v>10.199999999999999</v>
      </c>
      <c r="EX7" s="253">
        <v>10.9056</v>
      </c>
      <c r="EY7" s="248" t="s">
        <v>298</v>
      </c>
      <c r="EZ7" s="253">
        <f>EX7-EW7</f>
        <v>0.70560000000000045</v>
      </c>
      <c r="FA7" s="255">
        <f>EZ7/EW7</f>
        <v>6.9176470588235339E-2</v>
      </c>
      <c r="FB7" s="254" t="s">
        <v>39</v>
      </c>
      <c r="FC7" s="248"/>
      <c r="FD7" s="248"/>
      <c r="FE7" s="248"/>
      <c r="FF7" s="248"/>
      <c r="FI7" s="13"/>
      <c r="FJ7" s="253">
        <v>10.199999999999999</v>
      </c>
      <c r="FK7" s="253">
        <v>10.9056</v>
      </c>
      <c r="FL7" s="248" t="s">
        <v>298</v>
      </c>
      <c r="FM7" s="253">
        <f>FK7-FJ7</f>
        <v>0.70560000000000045</v>
      </c>
      <c r="FN7" s="255">
        <f>FM7/FJ7</f>
        <v>6.9176470588235339E-2</v>
      </c>
      <c r="FO7" s="254" t="s">
        <v>39</v>
      </c>
      <c r="FP7" s="248"/>
      <c r="FQ7" s="248"/>
      <c r="FR7" s="248"/>
      <c r="FS7" s="248"/>
      <c r="FV7" s="13"/>
      <c r="FW7" s="253">
        <v>10.199999999999999</v>
      </c>
      <c r="FX7" s="253">
        <v>10.9056</v>
      </c>
      <c r="FY7" s="253"/>
      <c r="FZ7" s="248" t="s">
        <v>298</v>
      </c>
      <c r="GA7" s="253">
        <f>FX7-FW7</f>
        <v>0.70560000000000045</v>
      </c>
      <c r="GB7" s="255">
        <f>GA7/FW7</f>
        <v>6.9176470588235339E-2</v>
      </c>
      <c r="GC7" s="254" t="s">
        <v>39</v>
      </c>
      <c r="GD7" s="248"/>
      <c r="GE7" s="248"/>
      <c r="GF7" s="248"/>
      <c r="GG7" s="248"/>
      <c r="GJ7" s="13"/>
      <c r="GK7" s="253">
        <v>10.199999999999999</v>
      </c>
      <c r="GL7" s="253">
        <v>10.9056</v>
      </c>
      <c r="GM7" s="253"/>
      <c r="GN7" s="248" t="s">
        <v>298</v>
      </c>
      <c r="GO7" s="253">
        <f>GL7-GK7</f>
        <v>0.70560000000000045</v>
      </c>
      <c r="GP7" s="255">
        <f>GO7/GK7</f>
        <v>6.9176470588235339E-2</v>
      </c>
      <c r="GQ7" s="254" t="s">
        <v>39</v>
      </c>
      <c r="GR7" s="287"/>
      <c r="GS7" s="248"/>
      <c r="GT7" s="248"/>
      <c r="GU7" s="248"/>
      <c r="GX7" s="13"/>
      <c r="GY7" s="253">
        <v>10.199999999999999</v>
      </c>
      <c r="GZ7" s="253">
        <v>10.9056</v>
      </c>
      <c r="HA7" s="253"/>
      <c r="HB7" s="248" t="s">
        <v>298</v>
      </c>
      <c r="HC7" s="253">
        <f>GZ7-GY7</f>
        <v>0.70560000000000045</v>
      </c>
      <c r="HD7" s="255">
        <f>HC7/GY7</f>
        <v>6.9176470588235339E-2</v>
      </c>
      <c r="HE7" s="254" t="s">
        <v>39</v>
      </c>
      <c r="HF7" s="287"/>
      <c r="HG7" s="248"/>
      <c r="HH7" s="248"/>
      <c r="HI7" s="248"/>
      <c r="HL7" s="13"/>
      <c r="HM7" s="253">
        <v>10.199999999999999</v>
      </c>
      <c r="HN7" s="253">
        <v>10.9056</v>
      </c>
      <c r="HO7" s="253"/>
      <c r="HP7" s="248" t="s">
        <v>298</v>
      </c>
      <c r="HQ7" s="253">
        <f>HN7-HM7</f>
        <v>0.70560000000000045</v>
      </c>
      <c r="HR7" s="255">
        <f>HQ7/HM7</f>
        <v>6.9176470588235339E-2</v>
      </c>
      <c r="HS7" s="254" t="s">
        <v>39</v>
      </c>
      <c r="HT7" s="287"/>
      <c r="HU7" s="248"/>
      <c r="HV7" s="248"/>
      <c r="HW7" s="248"/>
      <c r="HY7" s="13"/>
      <c r="HZ7" s="253">
        <v>10.199999999999999</v>
      </c>
      <c r="IA7" s="253">
        <v>10.9056</v>
      </c>
      <c r="IB7" s="253"/>
      <c r="IC7" s="248" t="s">
        <v>298</v>
      </c>
      <c r="ID7" s="253">
        <f>IA7-HZ7</f>
        <v>0.70560000000000045</v>
      </c>
      <c r="IE7" s="255">
        <f>ID7/HZ7</f>
        <v>6.9176470588235339E-2</v>
      </c>
      <c r="IF7" s="255"/>
      <c r="IG7" s="255"/>
      <c r="IH7" s="255"/>
      <c r="II7" s="254" t="s">
        <v>39</v>
      </c>
      <c r="IJ7" s="287"/>
      <c r="IK7" s="248"/>
      <c r="IL7" s="248"/>
      <c r="IM7" s="248"/>
      <c r="IR7" s="13"/>
      <c r="IS7" s="253">
        <v>10.199999999999999</v>
      </c>
      <c r="IT7" s="253">
        <v>10.9056</v>
      </c>
      <c r="IU7" s="253"/>
      <c r="IV7" s="248" t="s">
        <v>298</v>
      </c>
      <c r="IW7" s="253">
        <f>IT7-IS7</f>
        <v>0.70560000000000045</v>
      </c>
      <c r="IX7" s="255">
        <f>IW7/IS7</f>
        <v>6.9176470588235339E-2</v>
      </c>
      <c r="IY7" s="255"/>
      <c r="IZ7" s="255"/>
      <c r="JA7" s="255"/>
      <c r="JB7" s="254" t="s">
        <v>39</v>
      </c>
      <c r="JC7" s="287"/>
      <c r="JD7" s="248"/>
      <c r="JE7" s="248"/>
      <c r="JF7" s="248"/>
      <c r="JI7" s="13"/>
      <c r="JJ7" s="253">
        <v>10.199999999999999</v>
      </c>
      <c r="JK7" s="253">
        <v>10.9056</v>
      </c>
      <c r="JL7" s="253"/>
      <c r="JM7" s="248" t="s">
        <v>298</v>
      </c>
      <c r="JN7" s="253">
        <f>JK7-JJ7</f>
        <v>0.70560000000000045</v>
      </c>
      <c r="JO7" s="255">
        <f>JN7/JJ7</f>
        <v>6.9176470588235339E-2</v>
      </c>
      <c r="JP7" s="255"/>
      <c r="JQ7" s="255"/>
      <c r="JR7" s="255"/>
      <c r="JS7" s="254" t="s">
        <v>39</v>
      </c>
      <c r="JT7" s="287"/>
      <c r="JU7" s="248"/>
      <c r="JV7" s="248"/>
      <c r="JW7" s="248"/>
      <c r="JX7" s="13"/>
      <c r="KA7" s="13"/>
      <c r="KB7" s="253">
        <v>10.199999999999999</v>
      </c>
      <c r="KC7" s="253">
        <v>10.9056</v>
      </c>
      <c r="KD7" s="253"/>
      <c r="KE7" s="248" t="s">
        <v>298</v>
      </c>
      <c r="KF7" s="253">
        <f>KC7-KB7</f>
        <v>0.70560000000000045</v>
      </c>
      <c r="KG7" s="255">
        <f>KF7/KB7</f>
        <v>6.9176470588235339E-2</v>
      </c>
      <c r="KH7" s="255"/>
      <c r="KI7" s="255"/>
      <c r="KJ7" s="255"/>
      <c r="KK7" s="254" t="s">
        <v>39</v>
      </c>
      <c r="KL7" s="287"/>
      <c r="KM7" s="248"/>
      <c r="KN7" s="248"/>
      <c r="KO7" s="248"/>
      <c r="KP7" s="13"/>
      <c r="KR7" s="13"/>
      <c r="KS7" s="253">
        <v>10.199999999999999</v>
      </c>
      <c r="KT7" s="253">
        <v>10.9056</v>
      </c>
      <c r="KU7" s="253"/>
      <c r="KV7" s="249" t="s">
        <v>62</v>
      </c>
      <c r="KW7" s="253">
        <f>KT7-KS7</f>
        <v>0.70560000000000045</v>
      </c>
      <c r="KX7" s="255">
        <f>KW7/KS7</f>
        <v>6.9176470588235339E-2</v>
      </c>
      <c r="KY7" s="255"/>
      <c r="KZ7" s="255"/>
      <c r="LA7" s="255"/>
      <c r="LB7" s="254" t="s">
        <v>39</v>
      </c>
      <c r="LC7" s="287"/>
      <c r="LD7" s="248"/>
      <c r="LE7" s="248"/>
      <c r="LF7" s="248"/>
      <c r="LG7" s="13"/>
      <c r="LJ7" s="13"/>
      <c r="LK7" s="253">
        <v>10.199999999999999</v>
      </c>
      <c r="LL7" s="253">
        <v>10.9056</v>
      </c>
      <c r="LM7" s="253">
        <f>1.08*LL7</f>
        <v>11.778048</v>
      </c>
      <c r="LN7" s="249" t="s">
        <v>298</v>
      </c>
      <c r="LO7" s="253">
        <f>LL7-LK7</f>
        <v>0.70560000000000045</v>
      </c>
      <c r="LP7" s="255">
        <f>LO7/LK7</f>
        <v>6.9176470588235339E-2</v>
      </c>
      <c r="LQ7" s="255"/>
      <c r="LR7" s="255"/>
      <c r="LS7" s="255"/>
      <c r="LT7" s="254" t="s">
        <v>39</v>
      </c>
      <c r="LU7" s="287"/>
      <c r="LV7" s="248"/>
      <c r="LW7" s="248"/>
      <c r="LX7" s="248"/>
      <c r="LY7" s="13"/>
      <c r="MA7" s="13"/>
      <c r="MB7" s="253">
        <v>10.199999999999999</v>
      </c>
      <c r="MC7" s="253">
        <v>10.9056</v>
      </c>
      <c r="MD7" s="253"/>
      <c r="ME7" s="249" t="s">
        <v>298</v>
      </c>
      <c r="MF7" s="253">
        <f>MC7-MB7</f>
        <v>0.70560000000000045</v>
      </c>
      <c r="MG7" s="255">
        <f>MF7/MB7</f>
        <v>6.9176470588235339E-2</v>
      </c>
      <c r="MH7" s="255"/>
      <c r="MI7" s="255"/>
      <c r="MJ7" s="255"/>
      <c r="MK7" s="254" t="s">
        <v>39</v>
      </c>
      <c r="ML7" s="287"/>
      <c r="MM7" s="248"/>
      <c r="MN7" s="248"/>
      <c r="MO7" s="248"/>
      <c r="MP7" s="13"/>
      <c r="MR7" s="13"/>
      <c r="MS7" s="253">
        <v>10.199999999999999</v>
      </c>
      <c r="MT7" s="253">
        <v>10.9056</v>
      </c>
      <c r="MU7" s="253">
        <f>1.08*MT7</f>
        <v>11.778048</v>
      </c>
      <c r="MV7" s="249" t="s">
        <v>298</v>
      </c>
      <c r="MW7" s="253">
        <f>MT7-MS7</f>
        <v>0.70560000000000045</v>
      </c>
      <c r="MX7" s="255">
        <f>MW7/MS7</f>
        <v>6.9176470588235339E-2</v>
      </c>
      <c r="MY7" s="255"/>
      <c r="MZ7" s="255"/>
      <c r="NA7" s="255"/>
      <c r="NB7" s="254" t="s">
        <v>39</v>
      </c>
      <c r="NC7" s="287"/>
      <c r="ND7" s="248"/>
      <c r="NE7" s="248"/>
      <c r="NF7" s="248"/>
      <c r="NG7" s="13"/>
      <c r="NJ7" s="13"/>
      <c r="NK7" s="253">
        <v>10.199999999999999</v>
      </c>
      <c r="NL7" s="253">
        <v>10.9056</v>
      </c>
      <c r="NM7" s="365">
        <f t="shared" si="15"/>
        <v>11.778048</v>
      </c>
      <c r="NN7" s="249" t="s">
        <v>298</v>
      </c>
      <c r="NO7" s="253">
        <f t="shared" si="16"/>
        <v>0.70560000000000045</v>
      </c>
      <c r="NP7" s="255">
        <f t="shared" si="17"/>
        <v>6.9176470588235339E-2</v>
      </c>
      <c r="NQ7" s="255"/>
      <c r="NR7" s="255"/>
      <c r="NS7" s="255"/>
      <c r="NT7" s="254" t="s">
        <v>39</v>
      </c>
      <c r="NU7" s="287"/>
      <c r="NV7" s="248"/>
      <c r="NW7" s="248"/>
      <c r="NX7" s="248"/>
      <c r="NY7" s="13"/>
      <c r="OB7" s="13"/>
      <c r="OC7" s="253">
        <v>10.199999999999999</v>
      </c>
      <c r="OD7" s="253">
        <v>10.9056</v>
      </c>
      <c r="OE7" s="383">
        <f t="shared" si="18"/>
        <v>11.668992000000001</v>
      </c>
      <c r="OF7" s="249" t="s">
        <v>826</v>
      </c>
      <c r="OG7" s="253">
        <f t="shared" si="19"/>
        <v>0.70560000000000045</v>
      </c>
      <c r="OH7" s="255">
        <f t="shared" si="20"/>
        <v>6.9176470588235339E-2</v>
      </c>
      <c r="OI7" s="255"/>
      <c r="OJ7" s="255"/>
      <c r="OK7" s="255"/>
      <c r="OL7" s="254" t="s">
        <v>39</v>
      </c>
      <c r="OM7" s="287"/>
      <c r="ON7" s="248"/>
      <c r="OO7" s="13"/>
      <c r="OR7" s="13"/>
      <c r="OS7" s="253">
        <v>10.199999999999999</v>
      </c>
      <c r="OT7" s="253">
        <v>10.9056</v>
      </c>
      <c r="OU7" s="383">
        <f t="shared" si="21"/>
        <v>11.668992000000001</v>
      </c>
      <c r="OV7" s="249" t="s">
        <v>826</v>
      </c>
      <c r="OW7" s="253">
        <f t="shared" si="22"/>
        <v>0.70560000000000045</v>
      </c>
      <c r="OX7" s="255">
        <f t="shared" si="23"/>
        <v>6.9176470588235339E-2</v>
      </c>
      <c r="OY7" s="255"/>
      <c r="OZ7" s="255"/>
      <c r="PA7" s="255"/>
      <c r="PB7" s="254" t="s">
        <v>39</v>
      </c>
      <c r="PC7" s="287"/>
      <c r="PD7" s="248"/>
      <c r="PE7" s="13"/>
      <c r="PH7" s="13"/>
      <c r="PI7" s="253">
        <v>10.199999999999999</v>
      </c>
      <c r="PJ7" s="253">
        <v>10.9056</v>
      </c>
      <c r="PK7" s="383"/>
      <c r="PL7" s="249" t="s">
        <v>826</v>
      </c>
      <c r="PM7" s="253">
        <f t="shared" si="24"/>
        <v>0.70560000000000045</v>
      </c>
      <c r="PN7" s="255">
        <f t="shared" si="25"/>
        <v>6.9176470588235339E-2</v>
      </c>
      <c r="PO7" s="255"/>
      <c r="PP7" s="255"/>
      <c r="PQ7" s="255"/>
      <c r="PR7" s="254" t="s">
        <v>39</v>
      </c>
      <c r="PS7" s="287"/>
      <c r="PT7" s="248"/>
      <c r="PU7" s="13"/>
      <c r="PW7" s="13"/>
      <c r="PX7" s="253">
        <v>10.199999999999999</v>
      </c>
      <c r="PY7" s="253">
        <v>10.9056</v>
      </c>
      <c r="PZ7" s="383"/>
      <c r="QA7" s="249" t="s">
        <v>826</v>
      </c>
      <c r="QB7" s="253">
        <f t="shared" si="26"/>
        <v>0.70560000000000045</v>
      </c>
      <c r="QC7" s="255">
        <f t="shared" si="27"/>
        <v>6.9176470588235339E-2</v>
      </c>
      <c r="QD7" s="255"/>
      <c r="QE7" s="255"/>
      <c r="QF7" s="255"/>
      <c r="QG7" s="254" t="s">
        <v>39</v>
      </c>
      <c r="QH7" s="287"/>
      <c r="QI7" s="248"/>
      <c r="QJ7" s="13"/>
      <c r="QM7" s="13"/>
      <c r="QN7" s="253">
        <v>10.199999999999999</v>
      </c>
      <c r="QO7" s="253">
        <v>10.9056</v>
      </c>
      <c r="QP7" s="383"/>
      <c r="QQ7" s="249" t="s">
        <v>826</v>
      </c>
      <c r="QR7" s="253">
        <f t="shared" si="28"/>
        <v>0.70560000000000045</v>
      </c>
      <c r="QS7" s="255">
        <f t="shared" si="29"/>
        <v>6.9176470588235339E-2</v>
      </c>
      <c r="QT7" s="255"/>
      <c r="QU7" s="255"/>
      <c r="QV7" s="255"/>
      <c r="QW7" s="254" t="s">
        <v>39</v>
      </c>
      <c r="QX7" s="287"/>
      <c r="QY7" s="248"/>
      <c r="QZ7" s="13"/>
      <c r="RB7" s="13"/>
      <c r="RC7" s="253">
        <v>10.199999999999999</v>
      </c>
      <c r="RD7" s="253">
        <v>10.9056</v>
      </c>
      <c r="RE7" s="383"/>
      <c r="RF7" s="249" t="s">
        <v>826</v>
      </c>
      <c r="RG7" s="253">
        <f t="shared" si="30"/>
        <v>0.70560000000000045</v>
      </c>
      <c r="RH7" s="255">
        <f t="shared" si="31"/>
        <v>6.9176470588235339E-2</v>
      </c>
      <c r="RI7" s="255"/>
      <c r="RJ7" s="255"/>
      <c r="RK7" s="255"/>
      <c r="RL7" s="254" t="s">
        <v>39</v>
      </c>
      <c r="RM7" s="287"/>
      <c r="RN7" s="248"/>
      <c r="RO7" s="13"/>
    </row>
    <row r="8" spans="1:483">
      <c r="A8" s="248" t="s">
        <v>834</v>
      </c>
      <c r="B8" s="249">
        <v>100</v>
      </c>
      <c r="C8" s="248" t="s">
        <v>143</v>
      </c>
      <c r="D8" s="250">
        <v>1033</v>
      </c>
      <c r="E8" s="251" t="s">
        <v>822</v>
      </c>
      <c r="F8" s="355" t="s">
        <v>823</v>
      </c>
      <c r="G8" s="248" t="s">
        <v>835</v>
      </c>
      <c r="H8" s="248"/>
      <c r="I8" s="248"/>
      <c r="DU8" s="13"/>
      <c r="DV8" s="248"/>
      <c r="DW8" s="248"/>
      <c r="DX8" s="248"/>
      <c r="DY8" s="248"/>
      <c r="DZ8" s="248"/>
      <c r="EA8" s="248"/>
      <c r="EB8" s="248"/>
      <c r="EC8" s="248"/>
      <c r="ED8" s="248"/>
      <c r="EE8" s="248"/>
      <c r="EF8" s="248"/>
      <c r="EI8" s="13"/>
      <c r="EJ8" s="253">
        <v>8.6</v>
      </c>
      <c r="EK8" s="253">
        <v>9.3216000000000001</v>
      </c>
      <c r="EL8" s="248" t="s">
        <v>298</v>
      </c>
      <c r="EM8" s="253">
        <f>EK8-EJ8</f>
        <v>0.72160000000000046</v>
      </c>
      <c r="EN8" s="255">
        <f>EM8/EJ8</f>
        <v>8.390697674418611E-2</v>
      </c>
      <c r="EO8" s="254" t="s">
        <v>39</v>
      </c>
      <c r="EP8" s="248"/>
      <c r="EQ8" s="248"/>
      <c r="ER8" s="248"/>
      <c r="ES8" s="248"/>
      <c r="EV8" s="13"/>
      <c r="EW8" s="253">
        <v>8.6</v>
      </c>
      <c r="EX8" s="253">
        <v>9.3216000000000001</v>
      </c>
      <c r="EY8" s="248" t="s">
        <v>298</v>
      </c>
      <c r="EZ8" s="253">
        <f>EX8-EW8</f>
        <v>0.72160000000000046</v>
      </c>
      <c r="FA8" s="255">
        <f>EZ8/EW8</f>
        <v>8.390697674418611E-2</v>
      </c>
      <c r="FB8" s="254" t="s">
        <v>39</v>
      </c>
      <c r="FC8" s="248"/>
      <c r="FD8" s="248"/>
      <c r="FE8" s="248"/>
      <c r="FF8" s="248"/>
      <c r="FI8" s="13"/>
      <c r="FJ8" s="253">
        <v>8.6</v>
      </c>
      <c r="FK8" s="253">
        <v>9.3216000000000001</v>
      </c>
      <c r="FL8" s="248" t="s">
        <v>298</v>
      </c>
      <c r="FM8" s="253">
        <f>FK8-FJ8</f>
        <v>0.72160000000000046</v>
      </c>
      <c r="FN8" s="255">
        <f>FM8/FJ8</f>
        <v>8.390697674418611E-2</v>
      </c>
      <c r="FO8" s="254" t="s">
        <v>39</v>
      </c>
      <c r="FP8" s="248"/>
      <c r="FQ8" s="248"/>
      <c r="FR8" s="248"/>
      <c r="FS8" s="248"/>
      <c r="FV8" s="13"/>
      <c r="FW8" s="253">
        <v>8.6</v>
      </c>
      <c r="FX8" s="253">
        <v>9.3216000000000001</v>
      </c>
      <c r="FY8" s="253"/>
      <c r="FZ8" s="248" t="s">
        <v>298</v>
      </c>
      <c r="GA8" s="253">
        <f>FX8-FW8</f>
        <v>0.72160000000000046</v>
      </c>
      <c r="GB8" s="255">
        <f>GA8/FW8</f>
        <v>8.390697674418611E-2</v>
      </c>
      <c r="GC8" s="254" t="s">
        <v>39</v>
      </c>
      <c r="GD8" s="248"/>
      <c r="GE8" s="248"/>
      <c r="GF8" s="248"/>
      <c r="GG8" s="248"/>
      <c r="GJ8" s="13"/>
      <c r="GK8" s="253">
        <v>8.6</v>
      </c>
      <c r="GL8" s="253">
        <v>9.3216000000000001</v>
      </c>
      <c r="GM8" s="253"/>
      <c r="GN8" s="248" t="s">
        <v>298</v>
      </c>
      <c r="GO8" s="253">
        <f>GL8-GK8</f>
        <v>0.72160000000000046</v>
      </c>
      <c r="GP8" s="255">
        <f>GO8/GK8</f>
        <v>8.390697674418611E-2</v>
      </c>
      <c r="GQ8" s="254" t="s">
        <v>39</v>
      </c>
      <c r="GR8" s="287"/>
      <c r="GS8" s="248"/>
      <c r="GT8" s="248"/>
      <c r="GU8" s="248"/>
      <c r="GX8" s="13" t="s">
        <v>836</v>
      </c>
      <c r="GY8" s="253">
        <v>8.85</v>
      </c>
      <c r="GZ8" s="253">
        <v>9.57</v>
      </c>
      <c r="HA8" s="253"/>
      <c r="HB8" s="248" t="s">
        <v>298</v>
      </c>
      <c r="HC8" s="253">
        <f>GZ8-GY8</f>
        <v>0.72000000000000064</v>
      </c>
      <c r="HD8" s="255">
        <f>HC8/GY8</f>
        <v>8.1355932203389908E-2</v>
      </c>
      <c r="HE8" s="254" t="s">
        <v>39</v>
      </c>
      <c r="HF8" s="287"/>
      <c r="HG8" s="248"/>
      <c r="HH8" s="248"/>
      <c r="HI8" s="248"/>
      <c r="HL8" s="13" t="s">
        <v>836</v>
      </c>
      <c r="HM8" s="253">
        <v>8.85</v>
      </c>
      <c r="HN8" s="253">
        <v>9.57</v>
      </c>
      <c r="HO8" s="253"/>
      <c r="HP8" s="248" t="s">
        <v>298</v>
      </c>
      <c r="HQ8" s="253">
        <f>HN8-HM8</f>
        <v>0.72000000000000064</v>
      </c>
      <c r="HR8" s="255">
        <f>HQ8/HM8</f>
        <v>8.1355932203389908E-2</v>
      </c>
      <c r="HS8" s="254" t="s">
        <v>39</v>
      </c>
      <c r="HT8" s="287"/>
      <c r="HU8" s="248"/>
      <c r="HV8" s="248"/>
      <c r="HW8" s="248"/>
      <c r="HY8" s="13" t="s">
        <v>836</v>
      </c>
      <c r="HZ8" s="253">
        <v>8.85</v>
      </c>
      <c r="IA8" s="253">
        <v>9.57</v>
      </c>
      <c r="IB8" s="253"/>
      <c r="IC8" s="248" t="s">
        <v>298</v>
      </c>
      <c r="ID8" s="253">
        <f>IA8-HZ8</f>
        <v>0.72000000000000064</v>
      </c>
      <c r="IE8" s="255">
        <f>ID8/HZ8</f>
        <v>8.1355932203389908E-2</v>
      </c>
      <c r="IF8" s="255"/>
      <c r="IG8" s="255"/>
      <c r="IH8" s="255"/>
      <c r="II8" s="254" t="s">
        <v>39</v>
      </c>
      <c r="IJ8" s="287"/>
      <c r="IK8" s="248"/>
      <c r="IL8" s="248"/>
      <c r="IM8" s="248"/>
      <c r="IR8" s="13" t="s">
        <v>836</v>
      </c>
      <c r="IS8" s="253">
        <v>8.85</v>
      </c>
      <c r="IT8" s="253">
        <v>9.57</v>
      </c>
      <c r="IU8" s="253"/>
      <c r="IV8" s="248" t="s">
        <v>298</v>
      </c>
      <c r="IW8" s="253">
        <f>IT8-IS8</f>
        <v>0.72000000000000064</v>
      </c>
      <c r="IX8" s="255">
        <f>IW8/IS8</f>
        <v>8.1355932203389908E-2</v>
      </c>
      <c r="IY8" s="255"/>
      <c r="IZ8" s="255"/>
      <c r="JA8" s="255"/>
      <c r="JB8" s="254" t="s">
        <v>39</v>
      </c>
      <c r="JC8" s="298"/>
      <c r="JD8" s="248"/>
      <c r="JE8" s="248"/>
      <c r="JF8" s="248"/>
      <c r="JI8" s="13" t="s">
        <v>836</v>
      </c>
      <c r="JJ8" s="253">
        <v>8.85</v>
      </c>
      <c r="JK8" s="253">
        <v>9.57</v>
      </c>
      <c r="JL8" s="253"/>
      <c r="JM8" s="248" t="s">
        <v>298</v>
      </c>
      <c r="JN8" s="253">
        <f>JK8-JJ8</f>
        <v>0.72000000000000064</v>
      </c>
      <c r="JO8" s="255">
        <f>JN8/JJ8</f>
        <v>8.1355932203389908E-2</v>
      </c>
      <c r="JP8" s="255"/>
      <c r="JQ8" s="255"/>
      <c r="JR8" s="255"/>
      <c r="JS8" s="254" t="s">
        <v>39</v>
      </c>
      <c r="JT8" s="298"/>
      <c r="JU8" s="248"/>
      <c r="JV8" s="248"/>
      <c r="JW8" s="248"/>
      <c r="JX8" s="13"/>
      <c r="KA8" s="13"/>
      <c r="KB8" s="253">
        <v>8.85</v>
      </c>
      <c r="KC8" s="253">
        <v>9.57</v>
      </c>
      <c r="KD8" s="253"/>
      <c r="KE8" s="248" t="s">
        <v>298</v>
      </c>
      <c r="KF8" s="253">
        <f>KC8-KB8</f>
        <v>0.72000000000000064</v>
      </c>
      <c r="KG8" s="255">
        <f>KF8/KB8</f>
        <v>8.1355932203389908E-2</v>
      </c>
      <c r="KH8" s="255"/>
      <c r="KI8" s="255"/>
      <c r="KJ8" s="255"/>
      <c r="KK8" s="254" t="s">
        <v>39</v>
      </c>
      <c r="KL8" s="298"/>
      <c r="KM8" s="248"/>
      <c r="KN8" s="248"/>
      <c r="KO8" s="248"/>
      <c r="KP8" s="13"/>
      <c r="KR8" s="13"/>
      <c r="KS8" s="253">
        <v>8.85</v>
      </c>
      <c r="KT8" s="253">
        <v>9.57</v>
      </c>
      <c r="KU8" s="253"/>
      <c r="KV8" s="249" t="s">
        <v>62</v>
      </c>
      <c r="KW8" s="253">
        <f>KT8-KS8</f>
        <v>0.72000000000000064</v>
      </c>
      <c r="KX8" s="255">
        <f>KW8/KS8</f>
        <v>8.1355932203389908E-2</v>
      </c>
      <c r="KY8" s="255"/>
      <c r="KZ8" s="255"/>
      <c r="LA8" s="255"/>
      <c r="LB8" s="254" t="s">
        <v>39</v>
      </c>
      <c r="LC8" s="298"/>
      <c r="LD8" s="248"/>
      <c r="LE8" s="248"/>
      <c r="LF8" s="248"/>
      <c r="LG8" s="13"/>
      <c r="LJ8" s="13"/>
      <c r="LK8" s="253">
        <v>8.85</v>
      </c>
      <c r="LL8" s="253">
        <v>9.57</v>
      </c>
      <c r="LM8" s="253">
        <f>1.08*LL8</f>
        <v>10.335600000000001</v>
      </c>
      <c r="LN8" s="249" t="s">
        <v>298</v>
      </c>
      <c r="LO8" s="253">
        <f>LL8-LK8</f>
        <v>0.72000000000000064</v>
      </c>
      <c r="LP8" s="255">
        <f>LO8/LK8</f>
        <v>8.1355932203389908E-2</v>
      </c>
      <c r="LQ8" s="255"/>
      <c r="LR8" s="255"/>
      <c r="LS8" s="255"/>
      <c r="LT8" s="254" t="s">
        <v>39</v>
      </c>
      <c r="LU8" s="298"/>
      <c r="LV8" s="248"/>
      <c r="LW8" s="248"/>
      <c r="LX8" s="248"/>
      <c r="LY8" s="13"/>
      <c r="MA8" s="13"/>
      <c r="MB8" s="253">
        <v>8.85</v>
      </c>
      <c r="MC8" s="253">
        <v>9.57</v>
      </c>
      <c r="MD8" s="253"/>
      <c r="ME8" s="249" t="s">
        <v>298</v>
      </c>
      <c r="MF8" s="253">
        <f>MC8-MB8</f>
        <v>0.72000000000000064</v>
      </c>
      <c r="MG8" s="255">
        <f>MF8/MB8</f>
        <v>8.1355932203389908E-2</v>
      </c>
      <c r="MH8" s="255"/>
      <c r="MI8" s="255"/>
      <c r="MJ8" s="255"/>
      <c r="MK8" s="254" t="s">
        <v>39</v>
      </c>
      <c r="ML8" s="298"/>
      <c r="MM8" s="248"/>
      <c r="MN8" s="248"/>
      <c r="MO8" s="248"/>
      <c r="MP8" s="13"/>
      <c r="MR8" s="13"/>
      <c r="MS8" s="253">
        <v>8.85</v>
      </c>
      <c r="MT8" s="253">
        <v>9.57</v>
      </c>
      <c r="MU8" s="253">
        <f>1.08*MT8</f>
        <v>10.335600000000001</v>
      </c>
      <c r="MV8" s="249" t="s">
        <v>298</v>
      </c>
      <c r="MW8" s="253">
        <f>MT8-MS8</f>
        <v>0.72000000000000064</v>
      </c>
      <c r="MX8" s="255">
        <f>MW8/MS8</f>
        <v>8.1355932203389908E-2</v>
      </c>
      <c r="MY8" s="255"/>
      <c r="MZ8" s="255"/>
      <c r="NA8" s="255"/>
      <c r="NB8" s="254" t="s">
        <v>39</v>
      </c>
      <c r="NC8" s="298"/>
      <c r="ND8" s="248"/>
      <c r="NE8" s="248"/>
      <c r="NF8" s="248"/>
      <c r="NG8" s="13"/>
      <c r="NJ8" s="13"/>
      <c r="NK8" s="253">
        <v>8.85</v>
      </c>
      <c r="NL8" s="253">
        <v>9.57</v>
      </c>
      <c r="NM8" s="365">
        <f t="shared" si="15"/>
        <v>10.335600000000001</v>
      </c>
      <c r="NN8" s="249" t="s">
        <v>298</v>
      </c>
      <c r="NO8" s="253">
        <f t="shared" si="16"/>
        <v>0.72000000000000064</v>
      </c>
      <c r="NP8" s="255">
        <f t="shared" si="17"/>
        <v>8.1355932203389908E-2</v>
      </c>
      <c r="NQ8" s="255"/>
      <c r="NR8" s="255"/>
      <c r="NS8" s="255"/>
      <c r="NT8" s="254" t="s">
        <v>39</v>
      </c>
      <c r="NU8" s="298"/>
      <c r="NV8" s="248"/>
      <c r="NW8" s="248"/>
      <c r="NX8" s="248"/>
      <c r="NY8" s="13"/>
      <c r="OB8" s="13"/>
      <c r="OC8" s="253">
        <v>8.85</v>
      </c>
      <c r="OD8" s="253">
        <v>9.57</v>
      </c>
      <c r="OE8" s="383">
        <f t="shared" si="18"/>
        <v>10.2399</v>
      </c>
      <c r="OF8" s="249" t="s">
        <v>826</v>
      </c>
      <c r="OG8" s="253">
        <f t="shared" si="19"/>
        <v>0.72000000000000064</v>
      </c>
      <c r="OH8" s="255">
        <f t="shared" si="20"/>
        <v>8.1355932203389908E-2</v>
      </c>
      <c r="OI8" s="255"/>
      <c r="OJ8" s="255"/>
      <c r="OK8" s="255"/>
      <c r="OL8" s="254" t="s">
        <v>39</v>
      </c>
      <c r="OM8" s="298"/>
      <c r="ON8" s="248"/>
      <c r="OO8" s="13"/>
      <c r="OR8" s="13"/>
      <c r="OS8" s="253">
        <v>8.85</v>
      </c>
      <c r="OT8" s="253">
        <v>9.57</v>
      </c>
      <c r="OU8" s="383">
        <f t="shared" si="21"/>
        <v>10.2399</v>
      </c>
      <c r="OV8" s="249" t="s">
        <v>826</v>
      </c>
      <c r="OW8" s="253">
        <f t="shared" si="22"/>
        <v>0.72000000000000064</v>
      </c>
      <c r="OX8" s="255">
        <f t="shared" si="23"/>
        <v>8.1355932203389908E-2</v>
      </c>
      <c r="OY8" s="255"/>
      <c r="OZ8" s="255"/>
      <c r="PA8" s="255"/>
      <c r="PB8" s="254" t="s">
        <v>39</v>
      </c>
      <c r="PC8" s="298"/>
      <c r="PD8" s="248"/>
      <c r="PE8" s="13"/>
      <c r="PH8" s="13"/>
      <c r="PI8" s="253">
        <v>8.85</v>
      </c>
      <c r="PJ8" s="253">
        <v>9.57</v>
      </c>
      <c r="PK8" s="383"/>
      <c r="PL8" s="249" t="s">
        <v>826</v>
      </c>
      <c r="PM8" s="253">
        <f t="shared" si="24"/>
        <v>0.72000000000000064</v>
      </c>
      <c r="PN8" s="255">
        <f t="shared" si="25"/>
        <v>8.1355932203389908E-2</v>
      </c>
      <c r="PO8" s="255"/>
      <c r="PP8" s="255"/>
      <c r="PQ8" s="255"/>
      <c r="PR8" s="254" t="s">
        <v>39</v>
      </c>
      <c r="PS8" s="298"/>
      <c r="PT8" s="248"/>
      <c r="PU8" s="13"/>
      <c r="PW8" s="13"/>
      <c r="PX8" s="253">
        <v>8.85</v>
      </c>
      <c r="PY8" s="253">
        <v>9.57</v>
      </c>
      <c r="PZ8" s="383"/>
      <c r="QA8" s="249" t="s">
        <v>826</v>
      </c>
      <c r="QB8" s="253">
        <f t="shared" si="26"/>
        <v>0.72000000000000064</v>
      </c>
      <c r="QC8" s="255">
        <f t="shared" si="27"/>
        <v>8.1355932203389908E-2</v>
      </c>
      <c r="QD8" s="255"/>
      <c r="QE8" s="255"/>
      <c r="QF8" s="255"/>
      <c r="QG8" s="254" t="s">
        <v>39</v>
      </c>
      <c r="QH8" s="298"/>
      <c r="QI8" s="248"/>
      <c r="QJ8" s="13"/>
      <c r="QM8" s="13"/>
      <c r="QN8" s="253">
        <v>8.85</v>
      </c>
      <c r="QO8" s="253">
        <v>9.57</v>
      </c>
      <c r="QP8" s="383"/>
      <c r="QQ8" s="249" t="s">
        <v>826</v>
      </c>
      <c r="QR8" s="253">
        <f t="shared" si="28"/>
        <v>0.72000000000000064</v>
      </c>
      <c r="QS8" s="255">
        <f t="shared" si="29"/>
        <v>8.1355932203389908E-2</v>
      </c>
      <c r="QT8" s="255"/>
      <c r="QU8" s="255"/>
      <c r="QV8" s="255"/>
      <c r="QW8" s="254" t="s">
        <v>39</v>
      </c>
      <c r="QX8" s="298"/>
      <c r="QY8" s="248"/>
      <c r="QZ8" s="13"/>
      <c r="RB8" s="13"/>
      <c r="RC8" s="253">
        <v>8.85</v>
      </c>
      <c r="RD8" s="253">
        <v>9.57</v>
      </c>
      <c r="RE8" s="383"/>
      <c r="RF8" s="249" t="s">
        <v>826</v>
      </c>
      <c r="RG8" s="253">
        <f t="shared" si="30"/>
        <v>0.72000000000000064</v>
      </c>
      <c r="RH8" s="255">
        <f t="shared" si="31"/>
        <v>8.1355932203389908E-2</v>
      </c>
      <c r="RI8" s="255"/>
      <c r="RJ8" s="255"/>
      <c r="RK8" s="255"/>
      <c r="RL8" s="254" t="s">
        <v>39</v>
      </c>
      <c r="RM8" s="298"/>
      <c r="RN8" s="248"/>
      <c r="RO8" s="13"/>
    </row>
    <row r="9" spans="1:483">
      <c r="A9" s="420" t="s">
        <v>837</v>
      </c>
      <c r="B9" s="249">
        <v>100</v>
      </c>
      <c r="C9" s="248" t="s">
        <v>143</v>
      </c>
      <c r="D9" s="250">
        <v>1033</v>
      </c>
      <c r="E9" s="251" t="s">
        <v>822</v>
      </c>
      <c r="F9" s="355" t="s">
        <v>823</v>
      </c>
      <c r="G9" s="248" t="s">
        <v>838</v>
      </c>
      <c r="H9" s="248"/>
      <c r="I9" s="248"/>
      <c r="DU9" s="13"/>
      <c r="DV9" s="248"/>
      <c r="DW9" s="248"/>
      <c r="DX9" s="248"/>
      <c r="DY9" s="248"/>
      <c r="DZ9" s="248"/>
      <c r="EA9" s="248"/>
      <c r="EB9" s="248"/>
      <c r="EC9" s="248"/>
      <c r="ED9" s="248"/>
      <c r="EE9" s="248"/>
      <c r="EF9" s="248"/>
      <c r="EI9" s="13"/>
      <c r="EJ9" s="253">
        <v>9.65</v>
      </c>
      <c r="EK9" s="253">
        <v>10.521600000000001</v>
      </c>
      <c r="EL9" s="248" t="s">
        <v>298</v>
      </c>
      <c r="EM9" s="253">
        <f>EK9-EJ9</f>
        <v>0.87160000000000082</v>
      </c>
      <c r="EN9" s="255">
        <f>EM9/EJ9</f>
        <v>9.032124352331615E-2</v>
      </c>
      <c r="EO9" s="254" t="s">
        <v>39</v>
      </c>
      <c r="EP9" s="248"/>
      <c r="EQ9" s="248"/>
      <c r="ER9" s="248"/>
      <c r="ES9" s="248"/>
      <c r="EV9" s="13"/>
      <c r="EW9" s="253">
        <v>9.65</v>
      </c>
      <c r="EX9" s="253">
        <v>10.521600000000001</v>
      </c>
      <c r="EY9" s="248" t="s">
        <v>298</v>
      </c>
      <c r="EZ9" s="253">
        <f>EX9-EW9</f>
        <v>0.87160000000000082</v>
      </c>
      <c r="FA9" s="255">
        <f>EZ9/EW9</f>
        <v>9.032124352331615E-2</v>
      </c>
      <c r="FB9" s="254" t="s">
        <v>39</v>
      </c>
      <c r="FC9" s="248"/>
      <c r="FD9" s="248"/>
      <c r="FE9" s="248"/>
      <c r="FF9" s="248"/>
      <c r="FI9" s="13"/>
      <c r="FJ9" s="253">
        <v>9.65</v>
      </c>
      <c r="FK9" s="253">
        <v>10.521600000000001</v>
      </c>
      <c r="FL9" s="248" t="s">
        <v>298</v>
      </c>
      <c r="FM9" s="253">
        <f>FK9-FJ9</f>
        <v>0.87160000000000082</v>
      </c>
      <c r="FN9" s="255">
        <f>FM9/FJ9</f>
        <v>9.032124352331615E-2</v>
      </c>
      <c r="FO9" s="254" t="s">
        <v>39</v>
      </c>
      <c r="FP9" s="248"/>
      <c r="FQ9" s="248"/>
      <c r="FR9" s="248"/>
      <c r="FS9" s="248"/>
      <c r="FV9" s="13"/>
      <c r="FW9" s="253">
        <v>9.65</v>
      </c>
      <c r="FX9" s="253">
        <f>10.5216+0.08</f>
        <v>10.601599999999999</v>
      </c>
      <c r="FY9" s="253" t="s">
        <v>839</v>
      </c>
      <c r="FZ9" s="248" t="s">
        <v>298</v>
      </c>
      <c r="GA9" s="253">
        <f>FX9-FW9</f>
        <v>0.95159999999999911</v>
      </c>
      <c r="GB9" s="255">
        <f>GA9/FW9</f>
        <v>9.8611398963730473E-2</v>
      </c>
      <c r="GC9" s="254" t="s">
        <v>39</v>
      </c>
      <c r="GD9" s="248"/>
      <c r="GE9" s="248"/>
      <c r="GF9" s="248"/>
      <c r="GG9" s="248"/>
      <c r="GJ9" s="13"/>
      <c r="GK9" s="253">
        <v>9.65</v>
      </c>
      <c r="GL9" s="253">
        <f>10.5216+0.08</f>
        <v>10.601599999999999</v>
      </c>
      <c r="GM9" s="253"/>
      <c r="GN9" s="248" t="s">
        <v>298</v>
      </c>
      <c r="GO9" s="253">
        <f>GL9-GK9</f>
        <v>0.95159999999999911</v>
      </c>
      <c r="GP9" s="255">
        <f>GO9/GK9</f>
        <v>9.8611398963730473E-2</v>
      </c>
      <c r="GQ9" s="254" t="s">
        <v>39</v>
      </c>
      <c r="GR9" s="287"/>
      <c r="GS9" s="248"/>
      <c r="GT9" s="248"/>
      <c r="GU9" s="248"/>
      <c r="GX9" s="13"/>
      <c r="GY9" s="253">
        <v>9.65</v>
      </c>
      <c r="GZ9" s="253">
        <f>10.5216+0.08</f>
        <v>10.601599999999999</v>
      </c>
      <c r="HA9" s="253"/>
      <c r="HB9" s="248" t="s">
        <v>298</v>
      </c>
      <c r="HC9" s="253">
        <f>GZ9-GY9</f>
        <v>0.95159999999999911</v>
      </c>
      <c r="HD9" s="255">
        <f>HC9/GY9</f>
        <v>9.8611398963730473E-2</v>
      </c>
      <c r="HE9" s="254" t="s">
        <v>39</v>
      </c>
      <c r="HF9" s="287"/>
      <c r="HG9" s="248"/>
      <c r="HH9" s="248"/>
      <c r="HI9" s="248"/>
      <c r="HL9" s="13"/>
      <c r="HM9" s="253">
        <v>9.65</v>
      </c>
      <c r="HN9" s="253">
        <f>10.5216+0.08</f>
        <v>10.601599999999999</v>
      </c>
      <c r="HO9" s="253"/>
      <c r="HP9" s="248" t="s">
        <v>298</v>
      </c>
      <c r="HQ9" s="253">
        <f>HN9-HM9</f>
        <v>0.95159999999999911</v>
      </c>
      <c r="HR9" s="255">
        <f>HQ9/HM9</f>
        <v>9.8611398963730473E-2</v>
      </c>
      <c r="HS9" s="254" t="s">
        <v>39</v>
      </c>
      <c r="HT9" s="287"/>
      <c r="HU9" s="248"/>
      <c r="HV9" s="248"/>
      <c r="HW9" s="248"/>
      <c r="HY9" s="13"/>
      <c r="HZ9" s="253">
        <v>9.65</v>
      </c>
      <c r="IA9" s="253">
        <f>10.5216+0.08</f>
        <v>10.601599999999999</v>
      </c>
      <c r="IB9" s="253"/>
      <c r="IC9" s="248" t="s">
        <v>298</v>
      </c>
      <c r="ID9" s="253">
        <f>IA9-HZ9</f>
        <v>0.95159999999999911</v>
      </c>
      <c r="IE9" s="255">
        <f>ID9/HZ9</f>
        <v>9.8611398963730473E-2</v>
      </c>
      <c r="IF9" s="255"/>
      <c r="IG9" s="255"/>
      <c r="IH9" s="255"/>
      <c r="II9" s="254" t="s">
        <v>39</v>
      </c>
      <c r="IJ9" s="287"/>
      <c r="IK9" s="248"/>
      <c r="IL9" s="248"/>
      <c r="IM9" s="248"/>
      <c r="IR9" s="13"/>
      <c r="IS9" s="253">
        <v>9.65</v>
      </c>
      <c r="IT9" s="253">
        <f>10.5216+0.08</f>
        <v>10.601599999999999</v>
      </c>
      <c r="IU9" s="253"/>
      <c r="IV9" s="248" t="s">
        <v>298</v>
      </c>
      <c r="IW9" s="253">
        <f>IT9-IS9</f>
        <v>0.95159999999999911</v>
      </c>
      <c r="IX9" s="255">
        <f>IW9/IS9</f>
        <v>9.8611398963730473E-2</v>
      </c>
      <c r="IY9" s="255"/>
      <c r="IZ9" s="255"/>
      <c r="JA9" s="255"/>
      <c r="JB9" s="254" t="s">
        <v>39</v>
      </c>
      <c r="JC9" s="287"/>
      <c r="JD9" s="248"/>
      <c r="JE9" s="248"/>
      <c r="JF9" s="248"/>
      <c r="JI9" s="13"/>
      <c r="JJ9" s="253">
        <v>9.65</v>
      </c>
      <c r="JK9" s="253">
        <f>10.5216+0.08</f>
        <v>10.601599999999999</v>
      </c>
      <c r="JL9" s="253"/>
      <c r="JM9" s="248" t="s">
        <v>298</v>
      </c>
      <c r="JN9" s="253">
        <f>JK9-JJ9</f>
        <v>0.95159999999999911</v>
      </c>
      <c r="JO9" s="255">
        <f>JN9/JJ9</f>
        <v>9.8611398963730473E-2</v>
      </c>
      <c r="JP9" s="255"/>
      <c r="JQ9" s="255"/>
      <c r="JR9" s="255"/>
      <c r="JS9" s="254" t="s">
        <v>39</v>
      </c>
      <c r="JT9" s="287"/>
      <c r="JU9" s="248"/>
      <c r="JV9" s="248"/>
      <c r="JW9" s="248"/>
      <c r="JX9" s="13"/>
      <c r="KA9" s="13"/>
      <c r="KB9" s="253">
        <v>9.65</v>
      </c>
      <c r="KC9" s="253">
        <f>10.5216+0.08</f>
        <v>10.601599999999999</v>
      </c>
      <c r="KD9" s="253"/>
      <c r="KE9" s="248" t="s">
        <v>298</v>
      </c>
      <c r="KF9" s="253">
        <f>KC9-KB9</f>
        <v>0.95159999999999911</v>
      </c>
      <c r="KG9" s="255">
        <f>KF9/KB9</f>
        <v>9.8611398963730473E-2</v>
      </c>
      <c r="KH9" s="255"/>
      <c r="KI9" s="255"/>
      <c r="KJ9" s="255"/>
      <c r="KK9" s="254" t="s">
        <v>39</v>
      </c>
      <c r="KL9" s="287"/>
      <c r="KM9" s="248"/>
      <c r="KN9" s="248"/>
      <c r="KO9" s="248"/>
      <c r="KP9" s="13"/>
      <c r="KR9" s="13"/>
      <c r="KS9" s="253">
        <v>9.65</v>
      </c>
      <c r="KT9" s="253">
        <f>10.5216+0.08</f>
        <v>10.601599999999999</v>
      </c>
      <c r="KU9" s="253"/>
      <c r="KV9" s="249" t="s">
        <v>62</v>
      </c>
      <c r="KW9" s="253">
        <f>KT9-KS9</f>
        <v>0.95159999999999911</v>
      </c>
      <c r="KX9" s="255">
        <f>KW9/KS9</f>
        <v>9.8611398963730473E-2</v>
      </c>
      <c r="KY9" s="255"/>
      <c r="KZ9" s="255"/>
      <c r="LA9" s="255"/>
      <c r="LB9" s="254" t="s">
        <v>39</v>
      </c>
      <c r="LC9" s="287"/>
      <c r="LD9" s="248"/>
      <c r="LE9" s="248"/>
      <c r="LF9" s="248"/>
      <c r="LG9" s="13"/>
      <c r="LJ9" s="13"/>
      <c r="LK9" s="253">
        <v>9.65</v>
      </c>
      <c r="LL9" s="253">
        <f>10.5216+0.08</f>
        <v>10.601599999999999</v>
      </c>
      <c r="LM9" s="253">
        <f>1.08*LL9</f>
        <v>11.449728</v>
      </c>
      <c r="LN9" s="249" t="s">
        <v>298</v>
      </c>
      <c r="LO9" s="253">
        <f>LL9-LK9</f>
        <v>0.95159999999999911</v>
      </c>
      <c r="LP9" s="255">
        <f>LO9/LK9</f>
        <v>9.8611398963730473E-2</v>
      </c>
      <c r="LQ9" s="255"/>
      <c r="LR9" s="255"/>
      <c r="LS9" s="255"/>
      <c r="LT9" s="254" t="s">
        <v>39</v>
      </c>
      <c r="LU9" s="287"/>
      <c r="LV9" s="248"/>
      <c r="LW9" s="248"/>
      <c r="LX9" s="248"/>
      <c r="LY9" s="13"/>
      <c r="MA9" s="13"/>
      <c r="MB9" s="253">
        <v>9.65</v>
      </c>
      <c r="MC9" s="253">
        <f>10.5216+0.08</f>
        <v>10.601599999999999</v>
      </c>
      <c r="MD9" s="253"/>
      <c r="ME9" s="249" t="s">
        <v>298</v>
      </c>
      <c r="MF9" s="253">
        <f>MC9-MB9</f>
        <v>0.95159999999999911</v>
      </c>
      <c r="MG9" s="255">
        <f>MF9/MB9</f>
        <v>9.8611398963730473E-2</v>
      </c>
      <c r="MH9" s="255"/>
      <c r="MI9" s="255"/>
      <c r="MJ9" s="255"/>
      <c r="MK9" s="254" t="s">
        <v>39</v>
      </c>
      <c r="ML9" s="287"/>
      <c r="MM9" s="248"/>
      <c r="MN9" s="248"/>
      <c r="MO9" s="248"/>
      <c r="MP9" s="13"/>
      <c r="MR9" s="13"/>
      <c r="MS9" s="253">
        <v>9.65</v>
      </c>
      <c r="MT9" s="253">
        <f>10.5216+0.08</f>
        <v>10.601599999999999</v>
      </c>
      <c r="MU9" s="253">
        <f>1.08*MT9</f>
        <v>11.449728</v>
      </c>
      <c r="MV9" s="249" t="s">
        <v>298</v>
      </c>
      <c r="MW9" s="253">
        <f>MT9-MS9</f>
        <v>0.95159999999999911</v>
      </c>
      <c r="MX9" s="255">
        <f>MW9/MS9</f>
        <v>9.8611398963730473E-2</v>
      </c>
      <c r="MY9" s="255"/>
      <c r="MZ9" s="255"/>
      <c r="NA9" s="255"/>
      <c r="NB9" s="254" t="s">
        <v>39</v>
      </c>
      <c r="NC9" s="287"/>
      <c r="ND9" s="248"/>
      <c r="NE9" s="248"/>
      <c r="NF9" s="248"/>
      <c r="NG9" s="13"/>
      <c r="NJ9" s="13"/>
      <c r="NK9" s="253">
        <v>9.65</v>
      </c>
      <c r="NL9" s="253">
        <f>10.5216+0.08</f>
        <v>10.601599999999999</v>
      </c>
      <c r="NM9" s="365">
        <f t="shared" si="15"/>
        <v>11.449728</v>
      </c>
      <c r="NN9" s="249" t="s">
        <v>298</v>
      </c>
      <c r="NO9" s="253">
        <f t="shared" si="16"/>
        <v>0.95159999999999911</v>
      </c>
      <c r="NP9" s="255">
        <f t="shared" si="17"/>
        <v>9.8611398963730473E-2</v>
      </c>
      <c r="NQ9" s="255"/>
      <c r="NR9" s="255"/>
      <c r="NS9" s="255"/>
      <c r="NT9" s="254" t="s">
        <v>39</v>
      </c>
      <c r="NU9" s="287"/>
      <c r="NV9" s="248"/>
      <c r="NW9" s="248"/>
      <c r="NX9" s="248"/>
      <c r="NY9" s="13"/>
      <c r="OB9" s="13"/>
      <c r="OC9" s="253">
        <v>9.65</v>
      </c>
      <c r="OD9" s="253">
        <f>10.5216+0.08</f>
        <v>10.601599999999999</v>
      </c>
      <c r="OE9" s="383">
        <f t="shared" si="18"/>
        <v>11.343712</v>
      </c>
      <c r="OF9" s="249" t="s">
        <v>826</v>
      </c>
      <c r="OG9" s="253">
        <f t="shared" si="19"/>
        <v>0.95159999999999911</v>
      </c>
      <c r="OH9" s="255">
        <f t="shared" si="20"/>
        <v>9.8611398963730473E-2</v>
      </c>
      <c r="OI9" s="255"/>
      <c r="OJ9" s="255"/>
      <c r="OK9" s="255"/>
      <c r="OL9" s="254" t="s">
        <v>39</v>
      </c>
      <c r="OM9" s="287"/>
      <c r="ON9" s="248"/>
      <c r="OO9" s="13"/>
      <c r="OR9" s="13"/>
      <c r="OS9" s="253">
        <v>9.65</v>
      </c>
      <c r="OT9" s="253">
        <f>10.5216+0.08</f>
        <v>10.601599999999999</v>
      </c>
      <c r="OU9" s="383">
        <f t="shared" si="21"/>
        <v>11.343712</v>
      </c>
      <c r="OV9" s="249" t="s">
        <v>826</v>
      </c>
      <c r="OW9" s="253">
        <f t="shared" si="22"/>
        <v>0.95159999999999911</v>
      </c>
      <c r="OX9" s="255">
        <f t="shared" si="23"/>
        <v>9.8611398963730473E-2</v>
      </c>
      <c r="OY9" s="255"/>
      <c r="OZ9" s="255"/>
      <c r="PA9" s="255"/>
      <c r="PB9" s="254" t="s">
        <v>39</v>
      </c>
      <c r="PC9" s="287"/>
      <c r="PD9" s="248"/>
      <c r="PE9" s="13"/>
      <c r="PH9" s="13"/>
      <c r="PI9" s="253">
        <v>9.65</v>
      </c>
      <c r="PJ9" s="253">
        <f>10.5216+0.08</f>
        <v>10.601599999999999</v>
      </c>
      <c r="PK9" s="383"/>
      <c r="PL9" s="249" t="s">
        <v>826</v>
      </c>
      <c r="PM9" s="253">
        <f t="shared" si="24"/>
        <v>0.95159999999999911</v>
      </c>
      <c r="PN9" s="255">
        <f t="shared" si="25"/>
        <v>9.8611398963730473E-2</v>
      </c>
      <c r="PO9" s="255"/>
      <c r="PP9" s="255"/>
      <c r="PQ9" s="255"/>
      <c r="PR9" s="254" t="s">
        <v>39</v>
      </c>
      <c r="PS9" s="287"/>
      <c r="PT9" s="248"/>
      <c r="PU9" s="13"/>
      <c r="PW9" s="13"/>
      <c r="PX9" s="253">
        <v>9.65</v>
      </c>
      <c r="PY9" s="253">
        <f>10.5216+0.08</f>
        <v>10.601599999999999</v>
      </c>
      <c r="PZ9" s="383"/>
      <c r="QA9" s="249" t="s">
        <v>826</v>
      </c>
      <c r="QB9" s="253">
        <f t="shared" si="26"/>
        <v>0.95159999999999911</v>
      </c>
      <c r="QC9" s="255">
        <f t="shared" si="27"/>
        <v>9.8611398963730473E-2</v>
      </c>
      <c r="QD9" s="255"/>
      <c r="QE9" s="255"/>
      <c r="QF9" s="255"/>
      <c r="QG9" s="254" t="s">
        <v>39</v>
      </c>
      <c r="QH9" s="287"/>
      <c r="QI9" s="248"/>
      <c r="QJ9" s="13"/>
      <c r="QM9" s="13"/>
      <c r="QN9" s="253">
        <v>9.65</v>
      </c>
      <c r="QO9" s="253">
        <f>10.5216+0.08</f>
        <v>10.601599999999999</v>
      </c>
      <c r="QP9" s="383"/>
      <c r="QQ9" s="249" t="s">
        <v>826</v>
      </c>
      <c r="QR9" s="253">
        <f t="shared" si="28"/>
        <v>0.95159999999999911</v>
      </c>
      <c r="QS9" s="255">
        <f t="shared" si="29"/>
        <v>9.8611398963730473E-2</v>
      </c>
      <c r="QT9" s="255"/>
      <c r="QU9" s="255"/>
      <c r="QV9" s="255"/>
      <c r="QW9" s="254" t="s">
        <v>39</v>
      </c>
      <c r="QX9" s="287"/>
      <c r="QY9" s="248"/>
      <c r="QZ9" s="13"/>
      <c r="RB9" s="13"/>
      <c r="RC9" s="253">
        <v>9.65</v>
      </c>
      <c r="RD9" s="253">
        <f>10.5216+0.08</f>
        <v>10.601599999999999</v>
      </c>
      <c r="RE9" s="383"/>
      <c r="RF9" s="249" t="s">
        <v>826</v>
      </c>
      <c r="RG9" s="253">
        <f t="shared" si="30"/>
        <v>0.95159999999999911</v>
      </c>
      <c r="RH9" s="255">
        <f t="shared" si="31"/>
        <v>9.8611398963730473E-2</v>
      </c>
      <c r="RI9" s="255"/>
      <c r="RJ9" s="255"/>
      <c r="RK9" s="255"/>
      <c r="RL9" s="254" t="s">
        <v>39</v>
      </c>
      <c r="RM9" s="287"/>
      <c r="RN9" s="248"/>
      <c r="RO9" s="13"/>
    </row>
    <row r="10" spans="1:483">
      <c r="A10" s="248" t="s">
        <v>840</v>
      </c>
      <c r="B10" s="466">
        <v>100</v>
      </c>
      <c r="C10" s="248" t="s">
        <v>143</v>
      </c>
      <c r="D10" s="250">
        <v>1033</v>
      </c>
      <c r="E10" s="251" t="s">
        <v>822</v>
      </c>
      <c r="F10" s="355" t="s">
        <v>823</v>
      </c>
      <c r="G10" s="248" t="s">
        <v>841</v>
      </c>
      <c r="H10" s="248"/>
      <c r="I10" s="248"/>
      <c r="DU10" s="13"/>
      <c r="DV10" s="248"/>
      <c r="DW10" s="248"/>
      <c r="DX10" s="248"/>
      <c r="DY10" s="248"/>
      <c r="DZ10" s="248"/>
      <c r="EA10" s="248"/>
      <c r="EB10" s="248"/>
      <c r="EC10" s="248"/>
      <c r="ED10" s="248"/>
      <c r="EE10" s="248"/>
      <c r="EF10" s="248"/>
      <c r="EI10" s="13"/>
      <c r="EJ10" s="253"/>
      <c r="EK10" s="253"/>
      <c r="EL10" s="248"/>
      <c r="EM10" s="253"/>
      <c r="EN10" s="255"/>
      <c r="EO10" s="254"/>
      <c r="EP10" s="248"/>
      <c r="EQ10" s="248"/>
      <c r="ER10" s="248"/>
      <c r="ES10" s="248"/>
      <c r="EV10" s="13"/>
      <c r="EW10" s="253"/>
      <c r="EX10" s="253"/>
      <c r="EY10" s="248"/>
      <c r="EZ10" s="253"/>
      <c r="FA10" s="255"/>
      <c r="FB10" s="254"/>
      <c r="FC10" s="248"/>
      <c r="FD10" s="248"/>
      <c r="FE10" s="248"/>
      <c r="FF10" s="248"/>
      <c r="FI10" s="13"/>
      <c r="FJ10" s="253"/>
      <c r="FK10" s="253"/>
      <c r="FL10" s="248"/>
      <c r="FM10" s="253"/>
      <c r="FN10" s="255"/>
      <c r="FO10" s="254"/>
      <c r="FP10" s="248"/>
      <c r="FQ10" s="248"/>
      <c r="FR10" s="248"/>
      <c r="FS10" s="248"/>
      <c r="FV10" s="13"/>
      <c r="FW10" s="253"/>
      <c r="FX10" s="253"/>
      <c r="FY10" s="253"/>
      <c r="FZ10" s="248"/>
      <c r="GA10" s="253"/>
      <c r="GB10" s="255"/>
      <c r="GC10" s="254"/>
      <c r="GD10" s="248"/>
      <c r="GE10" s="248"/>
      <c r="GF10" s="248"/>
      <c r="GG10" s="248"/>
      <c r="GJ10" s="13"/>
      <c r="GK10" s="253"/>
      <c r="GL10" s="253"/>
      <c r="GM10" s="253"/>
      <c r="GN10" s="248"/>
      <c r="GO10" s="253"/>
      <c r="GP10" s="255"/>
      <c r="GQ10" s="254"/>
      <c r="GR10" s="287"/>
      <c r="GS10" s="248"/>
      <c r="GT10" s="248"/>
      <c r="GU10" s="248"/>
      <c r="GX10" s="13"/>
      <c r="GY10" s="253"/>
      <c r="GZ10" s="253"/>
      <c r="HA10" s="253"/>
      <c r="HB10" s="248"/>
      <c r="HC10" s="253"/>
      <c r="HD10" s="255"/>
      <c r="HE10" s="254"/>
      <c r="HF10" s="287"/>
      <c r="HG10" s="248"/>
      <c r="HH10" s="248"/>
      <c r="HI10" s="248"/>
      <c r="HL10" s="13"/>
      <c r="HM10" s="253"/>
      <c r="HN10" s="253"/>
      <c r="HO10" s="253"/>
      <c r="HP10" s="248"/>
      <c r="HQ10" s="253"/>
      <c r="HR10" s="255"/>
      <c r="HS10" s="254"/>
      <c r="HT10" s="287"/>
      <c r="HU10" s="248"/>
      <c r="HV10" s="248"/>
      <c r="HW10" s="248"/>
      <c r="HY10" s="13"/>
      <c r="HZ10" s="253"/>
      <c r="IA10" s="253"/>
      <c r="IB10" s="253"/>
      <c r="IC10" s="248"/>
      <c r="ID10" s="253"/>
      <c r="IE10" s="255"/>
      <c r="IF10" s="255"/>
      <c r="IG10" s="255"/>
      <c r="IH10" s="255"/>
      <c r="II10" s="254"/>
      <c r="IJ10" s="287"/>
      <c r="IK10" s="248"/>
      <c r="IL10" s="248"/>
      <c r="IM10" s="248"/>
      <c r="IR10" s="13"/>
      <c r="IS10" s="253"/>
      <c r="IT10" s="253"/>
      <c r="IU10" s="253"/>
      <c r="IV10" s="248"/>
      <c r="IW10" s="253"/>
      <c r="IX10" s="255"/>
      <c r="IY10" s="255"/>
      <c r="IZ10" s="255"/>
      <c r="JA10" s="255"/>
      <c r="JB10" s="254"/>
      <c r="JC10" s="287"/>
      <c r="JD10" s="248"/>
      <c r="JE10" s="248"/>
      <c r="JF10" s="248"/>
      <c r="JI10" s="13"/>
      <c r="JJ10" s="253"/>
      <c r="JK10" s="253"/>
      <c r="JL10" s="253"/>
      <c r="JM10" s="248"/>
      <c r="JN10" s="253"/>
      <c r="JO10" s="255"/>
      <c r="JP10" s="255"/>
      <c r="JQ10" s="255"/>
      <c r="JR10" s="255"/>
      <c r="JS10" s="254"/>
      <c r="JT10" s="287"/>
      <c r="JU10" s="248"/>
      <c r="JV10" s="248"/>
      <c r="JW10" s="248"/>
      <c r="JX10" s="13"/>
      <c r="KA10" s="13"/>
      <c r="KB10" s="253"/>
      <c r="KC10" s="253"/>
      <c r="KD10" s="253"/>
      <c r="KE10" s="248"/>
      <c r="KF10" s="253"/>
      <c r="KG10" s="255"/>
      <c r="KH10" s="255"/>
      <c r="KI10" s="255"/>
      <c r="KJ10" s="255"/>
      <c r="KK10" s="254"/>
      <c r="KL10" s="287"/>
      <c r="KM10" s="248"/>
      <c r="KN10" s="248"/>
      <c r="KO10" s="248"/>
      <c r="KP10" s="13"/>
      <c r="KR10" s="13"/>
      <c r="KS10" s="253"/>
      <c r="KT10" s="253"/>
      <c r="KU10" s="253"/>
      <c r="KV10" s="249"/>
      <c r="KW10" s="253"/>
      <c r="KX10" s="255"/>
      <c r="KY10" s="255"/>
      <c r="KZ10" s="255"/>
      <c r="LA10" s="255"/>
      <c r="LB10" s="254"/>
      <c r="LC10" s="287"/>
      <c r="LD10" s="248"/>
      <c r="LE10" s="248"/>
      <c r="LF10" s="248"/>
      <c r="LG10" s="13"/>
      <c r="LJ10" s="13"/>
      <c r="LK10" s="253"/>
      <c r="LL10" s="253"/>
      <c r="LM10" s="253"/>
      <c r="LN10" s="249"/>
      <c r="LO10" s="253"/>
      <c r="LP10" s="255"/>
      <c r="LQ10" s="255"/>
      <c r="LR10" s="255"/>
      <c r="LS10" s="255"/>
      <c r="LT10" s="254"/>
      <c r="LU10" s="287"/>
      <c r="LV10" s="248"/>
      <c r="LW10" s="248"/>
      <c r="LX10" s="248"/>
      <c r="LY10" s="13"/>
      <c r="MA10" s="13"/>
      <c r="MB10" s="253"/>
      <c r="MC10" s="253"/>
      <c r="MD10" s="253"/>
      <c r="ME10" s="249"/>
      <c r="MF10" s="253"/>
      <c r="MG10" s="255"/>
      <c r="MH10" s="255"/>
      <c r="MI10" s="255"/>
      <c r="MJ10" s="255"/>
      <c r="MK10" s="254"/>
      <c r="ML10" s="287"/>
      <c r="MM10" s="248"/>
      <c r="MN10" s="248"/>
      <c r="MO10" s="248"/>
      <c r="MP10" s="13"/>
      <c r="MR10" s="13"/>
      <c r="MS10" s="253"/>
      <c r="MT10" s="253"/>
      <c r="MU10" s="253"/>
      <c r="MV10" s="249"/>
      <c r="MW10" s="253"/>
      <c r="MX10" s="255"/>
      <c r="MY10" s="255"/>
      <c r="MZ10" s="255"/>
      <c r="NA10" s="255"/>
      <c r="NB10" s="254"/>
      <c r="NC10" s="287"/>
      <c r="ND10" s="248"/>
      <c r="NE10" s="248"/>
      <c r="NF10" s="248"/>
      <c r="NG10" s="13"/>
      <c r="NJ10" s="13"/>
      <c r="NK10" s="253">
        <v>8.4</v>
      </c>
      <c r="NL10" s="253">
        <v>9.25</v>
      </c>
      <c r="NM10" s="365">
        <f t="shared" si="15"/>
        <v>9.99</v>
      </c>
      <c r="NN10" s="249" t="s">
        <v>298</v>
      </c>
      <c r="NO10" s="253"/>
      <c r="NP10" s="255"/>
      <c r="NQ10" s="255"/>
      <c r="NR10" s="255"/>
      <c r="NS10" s="255"/>
      <c r="NT10" s="254"/>
      <c r="NU10" s="287"/>
      <c r="NV10" s="248"/>
      <c r="NW10" s="248"/>
      <c r="NX10" s="248"/>
      <c r="NY10" s="13"/>
      <c r="OB10" s="13"/>
      <c r="OC10" s="253">
        <v>8.4</v>
      </c>
      <c r="OD10" s="253">
        <v>9.25</v>
      </c>
      <c r="OE10" s="383">
        <f t="shared" si="18"/>
        <v>9.8975000000000009</v>
      </c>
      <c r="OF10" s="249" t="s">
        <v>826</v>
      </c>
      <c r="OG10" s="253">
        <f t="shared" si="19"/>
        <v>0.84999999999999964</v>
      </c>
      <c r="OH10" s="255">
        <f t="shared" si="20"/>
        <v>0.10119047619047615</v>
      </c>
      <c r="OI10" s="255"/>
      <c r="OJ10" s="255"/>
      <c r="OK10" s="255"/>
      <c r="OL10" s="254" t="s">
        <v>39</v>
      </c>
      <c r="OM10" s="287"/>
      <c r="ON10" s="248"/>
      <c r="OO10" s="13"/>
      <c r="OR10" s="13"/>
      <c r="OS10" s="253">
        <v>8.4</v>
      </c>
      <c r="OT10" s="253">
        <v>9.25</v>
      </c>
      <c r="OU10" s="383">
        <f t="shared" si="21"/>
        <v>9.8975000000000009</v>
      </c>
      <c r="OV10" s="249" t="s">
        <v>826</v>
      </c>
      <c r="OW10" s="253">
        <f t="shared" si="22"/>
        <v>0.84999999999999964</v>
      </c>
      <c r="OX10" s="255">
        <f t="shared" si="23"/>
        <v>0.10119047619047615</v>
      </c>
      <c r="OY10" s="255"/>
      <c r="OZ10" s="255"/>
      <c r="PA10" s="255"/>
      <c r="PB10" s="254" t="s">
        <v>39</v>
      </c>
      <c r="PC10" s="287"/>
      <c r="PD10" s="248"/>
      <c r="PE10" s="13"/>
      <c r="PH10" s="13"/>
      <c r="PI10" s="253">
        <v>8.4</v>
      </c>
      <c r="PJ10" s="253">
        <v>9.25</v>
      </c>
      <c r="PK10" s="383"/>
      <c r="PL10" s="249" t="s">
        <v>826</v>
      </c>
      <c r="PM10" s="253">
        <f t="shared" si="24"/>
        <v>0.84999999999999964</v>
      </c>
      <c r="PN10" s="255">
        <f t="shared" si="25"/>
        <v>0.10119047619047615</v>
      </c>
      <c r="PO10" s="255"/>
      <c r="PP10" s="255"/>
      <c r="PQ10" s="255"/>
      <c r="PR10" s="254" t="s">
        <v>39</v>
      </c>
      <c r="PS10" s="287"/>
      <c r="PT10" s="248"/>
      <c r="PU10" s="13"/>
      <c r="PW10" s="13"/>
      <c r="PX10" s="253">
        <v>8.4</v>
      </c>
      <c r="PY10" s="253">
        <v>9.25</v>
      </c>
      <c r="PZ10" s="383"/>
      <c r="QA10" s="249" t="s">
        <v>826</v>
      </c>
      <c r="QB10" s="253">
        <f t="shared" si="26"/>
        <v>0.84999999999999964</v>
      </c>
      <c r="QC10" s="255">
        <f t="shared" si="27"/>
        <v>0.10119047619047615</v>
      </c>
      <c r="QD10" s="255"/>
      <c r="QE10" s="255"/>
      <c r="QF10" s="255"/>
      <c r="QG10" s="254" t="s">
        <v>39</v>
      </c>
      <c r="QH10" s="287"/>
      <c r="QI10" s="248"/>
      <c r="QJ10" s="13"/>
      <c r="QM10" s="13"/>
      <c r="QN10" s="253">
        <v>8.4</v>
      </c>
      <c r="QO10" s="253">
        <v>9.25</v>
      </c>
      <c r="QP10" s="383"/>
      <c r="QQ10" s="249" t="s">
        <v>826</v>
      </c>
      <c r="QR10" s="253">
        <f t="shared" si="28"/>
        <v>0.84999999999999964</v>
      </c>
      <c r="QS10" s="255">
        <f t="shared" si="29"/>
        <v>0.10119047619047615</v>
      </c>
      <c r="QT10" s="255"/>
      <c r="QU10" s="255"/>
      <c r="QV10" s="255"/>
      <c r="QW10" s="254" t="s">
        <v>39</v>
      </c>
      <c r="QX10" s="287"/>
      <c r="QY10" s="248"/>
      <c r="QZ10" s="13"/>
      <c r="RB10" s="13"/>
      <c r="RC10" s="253">
        <v>8.4</v>
      </c>
      <c r="RD10" s="253">
        <v>9.25</v>
      </c>
      <c r="RE10" s="383"/>
      <c r="RF10" s="249" t="s">
        <v>826</v>
      </c>
      <c r="RG10" s="253">
        <f t="shared" si="30"/>
        <v>0.84999999999999964</v>
      </c>
      <c r="RH10" s="255">
        <f t="shared" si="31"/>
        <v>0.10119047619047615</v>
      </c>
      <c r="RI10" s="255"/>
      <c r="RJ10" s="255"/>
      <c r="RK10" s="255"/>
      <c r="RL10" s="254" t="s">
        <v>39</v>
      </c>
      <c r="RM10" s="287"/>
      <c r="RN10" s="248"/>
      <c r="RO10" s="13"/>
    </row>
    <row r="11" spans="1:483" s="407" customFormat="1" ht="15.75" thickBot="1">
      <c r="A11" s="451" t="s">
        <v>837</v>
      </c>
      <c r="B11" s="403">
        <v>100</v>
      </c>
      <c r="C11" s="402" t="s">
        <v>143</v>
      </c>
      <c r="D11" s="404">
        <v>1033</v>
      </c>
      <c r="E11" s="405" t="s">
        <v>822</v>
      </c>
      <c r="F11" s="406" t="s">
        <v>823</v>
      </c>
      <c r="G11" s="402" t="s">
        <v>842</v>
      </c>
      <c r="H11" s="402"/>
      <c r="I11" s="402"/>
      <c r="DU11" s="408"/>
      <c r="DV11" s="402"/>
      <c r="DW11" s="402"/>
      <c r="DX11" s="402"/>
      <c r="DY11" s="402"/>
      <c r="DZ11" s="402"/>
      <c r="EA11" s="402"/>
      <c r="EB11" s="402"/>
      <c r="EC11" s="402"/>
      <c r="ED11" s="402"/>
      <c r="EE11" s="402"/>
      <c r="EF11" s="402"/>
      <c r="EI11" s="408"/>
      <c r="EJ11" s="409"/>
      <c r="EK11" s="409"/>
      <c r="EL11" s="402"/>
      <c r="EM11" s="409"/>
      <c r="EN11" s="410"/>
      <c r="EO11" s="411"/>
      <c r="EP11" s="402"/>
      <c r="EQ11" s="402"/>
      <c r="ER11" s="402"/>
      <c r="ES11" s="402"/>
      <c r="EV11" s="408"/>
      <c r="EW11" s="409"/>
      <c r="EX11" s="409"/>
      <c r="EY11" s="402"/>
      <c r="EZ11" s="409"/>
      <c r="FA11" s="410"/>
      <c r="FB11" s="411"/>
      <c r="FC11" s="402"/>
      <c r="FD11" s="402"/>
      <c r="FE11" s="402"/>
      <c r="FF11" s="402"/>
      <c r="FI11" s="408"/>
      <c r="FJ11" s="409"/>
      <c r="FK11" s="409"/>
      <c r="FL11" s="402"/>
      <c r="FM11" s="409"/>
      <c r="FN11" s="410"/>
      <c r="FO11" s="411"/>
      <c r="FP11" s="402"/>
      <c r="FQ11" s="402"/>
      <c r="FR11" s="402"/>
      <c r="FS11" s="402"/>
      <c r="FV11" s="408"/>
      <c r="FW11" s="409"/>
      <c r="FX11" s="409"/>
      <c r="FY11" s="409"/>
      <c r="FZ11" s="402"/>
      <c r="GA11" s="409"/>
      <c r="GB11" s="410"/>
      <c r="GC11" s="411"/>
      <c r="GD11" s="402"/>
      <c r="GE11" s="402"/>
      <c r="GF11" s="402"/>
      <c r="GG11" s="402"/>
      <c r="GJ11" s="408"/>
      <c r="GK11" s="409"/>
      <c r="GL11" s="409"/>
      <c r="GM11" s="409"/>
      <c r="GN11" s="402"/>
      <c r="GO11" s="409"/>
      <c r="GP11" s="410"/>
      <c r="GQ11" s="411"/>
      <c r="GR11" s="412"/>
      <c r="GS11" s="402"/>
      <c r="GT11" s="402"/>
      <c r="GU11" s="402"/>
      <c r="GX11" s="408"/>
      <c r="GY11" s="409"/>
      <c r="GZ11" s="409"/>
      <c r="HA11" s="409"/>
      <c r="HB11" s="402"/>
      <c r="HC11" s="409"/>
      <c r="HD11" s="410"/>
      <c r="HE11" s="411"/>
      <c r="HF11" s="412"/>
      <c r="HG11" s="402"/>
      <c r="HH11" s="402"/>
      <c r="HI11" s="402"/>
      <c r="HL11" s="408"/>
      <c r="HM11" s="409">
        <v>9.65</v>
      </c>
      <c r="HN11" s="409">
        <f>10.5216+0.08</f>
        <v>10.601599999999999</v>
      </c>
      <c r="HO11" s="409"/>
      <c r="HP11" s="402" t="s">
        <v>298</v>
      </c>
      <c r="HQ11" s="409">
        <f t="shared" ref="HQ11:HQ21" si="32">HN11-HM11</f>
        <v>0.95159999999999911</v>
      </c>
      <c r="HR11" s="410">
        <f t="shared" ref="HR11:HR21" si="33">HQ11/HM11</f>
        <v>9.8611398963730473E-2</v>
      </c>
      <c r="HS11" s="411" t="s">
        <v>39</v>
      </c>
      <c r="HT11" s="412"/>
      <c r="HU11" s="402"/>
      <c r="HV11" s="402"/>
      <c r="HW11" s="402"/>
      <c r="HY11" s="408"/>
      <c r="HZ11" s="409">
        <v>9.65</v>
      </c>
      <c r="IA11" s="409">
        <f>10.5216</f>
        <v>10.521599999999999</v>
      </c>
      <c r="IB11" s="409"/>
      <c r="IC11" s="402" t="s">
        <v>298</v>
      </c>
      <c r="ID11" s="409">
        <f t="shared" ref="ID11:ID21" si="34">IA11-HZ11</f>
        <v>0.87159999999999904</v>
      </c>
      <c r="IE11" s="410">
        <f t="shared" ref="IE11:IE21" si="35">ID11/HZ11</f>
        <v>9.0321243523315956E-2</v>
      </c>
      <c r="IF11" s="410"/>
      <c r="IG11" s="410"/>
      <c r="IH11" s="410"/>
      <c r="II11" s="411" t="s">
        <v>39</v>
      </c>
      <c r="IJ11" s="412"/>
      <c r="IK11" s="402"/>
      <c r="IL11" s="402"/>
      <c r="IM11" s="402"/>
      <c r="IR11" s="408"/>
      <c r="IS11" s="409">
        <v>9.65</v>
      </c>
      <c r="IT11" s="409">
        <f>10.5216</f>
        <v>10.521599999999999</v>
      </c>
      <c r="IU11" s="409"/>
      <c r="IV11" s="402" t="s">
        <v>298</v>
      </c>
      <c r="IW11" s="409">
        <f t="shared" ref="IW11:IW21" si="36">IT11-IS11</f>
        <v>0.87159999999999904</v>
      </c>
      <c r="IX11" s="410">
        <f t="shared" ref="IX11:IX21" si="37">IW11/IS11</f>
        <v>9.0321243523315956E-2</v>
      </c>
      <c r="IY11" s="410"/>
      <c r="IZ11" s="410"/>
      <c r="JA11" s="410"/>
      <c r="JB11" s="411" t="s">
        <v>39</v>
      </c>
      <c r="JC11" s="412"/>
      <c r="JD11" s="402"/>
      <c r="JE11" s="402"/>
      <c r="JF11" s="402"/>
      <c r="JI11" s="408"/>
      <c r="JJ11" s="409">
        <v>9.65</v>
      </c>
      <c r="JK11" s="409">
        <f>10.5216</f>
        <v>10.521599999999999</v>
      </c>
      <c r="JL11" s="409"/>
      <c r="JM11" s="402" t="s">
        <v>298</v>
      </c>
      <c r="JN11" s="409">
        <f t="shared" ref="JN11:JN21" si="38">JK11-JJ11</f>
        <v>0.87159999999999904</v>
      </c>
      <c r="JO11" s="410">
        <f t="shared" ref="JO11:JO21" si="39">JN11/JJ11</f>
        <v>9.0321243523315956E-2</v>
      </c>
      <c r="JP11" s="410"/>
      <c r="JQ11" s="410"/>
      <c r="JR11" s="410"/>
      <c r="JS11" s="411" t="s">
        <v>39</v>
      </c>
      <c r="JT11" s="412"/>
      <c r="JU11" s="402"/>
      <c r="JV11" s="402"/>
      <c r="JW11" s="402"/>
      <c r="JX11" s="408"/>
      <c r="KA11" s="408"/>
      <c r="KB11" s="409">
        <v>9.65</v>
      </c>
      <c r="KC11" s="409">
        <f>10.5216</f>
        <v>10.521599999999999</v>
      </c>
      <c r="KD11" s="409"/>
      <c r="KE11" s="402" t="s">
        <v>298</v>
      </c>
      <c r="KF11" s="409">
        <f t="shared" ref="KF11:KF21" si="40">KC11-KB11</f>
        <v>0.87159999999999904</v>
      </c>
      <c r="KG11" s="410">
        <f t="shared" ref="KG11:KG21" si="41">KF11/KB11</f>
        <v>9.0321243523315956E-2</v>
      </c>
      <c r="KH11" s="410"/>
      <c r="KI11" s="410"/>
      <c r="KJ11" s="410"/>
      <c r="KK11" s="411" t="s">
        <v>39</v>
      </c>
      <c r="KL11" s="412"/>
      <c r="KM11" s="402"/>
      <c r="KN11" s="402"/>
      <c r="KO11" s="402"/>
      <c r="KP11" s="408"/>
      <c r="KR11" s="408"/>
      <c r="KS11" s="409">
        <v>9.65</v>
      </c>
      <c r="KT11" s="409">
        <f>10.5216</f>
        <v>10.521599999999999</v>
      </c>
      <c r="KU11" s="409"/>
      <c r="KV11" s="403" t="s">
        <v>62</v>
      </c>
      <c r="KW11" s="409">
        <f t="shared" ref="KW11:KW21" si="42">KT11-KS11</f>
        <v>0.87159999999999904</v>
      </c>
      <c r="KX11" s="410">
        <f t="shared" ref="KX11:KX21" si="43">KW11/KS11</f>
        <v>9.0321243523315956E-2</v>
      </c>
      <c r="KY11" s="410"/>
      <c r="KZ11" s="410"/>
      <c r="LA11" s="410"/>
      <c r="LB11" s="411" t="s">
        <v>39</v>
      </c>
      <c r="LC11" s="412"/>
      <c r="LD11" s="402"/>
      <c r="LE11" s="402"/>
      <c r="LF11" s="402"/>
      <c r="LG11" s="408"/>
      <c r="LJ11" s="408"/>
      <c r="LK11" s="409">
        <v>9.65</v>
      </c>
      <c r="LL11" s="409">
        <f>10.5216</f>
        <v>10.521599999999999</v>
      </c>
      <c r="LM11" s="409">
        <f t="shared" ref="LM11:LM21" si="44">1.08*LL11</f>
        <v>11.363328000000001</v>
      </c>
      <c r="LN11" s="403" t="s">
        <v>298</v>
      </c>
      <c r="LO11" s="409">
        <f t="shared" ref="LO11:LO21" si="45">LL11-LK11</f>
        <v>0.87159999999999904</v>
      </c>
      <c r="LP11" s="410">
        <f t="shared" ref="LP11:LP21" si="46">LO11/LK11</f>
        <v>9.0321243523315956E-2</v>
      </c>
      <c r="LQ11" s="410"/>
      <c r="LR11" s="410"/>
      <c r="LS11" s="410"/>
      <c r="LT11" s="411" t="s">
        <v>39</v>
      </c>
      <c r="LU11" s="412"/>
      <c r="LV11" s="402"/>
      <c r="LW11" s="402"/>
      <c r="LX11" s="402"/>
      <c r="LY11" s="408"/>
      <c r="MA11" s="408"/>
      <c r="MB11" s="409">
        <v>9.65</v>
      </c>
      <c r="MC11" s="409">
        <f>10.5216</f>
        <v>10.521599999999999</v>
      </c>
      <c r="MD11" s="409"/>
      <c r="ME11" s="403" t="s">
        <v>298</v>
      </c>
      <c r="MF11" s="409">
        <f t="shared" ref="MF11:MF21" si="47">MC11-MB11</f>
        <v>0.87159999999999904</v>
      </c>
      <c r="MG11" s="410">
        <f t="shared" ref="MG11:MG21" si="48">MF11/MB11</f>
        <v>9.0321243523315956E-2</v>
      </c>
      <c r="MH11" s="410"/>
      <c r="MI11" s="410"/>
      <c r="MJ11" s="410"/>
      <c r="MK11" s="411" t="s">
        <v>39</v>
      </c>
      <c r="ML11" s="412"/>
      <c r="MM11" s="402"/>
      <c r="MN11" s="402"/>
      <c r="MO11" s="402"/>
      <c r="MP11" s="408"/>
      <c r="MR11" s="408"/>
      <c r="MS11" s="409">
        <v>9.65</v>
      </c>
      <c r="MT11" s="409">
        <f>10.5216</f>
        <v>10.521599999999999</v>
      </c>
      <c r="MU11" s="409">
        <f>1.08*MT11</f>
        <v>11.363328000000001</v>
      </c>
      <c r="MV11" s="403" t="s">
        <v>298</v>
      </c>
      <c r="MW11" s="409">
        <f t="shared" ref="MW11:MW21" si="49">MT11-MS11</f>
        <v>0.87159999999999904</v>
      </c>
      <c r="MX11" s="410">
        <f t="shared" ref="MX11:MX21" si="50">MW11/MS11</f>
        <v>9.0321243523315956E-2</v>
      </c>
      <c r="MY11" s="410"/>
      <c r="MZ11" s="410"/>
      <c r="NA11" s="410"/>
      <c r="NB11" s="411" t="s">
        <v>39</v>
      </c>
      <c r="NC11" s="412"/>
      <c r="ND11" s="402"/>
      <c r="NE11" s="402"/>
      <c r="NF11" s="402"/>
      <c r="NG11" s="408"/>
      <c r="NJ11" s="408"/>
      <c r="NK11" s="409">
        <v>9.65</v>
      </c>
      <c r="NL11" s="409">
        <f>10.5216</f>
        <v>10.521599999999999</v>
      </c>
      <c r="NM11" s="413">
        <f t="shared" si="15"/>
        <v>11.363328000000001</v>
      </c>
      <c r="NN11" s="403" t="s">
        <v>298</v>
      </c>
      <c r="NO11" s="409">
        <f t="shared" ref="NO11:NO21" si="51">NL11-NK11</f>
        <v>0.87159999999999904</v>
      </c>
      <c r="NP11" s="410">
        <f t="shared" ref="NP11:NP21" si="52">NO11/NK11</f>
        <v>9.0321243523315956E-2</v>
      </c>
      <c r="NQ11" s="410"/>
      <c r="NR11" s="410"/>
      <c r="NS11" s="410"/>
      <c r="NT11" s="411" t="s">
        <v>39</v>
      </c>
      <c r="NU11" s="412"/>
      <c r="NV11" s="402"/>
      <c r="NW11" s="402"/>
      <c r="NX11" s="402"/>
      <c r="NY11" s="408"/>
      <c r="OB11" s="408"/>
      <c r="OC11" s="409">
        <v>9.65</v>
      </c>
      <c r="OD11" s="409">
        <f>10.5216</f>
        <v>10.521599999999999</v>
      </c>
      <c r="OE11" s="414">
        <f t="shared" si="18"/>
        <v>11.258112000000001</v>
      </c>
      <c r="OF11" s="403" t="s">
        <v>826</v>
      </c>
      <c r="OG11" s="409">
        <f t="shared" si="19"/>
        <v>0.87159999999999904</v>
      </c>
      <c r="OH11" s="410">
        <f t="shared" si="20"/>
        <v>9.0321243523315956E-2</v>
      </c>
      <c r="OI11" s="410"/>
      <c r="OJ11" s="410"/>
      <c r="OK11" s="410"/>
      <c r="OL11" s="411" t="s">
        <v>39</v>
      </c>
      <c r="OM11" s="412"/>
      <c r="ON11" s="402"/>
      <c r="OO11" s="408"/>
      <c r="OR11" s="408"/>
      <c r="OS11" s="409">
        <v>9.65</v>
      </c>
      <c r="OT11" s="409">
        <f>10.5216</f>
        <v>10.521599999999999</v>
      </c>
      <c r="OU11" s="414">
        <f t="shared" si="21"/>
        <v>11.258112000000001</v>
      </c>
      <c r="OV11" s="403" t="s">
        <v>826</v>
      </c>
      <c r="OW11" s="409">
        <f t="shared" si="22"/>
        <v>0.87159999999999904</v>
      </c>
      <c r="OX11" s="410">
        <f t="shared" si="23"/>
        <v>9.0321243523315956E-2</v>
      </c>
      <c r="OY11" s="410"/>
      <c r="OZ11" s="410"/>
      <c r="PA11" s="410"/>
      <c r="PB11" s="411" t="s">
        <v>39</v>
      </c>
      <c r="PC11" s="412"/>
      <c r="PD11" s="402"/>
      <c r="PE11" s="408"/>
      <c r="PH11" s="408"/>
      <c r="PI11" s="409">
        <v>9.65</v>
      </c>
      <c r="PJ11" s="409">
        <f>10.5216</f>
        <v>10.521599999999999</v>
      </c>
      <c r="PK11" s="414"/>
      <c r="PL11" s="403" t="s">
        <v>826</v>
      </c>
      <c r="PM11" s="409">
        <f t="shared" si="24"/>
        <v>0.87159999999999904</v>
      </c>
      <c r="PN11" s="410">
        <f t="shared" si="25"/>
        <v>9.0321243523315956E-2</v>
      </c>
      <c r="PO11" s="410"/>
      <c r="PP11" s="410"/>
      <c r="PQ11" s="410"/>
      <c r="PR11" s="411" t="s">
        <v>39</v>
      </c>
      <c r="PS11" s="412"/>
      <c r="PT11" s="402"/>
      <c r="PU11" s="408"/>
      <c r="PW11" s="408"/>
      <c r="PX11" s="409">
        <v>9.65</v>
      </c>
      <c r="PY11" s="409">
        <f>10.5216</f>
        <v>10.521599999999999</v>
      </c>
      <c r="PZ11" s="414"/>
      <c r="QA11" s="403" t="s">
        <v>826</v>
      </c>
      <c r="QB11" s="409">
        <f t="shared" si="26"/>
        <v>0.87159999999999904</v>
      </c>
      <c r="QC11" s="410">
        <f t="shared" si="27"/>
        <v>9.0321243523315956E-2</v>
      </c>
      <c r="QD11" s="410"/>
      <c r="QE11" s="410"/>
      <c r="QF11" s="410"/>
      <c r="QG11" s="411" t="s">
        <v>39</v>
      </c>
      <c r="QH11" s="412"/>
      <c r="QI11" s="402"/>
      <c r="QJ11" s="408"/>
      <c r="QM11" s="408"/>
      <c r="QN11" s="409">
        <v>9.65</v>
      </c>
      <c r="QO11" s="409">
        <f>10.5216</f>
        <v>10.521599999999999</v>
      </c>
      <c r="QP11" s="414"/>
      <c r="QQ11" s="403" t="s">
        <v>826</v>
      </c>
      <c r="QR11" s="409">
        <f t="shared" si="28"/>
        <v>0.87159999999999904</v>
      </c>
      <c r="QS11" s="410">
        <f t="shared" si="29"/>
        <v>9.0321243523315956E-2</v>
      </c>
      <c r="QT11" s="410"/>
      <c r="QU11" s="410"/>
      <c r="QV11" s="410"/>
      <c r="QW11" s="411" t="s">
        <v>39</v>
      </c>
      <c r="QX11" s="412"/>
      <c r="QY11" s="402"/>
      <c r="QZ11" s="408"/>
      <c r="RB11" s="408"/>
      <c r="RC11" s="409">
        <v>9.65</v>
      </c>
      <c r="RD11" s="409">
        <f>10.5216</f>
        <v>10.521599999999999</v>
      </c>
      <c r="RE11" s="414"/>
      <c r="RF11" s="403" t="s">
        <v>826</v>
      </c>
      <c r="RG11" s="409">
        <f t="shared" si="30"/>
        <v>0.87159999999999904</v>
      </c>
      <c r="RH11" s="410">
        <f t="shared" si="31"/>
        <v>9.0321243523315956E-2</v>
      </c>
      <c r="RI11" s="410"/>
      <c r="RJ11" s="410"/>
      <c r="RK11" s="410"/>
      <c r="RL11" s="411" t="s">
        <v>39</v>
      </c>
      <c r="RM11" s="412"/>
      <c r="RN11" s="402"/>
      <c r="RO11" s="408"/>
    </row>
    <row r="12" spans="1:483">
      <c r="A12" s="389" t="s">
        <v>843</v>
      </c>
      <c r="B12" s="390">
        <v>190</v>
      </c>
      <c r="C12" s="389" t="s">
        <v>91</v>
      </c>
      <c r="D12" s="391">
        <v>1033</v>
      </c>
      <c r="E12" s="392" t="s">
        <v>822</v>
      </c>
      <c r="F12" s="393" t="s">
        <v>823</v>
      </c>
      <c r="G12" s="389" t="s">
        <v>844</v>
      </c>
      <c r="H12" s="389"/>
      <c r="I12" s="389"/>
      <c r="DU12" s="394"/>
      <c r="DV12" s="389"/>
      <c r="DW12" s="389"/>
      <c r="DX12" s="389"/>
      <c r="DY12" s="389"/>
      <c r="DZ12" s="389"/>
      <c r="EA12" s="389"/>
      <c r="EB12" s="389"/>
      <c r="EC12" s="389"/>
      <c r="ED12" s="389"/>
      <c r="EE12" s="389"/>
      <c r="EF12" s="389"/>
      <c r="EI12" s="394"/>
      <c r="EJ12" s="395"/>
      <c r="EK12" s="395">
        <v>9.33</v>
      </c>
      <c r="EL12" s="389" t="s">
        <v>298</v>
      </c>
      <c r="EM12" s="389"/>
      <c r="EN12" s="389"/>
      <c r="EO12" s="389"/>
      <c r="EP12" s="389"/>
      <c r="EQ12" s="389"/>
      <c r="ER12" s="389"/>
      <c r="ES12" s="389"/>
      <c r="EV12" s="394"/>
      <c r="EW12" s="395"/>
      <c r="EX12" s="395">
        <v>9.33</v>
      </c>
      <c r="EY12" s="389" t="s">
        <v>298</v>
      </c>
      <c r="EZ12" s="389"/>
      <c r="FA12" s="389"/>
      <c r="FB12" s="389"/>
      <c r="FC12" s="389"/>
      <c r="FD12" s="389"/>
      <c r="FE12" s="389"/>
      <c r="FF12" s="389"/>
      <c r="FI12" s="394"/>
      <c r="FJ12" s="395">
        <v>9.91</v>
      </c>
      <c r="FK12" s="395">
        <v>10.67</v>
      </c>
      <c r="FL12" s="389" t="s">
        <v>298</v>
      </c>
      <c r="FM12" s="395">
        <f>FK12-FJ12</f>
        <v>0.75999999999999979</v>
      </c>
      <c r="FN12" s="396">
        <f>FM12/FJ12</f>
        <v>7.6690211907164463E-2</v>
      </c>
      <c r="FO12" s="397" t="s">
        <v>39</v>
      </c>
      <c r="FP12" s="389"/>
      <c r="FQ12" s="389"/>
      <c r="FR12" s="389"/>
      <c r="FS12" s="389"/>
      <c r="FV12" s="394"/>
      <c r="FW12" s="395">
        <v>9.91</v>
      </c>
      <c r="FX12" s="395">
        <v>10.67</v>
      </c>
      <c r="FY12" s="395"/>
      <c r="FZ12" s="389" t="s">
        <v>298</v>
      </c>
      <c r="GA12" s="395">
        <f>FX12-FW12</f>
        <v>0.75999999999999979</v>
      </c>
      <c r="GB12" s="396">
        <f>GA12/FW12</f>
        <v>7.6690211907164463E-2</v>
      </c>
      <c r="GC12" s="397" t="s">
        <v>39</v>
      </c>
      <c r="GD12" s="389"/>
      <c r="GE12" s="389"/>
      <c r="GF12" s="389"/>
      <c r="GG12" s="389"/>
      <c r="GJ12" s="394"/>
      <c r="GK12" s="395">
        <v>9.91</v>
      </c>
      <c r="GL12" s="395">
        <v>10.67</v>
      </c>
      <c r="GM12" s="395"/>
      <c r="GN12" s="389" t="s">
        <v>298</v>
      </c>
      <c r="GO12" s="395">
        <f>GL12-GK12</f>
        <v>0.75999999999999979</v>
      </c>
      <c r="GP12" s="396">
        <f>GO12/GK12</f>
        <v>7.6690211907164463E-2</v>
      </c>
      <c r="GQ12" s="397" t="s">
        <v>39</v>
      </c>
      <c r="GR12" s="398"/>
      <c r="GS12" s="389"/>
      <c r="GT12" s="389"/>
      <c r="GU12" s="389"/>
      <c r="GX12" s="394"/>
      <c r="GY12" s="395">
        <v>9.31</v>
      </c>
      <c r="GZ12" s="395">
        <v>10.67</v>
      </c>
      <c r="HA12" s="395"/>
      <c r="HB12" s="389" t="s">
        <v>298</v>
      </c>
      <c r="HC12" s="395">
        <f>GZ12-GY12</f>
        <v>1.3599999999999994</v>
      </c>
      <c r="HD12" s="396">
        <f>HC12/GY12</f>
        <v>0.14607948442534902</v>
      </c>
      <c r="HE12" s="397" t="s">
        <v>39</v>
      </c>
      <c r="HF12" s="398"/>
      <c r="HG12" s="389"/>
      <c r="HH12" s="389"/>
      <c r="HI12" s="389"/>
      <c r="HL12" s="394"/>
      <c r="HM12" s="395">
        <v>9.31</v>
      </c>
      <c r="HN12" s="395">
        <v>10.67</v>
      </c>
      <c r="HO12" s="395"/>
      <c r="HP12" s="389" t="s">
        <v>298</v>
      </c>
      <c r="HQ12" s="395">
        <f t="shared" si="32"/>
        <v>1.3599999999999994</v>
      </c>
      <c r="HR12" s="396">
        <f t="shared" si="33"/>
        <v>0.14607948442534902</v>
      </c>
      <c r="HS12" s="397" t="s">
        <v>39</v>
      </c>
      <c r="HT12" s="398"/>
      <c r="HU12" s="389"/>
      <c r="HV12" s="389"/>
      <c r="HW12" s="389"/>
      <c r="HY12" s="394"/>
      <c r="HZ12" s="395">
        <v>9.31</v>
      </c>
      <c r="IA12" s="395">
        <v>10.67</v>
      </c>
      <c r="IB12" s="395"/>
      <c r="IC12" s="389" t="s">
        <v>298</v>
      </c>
      <c r="ID12" s="395">
        <f t="shared" si="34"/>
        <v>1.3599999999999994</v>
      </c>
      <c r="IE12" s="396">
        <f t="shared" si="35"/>
        <v>0.14607948442534902</v>
      </c>
      <c r="IF12" s="396"/>
      <c r="IG12" s="396"/>
      <c r="IH12" s="396"/>
      <c r="II12" s="397" t="s">
        <v>39</v>
      </c>
      <c r="IJ12" s="398"/>
      <c r="IK12" s="389"/>
      <c r="IL12" s="389"/>
      <c r="IM12" s="389"/>
      <c r="IR12" s="394"/>
      <c r="IS12" s="395">
        <v>9.31</v>
      </c>
      <c r="IT12" s="395">
        <v>10.67</v>
      </c>
      <c r="IU12" s="395"/>
      <c r="IV12" s="389" t="s">
        <v>298</v>
      </c>
      <c r="IW12" s="395">
        <f t="shared" si="36"/>
        <v>1.3599999999999994</v>
      </c>
      <c r="IX12" s="396">
        <f t="shared" si="37"/>
        <v>0.14607948442534902</v>
      </c>
      <c r="IY12" s="396"/>
      <c r="IZ12" s="396"/>
      <c r="JA12" s="396"/>
      <c r="JB12" s="397" t="s">
        <v>39</v>
      </c>
      <c r="JC12" s="398"/>
      <c r="JD12" s="389"/>
      <c r="JE12" s="389"/>
      <c r="JF12" s="389"/>
      <c r="JI12" s="394">
        <v>8.4499999999999993</v>
      </c>
      <c r="JJ12" s="395">
        <v>9.31</v>
      </c>
      <c r="JK12" s="395">
        <v>10.67</v>
      </c>
      <c r="JL12" s="395"/>
      <c r="JM12" s="389" t="s">
        <v>298</v>
      </c>
      <c r="JN12" s="395">
        <f t="shared" si="38"/>
        <v>1.3599999999999994</v>
      </c>
      <c r="JO12" s="396">
        <f t="shared" si="39"/>
        <v>0.14607948442534902</v>
      </c>
      <c r="JP12" s="396"/>
      <c r="JQ12" s="396"/>
      <c r="JR12" s="396"/>
      <c r="JS12" s="397" t="s">
        <v>39</v>
      </c>
      <c r="JT12" s="398"/>
      <c r="JU12" s="389"/>
      <c r="JV12" s="389"/>
      <c r="JW12" s="389"/>
      <c r="JX12" s="394"/>
      <c r="KA12" s="394">
        <v>9</v>
      </c>
      <c r="KB12" s="395">
        <v>9.31</v>
      </c>
      <c r="KC12" s="395">
        <v>10.67</v>
      </c>
      <c r="KD12" s="395"/>
      <c r="KE12" s="389" t="s">
        <v>298</v>
      </c>
      <c r="KF12" s="395">
        <f t="shared" si="40"/>
        <v>1.3599999999999994</v>
      </c>
      <c r="KG12" s="396">
        <f t="shared" si="41"/>
        <v>0.14607948442534902</v>
      </c>
      <c r="KH12" s="396"/>
      <c r="KI12" s="396"/>
      <c r="KJ12" s="396"/>
      <c r="KK12" s="397" t="s">
        <v>39</v>
      </c>
      <c r="KL12" s="398"/>
      <c r="KM12" s="389"/>
      <c r="KN12" s="389"/>
      <c r="KO12" s="389"/>
      <c r="KP12" s="394"/>
      <c r="KR12" s="399" t="s">
        <v>845</v>
      </c>
      <c r="KS12" s="395">
        <v>9.31</v>
      </c>
      <c r="KT12" s="395">
        <v>10.67</v>
      </c>
      <c r="KU12" s="395"/>
      <c r="KV12" s="390" t="s">
        <v>62</v>
      </c>
      <c r="KW12" s="395">
        <f t="shared" si="42"/>
        <v>1.3599999999999994</v>
      </c>
      <c r="KX12" s="396">
        <f t="shared" si="43"/>
        <v>0.14607948442534902</v>
      </c>
      <c r="KY12" s="396"/>
      <c r="KZ12" s="396"/>
      <c r="LA12" s="396"/>
      <c r="LB12" s="397" t="s">
        <v>39</v>
      </c>
      <c r="LC12" s="398"/>
      <c r="LD12" s="389"/>
      <c r="LE12" s="389"/>
      <c r="LF12" s="389"/>
      <c r="LG12" s="394"/>
      <c r="LJ12" s="399" t="s">
        <v>845</v>
      </c>
      <c r="LK12" s="395">
        <v>9.31</v>
      </c>
      <c r="LL12" s="395">
        <v>10.67</v>
      </c>
      <c r="LM12" s="395">
        <f t="shared" si="44"/>
        <v>11.5236</v>
      </c>
      <c r="LN12" s="390" t="s">
        <v>298</v>
      </c>
      <c r="LO12" s="395">
        <f t="shared" si="45"/>
        <v>1.3599999999999994</v>
      </c>
      <c r="LP12" s="396">
        <f t="shared" si="46"/>
        <v>0.14607948442534902</v>
      </c>
      <c r="LQ12" s="396"/>
      <c r="LR12" s="396"/>
      <c r="LS12" s="396"/>
      <c r="LT12" s="397" t="s">
        <v>39</v>
      </c>
      <c r="LU12" s="398"/>
      <c r="LV12" s="389"/>
      <c r="LW12" s="389"/>
      <c r="LX12" s="389"/>
      <c r="LY12" s="394"/>
      <c r="MA12" s="399"/>
      <c r="MB12" s="395">
        <v>9.61</v>
      </c>
      <c r="MC12" s="395">
        <v>10.67</v>
      </c>
      <c r="MD12" s="395"/>
      <c r="ME12" s="390" t="s">
        <v>298</v>
      </c>
      <c r="MF12" s="395">
        <f t="shared" si="47"/>
        <v>1.0600000000000005</v>
      </c>
      <c r="MG12" s="396">
        <f t="shared" si="48"/>
        <v>0.11030176899063482</v>
      </c>
      <c r="MH12" s="396"/>
      <c r="MI12" s="396"/>
      <c r="MJ12" s="396"/>
      <c r="MK12" s="397" t="s">
        <v>39</v>
      </c>
      <c r="ML12" s="398"/>
      <c r="MM12" s="389"/>
      <c r="MN12" s="389"/>
      <c r="MO12" s="389"/>
      <c r="MP12" s="394"/>
      <c r="MR12" s="399"/>
      <c r="MS12" s="395">
        <v>9.61</v>
      </c>
      <c r="MT12" s="395">
        <v>10.67</v>
      </c>
      <c r="MU12" s="395">
        <f>1.08*MT12</f>
        <v>11.5236</v>
      </c>
      <c r="MV12" s="390" t="s">
        <v>298</v>
      </c>
      <c r="MW12" s="395">
        <f t="shared" si="49"/>
        <v>1.0600000000000005</v>
      </c>
      <c r="MX12" s="396">
        <f t="shared" si="50"/>
        <v>0.11030176899063482</v>
      </c>
      <c r="MY12" s="396"/>
      <c r="MZ12" s="396"/>
      <c r="NA12" s="396"/>
      <c r="NB12" s="397" t="s">
        <v>39</v>
      </c>
      <c r="NC12" s="398"/>
      <c r="ND12" s="389"/>
      <c r="NE12" s="389"/>
      <c r="NF12" s="389"/>
      <c r="NG12" s="394"/>
      <c r="NJ12" s="399"/>
      <c r="NK12" s="395">
        <v>9.61</v>
      </c>
      <c r="NL12" s="395">
        <v>10.67</v>
      </c>
      <c r="NM12" s="400">
        <f t="shared" si="15"/>
        <v>11.5236</v>
      </c>
      <c r="NN12" s="390" t="s">
        <v>298</v>
      </c>
      <c r="NO12" s="395">
        <f t="shared" si="51"/>
        <v>1.0600000000000005</v>
      </c>
      <c r="NP12" s="396">
        <f t="shared" si="52"/>
        <v>0.11030176899063482</v>
      </c>
      <c r="NQ12" s="396"/>
      <c r="NR12" s="396"/>
      <c r="NS12" s="396"/>
      <c r="NT12" s="397" t="s">
        <v>39</v>
      </c>
      <c r="NU12" s="398"/>
      <c r="NV12" s="389"/>
      <c r="NW12" s="389"/>
      <c r="NX12" s="389"/>
      <c r="NY12" s="394"/>
      <c r="OB12" s="399"/>
      <c r="OC12" s="395">
        <v>9.61</v>
      </c>
      <c r="OD12" s="395">
        <v>10.67</v>
      </c>
      <c r="OE12" s="401">
        <f t="shared" si="18"/>
        <v>11.4169</v>
      </c>
      <c r="OF12" s="390" t="s">
        <v>826</v>
      </c>
      <c r="OG12" s="395">
        <f t="shared" si="19"/>
        <v>1.0600000000000005</v>
      </c>
      <c r="OH12" s="396">
        <f t="shared" si="20"/>
        <v>0.11030176899063482</v>
      </c>
      <c r="OI12" s="396"/>
      <c r="OJ12" s="396"/>
      <c r="OK12" s="396"/>
      <c r="OL12" s="397" t="s">
        <v>39</v>
      </c>
      <c r="OM12" s="398"/>
      <c r="ON12" s="389"/>
      <c r="OO12" s="394"/>
      <c r="OR12" s="399"/>
      <c r="OS12" s="395">
        <v>9.61</v>
      </c>
      <c r="OT12" s="395">
        <v>10.67</v>
      </c>
      <c r="OU12" s="401">
        <f t="shared" si="21"/>
        <v>11.4169</v>
      </c>
      <c r="OV12" s="390" t="s">
        <v>826</v>
      </c>
      <c r="OW12" s="395">
        <f t="shared" si="22"/>
        <v>1.0600000000000005</v>
      </c>
      <c r="OX12" s="396">
        <f t="shared" si="23"/>
        <v>0.11030176899063482</v>
      </c>
      <c r="OY12" s="396"/>
      <c r="OZ12" s="396"/>
      <c r="PA12" s="396"/>
      <c r="PB12" s="397" t="s">
        <v>39</v>
      </c>
      <c r="PC12" s="398"/>
      <c r="PD12" s="389"/>
      <c r="PE12" s="394"/>
      <c r="PH12" s="399"/>
      <c r="PI12" s="395">
        <v>9.61</v>
      </c>
      <c r="PJ12" s="395">
        <v>10.67</v>
      </c>
      <c r="PK12" s="401"/>
      <c r="PL12" s="390" t="s">
        <v>826</v>
      </c>
      <c r="PM12" s="395">
        <f t="shared" si="24"/>
        <v>1.0600000000000005</v>
      </c>
      <c r="PN12" s="396">
        <f t="shared" si="25"/>
        <v>0.11030176899063482</v>
      </c>
      <c r="PO12" s="396"/>
      <c r="PP12" s="396"/>
      <c r="PQ12" s="396"/>
      <c r="PR12" s="397" t="s">
        <v>39</v>
      </c>
      <c r="PS12" s="398"/>
      <c r="PT12" s="389"/>
      <c r="PU12" s="394"/>
      <c r="PW12" s="399"/>
      <c r="PX12" s="395">
        <v>9.61</v>
      </c>
      <c r="PY12" s="395">
        <v>10.67</v>
      </c>
      <c r="PZ12" s="401"/>
      <c r="QA12" s="390" t="s">
        <v>826</v>
      </c>
      <c r="QB12" s="395">
        <f t="shared" si="26"/>
        <v>1.0600000000000005</v>
      </c>
      <c r="QC12" s="396">
        <f t="shared" si="27"/>
        <v>0.11030176899063482</v>
      </c>
      <c r="QD12" s="396"/>
      <c r="QE12" s="396"/>
      <c r="QF12" s="396"/>
      <c r="QG12" s="397" t="s">
        <v>39</v>
      </c>
      <c r="QH12" s="398"/>
      <c r="QI12" s="389"/>
      <c r="QJ12" s="394"/>
      <c r="QM12" s="399"/>
      <c r="QN12" s="395">
        <v>9.61</v>
      </c>
      <c r="QO12" s="395">
        <v>10.67</v>
      </c>
      <c r="QP12" s="401"/>
      <c r="QQ12" s="390" t="s">
        <v>826</v>
      </c>
      <c r="QR12" s="395">
        <f t="shared" si="28"/>
        <v>1.0600000000000005</v>
      </c>
      <c r="QS12" s="396">
        <f t="shared" si="29"/>
        <v>0.11030176899063482</v>
      </c>
      <c r="QT12" s="396"/>
      <c r="QU12" s="396"/>
      <c r="QV12" s="396"/>
      <c r="QW12" s="397" t="s">
        <v>39</v>
      </c>
      <c r="QX12" s="398"/>
      <c r="QY12" s="389"/>
      <c r="QZ12" s="394"/>
      <c r="RB12" s="399"/>
      <c r="RC12" s="395">
        <v>9.61</v>
      </c>
      <c r="RD12" s="395">
        <v>10.67</v>
      </c>
      <c r="RE12" s="401"/>
      <c r="RF12" s="390" t="s">
        <v>826</v>
      </c>
      <c r="RG12" s="395">
        <f t="shared" si="30"/>
        <v>1.0600000000000005</v>
      </c>
      <c r="RH12" s="396">
        <f t="shared" si="31"/>
        <v>0.11030176899063482</v>
      </c>
      <c r="RI12" s="396"/>
      <c r="RJ12" s="396"/>
      <c r="RK12" s="396"/>
      <c r="RL12" s="397" t="s">
        <v>39</v>
      </c>
      <c r="RM12" s="398"/>
      <c r="RN12" s="389"/>
      <c r="RO12" s="394"/>
    </row>
    <row r="13" spans="1:483">
      <c r="A13" s="248" t="s">
        <v>846</v>
      </c>
      <c r="B13" s="249">
        <v>190</v>
      </c>
      <c r="C13" s="248" t="s">
        <v>91</v>
      </c>
      <c r="D13" s="250">
        <v>1033</v>
      </c>
      <c r="E13" s="251" t="s">
        <v>822</v>
      </c>
      <c r="F13" s="355" t="s">
        <v>823</v>
      </c>
      <c r="G13" s="248" t="s">
        <v>847</v>
      </c>
      <c r="H13" s="248"/>
      <c r="I13" s="248"/>
      <c r="DU13" s="13"/>
      <c r="DV13" s="248"/>
      <c r="DW13" s="248"/>
      <c r="DX13" s="248"/>
      <c r="DY13" s="248"/>
      <c r="DZ13" s="248"/>
      <c r="EA13" s="248"/>
      <c r="EB13" s="248"/>
      <c r="EC13" s="248"/>
      <c r="ED13" s="248"/>
      <c r="EE13" s="248"/>
      <c r="EF13" s="248"/>
      <c r="EI13" s="13"/>
      <c r="EJ13" s="253"/>
      <c r="EK13" s="253"/>
      <c r="EL13" s="248"/>
      <c r="EM13" s="248"/>
      <c r="EN13" s="248"/>
      <c r="EO13" s="248"/>
      <c r="EP13" s="248"/>
      <c r="EQ13" s="248"/>
      <c r="ER13" s="248"/>
      <c r="ES13" s="248"/>
      <c r="EV13" s="13"/>
      <c r="EW13" s="253"/>
      <c r="EX13" s="253"/>
      <c r="EY13" s="248"/>
      <c r="EZ13" s="248"/>
      <c r="FA13" s="248"/>
      <c r="FB13" s="248"/>
      <c r="FC13" s="248"/>
      <c r="FD13" s="248"/>
      <c r="FE13" s="248"/>
      <c r="FF13" s="248"/>
      <c r="FI13" s="13"/>
      <c r="FJ13" s="253">
        <v>8.89</v>
      </c>
      <c r="FK13" s="253">
        <v>11</v>
      </c>
      <c r="FL13" s="248" t="s">
        <v>298</v>
      </c>
      <c r="FM13" s="253">
        <f>FK13-FJ13</f>
        <v>2.1099999999999994</v>
      </c>
      <c r="FN13" s="255">
        <f>FM13/FJ13</f>
        <v>0.23734533183352072</v>
      </c>
      <c r="FO13" s="254" t="s">
        <v>39</v>
      </c>
      <c r="FP13" s="248"/>
      <c r="FQ13" s="248"/>
      <c r="FR13" s="248"/>
      <c r="FS13" s="248"/>
      <c r="FV13" s="13"/>
      <c r="FW13" s="253">
        <v>8.89</v>
      </c>
      <c r="FX13" s="253">
        <v>11</v>
      </c>
      <c r="FY13" s="253"/>
      <c r="FZ13" s="248" t="s">
        <v>298</v>
      </c>
      <c r="GA13" s="253">
        <f>FX13-FW13</f>
        <v>2.1099999999999994</v>
      </c>
      <c r="GB13" s="255">
        <f>GA13/FW13</f>
        <v>0.23734533183352072</v>
      </c>
      <c r="GC13" s="254" t="s">
        <v>39</v>
      </c>
      <c r="GD13" s="248"/>
      <c r="GE13" s="248"/>
      <c r="GF13" s="248"/>
      <c r="GG13" s="248"/>
      <c r="GJ13" s="13"/>
      <c r="GK13" s="253">
        <v>8.89</v>
      </c>
      <c r="GL13" s="253">
        <v>11</v>
      </c>
      <c r="GM13" s="253"/>
      <c r="GN13" s="248" t="s">
        <v>298</v>
      </c>
      <c r="GO13" s="253">
        <f>GL13-GK13</f>
        <v>2.1099999999999994</v>
      </c>
      <c r="GP13" s="255">
        <f>GO13/GK13</f>
        <v>0.23734533183352072</v>
      </c>
      <c r="GQ13" s="254" t="s">
        <v>39</v>
      </c>
      <c r="GR13" s="287"/>
      <c r="GS13" s="248"/>
      <c r="GT13" s="248"/>
      <c r="GU13" s="248"/>
      <c r="GX13" s="13"/>
      <c r="GY13" s="253">
        <v>8.89</v>
      </c>
      <c r="GZ13" s="253">
        <v>11</v>
      </c>
      <c r="HA13" s="253"/>
      <c r="HB13" s="248" t="s">
        <v>298</v>
      </c>
      <c r="HC13" s="253">
        <f>GZ13-GY13</f>
        <v>2.1099999999999994</v>
      </c>
      <c r="HD13" s="255">
        <f>HC13/GY13</f>
        <v>0.23734533183352072</v>
      </c>
      <c r="HE13" s="254" t="s">
        <v>39</v>
      </c>
      <c r="HF13" s="287"/>
      <c r="HG13" s="248"/>
      <c r="HH13" s="248"/>
      <c r="HI13" s="248"/>
      <c r="HL13" s="13"/>
      <c r="HM13" s="253">
        <v>8.89</v>
      </c>
      <c r="HN13" s="253">
        <v>11</v>
      </c>
      <c r="HO13" s="253"/>
      <c r="HP13" s="248" t="s">
        <v>298</v>
      </c>
      <c r="HQ13" s="253">
        <f t="shared" si="32"/>
        <v>2.1099999999999994</v>
      </c>
      <c r="HR13" s="255">
        <f t="shared" si="33"/>
        <v>0.23734533183352072</v>
      </c>
      <c r="HS13" s="254" t="s">
        <v>39</v>
      </c>
      <c r="HT13" s="287"/>
      <c r="HU13" s="248"/>
      <c r="HV13" s="248"/>
      <c r="HW13" s="248"/>
      <c r="HY13" s="13"/>
      <c r="HZ13" s="253">
        <v>8.89</v>
      </c>
      <c r="IA13" s="253">
        <v>11</v>
      </c>
      <c r="IB13" s="253"/>
      <c r="IC13" s="248" t="s">
        <v>298</v>
      </c>
      <c r="ID13" s="253">
        <f t="shared" si="34"/>
        <v>2.1099999999999994</v>
      </c>
      <c r="IE13" s="255">
        <f t="shared" si="35"/>
        <v>0.23734533183352072</v>
      </c>
      <c r="IF13" s="255"/>
      <c r="IG13" s="255"/>
      <c r="IH13" s="255"/>
      <c r="II13" s="254" t="s">
        <v>39</v>
      </c>
      <c r="IJ13" s="287"/>
      <c r="IK13" s="248"/>
      <c r="IL13" s="248"/>
      <c r="IM13" s="248"/>
      <c r="IR13" s="13"/>
      <c r="IS13" s="253">
        <v>8.89</v>
      </c>
      <c r="IT13" s="253">
        <v>11</v>
      </c>
      <c r="IU13" s="253"/>
      <c r="IV13" s="248" t="s">
        <v>298</v>
      </c>
      <c r="IW13" s="253">
        <f t="shared" si="36"/>
        <v>2.1099999999999994</v>
      </c>
      <c r="IX13" s="255">
        <f t="shared" si="37"/>
        <v>0.23734533183352072</v>
      </c>
      <c r="IY13" s="255"/>
      <c r="IZ13" s="255"/>
      <c r="JA13" s="255"/>
      <c r="JB13" s="254" t="s">
        <v>39</v>
      </c>
      <c r="JC13" s="287"/>
      <c r="JD13" s="248"/>
      <c r="JE13" s="248"/>
      <c r="JF13" s="248"/>
      <c r="JI13" s="13"/>
      <c r="JJ13" s="253">
        <v>8.89</v>
      </c>
      <c r="JK13" s="253">
        <v>11</v>
      </c>
      <c r="JL13" s="253"/>
      <c r="JM13" s="248" t="s">
        <v>298</v>
      </c>
      <c r="JN13" s="253">
        <f t="shared" si="38"/>
        <v>2.1099999999999994</v>
      </c>
      <c r="JO13" s="255">
        <f t="shared" si="39"/>
        <v>0.23734533183352072</v>
      </c>
      <c r="JP13" s="255"/>
      <c r="JQ13" s="255"/>
      <c r="JR13" s="255"/>
      <c r="JS13" s="254" t="s">
        <v>39</v>
      </c>
      <c r="JT13" s="287"/>
      <c r="JU13" s="248"/>
      <c r="JV13" s="248"/>
      <c r="JW13" s="248"/>
      <c r="JX13" s="13"/>
      <c r="KA13" s="13">
        <f>KA14-KA12</f>
        <v>13.510000000000002</v>
      </c>
      <c r="KB13" s="253">
        <v>8.89</v>
      </c>
      <c r="KC13" s="253">
        <v>11</v>
      </c>
      <c r="KD13" s="253"/>
      <c r="KE13" s="248" t="s">
        <v>298</v>
      </c>
      <c r="KF13" s="253">
        <f t="shared" si="40"/>
        <v>2.1099999999999994</v>
      </c>
      <c r="KG13" s="255">
        <f t="shared" si="41"/>
        <v>0.23734533183352072</v>
      </c>
      <c r="KH13" s="255"/>
      <c r="KI13" s="255"/>
      <c r="KJ13" s="255"/>
      <c r="KK13" s="254" t="s">
        <v>39</v>
      </c>
      <c r="KL13" s="287"/>
      <c r="KM13" s="248"/>
      <c r="KN13" s="248"/>
      <c r="KO13" s="248"/>
      <c r="KP13" s="13"/>
      <c r="KR13" s="291" t="s">
        <v>848</v>
      </c>
      <c r="KS13" s="253">
        <v>8.89</v>
      </c>
      <c r="KT13" s="253">
        <v>11</v>
      </c>
      <c r="KU13" s="253"/>
      <c r="KV13" s="249" t="s">
        <v>62</v>
      </c>
      <c r="KW13" s="253">
        <f t="shared" si="42"/>
        <v>2.1099999999999994</v>
      </c>
      <c r="KX13" s="255">
        <f t="shared" si="43"/>
        <v>0.23734533183352072</v>
      </c>
      <c r="KY13" s="255"/>
      <c r="KZ13" s="255"/>
      <c r="LA13" s="255"/>
      <c r="LB13" s="254" t="s">
        <v>39</v>
      </c>
      <c r="LC13" s="287"/>
      <c r="LD13" s="248"/>
      <c r="LE13" s="248"/>
      <c r="LF13" s="248"/>
      <c r="LG13" s="13"/>
      <c r="LJ13" s="291" t="s">
        <v>848</v>
      </c>
      <c r="LK13" s="253">
        <v>8.89</v>
      </c>
      <c r="LL13" s="253">
        <v>11</v>
      </c>
      <c r="LM13" s="253">
        <f t="shared" si="44"/>
        <v>11.88</v>
      </c>
      <c r="LN13" s="249" t="s">
        <v>298</v>
      </c>
      <c r="LO13" s="253">
        <f t="shared" si="45"/>
        <v>2.1099999999999994</v>
      </c>
      <c r="LP13" s="255">
        <f t="shared" si="46"/>
        <v>0.23734533183352072</v>
      </c>
      <c r="LQ13" s="255"/>
      <c r="LR13" s="255"/>
      <c r="LS13" s="255"/>
      <c r="LT13" s="254" t="s">
        <v>39</v>
      </c>
      <c r="LU13" s="287"/>
      <c r="LV13" s="248"/>
      <c r="LW13" s="248"/>
      <c r="LX13" s="248"/>
      <c r="LY13" s="13"/>
      <c r="MA13" s="291"/>
      <c r="MB13" s="253">
        <v>9.19</v>
      </c>
      <c r="MC13" s="253">
        <v>11</v>
      </c>
      <c r="MD13" s="253"/>
      <c r="ME13" s="249" t="s">
        <v>298</v>
      </c>
      <c r="MF13" s="253">
        <f t="shared" si="47"/>
        <v>1.8100000000000005</v>
      </c>
      <c r="MG13" s="255">
        <f t="shared" si="48"/>
        <v>0.19695321001088145</v>
      </c>
      <c r="MH13" s="255"/>
      <c r="MI13" s="255"/>
      <c r="MJ13" s="255"/>
      <c r="MK13" s="254" t="s">
        <v>39</v>
      </c>
      <c r="ML13" s="287"/>
      <c r="MM13" s="248"/>
      <c r="MN13" s="248"/>
      <c r="MO13" s="248"/>
      <c r="MP13" s="13"/>
      <c r="MR13" s="291"/>
      <c r="MS13" s="253">
        <v>9.19</v>
      </c>
      <c r="MT13" s="253">
        <v>11</v>
      </c>
      <c r="MU13" s="253">
        <f>1.08*MT13</f>
        <v>11.88</v>
      </c>
      <c r="MV13" s="249" t="s">
        <v>298</v>
      </c>
      <c r="MW13" s="253">
        <f t="shared" si="49"/>
        <v>1.8100000000000005</v>
      </c>
      <c r="MX13" s="255">
        <f t="shared" si="50"/>
        <v>0.19695321001088145</v>
      </c>
      <c r="MY13" s="255"/>
      <c r="MZ13" s="255"/>
      <c r="NA13" s="255"/>
      <c r="NB13" s="254" t="s">
        <v>39</v>
      </c>
      <c r="NC13" s="287"/>
      <c r="ND13" s="248"/>
      <c r="NE13" s="248"/>
      <c r="NF13" s="248"/>
      <c r="NG13" s="13"/>
      <c r="NJ13" s="291"/>
      <c r="NK13" s="253">
        <v>9.19</v>
      </c>
      <c r="NL13" s="253">
        <v>11</v>
      </c>
      <c r="NM13" s="365">
        <f t="shared" si="15"/>
        <v>11.88</v>
      </c>
      <c r="NN13" s="249" t="s">
        <v>298</v>
      </c>
      <c r="NO13" s="253">
        <f t="shared" si="51"/>
        <v>1.8100000000000005</v>
      </c>
      <c r="NP13" s="255">
        <f t="shared" si="52"/>
        <v>0.19695321001088145</v>
      </c>
      <c r="NQ13" s="255"/>
      <c r="NR13" s="255"/>
      <c r="NS13" s="255"/>
      <c r="NT13" s="254" t="s">
        <v>39</v>
      </c>
      <c r="NU13" s="287"/>
      <c r="NV13" s="248"/>
      <c r="NW13" s="248"/>
      <c r="NX13" s="248"/>
      <c r="NY13" s="13"/>
      <c r="OB13" s="291"/>
      <c r="OC13" s="253">
        <v>9.19</v>
      </c>
      <c r="OD13" s="253">
        <v>11</v>
      </c>
      <c r="OE13" s="383">
        <f t="shared" si="18"/>
        <v>11.770000000000001</v>
      </c>
      <c r="OF13" s="249" t="s">
        <v>826</v>
      </c>
      <c r="OG13" s="253">
        <f t="shared" si="19"/>
        <v>1.8100000000000005</v>
      </c>
      <c r="OH13" s="255">
        <f t="shared" si="20"/>
        <v>0.19695321001088145</v>
      </c>
      <c r="OI13" s="255"/>
      <c r="OJ13" s="255"/>
      <c r="OK13" s="255"/>
      <c r="OL13" s="254" t="s">
        <v>39</v>
      </c>
      <c r="OM13" s="287"/>
      <c r="ON13" s="248"/>
      <c r="OO13" s="13"/>
      <c r="OR13" s="291"/>
      <c r="OS13" s="253">
        <v>9.19</v>
      </c>
      <c r="OT13" s="253">
        <v>11</v>
      </c>
      <c r="OU13" s="383">
        <f t="shared" si="21"/>
        <v>11.770000000000001</v>
      </c>
      <c r="OV13" s="249" t="s">
        <v>826</v>
      </c>
      <c r="OW13" s="253">
        <f t="shared" si="22"/>
        <v>1.8100000000000005</v>
      </c>
      <c r="OX13" s="255">
        <f t="shared" si="23"/>
        <v>0.19695321001088145</v>
      </c>
      <c r="OY13" s="255"/>
      <c r="OZ13" s="255"/>
      <c r="PA13" s="255"/>
      <c r="PB13" s="254" t="s">
        <v>39</v>
      </c>
      <c r="PC13" s="287"/>
      <c r="PD13" s="248"/>
      <c r="PE13" s="13"/>
      <c r="PH13" s="291"/>
      <c r="PI13" s="253">
        <v>9.19</v>
      </c>
      <c r="PJ13" s="253">
        <v>11</v>
      </c>
      <c r="PK13" s="383"/>
      <c r="PL13" s="249" t="s">
        <v>826</v>
      </c>
      <c r="PM13" s="253">
        <f t="shared" si="24"/>
        <v>1.8100000000000005</v>
      </c>
      <c r="PN13" s="255">
        <f t="shared" si="25"/>
        <v>0.19695321001088145</v>
      </c>
      <c r="PO13" s="255"/>
      <c r="PP13" s="255"/>
      <c r="PQ13" s="255"/>
      <c r="PR13" s="254" t="s">
        <v>39</v>
      </c>
      <c r="PS13" s="287"/>
      <c r="PT13" s="248"/>
      <c r="PU13" s="13"/>
      <c r="PW13" s="291"/>
      <c r="PX13" s="253">
        <v>9.19</v>
      </c>
      <c r="PY13" s="253">
        <v>11</v>
      </c>
      <c r="PZ13" s="383"/>
      <c r="QA13" s="249" t="s">
        <v>826</v>
      </c>
      <c r="QB13" s="253">
        <f t="shared" si="26"/>
        <v>1.8100000000000005</v>
      </c>
      <c r="QC13" s="255">
        <f t="shared" si="27"/>
        <v>0.19695321001088145</v>
      </c>
      <c r="QD13" s="255"/>
      <c r="QE13" s="255"/>
      <c r="QF13" s="255"/>
      <c r="QG13" s="254" t="s">
        <v>39</v>
      </c>
      <c r="QH13" s="287"/>
      <c r="QI13" s="248"/>
      <c r="QJ13" s="13"/>
      <c r="QM13" s="291"/>
      <c r="QN13" s="253">
        <v>9.19</v>
      </c>
      <c r="QO13" s="253">
        <v>11</v>
      </c>
      <c r="QP13" s="401"/>
      <c r="QQ13" s="249" t="s">
        <v>826</v>
      </c>
      <c r="QR13" s="253">
        <f t="shared" si="28"/>
        <v>1.8100000000000005</v>
      </c>
      <c r="QS13" s="255">
        <f t="shared" si="29"/>
        <v>0.19695321001088145</v>
      </c>
      <c r="QT13" s="255"/>
      <c r="QU13" s="255"/>
      <c r="QV13" s="255"/>
      <c r="QW13" s="254" t="s">
        <v>39</v>
      </c>
      <c r="QX13" s="287"/>
      <c r="QY13" s="248"/>
      <c r="QZ13" s="13"/>
      <c r="RB13" s="291"/>
      <c r="RC13" s="253">
        <v>9.19</v>
      </c>
      <c r="RD13" s="253">
        <v>11</v>
      </c>
      <c r="RE13" s="401"/>
      <c r="RF13" s="249" t="s">
        <v>826</v>
      </c>
      <c r="RG13" s="253">
        <f t="shared" si="30"/>
        <v>1.8100000000000005</v>
      </c>
      <c r="RH13" s="255">
        <f t="shared" si="31"/>
        <v>0.19695321001088145</v>
      </c>
      <c r="RI13" s="255"/>
      <c r="RJ13" s="255"/>
      <c r="RK13" s="255"/>
      <c r="RL13" s="254" t="s">
        <v>39</v>
      </c>
      <c r="RM13" s="287"/>
      <c r="RN13" s="248"/>
      <c r="RO13" s="13"/>
    </row>
    <row r="14" spans="1:483">
      <c r="A14" s="248" t="s">
        <v>849</v>
      </c>
      <c r="B14" s="249">
        <v>190</v>
      </c>
      <c r="C14" s="248" t="s">
        <v>91</v>
      </c>
      <c r="D14" s="250">
        <v>1033</v>
      </c>
      <c r="E14" s="251" t="s">
        <v>822</v>
      </c>
      <c r="F14" s="355" t="s">
        <v>823</v>
      </c>
      <c r="G14" s="248" t="s">
        <v>850</v>
      </c>
      <c r="H14" s="248"/>
      <c r="I14" s="248"/>
      <c r="DU14" s="13"/>
      <c r="DV14" s="248"/>
      <c r="DW14" s="248"/>
      <c r="DX14" s="248"/>
      <c r="DY14" s="248"/>
      <c r="DZ14" s="248"/>
      <c r="EA14" s="248"/>
      <c r="EB14" s="248"/>
      <c r="EC14" s="248"/>
      <c r="ED14" s="248"/>
      <c r="EE14" s="248"/>
      <c r="EF14" s="248"/>
      <c r="EI14" s="13"/>
      <c r="EJ14" s="253"/>
      <c r="EK14" s="253">
        <v>2.77</v>
      </c>
      <c r="EL14" s="248" t="s">
        <v>298</v>
      </c>
      <c r="EM14" s="248"/>
      <c r="EN14" s="248"/>
      <c r="EO14" s="248"/>
      <c r="EP14" s="248"/>
      <c r="EQ14" s="248"/>
      <c r="ER14" s="248"/>
      <c r="ES14" s="248"/>
      <c r="EV14" s="13"/>
      <c r="EW14" s="253"/>
      <c r="EX14" s="253">
        <v>2.77</v>
      </c>
      <c r="EY14" s="248" t="s">
        <v>298</v>
      </c>
      <c r="EZ14" s="248"/>
      <c r="FA14" s="248"/>
      <c r="FB14" s="248"/>
      <c r="FC14" s="248"/>
      <c r="FD14" s="248"/>
      <c r="FE14" s="248"/>
      <c r="FF14" s="248"/>
      <c r="FI14" s="13"/>
      <c r="FJ14" s="253">
        <v>26.577999999999999</v>
      </c>
      <c r="FK14" s="253">
        <v>27.7</v>
      </c>
      <c r="FL14" s="248" t="s">
        <v>298</v>
      </c>
      <c r="FM14" s="253">
        <f>FK14-FJ14</f>
        <v>1.1219999999999999</v>
      </c>
      <c r="FN14" s="255">
        <f>FM14/FJ14</f>
        <v>4.2215366092256748E-2</v>
      </c>
      <c r="FO14" s="254" t="s">
        <v>39</v>
      </c>
      <c r="FP14" s="248"/>
      <c r="FQ14" s="248"/>
      <c r="FR14" s="248"/>
      <c r="FS14" s="248"/>
      <c r="FV14" s="13"/>
      <c r="FW14" s="253">
        <v>26.577999999999999</v>
      </c>
      <c r="FX14" s="253">
        <v>27.7</v>
      </c>
      <c r="FY14" s="253"/>
      <c r="FZ14" s="248" t="s">
        <v>298</v>
      </c>
      <c r="GA14" s="253">
        <f>FX14-FW14</f>
        <v>1.1219999999999999</v>
      </c>
      <c r="GB14" s="255">
        <f>GA14/FW14</f>
        <v>4.2215366092256748E-2</v>
      </c>
      <c r="GC14" s="254" t="s">
        <v>39</v>
      </c>
      <c r="GD14" s="248"/>
      <c r="GE14" s="248"/>
      <c r="GF14" s="248"/>
      <c r="GG14" s="248"/>
      <c r="GJ14" s="13"/>
      <c r="GK14" s="289">
        <v>25.98</v>
      </c>
      <c r="GL14" s="253">
        <v>27.7</v>
      </c>
      <c r="GM14" s="253"/>
      <c r="GN14" s="248" t="s">
        <v>298</v>
      </c>
      <c r="GO14" s="253">
        <f>GL14-GK14</f>
        <v>1.7199999999999989</v>
      </c>
      <c r="GP14" s="255">
        <f>GO14/GK14</f>
        <v>6.6204772902232437E-2</v>
      </c>
      <c r="GQ14" s="254" t="s">
        <v>39</v>
      </c>
      <c r="GR14" s="287"/>
      <c r="GS14" s="248"/>
      <c r="GT14" s="248"/>
      <c r="GU14" s="248"/>
      <c r="GX14" s="13"/>
      <c r="GY14" s="289">
        <v>25.98</v>
      </c>
      <c r="GZ14" s="253">
        <v>27.7</v>
      </c>
      <c r="HA14" s="253"/>
      <c r="HB14" s="248" t="s">
        <v>298</v>
      </c>
      <c r="HC14" s="253">
        <f>GZ14-GY14</f>
        <v>1.7199999999999989</v>
      </c>
      <c r="HD14" s="255">
        <f>HC14/GY14</f>
        <v>6.6204772902232437E-2</v>
      </c>
      <c r="HE14" s="254" t="s">
        <v>39</v>
      </c>
      <c r="HF14" s="287"/>
      <c r="HG14" s="248"/>
      <c r="HH14" s="248"/>
      <c r="HI14" s="248"/>
      <c r="HL14" s="13"/>
      <c r="HM14" s="289">
        <v>25.98</v>
      </c>
      <c r="HN14" s="253">
        <v>27.7</v>
      </c>
      <c r="HO14" s="253"/>
      <c r="HP14" s="248" t="s">
        <v>298</v>
      </c>
      <c r="HQ14" s="253">
        <f t="shared" si="32"/>
        <v>1.7199999999999989</v>
      </c>
      <c r="HR14" s="255">
        <f t="shared" si="33"/>
        <v>6.6204772902232437E-2</v>
      </c>
      <c r="HS14" s="254" t="s">
        <v>39</v>
      </c>
      <c r="HT14" s="287"/>
      <c r="HU14" s="248"/>
      <c r="HV14" s="248"/>
      <c r="HW14" s="248"/>
      <c r="HY14" s="13"/>
      <c r="HZ14" s="289">
        <v>25.98</v>
      </c>
      <c r="IA14" s="253">
        <v>27.7</v>
      </c>
      <c r="IB14" s="253"/>
      <c r="IC14" s="248" t="s">
        <v>298</v>
      </c>
      <c r="ID14" s="253">
        <f t="shared" si="34"/>
        <v>1.7199999999999989</v>
      </c>
      <c r="IE14" s="255">
        <f t="shared" si="35"/>
        <v>6.6204772902232437E-2</v>
      </c>
      <c r="IF14" s="255"/>
      <c r="IG14" s="255"/>
      <c r="IH14" s="255"/>
      <c r="II14" s="254" t="s">
        <v>39</v>
      </c>
      <c r="IJ14" s="287"/>
      <c r="IK14" s="248"/>
      <c r="IL14" s="248"/>
      <c r="IM14" s="248"/>
      <c r="IR14" s="13"/>
      <c r="IS14" s="289">
        <v>25.98</v>
      </c>
      <c r="IT14" s="253">
        <v>27.7</v>
      </c>
      <c r="IU14" s="253"/>
      <c r="IV14" s="248" t="s">
        <v>298</v>
      </c>
      <c r="IW14" s="253">
        <f t="shared" si="36"/>
        <v>1.7199999999999989</v>
      </c>
      <c r="IX14" s="255">
        <f t="shared" si="37"/>
        <v>6.6204772902232437E-2</v>
      </c>
      <c r="IY14" s="255"/>
      <c r="IZ14" s="255"/>
      <c r="JA14" s="255"/>
      <c r="JB14" s="254" t="s">
        <v>39</v>
      </c>
      <c r="JC14" s="287"/>
      <c r="JD14" s="248"/>
      <c r="JE14" s="248"/>
      <c r="JF14" s="248"/>
      <c r="JI14" s="13"/>
      <c r="JJ14" s="289">
        <v>25.98</v>
      </c>
      <c r="JK14" s="253">
        <v>27.7</v>
      </c>
      <c r="JL14" s="253"/>
      <c r="JM14" s="248" t="s">
        <v>298</v>
      </c>
      <c r="JN14" s="253">
        <f t="shared" si="38"/>
        <v>1.7199999999999989</v>
      </c>
      <c r="JO14" s="255">
        <f t="shared" si="39"/>
        <v>6.6204772902232437E-2</v>
      </c>
      <c r="JP14" s="255"/>
      <c r="JQ14" s="255"/>
      <c r="JR14" s="255"/>
      <c r="JS14" s="254" t="s">
        <v>39</v>
      </c>
      <c r="JT14" s="287"/>
      <c r="JU14" s="248"/>
      <c r="JV14" s="248"/>
      <c r="JW14" s="248"/>
      <c r="JX14" s="13"/>
      <c r="JZ14" s="237">
        <f>KA14/KB14</f>
        <v>0.86643571978444966</v>
      </c>
      <c r="KA14" s="13">
        <f>22.51</f>
        <v>22.51</v>
      </c>
      <c r="KB14" s="289">
        <v>25.98</v>
      </c>
      <c r="KC14" s="253">
        <v>27.7</v>
      </c>
      <c r="KD14" s="253">
        <f>KB14-14</f>
        <v>11.98</v>
      </c>
      <c r="KE14" s="248" t="s">
        <v>298</v>
      </c>
      <c r="KF14" s="253">
        <f t="shared" si="40"/>
        <v>1.7199999999999989</v>
      </c>
      <c r="KG14" s="255">
        <f t="shared" si="41"/>
        <v>6.6204772902232437E-2</v>
      </c>
      <c r="KH14" s="255"/>
      <c r="KI14" s="255"/>
      <c r="KJ14" s="255"/>
      <c r="KK14" s="254" t="s">
        <v>39</v>
      </c>
      <c r="KL14" s="287"/>
      <c r="KM14" s="248"/>
      <c r="KN14" s="248"/>
      <c r="KO14" s="248"/>
      <c r="KP14" s="13"/>
      <c r="KR14" s="13"/>
      <c r="KS14" s="289">
        <v>25.98</v>
      </c>
      <c r="KT14" s="253">
        <v>27.7</v>
      </c>
      <c r="KU14" s="253"/>
      <c r="KV14" s="249" t="s">
        <v>62</v>
      </c>
      <c r="KW14" s="253">
        <f t="shared" si="42"/>
        <v>1.7199999999999989</v>
      </c>
      <c r="KX14" s="255">
        <f t="shared" si="43"/>
        <v>6.6204772902232437E-2</v>
      </c>
      <c r="KY14" s="255"/>
      <c r="KZ14" s="255"/>
      <c r="LA14" s="255"/>
      <c r="LB14" s="254" t="s">
        <v>39</v>
      </c>
      <c r="LC14" s="287"/>
      <c r="LD14" s="248"/>
      <c r="LE14" s="248"/>
      <c r="LF14" s="248"/>
      <c r="LG14" s="13"/>
      <c r="LJ14" s="13"/>
      <c r="LK14" s="289">
        <v>25.98</v>
      </c>
      <c r="LL14" s="253">
        <v>27.7</v>
      </c>
      <c r="LM14" s="253">
        <f t="shared" si="44"/>
        <v>29.916</v>
      </c>
      <c r="LN14" s="249" t="s">
        <v>298</v>
      </c>
      <c r="LO14" s="253">
        <f t="shared" si="45"/>
        <v>1.7199999999999989</v>
      </c>
      <c r="LP14" s="255">
        <f t="shared" si="46"/>
        <v>6.6204772902232437E-2</v>
      </c>
      <c r="LQ14" s="255"/>
      <c r="LR14" s="255"/>
      <c r="LS14" s="255"/>
      <c r="LT14" s="254" t="s">
        <v>39</v>
      </c>
      <c r="LU14" s="287"/>
      <c r="LV14" s="248"/>
      <c r="LW14" s="248"/>
      <c r="LX14" s="248"/>
      <c r="LY14" s="13"/>
      <c r="MA14" s="13"/>
      <c r="MB14" s="289">
        <v>25.98</v>
      </c>
      <c r="MC14" s="253">
        <v>27.7</v>
      </c>
      <c r="MD14" s="253"/>
      <c r="ME14" s="249" t="s">
        <v>298</v>
      </c>
      <c r="MF14" s="253">
        <f t="shared" si="47"/>
        <v>1.7199999999999989</v>
      </c>
      <c r="MG14" s="255">
        <f t="shared" si="48"/>
        <v>6.6204772902232437E-2</v>
      </c>
      <c r="MH14" s="255"/>
      <c r="MI14" s="255"/>
      <c r="MJ14" s="255"/>
      <c r="MK14" s="254" t="s">
        <v>39</v>
      </c>
      <c r="ML14" s="287"/>
      <c r="MM14" s="248"/>
      <c r="MN14" s="248"/>
      <c r="MO14" s="248"/>
      <c r="MP14" s="13"/>
      <c r="MR14" s="13"/>
      <c r="MS14" s="289">
        <v>25.98</v>
      </c>
      <c r="MT14" s="253">
        <v>27.7</v>
      </c>
      <c r="MU14" s="253">
        <f>1.08*MT14</f>
        <v>29.916</v>
      </c>
      <c r="MV14" s="249" t="s">
        <v>298</v>
      </c>
      <c r="MW14" s="253">
        <f t="shared" si="49"/>
        <v>1.7199999999999989</v>
      </c>
      <c r="MX14" s="255">
        <f t="shared" si="50"/>
        <v>6.6204772902232437E-2</v>
      </c>
      <c r="MY14" s="255"/>
      <c r="MZ14" s="255"/>
      <c r="NA14" s="255"/>
      <c r="NB14" s="254" t="s">
        <v>39</v>
      </c>
      <c r="NC14" s="287"/>
      <c r="ND14" s="248"/>
      <c r="NE14" s="248"/>
      <c r="NF14" s="248"/>
      <c r="NG14" s="13"/>
      <c r="NJ14" s="13" t="s">
        <v>851</v>
      </c>
      <c r="NK14" s="375">
        <v>25.75</v>
      </c>
      <c r="NL14" s="375">
        <v>27.47</v>
      </c>
      <c r="NM14" s="365">
        <f t="shared" si="15"/>
        <v>29.6676</v>
      </c>
      <c r="NN14" s="249" t="s">
        <v>298</v>
      </c>
      <c r="NO14" s="253">
        <f t="shared" si="51"/>
        <v>1.7199999999999989</v>
      </c>
      <c r="NP14" s="255">
        <f t="shared" si="52"/>
        <v>6.6796116504854328E-2</v>
      </c>
      <c r="NQ14" s="255"/>
      <c r="NR14" s="255"/>
      <c r="NS14" s="255"/>
      <c r="NT14" s="254" t="s">
        <v>39</v>
      </c>
      <c r="NU14" s="287"/>
      <c r="NV14" s="248"/>
      <c r="NW14" s="248"/>
      <c r="NX14" s="248"/>
      <c r="NY14" s="13"/>
      <c r="OB14" s="13" t="s">
        <v>851</v>
      </c>
      <c r="OC14" s="375">
        <v>25.75</v>
      </c>
      <c r="OD14" s="375">
        <v>27.47</v>
      </c>
      <c r="OE14" s="383">
        <f t="shared" si="18"/>
        <v>29.392900000000001</v>
      </c>
      <c r="OF14" s="249" t="s">
        <v>826</v>
      </c>
      <c r="OG14" s="253">
        <f t="shared" si="19"/>
        <v>1.7199999999999989</v>
      </c>
      <c r="OH14" s="255">
        <f t="shared" si="20"/>
        <v>6.6796116504854328E-2</v>
      </c>
      <c r="OI14" s="255"/>
      <c r="OJ14" s="255"/>
      <c r="OK14" s="255"/>
      <c r="OL14" s="254" t="s">
        <v>39</v>
      </c>
      <c r="OM14" s="287"/>
      <c r="ON14" s="248"/>
      <c r="OO14" s="13"/>
      <c r="OR14" s="13" t="s">
        <v>851</v>
      </c>
      <c r="OS14" s="375">
        <v>25.75</v>
      </c>
      <c r="OT14" s="375">
        <v>27.47</v>
      </c>
      <c r="OU14" s="383">
        <f t="shared" si="21"/>
        <v>29.392900000000001</v>
      </c>
      <c r="OV14" s="249" t="s">
        <v>826</v>
      </c>
      <c r="OW14" s="253">
        <f t="shared" si="22"/>
        <v>1.7199999999999989</v>
      </c>
      <c r="OX14" s="255">
        <f t="shared" si="23"/>
        <v>6.6796116504854328E-2</v>
      </c>
      <c r="OY14" s="255"/>
      <c r="OZ14" s="255"/>
      <c r="PA14" s="255"/>
      <c r="PB14" s="254" t="s">
        <v>39</v>
      </c>
      <c r="PC14" s="287"/>
      <c r="PD14" s="248"/>
      <c r="PE14" s="13"/>
      <c r="PH14" s="13" t="s">
        <v>851</v>
      </c>
      <c r="PI14" s="375">
        <v>25.75</v>
      </c>
      <c r="PJ14" s="375">
        <v>27.47</v>
      </c>
      <c r="PK14" s="383"/>
      <c r="PL14" s="249" t="s">
        <v>826</v>
      </c>
      <c r="PM14" s="253">
        <f t="shared" si="24"/>
        <v>1.7199999999999989</v>
      </c>
      <c r="PN14" s="255">
        <f t="shared" si="25"/>
        <v>6.6796116504854328E-2</v>
      </c>
      <c r="PO14" s="255"/>
      <c r="PP14" s="255"/>
      <c r="PQ14" s="255"/>
      <c r="PR14" s="254" t="s">
        <v>39</v>
      </c>
      <c r="PS14" s="287"/>
      <c r="PT14" s="248"/>
      <c r="PU14" s="13"/>
      <c r="PW14" s="13" t="s">
        <v>851</v>
      </c>
      <c r="PX14" s="375">
        <v>25.75</v>
      </c>
      <c r="PY14" s="375">
        <v>27.47</v>
      </c>
      <c r="PZ14" s="383"/>
      <c r="QA14" s="249" t="s">
        <v>826</v>
      </c>
      <c r="QB14" s="253">
        <f t="shared" si="26"/>
        <v>1.7199999999999989</v>
      </c>
      <c r="QC14" s="255">
        <f t="shared" si="27"/>
        <v>6.6796116504854328E-2</v>
      </c>
      <c r="QD14" s="255"/>
      <c r="QE14" s="255"/>
      <c r="QF14" s="255"/>
      <c r="QG14" s="254" t="s">
        <v>39</v>
      </c>
      <c r="QH14" s="287"/>
      <c r="QI14" s="248"/>
      <c r="QJ14" s="13"/>
      <c r="QM14" s="13"/>
      <c r="QN14" s="253">
        <v>25.75</v>
      </c>
      <c r="QO14" s="253">
        <v>27.47</v>
      </c>
      <c r="QP14" s="401"/>
      <c r="QQ14" s="249" t="s">
        <v>826</v>
      </c>
      <c r="QR14" s="253">
        <f t="shared" si="28"/>
        <v>1.7199999999999989</v>
      </c>
      <c r="QS14" s="255">
        <f t="shared" si="29"/>
        <v>6.6796116504854328E-2</v>
      </c>
      <c r="QT14" s="255"/>
      <c r="QU14" s="255"/>
      <c r="QV14" s="255"/>
      <c r="QW14" s="254" t="s">
        <v>39</v>
      </c>
      <c r="QX14" s="287"/>
      <c r="QY14" s="248"/>
      <c r="QZ14" s="13"/>
      <c r="RB14" s="13"/>
      <c r="RC14" s="253">
        <v>25.75</v>
      </c>
      <c r="RD14" s="253">
        <v>27.47</v>
      </c>
      <c r="RE14" s="401"/>
      <c r="RF14" s="249" t="s">
        <v>826</v>
      </c>
      <c r="RG14" s="253">
        <f t="shared" si="30"/>
        <v>1.7199999999999989</v>
      </c>
      <c r="RH14" s="255">
        <f t="shared" si="31"/>
        <v>6.6796116504854328E-2</v>
      </c>
      <c r="RI14" s="255"/>
      <c r="RJ14" s="255"/>
      <c r="RK14" s="255"/>
      <c r="RL14" s="254" t="s">
        <v>39</v>
      </c>
      <c r="RM14" s="287"/>
      <c r="RN14" s="248"/>
      <c r="RO14" s="13"/>
    </row>
    <row r="15" spans="1:483">
      <c r="A15" s="248" t="s">
        <v>852</v>
      </c>
      <c r="B15" s="249">
        <v>190</v>
      </c>
      <c r="C15" s="248" t="s">
        <v>91</v>
      </c>
      <c r="D15" s="250">
        <v>1033</v>
      </c>
      <c r="E15" s="251" t="s">
        <v>822</v>
      </c>
      <c r="F15" s="355" t="s">
        <v>823</v>
      </c>
      <c r="G15" s="248" t="s">
        <v>853</v>
      </c>
      <c r="H15" s="248"/>
      <c r="I15" s="248"/>
      <c r="DV15" s="385"/>
      <c r="DW15" s="385"/>
      <c r="DX15" s="385"/>
      <c r="DY15" s="385"/>
      <c r="DZ15" s="385"/>
      <c r="EA15" s="385"/>
      <c r="EB15" s="385"/>
      <c r="EC15" s="385"/>
      <c r="ED15" s="385"/>
      <c r="EE15" s="385"/>
      <c r="EF15" s="385"/>
      <c r="EI15" s="13"/>
      <c r="EJ15" s="253"/>
      <c r="EK15" s="253"/>
      <c r="EL15" s="248"/>
      <c r="EM15" s="248"/>
      <c r="EN15" s="248"/>
      <c r="EO15" s="248"/>
      <c r="EP15" s="248"/>
      <c r="EQ15" s="248"/>
      <c r="ER15" s="248"/>
      <c r="ES15" s="248"/>
      <c r="EV15" s="13"/>
      <c r="EW15" s="253"/>
      <c r="EX15" s="253"/>
      <c r="EY15" s="248"/>
      <c r="EZ15" s="248"/>
      <c r="FA15" s="248"/>
      <c r="FB15" s="248"/>
      <c r="FC15" s="248"/>
      <c r="FD15" s="248"/>
      <c r="FE15" s="248"/>
      <c r="FF15" s="248"/>
      <c r="FI15" s="13"/>
      <c r="FJ15" s="253"/>
      <c r="FK15" s="253"/>
      <c r="FL15" s="248"/>
      <c r="FM15" s="253"/>
      <c r="FN15" s="255"/>
      <c r="FO15" s="254"/>
      <c r="FP15" s="248"/>
      <c r="FQ15" s="248"/>
      <c r="FR15" s="248"/>
      <c r="FS15" s="248"/>
      <c r="FV15" s="13"/>
      <c r="FW15" s="253"/>
      <c r="FX15" s="253"/>
      <c r="FY15" s="253"/>
      <c r="FZ15" s="248"/>
      <c r="GA15" s="253"/>
      <c r="GB15" s="255"/>
      <c r="GC15" s="254"/>
      <c r="GD15" s="248"/>
      <c r="GE15" s="248"/>
      <c r="GF15" s="248"/>
      <c r="GG15" s="248"/>
      <c r="GJ15" s="13"/>
      <c r="GK15" s="289"/>
      <c r="GL15" s="253"/>
      <c r="GM15" s="253"/>
      <c r="GN15" s="248"/>
      <c r="GO15" s="253"/>
      <c r="GP15" s="255"/>
      <c r="GQ15" s="254"/>
      <c r="GR15" s="287"/>
      <c r="GS15" s="248"/>
      <c r="GT15" s="248"/>
      <c r="GU15" s="248"/>
      <c r="GX15" s="13"/>
      <c r="GY15" s="289"/>
      <c r="GZ15" s="253"/>
      <c r="HA15" s="253"/>
      <c r="HB15" s="248"/>
      <c r="HC15" s="253"/>
      <c r="HD15" s="255"/>
      <c r="HE15" s="254"/>
      <c r="HF15" s="287"/>
      <c r="HG15" s="248"/>
      <c r="HH15" s="248"/>
      <c r="HI15" s="248"/>
      <c r="HL15" s="13"/>
      <c r="HM15" s="289">
        <v>16.98</v>
      </c>
      <c r="HN15" s="253">
        <v>17.739999999999998</v>
      </c>
      <c r="HO15" s="253"/>
      <c r="HP15" s="248" t="s">
        <v>298</v>
      </c>
      <c r="HQ15" s="253">
        <f t="shared" si="32"/>
        <v>0.75999999999999801</v>
      </c>
      <c r="HR15" s="255">
        <f t="shared" si="33"/>
        <v>4.4758539458185982E-2</v>
      </c>
      <c r="HS15" s="254" t="s">
        <v>39</v>
      </c>
      <c r="HT15" s="287"/>
      <c r="HU15" s="248"/>
      <c r="HV15" s="248"/>
      <c r="HW15" s="248"/>
      <c r="HY15" s="13"/>
      <c r="HZ15" s="289">
        <v>16.98</v>
      </c>
      <c r="IA15" s="253">
        <v>17.739999999999998</v>
      </c>
      <c r="IB15" s="253"/>
      <c r="IC15" s="248" t="s">
        <v>298</v>
      </c>
      <c r="ID15" s="253">
        <f t="shared" si="34"/>
        <v>0.75999999999999801</v>
      </c>
      <c r="IE15" s="255">
        <f t="shared" si="35"/>
        <v>4.4758539458185982E-2</v>
      </c>
      <c r="IF15" s="255"/>
      <c r="IG15" s="255"/>
      <c r="IH15" s="255"/>
      <c r="II15" s="254" t="s">
        <v>39</v>
      </c>
      <c r="IJ15" s="287"/>
      <c r="IK15" s="248"/>
      <c r="IL15" s="248"/>
      <c r="IM15" s="248"/>
      <c r="IR15" s="13"/>
      <c r="IS15" s="289">
        <v>16.98</v>
      </c>
      <c r="IT15" s="253">
        <v>17.739999999999998</v>
      </c>
      <c r="IU15" s="253"/>
      <c r="IV15" s="248" t="s">
        <v>298</v>
      </c>
      <c r="IW15" s="253">
        <f t="shared" si="36"/>
        <v>0.75999999999999801</v>
      </c>
      <c r="IX15" s="255">
        <f t="shared" si="37"/>
        <v>4.4758539458185982E-2</v>
      </c>
      <c r="IY15" s="255"/>
      <c r="IZ15" s="255"/>
      <c r="JA15" s="255"/>
      <c r="JB15" s="254" t="s">
        <v>39</v>
      </c>
      <c r="JC15" s="287"/>
      <c r="JD15" s="248"/>
      <c r="JE15" s="248"/>
      <c r="JF15" s="248"/>
      <c r="JI15" s="13">
        <v>16.18</v>
      </c>
      <c r="JJ15" s="289">
        <v>16.98</v>
      </c>
      <c r="JK15" s="253">
        <v>17.739999999999998</v>
      </c>
      <c r="JL15" s="253"/>
      <c r="JM15" s="248" t="s">
        <v>298</v>
      </c>
      <c r="JN15" s="253">
        <f t="shared" si="38"/>
        <v>0.75999999999999801</v>
      </c>
      <c r="JO15" s="255">
        <f t="shared" si="39"/>
        <v>4.4758539458185982E-2</v>
      </c>
      <c r="JP15" s="255"/>
      <c r="JQ15" s="255"/>
      <c r="JR15" s="255"/>
      <c r="JS15" s="254" t="s">
        <v>39</v>
      </c>
      <c r="JT15" s="287"/>
      <c r="JU15" s="248"/>
      <c r="JV15" s="248"/>
      <c r="JW15" s="248"/>
      <c r="JX15" s="13"/>
      <c r="KA15" s="154">
        <f>KB14-KA14</f>
        <v>3.4699999999999989</v>
      </c>
      <c r="KB15" s="289">
        <v>16.98</v>
      </c>
      <c r="KC15" s="253">
        <v>17.739999999999998</v>
      </c>
      <c r="KD15" s="253"/>
      <c r="KE15" s="248" t="s">
        <v>298</v>
      </c>
      <c r="KF15" s="253">
        <f t="shared" si="40"/>
        <v>0.75999999999999801</v>
      </c>
      <c r="KG15" s="255">
        <f t="shared" si="41"/>
        <v>4.4758539458185982E-2</v>
      </c>
      <c r="KH15" s="255"/>
      <c r="KI15" s="255"/>
      <c r="KJ15" s="255"/>
      <c r="KK15" s="254" t="s">
        <v>39</v>
      </c>
      <c r="KL15" s="287"/>
      <c r="KM15" s="248"/>
      <c r="KN15" s="248"/>
      <c r="KO15" s="248"/>
      <c r="KP15" s="13"/>
      <c r="KR15" s="154"/>
      <c r="KS15" s="289">
        <v>16.98</v>
      </c>
      <c r="KT15" s="253">
        <v>17.739999999999998</v>
      </c>
      <c r="KU15" s="253"/>
      <c r="KV15" s="249" t="s">
        <v>62</v>
      </c>
      <c r="KW15" s="253">
        <f t="shared" si="42"/>
        <v>0.75999999999999801</v>
      </c>
      <c r="KX15" s="255">
        <f t="shared" si="43"/>
        <v>4.4758539458185982E-2</v>
      </c>
      <c r="KY15" s="255"/>
      <c r="KZ15" s="255"/>
      <c r="LA15" s="255"/>
      <c r="LB15" s="254" t="s">
        <v>39</v>
      </c>
      <c r="LC15" s="287"/>
      <c r="LD15" s="248"/>
      <c r="LE15" s="248"/>
      <c r="LF15" s="248"/>
      <c r="LG15" s="13"/>
      <c r="LJ15" s="154"/>
      <c r="LK15" s="289">
        <v>16.98</v>
      </c>
      <c r="LL15" s="253">
        <v>17.739999999999998</v>
      </c>
      <c r="LM15" s="253">
        <f t="shared" si="44"/>
        <v>19.159199999999998</v>
      </c>
      <c r="LN15" s="249" t="s">
        <v>298</v>
      </c>
      <c r="LO15" s="253">
        <f t="shared" si="45"/>
        <v>0.75999999999999801</v>
      </c>
      <c r="LP15" s="255">
        <f t="shared" si="46"/>
        <v>4.4758539458185982E-2</v>
      </c>
      <c r="LQ15" s="255"/>
      <c r="LR15" s="255"/>
      <c r="LS15" s="255"/>
      <c r="LT15" s="254" t="s">
        <v>39</v>
      </c>
      <c r="LU15" s="287"/>
      <c r="LV15" s="248"/>
      <c r="LW15" s="248"/>
      <c r="LX15" s="248"/>
      <c r="LY15" s="13"/>
      <c r="MA15" s="154"/>
      <c r="MB15" s="289">
        <v>16.98</v>
      </c>
      <c r="MC15" s="253">
        <v>17.739999999999998</v>
      </c>
      <c r="MD15" s="253"/>
      <c r="ME15" s="249" t="s">
        <v>298</v>
      </c>
      <c r="MF15" s="253">
        <f t="shared" si="47"/>
        <v>0.75999999999999801</v>
      </c>
      <c r="MG15" s="255">
        <f t="shared" si="48"/>
        <v>4.4758539458185982E-2</v>
      </c>
      <c r="MH15" s="255"/>
      <c r="MI15" s="255"/>
      <c r="MJ15" s="255"/>
      <c r="MK15" s="254" t="s">
        <v>39</v>
      </c>
      <c r="ML15" s="287"/>
      <c r="MM15" s="248"/>
      <c r="MN15" s="248"/>
      <c r="MO15" s="248"/>
      <c r="MP15" s="13"/>
      <c r="MR15" s="154"/>
      <c r="MS15" s="289">
        <v>16.98</v>
      </c>
      <c r="MT15" s="253">
        <v>17.739999999999998</v>
      </c>
      <c r="MU15" s="253">
        <f>1.08*MT15*0.15</f>
        <v>2.8738799999999998</v>
      </c>
      <c r="MV15" s="249" t="s">
        <v>298</v>
      </c>
      <c r="MW15" s="253">
        <f t="shared" si="49"/>
        <v>0.75999999999999801</v>
      </c>
      <c r="MX15" s="255">
        <f t="shared" si="50"/>
        <v>4.4758539458185982E-2</v>
      </c>
      <c r="MY15" s="255"/>
      <c r="MZ15" s="255"/>
      <c r="NA15" s="255"/>
      <c r="NB15" s="254" t="s">
        <v>39</v>
      </c>
      <c r="NC15" s="287"/>
      <c r="ND15" s="248"/>
      <c r="NE15" s="248"/>
      <c r="NF15" s="248"/>
      <c r="NG15" s="13"/>
      <c r="NJ15" s="13" t="s">
        <v>851</v>
      </c>
      <c r="NK15" s="375">
        <v>16.739999999999998</v>
      </c>
      <c r="NL15" s="375">
        <v>17.5</v>
      </c>
      <c r="NM15" s="365">
        <f t="shared" si="15"/>
        <v>18.900000000000002</v>
      </c>
      <c r="NN15" s="249" t="s">
        <v>298</v>
      </c>
      <c r="NO15" s="253">
        <f t="shared" si="51"/>
        <v>0.76000000000000156</v>
      </c>
      <c r="NP15" s="255">
        <f t="shared" si="52"/>
        <v>4.5400238948626145E-2</v>
      </c>
      <c r="NQ15" s="255"/>
      <c r="NR15" s="255"/>
      <c r="NS15" s="255"/>
      <c r="NT15" s="254" t="s">
        <v>39</v>
      </c>
      <c r="NU15" s="287"/>
      <c r="NV15" s="248"/>
      <c r="NW15" s="248"/>
      <c r="NX15" s="248"/>
      <c r="NY15" s="13"/>
      <c r="OB15" s="13" t="s">
        <v>851</v>
      </c>
      <c r="OC15" s="375">
        <v>16.739999999999998</v>
      </c>
      <c r="OD15" s="375">
        <v>17.5</v>
      </c>
      <c r="OE15" s="383">
        <f t="shared" si="18"/>
        <v>18.725000000000001</v>
      </c>
      <c r="OF15" s="249" t="s">
        <v>826</v>
      </c>
      <c r="OG15" s="253">
        <f t="shared" si="19"/>
        <v>0.76000000000000156</v>
      </c>
      <c r="OH15" s="255">
        <f t="shared" si="20"/>
        <v>4.5400238948626145E-2</v>
      </c>
      <c r="OI15" s="255"/>
      <c r="OJ15" s="255"/>
      <c r="OK15" s="255"/>
      <c r="OL15" s="254" t="s">
        <v>39</v>
      </c>
      <c r="OM15" s="287"/>
      <c r="ON15" s="248"/>
      <c r="OO15" s="13"/>
      <c r="OR15" s="13" t="s">
        <v>851</v>
      </c>
      <c r="OS15" s="375">
        <v>16.739999999999998</v>
      </c>
      <c r="OT15" s="375">
        <v>17.5</v>
      </c>
      <c r="OU15" s="383">
        <f t="shared" si="21"/>
        <v>18.725000000000001</v>
      </c>
      <c r="OV15" s="249" t="s">
        <v>826</v>
      </c>
      <c r="OW15" s="253">
        <f t="shared" si="22"/>
        <v>0.76000000000000156</v>
      </c>
      <c r="OX15" s="255">
        <f t="shared" si="23"/>
        <v>4.5400238948626145E-2</v>
      </c>
      <c r="OY15" s="255"/>
      <c r="OZ15" s="255"/>
      <c r="PA15" s="255"/>
      <c r="PB15" s="254" t="s">
        <v>39</v>
      </c>
      <c r="PC15" s="287"/>
      <c r="PD15" s="248"/>
      <c r="PE15" s="13"/>
      <c r="PH15" s="13" t="s">
        <v>851</v>
      </c>
      <c r="PI15" s="375">
        <v>16.739999999999998</v>
      </c>
      <c r="PJ15" s="375">
        <v>17.5</v>
      </c>
      <c r="PK15" s="383"/>
      <c r="PL15" s="249" t="s">
        <v>826</v>
      </c>
      <c r="PM15" s="253">
        <f t="shared" si="24"/>
        <v>0.76000000000000156</v>
      </c>
      <c r="PN15" s="255">
        <f t="shared" si="25"/>
        <v>4.5400238948626145E-2</v>
      </c>
      <c r="PO15" s="255"/>
      <c r="PP15" s="255"/>
      <c r="PQ15" s="255"/>
      <c r="PR15" s="254" t="s">
        <v>39</v>
      </c>
      <c r="PS15" s="287"/>
      <c r="PT15" s="248"/>
      <c r="PU15" s="13"/>
      <c r="PW15" s="13" t="s">
        <v>851</v>
      </c>
      <c r="PX15" s="375">
        <v>16.739999999999998</v>
      </c>
      <c r="PY15" s="375">
        <v>17.5</v>
      </c>
      <c r="PZ15" s="383"/>
      <c r="QA15" s="249" t="s">
        <v>826</v>
      </c>
      <c r="QB15" s="253">
        <f t="shared" si="26"/>
        <v>0.76000000000000156</v>
      </c>
      <c r="QC15" s="255">
        <f t="shared" si="27"/>
        <v>4.5400238948626145E-2</v>
      </c>
      <c r="QD15" s="255"/>
      <c r="QE15" s="255"/>
      <c r="QF15" s="255"/>
      <c r="QG15" s="254" t="s">
        <v>39</v>
      </c>
      <c r="QH15" s="287"/>
      <c r="QI15" s="248"/>
      <c r="QJ15" s="13"/>
      <c r="QM15" s="13"/>
      <c r="QN15" s="253">
        <v>16.739999999999998</v>
      </c>
      <c r="QO15" s="253">
        <v>17.5</v>
      </c>
      <c r="QP15" s="401"/>
      <c r="QQ15" s="249" t="s">
        <v>826</v>
      </c>
      <c r="QR15" s="253">
        <f t="shared" si="28"/>
        <v>0.76000000000000156</v>
      </c>
      <c r="QS15" s="255">
        <f t="shared" si="29"/>
        <v>4.5400238948626145E-2</v>
      </c>
      <c r="QT15" s="255"/>
      <c r="QU15" s="255"/>
      <c r="QV15" s="255"/>
      <c r="QW15" s="254" t="s">
        <v>39</v>
      </c>
      <c r="QX15" s="287"/>
      <c r="QY15" s="248"/>
      <c r="QZ15" s="13"/>
      <c r="RB15" s="13"/>
      <c r="RC15" s="253">
        <v>16.739999999999998</v>
      </c>
      <c r="RD15" s="253">
        <v>17.5</v>
      </c>
      <c r="RE15" s="401"/>
      <c r="RF15" s="249" t="s">
        <v>826</v>
      </c>
      <c r="RG15" s="253">
        <f t="shared" si="30"/>
        <v>0.76000000000000156</v>
      </c>
      <c r="RH15" s="255">
        <f t="shared" si="31"/>
        <v>4.5400238948626145E-2</v>
      </c>
      <c r="RI15" s="255"/>
      <c r="RJ15" s="255"/>
      <c r="RK15" s="255"/>
      <c r="RL15" s="254" t="s">
        <v>39</v>
      </c>
      <c r="RM15" s="287"/>
      <c r="RN15" s="248"/>
      <c r="RO15" s="13"/>
    </row>
    <row r="16" spans="1:483">
      <c r="A16" s="248" t="s">
        <v>854</v>
      </c>
      <c r="B16" s="249">
        <v>190</v>
      </c>
      <c r="C16" s="248" t="s">
        <v>91</v>
      </c>
      <c r="D16" s="250">
        <v>1033</v>
      </c>
      <c r="E16" s="251" t="s">
        <v>822</v>
      </c>
      <c r="F16" s="355" t="s">
        <v>823</v>
      </c>
      <c r="G16" s="248" t="s">
        <v>855</v>
      </c>
      <c r="H16" s="248"/>
      <c r="I16" s="248"/>
      <c r="DV16" s="385"/>
      <c r="DW16" s="385"/>
      <c r="DX16" s="385"/>
      <c r="DY16" s="385"/>
      <c r="DZ16" s="385"/>
      <c r="EA16" s="385"/>
      <c r="EB16" s="385"/>
      <c r="EC16" s="385"/>
      <c r="ED16" s="385"/>
      <c r="EE16" s="385"/>
      <c r="EF16" s="385"/>
      <c r="EI16" s="13"/>
      <c r="EJ16" s="253"/>
      <c r="EK16" s="253"/>
      <c r="EL16" s="248"/>
      <c r="EM16" s="248"/>
      <c r="EN16" s="248"/>
      <c r="EO16" s="248"/>
      <c r="EP16" s="248"/>
      <c r="EQ16" s="248"/>
      <c r="ER16" s="248"/>
      <c r="ES16" s="248"/>
      <c r="EV16" s="13"/>
      <c r="EW16" s="253"/>
      <c r="EX16" s="253"/>
      <c r="EY16" s="248"/>
      <c r="EZ16" s="248"/>
      <c r="FA16" s="248"/>
      <c r="FB16" s="248"/>
      <c r="FC16" s="248"/>
      <c r="FD16" s="248"/>
      <c r="FE16" s="248"/>
      <c r="FF16" s="248"/>
      <c r="FI16" s="13"/>
      <c r="FJ16" s="253">
        <v>15.75</v>
      </c>
      <c r="FK16" s="253">
        <v>16.14</v>
      </c>
      <c r="FL16" s="248" t="s">
        <v>298</v>
      </c>
      <c r="FM16" s="253">
        <f>FK16-FJ16</f>
        <v>0.39000000000000057</v>
      </c>
      <c r="FN16" s="255">
        <f>FM16/FJ16</f>
        <v>2.4761904761904797E-2</v>
      </c>
      <c r="FO16" s="254" t="s">
        <v>39</v>
      </c>
      <c r="FP16" s="248"/>
      <c r="FQ16" s="248"/>
      <c r="FR16" s="248"/>
      <c r="FS16" s="248"/>
      <c r="FV16" s="13"/>
      <c r="FW16" s="253">
        <v>15.75</v>
      </c>
      <c r="FX16" s="253">
        <v>16.14</v>
      </c>
      <c r="FY16" s="253"/>
      <c r="FZ16" s="248" t="s">
        <v>298</v>
      </c>
      <c r="GA16" s="253">
        <f>FX16-FW16</f>
        <v>0.39000000000000057</v>
      </c>
      <c r="GB16" s="255">
        <f>GA16/FW16</f>
        <v>2.4761904761904797E-2</v>
      </c>
      <c r="GC16" s="254" t="s">
        <v>39</v>
      </c>
      <c r="GD16" s="248"/>
      <c r="GE16" s="248"/>
      <c r="GF16" s="248"/>
      <c r="GG16" s="248"/>
      <c r="GJ16" s="13"/>
      <c r="GK16" s="253">
        <v>15.75</v>
      </c>
      <c r="GL16" s="253">
        <v>16.14</v>
      </c>
      <c r="GM16" s="253"/>
      <c r="GN16" s="248" t="s">
        <v>298</v>
      </c>
      <c r="GO16" s="253">
        <f>GL16-GK16</f>
        <v>0.39000000000000057</v>
      </c>
      <c r="GP16" s="255">
        <f>GO16/GK16</f>
        <v>2.4761904761904797E-2</v>
      </c>
      <c r="GQ16" s="254" t="s">
        <v>39</v>
      </c>
      <c r="GR16" s="287"/>
      <c r="GS16" s="248"/>
      <c r="GT16" s="248"/>
      <c r="GU16" s="248"/>
      <c r="GX16" s="13"/>
      <c r="GY16" s="253">
        <v>15.75</v>
      </c>
      <c r="GZ16" s="253">
        <v>16.14</v>
      </c>
      <c r="HA16" s="253"/>
      <c r="HB16" s="248" t="s">
        <v>298</v>
      </c>
      <c r="HC16" s="253">
        <f>GZ16-GY16</f>
        <v>0.39000000000000057</v>
      </c>
      <c r="HD16" s="255">
        <f>HC16/GY16</f>
        <v>2.4761904761904797E-2</v>
      </c>
      <c r="HE16" s="254" t="s">
        <v>39</v>
      </c>
      <c r="HF16" s="287"/>
      <c r="HG16" s="248"/>
      <c r="HH16" s="248"/>
      <c r="HI16" s="248"/>
      <c r="HL16" s="13"/>
      <c r="HM16" s="253">
        <v>15.75</v>
      </c>
      <c r="HN16" s="253">
        <v>16.14</v>
      </c>
      <c r="HO16" s="253"/>
      <c r="HP16" s="248" t="s">
        <v>298</v>
      </c>
      <c r="HQ16" s="253">
        <f t="shared" si="32"/>
        <v>0.39000000000000057</v>
      </c>
      <c r="HR16" s="255">
        <f t="shared" si="33"/>
        <v>2.4761904761904797E-2</v>
      </c>
      <c r="HS16" s="254" t="s">
        <v>39</v>
      </c>
      <c r="HT16" s="287"/>
      <c r="HU16" s="248"/>
      <c r="HV16" s="248"/>
      <c r="HW16" s="248"/>
      <c r="HY16" s="13"/>
      <c r="HZ16" s="253">
        <v>15.75</v>
      </c>
      <c r="IA16" s="253">
        <v>16.14</v>
      </c>
      <c r="IB16" s="253"/>
      <c r="IC16" s="248" t="s">
        <v>298</v>
      </c>
      <c r="ID16" s="253">
        <f t="shared" si="34"/>
        <v>0.39000000000000057</v>
      </c>
      <c r="IE16" s="255">
        <f t="shared" si="35"/>
        <v>2.4761904761904797E-2</v>
      </c>
      <c r="IF16" s="255"/>
      <c r="IG16" s="255"/>
      <c r="IH16" s="255"/>
      <c r="II16" s="254" t="s">
        <v>39</v>
      </c>
      <c r="IJ16" s="287"/>
      <c r="IK16" s="248"/>
      <c r="IL16" s="248"/>
      <c r="IM16" s="248"/>
      <c r="IR16" s="13"/>
      <c r="IS16" s="253">
        <v>15.75</v>
      </c>
      <c r="IT16" s="253">
        <v>16.14</v>
      </c>
      <c r="IU16" s="253"/>
      <c r="IV16" s="248" t="s">
        <v>298</v>
      </c>
      <c r="IW16" s="253">
        <f t="shared" si="36"/>
        <v>0.39000000000000057</v>
      </c>
      <c r="IX16" s="255">
        <f t="shared" si="37"/>
        <v>2.4761904761904797E-2</v>
      </c>
      <c r="IY16" s="255"/>
      <c r="IZ16" s="255"/>
      <c r="JA16" s="255"/>
      <c r="JB16" s="254" t="s">
        <v>39</v>
      </c>
      <c r="JC16" s="287"/>
      <c r="JD16" s="248"/>
      <c r="JE16" s="248"/>
      <c r="JF16" s="248"/>
      <c r="JI16" s="13">
        <v>13.7</v>
      </c>
      <c r="JJ16" s="253">
        <v>15.75</v>
      </c>
      <c r="JK16" s="253">
        <v>16.14</v>
      </c>
      <c r="JL16" s="253"/>
      <c r="JM16" s="248" t="s">
        <v>298</v>
      </c>
      <c r="JN16" s="253">
        <f t="shared" si="38"/>
        <v>0.39000000000000057</v>
      </c>
      <c r="JO16" s="255">
        <f t="shared" si="39"/>
        <v>2.4761904761904797E-2</v>
      </c>
      <c r="JP16" s="255"/>
      <c r="JQ16" s="255"/>
      <c r="JR16" s="255"/>
      <c r="JS16" s="254" t="s">
        <v>39</v>
      </c>
      <c r="JT16" s="287"/>
      <c r="JU16" s="248"/>
      <c r="JV16" s="248"/>
      <c r="JW16" s="248"/>
      <c r="JX16" s="13"/>
      <c r="KA16" s="154"/>
      <c r="KB16" s="253">
        <v>15.75</v>
      </c>
      <c r="KC16" s="253">
        <v>16.14</v>
      </c>
      <c r="KD16" s="253"/>
      <c r="KE16" s="248" t="s">
        <v>298</v>
      </c>
      <c r="KF16" s="253">
        <f t="shared" si="40"/>
        <v>0.39000000000000057</v>
      </c>
      <c r="KG16" s="255">
        <f t="shared" si="41"/>
        <v>2.4761904761904797E-2</v>
      </c>
      <c r="KH16" s="255"/>
      <c r="KI16" s="255"/>
      <c r="KJ16" s="255"/>
      <c r="KK16" s="254" t="s">
        <v>39</v>
      </c>
      <c r="KL16" s="287"/>
      <c r="KM16" s="248"/>
      <c r="KN16" s="248"/>
      <c r="KO16" s="248"/>
      <c r="KP16" s="13"/>
      <c r="KR16" s="154"/>
      <c r="KS16" s="253">
        <v>15.75</v>
      </c>
      <c r="KT16" s="253">
        <v>16.14</v>
      </c>
      <c r="KU16" s="253"/>
      <c r="KV16" s="249" t="s">
        <v>62</v>
      </c>
      <c r="KW16" s="253">
        <f t="shared" si="42"/>
        <v>0.39000000000000057</v>
      </c>
      <c r="KX16" s="255">
        <f t="shared" si="43"/>
        <v>2.4761904761904797E-2</v>
      </c>
      <c r="KY16" s="255"/>
      <c r="KZ16" s="255"/>
      <c r="LA16" s="255"/>
      <c r="LB16" s="254" t="s">
        <v>39</v>
      </c>
      <c r="LC16" s="287"/>
      <c r="LD16" s="248"/>
      <c r="LE16" s="248"/>
      <c r="LF16" s="248"/>
      <c r="LG16" s="13"/>
      <c r="LJ16" s="154"/>
      <c r="LK16" s="253">
        <v>15.75</v>
      </c>
      <c r="LL16" s="253">
        <v>16.14</v>
      </c>
      <c r="LM16" s="253">
        <f t="shared" si="44"/>
        <v>17.4312</v>
      </c>
      <c r="LN16" s="249" t="s">
        <v>298</v>
      </c>
      <c r="LO16" s="253">
        <f t="shared" si="45"/>
        <v>0.39000000000000057</v>
      </c>
      <c r="LP16" s="255">
        <f t="shared" si="46"/>
        <v>2.4761904761904797E-2</v>
      </c>
      <c r="LQ16" s="255"/>
      <c r="LR16" s="255"/>
      <c r="LS16" s="255"/>
      <c r="LT16" s="254" t="s">
        <v>39</v>
      </c>
      <c r="LU16" s="287"/>
      <c r="LV16" s="248"/>
      <c r="LW16" s="248"/>
      <c r="LX16" s="248"/>
      <c r="LY16" s="13"/>
      <c r="MA16" s="154"/>
      <c r="MB16" s="253">
        <v>15.75</v>
      </c>
      <c r="MC16" s="253">
        <v>16.14</v>
      </c>
      <c r="MD16" s="253"/>
      <c r="ME16" s="249" t="s">
        <v>298</v>
      </c>
      <c r="MF16" s="253">
        <f t="shared" si="47"/>
        <v>0.39000000000000057</v>
      </c>
      <c r="MG16" s="255">
        <f t="shared" si="48"/>
        <v>2.4761904761904797E-2</v>
      </c>
      <c r="MH16" s="255"/>
      <c r="MI16" s="255"/>
      <c r="MJ16" s="255"/>
      <c r="MK16" s="254" t="s">
        <v>39</v>
      </c>
      <c r="ML16" s="287"/>
      <c r="MM16" s="248"/>
      <c r="MN16" s="248"/>
      <c r="MO16" s="248"/>
      <c r="MP16" s="13"/>
      <c r="MR16" s="154"/>
      <c r="MS16" s="253">
        <v>15.75</v>
      </c>
      <c r="MT16" s="253">
        <v>16.14</v>
      </c>
      <c r="MU16" s="253">
        <f>1.08*MT16</f>
        <v>17.4312</v>
      </c>
      <c r="MV16" s="249" t="s">
        <v>298</v>
      </c>
      <c r="MW16" s="253">
        <f t="shared" si="49"/>
        <v>0.39000000000000057</v>
      </c>
      <c r="MX16" s="255">
        <f t="shared" si="50"/>
        <v>2.4761904761904797E-2</v>
      </c>
      <c r="MY16" s="255"/>
      <c r="MZ16" s="255"/>
      <c r="NA16" s="255"/>
      <c r="NB16" s="254" t="s">
        <v>39</v>
      </c>
      <c r="NC16" s="287"/>
      <c r="ND16" s="248"/>
      <c r="NE16" s="248"/>
      <c r="NF16" s="248"/>
      <c r="NG16" s="13"/>
      <c r="NJ16" s="13" t="s">
        <v>851</v>
      </c>
      <c r="NK16" s="375">
        <v>15.51</v>
      </c>
      <c r="NL16" s="375">
        <v>15.9</v>
      </c>
      <c r="NM16" s="365">
        <f t="shared" si="15"/>
        <v>17.172000000000001</v>
      </c>
      <c r="NN16" s="249" t="s">
        <v>298</v>
      </c>
      <c r="NO16" s="253">
        <f t="shared" si="51"/>
        <v>0.39000000000000057</v>
      </c>
      <c r="NP16" s="255">
        <f t="shared" si="52"/>
        <v>2.5145067698259225E-2</v>
      </c>
      <c r="NQ16" s="255"/>
      <c r="NR16" s="255"/>
      <c r="NS16" s="255"/>
      <c r="NT16" s="254" t="s">
        <v>39</v>
      </c>
      <c r="NU16" s="287"/>
      <c r="NV16" s="248"/>
      <c r="NW16" s="248"/>
      <c r="NX16" s="248"/>
      <c r="NY16" s="13"/>
      <c r="OB16" s="13" t="s">
        <v>851</v>
      </c>
      <c r="OC16" s="375">
        <v>15.51</v>
      </c>
      <c r="OD16" s="375">
        <v>15.9</v>
      </c>
      <c r="OE16" s="383">
        <f t="shared" si="18"/>
        <v>17.013000000000002</v>
      </c>
      <c r="OF16" s="249" t="s">
        <v>826</v>
      </c>
      <c r="OG16" s="253">
        <f t="shared" si="19"/>
        <v>0.39000000000000057</v>
      </c>
      <c r="OH16" s="255">
        <f t="shared" si="20"/>
        <v>2.5145067698259225E-2</v>
      </c>
      <c r="OI16" s="255"/>
      <c r="OJ16" s="255"/>
      <c r="OK16" s="255"/>
      <c r="OL16" s="254" t="s">
        <v>39</v>
      </c>
      <c r="OM16" s="287"/>
      <c r="ON16" s="248"/>
      <c r="OO16" s="13"/>
      <c r="OR16" s="13" t="s">
        <v>851</v>
      </c>
      <c r="OS16" s="375">
        <v>15.51</v>
      </c>
      <c r="OT16" s="375">
        <v>15.9</v>
      </c>
      <c r="OU16" s="383">
        <f t="shared" si="21"/>
        <v>17.013000000000002</v>
      </c>
      <c r="OV16" s="249" t="s">
        <v>826</v>
      </c>
      <c r="OW16" s="253">
        <f t="shared" si="22"/>
        <v>0.39000000000000057</v>
      </c>
      <c r="OX16" s="255">
        <f t="shared" si="23"/>
        <v>2.5145067698259225E-2</v>
      </c>
      <c r="OY16" s="255"/>
      <c r="OZ16" s="255"/>
      <c r="PA16" s="255"/>
      <c r="PB16" s="254" t="s">
        <v>39</v>
      </c>
      <c r="PC16" s="287"/>
      <c r="PD16" s="248"/>
      <c r="PE16" s="13"/>
      <c r="PH16" s="13" t="s">
        <v>851</v>
      </c>
      <c r="PI16" s="375">
        <v>15.51</v>
      </c>
      <c r="PJ16" s="375">
        <v>15.9</v>
      </c>
      <c r="PK16" s="383"/>
      <c r="PL16" s="249" t="s">
        <v>826</v>
      </c>
      <c r="PM16" s="253">
        <f t="shared" si="24"/>
        <v>0.39000000000000057</v>
      </c>
      <c r="PN16" s="255">
        <f t="shared" si="25"/>
        <v>2.5145067698259225E-2</v>
      </c>
      <c r="PO16" s="255"/>
      <c r="PP16" s="255"/>
      <c r="PQ16" s="255"/>
      <c r="PR16" s="254" t="s">
        <v>39</v>
      </c>
      <c r="PS16" s="287"/>
      <c r="PT16" s="248"/>
      <c r="PU16" s="13"/>
      <c r="PW16" s="13" t="s">
        <v>851</v>
      </c>
      <c r="PX16" s="375">
        <v>15.51</v>
      </c>
      <c r="PY16" s="375">
        <v>15.9</v>
      </c>
      <c r="PZ16" s="383"/>
      <c r="QA16" s="249" t="s">
        <v>826</v>
      </c>
      <c r="QB16" s="253">
        <f t="shared" si="26"/>
        <v>0.39000000000000057</v>
      </c>
      <c r="QC16" s="255">
        <f t="shared" si="27"/>
        <v>2.5145067698259225E-2</v>
      </c>
      <c r="QD16" s="255"/>
      <c r="QE16" s="255"/>
      <c r="QF16" s="255"/>
      <c r="QG16" s="254" t="s">
        <v>39</v>
      </c>
      <c r="QH16" s="287"/>
      <c r="QI16" s="248"/>
      <c r="QJ16" s="13"/>
      <c r="QM16" s="13"/>
      <c r="QN16" s="253">
        <v>15.51</v>
      </c>
      <c r="QO16" s="253">
        <v>15.9</v>
      </c>
      <c r="QP16" s="401"/>
      <c r="QQ16" s="249" t="s">
        <v>826</v>
      </c>
      <c r="QR16" s="253">
        <f t="shared" si="28"/>
        <v>0.39000000000000057</v>
      </c>
      <c r="QS16" s="255">
        <f t="shared" si="29"/>
        <v>2.5145067698259225E-2</v>
      </c>
      <c r="QT16" s="255"/>
      <c r="QU16" s="255"/>
      <c r="QV16" s="255"/>
      <c r="QW16" s="254" t="s">
        <v>39</v>
      </c>
      <c r="QX16" s="287"/>
      <c r="QY16" s="248"/>
      <c r="QZ16" s="13"/>
      <c r="RB16" s="13"/>
      <c r="RC16" s="253">
        <v>15.51</v>
      </c>
      <c r="RD16" s="253">
        <v>15.9</v>
      </c>
      <c r="RE16" s="401"/>
      <c r="RF16" s="249" t="s">
        <v>826</v>
      </c>
      <c r="RG16" s="253">
        <f t="shared" si="30"/>
        <v>0.39000000000000057</v>
      </c>
      <c r="RH16" s="255">
        <f t="shared" si="31"/>
        <v>2.5145067698259225E-2</v>
      </c>
      <c r="RI16" s="255"/>
      <c r="RJ16" s="255"/>
      <c r="RK16" s="255"/>
      <c r="RL16" s="254" t="s">
        <v>39</v>
      </c>
      <c r="RM16" s="287"/>
      <c r="RN16" s="248"/>
      <c r="RO16" s="13"/>
    </row>
    <row r="17" spans="1:483">
      <c r="A17" s="248" t="s">
        <v>856</v>
      </c>
      <c r="B17" s="249">
        <v>190</v>
      </c>
      <c r="C17" s="248" t="s">
        <v>91</v>
      </c>
      <c r="D17" s="250">
        <v>1033</v>
      </c>
      <c r="E17" s="251" t="s">
        <v>822</v>
      </c>
      <c r="F17" s="355" t="s">
        <v>823</v>
      </c>
      <c r="G17" s="248" t="s">
        <v>857</v>
      </c>
      <c r="H17" s="248"/>
      <c r="I17" s="248"/>
      <c r="DV17" s="385"/>
      <c r="DW17" s="385"/>
      <c r="DX17" s="385"/>
      <c r="DY17" s="385"/>
      <c r="DZ17" s="385"/>
      <c r="EA17" s="385"/>
      <c r="EB17" s="385"/>
      <c r="EC17" s="385"/>
      <c r="ED17" s="385"/>
      <c r="EE17" s="385"/>
      <c r="EF17" s="385"/>
      <c r="EI17" s="13"/>
      <c r="EJ17" s="253"/>
      <c r="EK17" s="253"/>
      <c r="EL17" s="248"/>
      <c r="EM17" s="248"/>
      <c r="EN17" s="248"/>
      <c r="EO17" s="248"/>
      <c r="EP17" s="248"/>
      <c r="EQ17" s="248"/>
      <c r="ER17" s="248"/>
      <c r="ES17" s="248"/>
      <c r="EV17" s="13"/>
      <c r="EW17" s="253"/>
      <c r="EX17" s="253"/>
      <c r="EY17" s="248"/>
      <c r="EZ17" s="248"/>
      <c r="FA17" s="248"/>
      <c r="FB17" s="248"/>
      <c r="FC17" s="248"/>
      <c r="FD17" s="248"/>
      <c r="FE17" s="248"/>
      <c r="FF17" s="248"/>
      <c r="FI17" s="13"/>
      <c r="FJ17" s="253"/>
      <c r="FK17" s="253"/>
      <c r="FL17" s="248"/>
      <c r="FM17" s="253"/>
      <c r="FN17" s="255"/>
      <c r="FO17" s="254"/>
      <c r="FP17" s="248"/>
      <c r="FQ17" s="248"/>
      <c r="FR17" s="248"/>
      <c r="FS17" s="248"/>
      <c r="FV17" s="13"/>
      <c r="FW17" s="253"/>
      <c r="FX17" s="253"/>
      <c r="FY17" s="253"/>
      <c r="FZ17" s="248"/>
      <c r="GA17" s="253"/>
      <c r="GB17" s="255"/>
      <c r="GC17" s="254"/>
      <c r="GD17" s="248"/>
      <c r="GE17" s="248"/>
      <c r="GF17" s="248"/>
      <c r="GG17" s="248"/>
      <c r="GJ17" s="13"/>
      <c r="GK17" s="253"/>
      <c r="GL17" s="253"/>
      <c r="GM17" s="253"/>
      <c r="GN17" s="248"/>
      <c r="GO17" s="253"/>
      <c r="GP17" s="255"/>
      <c r="GQ17" s="254"/>
      <c r="GR17" s="287"/>
      <c r="GS17" s="248"/>
      <c r="GT17" s="248"/>
      <c r="GU17" s="248"/>
      <c r="GX17" s="13"/>
      <c r="GY17" s="253"/>
      <c r="GZ17" s="253"/>
      <c r="HA17" s="253"/>
      <c r="HB17" s="248"/>
      <c r="HC17" s="253"/>
      <c r="HD17" s="255"/>
      <c r="HE17" s="254"/>
      <c r="HF17" s="287"/>
      <c r="HG17" s="248"/>
      <c r="HH17" s="248"/>
      <c r="HI17" s="248"/>
      <c r="HL17" s="13"/>
      <c r="HM17" s="253"/>
      <c r="HN17" s="253"/>
      <c r="HO17" s="253"/>
      <c r="HP17" s="248"/>
      <c r="HQ17" s="253"/>
      <c r="HR17" s="255"/>
      <c r="HS17" s="254"/>
      <c r="HT17" s="287"/>
      <c r="HU17" s="248"/>
      <c r="HV17" s="248"/>
      <c r="HW17" s="248"/>
      <c r="HY17" s="13"/>
      <c r="HZ17" s="253"/>
      <c r="IA17" s="253"/>
      <c r="IB17" s="253"/>
      <c r="IC17" s="248"/>
      <c r="ID17" s="253"/>
      <c r="IE17" s="255"/>
      <c r="IF17" s="255"/>
      <c r="IG17" s="255"/>
      <c r="IH17" s="255"/>
      <c r="II17" s="254"/>
      <c r="IJ17" s="287"/>
      <c r="IK17" s="248"/>
      <c r="IL17" s="248"/>
      <c r="IM17" s="248"/>
      <c r="IR17" s="13"/>
      <c r="IS17" s="253"/>
      <c r="IT17" s="253"/>
      <c r="IU17" s="253"/>
      <c r="IV17" s="248"/>
      <c r="IW17" s="253"/>
      <c r="IX17" s="255"/>
      <c r="IY17" s="255"/>
      <c r="IZ17" s="255"/>
      <c r="JA17" s="255"/>
      <c r="JB17" s="254"/>
      <c r="JC17" s="287"/>
      <c r="JD17" s="248"/>
      <c r="JE17" s="248"/>
      <c r="JF17" s="248"/>
      <c r="JI17" s="13"/>
      <c r="JJ17" s="253"/>
      <c r="JK17" s="253"/>
      <c r="JL17" s="253"/>
      <c r="JM17" s="248"/>
      <c r="JN17" s="253"/>
      <c r="JO17" s="255"/>
      <c r="JP17" s="255"/>
      <c r="JQ17" s="255"/>
      <c r="JR17" s="255"/>
      <c r="JS17" s="254"/>
      <c r="JT17" s="287"/>
      <c r="JU17" s="248"/>
      <c r="JV17" s="248"/>
      <c r="JW17" s="248"/>
      <c r="JX17" s="13"/>
      <c r="KA17" s="154"/>
      <c r="KB17" s="253"/>
      <c r="KC17" s="253"/>
      <c r="KD17" s="253"/>
      <c r="KE17" s="248"/>
      <c r="KF17" s="253"/>
      <c r="KG17" s="255"/>
      <c r="KH17" s="255"/>
      <c r="KI17" s="255"/>
      <c r="KJ17" s="255"/>
      <c r="KK17" s="254"/>
      <c r="KL17" s="287"/>
      <c r="KM17" s="248"/>
      <c r="KN17" s="248"/>
      <c r="KO17" s="248"/>
      <c r="KP17" s="13"/>
      <c r="KR17" s="154"/>
      <c r="KS17" s="253"/>
      <c r="KT17" s="253"/>
      <c r="KU17" s="253"/>
      <c r="KV17" s="249"/>
      <c r="KW17" s="253"/>
      <c r="KX17" s="255"/>
      <c r="KY17" s="255"/>
      <c r="KZ17" s="255"/>
      <c r="LA17" s="255"/>
      <c r="LB17" s="254"/>
      <c r="LC17" s="287"/>
      <c r="LD17" s="248"/>
      <c r="LE17" s="248"/>
      <c r="LF17" s="248"/>
      <c r="LG17" s="13"/>
      <c r="LJ17" s="154"/>
      <c r="LK17" s="253"/>
      <c r="LL17" s="253"/>
      <c r="LM17" s="253"/>
      <c r="LN17" s="249"/>
      <c r="LO17" s="253"/>
      <c r="LP17" s="255"/>
      <c r="LQ17" s="255"/>
      <c r="LR17" s="255"/>
      <c r="LS17" s="255"/>
      <c r="LT17" s="254"/>
      <c r="LU17" s="287"/>
      <c r="LV17" s="248"/>
      <c r="LW17" s="248"/>
      <c r="LX17" s="248"/>
      <c r="LY17" s="13"/>
      <c r="MA17" s="154"/>
      <c r="MB17" s="253"/>
      <c r="MC17" s="253"/>
      <c r="MD17" s="253"/>
      <c r="ME17" s="249"/>
      <c r="MF17" s="253"/>
      <c r="MG17" s="255"/>
      <c r="MH17" s="255"/>
      <c r="MI17" s="255"/>
      <c r="MJ17" s="255"/>
      <c r="MK17" s="254"/>
      <c r="ML17" s="287"/>
      <c r="MM17" s="248"/>
      <c r="MN17" s="248"/>
      <c r="MO17" s="248"/>
      <c r="MP17" s="13"/>
      <c r="MR17" s="154"/>
      <c r="MS17" s="253"/>
      <c r="MT17" s="253"/>
      <c r="MU17" s="253"/>
      <c r="MV17" s="249"/>
      <c r="MW17" s="253"/>
      <c r="MX17" s="255"/>
      <c r="MY17" s="255"/>
      <c r="MZ17" s="255"/>
      <c r="NA17" s="255"/>
      <c r="NB17" s="254"/>
      <c r="NC17" s="287"/>
      <c r="ND17" s="248"/>
      <c r="NE17" s="248"/>
      <c r="NF17" s="248"/>
      <c r="NG17" s="13"/>
      <c r="NJ17" s="13"/>
      <c r="NK17" s="375"/>
      <c r="NL17" s="375"/>
      <c r="NM17" s="365"/>
      <c r="NN17" s="249"/>
      <c r="NO17" s="253"/>
      <c r="NP17" s="255"/>
      <c r="NQ17" s="255"/>
      <c r="NR17" s="255"/>
      <c r="NS17" s="255"/>
      <c r="NT17" s="254"/>
      <c r="NU17" s="287"/>
      <c r="NV17" s="248"/>
      <c r="NW17" s="248"/>
      <c r="NX17" s="248"/>
      <c r="NY17" s="13"/>
      <c r="OB17" s="13"/>
      <c r="OC17" s="375"/>
      <c r="OD17" s="375"/>
      <c r="OE17" s="383"/>
      <c r="OF17" s="249"/>
      <c r="OG17" s="253"/>
      <c r="OH17" s="255"/>
      <c r="OI17" s="255"/>
      <c r="OJ17" s="255"/>
      <c r="OK17" s="255"/>
      <c r="OL17" s="254"/>
      <c r="OM17" s="287"/>
      <c r="ON17" s="248"/>
      <c r="OO17" s="13"/>
      <c r="OR17" s="13"/>
      <c r="OS17" s="375"/>
      <c r="OT17" s="375"/>
      <c r="OU17" s="383"/>
      <c r="OV17" s="249"/>
      <c r="OW17" s="253"/>
      <c r="OX17" s="255"/>
      <c r="OY17" s="255"/>
      <c r="OZ17" s="255"/>
      <c r="PA17" s="255"/>
      <c r="PB17" s="254"/>
      <c r="PC17" s="287"/>
      <c r="PD17" s="248"/>
      <c r="PE17" s="13"/>
      <c r="PH17" s="13"/>
      <c r="PI17" s="375"/>
      <c r="PJ17" s="375"/>
      <c r="PK17" s="383"/>
      <c r="PL17" s="249"/>
      <c r="PM17" s="253"/>
      <c r="PN17" s="255"/>
      <c r="PO17" s="255"/>
      <c r="PP17" s="255"/>
      <c r="PQ17" s="255"/>
      <c r="PR17" s="254"/>
      <c r="PS17" s="287"/>
      <c r="PT17" s="248"/>
      <c r="PU17" s="13"/>
      <c r="PW17" s="13"/>
      <c r="PX17" s="289">
        <v>19.91</v>
      </c>
      <c r="PY17" s="289">
        <v>21.73</v>
      </c>
      <c r="PZ17" s="383"/>
      <c r="QA17" s="249" t="s">
        <v>826</v>
      </c>
      <c r="QB17" s="253">
        <f t="shared" si="26"/>
        <v>1.8200000000000003</v>
      </c>
      <c r="QC17" s="255">
        <f t="shared" si="27"/>
        <v>9.1411351079859385E-2</v>
      </c>
      <c r="QD17" s="255"/>
      <c r="QE17" s="255"/>
      <c r="QF17" s="255"/>
      <c r="QG17" s="254" t="s">
        <v>39</v>
      </c>
      <c r="QH17" s="287"/>
      <c r="QI17" s="248"/>
      <c r="QJ17" s="13"/>
      <c r="QM17" s="13"/>
      <c r="QN17" s="289">
        <v>19.91</v>
      </c>
      <c r="QO17" s="289">
        <v>21.73</v>
      </c>
      <c r="QP17" s="401"/>
      <c r="QQ17" s="249" t="s">
        <v>826</v>
      </c>
      <c r="QR17" s="253">
        <f t="shared" si="28"/>
        <v>1.8200000000000003</v>
      </c>
      <c r="QS17" s="255">
        <f t="shared" si="29"/>
        <v>9.1411351079859385E-2</v>
      </c>
      <c r="QT17" s="255"/>
      <c r="QU17" s="255"/>
      <c r="QV17" s="255"/>
      <c r="QW17" s="254" t="s">
        <v>39</v>
      </c>
      <c r="QX17" s="287"/>
      <c r="QY17" s="248"/>
      <c r="QZ17" s="13"/>
      <c r="RB17" s="13"/>
      <c r="RC17" s="289">
        <v>19.91</v>
      </c>
      <c r="RD17" s="289">
        <v>21.73</v>
      </c>
      <c r="RE17" s="401"/>
      <c r="RF17" s="249" t="s">
        <v>826</v>
      </c>
      <c r="RG17" s="253">
        <f t="shared" si="30"/>
        <v>1.8200000000000003</v>
      </c>
      <c r="RH17" s="255">
        <f t="shared" si="31"/>
        <v>9.1411351079859385E-2</v>
      </c>
      <c r="RI17" s="255"/>
      <c r="RJ17" s="255"/>
      <c r="RK17" s="255"/>
      <c r="RL17" s="254" t="s">
        <v>39</v>
      </c>
      <c r="RM17" s="287"/>
      <c r="RN17" s="248"/>
      <c r="RO17" s="13"/>
    </row>
    <row r="18" spans="1:483">
      <c r="A18" s="248" t="s">
        <v>858</v>
      </c>
      <c r="B18" s="249">
        <v>190</v>
      </c>
      <c r="C18" s="248" t="s">
        <v>91</v>
      </c>
      <c r="D18" s="250">
        <v>1033</v>
      </c>
      <c r="E18" s="251" t="s">
        <v>822</v>
      </c>
      <c r="F18" s="355" t="s">
        <v>823</v>
      </c>
      <c r="G18" s="248" t="s">
        <v>859</v>
      </c>
      <c r="H18" s="248"/>
      <c r="I18" s="248"/>
      <c r="DV18" s="385"/>
      <c r="DW18" s="385"/>
      <c r="DX18" s="385"/>
      <c r="DY18" s="385"/>
      <c r="DZ18" s="385"/>
      <c r="EA18" s="385"/>
      <c r="EB18" s="385"/>
      <c r="EC18" s="385"/>
      <c r="ED18" s="385"/>
      <c r="EE18" s="385"/>
      <c r="EF18" s="385"/>
      <c r="EI18" s="13"/>
      <c r="EJ18" s="253"/>
      <c r="EK18" s="253"/>
      <c r="EL18" s="248"/>
      <c r="EM18" s="248"/>
      <c r="EN18" s="248"/>
      <c r="EO18" s="248"/>
      <c r="EP18" s="248"/>
      <c r="EQ18" s="248"/>
      <c r="ER18" s="248"/>
      <c r="ES18" s="248"/>
      <c r="EV18" s="13"/>
      <c r="EW18" s="253"/>
      <c r="EX18" s="253"/>
      <c r="EY18" s="248"/>
      <c r="EZ18" s="248"/>
      <c r="FA18" s="248"/>
      <c r="FB18" s="248"/>
      <c r="FC18" s="248"/>
      <c r="FD18" s="248"/>
      <c r="FE18" s="248"/>
      <c r="FF18" s="248"/>
      <c r="FI18" s="13"/>
      <c r="FJ18" s="253"/>
      <c r="FK18" s="253"/>
      <c r="FL18" s="248"/>
      <c r="FM18" s="253"/>
      <c r="FN18" s="255"/>
      <c r="FO18" s="254"/>
      <c r="FP18" s="248"/>
      <c r="FQ18" s="248"/>
      <c r="FR18" s="248"/>
      <c r="FS18" s="248"/>
      <c r="FV18" s="13"/>
      <c r="FW18" s="253"/>
      <c r="FX18" s="253"/>
      <c r="FY18" s="253"/>
      <c r="FZ18" s="248"/>
      <c r="GA18" s="253"/>
      <c r="GB18" s="255"/>
      <c r="GC18" s="254"/>
      <c r="GD18" s="248"/>
      <c r="GE18" s="248"/>
      <c r="GF18" s="248"/>
      <c r="GG18" s="248"/>
      <c r="GJ18" s="13"/>
      <c r="GK18" s="253"/>
      <c r="GL18" s="253"/>
      <c r="GM18" s="253"/>
      <c r="GN18" s="248"/>
      <c r="GO18" s="253"/>
      <c r="GP18" s="255"/>
      <c r="GQ18" s="254"/>
      <c r="GR18" s="287"/>
      <c r="GS18" s="248"/>
      <c r="GT18" s="248"/>
      <c r="GU18" s="248"/>
      <c r="GX18" s="13"/>
      <c r="GY18" s="253"/>
      <c r="GZ18" s="253"/>
      <c r="HA18" s="253"/>
      <c r="HB18" s="248"/>
      <c r="HC18" s="253"/>
      <c r="HD18" s="255"/>
      <c r="HE18" s="254"/>
      <c r="HF18" s="287"/>
      <c r="HG18" s="248"/>
      <c r="HH18" s="248"/>
      <c r="HI18" s="248"/>
      <c r="HL18" s="13"/>
      <c r="HM18" s="253"/>
      <c r="HN18" s="253"/>
      <c r="HO18" s="253"/>
      <c r="HP18" s="248"/>
      <c r="HQ18" s="253"/>
      <c r="HR18" s="255"/>
      <c r="HS18" s="254"/>
      <c r="HT18" s="287"/>
      <c r="HU18" s="248"/>
      <c r="HV18" s="248"/>
      <c r="HW18" s="248"/>
      <c r="HY18" s="13"/>
      <c r="HZ18" s="253"/>
      <c r="IA18" s="253"/>
      <c r="IB18" s="253"/>
      <c r="IC18" s="248"/>
      <c r="ID18" s="253"/>
      <c r="IE18" s="255"/>
      <c r="IF18" s="255"/>
      <c r="IG18" s="255"/>
      <c r="IH18" s="255"/>
      <c r="II18" s="254"/>
      <c r="IJ18" s="287"/>
      <c r="IK18" s="248"/>
      <c r="IL18" s="248"/>
      <c r="IM18" s="248"/>
      <c r="IR18" s="13"/>
      <c r="IS18" s="253"/>
      <c r="IT18" s="253"/>
      <c r="IU18" s="253"/>
      <c r="IV18" s="248"/>
      <c r="IW18" s="253"/>
      <c r="IX18" s="255"/>
      <c r="IY18" s="255"/>
      <c r="IZ18" s="255"/>
      <c r="JA18" s="255"/>
      <c r="JB18" s="254"/>
      <c r="JC18" s="287"/>
      <c r="JD18" s="248"/>
      <c r="JE18" s="248"/>
      <c r="JF18" s="248"/>
      <c r="JI18" s="13"/>
      <c r="JJ18" s="253"/>
      <c r="JK18" s="253"/>
      <c r="JL18" s="253"/>
      <c r="JM18" s="248"/>
      <c r="JN18" s="253"/>
      <c r="JO18" s="255"/>
      <c r="JP18" s="255"/>
      <c r="JQ18" s="255"/>
      <c r="JR18" s="255"/>
      <c r="JS18" s="254"/>
      <c r="JT18" s="287"/>
      <c r="JU18" s="248"/>
      <c r="JV18" s="248"/>
      <c r="JW18" s="248"/>
      <c r="JX18" s="13"/>
      <c r="KA18" s="154"/>
      <c r="KB18" s="253"/>
      <c r="KC18" s="253"/>
      <c r="KD18" s="253"/>
      <c r="KE18" s="248"/>
      <c r="KF18" s="253"/>
      <c r="KG18" s="255"/>
      <c r="KH18" s="255"/>
      <c r="KI18" s="255"/>
      <c r="KJ18" s="255"/>
      <c r="KK18" s="254"/>
      <c r="KL18" s="287"/>
      <c r="KM18" s="248"/>
      <c r="KN18" s="248"/>
      <c r="KO18" s="248"/>
      <c r="KP18" s="13"/>
      <c r="KR18" s="154"/>
      <c r="KS18" s="253"/>
      <c r="KT18" s="253"/>
      <c r="KU18" s="253"/>
      <c r="KV18" s="249"/>
      <c r="KW18" s="253"/>
      <c r="KX18" s="255"/>
      <c r="KY18" s="255"/>
      <c r="KZ18" s="255"/>
      <c r="LA18" s="255"/>
      <c r="LB18" s="254"/>
      <c r="LC18" s="287"/>
      <c r="LD18" s="248"/>
      <c r="LE18" s="248"/>
      <c r="LF18" s="248"/>
      <c r="LG18" s="13"/>
      <c r="LJ18" s="154"/>
      <c r="LK18" s="253"/>
      <c r="LL18" s="253"/>
      <c r="LM18" s="253"/>
      <c r="LN18" s="249"/>
      <c r="LO18" s="253"/>
      <c r="LP18" s="255"/>
      <c r="LQ18" s="255"/>
      <c r="LR18" s="255"/>
      <c r="LS18" s="255"/>
      <c r="LT18" s="254"/>
      <c r="LU18" s="287"/>
      <c r="LV18" s="248"/>
      <c r="LW18" s="248"/>
      <c r="LX18" s="248"/>
      <c r="LY18" s="13"/>
      <c r="MA18" s="154"/>
      <c r="MB18" s="253"/>
      <c r="MC18" s="253"/>
      <c r="MD18" s="253"/>
      <c r="ME18" s="249"/>
      <c r="MF18" s="253"/>
      <c r="MG18" s="255"/>
      <c r="MH18" s="255"/>
      <c r="MI18" s="255"/>
      <c r="MJ18" s="255"/>
      <c r="MK18" s="254"/>
      <c r="ML18" s="287"/>
      <c r="MM18" s="248"/>
      <c r="MN18" s="248"/>
      <c r="MO18" s="248"/>
      <c r="MP18" s="13"/>
      <c r="MR18" s="154"/>
      <c r="MS18" s="253"/>
      <c r="MT18" s="253"/>
      <c r="MU18" s="253"/>
      <c r="MV18" s="249"/>
      <c r="MW18" s="253"/>
      <c r="MX18" s="255"/>
      <c r="MY18" s="255"/>
      <c r="MZ18" s="255"/>
      <c r="NA18" s="255"/>
      <c r="NB18" s="254"/>
      <c r="NC18" s="287"/>
      <c r="ND18" s="248"/>
      <c r="NE18" s="248"/>
      <c r="NF18" s="248"/>
      <c r="NG18" s="13"/>
      <c r="NJ18" s="13"/>
      <c r="NK18" s="375"/>
      <c r="NL18" s="375"/>
      <c r="NM18" s="365"/>
      <c r="NN18" s="249"/>
      <c r="NO18" s="253"/>
      <c r="NP18" s="255"/>
      <c r="NQ18" s="255"/>
      <c r="NR18" s="255"/>
      <c r="NS18" s="255"/>
      <c r="NT18" s="254"/>
      <c r="NU18" s="287"/>
      <c r="NV18" s="248"/>
      <c r="NW18" s="248"/>
      <c r="NX18" s="248"/>
      <c r="NY18" s="13"/>
      <c r="OB18" s="13"/>
      <c r="OC18" s="375"/>
      <c r="OD18" s="375"/>
      <c r="OE18" s="383"/>
      <c r="OF18" s="249"/>
      <c r="OG18" s="253"/>
      <c r="OH18" s="255"/>
      <c r="OI18" s="255"/>
      <c r="OJ18" s="255"/>
      <c r="OK18" s="255"/>
      <c r="OL18" s="254"/>
      <c r="OM18" s="287"/>
      <c r="ON18" s="248"/>
      <c r="OO18" s="13"/>
      <c r="OR18" s="13"/>
      <c r="OS18" s="375"/>
      <c r="OT18" s="375"/>
      <c r="OU18" s="383"/>
      <c r="OV18" s="249"/>
      <c r="OW18" s="253"/>
      <c r="OX18" s="255"/>
      <c r="OY18" s="255"/>
      <c r="OZ18" s="255"/>
      <c r="PA18" s="255"/>
      <c r="PB18" s="254"/>
      <c r="PC18" s="287"/>
      <c r="PD18" s="248"/>
      <c r="PE18" s="13"/>
      <c r="PH18" s="13"/>
      <c r="PI18" s="375"/>
      <c r="PJ18" s="375"/>
      <c r="PK18" s="383"/>
      <c r="PL18" s="249"/>
      <c r="PM18" s="253"/>
      <c r="PN18" s="255"/>
      <c r="PO18" s="255"/>
      <c r="PP18" s="255"/>
      <c r="PQ18" s="255"/>
      <c r="PR18" s="254"/>
      <c r="PS18" s="287"/>
      <c r="PT18" s="248"/>
      <c r="PU18" s="13"/>
      <c r="PW18" s="13"/>
      <c r="PX18" s="289"/>
      <c r="PY18" s="289"/>
      <c r="PZ18" s="383"/>
      <c r="QA18" s="249"/>
      <c r="QB18" s="253"/>
      <c r="QC18" s="255"/>
      <c r="QD18" s="255"/>
      <c r="QE18" s="255"/>
      <c r="QF18" s="255"/>
      <c r="QG18" s="254"/>
      <c r="QH18" s="287"/>
      <c r="QI18" s="248"/>
      <c r="QJ18" s="13"/>
      <c r="QM18" s="13"/>
      <c r="QN18" s="289">
        <v>15.44</v>
      </c>
      <c r="QO18" s="289">
        <v>15.9</v>
      </c>
      <c r="QP18" s="401"/>
      <c r="QQ18" s="249" t="s">
        <v>826</v>
      </c>
      <c r="QR18" s="253">
        <f t="shared" ref="QR18:QR19" si="53">QO18-QN18</f>
        <v>0.46000000000000085</v>
      </c>
      <c r="QS18" s="255">
        <f t="shared" ref="QS18:QS19" si="54">QR18/QN18</f>
        <v>2.9792746113989695E-2</v>
      </c>
      <c r="QT18" s="255"/>
      <c r="QU18" s="255"/>
      <c r="QV18" s="255"/>
      <c r="QW18" s="254" t="s">
        <v>39</v>
      </c>
      <c r="QX18" s="287"/>
      <c r="QY18" s="248"/>
      <c r="QZ18" s="13"/>
      <c r="RB18" s="13"/>
      <c r="RC18" s="289">
        <v>15.44</v>
      </c>
      <c r="RD18" s="289">
        <v>15.9</v>
      </c>
      <c r="RE18" s="401"/>
      <c r="RF18" s="249" t="s">
        <v>826</v>
      </c>
      <c r="RG18" s="253">
        <f t="shared" si="30"/>
        <v>0.46000000000000085</v>
      </c>
      <c r="RH18" s="255">
        <f t="shared" si="31"/>
        <v>2.9792746113989695E-2</v>
      </c>
      <c r="RI18" s="255"/>
      <c r="RJ18" s="255"/>
      <c r="RK18" s="255"/>
      <c r="RL18" s="254" t="s">
        <v>39</v>
      </c>
      <c r="RM18" s="287"/>
      <c r="RN18" s="248"/>
      <c r="RO18" s="13"/>
    </row>
    <row r="19" spans="1:483">
      <c r="A19" s="248" t="s">
        <v>860</v>
      </c>
      <c r="B19" s="249">
        <v>190</v>
      </c>
      <c r="C19" s="248" t="s">
        <v>91</v>
      </c>
      <c r="D19" s="250">
        <v>1033</v>
      </c>
      <c r="E19" s="251" t="s">
        <v>822</v>
      </c>
      <c r="F19" s="355" t="s">
        <v>823</v>
      </c>
      <c r="G19" s="248" t="s">
        <v>861</v>
      </c>
      <c r="H19" s="248"/>
      <c r="I19" s="248"/>
      <c r="DV19" s="385"/>
      <c r="DW19" s="385"/>
      <c r="DX19" s="385"/>
      <c r="DY19" s="385"/>
      <c r="DZ19" s="385"/>
      <c r="EA19" s="385"/>
      <c r="EB19" s="385"/>
      <c r="EC19" s="385"/>
      <c r="ED19" s="385"/>
      <c r="EE19" s="385"/>
      <c r="EF19" s="385"/>
      <c r="EI19" s="13"/>
      <c r="EJ19" s="253"/>
      <c r="EK19" s="253"/>
      <c r="EL19" s="248"/>
      <c r="EM19" s="248"/>
      <c r="EN19" s="248"/>
      <c r="EO19" s="248"/>
      <c r="EP19" s="248"/>
      <c r="EQ19" s="248"/>
      <c r="ER19" s="248"/>
      <c r="ES19" s="248"/>
      <c r="EV19" s="13"/>
      <c r="EW19" s="253"/>
      <c r="EX19" s="253"/>
      <c r="EY19" s="248"/>
      <c r="EZ19" s="248"/>
      <c r="FA19" s="248"/>
      <c r="FB19" s="248"/>
      <c r="FC19" s="248"/>
      <c r="FD19" s="248"/>
      <c r="FE19" s="248"/>
      <c r="FF19" s="248"/>
      <c r="FI19" s="13"/>
      <c r="FJ19" s="253"/>
      <c r="FK19" s="253"/>
      <c r="FL19" s="248"/>
      <c r="FM19" s="253"/>
      <c r="FN19" s="255"/>
      <c r="FO19" s="254"/>
      <c r="FP19" s="248"/>
      <c r="FQ19" s="248"/>
      <c r="FR19" s="248"/>
      <c r="FS19" s="248"/>
      <c r="FV19" s="13"/>
      <c r="FW19" s="253"/>
      <c r="FX19" s="253"/>
      <c r="FY19" s="253"/>
      <c r="FZ19" s="248"/>
      <c r="GA19" s="253"/>
      <c r="GB19" s="255"/>
      <c r="GC19" s="254"/>
      <c r="GD19" s="248"/>
      <c r="GE19" s="248"/>
      <c r="GF19" s="248"/>
      <c r="GG19" s="248"/>
      <c r="GJ19" s="13"/>
      <c r="GK19" s="253"/>
      <c r="GL19" s="253"/>
      <c r="GM19" s="253"/>
      <c r="GN19" s="248"/>
      <c r="GO19" s="253"/>
      <c r="GP19" s="255"/>
      <c r="GQ19" s="254"/>
      <c r="GR19" s="287"/>
      <c r="GS19" s="248"/>
      <c r="GT19" s="248"/>
      <c r="GU19" s="248"/>
      <c r="GX19" s="13"/>
      <c r="GY19" s="253"/>
      <c r="GZ19" s="253"/>
      <c r="HA19" s="253"/>
      <c r="HB19" s="248"/>
      <c r="HC19" s="253"/>
      <c r="HD19" s="255"/>
      <c r="HE19" s="254"/>
      <c r="HF19" s="287"/>
      <c r="HG19" s="248"/>
      <c r="HH19" s="248"/>
      <c r="HI19" s="248"/>
      <c r="HL19" s="13"/>
      <c r="HM19" s="253"/>
      <c r="HN19" s="253"/>
      <c r="HO19" s="253"/>
      <c r="HP19" s="248"/>
      <c r="HQ19" s="253"/>
      <c r="HR19" s="255"/>
      <c r="HS19" s="254"/>
      <c r="HT19" s="287"/>
      <c r="HU19" s="248"/>
      <c r="HV19" s="248"/>
      <c r="HW19" s="248"/>
      <c r="HY19" s="13"/>
      <c r="HZ19" s="253"/>
      <c r="IA19" s="253"/>
      <c r="IB19" s="253"/>
      <c r="IC19" s="248"/>
      <c r="ID19" s="253"/>
      <c r="IE19" s="255"/>
      <c r="IF19" s="255"/>
      <c r="IG19" s="255"/>
      <c r="IH19" s="255"/>
      <c r="II19" s="254"/>
      <c r="IJ19" s="287"/>
      <c r="IK19" s="248"/>
      <c r="IL19" s="248"/>
      <c r="IM19" s="248"/>
      <c r="IR19" s="13"/>
      <c r="IS19" s="253"/>
      <c r="IT19" s="253"/>
      <c r="IU19" s="253"/>
      <c r="IV19" s="248"/>
      <c r="IW19" s="253"/>
      <c r="IX19" s="255"/>
      <c r="IY19" s="255"/>
      <c r="IZ19" s="255"/>
      <c r="JA19" s="255"/>
      <c r="JB19" s="254"/>
      <c r="JC19" s="287"/>
      <c r="JD19" s="248"/>
      <c r="JE19" s="248"/>
      <c r="JF19" s="248"/>
      <c r="JI19" s="13"/>
      <c r="JJ19" s="253"/>
      <c r="JK19" s="253"/>
      <c r="JL19" s="253"/>
      <c r="JM19" s="248"/>
      <c r="JN19" s="253"/>
      <c r="JO19" s="255"/>
      <c r="JP19" s="255"/>
      <c r="JQ19" s="255"/>
      <c r="JR19" s="255"/>
      <c r="JS19" s="254"/>
      <c r="JT19" s="287"/>
      <c r="JU19" s="248"/>
      <c r="JV19" s="248"/>
      <c r="JW19" s="248"/>
      <c r="JX19" s="13"/>
      <c r="KA19" s="154"/>
      <c r="KB19" s="253"/>
      <c r="KC19" s="253"/>
      <c r="KD19" s="253"/>
      <c r="KE19" s="248"/>
      <c r="KF19" s="253"/>
      <c r="KG19" s="255"/>
      <c r="KH19" s="255"/>
      <c r="KI19" s="255"/>
      <c r="KJ19" s="255"/>
      <c r="KK19" s="254"/>
      <c r="KL19" s="287"/>
      <c r="KM19" s="248"/>
      <c r="KN19" s="248"/>
      <c r="KO19" s="248"/>
      <c r="KP19" s="13"/>
      <c r="KR19" s="154"/>
      <c r="KS19" s="253"/>
      <c r="KT19" s="253"/>
      <c r="KU19" s="253"/>
      <c r="KV19" s="249"/>
      <c r="KW19" s="253"/>
      <c r="KX19" s="255"/>
      <c r="KY19" s="255"/>
      <c r="KZ19" s="255"/>
      <c r="LA19" s="255"/>
      <c r="LB19" s="254"/>
      <c r="LC19" s="287"/>
      <c r="LD19" s="248"/>
      <c r="LE19" s="248"/>
      <c r="LF19" s="248"/>
      <c r="LG19" s="13"/>
      <c r="LJ19" s="154"/>
      <c r="LK19" s="253"/>
      <c r="LL19" s="253"/>
      <c r="LM19" s="253"/>
      <c r="LN19" s="249"/>
      <c r="LO19" s="253"/>
      <c r="LP19" s="255"/>
      <c r="LQ19" s="255"/>
      <c r="LR19" s="255"/>
      <c r="LS19" s="255"/>
      <c r="LT19" s="254"/>
      <c r="LU19" s="287"/>
      <c r="LV19" s="248"/>
      <c r="LW19" s="248"/>
      <c r="LX19" s="248"/>
      <c r="LY19" s="13"/>
      <c r="MA19" s="154"/>
      <c r="MB19" s="253"/>
      <c r="MC19" s="253"/>
      <c r="MD19" s="253"/>
      <c r="ME19" s="249"/>
      <c r="MF19" s="253"/>
      <c r="MG19" s="255"/>
      <c r="MH19" s="255"/>
      <c r="MI19" s="255"/>
      <c r="MJ19" s="255"/>
      <c r="MK19" s="254"/>
      <c r="ML19" s="287"/>
      <c r="MM19" s="248"/>
      <c r="MN19" s="248"/>
      <c r="MO19" s="248"/>
      <c r="MP19" s="13"/>
      <c r="MR19" s="154"/>
      <c r="MS19" s="253"/>
      <c r="MT19" s="253"/>
      <c r="MU19" s="253"/>
      <c r="MV19" s="249"/>
      <c r="MW19" s="253"/>
      <c r="MX19" s="255"/>
      <c r="MY19" s="255"/>
      <c r="MZ19" s="255"/>
      <c r="NA19" s="255"/>
      <c r="NB19" s="254"/>
      <c r="NC19" s="287"/>
      <c r="ND19" s="248"/>
      <c r="NE19" s="248"/>
      <c r="NF19" s="248"/>
      <c r="NG19" s="13"/>
      <c r="NJ19" s="13"/>
      <c r="NK19" s="375"/>
      <c r="NL19" s="375"/>
      <c r="NM19" s="365"/>
      <c r="NN19" s="249"/>
      <c r="NO19" s="253"/>
      <c r="NP19" s="255"/>
      <c r="NQ19" s="255"/>
      <c r="NR19" s="255"/>
      <c r="NS19" s="255"/>
      <c r="NT19" s="254"/>
      <c r="NU19" s="287"/>
      <c r="NV19" s="248"/>
      <c r="NW19" s="248"/>
      <c r="NX19" s="248"/>
      <c r="NY19" s="13"/>
      <c r="OB19" s="13"/>
      <c r="OC19" s="375"/>
      <c r="OD19" s="375"/>
      <c r="OE19" s="383"/>
      <c r="OF19" s="249"/>
      <c r="OG19" s="253"/>
      <c r="OH19" s="255"/>
      <c r="OI19" s="255"/>
      <c r="OJ19" s="255"/>
      <c r="OK19" s="255"/>
      <c r="OL19" s="254"/>
      <c r="OM19" s="287"/>
      <c r="ON19" s="248"/>
      <c r="OO19" s="13"/>
      <c r="OR19" s="13"/>
      <c r="OS19" s="375"/>
      <c r="OT19" s="375"/>
      <c r="OU19" s="383"/>
      <c r="OV19" s="249"/>
      <c r="OW19" s="253"/>
      <c r="OX19" s="255"/>
      <c r="OY19" s="255"/>
      <c r="OZ19" s="255"/>
      <c r="PA19" s="255"/>
      <c r="PB19" s="254"/>
      <c r="PC19" s="287"/>
      <c r="PD19" s="248"/>
      <c r="PE19" s="13"/>
      <c r="PH19" s="13"/>
      <c r="PI19" s="375"/>
      <c r="PJ19" s="375"/>
      <c r="PK19" s="383"/>
      <c r="PL19" s="249"/>
      <c r="PM19" s="253"/>
      <c r="PN19" s="255"/>
      <c r="PO19" s="255"/>
      <c r="PP19" s="255"/>
      <c r="PQ19" s="255"/>
      <c r="PR19" s="254"/>
      <c r="PS19" s="287"/>
      <c r="PT19" s="248"/>
      <c r="PU19" s="13"/>
      <c r="PW19" s="13"/>
      <c r="PX19" s="289"/>
      <c r="PY19" s="289"/>
      <c r="PZ19" s="383"/>
      <c r="QA19" s="249"/>
      <c r="QB19" s="253"/>
      <c r="QC19" s="255"/>
      <c r="QD19" s="255"/>
      <c r="QE19" s="255"/>
      <c r="QF19" s="255"/>
      <c r="QG19" s="254"/>
      <c r="QH19" s="287"/>
      <c r="QI19" s="248"/>
      <c r="QJ19" s="13"/>
      <c r="QM19" s="154"/>
      <c r="QN19" s="289">
        <v>30.44</v>
      </c>
      <c r="QO19" s="289">
        <v>32.299999999999997</v>
      </c>
      <c r="QP19" s="401"/>
      <c r="QQ19" s="249" t="s">
        <v>826</v>
      </c>
      <c r="QR19" s="253">
        <f t="shared" si="53"/>
        <v>1.8599999999999959</v>
      </c>
      <c r="QS19" s="255">
        <f t="shared" si="54"/>
        <v>6.1103810775295524E-2</v>
      </c>
      <c r="QT19" s="255"/>
      <c r="QU19" s="255"/>
      <c r="QV19" s="255"/>
      <c r="QW19" s="254" t="s">
        <v>39</v>
      </c>
      <c r="QX19" s="287"/>
      <c r="QY19" s="248"/>
      <c r="QZ19" s="13"/>
      <c r="RB19" s="154"/>
      <c r="RC19" s="289">
        <v>30.44</v>
      </c>
      <c r="RD19" s="289">
        <v>32.299999999999997</v>
      </c>
      <c r="RE19" s="401"/>
      <c r="RF19" s="249" t="s">
        <v>826</v>
      </c>
      <c r="RG19" s="253">
        <f t="shared" si="30"/>
        <v>1.8599999999999959</v>
      </c>
      <c r="RH19" s="255">
        <f t="shared" si="31"/>
        <v>6.1103810775295524E-2</v>
      </c>
      <c r="RI19" s="255"/>
      <c r="RJ19" s="255"/>
      <c r="RK19" s="255"/>
      <c r="RL19" s="254" t="s">
        <v>39</v>
      </c>
      <c r="RM19" s="287"/>
      <c r="RN19" s="248"/>
      <c r="RO19" s="13"/>
    </row>
    <row r="20" spans="1:483">
      <c r="A20" s="248" t="s">
        <v>862</v>
      </c>
      <c r="B20" s="249">
        <v>190</v>
      </c>
      <c r="C20" s="248" t="s">
        <v>91</v>
      </c>
      <c r="D20" s="250">
        <v>1033</v>
      </c>
      <c r="E20" s="251" t="s">
        <v>822</v>
      </c>
      <c r="F20" s="355" t="s">
        <v>823</v>
      </c>
      <c r="G20" s="248" t="s">
        <v>863</v>
      </c>
      <c r="H20" s="248"/>
      <c r="I20" s="248"/>
      <c r="DV20" s="385"/>
      <c r="DW20" s="385"/>
      <c r="DX20" s="385"/>
      <c r="DY20" s="385"/>
      <c r="DZ20" s="385"/>
      <c r="EA20" s="385"/>
      <c r="EB20" s="385"/>
      <c r="EC20" s="385"/>
      <c r="ED20" s="385"/>
      <c r="EE20" s="385"/>
      <c r="EF20" s="385"/>
      <c r="EI20" s="13"/>
      <c r="EJ20" s="253"/>
      <c r="EK20" s="253"/>
      <c r="EL20" s="248"/>
      <c r="EM20" s="248"/>
      <c r="EN20" s="248"/>
      <c r="EO20" s="248"/>
      <c r="EP20" s="248"/>
      <c r="EQ20" s="248"/>
      <c r="ER20" s="248"/>
      <c r="ES20" s="248"/>
      <c r="EV20" s="13"/>
      <c r="EW20" s="253"/>
      <c r="EX20" s="253"/>
      <c r="EY20" s="248"/>
      <c r="EZ20" s="248"/>
      <c r="FA20" s="248"/>
      <c r="FB20" s="248"/>
      <c r="FC20" s="248"/>
      <c r="FD20" s="248"/>
      <c r="FE20" s="248"/>
      <c r="FF20" s="248"/>
      <c r="FI20" s="13"/>
      <c r="FJ20" s="253">
        <v>17.29</v>
      </c>
      <c r="FK20" s="253">
        <v>18.43</v>
      </c>
      <c r="FL20" s="248" t="s">
        <v>298</v>
      </c>
      <c r="FM20" s="253">
        <f>FK20-FJ20</f>
        <v>1.1400000000000006</v>
      </c>
      <c r="FN20" s="255">
        <f>FM20/FJ20</f>
        <v>6.5934065934065963E-2</v>
      </c>
      <c r="FO20" s="254" t="s">
        <v>39</v>
      </c>
      <c r="FP20" s="248"/>
      <c r="FQ20" s="248"/>
      <c r="FR20" s="248"/>
      <c r="FS20" s="248"/>
      <c r="FV20" s="13"/>
      <c r="FW20" s="253">
        <v>17.29</v>
      </c>
      <c r="FX20" s="253">
        <v>18.43</v>
      </c>
      <c r="FY20" s="253"/>
      <c r="FZ20" s="248" t="s">
        <v>298</v>
      </c>
      <c r="GA20" s="253">
        <f>FX20-FW20</f>
        <v>1.1400000000000006</v>
      </c>
      <c r="GB20" s="255">
        <f>GA20/FW20</f>
        <v>6.5934065934065963E-2</v>
      </c>
      <c r="GC20" s="254" t="s">
        <v>39</v>
      </c>
      <c r="GD20" s="248"/>
      <c r="GE20" s="248"/>
      <c r="GF20" s="248"/>
      <c r="GG20" s="248"/>
      <c r="GJ20" s="13"/>
      <c r="GK20" s="253">
        <v>17.29</v>
      </c>
      <c r="GL20" s="253">
        <v>18.43</v>
      </c>
      <c r="GM20" s="253"/>
      <c r="GN20" s="248" t="s">
        <v>298</v>
      </c>
      <c r="GO20" s="253">
        <f>GL20-GK20</f>
        <v>1.1400000000000006</v>
      </c>
      <c r="GP20" s="255">
        <f>GO20/GK20</f>
        <v>6.5934065934065963E-2</v>
      </c>
      <c r="GQ20" s="254" t="s">
        <v>39</v>
      </c>
      <c r="GR20" s="287"/>
      <c r="GS20" s="248"/>
      <c r="GT20" s="248"/>
      <c r="GU20" s="248"/>
      <c r="GX20" s="13"/>
      <c r="GY20" s="253">
        <v>17.29</v>
      </c>
      <c r="GZ20" s="253">
        <v>18.43</v>
      </c>
      <c r="HA20" s="253"/>
      <c r="HB20" s="248" t="s">
        <v>298</v>
      </c>
      <c r="HC20" s="253">
        <f>GZ20-GY20</f>
        <v>1.1400000000000006</v>
      </c>
      <c r="HD20" s="255">
        <f>HC20/GY20</f>
        <v>6.5934065934065963E-2</v>
      </c>
      <c r="HE20" s="254" t="s">
        <v>39</v>
      </c>
      <c r="HF20" s="287"/>
      <c r="HG20" s="248"/>
      <c r="HH20" s="248"/>
      <c r="HI20" s="248"/>
      <c r="HL20" s="13"/>
      <c r="HM20" s="253">
        <v>17.29</v>
      </c>
      <c r="HN20" s="253">
        <v>18.43</v>
      </c>
      <c r="HO20" s="253"/>
      <c r="HP20" s="248" t="s">
        <v>298</v>
      </c>
      <c r="HQ20" s="253">
        <f t="shared" si="32"/>
        <v>1.1400000000000006</v>
      </c>
      <c r="HR20" s="255">
        <f t="shared" si="33"/>
        <v>6.5934065934065963E-2</v>
      </c>
      <c r="HS20" s="254" t="s">
        <v>39</v>
      </c>
      <c r="HT20" s="287"/>
      <c r="HU20" s="248"/>
      <c r="HV20" s="248"/>
      <c r="HW20" s="248"/>
      <c r="HY20" s="13"/>
      <c r="HZ20" s="253">
        <v>17.29</v>
      </c>
      <c r="IA20" s="253">
        <v>18.43</v>
      </c>
      <c r="IB20" s="253"/>
      <c r="IC20" s="248" t="s">
        <v>298</v>
      </c>
      <c r="ID20" s="253">
        <f t="shared" si="34"/>
        <v>1.1400000000000006</v>
      </c>
      <c r="IE20" s="255">
        <f t="shared" si="35"/>
        <v>6.5934065934065963E-2</v>
      </c>
      <c r="IF20" s="255"/>
      <c r="IG20" s="255"/>
      <c r="IH20" s="255"/>
      <c r="II20" s="254" t="s">
        <v>39</v>
      </c>
      <c r="IJ20" s="287"/>
      <c r="IK20" s="248"/>
      <c r="IL20" s="248"/>
      <c r="IM20" s="248"/>
      <c r="IR20" s="13"/>
      <c r="IS20" s="253">
        <v>17.29</v>
      </c>
      <c r="IT20" s="253">
        <v>18.43</v>
      </c>
      <c r="IU20" s="253"/>
      <c r="IV20" s="248" t="s">
        <v>298</v>
      </c>
      <c r="IW20" s="253">
        <f t="shared" si="36"/>
        <v>1.1400000000000006</v>
      </c>
      <c r="IX20" s="255">
        <f t="shared" si="37"/>
        <v>6.5934065934065963E-2</v>
      </c>
      <c r="IY20" s="255"/>
      <c r="IZ20" s="255"/>
      <c r="JA20" s="255"/>
      <c r="JB20" s="254" t="s">
        <v>39</v>
      </c>
      <c r="JC20" s="287"/>
      <c r="JD20" s="248"/>
      <c r="JE20" s="248"/>
      <c r="JF20" s="248"/>
      <c r="JI20" s="13">
        <v>16.350000000000001</v>
      </c>
      <c r="JJ20" s="253">
        <v>17.29</v>
      </c>
      <c r="JK20" s="253">
        <v>18.43</v>
      </c>
      <c r="JL20" s="253"/>
      <c r="JM20" s="248" t="s">
        <v>298</v>
      </c>
      <c r="JN20" s="253">
        <f t="shared" si="38"/>
        <v>1.1400000000000006</v>
      </c>
      <c r="JO20" s="255">
        <f t="shared" si="39"/>
        <v>6.5934065934065963E-2</v>
      </c>
      <c r="JP20" s="255"/>
      <c r="JQ20" s="255"/>
      <c r="JR20" s="255"/>
      <c r="JS20" s="254" t="s">
        <v>39</v>
      </c>
      <c r="JT20" s="287"/>
      <c r="JU20" s="248"/>
      <c r="JV20" s="248"/>
      <c r="JW20" s="248"/>
      <c r="JX20" s="13"/>
      <c r="KA20" s="291" t="s">
        <v>864</v>
      </c>
      <c r="KB20" s="253">
        <v>17.29</v>
      </c>
      <c r="KC20" s="253">
        <f>18.43-0.5</f>
        <v>17.93</v>
      </c>
      <c r="KD20" s="253"/>
      <c r="KE20" s="248" t="s">
        <v>298</v>
      </c>
      <c r="KF20" s="253">
        <f t="shared" si="40"/>
        <v>0.64000000000000057</v>
      </c>
      <c r="KG20" s="255">
        <f t="shared" si="41"/>
        <v>3.7015615962984416E-2</v>
      </c>
      <c r="KH20" s="255"/>
      <c r="KI20" s="255"/>
      <c r="KJ20" s="255"/>
      <c r="KK20" s="254" t="s">
        <v>39</v>
      </c>
      <c r="KL20" s="287"/>
      <c r="KM20" s="248"/>
      <c r="KN20" s="248"/>
      <c r="KO20" s="248"/>
      <c r="KP20" s="13"/>
      <c r="KR20" s="291" t="s">
        <v>865</v>
      </c>
      <c r="KS20" s="253">
        <v>17.29</v>
      </c>
      <c r="KT20" s="253">
        <f>18.43-0.5</f>
        <v>17.93</v>
      </c>
      <c r="KU20" s="253"/>
      <c r="KV20" s="249" t="s">
        <v>62</v>
      </c>
      <c r="KW20" s="253">
        <f t="shared" si="42"/>
        <v>0.64000000000000057</v>
      </c>
      <c r="KX20" s="255">
        <f t="shared" si="43"/>
        <v>3.7015615962984416E-2</v>
      </c>
      <c r="KY20" s="255"/>
      <c r="KZ20" s="255"/>
      <c r="LA20" s="255"/>
      <c r="LB20" s="254" t="s">
        <v>39</v>
      </c>
      <c r="LC20" s="287"/>
      <c r="LD20" s="248"/>
      <c r="LE20" s="248"/>
      <c r="LF20" s="248"/>
      <c r="LG20" s="13"/>
      <c r="LJ20" s="291" t="s">
        <v>865</v>
      </c>
      <c r="LK20" s="253">
        <v>17.29</v>
      </c>
      <c r="LL20" s="253">
        <f>18.43-0.5</f>
        <v>17.93</v>
      </c>
      <c r="LM20" s="253">
        <f t="shared" si="44"/>
        <v>19.3644</v>
      </c>
      <c r="LN20" s="249" t="s">
        <v>298</v>
      </c>
      <c r="LO20" s="253">
        <f t="shared" si="45"/>
        <v>0.64000000000000057</v>
      </c>
      <c r="LP20" s="255">
        <f t="shared" si="46"/>
        <v>3.7015615962984416E-2</v>
      </c>
      <c r="LQ20" s="255"/>
      <c r="LR20" s="255"/>
      <c r="LS20" s="255"/>
      <c r="LT20" s="254" t="s">
        <v>39</v>
      </c>
      <c r="LU20" s="287"/>
      <c r="LV20" s="248"/>
      <c r="LW20" s="248"/>
      <c r="LX20" s="248"/>
      <c r="LY20" s="13"/>
      <c r="MA20" s="333" t="s">
        <v>865</v>
      </c>
      <c r="MB20" s="253">
        <v>17.29</v>
      </c>
      <c r="MC20" s="253">
        <f>18.43-0.5</f>
        <v>17.93</v>
      </c>
      <c r="MD20" s="253"/>
      <c r="ME20" s="249" t="s">
        <v>298</v>
      </c>
      <c r="MF20" s="253">
        <f t="shared" si="47"/>
        <v>0.64000000000000057</v>
      </c>
      <c r="MG20" s="255">
        <f t="shared" si="48"/>
        <v>3.7015615962984416E-2</v>
      </c>
      <c r="MH20" s="255"/>
      <c r="MI20" s="255"/>
      <c r="MJ20" s="255"/>
      <c r="MK20" s="254" t="s">
        <v>39</v>
      </c>
      <c r="ML20" s="287"/>
      <c r="MM20" s="248"/>
      <c r="MN20" s="248"/>
      <c r="MO20" s="248"/>
      <c r="MP20" s="13"/>
      <c r="MR20" s="333" t="s">
        <v>865</v>
      </c>
      <c r="MS20" s="253">
        <v>17.29</v>
      </c>
      <c r="MT20" s="253">
        <f>18.43-0.5</f>
        <v>17.93</v>
      </c>
      <c r="MU20" s="253">
        <f>1.08*MT20</f>
        <v>19.3644</v>
      </c>
      <c r="MV20" s="249" t="s">
        <v>298</v>
      </c>
      <c r="MW20" s="253">
        <f t="shared" si="49"/>
        <v>0.64000000000000057</v>
      </c>
      <c r="MX20" s="255">
        <f t="shared" si="50"/>
        <v>3.7015615962984416E-2</v>
      </c>
      <c r="MY20" s="255"/>
      <c r="MZ20" s="255"/>
      <c r="NA20" s="255"/>
      <c r="NB20" s="254" t="s">
        <v>39</v>
      </c>
      <c r="NC20" s="287"/>
      <c r="ND20" s="248"/>
      <c r="NE20" s="248"/>
      <c r="NF20" s="248"/>
      <c r="NG20" s="13"/>
      <c r="NJ20" s="333" t="s">
        <v>865</v>
      </c>
      <c r="NK20" s="253">
        <v>17.29</v>
      </c>
      <c r="NL20" s="253">
        <f>18.43-0.5</f>
        <v>17.93</v>
      </c>
      <c r="NM20" s="365">
        <f t="shared" si="15"/>
        <v>19.3644</v>
      </c>
      <c r="NN20" s="249" t="s">
        <v>298</v>
      </c>
      <c r="NO20" s="253">
        <f t="shared" si="51"/>
        <v>0.64000000000000057</v>
      </c>
      <c r="NP20" s="255">
        <f t="shared" si="52"/>
        <v>3.7015615962984416E-2</v>
      </c>
      <c r="NQ20" s="255"/>
      <c r="NR20" s="255"/>
      <c r="NS20" s="255"/>
      <c r="NT20" s="254" t="s">
        <v>39</v>
      </c>
      <c r="NU20" s="287"/>
      <c r="NV20" s="248"/>
      <c r="NW20" s="248"/>
      <c r="NX20" s="248"/>
      <c r="NY20" s="13"/>
      <c r="OB20" s="333" t="s">
        <v>865</v>
      </c>
      <c r="OC20" s="253">
        <v>17.29</v>
      </c>
      <c r="OD20" s="253">
        <f>18.43-0.5</f>
        <v>17.93</v>
      </c>
      <c r="OE20" s="383">
        <f t="shared" si="18"/>
        <v>19.185100000000002</v>
      </c>
      <c r="OF20" s="249" t="s">
        <v>826</v>
      </c>
      <c r="OG20" s="253">
        <f t="shared" si="19"/>
        <v>0.64000000000000057</v>
      </c>
      <c r="OH20" s="255">
        <f t="shared" si="20"/>
        <v>3.7015615962984416E-2</v>
      </c>
      <c r="OI20" s="255"/>
      <c r="OJ20" s="255"/>
      <c r="OK20" s="255"/>
      <c r="OL20" s="254" t="s">
        <v>39</v>
      </c>
      <c r="OM20" s="287"/>
      <c r="ON20" s="248"/>
      <c r="OO20" s="13"/>
      <c r="OR20" s="333" t="s">
        <v>865</v>
      </c>
      <c r="OS20" s="253">
        <v>17.29</v>
      </c>
      <c r="OT20" s="253">
        <f>18.43-0.5</f>
        <v>17.93</v>
      </c>
      <c r="OU20" s="383">
        <f t="shared" si="21"/>
        <v>19.185100000000002</v>
      </c>
      <c r="OV20" s="249" t="s">
        <v>826</v>
      </c>
      <c r="OW20" s="253">
        <f t="shared" si="22"/>
        <v>0.64000000000000057</v>
      </c>
      <c r="OX20" s="255">
        <f t="shared" si="23"/>
        <v>3.7015615962984416E-2</v>
      </c>
      <c r="OY20" s="255"/>
      <c r="OZ20" s="255"/>
      <c r="PA20" s="255"/>
      <c r="PB20" s="254" t="s">
        <v>39</v>
      </c>
      <c r="PC20" s="287"/>
      <c r="PD20" s="248"/>
      <c r="PE20" s="13"/>
      <c r="PH20" s="333" t="s">
        <v>865</v>
      </c>
      <c r="PI20" s="253">
        <v>17.29</v>
      </c>
      <c r="PJ20" s="253">
        <f>18.43-0.5</f>
        <v>17.93</v>
      </c>
      <c r="PK20" s="383"/>
      <c r="PL20" s="249" t="s">
        <v>826</v>
      </c>
      <c r="PM20" s="253">
        <f t="shared" si="24"/>
        <v>0.64000000000000057</v>
      </c>
      <c r="PN20" s="255">
        <f t="shared" si="25"/>
        <v>3.7015615962984416E-2</v>
      </c>
      <c r="PO20" s="255"/>
      <c r="PP20" s="255"/>
      <c r="PQ20" s="255"/>
      <c r="PR20" s="254" t="s">
        <v>39</v>
      </c>
      <c r="PS20" s="287"/>
      <c r="PT20" s="248"/>
      <c r="PU20" s="13"/>
      <c r="PW20" s="333" t="s">
        <v>865</v>
      </c>
      <c r="PX20" s="253">
        <v>17.29</v>
      </c>
      <c r="PY20" s="253">
        <f>18.43-0.5</f>
        <v>17.93</v>
      </c>
      <c r="PZ20" s="383"/>
      <c r="QA20" s="249" t="s">
        <v>826</v>
      </c>
      <c r="QB20" s="253">
        <f t="shared" si="26"/>
        <v>0.64000000000000057</v>
      </c>
      <c r="QC20" s="255">
        <f t="shared" si="27"/>
        <v>3.7015615962984416E-2</v>
      </c>
      <c r="QD20" s="255"/>
      <c r="QE20" s="255"/>
      <c r="QF20" s="255"/>
      <c r="QG20" s="254" t="s">
        <v>39</v>
      </c>
      <c r="QH20" s="287"/>
      <c r="QI20" s="248"/>
      <c r="QJ20" s="13"/>
      <c r="QM20" s="333" t="s">
        <v>865</v>
      </c>
      <c r="QN20" s="253">
        <v>17.29</v>
      </c>
      <c r="QO20" s="253">
        <f>18.43-0.5</f>
        <v>17.93</v>
      </c>
      <c r="QP20" s="401"/>
      <c r="QQ20" s="249" t="s">
        <v>826</v>
      </c>
      <c r="QR20" s="253">
        <f t="shared" si="28"/>
        <v>0.64000000000000057</v>
      </c>
      <c r="QS20" s="255">
        <f t="shared" si="29"/>
        <v>3.7015615962984416E-2</v>
      </c>
      <c r="QT20" s="255"/>
      <c r="QU20" s="255"/>
      <c r="QV20" s="255"/>
      <c r="QW20" s="254" t="s">
        <v>39</v>
      </c>
      <c r="QX20" s="287"/>
      <c r="QY20" s="248"/>
      <c r="QZ20" s="13"/>
      <c r="RB20" s="333" t="s">
        <v>865</v>
      </c>
      <c r="RC20" s="253">
        <v>17.29</v>
      </c>
      <c r="RD20" s="253">
        <f>18.43-0.5</f>
        <v>17.93</v>
      </c>
      <c r="RE20" s="401"/>
      <c r="RF20" s="249" t="s">
        <v>826</v>
      </c>
      <c r="RG20" s="253">
        <f t="shared" si="30"/>
        <v>0.64000000000000057</v>
      </c>
      <c r="RH20" s="255">
        <f t="shared" si="31"/>
        <v>3.7015615962984416E-2</v>
      </c>
      <c r="RI20" s="255"/>
      <c r="RJ20" s="255"/>
      <c r="RK20" s="255"/>
      <c r="RL20" s="254" t="s">
        <v>39</v>
      </c>
      <c r="RM20" s="287"/>
      <c r="RN20" s="248"/>
      <c r="RO20" s="13"/>
    </row>
    <row r="21" spans="1:483">
      <c r="A21" s="248" t="s">
        <v>866</v>
      </c>
      <c r="B21" s="249">
        <v>190</v>
      </c>
      <c r="C21" s="440" t="s">
        <v>91</v>
      </c>
      <c r="D21" s="250">
        <v>1033</v>
      </c>
      <c r="E21" s="251" t="s">
        <v>822</v>
      </c>
      <c r="F21" s="355" t="s">
        <v>823</v>
      </c>
      <c r="G21" s="248" t="s">
        <v>867</v>
      </c>
      <c r="H21" s="443"/>
      <c r="I21" s="248"/>
      <c r="DV21" s="385"/>
      <c r="DW21" s="385"/>
      <c r="DX21" s="385"/>
      <c r="DY21" s="385"/>
      <c r="DZ21" s="385"/>
      <c r="EA21" s="385"/>
      <c r="EB21" s="385"/>
      <c r="EC21" s="385"/>
      <c r="ED21" s="385"/>
      <c r="EE21" s="385"/>
      <c r="EF21" s="385"/>
      <c r="EI21" s="13"/>
      <c r="EJ21" s="253"/>
      <c r="EK21" s="253"/>
      <c r="EL21" s="248"/>
      <c r="EM21" s="248"/>
      <c r="EN21" s="248"/>
      <c r="EO21" s="248"/>
      <c r="EP21" s="248"/>
      <c r="EQ21" s="248"/>
      <c r="ER21" s="248"/>
      <c r="ES21" s="248"/>
      <c r="EV21" s="13"/>
      <c r="EW21" s="253"/>
      <c r="EX21" s="253"/>
      <c r="EY21" s="248"/>
      <c r="EZ21" s="248"/>
      <c r="FA21" s="248"/>
      <c r="FB21" s="248"/>
      <c r="FC21" s="248"/>
      <c r="FD21" s="248"/>
      <c r="FE21" s="248"/>
      <c r="FF21" s="248"/>
      <c r="FI21" s="13"/>
      <c r="FJ21" s="78">
        <v>11.25</v>
      </c>
      <c r="FK21" s="78">
        <v>10.93</v>
      </c>
      <c r="FL21" s="248" t="s">
        <v>298</v>
      </c>
      <c r="FM21" s="253">
        <f>FK21-FJ21</f>
        <v>-0.32000000000000028</v>
      </c>
      <c r="FN21" s="255">
        <f>FM21/FJ21</f>
        <v>-2.844444444444447E-2</v>
      </c>
      <c r="FO21" s="254" t="s">
        <v>39</v>
      </c>
      <c r="FP21" s="248"/>
      <c r="FQ21" s="248"/>
      <c r="FR21" s="248"/>
      <c r="FS21" s="248"/>
      <c r="FV21" s="13"/>
      <c r="FW21" s="78">
        <v>11.25</v>
      </c>
      <c r="FX21" s="78">
        <v>10.93</v>
      </c>
      <c r="FY21" s="78"/>
      <c r="FZ21" s="248" t="s">
        <v>298</v>
      </c>
      <c r="GA21" s="253">
        <f>FX21-FW21</f>
        <v>-0.32000000000000028</v>
      </c>
      <c r="GB21" s="255">
        <f>GA21/FW21</f>
        <v>-2.844444444444447E-2</v>
      </c>
      <c r="GC21" s="254" t="s">
        <v>39</v>
      </c>
      <c r="GD21" s="248"/>
      <c r="GE21" s="248"/>
      <c r="GF21" s="248"/>
      <c r="GG21" s="248"/>
      <c r="GJ21" s="13"/>
      <c r="GK21" s="78">
        <v>11.25</v>
      </c>
      <c r="GL21" s="78">
        <v>10.93</v>
      </c>
      <c r="GM21" s="78"/>
      <c r="GN21" s="248" t="s">
        <v>298</v>
      </c>
      <c r="GO21" s="253">
        <f>GL21-GK21</f>
        <v>-0.32000000000000028</v>
      </c>
      <c r="GP21" s="255">
        <f>GO21/GK21</f>
        <v>-2.844444444444447E-2</v>
      </c>
      <c r="GQ21" s="254" t="s">
        <v>39</v>
      </c>
      <c r="GR21" s="287"/>
      <c r="GS21" s="248"/>
      <c r="GT21" s="248"/>
      <c r="GU21" s="248"/>
      <c r="GX21" s="13"/>
      <c r="GY21" s="78">
        <v>11.25</v>
      </c>
      <c r="GZ21" s="78">
        <v>10.93</v>
      </c>
      <c r="HA21" s="78"/>
      <c r="HB21" s="248" t="s">
        <v>298</v>
      </c>
      <c r="HC21" s="253">
        <f>GZ21-GY21</f>
        <v>-0.32000000000000028</v>
      </c>
      <c r="HD21" s="255">
        <f>HC21/GY21</f>
        <v>-2.844444444444447E-2</v>
      </c>
      <c r="HE21" s="254" t="s">
        <v>39</v>
      </c>
      <c r="HF21" s="287"/>
      <c r="HG21" s="248"/>
      <c r="HH21" s="248"/>
      <c r="HI21" s="248"/>
      <c r="HL21" s="13"/>
      <c r="HM21" s="78">
        <v>11.25</v>
      </c>
      <c r="HN21" s="78">
        <v>10.93</v>
      </c>
      <c r="HO21" s="78"/>
      <c r="HP21" s="248" t="s">
        <v>298</v>
      </c>
      <c r="HQ21" s="253">
        <f t="shared" si="32"/>
        <v>-0.32000000000000028</v>
      </c>
      <c r="HR21" s="255">
        <f t="shared" si="33"/>
        <v>-2.844444444444447E-2</v>
      </c>
      <c r="HS21" s="254" t="s">
        <v>39</v>
      </c>
      <c r="HT21" s="287"/>
      <c r="HU21" s="248"/>
      <c r="HV21" s="248"/>
      <c r="HW21" s="248"/>
      <c r="HY21" s="13"/>
      <c r="HZ21" s="78"/>
      <c r="IA21" s="78">
        <v>10.93</v>
      </c>
      <c r="IB21" s="78"/>
      <c r="IC21" s="248" t="s">
        <v>298</v>
      </c>
      <c r="ID21" s="253">
        <f t="shared" si="34"/>
        <v>10.93</v>
      </c>
      <c r="IE21" s="255" t="e">
        <f t="shared" si="35"/>
        <v>#DIV/0!</v>
      </c>
      <c r="IF21" s="255"/>
      <c r="IG21" s="255"/>
      <c r="IH21" s="255"/>
      <c r="II21" s="254" t="s">
        <v>39</v>
      </c>
      <c r="IJ21" s="287"/>
      <c r="IK21" s="248"/>
      <c r="IL21" s="248"/>
      <c r="IM21" s="248"/>
      <c r="IR21" s="13"/>
      <c r="IS21" s="78"/>
      <c r="IT21" s="78">
        <v>10.93</v>
      </c>
      <c r="IU21" s="78"/>
      <c r="IV21" s="248" t="s">
        <v>298</v>
      </c>
      <c r="IW21" s="253">
        <f t="shared" si="36"/>
        <v>10.93</v>
      </c>
      <c r="IX21" s="255" t="e">
        <f t="shared" si="37"/>
        <v>#DIV/0!</v>
      </c>
      <c r="IY21" s="255"/>
      <c r="IZ21" s="255"/>
      <c r="JA21" s="255"/>
      <c r="JB21" s="254" t="s">
        <v>39</v>
      </c>
      <c r="JC21" s="287"/>
      <c r="JD21" s="248"/>
      <c r="JE21" s="248"/>
      <c r="JF21" s="248"/>
      <c r="JI21" s="13"/>
      <c r="JJ21" s="78"/>
      <c r="JK21" s="78">
        <v>10.93</v>
      </c>
      <c r="JL21" s="78"/>
      <c r="JM21" s="248" t="s">
        <v>298</v>
      </c>
      <c r="JN21" s="253">
        <f t="shared" si="38"/>
        <v>10.93</v>
      </c>
      <c r="JO21" s="255" t="e">
        <f t="shared" si="39"/>
        <v>#DIV/0!</v>
      </c>
      <c r="JP21" s="255"/>
      <c r="JQ21" s="255"/>
      <c r="JR21" s="255"/>
      <c r="JS21" s="254" t="s">
        <v>39</v>
      </c>
      <c r="JT21" s="287"/>
      <c r="JU21" s="248"/>
      <c r="JV21" s="248"/>
      <c r="JW21" s="248"/>
      <c r="JX21" s="13"/>
      <c r="KA21" s="13"/>
      <c r="KB21" s="78"/>
      <c r="KC21" s="78">
        <v>10.93</v>
      </c>
      <c r="KD21" s="78"/>
      <c r="KE21" s="248" t="s">
        <v>298</v>
      </c>
      <c r="KF21" s="253">
        <f t="shared" si="40"/>
        <v>10.93</v>
      </c>
      <c r="KG21" s="255" t="e">
        <f t="shared" si="41"/>
        <v>#DIV/0!</v>
      </c>
      <c r="KH21" s="255"/>
      <c r="KI21" s="255"/>
      <c r="KJ21" s="255"/>
      <c r="KK21" s="254" t="s">
        <v>39</v>
      </c>
      <c r="KL21" s="287"/>
      <c r="KM21" s="248"/>
      <c r="KN21" s="248"/>
      <c r="KO21" s="248"/>
      <c r="KP21" s="13"/>
      <c r="KR21" s="13" t="s">
        <v>106</v>
      </c>
      <c r="KS21" s="78">
        <v>3.97</v>
      </c>
      <c r="KT21" s="78">
        <f>10.93*0.4</f>
        <v>4.3719999999999999</v>
      </c>
      <c r="KU21" s="78"/>
      <c r="KV21" s="249" t="s">
        <v>62</v>
      </c>
      <c r="KW21" s="253">
        <f t="shared" si="42"/>
        <v>0.40199999999999969</v>
      </c>
      <c r="KX21" s="255">
        <f t="shared" si="43"/>
        <v>0.10125944584382864</v>
      </c>
      <c r="KY21" s="255"/>
      <c r="KZ21" s="255"/>
      <c r="LA21" s="255"/>
      <c r="LB21" s="254" t="s">
        <v>39</v>
      </c>
      <c r="LC21" s="287"/>
      <c r="LD21" s="248"/>
      <c r="LE21" s="248"/>
      <c r="LF21" s="248"/>
      <c r="LG21" s="13"/>
      <c r="LJ21" s="13" t="s">
        <v>106</v>
      </c>
      <c r="LK21" s="78">
        <v>3.97</v>
      </c>
      <c r="LL21" s="253">
        <v>4.8</v>
      </c>
      <c r="LM21" s="253">
        <f t="shared" si="44"/>
        <v>5.1840000000000002</v>
      </c>
      <c r="LN21" s="249" t="s">
        <v>298</v>
      </c>
      <c r="LO21" s="253">
        <f t="shared" si="45"/>
        <v>0.82999999999999963</v>
      </c>
      <c r="LP21" s="255">
        <f t="shared" si="46"/>
        <v>0.20906801007556663</v>
      </c>
      <c r="LQ21" s="255"/>
      <c r="LR21" s="255"/>
      <c r="LS21" s="255"/>
      <c r="LT21" s="254" t="s">
        <v>39</v>
      </c>
      <c r="LU21" s="287"/>
      <c r="LV21" s="248"/>
      <c r="LW21" s="248"/>
      <c r="LX21" s="248"/>
      <c r="LY21" s="13"/>
      <c r="MA21" s="13"/>
      <c r="MB21" s="253">
        <v>4.4000000000000004</v>
      </c>
      <c r="MC21" s="253">
        <v>4.8</v>
      </c>
      <c r="MD21" s="253"/>
      <c r="ME21" s="249" t="s">
        <v>298</v>
      </c>
      <c r="MF21" s="253">
        <f t="shared" si="47"/>
        <v>0.39999999999999947</v>
      </c>
      <c r="MG21" s="255">
        <f t="shared" si="48"/>
        <v>9.0909090909090787E-2</v>
      </c>
      <c r="MH21" s="255"/>
      <c r="MI21" s="255"/>
      <c r="MJ21" s="255"/>
      <c r="MK21" s="254" t="s">
        <v>39</v>
      </c>
      <c r="ML21" s="287"/>
      <c r="MM21" s="248"/>
      <c r="MN21" s="248"/>
      <c r="MO21" s="248"/>
      <c r="MP21" s="13"/>
      <c r="MR21" s="13"/>
      <c r="MS21" s="253">
        <v>4.4000000000000004</v>
      </c>
      <c r="MT21" s="253">
        <v>4.8</v>
      </c>
      <c r="MU21" s="253">
        <f>1.08*MT21</f>
        <v>5.1840000000000002</v>
      </c>
      <c r="MV21" s="249" t="s">
        <v>298</v>
      </c>
      <c r="MW21" s="253">
        <f t="shared" si="49"/>
        <v>0.39999999999999947</v>
      </c>
      <c r="MX21" s="255">
        <f t="shared" si="50"/>
        <v>9.0909090909090787E-2</v>
      </c>
      <c r="MY21" s="255"/>
      <c r="MZ21" s="255"/>
      <c r="NA21" s="255"/>
      <c r="NB21" s="254" t="s">
        <v>39</v>
      </c>
      <c r="NC21" s="287"/>
      <c r="ND21" s="248"/>
      <c r="NE21" s="248"/>
      <c r="NF21" s="248"/>
      <c r="NG21" s="13"/>
      <c r="NJ21" s="13"/>
      <c r="NK21" s="253">
        <v>4.4000000000000004</v>
      </c>
      <c r="NL21" s="253">
        <v>4.8</v>
      </c>
      <c r="NM21" s="365">
        <f t="shared" si="15"/>
        <v>5.1840000000000002</v>
      </c>
      <c r="NN21" s="249" t="s">
        <v>298</v>
      </c>
      <c r="NO21" s="253">
        <f t="shared" si="51"/>
        <v>0.39999999999999947</v>
      </c>
      <c r="NP21" s="255">
        <f t="shared" si="52"/>
        <v>9.0909090909090787E-2</v>
      </c>
      <c r="NQ21" s="255"/>
      <c r="NR21" s="255"/>
      <c r="NS21" s="255"/>
      <c r="NT21" s="254" t="s">
        <v>39</v>
      </c>
      <c r="NU21" s="287"/>
      <c r="NV21" s="248"/>
      <c r="NW21" s="248"/>
      <c r="NX21" s="248"/>
      <c r="NY21" s="13"/>
      <c r="OB21" s="13"/>
      <c r="OC21" s="253">
        <v>4.4000000000000004</v>
      </c>
      <c r="OD21" s="253">
        <v>4.8</v>
      </c>
      <c r="OE21" s="383">
        <f t="shared" si="18"/>
        <v>5.1360000000000001</v>
      </c>
      <c r="OF21" s="249" t="s">
        <v>826</v>
      </c>
      <c r="OG21" s="253">
        <f t="shared" si="19"/>
        <v>0.39999999999999947</v>
      </c>
      <c r="OH21" s="255">
        <f t="shared" si="20"/>
        <v>9.0909090909090787E-2</v>
      </c>
      <c r="OI21" s="255"/>
      <c r="OJ21" s="255"/>
      <c r="OK21" s="255"/>
      <c r="OL21" s="254" t="s">
        <v>39</v>
      </c>
      <c r="OM21" s="287"/>
      <c r="ON21" s="248"/>
      <c r="OO21" s="13"/>
      <c r="OR21" s="13"/>
      <c r="OS21" s="253">
        <v>4.4000000000000004</v>
      </c>
      <c r="OT21" s="253">
        <v>4.8</v>
      </c>
      <c r="OU21" s="383">
        <f t="shared" si="21"/>
        <v>5.1360000000000001</v>
      </c>
      <c r="OV21" s="249" t="s">
        <v>826</v>
      </c>
      <c r="OW21" s="253">
        <f t="shared" si="22"/>
        <v>0.39999999999999947</v>
      </c>
      <c r="OX21" s="255">
        <f t="shared" si="23"/>
        <v>9.0909090909090787E-2</v>
      </c>
      <c r="OY21" s="255"/>
      <c r="OZ21" s="255"/>
      <c r="PA21" s="255"/>
      <c r="PB21" s="254" t="s">
        <v>39</v>
      </c>
      <c r="PC21" s="287"/>
      <c r="PD21" s="248"/>
      <c r="PE21" s="13"/>
      <c r="PH21" s="13"/>
      <c r="PI21" s="253">
        <v>4.4000000000000004</v>
      </c>
      <c r="PJ21" s="253">
        <v>4.8</v>
      </c>
      <c r="PK21" s="383"/>
      <c r="PL21" s="249" t="s">
        <v>826</v>
      </c>
      <c r="PM21" s="253">
        <f t="shared" si="24"/>
        <v>0.39999999999999947</v>
      </c>
      <c r="PN21" s="255">
        <f t="shared" si="25"/>
        <v>9.0909090909090787E-2</v>
      </c>
      <c r="PO21" s="255"/>
      <c r="PP21" s="255"/>
      <c r="PQ21" s="255"/>
      <c r="PR21" s="254" t="s">
        <v>39</v>
      </c>
      <c r="PS21" s="287"/>
      <c r="PT21" s="248"/>
      <c r="PU21" s="13"/>
      <c r="PW21" s="13"/>
      <c r="PX21" s="253">
        <v>4.4000000000000004</v>
      </c>
      <c r="PY21" s="253">
        <v>4.8</v>
      </c>
      <c r="PZ21" s="383"/>
      <c r="QA21" s="249" t="s">
        <v>826</v>
      </c>
      <c r="QB21" s="253">
        <f t="shared" si="26"/>
        <v>0.39999999999999947</v>
      </c>
      <c r="QC21" s="255">
        <f t="shared" si="27"/>
        <v>9.0909090909090787E-2</v>
      </c>
      <c r="QD21" s="255"/>
      <c r="QE21" s="255"/>
      <c r="QF21" s="255"/>
      <c r="QG21" s="254" t="s">
        <v>39</v>
      </c>
      <c r="QH21" s="447"/>
      <c r="QI21" s="248"/>
      <c r="QJ21" s="13"/>
      <c r="QM21" s="13"/>
      <c r="QN21" s="253">
        <v>4.4000000000000004</v>
      </c>
      <c r="QO21" s="253">
        <v>4.8</v>
      </c>
      <c r="QP21" s="401"/>
      <c r="QQ21" s="249" t="s">
        <v>826</v>
      </c>
      <c r="QR21" s="253">
        <f t="shared" si="28"/>
        <v>0.39999999999999947</v>
      </c>
      <c r="QS21" s="255">
        <f t="shared" si="29"/>
        <v>9.0909090909090787E-2</v>
      </c>
      <c r="QT21" s="255"/>
      <c r="QU21" s="255"/>
      <c r="QV21" s="255"/>
      <c r="QW21" s="254" t="s">
        <v>39</v>
      </c>
      <c r="QX21" s="447"/>
      <c r="QY21" s="248"/>
      <c r="QZ21" s="13"/>
      <c r="RB21" s="13"/>
      <c r="RC21" s="253">
        <v>4.4000000000000004</v>
      </c>
      <c r="RD21" s="253">
        <v>4.8</v>
      </c>
      <c r="RE21" s="401"/>
      <c r="RF21" s="249" t="s">
        <v>826</v>
      </c>
      <c r="RG21" s="253">
        <f t="shared" si="30"/>
        <v>0.39999999999999947</v>
      </c>
      <c r="RH21" s="255">
        <f t="shared" si="31"/>
        <v>9.0909090909090787E-2</v>
      </c>
      <c r="RI21" s="255"/>
      <c r="RJ21" s="255"/>
      <c r="RK21" s="255"/>
      <c r="RL21" s="254" t="s">
        <v>39</v>
      </c>
      <c r="RM21" s="447"/>
      <c r="RN21" s="248"/>
      <c r="RO21" s="13"/>
    </row>
    <row r="22" spans="1:483">
      <c r="A22" s="248" t="s">
        <v>868</v>
      </c>
      <c r="B22" s="249">
        <v>190</v>
      </c>
      <c r="C22" s="440" t="s">
        <v>91</v>
      </c>
      <c r="D22" s="250">
        <v>1033</v>
      </c>
      <c r="E22" s="251" t="s">
        <v>822</v>
      </c>
      <c r="F22" s="355" t="s">
        <v>823</v>
      </c>
      <c r="G22" s="248" t="s">
        <v>869</v>
      </c>
      <c r="H22" s="443"/>
      <c r="I22" s="248"/>
      <c r="DV22" s="385"/>
      <c r="DW22" s="385"/>
      <c r="DX22" s="385"/>
      <c r="DY22" s="385"/>
      <c r="DZ22" s="385"/>
      <c r="EA22" s="385"/>
      <c r="EB22" s="385"/>
      <c r="EC22" s="385"/>
      <c r="ED22" s="385"/>
      <c r="EE22" s="385"/>
      <c r="EF22" s="385"/>
      <c r="EJ22" s="386"/>
      <c r="EK22" s="386"/>
      <c r="EL22" s="385"/>
      <c r="EM22" s="385"/>
      <c r="EN22" s="385"/>
      <c r="EO22" s="385"/>
      <c r="EP22" s="385"/>
      <c r="EQ22" s="385"/>
      <c r="ER22" s="385"/>
      <c r="ES22" s="385"/>
      <c r="EV22" s="13"/>
      <c r="EW22" s="253"/>
      <c r="EX22" s="253"/>
      <c r="EY22" s="248"/>
      <c r="EZ22" s="248"/>
      <c r="FA22" s="248"/>
      <c r="FB22" s="248"/>
      <c r="FC22" s="248"/>
      <c r="FD22" s="248"/>
      <c r="FE22" s="248"/>
      <c r="FF22" s="248"/>
      <c r="FI22" s="13"/>
      <c r="FJ22" s="78"/>
      <c r="FK22" s="78"/>
      <c r="FL22" s="248"/>
      <c r="FM22" s="253"/>
      <c r="FN22" s="255"/>
      <c r="FO22" s="254"/>
      <c r="FP22" s="248"/>
      <c r="FQ22" s="248"/>
      <c r="FR22" s="248"/>
      <c r="FS22" s="248"/>
      <c r="FV22" s="13"/>
      <c r="FW22" s="78"/>
      <c r="FX22" s="78"/>
      <c r="FY22" s="78"/>
      <c r="FZ22" s="248"/>
      <c r="GA22" s="253"/>
      <c r="GB22" s="255"/>
      <c r="GC22" s="254"/>
      <c r="GD22" s="248"/>
      <c r="GE22" s="248"/>
      <c r="GF22" s="248"/>
      <c r="GG22" s="248"/>
      <c r="GJ22" s="13"/>
      <c r="GK22" s="78"/>
      <c r="GL22" s="78"/>
      <c r="GM22" s="78"/>
      <c r="GN22" s="248"/>
      <c r="GO22" s="253"/>
      <c r="GP22" s="255"/>
      <c r="GQ22" s="254"/>
      <c r="GR22" s="287"/>
      <c r="GS22" s="248"/>
      <c r="GT22" s="248"/>
      <c r="GU22" s="248"/>
      <c r="GX22" s="13"/>
      <c r="GY22" s="78"/>
      <c r="GZ22" s="78"/>
      <c r="HA22" s="78"/>
      <c r="HB22" s="248"/>
      <c r="HC22" s="253"/>
      <c r="HD22" s="255"/>
      <c r="HE22" s="254"/>
      <c r="HF22" s="287"/>
      <c r="HG22" s="248"/>
      <c r="HH22" s="248"/>
      <c r="HI22" s="248"/>
      <c r="HL22" s="13"/>
      <c r="HM22" s="78"/>
      <c r="HN22" s="78"/>
      <c r="HO22" s="78"/>
      <c r="HP22" s="248"/>
      <c r="HQ22" s="253"/>
      <c r="HR22" s="255"/>
      <c r="HS22" s="254"/>
      <c r="HT22" s="287"/>
      <c r="HU22" s="248"/>
      <c r="HV22" s="248"/>
      <c r="HW22" s="248"/>
      <c r="HY22" s="13"/>
      <c r="HZ22" s="78"/>
      <c r="IA22" s="78"/>
      <c r="IB22" s="78"/>
      <c r="IC22" s="248"/>
      <c r="ID22" s="253"/>
      <c r="IE22" s="255"/>
      <c r="IF22" s="255"/>
      <c r="IG22" s="255"/>
      <c r="IH22" s="255"/>
      <c r="II22" s="254"/>
      <c r="IJ22" s="287"/>
      <c r="IK22" s="248"/>
      <c r="IL22" s="248"/>
      <c r="IM22" s="248"/>
      <c r="IR22" s="13"/>
      <c r="IS22" s="78"/>
      <c r="IT22" s="78"/>
      <c r="IU22" s="78"/>
      <c r="IV22" s="248"/>
      <c r="IW22" s="253"/>
      <c r="IX22" s="255"/>
      <c r="IY22" s="255"/>
      <c r="IZ22" s="255"/>
      <c r="JA22" s="255"/>
      <c r="JB22" s="254"/>
      <c r="JC22" s="287"/>
      <c r="JD22" s="248"/>
      <c r="JE22" s="248"/>
      <c r="JF22" s="248"/>
      <c r="JI22" s="13"/>
      <c r="JJ22" s="78"/>
      <c r="JK22" s="78"/>
      <c r="JL22" s="78"/>
      <c r="JM22" s="248"/>
      <c r="JN22" s="253"/>
      <c r="JO22" s="255"/>
      <c r="JP22" s="255"/>
      <c r="JQ22" s="255"/>
      <c r="JR22" s="255"/>
      <c r="JS22" s="254"/>
      <c r="JT22" s="287"/>
      <c r="JU22" s="248"/>
      <c r="JV22" s="248"/>
      <c r="JW22" s="248"/>
      <c r="JX22" s="13"/>
      <c r="KA22" s="13"/>
      <c r="KB22" s="78"/>
      <c r="KC22" s="78"/>
      <c r="KD22" s="78"/>
      <c r="KE22" s="248"/>
      <c r="KF22" s="253"/>
      <c r="KG22" s="255"/>
      <c r="KH22" s="255"/>
      <c r="KI22" s="255"/>
      <c r="KJ22" s="255"/>
      <c r="KK22" s="254"/>
      <c r="KL22" s="287"/>
      <c r="KM22" s="248"/>
      <c r="KN22" s="248"/>
      <c r="KO22" s="248"/>
      <c r="KP22" s="13"/>
      <c r="KR22" s="13"/>
      <c r="KS22" s="78"/>
      <c r="KT22" s="78"/>
      <c r="KU22" s="78"/>
      <c r="KV22" s="249"/>
      <c r="KW22" s="253"/>
      <c r="KX22" s="255"/>
      <c r="KY22" s="255"/>
      <c r="KZ22" s="255"/>
      <c r="LA22" s="255"/>
      <c r="LB22" s="254"/>
      <c r="LC22" s="287"/>
      <c r="LD22" s="248"/>
      <c r="LE22" s="248"/>
      <c r="LF22" s="248"/>
      <c r="LG22" s="13"/>
      <c r="LJ22" s="13"/>
      <c r="LK22" s="78"/>
      <c r="LL22" s="253"/>
      <c r="LM22" s="253"/>
      <c r="LN22" s="249"/>
      <c r="LO22" s="253"/>
      <c r="LP22" s="255"/>
      <c r="LQ22" s="255"/>
      <c r="LR22" s="255"/>
      <c r="LS22" s="255"/>
      <c r="LT22" s="254"/>
      <c r="LU22" s="287"/>
      <c r="LV22" s="248"/>
      <c r="LW22" s="248"/>
      <c r="LX22" s="248"/>
      <c r="LY22" s="13"/>
      <c r="MA22" s="13"/>
      <c r="MB22" s="253"/>
      <c r="MC22" s="253"/>
      <c r="MD22" s="253"/>
      <c r="ME22" s="249"/>
      <c r="MF22" s="253"/>
      <c r="MG22" s="255"/>
      <c r="MH22" s="255"/>
      <c r="MI22" s="255"/>
      <c r="MJ22" s="255"/>
      <c r="MK22" s="254"/>
      <c r="ML22" s="287"/>
      <c r="MM22" s="248"/>
      <c r="MN22" s="248"/>
      <c r="MO22" s="248"/>
      <c r="MP22" s="13"/>
      <c r="MR22" s="13"/>
      <c r="MS22" s="253"/>
      <c r="MT22" s="253"/>
      <c r="MU22" s="253"/>
      <c r="MV22" s="249"/>
      <c r="MW22" s="253"/>
      <c r="MX22" s="255"/>
      <c r="MY22" s="255"/>
      <c r="MZ22" s="255"/>
      <c r="NA22" s="255"/>
      <c r="NB22" s="254"/>
      <c r="NC22" s="287"/>
      <c r="ND22" s="248"/>
      <c r="NE22" s="248"/>
      <c r="NF22" s="248"/>
      <c r="NG22" s="13"/>
      <c r="NJ22" s="13"/>
      <c r="NK22" s="253"/>
      <c r="NL22" s="253"/>
      <c r="NM22" s="365"/>
      <c r="NN22" s="249"/>
      <c r="NO22" s="253"/>
      <c r="NP22" s="255"/>
      <c r="NQ22" s="255"/>
      <c r="NR22" s="255"/>
      <c r="NS22" s="255"/>
      <c r="NT22" s="254"/>
      <c r="NU22" s="287"/>
      <c r="NV22" s="248"/>
      <c r="NW22" s="248"/>
      <c r="NX22" s="248"/>
      <c r="NY22" s="13"/>
      <c r="OB22" s="13" t="s">
        <v>870</v>
      </c>
      <c r="OC22" s="253"/>
      <c r="OD22" s="375">
        <v>14.65</v>
      </c>
      <c r="OE22" s="383">
        <f t="shared" si="18"/>
        <v>15.675500000000001</v>
      </c>
      <c r="OF22" s="249" t="s">
        <v>826</v>
      </c>
      <c r="OG22" s="253">
        <f t="shared" si="19"/>
        <v>14.65</v>
      </c>
      <c r="OH22" s="255" t="e">
        <f t="shared" si="20"/>
        <v>#DIV/0!</v>
      </c>
      <c r="OI22" s="255"/>
      <c r="OJ22" s="255"/>
      <c r="OK22" s="255"/>
      <c r="OL22" s="254" t="s">
        <v>39</v>
      </c>
      <c r="OM22" s="287"/>
      <c r="ON22" s="248"/>
      <c r="OO22" s="13"/>
      <c r="OR22" s="243" t="s">
        <v>870</v>
      </c>
      <c r="OS22" s="253"/>
      <c r="OT22" s="375">
        <v>14.65</v>
      </c>
      <c r="OU22" s="383">
        <f t="shared" si="21"/>
        <v>15.675500000000001</v>
      </c>
      <c r="OV22" s="249" t="s">
        <v>826</v>
      </c>
      <c r="OW22" s="253">
        <f t="shared" si="22"/>
        <v>14.65</v>
      </c>
      <c r="OX22" s="255" t="e">
        <f t="shared" si="23"/>
        <v>#DIV/0!</v>
      </c>
      <c r="OY22" s="255"/>
      <c r="OZ22" s="255"/>
      <c r="PA22" s="255"/>
      <c r="PB22" s="254" t="s">
        <v>39</v>
      </c>
      <c r="PC22" s="287"/>
      <c r="PD22" s="248"/>
      <c r="PE22" s="13"/>
      <c r="PH22" s="243"/>
      <c r="PI22" s="253">
        <f>13.32+0.055</f>
        <v>13.375</v>
      </c>
      <c r="PJ22" s="289">
        <v>13.53</v>
      </c>
      <c r="PK22" s="383"/>
      <c r="PL22" s="249" t="s">
        <v>826</v>
      </c>
      <c r="PM22" s="253">
        <f t="shared" si="24"/>
        <v>0.15499999999999936</v>
      </c>
      <c r="PN22" s="255">
        <f t="shared" si="25"/>
        <v>1.1588785046728924E-2</v>
      </c>
      <c r="PO22" s="255"/>
      <c r="PP22" s="255"/>
      <c r="PQ22" s="255"/>
      <c r="PR22" s="254" t="s">
        <v>39</v>
      </c>
      <c r="PS22" s="287"/>
      <c r="PT22" s="248"/>
      <c r="PU22" s="13"/>
      <c r="PW22" s="13"/>
      <c r="PX22" s="253">
        <f>13.32+0.055</f>
        <v>13.375</v>
      </c>
      <c r="PY22" s="289">
        <v>13.53</v>
      </c>
      <c r="PZ22" s="383"/>
      <c r="QA22" s="249" t="s">
        <v>826</v>
      </c>
      <c r="QB22" s="253">
        <f t="shared" si="26"/>
        <v>0.15499999999999936</v>
      </c>
      <c r="QC22" s="255">
        <f t="shared" si="27"/>
        <v>1.1588785046728924E-2</v>
      </c>
      <c r="QD22" s="255"/>
      <c r="QE22" s="255"/>
      <c r="QF22" s="255"/>
      <c r="QG22" s="254" t="s">
        <v>39</v>
      </c>
      <c r="QH22" s="447"/>
      <c r="QI22" s="248"/>
      <c r="QJ22" s="13"/>
      <c r="QM22" s="13"/>
      <c r="QN22" s="253">
        <f>13.32+0.055</f>
        <v>13.375</v>
      </c>
      <c r="QO22" s="289">
        <v>13.53</v>
      </c>
      <c r="QP22" s="401"/>
      <c r="QQ22" s="249" t="s">
        <v>826</v>
      </c>
      <c r="QR22" s="253">
        <f t="shared" si="28"/>
        <v>0.15499999999999936</v>
      </c>
      <c r="QS22" s="255">
        <f t="shared" si="29"/>
        <v>1.1588785046728924E-2</v>
      </c>
      <c r="QT22" s="255"/>
      <c r="QU22" s="255"/>
      <c r="QV22" s="255"/>
      <c r="QW22" s="254" t="s">
        <v>39</v>
      </c>
      <c r="QX22" s="447"/>
      <c r="QY22" s="248"/>
      <c r="QZ22" s="13"/>
      <c r="RB22" s="13"/>
      <c r="RC22" s="253">
        <f>13.32+0.055</f>
        <v>13.375</v>
      </c>
      <c r="RD22" s="289">
        <v>13.53</v>
      </c>
      <c r="RE22" s="401"/>
      <c r="RF22" s="249" t="s">
        <v>826</v>
      </c>
      <c r="RG22" s="253">
        <f t="shared" si="30"/>
        <v>0.15499999999999936</v>
      </c>
      <c r="RH22" s="255">
        <f t="shared" si="31"/>
        <v>1.1588785046728924E-2</v>
      </c>
      <c r="RI22" s="255"/>
      <c r="RJ22" s="255"/>
      <c r="RK22" s="255"/>
      <c r="RL22" s="254" t="s">
        <v>39</v>
      </c>
      <c r="RM22" s="447"/>
      <c r="RN22" s="248"/>
      <c r="RO22" s="13"/>
    </row>
    <row r="23" spans="1:483">
      <c r="A23" s="248" t="s">
        <v>871</v>
      </c>
      <c r="B23" s="249">
        <v>190</v>
      </c>
      <c r="C23" s="440" t="s">
        <v>91</v>
      </c>
      <c r="D23" s="250">
        <v>1033</v>
      </c>
      <c r="E23" s="251" t="s">
        <v>822</v>
      </c>
      <c r="F23" s="355" t="s">
        <v>823</v>
      </c>
      <c r="G23" s="248" t="s">
        <v>872</v>
      </c>
      <c r="H23" s="443"/>
      <c r="I23" s="248"/>
      <c r="DV23" s="385"/>
      <c r="DW23" s="385"/>
      <c r="DX23" s="385"/>
      <c r="DY23" s="385"/>
      <c r="DZ23" s="385"/>
      <c r="EA23" s="385"/>
      <c r="EB23" s="385"/>
      <c r="EC23" s="385"/>
      <c r="ED23" s="385"/>
      <c r="EE23" s="385"/>
      <c r="EF23" s="385"/>
      <c r="EJ23" s="386"/>
      <c r="EK23" s="386"/>
      <c r="EL23" s="385"/>
      <c r="EM23" s="385"/>
      <c r="EN23" s="385"/>
      <c r="EO23" s="385"/>
      <c r="EP23" s="385"/>
      <c r="EQ23" s="385"/>
      <c r="ER23" s="385"/>
      <c r="ES23" s="385"/>
      <c r="EV23" s="13"/>
      <c r="EW23" s="253"/>
      <c r="EX23" s="253"/>
      <c r="EY23" s="248"/>
      <c r="EZ23" s="248"/>
      <c r="FA23" s="248"/>
      <c r="FB23" s="248"/>
      <c r="FC23" s="248"/>
      <c r="FD23" s="248"/>
      <c r="FE23" s="248"/>
      <c r="FF23" s="248"/>
      <c r="FI23" s="13"/>
      <c r="FJ23" s="78"/>
      <c r="FK23" s="78"/>
      <c r="FL23" s="248"/>
      <c r="FM23" s="253"/>
      <c r="FN23" s="255"/>
      <c r="FO23" s="254"/>
      <c r="FP23" s="248"/>
      <c r="FQ23" s="248"/>
      <c r="FR23" s="248"/>
      <c r="FS23" s="248"/>
      <c r="FV23" s="13"/>
      <c r="FW23" s="78"/>
      <c r="FX23" s="78"/>
      <c r="FY23" s="78"/>
      <c r="FZ23" s="248"/>
      <c r="GA23" s="253"/>
      <c r="GB23" s="255"/>
      <c r="GC23" s="254"/>
      <c r="GD23" s="248"/>
      <c r="GE23" s="248"/>
      <c r="GF23" s="248"/>
      <c r="GG23" s="248"/>
      <c r="GJ23" s="13"/>
      <c r="GK23" s="78"/>
      <c r="GL23" s="78"/>
      <c r="GM23" s="78"/>
      <c r="GN23" s="248"/>
      <c r="GO23" s="253"/>
      <c r="GP23" s="255"/>
      <c r="GQ23" s="254"/>
      <c r="GR23" s="287"/>
      <c r="GS23" s="248"/>
      <c r="GT23" s="248"/>
      <c r="GU23" s="248"/>
      <c r="GX23" s="13"/>
      <c r="GY23" s="78"/>
      <c r="GZ23" s="78"/>
      <c r="HA23" s="78"/>
      <c r="HB23" s="248"/>
      <c r="HC23" s="253"/>
      <c r="HD23" s="255"/>
      <c r="HE23" s="254"/>
      <c r="HF23" s="287"/>
      <c r="HG23" s="248"/>
      <c r="HH23" s="248"/>
      <c r="HI23" s="248"/>
      <c r="HL23" s="13"/>
      <c r="HM23" s="78"/>
      <c r="HN23" s="78"/>
      <c r="HO23" s="78"/>
      <c r="HP23" s="248"/>
      <c r="HQ23" s="253"/>
      <c r="HR23" s="255"/>
      <c r="HS23" s="254"/>
      <c r="HT23" s="287"/>
      <c r="HU23" s="248"/>
      <c r="HV23" s="248"/>
      <c r="HW23" s="248"/>
      <c r="HY23" s="13"/>
      <c r="HZ23" s="78"/>
      <c r="IA23" s="78"/>
      <c r="IB23" s="78"/>
      <c r="IC23" s="248"/>
      <c r="ID23" s="253"/>
      <c r="IE23" s="255"/>
      <c r="IF23" s="255"/>
      <c r="IG23" s="255"/>
      <c r="IH23" s="255"/>
      <c r="II23" s="254"/>
      <c r="IJ23" s="287"/>
      <c r="IK23" s="248"/>
      <c r="IL23" s="248"/>
      <c r="IM23" s="248"/>
      <c r="IR23" s="13"/>
      <c r="IS23" s="78"/>
      <c r="IT23" s="78"/>
      <c r="IU23" s="78"/>
      <c r="IV23" s="248"/>
      <c r="IW23" s="253"/>
      <c r="IX23" s="255"/>
      <c r="IY23" s="255"/>
      <c r="IZ23" s="255"/>
      <c r="JA23" s="255"/>
      <c r="JB23" s="254"/>
      <c r="JC23" s="287"/>
      <c r="JD23" s="248"/>
      <c r="JE23" s="248"/>
      <c r="JF23" s="248"/>
      <c r="JI23" s="13"/>
      <c r="JJ23" s="78"/>
      <c r="JK23" s="78"/>
      <c r="JL23" s="78"/>
      <c r="JM23" s="248"/>
      <c r="JN23" s="253"/>
      <c r="JO23" s="255"/>
      <c r="JP23" s="255"/>
      <c r="JQ23" s="255"/>
      <c r="JR23" s="255"/>
      <c r="JS23" s="254"/>
      <c r="JT23" s="287"/>
      <c r="JU23" s="248"/>
      <c r="JV23" s="248"/>
      <c r="JW23" s="248"/>
      <c r="JX23" s="13"/>
      <c r="KA23" s="13"/>
      <c r="KB23" s="78"/>
      <c r="KC23" s="78"/>
      <c r="KD23" s="78"/>
      <c r="KE23" s="248"/>
      <c r="KF23" s="253"/>
      <c r="KG23" s="255"/>
      <c r="KH23" s="255"/>
      <c r="KI23" s="255"/>
      <c r="KJ23" s="255"/>
      <c r="KK23" s="254"/>
      <c r="KL23" s="287"/>
      <c r="KM23" s="248"/>
      <c r="KN23" s="248"/>
      <c r="KO23" s="248"/>
      <c r="KP23" s="13"/>
      <c r="KR23" s="13"/>
      <c r="KS23" s="78"/>
      <c r="KT23" s="78"/>
      <c r="KU23" s="78"/>
      <c r="KV23" s="249"/>
      <c r="KW23" s="253"/>
      <c r="KX23" s="255"/>
      <c r="KY23" s="255"/>
      <c r="KZ23" s="255"/>
      <c r="LA23" s="255"/>
      <c r="LB23" s="254"/>
      <c r="LC23" s="287"/>
      <c r="LD23" s="248"/>
      <c r="LE23" s="248"/>
      <c r="LF23" s="248"/>
      <c r="LG23" s="13"/>
      <c r="LJ23" s="13"/>
      <c r="LK23" s="78"/>
      <c r="LL23" s="253"/>
      <c r="LM23" s="253"/>
      <c r="LN23" s="249"/>
      <c r="LO23" s="253"/>
      <c r="LP23" s="255"/>
      <c r="LQ23" s="255"/>
      <c r="LR23" s="255"/>
      <c r="LS23" s="255"/>
      <c r="LT23" s="254"/>
      <c r="LU23" s="287"/>
      <c r="LV23" s="248"/>
      <c r="LW23" s="248"/>
      <c r="LX23" s="248"/>
      <c r="LY23" s="13"/>
      <c r="MA23" s="13"/>
      <c r="MB23" s="253"/>
      <c r="MC23" s="253"/>
      <c r="MD23" s="253"/>
      <c r="ME23" s="249"/>
      <c r="MF23" s="253"/>
      <c r="MG23" s="255"/>
      <c r="MH23" s="255"/>
      <c r="MI23" s="255"/>
      <c r="MJ23" s="255"/>
      <c r="MK23" s="254"/>
      <c r="ML23" s="287"/>
      <c r="MM23" s="248"/>
      <c r="MN23" s="248"/>
      <c r="MO23" s="248"/>
      <c r="MP23" s="13"/>
      <c r="MR23" s="13"/>
      <c r="MS23" s="253"/>
      <c r="MT23" s="253"/>
      <c r="MU23" s="253"/>
      <c r="MV23" s="249"/>
      <c r="MW23" s="253"/>
      <c r="MX23" s="255"/>
      <c r="MY23" s="255"/>
      <c r="MZ23" s="255"/>
      <c r="NA23" s="255"/>
      <c r="NB23" s="254"/>
      <c r="NC23" s="287"/>
      <c r="ND23" s="248"/>
      <c r="NE23" s="248"/>
      <c r="NF23" s="248"/>
      <c r="NG23" s="13"/>
      <c r="NJ23" s="13"/>
      <c r="NK23" s="253"/>
      <c r="NL23" s="253"/>
      <c r="NM23" s="365"/>
      <c r="NN23" s="249"/>
      <c r="NO23" s="253"/>
      <c r="NP23" s="255"/>
      <c r="NQ23" s="255"/>
      <c r="NR23" s="255"/>
      <c r="NS23" s="255"/>
      <c r="NT23" s="254"/>
      <c r="NU23" s="287"/>
      <c r="NV23" s="248"/>
      <c r="NW23" s="248"/>
      <c r="NX23" s="248"/>
      <c r="NY23" s="13"/>
      <c r="OB23" s="13" t="s">
        <v>870</v>
      </c>
      <c r="OC23" s="253"/>
      <c r="OD23" s="375">
        <v>13.86</v>
      </c>
      <c r="OE23" s="383">
        <f t="shared" si="18"/>
        <v>14.8302</v>
      </c>
      <c r="OF23" s="249" t="s">
        <v>826</v>
      </c>
      <c r="OG23" s="253">
        <f t="shared" si="19"/>
        <v>13.86</v>
      </c>
      <c r="OH23" s="255" t="e">
        <f t="shared" si="20"/>
        <v>#DIV/0!</v>
      </c>
      <c r="OI23" s="255"/>
      <c r="OJ23" s="255"/>
      <c r="OK23" s="255"/>
      <c r="OL23" s="254" t="s">
        <v>39</v>
      </c>
      <c r="OM23" s="287"/>
      <c r="ON23" s="248"/>
      <c r="OO23" s="13"/>
      <c r="OR23" s="243" t="s">
        <v>870</v>
      </c>
      <c r="OS23" s="253"/>
      <c r="OT23" s="375">
        <v>13.86</v>
      </c>
      <c r="OU23" s="383">
        <f t="shared" si="21"/>
        <v>14.8302</v>
      </c>
      <c r="OV23" s="249" t="s">
        <v>826</v>
      </c>
      <c r="OW23" s="253">
        <f t="shared" si="22"/>
        <v>13.86</v>
      </c>
      <c r="OX23" s="255" t="e">
        <f t="shared" si="23"/>
        <v>#DIV/0!</v>
      </c>
      <c r="OY23" s="255"/>
      <c r="OZ23" s="255"/>
      <c r="PA23" s="255"/>
      <c r="PB23" s="254" t="s">
        <v>39</v>
      </c>
      <c r="PC23" s="287"/>
      <c r="PD23" s="248"/>
      <c r="PE23" s="13"/>
      <c r="PH23" s="243"/>
      <c r="PI23" s="253">
        <f>12.6+0.05</f>
        <v>12.65</v>
      </c>
      <c r="PJ23" s="289">
        <v>12.76</v>
      </c>
      <c r="PK23" s="383"/>
      <c r="PL23" s="249" t="s">
        <v>826</v>
      </c>
      <c r="PM23" s="253">
        <f t="shared" si="24"/>
        <v>0.10999999999999943</v>
      </c>
      <c r="PN23" s="255">
        <f t="shared" si="25"/>
        <v>8.6956521739129985E-3</v>
      </c>
      <c r="PO23" s="255"/>
      <c r="PP23" s="255"/>
      <c r="PQ23" s="255"/>
      <c r="PR23" s="254" t="s">
        <v>39</v>
      </c>
      <c r="PS23" s="287"/>
      <c r="PT23" s="248"/>
      <c r="PU23" s="13"/>
      <c r="PW23" s="13"/>
      <c r="PX23" s="253">
        <f>12.6+0.05</f>
        <v>12.65</v>
      </c>
      <c r="PY23" s="289">
        <v>12.76</v>
      </c>
      <c r="PZ23" s="383"/>
      <c r="QA23" s="249" t="s">
        <v>826</v>
      </c>
      <c r="QB23" s="253">
        <f t="shared" si="26"/>
        <v>0.10999999999999943</v>
      </c>
      <c r="QC23" s="255">
        <f t="shared" si="27"/>
        <v>8.6956521739129985E-3</v>
      </c>
      <c r="QD23" s="255"/>
      <c r="QE23" s="255"/>
      <c r="QF23" s="255"/>
      <c r="QG23" s="254" t="s">
        <v>39</v>
      </c>
      <c r="QH23" s="447"/>
      <c r="QI23" s="248"/>
      <c r="QJ23" s="13"/>
      <c r="QM23" s="13"/>
      <c r="QN23" s="253">
        <f>12.6+0.06</f>
        <v>12.66</v>
      </c>
      <c r="QO23" s="289">
        <v>12.76</v>
      </c>
      <c r="QP23" s="401"/>
      <c r="QQ23" s="249" t="s">
        <v>826</v>
      </c>
      <c r="QR23" s="253">
        <f t="shared" si="28"/>
        <v>9.9999999999999645E-2</v>
      </c>
      <c r="QS23" s="255">
        <f t="shared" si="29"/>
        <v>7.8988941548182971E-3</v>
      </c>
      <c r="QT23" s="255"/>
      <c r="QU23" s="255"/>
      <c r="QV23" s="255"/>
      <c r="QW23" s="254" t="s">
        <v>39</v>
      </c>
      <c r="QX23" s="447"/>
      <c r="QY23" s="248"/>
      <c r="QZ23" s="13"/>
      <c r="RB23" s="13"/>
      <c r="RC23" s="253">
        <f>12.6+0.06</f>
        <v>12.66</v>
      </c>
      <c r="RD23" s="289">
        <v>12.76</v>
      </c>
      <c r="RE23" s="401"/>
      <c r="RF23" s="249" t="s">
        <v>826</v>
      </c>
      <c r="RG23" s="253">
        <f t="shared" si="30"/>
        <v>9.9999999999999645E-2</v>
      </c>
      <c r="RH23" s="255">
        <f t="shared" si="31"/>
        <v>7.8988941548182971E-3</v>
      </c>
      <c r="RI23" s="255"/>
      <c r="RJ23" s="255"/>
      <c r="RK23" s="255"/>
      <c r="RL23" s="254" t="s">
        <v>39</v>
      </c>
      <c r="RM23" s="447"/>
      <c r="RN23" s="248"/>
      <c r="RO23" s="13"/>
    </row>
    <row r="24" spans="1:483">
      <c r="A24" s="420" t="s">
        <v>873</v>
      </c>
      <c r="B24" s="434">
        <v>190</v>
      </c>
      <c r="C24" s="441" t="s">
        <v>91</v>
      </c>
      <c r="D24" s="462">
        <v>1033</v>
      </c>
      <c r="E24" s="463" t="s">
        <v>822</v>
      </c>
      <c r="F24" s="464" t="s">
        <v>823</v>
      </c>
      <c r="G24" s="248" t="s">
        <v>699</v>
      </c>
      <c r="H24" s="444"/>
      <c r="I24" s="420"/>
      <c r="DV24" s="385"/>
      <c r="DW24" s="385"/>
      <c r="DX24" s="385"/>
      <c r="DY24" s="385"/>
      <c r="DZ24" s="385"/>
      <c r="EA24" s="385"/>
      <c r="EB24" s="385"/>
      <c r="EC24" s="385"/>
      <c r="ED24" s="385"/>
      <c r="EE24" s="385"/>
      <c r="EF24" s="385"/>
      <c r="EJ24" s="386"/>
      <c r="EK24" s="386"/>
      <c r="EL24" s="385"/>
      <c r="EM24" s="385"/>
      <c r="EN24" s="385"/>
      <c r="EO24" s="385"/>
      <c r="EP24" s="385"/>
      <c r="EQ24" s="385"/>
      <c r="ER24" s="385"/>
      <c r="ES24" s="385"/>
      <c r="EV24" s="128"/>
      <c r="EW24" s="430"/>
      <c r="EX24" s="430"/>
      <c r="EY24" s="420"/>
      <c r="EZ24" s="420"/>
      <c r="FA24" s="420"/>
      <c r="FB24" s="420"/>
      <c r="FC24" s="420"/>
      <c r="FD24" s="420"/>
      <c r="FE24" s="420"/>
      <c r="FF24" s="420"/>
      <c r="FI24" s="128"/>
      <c r="FJ24" s="435"/>
      <c r="FK24" s="435"/>
      <c r="FL24" s="420"/>
      <c r="FM24" s="430"/>
      <c r="FN24" s="436"/>
      <c r="FO24" s="437"/>
      <c r="FP24" s="420"/>
      <c r="FQ24" s="420"/>
      <c r="FR24" s="420"/>
      <c r="FS24" s="420"/>
      <c r="FV24" s="128"/>
      <c r="FW24" s="435"/>
      <c r="FX24" s="435"/>
      <c r="FY24" s="435"/>
      <c r="FZ24" s="420"/>
      <c r="GA24" s="430"/>
      <c r="GB24" s="436"/>
      <c r="GC24" s="437"/>
      <c r="GD24" s="420"/>
      <c r="GE24" s="420"/>
      <c r="GF24" s="420"/>
      <c r="GG24" s="420"/>
      <c r="GJ24" s="128"/>
      <c r="GK24" s="435"/>
      <c r="GL24" s="435"/>
      <c r="GM24" s="435"/>
      <c r="GN24" s="420"/>
      <c r="GO24" s="430"/>
      <c r="GP24" s="436"/>
      <c r="GQ24" s="437"/>
      <c r="GR24" s="433"/>
      <c r="GS24" s="420"/>
      <c r="GT24" s="420"/>
      <c r="GU24" s="420"/>
      <c r="GX24" s="128"/>
      <c r="GY24" s="435"/>
      <c r="GZ24" s="435"/>
      <c r="HA24" s="435"/>
      <c r="HB24" s="420"/>
      <c r="HC24" s="430"/>
      <c r="HD24" s="436"/>
      <c r="HE24" s="437"/>
      <c r="HF24" s="433"/>
      <c r="HG24" s="420"/>
      <c r="HH24" s="420"/>
      <c r="HI24" s="420"/>
      <c r="HL24" s="128"/>
      <c r="HM24" s="435"/>
      <c r="HN24" s="435"/>
      <c r="HO24" s="435"/>
      <c r="HP24" s="420"/>
      <c r="HQ24" s="430"/>
      <c r="HR24" s="436"/>
      <c r="HS24" s="437"/>
      <c r="HT24" s="433"/>
      <c r="HU24" s="420"/>
      <c r="HV24" s="420"/>
      <c r="HW24" s="420"/>
      <c r="HY24" s="128"/>
      <c r="HZ24" s="435"/>
      <c r="IA24" s="435"/>
      <c r="IB24" s="435"/>
      <c r="IC24" s="420"/>
      <c r="ID24" s="430"/>
      <c r="IE24" s="436"/>
      <c r="IF24" s="436"/>
      <c r="IG24" s="436"/>
      <c r="IH24" s="436"/>
      <c r="II24" s="437"/>
      <c r="IJ24" s="433"/>
      <c r="IK24" s="420"/>
      <c r="IL24" s="420"/>
      <c r="IM24" s="420"/>
      <c r="IR24" s="128"/>
      <c r="IS24" s="435"/>
      <c r="IT24" s="435"/>
      <c r="IU24" s="435"/>
      <c r="IV24" s="420"/>
      <c r="IW24" s="430"/>
      <c r="IX24" s="436"/>
      <c r="IY24" s="436"/>
      <c r="IZ24" s="436"/>
      <c r="JA24" s="436"/>
      <c r="JB24" s="437"/>
      <c r="JC24" s="433"/>
      <c r="JD24" s="420"/>
      <c r="JE24" s="420"/>
      <c r="JF24" s="420"/>
      <c r="JI24" s="128"/>
      <c r="JJ24" s="435"/>
      <c r="JK24" s="435"/>
      <c r="JL24" s="435"/>
      <c r="JM24" s="420"/>
      <c r="JN24" s="430"/>
      <c r="JO24" s="436"/>
      <c r="JP24" s="436"/>
      <c r="JQ24" s="436"/>
      <c r="JR24" s="436"/>
      <c r="JS24" s="437"/>
      <c r="JT24" s="433"/>
      <c r="JU24" s="420"/>
      <c r="JV24" s="420"/>
      <c r="JW24" s="420"/>
      <c r="JX24" s="128"/>
      <c r="KA24" s="128"/>
      <c r="KB24" s="435"/>
      <c r="KC24" s="435"/>
      <c r="KD24" s="435"/>
      <c r="KE24" s="420"/>
      <c r="KF24" s="430"/>
      <c r="KG24" s="436"/>
      <c r="KH24" s="436"/>
      <c r="KI24" s="436"/>
      <c r="KJ24" s="436"/>
      <c r="KK24" s="437"/>
      <c r="KL24" s="433"/>
      <c r="KM24" s="420"/>
      <c r="KN24" s="420"/>
      <c r="KO24" s="420"/>
      <c r="KP24" s="128"/>
      <c r="KR24" s="128"/>
      <c r="KS24" s="435"/>
      <c r="KT24" s="435"/>
      <c r="KU24" s="435"/>
      <c r="KV24" s="434"/>
      <c r="KW24" s="430"/>
      <c r="KX24" s="436"/>
      <c r="KY24" s="436"/>
      <c r="KZ24" s="436"/>
      <c r="LA24" s="436"/>
      <c r="LB24" s="437"/>
      <c r="LC24" s="433"/>
      <c r="LD24" s="420"/>
      <c r="LE24" s="420"/>
      <c r="LF24" s="420"/>
      <c r="LG24" s="128"/>
      <c r="LJ24" s="128"/>
      <c r="LK24" s="435"/>
      <c r="LL24" s="430"/>
      <c r="LM24" s="430"/>
      <c r="LN24" s="434"/>
      <c r="LO24" s="430"/>
      <c r="LP24" s="436"/>
      <c r="LQ24" s="436"/>
      <c r="LR24" s="436"/>
      <c r="LS24" s="436"/>
      <c r="LT24" s="437"/>
      <c r="LU24" s="433"/>
      <c r="LV24" s="420"/>
      <c r="LW24" s="420"/>
      <c r="LX24" s="420"/>
      <c r="LY24" s="128"/>
      <c r="MA24" s="128"/>
      <c r="MB24" s="430"/>
      <c r="MC24" s="430"/>
      <c r="MD24" s="430"/>
      <c r="ME24" s="434"/>
      <c r="MF24" s="430"/>
      <c r="MG24" s="436"/>
      <c r="MH24" s="436"/>
      <c r="MI24" s="436"/>
      <c r="MJ24" s="436"/>
      <c r="MK24" s="437"/>
      <c r="ML24" s="433"/>
      <c r="MM24" s="420"/>
      <c r="MN24" s="420"/>
      <c r="MO24" s="420"/>
      <c r="MP24" s="128"/>
      <c r="MR24" s="128"/>
      <c r="MS24" s="430"/>
      <c r="MT24" s="430"/>
      <c r="MU24" s="430"/>
      <c r="MV24" s="434"/>
      <c r="MW24" s="430"/>
      <c r="MX24" s="436"/>
      <c r="MY24" s="436"/>
      <c r="MZ24" s="436"/>
      <c r="NA24" s="436"/>
      <c r="NB24" s="437"/>
      <c r="NC24" s="433"/>
      <c r="ND24" s="420"/>
      <c r="NE24" s="420"/>
      <c r="NF24" s="420"/>
      <c r="NG24" s="128"/>
      <c r="NJ24" s="128"/>
      <c r="NK24" s="430"/>
      <c r="NL24" s="430"/>
      <c r="NM24" s="438"/>
      <c r="NN24" s="434"/>
      <c r="NO24" s="430"/>
      <c r="NP24" s="436"/>
      <c r="NQ24" s="436"/>
      <c r="NR24" s="436"/>
      <c r="NS24" s="436"/>
      <c r="NT24" s="437"/>
      <c r="NU24" s="433"/>
      <c r="NV24" s="420"/>
      <c r="NW24" s="420"/>
      <c r="NX24" s="420"/>
      <c r="NY24" s="128"/>
      <c r="OB24" s="128" t="s">
        <v>870</v>
      </c>
      <c r="OC24" s="430"/>
      <c r="OD24" s="439">
        <v>17.600000000000001</v>
      </c>
      <c r="OE24" s="432">
        <f t="shared" si="18"/>
        <v>18.832000000000004</v>
      </c>
      <c r="OF24" s="434" t="s">
        <v>826</v>
      </c>
      <c r="OG24" s="430">
        <f t="shared" si="19"/>
        <v>17.600000000000001</v>
      </c>
      <c r="OH24" s="436" t="e">
        <f t="shared" si="20"/>
        <v>#DIV/0!</v>
      </c>
      <c r="OI24" s="436"/>
      <c r="OJ24" s="436"/>
      <c r="OK24" s="436"/>
      <c r="OL24" s="437" t="s">
        <v>39</v>
      </c>
      <c r="OM24" s="433"/>
      <c r="ON24" s="420"/>
      <c r="OO24" s="128"/>
      <c r="OR24" s="245" t="s">
        <v>870</v>
      </c>
      <c r="OS24" s="430"/>
      <c r="OT24" s="439">
        <v>17.600000000000001</v>
      </c>
      <c r="OU24" s="432">
        <f t="shared" si="21"/>
        <v>18.832000000000004</v>
      </c>
      <c r="OV24" s="434" t="s">
        <v>826</v>
      </c>
      <c r="OW24" s="430">
        <f t="shared" si="22"/>
        <v>17.600000000000001</v>
      </c>
      <c r="OX24" s="436" t="e">
        <f t="shared" si="23"/>
        <v>#DIV/0!</v>
      </c>
      <c r="OY24" s="436"/>
      <c r="OZ24" s="436"/>
      <c r="PA24" s="436"/>
      <c r="PB24" s="437" t="s">
        <v>39</v>
      </c>
      <c r="PC24" s="433"/>
      <c r="PD24" s="420"/>
      <c r="PE24" s="128"/>
      <c r="PH24" s="245"/>
      <c r="PI24" s="430">
        <f>16+0.055</f>
        <v>16.055</v>
      </c>
      <c r="PJ24" s="431">
        <v>16.39</v>
      </c>
      <c r="PK24" s="432"/>
      <c r="PL24" s="434" t="s">
        <v>826</v>
      </c>
      <c r="PM24" s="430">
        <f t="shared" si="24"/>
        <v>0.33500000000000085</v>
      </c>
      <c r="PN24" s="436">
        <f t="shared" si="25"/>
        <v>2.0865773902211202E-2</v>
      </c>
      <c r="PO24" s="436"/>
      <c r="PP24" s="436"/>
      <c r="PQ24" s="436"/>
      <c r="PR24" s="437" t="s">
        <v>39</v>
      </c>
      <c r="PS24" s="433"/>
      <c r="PT24" s="420"/>
      <c r="PU24" s="128"/>
      <c r="PW24" s="13"/>
      <c r="PX24" s="253">
        <f>16+0.055</f>
        <v>16.055</v>
      </c>
      <c r="PY24" s="289">
        <v>16.39</v>
      </c>
      <c r="PZ24" s="383"/>
      <c r="QA24" s="249" t="s">
        <v>826</v>
      </c>
      <c r="QB24" s="253">
        <f t="shared" si="26"/>
        <v>0.33500000000000085</v>
      </c>
      <c r="QC24" s="255">
        <f t="shared" si="27"/>
        <v>2.0865773902211202E-2</v>
      </c>
      <c r="QD24" s="255"/>
      <c r="QE24" s="255"/>
      <c r="QF24" s="255"/>
      <c r="QG24" s="254" t="s">
        <v>39</v>
      </c>
      <c r="QH24" s="448"/>
      <c r="QI24" s="420"/>
      <c r="QJ24" s="13"/>
      <c r="QM24" s="13"/>
      <c r="QN24" s="253">
        <f>16+0.06</f>
        <v>16.059999999999999</v>
      </c>
      <c r="QO24" s="289">
        <v>16.39</v>
      </c>
      <c r="QP24" s="401"/>
      <c r="QQ24" s="249" t="s">
        <v>826</v>
      </c>
      <c r="QR24" s="253">
        <f t="shared" si="28"/>
        <v>0.33000000000000185</v>
      </c>
      <c r="QS24" s="255">
        <f t="shared" si="29"/>
        <v>2.0547945205479569E-2</v>
      </c>
      <c r="QT24" s="255"/>
      <c r="QU24" s="255"/>
      <c r="QV24" s="255"/>
      <c r="QW24" s="254" t="s">
        <v>39</v>
      </c>
      <c r="QX24" s="448"/>
      <c r="QY24" s="420"/>
      <c r="QZ24" s="13"/>
      <c r="RB24" s="13"/>
      <c r="RC24" s="253">
        <f>16+0.06</f>
        <v>16.059999999999999</v>
      </c>
      <c r="RD24" s="289">
        <v>16.39</v>
      </c>
      <c r="RE24" s="401"/>
      <c r="RF24" s="249" t="s">
        <v>826</v>
      </c>
      <c r="RG24" s="253">
        <f t="shared" si="30"/>
        <v>0.33000000000000185</v>
      </c>
      <c r="RH24" s="255">
        <f t="shared" si="31"/>
        <v>2.0547945205479569E-2</v>
      </c>
      <c r="RI24" s="255"/>
      <c r="RJ24" s="255"/>
      <c r="RK24" s="255"/>
      <c r="RL24" s="254" t="s">
        <v>39</v>
      </c>
      <c r="RM24" s="448"/>
      <c r="RN24" s="420"/>
      <c r="RO24" s="13"/>
    </row>
    <row r="25" spans="1:483">
      <c r="A25" s="248" t="s">
        <v>874</v>
      </c>
      <c r="B25" s="249">
        <v>190</v>
      </c>
      <c r="C25" s="248" t="s">
        <v>91</v>
      </c>
      <c r="D25" s="250">
        <v>1033</v>
      </c>
      <c r="E25" s="251" t="s">
        <v>822</v>
      </c>
      <c r="F25" s="355" t="s">
        <v>823</v>
      </c>
      <c r="G25" s="248" t="s">
        <v>875</v>
      </c>
      <c r="H25" s="385"/>
      <c r="I25" s="385"/>
      <c r="DV25" s="385"/>
      <c r="DW25" s="385"/>
      <c r="DX25" s="385"/>
      <c r="DY25" s="385"/>
      <c r="DZ25" s="385"/>
      <c r="EA25" s="385"/>
      <c r="EB25" s="385"/>
      <c r="EC25" s="385"/>
      <c r="ED25" s="385"/>
      <c r="EE25" s="385"/>
      <c r="EF25" s="385"/>
      <c r="EJ25" s="386"/>
      <c r="EK25" s="386"/>
      <c r="EL25" s="385"/>
      <c r="EM25" s="385"/>
      <c r="EN25" s="385"/>
      <c r="EO25" s="385"/>
      <c r="EP25" s="385"/>
      <c r="EQ25" s="385"/>
      <c r="ER25" s="385"/>
      <c r="ES25" s="385"/>
      <c r="EW25" s="386"/>
      <c r="EX25" s="386"/>
      <c r="EY25" s="385"/>
      <c r="EZ25" s="385"/>
      <c r="FA25" s="385"/>
      <c r="FB25" s="385"/>
      <c r="FC25" s="385"/>
      <c r="FD25" s="385"/>
      <c r="FE25" s="385"/>
      <c r="FF25" s="385"/>
      <c r="FJ25" s="384"/>
      <c r="FK25" s="384"/>
      <c r="FL25" s="385"/>
      <c r="FM25" s="386"/>
      <c r="FN25" s="422"/>
      <c r="FO25" s="423"/>
      <c r="FP25" s="385"/>
      <c r="FQ25" s="385"/>
      <c r="FR25" s="385"/>
      <c r="FS25" s="385"/>
      <c r="FW25" s="384"/>
      <c r="FX25" s="384"/>
      <c r="FY25" s="384"/>
      <c r="FZ25" s="385"/>
      <c r="GA25" s="386"/>
      <c r="GB25" s="422"/>
      <c r="GC25" s="423"/>
      <c r="GD25" s="385"/>
      <c r="GE25" s="385"/>
      <c r="GF25" s="385"/>
      <c r="GG25" s="385"/>
      <c r="GK25" s="384"/>
      <c r="GL25" s="384"/>
      <c r="GM25" s="384"/>
      <c r="GN25" s="385"/>
      <c r="GO25" s="386"/>
      <c r="GP25" s="422"/>
      <c r="GQ25" s="423"/>
      <c r="GR25" s="424"/>
      <c r="GS25" s="385"/>
      <c r="GT25" s="385"/>
      <c r="GU25" s="385"/>
      <c r="GY25" s="384"/>
      <c r="GZ25" s="384"/>
      <c r="HA25" s="384"/>
      <c r="HB25" s="385"/>
      <c r="HC25" s="386"/>
      <c r="HD25" s="422"/>
      <c r="HE25" s="423"/>
      <c r="HF25" s="424"/>
      <c r="HG25" s="385"/>
      <c r="HH25" s="385"/>
      <c r="HI25" s="385"/>
      <c r="HM25" s="384"/>
      <c r="HN25" s="384"/>
      <c r="HO25" s="384"/>
      <c r="HP25" s="385"/>
      <c r="HQ25" s="386"/>
      <c r="HR25" s="422"/>
      <c r="HS25" s="423"/>
      <c r="HT25" s="424"/>
      <c r="HU25" s="385"/>
      <c r="HV25" s="385"/>
      <c r="HW25" s="385"/>
      <c r="HZ25" s="384"/>
      <c r="IA25" s="384"/>
      <c r="IB25" s="384"/>
      <c r="IC25" s="385"/>
      <c r="ID25" s="386"/>
      <c r="IE25" s="422"/>
      <c r="IF25" s="422"/>
      <c r="IG25" s="422"/>
      <c r="IH25" s="422"/>
      <c r="II25" s="423"/>
      <c r="IJ25" s="424"/>
      <c r="IK25" s="385"/>
      <c r="IL25" s="385"/>
      <c r="IM25" s="385"/>
      <c r="IS25" s="384"/>
      <c r="IT25" s="384"/>
      <c r="IU25" s="384"/>
      <c r="IV25" s="385"/>
      <c r="IW25" s="386"/>
      <c r="IX25" s="422"/>
      <c r="IY25" s="422"/>
      <c r="IZ25" s="422"/>
      <c r="JA25" s="422"/>
      <c r="JB25" s="423"/>
      <c r="JC25" s="424"/>
      <c r="JD25" s="385"/>
      <c r="JE25" s="385"/>
      <c r="JF25" s="385"/>
      <c r="JJ25" s="384"/>
      <c r="JK25" s="384"/>
      <c r="JL25" s="384"/>
      <c r="JM25" s="385"/>
      <c r="JN25" s="386"/>
      <c r="JO25" s="422"/>
      <c r="JP25" s="422"/>
      <c r="JQ25" s="422"/>
      <c r="JR25" s="422"/>
      <c r="JS25" s="423"/>
      <c r="JT25" s="424"/>
      <c r="JU25" s="385"/>
      <c r="JV25" s="385"/>
      <c r="JW25" s="385"/>
      <c r="KB25" s="384"/>
      <c r="KC25" s="384"/>
      <c r="KD25" s="384"/>
      <c r="KE25" s="385"/>
      <c r="KF25" s="386"/>
      <c r="KG25" s="422"/>
      <c r="KH25" s="422"/>
      <c r="KI25" s="422"/>
      <c r="KJ25" s="422"/>
      <c r="KK25" s="423"/>
      <c r="KL25" s="424"/>
      <c r="KM25" s="385"/>
      <c r="KN25" s="385"/>
      <c r="KO25" s="385"/>
      <c r="KS25" s="384"/>
      <c r="KT25" s="384"/>
      <c r="KU25" s="384"/>
      <c r="KV25" s="425"/>
      <c r="KW25" s="386"/>
      <c r="KX25" s="422"/>
      <c r="KY25" s="422"/>
      <c r="KZ25" s="422"/>
      <c r="LA25" s="422"/>
      <c r="LB25" s="423"/>
      <c r="LC25" s="424"/>
      <c r="LD25" s="385"/>
      <c r="LE25" s="385"/>
      <c r="LF25" s="385"/>
      <c r="LK25" s="384"/>
      <c r="LL25" s="386"/>
      <c r="LM25" s="386"/>
      <c r="LN25" s="425"/>
      <c r="LO25" s="386"/>
      <c r="LP25" s="422"/>
      <c r="LQ25" s="422"/>
      <c r="LR25" s="422"/>
      <c r="LS25" s="422"/>
      <c r="LT25" s="423"/>
      <c r="LU25" s="424"/>
      <c r="LV25" s="385"/>
      <c r="LW25" s="385"/>
      <c r="LX25" s="385"/>
      <c r="MB25" s="386"/>
      <c r="MC25" s="386"/>
      <c r="MD25" s="386"/>
      <c r="ME25" s="425"/>
      <c r="MF25" s="386"/>
      <c r="MG25" s="422"/>
      <c r="MH25" s="422"/>
      <c r="MI25" s="422"/>
      <c r="MJ25" s="422"/>
      <c r="MK25" s="423"/>
      <c r="ML25" s="424"/>
      <c r="MM25" s="385"/>
      <c r="MN25" s="385"/>
      <c r="MO25" s="385"/>
      <c r="MS25" s="386"/>
      <c r="MT25" s="386"/>
      <c r="MU25" s="386"/>
      <c r="MV25" s="425"/>
      <c r="MW25" s="386"/>
      <c r="MX25" s="422"/>
      <c r="MY25" s="422"/>
      <c r="MZ25" s="422"/>
      <c r="NA25" s="422"/>
      <c r="NB25" s="423"/>
      <c r="NC25" s="424"/>
      <c r="ND25" s="385"/>
      <c r="NE25" s="385"/>
      <c r="NF25" s="385"/>
      <c r="NK25" s="386"/>
      <c r="NL25" s="386"/>
      <c r="NM25" s="426"/>
      <c r="NN25" s="425"/>
      <c r="NO25" s="386"/>
      <c r="NP25" s="422"/>
      <c r="NQ25" s="422"/>
      <c r="NR25" s="422"/>
      <c r="NS25" s="422"/>
      <c r="NT25" s="423"/>
      <c r="NU25" s="424"/>
      <c r="NV25" s="385"/>
      <c r="NW25" s="385"/>
      <c r="NX25" s="385"/>
      <c r="OB25" t="s">
        <v>870</v>
      </c>
      <c r="OC25" s="386"/>
      <c r="OD25" s="427">
        <v>19.2</v>
      </c>
      <c r="OE25" s="428">
        <f t="shared" si="18"/>
        <v>20.544</v>
      </c>
      <c r="OF25" s="425" t="s">
        <v>826</v>
      </c>
      <c r="OG25" s="386">
        <f t="shared" si="19"/>
        <v>19.2</v>
      </c>
      <c r="OH25" s="422" t="e">
        <f t="shared" si="20"/>
        <v>#DIV/0!</v>
      </c>
      <c r="OI25" s="422"/>
      <c r="OJ25" s="422"/>
      <c r="OK25" s="422"/>
      <c r="OL25" s="423" t="s">
        <v>39</v>
      </c>
      <c r="OM25" s="424"/>
      <c r="ON25" s="385"/>
      <c r="OR25" t="s">
        <v>870</v>
      </c>
      <c r="OS25" s="386"/>
      <c r="OT25" s="427">
        <v>19.2</v>
      </c>
      <c r="OU25" s="428">
        <f t="shared" si="21"/>
        <v>20.544</v>
      </c>
      <c r="OV25" s="425" t="s">
        <v>826</v>
      </c>
      <c r="OW25" s="386">
        <f t="shared" si="22"/>
        <v>19.2</v>
      </c>
      <c r="OX25" s="422" t="e">
        <f t="shared" si="23"/>
        <v>#DIV/0!</v>
      </c>
      <c r="OY25" s="422"/>
      <c r="OZ25" s="422"/>
      <c r="PA25" s="422"/>
      <c r="PB25" s="423" t="s">
        <v>39</v>
      </c>
      <c r="PC25" s="424"/>
      <c r="PD25" s="385"/>
      <c r="PI25" s="386">
        <f>17.45+0.055</f>
        <v>17.504999999999999</v>
      </c>
      <c r="PJ25" s="429">
        <v>18.149999999999999</v>
      </c>
      <c r="PK25" s="428"/>
      <c r="PL25" s="425" t="s">
        <v>826</v>
      </c>
      <c r="PM25" s="386">
        <f t="shared" si="24"/>
        <v>0.64499999999999957</v>
      </c>
      <c r="PN25" s="422">
        <f t="shared" si="25"/>
        <v>3.6846615252784896E-2</v>
      </c>
      <c r="PO25" s="422"/>
      <c r="PP25" s="422"/>
      <c r="PQ25" s="422"/>
      <c r="PR25" s="423" t="s">
        <v>39</v>
      </c>
      <c r="PS25" s="424"/>
      <c r="PT25" s="385"/>
      <c r="PW25" s="13"/>
      <c r="PX25" s="253">
        <f>17.45+0.055</f>
        <v>17.504999999999999</v>
      </c>
      <c r="PY25" s="289">
        <v>18.149999999999999</v>
      </c>
      <c r="PZ25" s="383"/>
      <c r="QA25" s="249" t="s">
        <v>826</v>
      </c>
      <c r="QB25" s="253">
        <f>PY25-PX25</f>
        <v>0.64499999999999957</v>
      </c>
      <c r="QC25" s="255">
        <f t="shared" si="27"/>
        <v>3.6846615252784896E-2</v>
      </c>
      <c r="QD25" s="255"/>
      <c r="QE25" s="255"/>
      <c r="QF25" s="255"/>
      <c r="QG25" s="254" t="s">
        <v>39</v>
      </c>
      <c r="QH25" s="448"/>
      <c r="QI25" s="420"/>
      <c r="QJ25" s="13"/>
      <c r="QM25" s="13"/>
      <c r="QN25" s="253">
        <f>17.45+0.05</f>
        <v>17.5</v>
      </c>
      <c r="QO25" s="289">
        <v>18.149999999999999</v>
      </c>
      <c r="QP25" s="401"/>
      <c r="QQ25" s="249" t="s">
        <v>826</v>
      </c>
      <c r="QR25" s="253">
        <f>QO25-QN25</f>
        <v>0.64999999999999858</v>
      </c>
      <c r="QS25" s="255">
        <f t="shared" si="29"/>
        <v>3.7142857142857061E-2</v>
      </c>
      <c r="QT25" s="255"/>
      <c r="QU25" s="255"/>
      <c r="QV25" s="255"/>
      <c r="QW25" s="254" t="s">
        <v>39</v>
      </c>
      <c r="QX25" s="448"/>
      <c r="QY25" s="420"/>
      <c r="QZ25" s="13"/>
      <c r="RB25" s="13"/>
      <c r="RC25" s="253">
        <f>17.45+0.05</f>
        <v>17.5</v>
      </c>
      <c r="RD25" s="289">
        <v>18.149999999999999</v>
      </c>
      <c r="RE25" s="401"/>
      <c r="RF25" s="249" t="s">
        <v>826</v>
      </c>
      <c r="RG25" s="253">
        <f>RD25-RC25</f>
        <v>0.64999999999999858</v>
      </c>
      <c r="RH25" s="255">
        <f t="shared" si="31"/>
        <v>3.7142857142857061E-2</v>
      </c>
      <c r="RI25" s="255"/>
      <c r="RJ25" s="255"/>
      <c r="RK25" s="255"/>
      <c r="RL25" s="254" t="s">
        <v>39</v>
      </c>
      <c r="RM25" s="448"/>
      <c r="RN25" s="420"/>
      <c r="RO25" s="13"/>
    </row>
    <row r="26" spans="1:483">
      <c r="A26" s="248" t="s">
        <v>876</v>
      </c>
      <c r="B26" s="249">
        <v>190</v>
      </c>
      <c r="C26" s="248" t="s">
        <v>91</v>
      </c>
      <c r="D26" s="250">
        <v>1033</v>
      </c>
      <c r="E26" s="251" t="s">
        <v>822</v>
      </c>
      <c r="F26" s="355" t="s">
        <v>823</v>
      </c>
      <c r="G26" s="248" t="s">
        <v>877</v>
      </c>
      <c r="H26" s="385"/>
      <c r="I26" s="385"/>
      <c r="DV26" s="385"/>
      <c r="DW26" s="385"/>
      <c r="DX26" s="385"/>
      <c r="DY26" s="385"/>
      <c r="DZ26" s="385"/>
      <c r="EA26" s="385"/>
      <c r="EB26" s="385"/>
      <c r="EC26" s="385"/>
      <c r="ED26" s="385"/>
      <c r="EE26" s="385"/>
      <c r="EF26" s="385"/>
      <c r="EJ26" s="386"/>
      <c r="EK26" s="386"/>
      <c r="EL26" s="385"/>
      <c r="EM26" s="385"/>
      <c r="EN26" s="385"/>
      <c r="EO26" s="385"/>
      <c r="EP26" s="385"/>
      <c r="EQ26" s="385"/>
      <c r="ER26" s="385"/>
      <c r="ES26" s="385"/>
      <c r="EW26" s="386"/>
      <c r="EX26" s="386"/>
      <c r="EY26" s="385"/>
      <c r="EZ26" s="385"/>
      <c r="FA26" s="385"/>
      <c r="FB26" s="385"/>
      <c r="FC26" s="385"/>
      <c r="FD26" s="385"/>
      <c r="FE26" s="385"/>
      <c r="FF26" s="385"/>
      <c r="FJ26" s="384"/>
      <c r="FK26" s="384"/>
      <c r="FL26" s="385"/>
      <c r="FM26" s="386"/>
      <c r="FN26" s="422"/>
      <c r="FO26" s="423"/>
      <c r="FP26" s="385"/>
      <c r="FQ26" s="385"/>
      <c r="FR26" s="385"/>
      <c r="FS26" s="385"/>
      <c r="FW26" s="384"/>
      <c r="FX26" s="384"/>
      <c r="FY26" s="384"/>
      <c r="FZ26" s="385"/>
      <c r="GA26" s="386"/>
      <c r="GB26" s="422"/>
      <c r="GC26" s="423"/>
      <c r="GD26" s="385"/>
      <c r="GE26" s="385"/>
      <c r="GF26" s="385"/>
      <c r="GG26" s="385"/>
      <c r="GK26" s="384"/>
      <c r="GL26" s="384"/>
      <c r="GM26" s="384"/>
      <c r="GN26" s="385"/>
      <c r="GO26" s="386"/>
      <c r="GP26" s="422"/>
      <c r="GQ26" s="423"/>
      <c r="GR26" s="424"/>
      <c r="GS26" s="385"/>
      <c r="GT26" s="385"/>
      <c r="GU26" s="385"/>
      <c r="GY26" s="384"/>
      <c r="GZ26" s="384"/>
      <c r="HA26" s="384"/>
      <c r="HB26" s="385"/>
      <c r="HC26" s="386"/>
      <c r="HD26" s="422"/>
      <c r="HE26" s="423"/>
      <c r="HF26" s="424"/>
      <c r="HG26" s="385"/>
      <c r="HH26" s="385"/>
      <c r="HI26" s="385"/>
      <c r="HM26" s="384"/>
      <c r="HN26" s="384"/>
      <c r="HO26" s="384"/>
      <c r="HP26" s="385"/>
      <c r="HQ26" s="386"/>
      <c r="HR26" s="422"/>
      <c r="HS26" s="423"/>
      <c r="HT26" s="424"/>
      <c r="HU26" s="385"/>
      <c r="HV26" s="385"/>
      <c r="HW26" s="385"/>
      <c r="HZ26" s="384"/>
      <c r="IA26" s="384"/>
      <c r="IB26" s="384"/>
      <c r="IC26" s="385"/>
      <c r="ID26" s="386"/>
      <c r="IE26" s="422"/>
      <c r="IF26" s="422"/>
      <c r="IG26" s="422"/>
      <c r="IH26" s="422"/>
      <c r="II26" s="423"/>
      <c r="IJ26" s="424"/>
      <c r="IK26" s="385"/>
      <c r="IL26" s="385"/>
      <c r="IM26" s="385"/>
      <c r="IS26" s="384"/>
      <c r="IT26" s="384"/>
      <c r="IU26" s="384"/>
      <c r="IV26" s="385"/>
      <c r="IW26" s="386"/>
      <c r="IX26" s="422"/>
      <c r="IY26" s="422"/>
      <c r="IZ26" s="422"/>
      <c r="JA26" s="422"/>
      <c r="JB26" s="423"/>
      <c r="JC26" s="424"/>
      <c r="JD26" s="385"/>
      <c r="JE26" s="385"/>
      <c r="JF26" s="385"/>
      <c r="JJ26" s="384"/>
      <c r="JK26" s="384"/>
      <c r="JL26" s="384"/>
      <c r="JM26" s="385"/>
      <c r="JN26" s="386"/>
      <c r="JO26" s="422"/>
      <c r="JP26" s="422"/>
      <c r="JQ26" s="422"/>
      <c r="JR26" s="422"/>
      <c r="JS26" s="423"/>
      <c r="JT26" s="424"/>
      <c r="JU26" s="385"/>
      <c r="JV26" s="385"/>
      <c r="JW26" s="385"/>
      <c r="KB26" s="384"/>
      <c r="KC26" s="384"/>
      <c r="KD26" s="384"/>
      <c r="KE26" s="385"/>
      <c r="KF26" s="386"/>
      <c r="KG26" s="422"/>
      <c r="KH26" s="422"/>
      <c r="KI26" s="422"/>
      <c r="KJ26" s="422"/>
      <c r="KK26" s="423"/>
      <c r="KL26" s="424"/>
      <c r="KM26" s="385"/>
      <c r="KN26" s="385"/>
      <c r="KO26" s="385"/>
      <c r="KS26" s="384"/>
      <c r="KT26" s="384"/>
      <c r="KU26" s="384"/>
      <c r="KV26" s="425"/>
      <c r="KW26" s="386"/>
      <c r="KX26" s="422"/>
      <c r="KY26" s="422"/>
      <c r="KZ26" s="422"/>
      <c r="LA26" s="422"/>
      <c r="LB26" s="423"/>
      <c r="LC26" s="424"/>
      <c r="LD26" s="385"/>
      <c r="LE26" s="385"/>
      <c r="LF26" s="385"/>
      <c r="LK26" s="384"/>
      <c r="LL26" s="386"/>
      <c r="LM26" s="386"/>
      <c r="LN26" s="425"/>
      <c r="LO26" s="386"/>
      <c r="LP26" s="422"/>
      <c r="LQ26" s="422"/>
      <c r="LR26" s="422"/>
      <c r="LS26" s="422"/>
      <c r="LT26" s="423"/>
      <c r="LU26" s="424"/>
      <c r="LV26" s="385"/>
      <c r="LW26" s="385"/>
      <c r="LX26" s="385"/>
      <c r="MB26" s="386"/>
      <c r="MC26" s="386"/>
      <c r="MD26" s="386"/>
      <c r="ME26" s="425"/>
      <c r="MF26" s="386"/>
      <c r="MG26" s="422"/>
      <c r="MH26" s="422"/>
      <c r="MI26" s="422"/>
      <c r="MJ26" s="422"/>
      <c r="MK26" s="423"/>
      <c r="ML26" s="424"/>
      <c r="MM26" s="385"/>
      <c r="MN26" s="385"/>
      <c r="MO26" s="385"/>
      <c r="MS26" s="386"/>
      <c r="MT26" s="386"/>
      <c r="MU26" s="386"/>
      <c r="MV26" s="425"/>
      <c r="MW26" s="386"/>
      <c r="MX26" s="422"/>
      <c r="MY26" s="422"/>
      <c r="MZ26" s="422"/>
      <c r="NA26" s="422"/>
      <c r="NB26" s="423"/>
      <c r="NC26" s="424"/>
      <c r="ND26" s="385"/>
      <c r="NE26" s="385"/>
      <c r="NF26" s="385"/>
      <c r="NK26" s="386"/>
      <c r="NL26" s="386"/>
      <c r="NM26" s="426"/>
      <c r="NN26" s="425"/>
      <c r="NO26" s="386"/>
      <c r="NP26" s="422"/>
      <c r="NQ26" s="422"/>
      <c r="NR26" s="422"/>
      <c r="NS26" s="422"/>
      <c r="NT26" s="423"/>
      <c r="NU26" s="424"/>
      <c r="NV26" s="385"/>
      <c r="NW26" s="385"/>
      <c r="NX26" s="385"/>
      <c r="OC26" s="386"/>
      <c r="OD26" s="427"/>
      <c r="OE26" s="428"/>
      <c r="OF26" s="425"/>
      <c r="OG26" s="386"/>
      <c r="OH26" s="422"/>
      <c r="OI26" s="422"/>
      <c r="OJ26" s="422"/>
      <c r="OK26" s="422"/>
      <c r="OL26" s="423"/>
      <c r="OM26" s="424"/>
      <c r="ON26" s="385"/>
      <c r="OS26" s="386"/>
      <c r="OT26" s="427"/>
      <c r="OU26" s="428"/>
      <c r="OV26" s="425"/>
      <c r="OW26" s="386"/>
      <c r="OX26" s="422"/>
      <c r="OY26" s="422"/>
      <c r="OZ26" s="422"/>
      <c r="PA26" s="422"/>
      <c r="PB26" s="423"/>
      <c r="PC26" s="424"/>
      <c r="PD26" s="385"/>
      <c r="PI26" s="386"/>
      <c r="PJ26" s="429"/>
      <c r="PK26" s="428"/>
      <c r="PL26" s="425"/>
      <c r="PM26" s="386"/>
      <c r="PN26" s="422"/>
      <c r="PO26" s="422"/>
      <c r="PP26" s="422"/>
      <c r="PQ26" s="422"/>
      <c r="PR26" s="423"/>
      <c r="PS26" s="424"/>
      <c r="PT26" s="385"/>
      <c r="PW26" s="13"/>
      <c r="PX26" s="253">
        <v>13.6</v>
      </c>
      <c r="PY26" s="289">
        <f>13.53+0.6</f>
        <v>14.129999999999999</v>
      </c>
      <c r="PZ26" s="383"/>
      <c r="QA26" s="249" t="s">
        <v>826</v>
      </c>
      <c r="QB26" s="253">
        <f t="shared" ref="QB26:QB29" si="55">PY26-PX26</f>
        <v>0.52999999999999936</v>
      </c>
      <c r="QC26" s="255">
        <f t="shared" ref="QC26:QC29" si="56">QB26/PX26</f>
        <v>3.8970588235294069E-2</v>
      </c>
      <c r="QD26" s="255"/>
      <c r="QE26" s="255"/>
      <c r="QF26" s="255"/>
      <c r="QG26" s="254" t="s">
        <v>39</v>
      </c>
      <c r="QH26" s="448"/>
      <c r="QI26" s="420"/>
      <c r="QJ26" s="13"/>
      <c r="QM26" s="13"/>
      <c r="QN26" s="253">
        <f>13.6+0.06</f>
        <v>13.66</v>
      </c>
      <c r="QO26" s="289">
        <f>13.53+0.6</f>
        <v>14.129999999999999</v>
      </c>
      <c r="QP26" s="401"/>
      <c r="QQ26" s="249" t="s">
        <v>826</v>
      </c>
      <c r="QR26" s="253">
        <f t="shared" ref="QR26:QR33" si="57">QO26-QN26</f>
        <v>0.46999999999999886</v>
      </c>
      <c r="QS26" s="255">
        <f t="shared" si="29"/>
        <v>3.4407027818447941E-2</v>
      </c>
      <c r="QT26" s="255"/>
      <c r="QU26" s="255"/>
      <c r="QV26" s="255"/>
      <c r="QW26" s="254" t="s">
        <v>39</v>
      </c>
      <c r="QX26" s="448"/>
      <c r="QY26" s="420"/>
      <c r="QZ26" s="13"/>
      <c r="RB26" s="13"/>
      <c r="RC26" s="253">
        <f>13.6+0.06</f>
        <v>13.66</v>
      </c>
      <c r="RD26" s="289">
        <f>13.53+0.6</f>
        <v>14.129999999999999</v>
      </c>
      <c r="RE26" s="401"/>
      <c r="RF26" s="249" t="s">
        <v>826</v>
      </c>
      <c r="RG26" s="253">
        <f t="shared" ref="RG26:RG33" si="58">RD26-RC26</f>
        <v>0.46999999999999886</v>
      </c>
      <c r="RH26" s="255">
        <f t="shared" si="31"/>
        <v>3.4407027818447941E-2</v>
      </c>
      <c r="RI26" s="255"/>
      <c r="RJ26" s="255"/>
      <c r="RK26" s="255"/>
      <c r="RL26" s="254" t="s">
        <v>39</v>
      </c>
      <c r="RM26" s="448"/>
      <c r="RN26" s="420"/>
      <c r="RO26" s="13"/>
    </row>
    <row r="27" spans="1:483">
      <c r="A27" s="248" t="s">
        <v>878</v>
      </c>
      <c r="B27" s="249">
        <v>190</v>
      </c>
      <c r="C27" s="248" t="s">
        <v>91</v>
      </c>
      <c r="D27" s="250">
        <v>1033</v>
      </c>
      <c r="E27" s="251" t="s">
        <v>822</v>
      </c>
      <c r="F27" s="355" t="s">
        <v>823</v>
      </c>
      <c r="G27" s="248" t="s">
        <v>879</v>
      </c>
      <c r="H27" s="385"/>
      <c r="I27" s="385"/>
      <c r="DV27" s="385"/>
      <c r="DW27" s="385"/>
      <c r="DX27" s="385"/>
      <c r="DY27" s="385"/>
      <c r="DZ27" s="385"/>
      <c r="EA27" s="385"/>
      <c r="EB27" s="385"/>
      <c r="EC27" s="385"/>
      <c r="ED27" s="385"/>
      <c r="EE27" s="385"/>
      <c r="EF27" s="385"/>
      <c r="EJ27" s="386"/>
      <c r="EK27" s="386"/>
      <c r="EL27" s="385"/>
      <c r="EM27" s="385"/>
      <c r="EN27" s="385"/>
      <c r="EO27" s="385"/>
      <c r="EP27" s="385"/>
      <c r="EQ27" s="385"/>
      <c r="ER27" s="385"/>
      <c r="ES27" s="385"/>
      <c r="EW27" s="386"/>
      <c r="EX27" s="386"/>
      <c r="EY27" s="385"/>
      <c r="EZ27" s="385"/>
      <c r="FA27" s="385"/>
      <c r="FB27" s="385"/>
      <c r="FC27" s="385"/>
      <c r="FD27" s="385"/>
      <c r="FE27" s="385"/>
      <c r="FF27" s="385"/>
      <c r="FJ27" s="384"/>
      <c r="FK27" s="384"/>
      <c r="FL27" s="385"/>
      <c r="FM27" s="386"/>
      <c r="FN27" s="422"/>
      <c r="FO27" s="423"/>
      <c r="FP27" s="385"/>
      <c r="FQ27" s="385"/>
      <c r="FR27" s="385"/>
      <c r="FS27" s="385"/>
      <c r="FW27" s="384"/>
      <c r="FX27" s="384"/>
      <c r="FY27" s="384"/>
      <c r="FZ27" s="385"/>
      <c r="GA27" s="386"/>
      <c r="GB27" s="422"/>
      <c r="GC27" s="423"/>
      <c r="GD27" s="385"/>
      <c r="GE27" s="385"/>
      <c r="GF27" s="385"/>
      <c r="GG27" s="385"/>
      <c r="GK27" s="384"/>
      <c r="GL27" s="384"/>
      <c r="GM27" s="384"/>
      <c r="GN27" s="385"/>
      <c r="GO27" s="386"/>
      <c r="GP27" s="422"/>
      <c r="GQ27" s="423"/>
      <c r="GR27" s="424"/>
      <c r="GS27" s="385"/>
      <c r="GT27" s="385"/>
      <c r="GU27" s="385"/>
      <c r="GY27" s="384"/>
      <c r="GZ27" s="384"/>
      <c r="HA27" s="384"/>
      <c r="HB27" s="385"/>
      <c r="HC27" s="386"/>
      <c r="HD27" s="422"/>
      <c r="HE27" s="423"/>
      <c r="HF27" s="424"/>
      <c r="HG27" s="385"/>
      <c r="HH27" s="385"/>
      <c r="HI27" s="385"/>
      <c r="HM27" s="384"/>
      <c r="HN27" s="384"/>
      <c r="HO27" s="384"/>
      <c r="HP27" s="385"/>
      <c r="HQ27" s="386"/>
      <c r="HR27" s="422"/>
      <c r="HS27" s="423"/>
      <c r="HT27" s="424"/>
      <c r="HU27" s="385"/>
      <c r="HV27" s="385"/>
      <c r="HW27" s="385"/>
      <c r="HZ27" s="384"/>
      <c r="IA27" s="384"/>
      <c r="IB27" s="384"/>
      <c r="IC27" s="385"/>
      <c r="ID27" s="386"/>
      <c r="IE27" s="422"/>
      <c r="IF27" s="422"/>
      <c r="IG27" s="422"/>
      <c r="IH27" s="422"/>
      <c r="II27" s="423"/>
      <c r="IJ27" s="424"/>
      <c r="IK27" s="385"/>
      <c r="IL27" s="385"/>
      <c r="IM27" s="385"/>
      <c r="IS27" s="384"/>
      <c r="IT27" s="384"/>
      <c r="IU27" s="384"/>
      <c r="IV27" s="385"/>
      <c r="IW27" s="386"/>
      <c r="IX27" s="422"/>
      <c r="IY27" s="422"/>
      <c r="IZ27" s="422"/>
      <c r="JA27" s="422"/>
      <c r="JB27" s="423"/>
      <c r="JC27" s="424"/>
      <c r="JD27" s="385"/>
      <c r="JE27" s="385"/>
      <c r="JF27" s="385"/>
      <c r="JJ27" s="384"/>
      <c r="JK27" s="384"/>
      <c r="JL27" s="384"/>
      <c r="JM27" s="385"/>
      <c r="JN27" s="386"/>
      <c r="JO27" s="422"/>
      <c r="JP27" s="422"/>
      <c r="JQ27" s="422"/>
      <c r="JR27" s="422"/>
      <c r="JS27" s="423"/>
      <c r="JT27" s="424"/>
      <c r="JU27" s="385"/>
      <c r="JV27" s="385"/>
      <c r="JW27" s="385"/>
      <c r="KB27" s="384"/>
      <c r="KC27" s="384"/>
      <c r="KD27" s="384"/>
      <c r="KE27" s="385"/>
      <c r="KF27" s="386"/>
      <c r="KG27" s="422"/>
      <c r="KH27" s="422"/>
      <c r="KI27" s="422"/>
      <c r="KJ27" s="422"/>
      <c r="KK27" s="423"/>
      <c r="KL27" s="424"/>
      <c r="KM27" s="385"/>
      <c r="KN27" s="385"/>
      <c r="KO27" s="385"/>
      <c r="KS27" s="384"/>
      <c r="KT27" s="384"/>
      <c r="KU27" s="384"/>
      <c r="KV27" s="425"/>
      <c r="KW27" s="386"/>
      <c r="KX27" s="422"/>
      <c r="KY27" s="422"/>
      <c r="KZ27" s="422"/>
      <c r="LA27" s="422"/>
      <c r="LB27" s="423"/>
      <c r="LC27" s="424"/>
      <c r="LD27" s="385"/>
      <c r="LE27" s="385"/>
      <c r="LF27" s="385"/>
      <c r="LK27" s="384"/>
      <c r="LL27" s="386"/>
      <c r="LM27" s="386"/>
      <c r="LN27" s="425"/>
      <c r="LO27" s="386"/>
      <c r="LP27" s="422"/>
      <c r="LQ27" s="422"/>
      <c r="LR27" s="422"/>
      <c r="LS27" s="422"/>
      <c r="LT27" s="423"/>
      <c r="LU27" s="424"/>
      <c r="LV27" s="385"/>
      <c r="LW27" s="385"/>
      <c r="LX27" s="385"/>
      <c r="MB27" s="386"/>
      <c r="MC27" s="386"/>
      <c r="MD27" s="386"/>
      <c r="ME27" s="425"/>
      <c r="MF27" s="386"/>
      <c r="MG27" s="422"/>
      <c r="MH27" s="422"/>
      <c r="MI27" s="422"/>
      <c r="MJ27" s="422"/>
      <c r="MK27" s="423"/>
      <c r="ML27" s="424"/>
      <c r="MM27" s="385"/>
      <c r="MN27" s="385"/>
      <c r="MO27" s="385"/>
      <c r="MS27" s="386"/>
      <c r="MT27" s="386"/>
      <c r="MU27" s="386"/>
      <c r="MV27" s="425"/>
      <c r="MW27" s="386"/>
      <c r="MX27" s="422"/>
      <c r="MY27" s="422"/>
      <c r="MZ27" s="422"/>
      <c r="NA27" s="422"/>
      <c r="NB27" s="423"/>
      <c r="NC27" s="424"/>
      <c r="ND27" s="385"/>
      <c r="NE27" s="385"/>
      <c r="NF27" s="385"/>
      <c r="NK27" s="386"/>
      <c r="NL27" s="386"/>
      <c r="NM27" s="426"/>
      <c r="NN27" s="425"/>
      <c r="NO27" s="386"/>
      <c r="NP27" s="422"/>
      <c r="NQ27" s="422"/>
      <c r="NR27" s="422"/>
      <c r="NS27" s="422"/>
      <c r="NT27" s="423"/>
      <c r="NU27" s="424"/>
      <c r="NV27" s="385"/>
      <c r="NW27" s="385"/>
      <c r="NX27" s="385"/>
      <c r="OC27" s="386"/>
      <c r="OD27" s="427"/>
      <c r="OE27" s="428"/>
      <c r="OF27" s="425"/>
      <c r="OG27" s="386"/>
      <c r="OH27" s="422"/>
      <c r="OI27" s="422"/>
      <c r="OJ27" s="422"/>
      <c r="OK27" s="422"/>
      <c r="OL27" s="423"/>
      <c r="OM27" s="424"/>
      <c r="ON27" s="385"/>
      <c r="OS27" s="386"/>
      <c r="OT27" s="427"/>
      <c r="OU27" s="428"/>
      <c r="OV27" s="425"/>
      <c r="OW27" s="386"/>
      <c r="OX27" s="422"/>
      <c r="OY27" s="422"/>
      <c r="OZ27" s="422"/>
      <c r="PA27" s="422"/>
      <c r="PB27" s="423"/>
      <c r="PC27" s="424"/>
      <c r="PD27" s="385"/>
      <c r="PI27" s="386"/>
      <c r="PJ27" s="429"/>
      <c r="PK27" s="428"/>
      <c r="PL27" s="425"/>
      <c r="PM27" s="386"/>
      <c r="PN27" s="422"/>
      <c r="PO27" s="422"/>
      <c r="PP27" s="422"/>
      <c r="PQ27" s="422"/>
      <c r="PR27" s="423"/>
      <c r="PS27" s="424"/>
      <c r="PT27" s="385"/>
      <c r="PW27" s="13" t="s">
        <v>880</v>
      </c>
      <c r="PX27" s="253">
        <v>12.88</v>
      </c>
      <c r="PY27" s="289">
        <f>12.76+0.6</f>
        <v>13.36</v>
      </c>
      <c r="PZ27" s="383"/>
      <c r="QA27" s="249" t="s">
        <v>826</v>
      </c>
      <c r="QB27" s="253">
        <f t="shared" si="55"/>
        <v>0.47999999999999865</v>
      </c>
      <c r="QC27" s="255">
        <f t="shared" si="56"/>
        <v>3.7267080745341505E-2</v>
      </c>
      <c r="QD27" s="255"/>
      <c r="QE27" s="255"/>
      <c r="QF27" s="255"/>
      <c r="QG27" s="254" t="s">
        <v>39</v>
      </c>
      <c r="QH27" s="448"/>
      <c r="QI27" s="420"/>
      <c r="QJ27" s="13"/>
      <c r="QM27" s="13"/>
      <c r="QN27" s="253">
        <f>12.88+0.06</f>
        <v>12.940000000000001</v>
      </c>
      <c r="QO27" s="289">
        <f>12.76+0.6</f>
        <v>13.36</v>
      </c>
      <c r="QP27" s="401"/>
      <c r="QQ27" s="249" t="s">
        <v>826</v>
      </c>
      <c r="QR27" s="253">
        <f t="shared" si="57"/>
        <v>0.41999999999999815</v>
      </c>
      <c r="QS27" s="255">
        <f t="shared" si="29"/>
        <v>3.2457496136012218E-2</v>
      </c>
      <c r="QT27" s="255"/>
      <c r="QU27" s="255"/>
      <c r="QV27" s="255"/>
      <c r="QW27" s="254" t="s">
        <v>39</v>
      </c>
      <c r="QX27" s="448"/>
      <c r="QY27" s="420"/>
      <c r="QZ27" s="13"/>
      <c r="RB27" s="13"/>
      <c r="RC27" s="253">
        <f>12.88+0.06</f>
        <v>12.940000000000001</v>
      </c>
      <c r="RD27" s="289">
        <f>12.76+0.6</f>
        <v>13.36</v>
      </c>
      <c r="RE27" s="401"/>
      <c r="RF27" s="249" t="s">
        <v>826</v>
      </c>
      <c r="RG27" s="253">
        <f t="shared" si="58"/>
        <v>0.41999999999999815</v>
      </c>
      <c r="RH27" s="255">
        <f t="shared" si="31"/>
        <v>3.2457496136012218E-2</v>
      </c>
      <c r="RI27" s="255"/>
      <c r="RJ27" s="255"/>
      <c r="RK27" s="255"/>
      <c r="RL27" s="254" t="s">
        <v>39</v>
      </c>
      <c r="RM27" s="448"/>
      <c r="RN27" s="420"/>
      <c r="RO27" s="13"/>
    </row>
    <row r="28" spans="1:483">
      <c r="A28" s="420" t="s">
        <v>881</v>
      </c>
      <c r="B28" s="249">
        <v>190</v>
      </c>
      <c r="C28" s="248" t="s">
        <v>91</v>
      </c>
      <c r="D28" s="250">
        <v>1033</v>
      </c>
      <c r="E28" s="251" t="s">
        <v>822</v>
      </c>
      <c r="F28" s="355" t="s">
        <v>823</v>
      </c>
      <c r="G28" s="248" t="s">
        <v>882</v>
      </c>
      <c r="H28" s="385"/>
      <c r="I28" s="385"/>
      <c r="DV28" s="385"/>
      <c r="DW28" s="385"/>
      <c r="DX28" s="385"/>
      <c r="DY28" s="385"/>
      <c r="DZ28" s="385"/>
      <c r="EA28" s="385"/>
      <c r="EB28" s="385"/>
      <c r="EC28" s="385"/>
      <c r="ED28" s="385"/>
      <c r="EE28" s="385"/>
      <c r="EF28" s="385"/>
      <c r="EJ28" s="386"/>
      <c r="EK28" s="386"/>
      <c r="EL28" s="385"/>
      <c r="EM28" s="385"/>
      <c r="EN28" s="385"/>
      <c r="EO28" s="385"/>
      <c r="EP28" s="385"/>
      <c r="EQ28" s="385"/>
      <c r="ER28" s="385"/>
      <c r="ES28" s="385"/>
      <c r="EW28" s="386"/>
      <c r="EX28" s="386"/>
      <c r="EY28" s="385"/>
      <c r="EZ28" s="385"/>
      <c r="FA28" s="385"/>
      <c r="FB28" s="385"/>
      <c r="FC28" s="385"/>
      <c r="FD28" s="385"/>
      <c r="FE28" s="385"/>
      <c r="FF28" s="385"/>
      <c r="FJ28" s="384"/>
      <c r="FK28" s="384"/>
      <c r="FL28" s="385"/>
      <c r="FM28" s="386"/>
      <c r="FN28" s="422"/>
      <c r="FO28" s="423"/>
      <c r="FP28" s="385"/>
      <c r="FQ28" s="385"/>
      <c r="FR28" s="385"/>
      <c r="FS28" s="385"/>
      <c r="FW28" s="384"/>
      <c r="FX28" s="384"/>
      <c r="FY28" s="384"/>
      <c r="FZ28" s="385"/>
      <c r="GA28" s="386"/>
      <c r="GB28" s="422"/>
      <c r="GC28" s="423"/>
      <c r="GD28" s="385"/>
      <c r="GE28" s="385"/>
      <c r="GF28" s="385"/>
      <c r="GG28" s="385"/>
      <c r="GK28" s="384"/>
      <c r="GL28" s="384"/>
      <c r="GM28" s="384"/>
      <c r="GN28" s="385"/>
      <c r="GO28" s="386"/>
      <c r="GP28" s="422"/>
      <c r="GQ28" s="423"/>
      <c r="GR28" s="424"/>
      <c r="GS28" s="385"/>
      <c r="GT28" s="385"/>
      <c r="GU28" s="385"/>
      <c r="GY28" s="384"/>
      <c r="GZ28" s="384"/>
      <c r="HA28" s="384"/>
      <c r="HB28" s="385"/>
      <c r="HC28" s="386"/>
      <c r="HD28" s="422"/>
      <c r="HE28" s="423"/>
      <c r="HF28" s="424"/>
      <c r="HG28" s="385"/>
      <c r="HH28" s="385"/>
      <c r="HI28" s="385"/>
      <c r="HM28" s="384"/>
      <c r="HN28" s="384"/>
      <c r="HO28" s="384"/>
      <c r="HP28" s="385"/>
      <c r="HQ28" s="386"/>
      <c r="HR28" s="422"/>
      <c r="HS28" s="423"/>
      <c r="HT28" s="424"/>
      <c r="HU28" s="385"/>
      <c r="HV28" s="385"/>
      <c r="HW28" s="385"/>
      <c r="HZ28" s="384"/>
      <c r="IA28" s="384"/>
      <c r="IB28" s="384"/>
      <c r="IC28" s="385"/>
      <c r="ID28" s="386"/>
      <c r="IE28" s="422"/>
      <c r="IF28" s="422"/>
      <c r="IG28" s="422"/>
      <c r="IH28" s="422"/>
      <c r="II28" s="423"/>
      <c r="IJ28" s="424"/>
      <c r="IK28" s="385"/>
      <c r="IL28" s="385"/>
      <c r="IM28" s="385"/>
      <c r="IS28" s="384"/>
      <c r="IT28" s="384"/>
      <c r="IU28" s="384"/>
      <c r="IV28" s="385"/>
      <c r="IW28" s="386"/>
      <c r="IX28" s="422"/>
      <c r="IY28" s="422"/>
      <c r="IZ28" s="422"/>
      <c r="JA28" s="422"/>
      <c r="JB28" s="423"/>
      <c r="JC28" s="424"/>
      <c r="JD28" s="385"/>
      <c r="JE28" s="385"/>
      <c r="JF28" s="385"/>
      <c r="JJ28" s="384"/>
      <c r="JK28" s="384"/>
      <c r="JL28" s="384"/>
      <c r="JM28" s="385"/>
      <c r="JN28" s="386"/>
      <c r="JO28" s="422"/>
      <c r="JP28" s="422"/>
      <c r="JQ28" s="422"/>
      <c r="JR28" s="422"/>
      <c r="JS28" s="423"/>
      <c r="JT28" s="424"/>
      <c r="JU28" s="385"/>
      <c r="JV28" s="385"/>
      <c r="JW28" s="385"/>
      <c r="KB28" s="384"/>
      <c r="KC28" s="384"/>
      <c r="KD28" s="384"/>
      <c r="KE28" s="385"/>
      <c r="KF28" s="386"/>
      <c r="KG28" s="422"/>
      <c r="KH28" s="422"/>
      <c r="KI28" s="422"/>
      <c r="KJ28" s="422"/>
      <c r="KK28" s="423"/>
      <c r="KL28" s="424"/>
      <c r="KM28" s="385"/>
      <c r="KN28" s="385"/>
      <c r="KO28" s="385"/>
      <c r="KS28" s="384"/>
      <c r="KT28" s="384"/>
      <c r="KU28" s="384"/>
      <c r="KV28" s="425"/>
      <c r="KW28" s="386"/>
      <c r="KX28" s="422"/>
      <c r="KY28" s="422"/>
      <c r="KZ28" s="422"/>
      <c r="LA28" s="422"/>
      <c r="LB28" s="423"/>
      <c r="LC28" s="424"/>
      <c r="LD28" s="385"/>
      <c r="LE28" s="385"/>
      <c r="LF28" s="385"/>
      <c r="LK28" s="384"/>
      <c r="LL28" s="386"/>
      <c r="LM28" s="386"/>
      <c r="LN28" s="425"/>
      <c r="LO28" s="386"/>
      <c r="LP28" s="422"/>
      <c r="LQ28" s="422"/>
      <c r="LR28" s="422"/>
      <c r="LS28" s="422"/>
      <c r="LT28" s="423"/>
      <c r="LU28" s="424"/>
      <c r="LV28" s="385"/>
      <c r="LW28" s="385"/>
      <c r="LX28" s="385"/>
      <c r="MB28" s="386"/>
      <c r="MC28" s="386"/>
      <c r="MD28" s="386"/>
      <c r="ME28" s="425"/>
      <c r="MF28" s="386"/>
      <c r="MG28" s="422"/>
      <c r="MH28" s="422"/>
      <c r="MI28" s="422"/>
      <c r="MJ28" s="422"/>
      <c r="MK28" s="423"/>
      <c r="ML28" s="424"/>
      <c r="MM28" s="385"/>
      <c r="MN28" s="385"/>
      <c r="MO28" s="385"/>
      <c r="MS28" s="386"/>
      <c r="MT28" s="386"/>
      <c r="MU28" s="386"/>
      <c r="MV28" s="425"/>
      <c r="MW28" s="386"/>
      <c r="MX28" s="422"/>
      <c r="MY28" s="422"/>
      <c r="MZ28" s="422"/>
      <c r="NA28" s="422"/>
      <c r="NB28" s="423"/>
      <c r="NC28" s="424"/>
      <c r="ND28" s="385"/>
      <c r="NE28" s="385"/>
      <c r="NF28" s="385"/>
      <c r="NK28" s="386"/>
      <c r="NL28" s="386"/>
      <c r="NM28" s="426"/>
      <c r="NN28" s="425"/>
      <c r="NO28" s="386"/>
      <c r="NP28" s="422"/>
      <c r="NQ28" s="422"/>
      <c r="NR28" s="422"/>
      <c r="NS28" s="422"/>
      <c r="NT28" s="423"/>
      <c r="NU28" s="424"/>
      <c r="NV28" s="385"/>
      <c r="NW28" s="385"/>
      <c r="NX28" s="385"/>
      <c r="OC28" s="386"/>
      <c r="OD28" s="427"/>
      <c r="OE28" s="428"/>
      <c r="OF28" s="425"/>
      <c r="OG28" s="386"/>
      <c r="OH28" s="422"/>
      <c r="OI28" s="422"/>
      <c r="OJ28" s="422"/>
      <c r="OK28" s="422"/>
      <c r="OL28" s="423"/>
      <c r="OM28" s="424"/>
      <c r="ON28" s="385"/>
      <c r="OS28" s="386"/>
      <c r="OT28" s="427"/>
      <c r="OU28" s="428"/>
      <c r="OV28" s="425"/>
      <c r="OW28" s="386"/>
      <c r="OX28" s="422"/>
      <c r="OY28" s="422"/>
      <c r="OZ28" s="422"/>
      <c r="PA28" s="422"/>
      <c r="PB28" s="423"/>
      <c r="PC28" s="424"/>
      <c r="PD28" s="385"/>
      <c r="PI28" s="386"/>
      <c r="PJ28" s="429"/>
      <c r="PK28" s="428"/>
      <c r="PL28" s="425"/>
      <c r="PM28" s="386"/>
      <c r="PN28" s="422"/>
      <c r="PO28" s="422"/>
      <c r="PP28" s="422"/>
      <c r="PQ28" s="422"/>
      <c r="PR28" s="423"/>
      <c r="PS28" s="424"/>
      <c r="PT28" s="385"/>
      <c r="PW28" s="13" t="s">
        <v>880</v>
      </c>
      <c r="PX28" s="253">
        <v>16.28</v>
      </c>
      <c r="PY28" s="289">
        <f>16.39+0.6</f>
        <v>16.990000000000002</v>
      </c>
      <c r="PZ28" s="383"/>
      <c r="QA28" s="249" t="s">
        <v>826</v>
      </c>
      <c r="QB28" s="253">
        <f t="shared" si="55"/>
        <v>0.71000000000000085</v>
      </c>
      <c r="QC28" s="255">
        <f t="shared" si="56"/>
        <v>4.361179361179366E-2</v>
      </c>
      <c r="QD28" s="255"/>
      <c r="QE28" s="255"/>
      <c r="QF28" s="255"/>
      <c r="QG28" s="254" t="s">
        <v>39</v>
      </c>
      <c r="QH28" s="448"/>
      <c r="QI28" s="420"/>
      <c r="QJ28" s="13"/>
      <c r="QM28" s="13"/>
      <c r="QN28" s="253">
        <f>16.28+0.05</f>
        <v>16.330000000000002</v>
      </c>
      <c r="QO28" s="289">
        <f>16.39+0.6</f>
        <v>16.990000000000002</v>
      </c>
      <c r="QP28" s="401"/>
      <c r="QQ28" s="249" t="s">
        <v>826</v>
      </c>
      <c r="QR28" s="253">
        <f t="shared" si="57"/>
        <v>0.66000000000000014</v>
      </c>
      <c r="QS28" s="255">
        <f t="shared" si="29"/>
        <v>4.0416411512553589E-2</v>
      </c>
      <c r="QT28" s="255"/>
      <c r="QU28" s="255"/>
      <c r="QV28" s="255"/>
      <c r="QW28" s="254" t="s">
        <v>39</v>
      </c>
      <c r="QX28" s="448"/>
      <c r="QY28" s="420"/>
      <c r="QZ28" s="13"/>
      <c r="RB28" s="13"/>
      <c r="RC28" s="253">
        <f>16.28+0.05</f>
        <v>16.330000000000002</v>
      </c>
      <c r="RD28" s="289">
        <f>16.39+0.6</f>
        <v>16.990000000000002</v>
      </c>
      <c r="RE28" s="401"/>
      <c r="RF28" s="249" t="s">
        <v>826</v>
      </c>
      <c r="RG28" s="253">
        <f t="shared" si="58"/>
        <v>0.66000000000000014</v>
      </c>
      <c r="RH28" s="255">
        <f t="shared" si="31"/>
        <v>4.0416411512553589E-2</v>
      </c>
      <c r="RI28" s="255"/>
      <c r="RJ28" s="255"/>
      <c r="RK28" s="255"/>
      <c r="RL28" s="254" t="s">
        <v>39</v>
      </c>
      <c r="RM28" s="448"/>
      <c r="RN28" s="420"/>
      <c r="RO28" s="13"/>
    </row>
    <row r="29" spans="1:483">
      <c r="A29" s="248" t="s">
        <v>883</v>
      </c>
      <c r="B29" s="249">
        <v>190</v>
      </c>
      <c r="C29" s="248" t="s">
        <v>91</v>
      </c>
      <c r="D29" s="250">
        <v>1033</v>
      </c>
      <c r="E29" s="251" t="s">
        <v>822</v>
      </c>
      <c r="F29" s="355" t="s">
        <v>823</v>
      </c>
      <c r="G29" s="248" t="s">
        <v>884</v>
      </c>
      <c r="H29" s="385"/>
      <c r="I29" s="385"/>
      <c r="DV29" s="385"/>
      <c r="DW29" s="385"/>
      <c r="DX29" s="385"/>
      <c r="DY29" s="385"/>
      <c r="DZ29" s="385"/>
      <c r="EA29" s="385"/>
      <c r="EB29" s="385"/>
      <c r="EC29" s="385"/>
      <c r="ED29" s="385"/>
      <c r="EE29" s="385"/>
      <c r="EF29" s="385"/>
      <c r="EJ29" s="386"/>
      <c r="EK29" s="386"/>
      <c r="EL29" s="385"/>
      <c r="EM29" s="385"/>
      <c r="EN29" s="385"/>
      <c r="EO29" s="385"/>
      <c r="EP29" s="385"/>
      <c r="EQ29" s="385"/>
      <c r="ER29" s="385"/>
      <c r="ES29" s="385"/>
      <c r="EW29" s="386"/>
      <c r="EX29" s="386"/>
      <c r="EY29" s="385"/>
      <c r="EZ29" s="385"/>
      <c r="FA29" s="385"/>
      <c r="FB29" s="385"/>
      <c r="FC29" s="385"/>
      <c r="FD29" s="385"/>
      <c r="FE29" s="385"/>
      <c r="FF29" s="385"/>
      <c r="FJ29" s="384"/>
      <c r="FK29" s="384"/>
      <c r="FL29" s="385"/>
      <c r="FM29" s="386"/>
      <c r="FN29" s="422"/>
      <c r="FO29" s="423"/>
      <c r="FP29" s="385"/>
      <c r="FQ29" s="385"/>
      <c r="FR29" s="385"/>
      <c r="FS29" s="385"/>
      <c r="FW29" s="384"/>
      <c r="FX29" s="384"/>
      <c r="FY29" s="384"/>
      <c r="FZ29" s="385"/>
      <c r="GA29" s="386"/>
      <c r="GB29" s="422"/>
      <c r="GC29" s="423"/>
      <c r="GD29" s="385"/>
      <c r="GE29" s="385"/>
      <c r="GF29" s="385"/>
      <c r="GG29" s="385"/>
      <c r="GK29" s="384"/>
      <c r="GL29" s="384"/>
      <c r="GM29" s="384"/>
      <c r="GN29" s="385"/>
      <c r="GO29" s="386"/>
      <c r="GP29" s="422"/>
      <c r="GQ29" s="423"/>
      <c r="GR29" s="424"/>
      <c r="GS29" s="385"/>
      <c r="GT29" s="385"/>
      <c r="GU29" s="385"/>
      <c r="GY29" s="384"/>
      <c r="GZ29" s="384"/>
      <c r="HA29" s="384"/>
      <c r="HB29" s="385"/>
      <c r="HC29" s="386"/>
      <c r="HD29" s="422"/>
      <c r="HE29" s="423"/>
      <c r="HF29" s="424"/>
      <c r="HG29" s="385"/>
      <c r="HH29" s="385"/>
      <c r="HI29" s="385"/>
      <c r="HM29" s="384"/>
      <c r="HN29" s="384"/>
      <c r="HO29" s="384"/>
      <c r="HP29" s="385"/>
      <c r="HQ29" s="386"/>
      <c r="HR29" s="422"/>
      <c r="HS29" s="423"/>
      <c r="HT29" s="424"/>
      <c r="HU29" s="385"/>
      <c r="HV29" s="385"/>
      <c r="HW29" s="385"/>
      <c r="HZ29" s="384"/>
      <c r="IA29" s="384"/>
      <c r="IB29" s="384"/>
      <c r="IC29" s="385"/>
      <c r="ID29" s="386"/>
      <c r="IE29" s="422"/>
      <c r="IF29" s="422"/>
      <c r="IG29" s="422"/>
      <c r="IH29" s="422"/>
      <c r="II29" s="423"/>
      <c r="IJ29" s="424"/>
      <c r="IK29" s="385"/>
      <c r="IL29" s="385"/>
      <c r="IM29" s="385"/>
      <c r="IS29" s="384"/>
      <c r="IT29" s="384"/>
      <c r="IU29" s="384"/>
      <c r="IV29" s="385"/>
      <c r="IW29" s="386"/>
      <c r="IX29" s="422"/>
      <c r="IY29" s="422"/>
      <c r="IZ29" s="422"/>
      <c r="JA29" s="422"/>
      <c r="JB29" s="423"/>
      <c r="JC29" s="424"/>
      <c r="JD29" s="385"/>
      <c r="JE29" s="385"/>
      <c r="JF29" s="385"/>
      <c r="JJ29" s="384"/>
      <c r="JK29" s="384"/>
      <c r="JL29" s="384"/>
      <c r="JM29" s="385"/>
      <c r="JN29" s="386"/>
      <c r="JO29" s="422"/>
      <c r="JP29" s="422"/>
      <c r="JQ29" s="422"/>
      <c r="JR29" s="422"/>
      <c r="JS29" s="423"/>
      <c r="JT29" s="424"/>
      <c r="JU29" s="385"/>
      <c r="JV29" s="385"/>
      <c r="JW29" s="385"/>
      <c r="KB29" s="384"/>
      <c r="KC29" s="384"/>
      <c r="KD29" s="384"/>
      <c r="KE29" s="385"/>
      <c r="KF29" s="386"/>
      <c r="KG29" s="422"/>
      <c r="KH29" s="422"/>
      <c r="KI29" s="422"/>
      <c r="KJ29" s="422"/>
      <c r="KK29" s="423"/>
      <c r="KL29" s="424"/>
      <c r="KM29" s="385"/>
      <c r="KN29" s="385"/>
      <c r="KO29" s="385"/>
      <c r="KS29" s="384"/>
      <c r="KT29" s="384"/>
      <c r="KU29" s="384"/>
      <c r="KV29" s="425"/>
      <c r="KW29" s="386"/>
      <c r="KX29" s="422"/>
      <c r="KY29" s="422"/>
      <c r="KZ29" s="422"/>
      <c r="LA29" s="422"/>
      <c r="LB29" s="423"/>
      <c r="LC29" s="424"/>
      <c r="LD29" s="385"/>
      <c r="LE29" s="385"/>
      <c r="LF29" s="385"/>
      <c r="LK29" s="384"/>
      <c r="LL29" s="386"/>
      <c r="LM29" s="386"/>
      <c r="LN29" s="425"/>
      <c r="LO29" s="386"/>
      <c r="LP29" s="422"/>
      <c r="LQ29" s="422"/>
      <c r="LR29" s="422"/>
      <c r="LS29" s="422"/>
      <c r="LT29" s="423"/>
      <c r="LU29" s="424"/>
      <c r="LV29" s="385"/>
      <c r="LW29" s="385"/>
      <c r="LX29" s="385"/>
      <c r="MB29" s="386"/>
      <c r="MC29" s="386"/>
      <c r="MD29" s="386"/>
      <c r="ME29" s="425"/>
      <c r="MF29" s="386"/>
      <c r="MG29" s="422"/>
      <c r="MH29" s="422"/>
      <c r="MI29" s="422"/>
      <c r="MJ29" s="422"/>
      <c r="MK29" s="423"/>
      <c r="ML29" s="424"/>
      <c r="MM29" s="385"/>
      <c r="MN29" s="385"/>
      <c r="MO29" s="385"/>
      <c r="MS29" s="386"/>
      <c r="MT29" s="386"/>
      <c r="MU29" s="386"/>
      <c r="MV29" s="425"/>
      <c r="MW29" s="386"/>
      <c r="MX29" s="422"/>
      <c r="MY29" s="422"/>
      <c r="MZ29" s="422"/>
      <c r="NA29" s="422"/>
      <c r="NB29" s="423"/>
      <c r="NC29" s="424"/>
      <c r="ND29" s="385"/>
      <c r="NE29" s="385"/>
      <c r="NF29" s="385"/>
      <c r="NK29" s="386"/>
      <c r="NL29" s="386"/>
      <c r="NM29" s="426"/>
      <c r="NN29" s="425"/>
      <c r="NO29" s="386"/>
      <c r="NP29" s="422"/>
      <c r="NQ29" s="422"/>
      <c r="NR29" s="422"/>
      <c r="NS29" s="422"/>
      <c r="NT29" s="423"/>
      <c r="NU29" s="424"/>
      <c r="NV29" s="385"/>
      <c r="NW29" s="385"/>
      <c r="NX29" s="385"/>
      <c r="OC29" s="386"/>
      <c r="OD29" s="427"/>
      <c r="OE29" s="428"/>
      <c r="OF29" s="425"/>
      <c r="OG29" s="386"/>
      <c r="OH29" s="422"/>
      <c r="OI29" s="422"/>
      <c r="OJ29" s="422"/>
      <c r="OK29" s="422"/>
      <c r="OL29" s="423"/>
      <c r="OM29" s="424"/>
      <c r="ON29" s="385"/>
      <c r="OS29" s="386"/>
      <c r="OT29" s="427"/>
      <c r="OU29" s="428"/>
      <c r="OV29" s="425"/>
      <c r="OW29" s="386"/>
      <c r="OX29" s="422"/>
      <c r="OY29" s="422"/>
      <c r="OZ29" s="422"/>
      <c r="PA29" s="422"/>
      <c r="PB29" s="423"/>
      <c r="PC29" s="424"/>
      <c r="PD29" s="385"/>
      <c r="PI29" s="386"/>
      <c r="PJ29" s="429"/>
      <c r="PK29" s="428"/>
      <c r="PL29" s="425"/>
      <c r="PM29" s="386"/>
      <c r="PN29" s="422"/>
      <c r="PO29" s="422"/>
      <c r="PP29" s="422"/>
      <c r="PQ29" s="422"/>
      <c r="PR29" s="423"/>
      <c r="PS29" s="424"/>
      <c r="PT29" s="385"/>
      <c r="PW29" s="13" t="s">
        <v>880</v>
      </c>
      <c r="PX29" s="253">
        <v>17.73</v>
      </c>
      <c r="PY29" s="289">
        <f>18.15+0.6</f>
        <v>18.75</v>
      </c>
      <c r="PZ29" s="383"/>
      <c r="QA29" s="249" t="s">
        <v>826</v>
      </c>
      <c r="QB29" s="253">
        <f t="shared" si="55"/>
        <v>1.0199999999999996</v>
      </c>
      <c r="QC29" s="255">
        <f t="shared" si="56"/>
        <v>5.7529610829103191E-2</v>
      </c>
      <c r="QD29" s="255"/>
      <c r="QE29" s="255"/>
      <c r="QF29" s="255"/>
      <c r="QG29" s="254" t="s">
        <v>39</v>
      </c>
      <c r="QH29" s="448"/>
      <c r="QI29" s="420"/>
      <c r="QJ29" s="13"/>
      <c r="QM29" s="13"/>
      <c r="QN29" s="253">
        <f>17.73+0.05</f>
        <v>17.78</v>
      </c>
      <c r="QO29" s="289">
        <f>18.15+0.6</f>
        <v>18.75</v>
      </c>
      <c r="QP29" s="401"/>
      <c r="QQ29" s="249" t="s">
        <v>826</v>
      </c>
      <c r="QR29" s="253">
        <f t="shared" si="57"/>
        <v>0.96999999999999886</v>
      </c>
      <c r="QS29" s="255">
        <f t="shared" si="29"/>
        <v>5.4555680539932441E-2</v>
      </c>
      <c r="QT29" s="255"/>
      <c r="QU29" s="255"/>
      <c r="QV29" s="255"/>
      <c r="QW29" s="254" t="s">
        <v>39</v>
      </c>
      <c r="QX29" s="448"/>
      <c r="QY29" s="420"/>
      <c r="QZ29" s="13"/>
      <c r="RB29" s="13"/>
      <c r="RC29" s="253">
        <f>17.73+0.05</f>
        <v>17.78</v>
      </c>
      <c r="RD29" s="289">
        <f>18.15+0.6</f>
        <v>18.75</v>
      </c>
      <c r="RE29" s="401"/>
      <c r="RF29" s="249" t="s">
        <v>826</v>
      </c>
      <c r="RG29" s="253">
        <f t="shared" si="58"/>
        <v>0.96999999999999886</v>
      </c>
      <c r="RH29" s="255">
        <f t="shared" si="31"/>
        <v>5.4555680539932441E-2</v>
      </c>
      <c r="RI29" s="255"/>
      <c r="RJ29" s="255"/>
      <c r="RK29" s="255"/>
      <c r="RL29" s="254" t="s">
        <v>39</v>
      </c>
      <c r="RM29" s="448"/>
      <c r="RN29" s="420"/>
      <c r="RO29" s="13"/>
    </row>
    <row r="30" spans="1:483">
      <c r="A30" s="248" t="s">
        <v>885</v>
      </c>
      <c r="B30" s="249">
        <v>190</v>
      </c>
      <c r="C30" s="248" t="s">
        <v>91</v>
      </c>
      <c r="D30" s="250">
        <v>1033</v>
      </c>
      <c r="E30" s="251" t="s">
        <v>822</v>
      </c>
      <c r="F30" s="355" t="s">
        <v>823</v>
      </c>
      <c r="G30" s="248" t="s">
        <v>886</v>
      </c>
      <c r="H30" s="445"/>
      <c r="I30" s="421"/>
      <c r="DV30" s="385"/>
      <c r="DW30" s="385"/>
      <c r="DX30" s="385"/>
      <c r="DY30" s="385"/>
      <c r="DZ30" s="385"/>
      <c r="EA30" s="385"/>
      <c r="EB30" s="385"/>
      <c r="EC30" s="385"/>
      <c r="ED30" s="385"/>
      <c r="EE30" s="385"/>
      <c r="EF30" s="385"/>
      <c r="EJ30" s="386"/>
      <c r="EK30" s="386"/>
      <c r="EL30" s="385"/>
      <c r="EM30" s="385"/>
      <c r="EN30" s="385"/>
      <c r="EO30" s="385"/>
      <c r="EP30" s="385"/>
      <c r="EQ30" s="385"/>
      <c r="ER30" s="385"/>
      <c r="ES30" s="385"/>
      <c r="EW30" s="386"/>
      <c r="EX30" s="386"/>
      <c r="EY30" s="385"/>
      <c r="EZ30" s="385"/>
      <c r="FA30" s="385"/>
      <c r="FB30" s="385"/>
      <c r="FC30" s="385"/>
      <c r="FD30" s="385"/>
      <c r="FE30" s="385"/>
      <c r="FF30" s="385"/>
      <c r="FJ30" s="384"/>
      <c r="FK30" s="384"/>
      <c r="FL30" s="385"/>
      <c r="FM30" s="386"/>
      <c r="FN30" s="422"/>
      <c r="FO30" s="423"/>
      <c r="FP30" s="385"/>
      <c r="FQ30" s="385"/>
      <c r="FR30" s="385"/>
      <c r="FS30" s="385"/>
      <c r="FW30" s="384"/>
      <c r="FX30" s="384"/>
      <c r="FY30" s="384"/>
      <c r="FZ30" s="385"/>
      <c r="GA30" s="386"/>
      <c r="GB30" s="422"/>
      <c r="GC30" s="423"/>
      <c r="GD30" s="385"/>
      <c r="GE30" s="385"/>
      <c r="GF30" s="385"/>
      <c r="GG30" s="385"/>
      <c r="GK30" s="384"/>
      <c r="GL30" s="384"/>
      <c r="GM30" s="384"/>
      <c r="GN30" s="385"/>
      <c r="GO30" s="386"/>
      <c r="GP30" s="422"/>
      <c r="GQ30" s="423"/>
      <c r="GR30" s="424"/>
      <c r="GS30" s="385"/>
      <c r="GT30" s="385"/>
      <c r="GU30" s="385"/>
      <c r="GY30" s="384"/>
      <c r="GZ30" s="384"/>
      <c r="HA30" s="384"/>
      <c r="HB30" s="385"/>
      <c r="HC30" s="386"/>
      <c r="HD30" s="422"/>
      <c r="HE30" s="423"/>
      <c r="HF30" s="424"/>
      <c r="HG30" s="385"/>
      <c r="HH30" s="385"/>
      <c r="HI30" s="385"/>
      <c r="HM30" s="384"/>
      <c r="HN30" s="384"/>
      <c r="HO30" s="384"/>
      <c r="HP30" s="385"/>
      <c r="HQ30" s="386"/>
      <c r="HR30" s="422"/>
      <c r="HS30" s="423"/>
      <c r="HT30" s="424"/>
      <c r="HU30" s="385"/>
      <c r="HV30" s="385"/>
      <c r="HW30" s="385"/>
      <c r="HZ30" s="384"/>
      <c r="IA30" s="384"/>
      <c r="IB30" s="384"/>
      <c r="IC30" s="385"/>
      <c r="ID30" s="386"/>
      <c r="IE30" s="422"/>
      <c r="IF30" s="422"/>
      <c r="IG30" s="422"/>
      <c r="IH30" s="422"/>
      <c r="II30" s="423"/>
      <c r="IJ30" s="424"/>
      <c r="IK30" s="385"/>
      <c r="IL30" s="385"/>
      <c r="IM30" s="385"/>
      <c r="IS30" s="384"/>
      <c r="IT30" s="384"/>
      <c r="IU30" s="384"/>
      <c r="IV30" s="385"/>
      <c r="IW30" s="386"/>
      <c r="IX30" s="422"/>
      <c r="IY30" s="422"/>
      <c r="IZ30" s="422"/>
      <c r="JA30" s="422"/>
      <c r="JB30" s="423"/>
      <c r="JC30" s="424"/>
      <c r="JD30" s="385"/>
      <c r="JE30" s="385"/>
      <c r="JF30" s="385"/>
      <c r="JJ30" s="384"/>
      <c r="JK30" s="384"/>
      <c r="JL30" s="384"/>
      <c r="JM30" s="385"/>
      <c r="JN30" s="386"/>
      <c r="JO30" s="422"/>
      <c r="JP30" s="422"/>
      <c r="JQ30" s="422"/>
      <c r="JR30" s="422"/>
      <c r="JS30" s="423"/>
      <c r="JT30" s="424"/>
      <c r="JU30" s="385"/>
      <c r="JV30" s="385"/>
      <c r="JW30" s="385"/>
      <c r="KB30" s="384"/>
      <c r="KC30" s="384"/>
      <c r="KD30" s="384"/>
      <c r="KE30" s="385"/>
      <c r="KF30" s="386"/>
      <c r="KG30" s="422"/>
      <c r="KH30" s="422"/>
      <c r="KI30" s="422"/>
      <c r="KJ30" s="422"/>
      <c r="KK30" s="423"/>
      <c r="KL30" s="424"/>
      <c r="KM30" s="385"/>
      <c r="KN30" s="385"/>
      <c r="KO30" s="385"/>
      <c r="KS30" s="384"/>
      <c r="KT30" s="384"/>
      <c r="KU30" s="384"/>
      <c r="KV30" s="425"/>
      <c r="KW30" s="386"/>
      <c r="KX30" s="422"/>
      <c r="KY30" s="422"/>
      <c r="KZ30" s="422"/>
      <c r="LA30" s="422"/>
      <c r="LB30" s="423"/>
      <c r="LC30" s="424"/>
      <c r="LD30" s="385"/>
      <c r="LE30" s="385"/>
      <c r="LF30" s="385"/>
      <c r="LK30" s="384"/>
      <c r="LL30" s="386"/>
      <c r="LM30" s="386"/>
      <c r="LN30" s="425"/>
      <c r="LO30" s="386"/>
      <c r="LP30" s="422"/>
      <c r="LQ30" s="422"/>
      <c r="LR30" s="422"/>
      <c r="LS30" s="422"/>
      <c r="LT30" s="423"/>
      <c r="LU30" s="424"/>
      <c r="LV30" s="385"/>
      <c r="LW30" s="385"/>
      <c r="LX30" s="385"/>
      <c r="MB30" s="386"/>
      <c r="MC30" s="386"/>
      <c r="MD30" s="386"/>
      <c r="ME30" s="425"/>
      <c r="MF30" s="386"/>
      <c r="MG30" s="422"/>
      <c r="MH30" s="422"/>
      <c r="MI30" s="422"/>
      <c r="MJ30" s="422"/>
      <c r="MK30" s="423"/>
      <c r="ML30" s="424"/>
      <c r="MM30" s="385"/>
      <c r="MN30" s="385"/>
      <c r="MO30" s="385"/>
      <c r="MS30" s="386"/>
      <c r="MT30" s="386"/>
      <c r="MU30" s="386"/>
      <c r="MV30" s="425"/>
      <c r="MW30" s="386"/>
      <c r="MX30" s="422"/>
      <c r="MY30" s="422"/>
      <c r="MZ30" s="422"/>
      <c r="NA30" s="422"/>
      <c r="NB30" s="423"/>
      <c r="NC30" s="424"/>
      <c r="ND30" s="385"/>
      <c r="NE30" s="385"/>
      <c r="NF30" s="385"/>
      <c r="NK30" s="386"/>
      <c r="NL30" s="386"/>
      <c r="NM30" s="426"/>
      <c r="NN30" s="425"/>
      <c r="NO30" s="386"/>
      <c r="NP30" s="422"/>
      <c r="NQ30" s="422"/>
      <c r="NR30" s="422"/>
      <c r="NS30" s="422"/>
      <c r="NT30" s="423"/>
      <c r="NU30" s="424"/>
      <c r="NV30" s="385"/>
      <c r="NW30" s="385"/>
      <c r="NX30" s="385"/>
      <c r="OC30" s="386"/>
      <c r="OD30" s="427"/>
      <c r="OE30" s="428"/>
      <c r="OF30" s="425"/>
      <c r="OG30" s="386"/>
      <c r="OH30" s="422"/>
      <c r="OI30" s="422"/>
      <c r="OJ30" s="422"/>
      <c r="OK30" s="422"/>
      <c r="OL30" s="423"/>
      <c r="OM30" s="424"/>
      <c r="ON30" s="385"/>
      <c r="OS30" s="386"/>
      <c r="OT30" s="427"/>
      <c r="OU30" s="428"/>
      <c r="OV30" s="425"/>
      <c r="OW30" s="386"/>
      <c r="OX30" s="422"/>
      <c r="OY30" s="422"/>
      <c r="OZ30" s="422"/>
      <c r="PA30" s="422"/>
      <c r="PB30" s="423"/>
      <c r="PC30" s="424"/>
      <c r="PD30" s="385"/>
      <c r="PI30" s="386"/>
      <c r="PJ30" s="429"/>
      <c r="PK30" s="428"/>
      <c r="PL30" s="425"/>
      <c r="PM30" s="386"/>
      <c r="PN30" s="422"/>
      <c r="PO30" s="422"/>
      <c r="PP30" s="422"/>
      <c r="PQ30" s="422"/>
      <c r="PR30" s="423"/>
      <c r="PS30" s="424"/>
      <c r="PT30" s="385"/>
      <c r="PW30" s="13" t="s">
        <v>880</v>
      </c>
      <c r="PX30" s="253">
        <v>13.37</v>
      </c>
      <c r="PY30" s="289">
        <v>14.31</v>
      </c>
      <c r="PZ30" s="383"/>
      <c r="QA30" s="249" t="s">
        <v>826</v>
      </c>
      <c r="QB30" s="253">
        <f t="shared" ref="QB30:QB33" si="59">PY30-PX30</f>
        <v>0.94000000000000128</v>
      </c>
      <c r="QC30" s="255">
        <f t="shared" ref="QC30:QC33" si="60">QB30/PX30</f>
        <v>7.0306656694091349E-2</v>
      </c>
      <c r="QD30" s="255"/>
      <c r="QE30" s="255"/>
      <c r="QF30" s="255"/>
      <c r="QG30" s="254" t="s">
        <v>39</v>
      </c>
      <c r="QH30" s="448"/>
      <c r="QI30" s="420"/>
      <c r="QJ30" s="13"/>
      <c r="QM30" s="13"/>
      <c r="QN30" s="253">
        <f>13.37+0.06</f>
        <v>13.43</v>
      </c>
      <c r="QO30" s="289">
        <v>14.31</v>
      </c>
      <c r="QP30" s="401"/>
      <c r="QQ30" s="249" t="s">
        <v>826</v>
      </c>
      <c r="QR30" s="253">
        <f t="shared" si="57"/>
        <v>0.88000000000000078</v>
      </c>
      <c r="QS30" s="255">
        <f t="shared" si="29"/>
        <v>6.5524944154877196E-2</v>
      </c>
      <c r="QT30" s="255"/>
      <c r="QU30" s="255"/>
      <c r="QV30" s="255"/>
      <c r="QW30" s="254" t="s">
        <v>39</v>
      </c>
      <c r="QX30" s="448"/>
      <c r="QY30" s="420"/>
      <c r="QZ30" s="13"/>
      <c r="RB30" s="13"/>
      <c r="RC30" s="253">
        <f>13.37+0.06</f>
        <v>13.43</v>
      </c>
      <c r="RD30" s="289">
        <v>14.31</v>
      </c>
      <c r="RE30" s="401"/>
      <c r="RF30" s="249" t="s">
        <v>826</v>
      </c>
      <c r="RG30" s="253">
        <f t="shared" si="58"/>
        <v>0.88000000000000078</v>
      </c>
      <c r="RH30" s="255">
        <f t="shared" si="31"/>
        <v>6.5524944154877196E-2</v>
      </c>
      <c r="RI30" s="255"/>
      <c r="RJ30" s="255"/>
      <c r="RK30" s="255"/>
      <c r="RL30" s="254" t="s">
        <v>39</v>
      </c>
      <c r="RM30" s="448"/>
      <c r="RN30" s="420"/>
      <c r="RO30" s="13"/>
    </row>
    <row r="31" spans="1:483">
      <c r="A31" s="248" t="s">
        <v>887</v>
      </c>
      <c r="B31" s="249">
        <v>190</v>
      </c>
      <c r="C31" s="248" t="s">
        <v>91</v>
      </c>
      <c r="D31" s="250">
        <v>1033</v>
      </c>
      <c r="E31" s="251" t="s">
        <v>822</v>
      </c>
      <c r="F31" s="355" t="s">
        <v>823</v>
      </c>
      <c r="G31" s="248" t="s">
        <v>888</v>
      </c>
      <c r="H31" s="445"/>
      <c r="I31" s="421"/>
      <c r="DV31" s="385"/>
      <c r="DW31" s="385"/>
      <c r="DX31" s="385"/>
      <c r="DY31" s="385"/>
      <c r="DZ31" s="385"/>
      <c r="EA31" s="385"/>
      <c r="EB31" s="385"/>
      <c r="EC31" s="385"/>
      <c r="ED31" s="385"/>
      <c r="EE31" s="385"/>
      <c r="EF31" s="385"/>
      <c r="EJ31" s="386"/>
      <c r="EK31" s="386"/>
      <c r="EL31" s="385"/>
      <c r="EM31" s="385"/>
      <c r="EN31" s="385"/>
      <c r="EO31" s="385"/>
      <c r="EP31" s="385"/>
      <c r="EQ31" s="385"/>
      <c r="ER31" s="385"/>
      <c r="ES31" s="385"/>
      <c r="EW31" s="386"/>
      <c r="EX31" s="386"/>
      <c r="EY31" s="385"/>
      <c r="EZ31" s="385"/>
      <c r="FA31" s="385"/>
      <c r="FB31" s="385"/>
      <c r="FC31" s="385"/>
      <c r="FD31" s="385"/>
      <c r="FE31" s="385"/>
      <c r="FF31" s="385"/>
      <c r="FJ31" s="384"/>
      <c r="FK31" s="384"/>
      <c r="FL31" s="385"/>
      <c r="FM31" s="386"/>
      <c r="FN31" s="422"/>
      <c r="FO31" s="423"/>
      <c r="FP31" s="385"/>
      <c r="FQ31" s="385"/>
      <c r="FR31" s="385"/>
      <c r="FS31" s="385"/>
      <c r="FW31" s="384"/>
      <c r="FX31" s="384"/>
      <c r="FY31" s="384"/>
      <c r="FZ31" s="385"/>
      <c r="GA31" s="386"/>
      <c r="GB31" s="422"/>
      <c r="GC31" s="423"/>
      <c r="GD31" s="385"/>
      <c r="GE31" s="385"/>
      <c r="GF31" s="385"/>
      <c r="GG31" s="385"/>
      <c r="GK31" s="384"/>
      <c r="GL31" s="384"/>
      <c r="GM31" s="384"/>
      <c r="GN31" s="385"/>
      <c r="GO31" s="386"/>
      <c r="GP31" s="422"/>
      <c r="GQ31" s="423"/>
      <c r="GR31" s="424"/>
      <c r="GS31" s="385"/>
      <c r="GT31" s="385"/>
      <c r="GU31" s="385"/>
      <c r="GY31" s="384"/>
      <c r="GZ31" s="384"/>
      <c r="HA31" s="384"/>
      <c r="HB31" s="385"/>
      <c r="HC31" s="386"/>
      <c r="HD31" s="422"/>
      <c r="HE31" s="423"/>
      <c r="HF31" s="424"/>
      <c r="HG31" s="385"/>
      <c r="HH31" s="385"/>
      <c r="HI31" s="385"/>
      <c r="HM31" s="384"/>
      <c r="HN31" s="384"/>
      <c r="HO31" s="384"/>
      <c r="HP31" s="385"/>
      <c r="HQ31" s="386"/>
      <c r="HR31" s="422"/>
      <c r="HS31" s="423"/>
      <c r="HT31" s="424"/>
      <c r="HU31" s="385"/>
      <c r="HV31" s="385"/>
      <c r="HW31" s="385"/>
      <c r="HZ31" s="384"/>
      <c r="IA31" s="384"/>
      <c r="IB31" s="384"/>
      <c r="IC31" s="385"/>
      <c r="ID31" s="386"/>
      <c r="IE31" s="422"/>
      <c r="IF31" s="422"/>
      <c r="IG31" s="422"/>
      <c r="IH31" s="422"/>
      <c r="II31" s="423"/>
      <c r="IJ31" s="424"/>
      <c r="IK31" s="385"/>
      <c r="IL31" s="385"/>
      <c r="IM31" s="385"/>
      <c r="IS31" s="384"/>
      <c r="IT31" s="384"/>
      <c r="IU31" s="384"/>
      <c r="IV31" s="385"/>
      <c r="IW31" s="386"/>
      <c r="IX31" s="422"/>
      <c r="IY31" s="422"/>
      <c r="IZ31" s="422"/>
      <c r="JA31" s="422"/>
      <c r="JB31" s="423"/>
      <c r="JC31" s="424"/>
      <c r="JD31" s="385"/>
      <c r="JE31" s="385"/>
      <c r="JF31" s="385"/>
      <c r="JJ31" s="384"/>
      <c r="JK31" s="384"/>
      <c r="JL31" s="384"/>
      <c r="JM31" s="385"/>
      <c r="JN31" s="386"/>
      <c r="JO31" s="422"/>
      <c r="JP31" s="422"/>
      <c r="JQ31" s="422"/>
      <c r="JR31" s="422"/>
      <c r="JS31" s="423"/>
      <c r="JT31" s="424"/>
      <c r="JU31" s="385"/>
      <c r="JV31" s="385"/>
      <c r="JW31" s="385"/>
      <c r="KB31" s="384"/>
      <c r="KC31" s="384"/>
      <c r="KD31" s="384"/>
      <c r="KE31" s="385"/>
      <c r="KF31" s="386"/>
      <c r="KG31" s="422"/>
      <c r="KH31" s="422"/>
      <c r="KI31" s="422"/>
      <c r="KJ31" s="422"/>
      <c r="KK31" s="423"/>
      <c r="KL31" s="424"/>
      <c r="KM31" s="385"/>
      <c r="KN31" s="385"/>
      <c r="KO31" s="385"/>
      <c r="KS31" s="384"/>
      <c r="KT31" s="384"/>
      <c r="KU31" s="384"/>
      <c r="KV31" s="425"/>
      <c r="KW31" s="386"/>
      <c r="KX31" s="422"/>
      <c r="KY31" s="422"/>
      <c r="KZ31" s="422"/>
      <c r="LA31" s="422"/>
      <c r="LB31" s="423"/>
      <c r="LC31" s="424"/>
      <c r="LD31" s="385"/>
      <c r="LE31" s="385"/>
      <c r="LF31" s="385"/>
      <c r="LK31" s="384"/>
      <c r="LL31" s="386"/>
      <c r="LM31" s="386"/>
      <c r="LN31" s="425"/>
      <c r="LO31" s="386"/>
      <c r="LP31" s="422"/>
      <c r="LQ31" s="422"/>
      <c r="LR31" s="422"/>
      <c r="LS31" s="422"/>
      <c r="LT31" s="423"/>
      <c r="LU31" s="424"/>
      <c r="LV31" s="385"/>
      <c r="LW31" s="385"/>
      <c r="LX31" s="385"/>
      <c r="MB31" s="386"/>
      <c r="MC31" s="386"/>
      <c r="MD31" s="386"/>
      <c r="ME31" s="425"/>
      <c r="MF31" s="386"/>
      <c r="MG31" s="422"/>
      <c r="MH31" s="422"/>
      <c r="MI31" s="422"/>
      <c r="MJ31" s="422"/>
      <c r="MK31" s="423"/>
      <c r="ML31" s="424"/>
      <c r="MM31" s="385"/>
      <c r="MN31" s="385"/>
      <c r="MO31" s="385"/>
      <c r="MS31" s="386"/>
      <c r="MT31" s="386"/>
      <c r="MU31" s="386"/>
      <c r="MV31" s="425"/>
      <c r="MW31" s="386"/>
      <c r="MX31" s="422"/>
      <c r="MY31" s="422"/>
      <c r="MZ31" s="422"/>
      <c r="NA31" s="422"/>
      <c r="NB31" s="423"/>
      <c r="NC31" s="424"/>
      <c r="ND31" s="385"/>
      <c r="NE31" s="385"/>
      <c r="NF31" s="385"/>
      <c r="NK31" s="386"/>
      <c r="NL31" s="386"/>
      <c r="NM31" s="426"/>
      <c r="NN31" s="425"/>
      <c r="NO31" s="386"/>
      <c r="NP31" s="422"/>
      <c r="NQ31" s="422"/>
      <c r="NR31" s="422"/>
      <c r="NS31" s="422"/>
      <c r="NT31" s="423"/>
      <c r="NU31" s="424"/>
      <c r="NV31" s="385"/>
      <c r="NW31" s="385"/>
      <c r="NX31" s="385"/>
      <c r="OC31" s="386"/>
      <c r="OD31" s="427"/>
      <c r="OE31" s="428"/>
      <c r="OF31" s="425"/>
      <c r="OG31" s="386"/>
      <c r="OH31" s="422"/>
      <c r="OI31" s="422"/>
      <c r="OJ31" s="422"/>
      <c r="OK31" s="422"/>
      <c r="OL31" s="423"/>
      <c r="OM31" s="424"/>
      <c r="ON31" s="385"/>
      <c r="OS31" s="386"/>
      <c r="OT31" s="427"/>
      <c r="OU31" s="428"/>
      <c r="OV31" s="425"/>
      <c r="OW31" s="386"/>
      <c r="OX31" s="422"/>
      <c r="OY31" s="422"/>
      <c r="OZ31" s="422"/>
      <c r="PA31" s="422"/>
      <c r="PB31" s="423"/>
      <c r="PC31" s="424"/>
      <c r="PD31" s="385"/>
      <c r="PI31" s="386"/>
      <c r="PJ31" s="429"/>
      <c r="PK31" s="428"/>
      <c r="PL31" s="425"/>
      <c r="PM31" s="386"/>
      <c r="PN31" s="422"/>
      <c r="PO31" s="422"/>
      <c r="PP31" s="422"/>
      <c r="PQ31" s="422"/>
      <c r="PR31" s="423"/>
      <c r="PS31" s="424"/>
      <c r="PT31" s="385"/>
      <c r="PW31" s="13" t="s">
        <v>880</v>
      </c>
      <c r="PX31" s="253">
        <v>11.82</v>
      </c>
      <c r="PY31" s="289">
        <v>12.65</v>
      </c>
      <c r="PZ31" s="383"/>
      <c r="QA31" s="249" t="s">
        <v>826</v>
      </c>
      <c r="QB31" s="253">
        <f t="shared" si="59"/>
        <v>0.83000000000000007</v>
      </c>
      <c r="QC31" s="255">
        <f t="shared" si="60"/>
        <v>7.021996615905246E-2</v>
      </c>
      <c r="QD31" s="255"/>
      <c r="QE31" s="255"/>
      <c r="QF31" s="255"/>
      <c r="QG31" s="254" t="s">
        <v>39</v>
      </c>
      <c r="QH31" s="448"/>
      <c r="QI31" s="420"/>
      <c r="QJ31" s="13"/>
      <c r="QM31" s="13"/>
      <c r="QN31" s="253">
        <f>11.82+0.06</f>
        <v>11.88</v>
      </c>
      <c r="QO31" s="289">
        <v>12.65</v>
      </c>
      <c r="QP31" s="401"/>
      <c r="QQ31" s="249" t="s">
        <v>826</v>
      </c>
      <c r="QR31" s="253">
        <f t="shared" si="57"/>
        <v>0.76999999999999957</v>
      </c>
      <c r="QS31" s="255">
        <f t="shared" si="29"/>
        <v>6.481481481481477E-2</v>
      </c>
      <c r="QT31" s="255"/>
      <c r="QU31" s="255"/>
      <c r="QV31" s="255"/>
      <c r="QW31" s="254" t="s">
        <v>39</v>
      </c>
      <c r="QX31" s="448"/>
      <c r="QY31" s="420"/>
      <c r="QZ31" s="13"/>
      <c r="RB31" s="13"/>
      <c r="RC31" s="253">
        <f>11.82+0.06</f>
        <v>11.88</v>
      </c>
      <c r="RD31" s="289">
        <v>12.65</v>
      </c>
      <c r="RE31" s="401"/>
      <c r="RF31" s="249" t="s">
        <v>826</v>
      </c>
      <c r="RG31" s="253">
        <f t="shared" si="58"/>
        <v>0.76999999999999957</v>
      </c>
      <c r="RH31" s="255">
        <f t="shared" si="31"/>
        <v>6.481481481481477E-2</v>
      </c>
      <c r="RI31" s="255"/>
      <c r="RJ31" s="255"/>
      <c r="RK31" s="255"/>
      <c r="RL31" s="254" t="s">
        <v>39</v>
      </c>
      <c r="RM31" s="448"/>
      <c r="RN31" s="420"/>
      <c r="RO31" s="13"/>
    </row>
    <row r="32" spans="1:483">
      <c r="A32" s="248" t="s">
        <v>889</v>
      </c>
      <c r="B32" s="249">
        <v>190</v>
      </c>
      <c r="C32" s="248" t="s">
        <v>91</v>
      </c>
      <c r="D32" s="250">
        <v>1033</v>
      </c>
      <c r="E32" s="251" t="s">
        <v>822</v>
      </c>
      <c r="F32" s="355" t="s">
        <v>823</v>
      </c>
      <c r="G32" s="248" t="s">
        <v>890</v>
      </c>
      <c r="H32" s="445"/>
      <c r="I32" s="421"/>
      <c r="DV32" s="385"/>
      <c r="DW32" s="385"/>
      <c r="DX32" s="385"/>
      <c r="DY32" s="385"/>
      <c r="DZ32" s="385"/>
      <c r="EA32" s="385"/>
      <c r="EB32" s="385"/>
      <c r="EC32" s="385"/>
      <c r="ED32" s="385"/>
      <c r="EE32" s="385"/>
      <c r="EF32" s="385"/>
      <c r="EJ32" s="386"/>
      <c r="EK32" s="386"/>
      <c r="EL32" s="385"/>
      <c r="EM32" s="385"/>
      <c r="EN32" s="385"/>
      <c r="EO32" s="385"/>
      <c r="EP32" s="385"/>
      <c r="EQ32" s="385"/>
      <c r="ER32" s="385"/>
      <c r="ES32" s="385"/>
      <c r="EW32" s="386"/>
      <c r="EX32" s="386"/>
      <c r="EY32" s="385"/>
      <c r="EZ32" s="385"/>
      <c r="FA32" s="385"/>
      <c r="FB32" s="385"/>
      <c r="FC32" s="385"/>
      <c r="FD32" s="385"/>
      <c r="FE32" s="385"/>
      <c r="FF32" s="385"/>
      <c r="FJ32" s="384"/>
      <c r="FK32" s="384"/>
      <c r="FL32" s="385"/>
      <c r="FM32" s="386"/>
      <c r="FN32" s="422"/>
      <c r="FO32" s="423"/>
      <c r="FP32" s="385"/>
      <c r="FQ32" s="385"/>
      <c r="FR32" s="385"/>
      <c r="FS32" s="385"/>
      <c r="FW32" s="384"/>
      <c r="FX32" s="384"/>
      <c r="FY32" s="384"/>
      <c r="FZ32" s="385"/>
      <c r="GA32" s="386"/>
      <c r="GB32" s="422"/>
      <c r="GC32" s="423"/>
      <c r="GD32" s="385"/>
      <c r="GE32" s="385"/>
      <c r="GF32" s="385"/>
      <c r="GG32" s="385"/>
      <c r="GK32" s="384"/>
      <c r="GL32" s="384"/>
      <c r="GM32" s="384"/>
      <c r="GN32" s="385"/>
      <c r="GO32" s="386"/>
      <c r="GP32" s="422"/>
      <c r="GQ32" s="423"/>
      <c r="GR32" s="424"/>
      <c r="GS32" s="385"/>
      <c r="GT32" s="385"/>
      <c r="GU32" s="385"/>
      <c r="GY32" s="384"/>
      <c r="GZ32" s="384"/>
      <c r="HA32" s="384"/>
      <c r="HB32" s="385"/>
      <c r="HC32" s="386"/>
      <c r="HD32" s="422"/>
      <c r="HE32" s="423"/>
      <c r="HF32" s="424"/>
      <c r="HG32" s="385"/>
      <c r="HH32" s="385"/>
      <c r="HI32" s="385"/>
      <c r="HM32" s="384"/>
      <c r="HN32" s="384"/>
      <c r="HO32" s="384"/>
      <c r="HP32" s="385"/>
      <c r="HQ32" s="386"/>
      <c r="HR32" s="422"/>
      <c r="HS32" s="423"/>
      <c r="HT32" s="424"/>
      <c r="HU32" s="385"/>
      <c r="HV32" s="385"/>
      <c r="HW32" s="385"/>
      <c r="HZ32" s="384"/>
      <c r="IA32" s="384"/>
      <c r="IB32" s="384"/>
      <c r="IC32" s="385"/>
      <c r="ID32" s="386"/>
      <c r="IE32" s="422"/>
      <c r="IF32" s="422"/>
      <c r="IG32" s="422"/>
      <c r="IH32" s="422"/>
      <c r="II32" s="423"/>
      <c r="IJ32" s="424"/>
      <c r="IK32" s="385"/>
      <c r="IL32" s="385"/>
      <c r="IM32" s="385"/>
      <c r="IS32" s="384"/>
      <c r="IT32" s="384"/>
      <c r="IU32" s="384"/>
      <c r="IV32" s="385"/>
      <c r="IW32" s="386"/>
      <c r="IX32" s="422"/>
      <c r="IY32" s="422"/>
      <c r="IZ32" s="422"/>
      <c r="JA32" s="422"/>
      <c r="JB32" s="423"/>
      <c r="JC32" s="424"/>
      <c r="JD32" s="385"/>
      <c r="JE32" s="385"/>
      <c r="JF32" s="385"/>
      <c r="JJ32" s="384"/>
      <c r="JK32" s="384"/>
      <c r="JL32" s="384"/>
      <c r="JM32" s="385"/>
      <c r="JN32" s="386"/>
      <c r="JO32" s="422"/>
      <c r="JP32" s="422"/>
      <c r="JQ32" s="422"/>
      <c r="JR32" s="422"/>
      <c r="JS32" s="423"/>
      <c r="JT32" s="424"/>
      <c r="JU32" s="385"/>
      <c r="JV32" s="385"/>
      <c r="JW32" s="385"/>
      <c r="KB32" s="384"/>
      <c r="KC32" s="384"/>
      <c r="KD32" s="384"/>
      <c r="KE32" s="385"/>
      <c r="KF32" s="386"/>
      <c r="KG32" s="422"/>
      <c r="KH32" s="422"/>
      <c r="KI32" s="422"/>
      <c r="KJ32" s="422"/>
      <c r="KK32" s="423"/>
      <c r="KL32" s="424"/>
      <c r="KM32" s="385"/>
      <c r="KN32" s="385"/>
      <c r="KO32" s="385"/>
      <c r="KS32" s="384"/>
      <c r="KT32" s="384"/>
      <c r="KU32" s="384"/>
      <c r="KV32" s="425"/>
      <c r="KW32" s="386"/>
      <c r="KX32" s="422"/>
      <c r="KY32" s="422"/>
      <c r="KZ32" s="422"/>
      <c r="LA32" s="422"/>
      <c r="LB32" s="423"/>
      <c r="LC32" s="424"/>
      <c r="LD32" s="385"/>
      <c r="LE32" s="385"/>
      <c r="LF32" s="385"/>
      <c r="LK32" s="384"/>
      <c r="LL32" s="386"/>
      <c r="LM32" s="386"/>
      <c r="LN32" s="425"/>
      <c r="LO32" s="386"/>
      <c r="LP32" s="422"/>
      <c r="LQ32" s="422"/>
      <c r="LR32" s="422"/>
      <c r="LS32" s="422"/>
      <c r="LT32" s="423"/>
      <c r="LU32" s="424"/>
      <c r="LV32" s="385"/>
      <c r="LW32" s="385"/>
      <c r="LX32" s="385"/>
      <c r="MB32" s="386"/>
      <c r="MC32" s="386"/>
      <c r="MD32" s="386"/>
      <c r="ME32" s="425"/>
      <c r="MF32" s="386"/>
      <c r="MG32" s="422"/>
      <c r="MH32" s="422"/>
      <c r="MI32" s="422"/>
      <c r="MJ32" s="422"/>
      <c r="MK32" s="423"/>
      <c r="ML32" s="424"/>
      <c r="MM32" s="385"/>
      <c r="MN32" s="385"/>
      <c r="MO32" s="385"/>
      <c r="MS32" s="386"/>
      <c r="MT32" s="386"/>
      <c r="MU32" s="386"/>
      <c r="MV32" s="425"/>
      <c r="MW32" s="386"/>
      <c r="MX32" s="422"/>
      <c r="MY32" s="422"/>
      <c r="MZ32" s="422"/>
      <c r="NA32" s="422"/>
      <c r="NB32" s="423"/>
      <c r="NC32" s="424"/>
      <c r="ND32" s="385"/>
      <c r="NE32" s="385"/>
      <c r="NF32" s="385"/>
      <c r="NK32" s="386"/>
      <c r="NL32" s="386"/>
      <c r="NM32" s="426"/>
      <c r="NN32" s="425"/>
      <c r="NO32" s="386"/>
      <c r="NP32" s="422"/>
      <c r="NQ32" s="422"/>
      <c r="NR32" s="422"/>
      <c r="NS32" s="422"/>
      <c r="NT32" s="423"/>
      <c r="NU32" s="424"/>
      <c r="NV32" s="385"/>
      <c r="NW32" s="385"/>
      <c r="NX32" s="385"/>
      <c r="OC32" s="386"/>
      <c r="OD32" s="427"/>
      <c r="OE32" s="428"/>
      <c r="OF32" s="425"/>
      <c r="OG32" s="386"/>
      <c r="OH32" s="422"/>
      <c r="OI32" s="422"/>
      <c r="OJ32" s="422"/>
      <c r="OK32" s="422"/>
      <c r="OL32" s="423"/>
      <c r="OM32" s="424"/>
      <c r="ON32" s="385"/>
      <c r="OS32" s="386"/>
      <c r="OT32" s="427"/>
      <c r="OU32" s="428"/>
      <c r="OV32" s="425"/>
      <c r="OW32" s="386"/>
      <c r="OX32" s="422"/>
      <c r="OY32" s="422"/>
      <c r="OZ32" s="422"/>
      <c r="PA32" s="422"/>
      <c r="PB32" s="423"/>
      <c r="PC32" s="424"/>
      <c r="PD32" s="385"/>
      <c r="PI32" s="386"/>
      <c r="PJ32" s="429"/>
      <c r="PK32" s="428"/>
      <c r="PL32" s="425"/>
      <c r="PM32" s="386"/>
      <c r="PN32" s="422"/>
      <c r="PO32" s="422"/>
      <c r="PP32" s="422"/>
      <c r="PQ32" s="422"/>
      <c r="PR32" s="423"/>
      <c r="PS32" s="424"/>
      <c r="PT32" s="385"/>
      <c r="PW32" s="13" t="s">
        <v>880</v>
      </c>
      <c r="PX32" s="253">
        <v>12.02</v>
      </c>
      <c r="PY32" s="289">
        <v>12.86</v>
      </c>
      <c r="PZ32" s="383"/>
      <c r="QA32" s="249" t="s">
        <v>826</v>
      </c>
      <c r="QB32" s="253">
        <f t="shared" si="59"/>
        <v>0.83999999999999986</v>
      </c>
      <c r="QC32" s="255">
        <f t="shared" si="60"/>
        <v>6.9883527454242922E-2</v>
      </c>
      <c r="QD32" s="255"/>
      <c r="QE32" s="255"/>
      <c r="QF32" s="255"/>
      <c r="QG32" s="254" t="s">
        <v>39</v>
      </c>
      <c r="QH32" s="448"/>
      <c r="QI32" s="420"/>
      <c r="QJ32" s="13"/>
      <c r="QM32" s="13"/>
      <c r="QN32" s="253">
        <f>12.02+0.06</f>
        <v>12.08</v>
      </c>
      <c r="QO32" s="289">
        <v>12.86</v>
      </c>
      <c r="QP32" s="401"/>
      <c r="QQ32" s="249" t="s">
        <v>826</v>
      </c>
      <c r="QR32" s="253">
        <f t="shared" si="57"/>
        <v>0.77999999999999936</v>
      </c>
      <c r="QS32" s="255">
        <f t="shared" si="29"/>
        <v>6.4569536423841001E-2</v>
      </c>
      <c r="QT32" s="255"/>
      <c r="QU32" s="255"/>
      <c r="QV32" s="255"/>
      <c r="QW32" s="254" t="s">
        <v>39</v>
      </c>
      <c r="QX32" s="448"/>
      <c r="QY32" s="420"/>
      <c r="QZ32" s="13"/>
      <c r="RB32" s="13"/>
      <c r="RC32" s="253">
        <f>12.02+0.06</f>
        <v>12.08</v>
      </c>
      <c r="RD32" s="289">
        <v>12.86</v>
      </c>
      <c r="RE32" s="401"/>
      <c r="RF32" s="249" t="s">
        <v>826</v>
      </c>
      <c r="RG32" s="253">
        <f t="shared" si="58"/>
        <v>0.77999999999999936</v>
      </c>
      <c r="RH32" s="255">
        <f t="shared" si="31"/>
        <v>6.4569536423841001E-2</v>
      </c>
      <c r="RI32" s="255"/>
      <c r="RJ32" s="255"/>
      <c r="RK32" s="255"/>
      <c r="RL32" s="254" t="s">
        <v>39</v>
      </c>
      <c r="RM32" s="448"/>
      <c r="RN32" s="420"/>
      <c r="RO32" s="13"/>
    </row>
    <row r="33" spans="1:483" s="407" customFormat="1" ht="15.75" thickBot="1">
      <c r="A33" s="402" t="s">
        <v>891</v>
      </c>
      <c r="B33" s="403">
        <v>190</v>
      </c>
      <c r="C33" s="402" t="s">
        <v>91</v>
      </c>
      <c r="D33" s="404">
        <v>1033</v>
      </c>
      <c r="E33" s="405" t="s">
        <v>822</v>
      </c>
      <c r="F33" s="406" t="s">
        <v>823</v>
      </c>
      <c r="G33" s="402" t="s">
        <v>892</v>
      </c>
      <c r="H33" s="450"/>
      <c r="I33" s="451"/>
      <c r="DV33" s="415"/>
      <c r="DW33" s="415"/>
      <c r="DX33" s="415"/>
      <c r="DY33" s="415"/>
      <c r="DZ33" s="415"/>
      <c r="EA33" s="415"/>
      <c r="EB33" s="415"/>
      <c r="EC33" s="415"/>
      <c r="ED33" s="415"/>
      <c r="EE33" s="415"/>
      <c r="EF33" s="415"/>
      <c r="EJ33" s="416"/>
      <c r="EK33" s="416"/>
      <c r="EL33" s="415"/>
      <c r="EM33" s="415"/>
      <c r="EN33" s="415"/>
      <c r="EO33" s="415"/>
      <c r="EP33" s="415"/>
      <c r="EQ33" s="415"/>
      <c r="ER33" s="415"/>
      <c r="ES33" s="415"/>
      <c r="EW33" s="416"/>
      <c r="EX33" s="416"/>
      <c r="EY33" s="415"/>
      <c r="EZ33" s="415"/>
      <c r="FA33" s="415"/>
      <c r="FB33" s="415"/>
      <c r="FC33" s="415"/>
      <c r="FD33" s="415"/>
      <c r="FE33" s="415"/>
      <c r="FF33" s="415"/>
      <c r="FJ33" s="452"/>
      <c r="FK33" s="452"/>
      <c r="FL33" s="415"/>
      <c r="FM33" s="416"/>
      <c r="FN33" s="453"/>
      <c r="FO33" s="454"/>
      <c r="FP33" s="415"/>
      <c r="FQ33" s="415"/>
      <c r="FR33" s="415"/>
      <c r="FS33" s="415"/>
      <c r="FW33" s="452"/>
      <c r="FX33" s="452"/>
      <c r="FY33" s="452"/>
      <c r="FZ33" s="415"/>
      <c r="GA33" s="416"/>
      <c r="GB33" s="453"/>
      <c r="GC33" s="454"/>
      <c r="GD33" s="415"/>
      <c r="GE33" s="415"/>
      <c r="GF33" s="415"/>
      <c r="GG33" s="415"/>
      <c r="GK33" s="452"/>
      <c r="GL33" s="452"/>
      <c r="GM33" s="452"/>
      <c r="GN33" s="415"/>
      <c r="GO33" s="416"/>
      <c r="GP33" s="453"/>
      <c r="GQ33" s="454"/>
      <c r="GR33" s="455"/>
      <c r="GS33" s="415"/>
      <c r="GT33" s="415"/>
      <c r="GU33" s="415"/>
      <c r="GY33" s="452"/>
      <c r="GZ33" s="452"/>
      <c r="HA33" s="452"/>
      <c r="HB33" s="415"/>
      <c r="HC33" s="416"/>
      <c r="HD33" s="453"/>
      <c r="HE33" s="454"/>
      <c r="HF33" s="455"/>
      <c r="HG33" s="415"/>
      <c r="HH33" s="415"/>
      <c r="HI33" s="415"/>
      <c r="HM33" s="452"/>
      <c r="HN33" s="452"/>
      <c r="HO33" s="452"/>
      <c r="HP33" s="415"/>
      <c r="HQ33" s="416"/>
      <c r="HR33" s="453"/>
      <c r="HS33" s="454"/>
      <c r="HT33" s="455"/>
      <c r="HU33" s="415"/>
      <c r="HV33" s="415"/>
      <c r="HW33" s="415"/>
      <c r="HZ33" s="452"/>
      <c r="IA33" s="452"/>
      <c r="IB33" s="452"/>
      <c r="IC33" s="415"/>
      <c r="ID33" s="416"/>
      <c r="IE33" s="453"/>
      <c r="IF33" s="453"/>
      <c r="IG33" s="453"/>
      <c r="IH33" s="453"/>
      <c r="II33" s="454"/>
      <c r="IJ33" s="455"/>
      <c r="IK33" s="415"/>
      <c r="IL33" s="415"/>
      <c r="IM33" s="415"/>
      <c r="IS33" s="452"/>
      <c r="IT33" s="452"/>
      <c r="IU33" s="452"/>
      <c r="IV33" s="415"/>
      <c r="IW33" s="416"/>
      <c r="IX33" s="453"/>
      <c r="IY33" s="453"/>
      <c r="IZ33" s="453"/>
      <c r="JA33" s="453"/>
      <c r="JB33" s="454"/>
      <c r="JC33" s="455"/>
      <c r="JD33" s="415"/>
      <c r="JE33" s="415"/>
      <c r="JF33" s="415"/>
      <c r="JJ33" s="452"/>
      <c r="JK33" s="452"/>
      <c r="JL33" s="452"/>
      <c r="JM33" s="415"/>
      <c r="JN33" s="416"/>
      <c r="JO33" s="453"/>
      <c r="JP33" s="453"/>
      <c r="JQ33" s="453"/>
      <c r="JR33" s="453"/>
      <c r="JS33" s="454"/>
      <c r="JT33" s="455"/>
      <c r="JU33" s="415"/>
      <c r="JV33" s="415"/>
      <c r="JW33" s="415"/>
      <c r="KB33" s="452"/>
      <c r="KC33" s="452"/>
      <c r="KD33" s="452"/>
      <c r="KE33" s="415"/>
      <c r="KF33" s="416"/>
      <c r="KG33" s="453"/>
      <c r="KH33" s="453"/>
      <c r="KI33" s="453"/>
      <c r="KJ33" s="453"/>
      <c r="KK33" s="454"/>
      <c r="KL33" s="455"/>
      <c r="KM33" s="415"/>
      <c r="KN33" s="415"/>
      <c r="KO33" s="415"/>
      <c r="KS33" s="452"/>
      <c r="KT33" s="452"/>
      <c r="KU33" s="452"/>
      <c r="KV33" s="456"/>
      <c r="KW33" s="416"/>
      <c r="KX33" s="453"/>
      <c r="KY33" s="453"/>
      <c r="KZ33" s="453"/>
      <c r="LA33" s="453"/>
      <c r="LB33" s="454"/>
      <c r="LC33" s="455"/>
      <c r="LD33" s="415"/>
      <c r="LE33" s="415"/>
      <c r="LF33" s="415"/>
      <c r="LK33" s="452"/>
      <c r="LL33" s="416"/>
      <c r="LM33" s="416"/>
      <c r="LN33" s="456"/>
      <c r="LO33" s="416"/>
      <c r="LP33" s="453"/>
      <c r="LQ33" s="453"/>
      <c r="LR33" s="453"/>
      <c r="LS33" s="453"/>
      <c r="LT33" s="454"/>
      <c r="LU33" s="455"/>
      <c r="LV33" s="415"/>
      <c r="LW33" s="415"/>
      <c r="LX33" s="415"/>
      <c r="MB33" s="416"/>
      <c r="MC33" s="416"/>
      <c r="MD33" s="416"/>
      <c r="ME33" s="456"/>
      <c r="MF33" s="416"/>
      <c r="MG33" s="453"/>
      <c r="MH33" s="453"/>
      <c r="MI33" s="453"/>
      <c r="MJ33" s="453"/>
      <c r="MK33" s="454"/>
      <c r="ML33" s="455"/>
      <c r="MM33" s="415"/>
      <c r="MN33" s="415"/>
      <c r="MO33" s="415"/>
      <c r="MS33" s="416"/>
      <c r="MT33" s="416"/>
      <c r="MU33" s="416"/>
      <c r="MV33" s="456"/>
      <c r="MW33" s="416"/>
      <c r="MX33" s="453"/>
      <c r="MY33" s="453"/>
      <c r="MZ33" s="453"/>
      <c r="NA33" s="453"/>
      <c r="NB33" s="454"/>
      <c r="NC33" s="455"/>
      <c r="ND33" s="415"/>
      <c r="NE33" s="415"/>
      <c r="NF33" s="415"/>
      <c r="NK33" s="416"/>
      <c r="NL33" s="416"/>
      <c r="NM33" s="457"/>
      <c r="NN33" s="456"/>
      <c r="NO33" s="416"/>
      <c r="NP33" s="453"/>
      <c r="NQ33" s="453"/>
      <c r="NR33" s="453"/>
      <c r="NS33" s="453"/>
      <c r="NT33" s="454"/>
      <c r="NU33" s="455"/>
      <c r="NV33" s="415"/>
      <c r="NW33" s="415"/>
      <c r="NX33" s="415"/>
      <c r="OC33" s="416"/>
      <c r="OD33" s="458"/>
      <c r="OE33" s="459"/>
      <c r="OF33" s="456"/>
      <c r="OG33" s="416"/>
      <c r="OH33" s="453"/>
      <c r="OI33" s="453"/>
      <c r="OJ33" s="453"/>
      <c r="OK33" s="453"/>
      <c r="OL33" s="454"/>
      <c r="OM33" s="455"/>
      <c r="ON33" s="415"/>
      <c r="OS33" s="416"/>
      <c r="OT33" s="458"/>
      <c r="OU33" s="459"/>
      <c r="OV33" s="456"/>
      <c r="OW33" s="416"/>
      <c r="OX33" s="453"/>
      <c r="OY33" s="453"/>
      <c r="OZ33" s="453"/>
      <c r="PA33" s="453"/>
      <c r="PB33" s="454"/>
      <c r="PC33" s="455"/>
      <c r="PD33" s="415"/>
      <c r="PI33" s="416"/>
      <c r="PJ33" s="460"/>
      <c r="PK33" s="459"/>
      <c r="PL33" s="456"/>
      <c r="PM33" s="416"/>
      <c r="PN33" s="453"/>
      <c r="PO33" s="453"/>
      <c r="PP33" s="453"/>
      <c r="PQ33" s="453"/>
      <c r="PR33" s="454"/>
      <c r="PS33" s="455"/>
      <c r="PT33" s="415"/>
      <c r="PW33" s="408" t="s">
        <v>893</v>
      </c>
      <c r="PX33" s="409">
        <v>14.08</v>
      </c>
      <c r="PY33" s="417">
        <v>15.07</v>
      </c>
      <c r="PZ33" s="414"/>
      <c r="QA33" s="403" t="s">
        <v>826</v>
      </c>
      <c r="QB33" s="409">
        <f t="shared" si="59"/>
        <v>0.99000000000000021</v>
      </c>
      <c r="QC33" s="410">
        <f t="shared" si="60"/>
        <v>7.0312500000000014E-2</v>
      </c>
      <c r="QD33" s="410"/>
      <c r="QE33" s="410"/>
      <c r="QF33" s="410"/>
      <c r="QG33" s="411" t="s">
        <v>39</v>
      </c>
      <c r="QH33" s="461"/>
      <c r="QI33" s="402"/>
      <c r="QJ33" s="408"/>
      <c r="QM33" s="408"/>
      <c r="QN33" s="409">
        <f>14.08+0.06</f>
        <v>14.14</v>
      </c>
      <c r="QO33" s="417">
        <v>15.07</v>
      </c>
      <c r="QP33" s="414"/>
      <c r="QQ33" s="403" t="s">
        <v>826</v>
      </c>
      <c r="QR33" s="409">
        <f t="shared" si="57"/>
        <v>0.92999999999999972</v>
      </c>
      <c r="QS33" s="410">
        <f t="shared" si="29"/>
        <v>6.5770862800565752E-2</v>
      </c>
      <c r="QT33" s="410"/>
      <c r="QU33" s="410"/>
      <c r="QV33" s="410"/>
      <c r="QW33" s="411" t="s">
        <v>39</v>
      </c>
      <c r="QX33" s="461"/>
      <c r="QY33" s="402"/>
      <c r="QZ33" s="408"/>
      <c r="RB33" s="408"/>
      <c r="RC33" s="409">
        <f>14.08+0.06</f>
        <v>14.14</v>
      </c>
      <c r="RD33" s="417">
        <v>15.07</v>
      </c>
      <c r="RE33" s="414"/>
      <c r="RF33" s="403" t="s">
        <v>826</v>
      </c>
      <c r="RG33" s="409">
        <f t="shared" si="58"/>
        <v>0.92999999999999972</v>
      </c>
      <c r="RH33" s="410">
        <f t="shared" si="31"/>
        <v>6.5770862800565752E-2</v>
      </c>
      <c r="RI33" s="410"/>
      <c r="RJ33" s="410"/>
      <c r="RK33" s="410"/>
      <c r="RL33" s="411" t="s">
        <v>39</v>
      </c>
      <c r="RM33" s="461"/>
      <c r="RN33" s="402"/>
      <c r="RO33" s="408"/>
    </row>
    <row r="34" spans="1:483">
      <c r="A34" s="389" t="s">
        <v>894</v>
      </c>
      <c r="B34" s="390">
        <v>150</v>
      </c>
      <c r="C34" s="442" t="s">
        <v>127</v>
      </c>
      <c r="D34" s="391">
        <v>1033</v>
      </c>
      <c r="E34" s="392" t="s">
        <v>822</v>
      </c>
      <c r="F34" s="393" t="s">
        <v>823</v>
      </c>
      <c r="G34" s="389" t="s">
        <v>895</v>
      </c>
      <c r="H34" s="446"/>
      <c r="I34" s="394"/>
      <c r="PW34" s="394" t="s">
        <v>896</v>
      </c>
      <c r="PX34" s="395">
        <f>6.49+0.09</f>
        <v>6.58</v>
      </c>
      <c r="PY34" s="395">
        <v>7.18</v>
      </c>
      <c r="PZ34" s="401"/>
      <c r="QA34" s="390" t="s">
        <v>826</v>
      </c>
      <c r="QB34" s="395">
        <f>PY34-PX34</f>
        <v>0.59999999999999964</v>
      </c>
      <c r="QC34" s="396">
        <f>QB34/PX34</f>
        <v>9.1185410334346448E-2</v>
      </c>
      <c r="QD34" s="396"/>
      <c r="QE34" s="396"/>
      <c r="QF34" s="396"/>
      <c r="QG34" s="397" t="s">
        <v>39</v>
      </c>
      <c r="QH34" s="449"/>
      <c r="QI34" s="389"/>
      <c r="QJ34" s="394"/>
      <c r="QM34" s="394"/>
      <c r="QN34" s="395">
        <f>6.49+0.09</f>
        <v>6.58</v>
      </c>
      <c r="QO34" s="395">
        <v>7.18</v>
      </c>
      <c r="QP34" s="401"/>
      <c r="QQ34" s="390" t="s">
        <v>826</v>
      </c>
      <c r="QR34" s="395">
        <f>QO34-QN34</f>
        <v>0.59999999999999964</v>
      </c>
      <c r="QS34" s="396">
        <f>QR34/QN34</f>
        <v>9.1185410334346448E-2</v>
      </c>
      <c r="QT34" s="396"/>
      <c r="QU34" s="396"/>
      <c r="QV34" s="396"/>
      <c r="QW34" s="397" t="s">
        <v>39</v>
      </c>
      <c r="QX34" s="449"/>
      <c r="QY34" s="389"/>
      <c r="QZ34" s="394"/>
      <c r="RB34" s="394"/>
      <c r="RC34" s="395">
        <f>6.49+0.09</f>
        <v>6.58</v>
      </c>
      <c r="RD34" s="395">
        <v>7.18</v>
      </c>
      <c r="RE34" s="401"/>
      <c r="RF34" s="390" t="s">
        <v>826</v>
      </c>
      <c r="RG34" s="395">
        <f>RD34-RC34</f>
        <v>0.59999999999999964</v>
      </c>
      <c r="RH34" s="396">
        <f>RG34/RC34</f>
        <v>9.1185410334346448E-2</v>
      </c>
      <c r="RI34" s="396"/>
      <c r="RJ34" s="396"/>
      <c r="RK34" s="396"/>
      <c r="RL34" s="397" t="s">
        <v>39</v>
      </c>
      <c r="RM34" s="449"/>
      <c r="RN34" s="389"/>
      <c r="RO34" s="394"/>
    </row>
    <row r="35" spans="1:483">
      <c r="A35" s="248" t="s">
        <v>897</v>
      </c>
      <c r="B35" s="249">
        <v>150</v>
      </c>
      <c r="C35" s="440" t="s">
        <v>127</v>
      </c>
      <c r="D35" s="250">
        <v>1033</v>
      </c>
      <c r="E35" s="251" t="s">
        <v>822</v>
      </c>
      <c r="F35" s="355" t="s">
        <v>823</v>
      </c>
      <c r="G35" s="248" t="s">
        <v>898</v>
      </c>
      <c r="H35" s="262"/>
      <c r="PW35" s="243"/>
      <c r="PX35" s="253">
        <v>10.02</v>
      </c>
      <c r="PY35" s="253">
        <v>11.02</v>
      </c>
      <c r="PZ35" s="383"/>
      <c r="QA35" s="390" t="s">
        <v>826</v>
      </c>
      <c r="QB35" s="395">
        <f>PY35-PX35</f>
        <v>1</v>
      </c>
      <c r="QC35" s="396">
        <f>QB35/PX35</f>
        <v>9.9800399201596807E-2</v>
      </c>
      <c r="QD35" s="396"/>
      <c r="QE35" s="396"/>
      <c r="QF35" s="396"/>
      <c r="QG35" s="397" t="s">
        <v>39</v>
      </c>
      <c r="QH35" s="287"/>
      <c r="QI35" s="248"/>
      <c r="QJ35" s="13"/>
      <c r="QM35" s="243"/>
      <c r="QN35" s="253">
        <v>10.02</v>
      </c>
      <c r="QO35" s="253">
        <v>11.02</v>
      </c>
      <c r="QP35" s="401"/>
      <c r="QQ35" s="390" t="s">
        <v>826</v>
      </c>
      <c r="QR35" s="395">
        <f>QO35-QN35</f>
        <v>1</v>
      </c>
      <c r="QS35" s="396">
        <f>QR35/QN35</f>
        <v>9.9800399201596807E-2</v>
      </c>
      <c r="QT35" s="396"/>
      <c r="QU35" s="396"/>
      <c r="QV35" s="396"/>
      <c r="QW35" s="397" t="s">
        <v>39</v>
      </c>
      <c r="QX35" s="287"/>
      <c r="QY35" s="248"/>
      <c r="QZ35" s="13"/>
      <c r="RB35" s="243"/>
      <c r="RC35" s="253">
        <v>10.02</v>
      </c>
      <c r="RD35" s="253">
        <v>11.02</v>
      </c>
      <c r="RE35" s="401"/>
      <c r="RF35" s="390" t="s">
        <v>826</v>
      </c>
      <c r="RG35" s="395">
        <f>RD35-RC35</f>
        <v>1</v>
      </c>
      <c r="RH35" s="396">
        <f>RG35/RC35</f>
        <v>9.9800399201596807E-2</v>
      </c>
      <c r="RI35" s="396"/>
      <c r="RJ35" s="396"/>
      <c r="RK35" s="396"/>
      <c r="RL35" s="397" t="s">
        <v>39</v>
      </c>
      <c r="RM35" s="287"/>
      <c r="RN35" s="248"/>
      <c r="RO35" s="13"/>
    </row>
    <row r="36" spans="1:483">
      <c r="A36" s="248" t="s">
        <v>899</v>
      </c>
      <c r="B36" s="249">
        <v>150</v>
      </c>
      <c r="C36" s="440" t="s">
        <v>127</v>
      </c>
      <c r="D36" s="250">
        <v>1033</v>
      </c>
      <c r="E36" s="251" t="s">
        <v>822</v>
      </c>
      <c r="F36" s="355" t="s">
        <v>823</v>
      </c>
      <c r="G36" s="248" t="s">
        <v>900</v>
      </c>
      <c r="H36" s="262"/>
      <c r="PW36" s="243"/>
      <c r="PX36" s="253">
        <v>14.57</v>
      </c>
      <c r="PY36" s="253">
        <v>16.03</v>
      </c>
      <c r="PZ36" s="383"/>
      <c r="QA36" s="390" t="s">
        <v>826</v>
      </c>
      <c r="QB36" s="395">
        <f t="shared" ref="QB36:QB46" si="61">PY36-PX36</f>
        <v>1.4600000000000009</v>
      </c>
      <c r="QC36" s="396">
        <f t="shared" ref="QC36:QC46" si="62">QB36/PX36</f>
        <v>0.10020590253946471</v>
      </c>
      <c r="QD36" s="396"/>
      <c r="QE36" s="396"/>
      <c r="QF36" s="396"/>
      <c r="QG36" s="397" t="s">
        <v>39</v>
      </c>
      <c r="QH36" s="287"/>
      <c r="QI36" s="248"/>
      <c r="QJ36" s="13"/>
      <c r="QM36" s="243"/>
      <c r="QN36" s="253">
        <v>14.57</v>
      </c>
      <c r="QO36" s="253">
        <v>16.03</v>
      </c>
      <c r="QP36" s="401"/>
      <c r="QQ36" s="390" t="s">
        <v>826</v>
      </c>
      <c r="QR36" s="395">
        <f t="shared" ref="QR36:QR46" si="63">QO36-QN36</f>
        <v>1.4600000000000009</v>
      </c>
      <c r="QS36" s="396">
        <f t="shared" ref="QS36:QS46" si="64">QR36/QN36</f>
        <v>0.10020590253946471</v>
      </c>
      <c r="QT36" s="396"/>
      <c r="QU36" s="396"/>
      <c r="QV36" s="396"/>
      <c r="QW36" s="397" t="s">
        <v>39</v>
      </c>
      <c r="QX36" s="287"/>
      <c r="QY36" s="248"/>
      <c r="QZ36" s="13"/>
      <c r="RB36" s="243"/>
      <c r="RC36" s="253">
        <v>14.57</v>
      </c>
      <c r="RD36" s="253">
        <v>16.03</v>
      </c>
      <c r="RE36" s="401"/>
      <c r="RF36" s="390" t="s">
        <v>826</v>
      </c>
      <c r="RG36" s="395">
        <f t="shared" ref="RG36:RG46" si="65">RD36-RC36</f>
        <v>1.4600000000000009</v>
      </c>
      <c r="RH36" s="396">
        <f t="shared" ref="RH36:RH46" si="66">RG36/RC36</f>
        <v>0.10020590253946471</v>
      </c>
      <c r="RI36" s="396"/>
      <c r="RJ36" s="396"/>
      <c r="RK36" s="396"/>
      <c r="RL36" s="397" t="s">
        <v>39</v>
      </c>
      <c r="RM36" s="287"/>
      <c r="RN36" s="248"/>
      <c r="RO36" s="13"/>
    </row>
    <row r="37" spans="1:483">
      <c r="A37" s="248" t="s">
        <v>901</v>
      </c>
      <c r="B37" s="249">
        <v>150</v>
      </c>
      <c r="C37" s="440" t="s">
        <v>127</v>
      </c>
      <c r="D37" s="250">
        <v>1033</v>
      </c>
      <c r="E37" s="251" t="s">
        <v>822</v>
      </c>
      <c r="F37" s="355" t="s">
        <v>823</v>
      </c>
      <c r="G37" s="248" t="s">
        <v>902</v>
      </c>
      <c r="H37" s="262"/>
      <c r="PW37" s="243"/>
      <c r="PX37" s="253">
        <v>13.5</v>
      </c>
      <c r="PY37" s="253">
        <v>14.85</v>
      </c>
      <c r="PZ37" s="383"/>
      <c r="QA37" s="390" t="s">
        <v>826</v>
      </c>
      <c r="QB37" s="395">
        <f t="shared" si="61"/>
        <v>1.3499999999999996</v>
      </c>
      <c r="QC37" s="396">
        <f t="shared" si="62"/>
        <v>9.9999999999999978E-2</v>
      </c>
      <c r="QD37" s="396"/>
      <c r="QE37" s="396"/>
      <c r="QF37" s="396"/>
      <c r="QG37" s="397" t="s">
        <v>39</v>
      </c>
      <c r="QH37" s="287"/>
      <c r="QI37" s="248"/>
      <c r="QJ37" s="13"/>
      <c r="QM37" s="243"/>
      <c r="QN37" s="253">
        <v>9</v>
      </c>
      <c r="QO37" s="253">
        <v>14.85</v>
      </c>
      <c r="QP37" s="401"/>
      <c r="QQ37" s="390" t="s">
        <v>826</v>
      </c>
      <c r="QR37" s="395">
        <f t="shared" si="63"/>
        <v>5.85</v>
      </c>
      <c r="QS37" s="396">
        <f t="shared" si="64"/>
        <v>0.64999999999999991</v>
      </c>
      <c r="QT37" s="396"/>
      <c r="QU37" s="396"/>
      <c r="QV37" s="396"/>
      <c r="QW37" s="397" t="s">
        <v>39</v>
      </c>
      <c r="QX37" s="287"/>
      <c r="QY37" s="248"/>
      <c r="QZ37" s="13"/>
      <c r="RB37" s="243"/>
      <c r="RC37" s="253">
        <v>9</v>
      </c>
      <c r="RD37" s="253">
        <v>14.85</v>
      </c>
      <c r="RE37" s="401"/>
      <c r="RF37" s="390" t="s">
        <v>826</v>
      </c>
      <c r="RG37" s="395">
        <f t="shared" si="65"/>
        <v>5.85</v>
      </c>
      <c r="RH37" s="396">
        <f t="shared" si="66"/>
        <v>0.64999999999999991</v>
      </c>
      <c r="RI37" s="396"/>
      <c r="RJ37" s="396"/>
      <c r="RK37" s="396"/>
      <c r="RL37" s="397" t="s">
        <v>39</v>
      </c>
      <c r="RM37" s="287"/>
      <c r="RN37" s="248"/>
      <c r="RO37" s="13"/>
    </row>
    <row r="38" spans="1:483">
      <c r="A38" s="248" t="s">
        <v>903</v>
      </c>
      <c r="B38" s="249">
        <v>150</v>
      </c>
      <c r="C38" s="248" t="s">
        <v>127</v>
      </c>
      <c r="D38" s="250">
        <v>1033</v>
      </c>
      <c r="E38" s="251" t="s">
        <v>822</v>
      </c>
      <c r="F38" s="355" t="s">
        <v>823</v>
      </c>
      <c r="G38" s="248" t="s">
        <v>904</v>
      </c>
      <c r="PW38" s="243"/>
      <c r="PX38" s="253">
        <v>13.5</v>
      </c>
      <c r="PY38" s="253">
        <v>14.85</v>
      </c>
      <c r="PZ38" s="383"/>
      <c r="QA38" s="390" t="s">
        <v>826</v>
      </c>
      <c r="QB38" s="395">
        <f t="shared" si="61"/>
        <v>1.3499999999999996</v>
      </c>
      <c r="QC38" s="396">
        <f t="shared" si="62"/>
        <v>9.9999999999999978E-2</v>
      </c>
      <c r="QD38" s="396"/>
      <c r="QE38" s="396"/>
      <c r="QF38" s="396"/>
      <c r="QG38" s="397" t="s">
        <v>39</v>
      </c>
      <c r="QH38" s="287"/>
      <c r="QI38" s="248"/>
      <c r="QJ38" s="13"/>
      <c r="QM38" s="243"/>
      <c r="QN38" s="253">
        <v>9</v>
      </c>
      <c r="QO38" s="253">
        <v>14.85</v>
      </c>
      <c r="QP38" s="401"/>
      <c r="QQ38" s="390" t="s">
        <v>826</v>
      </c>
      <c r="QR38" s="395">
        <f t="shared" si="63"/>
        <v>5.85</v>
      </c>
      <c r="QS38" s="396">
        <f t="shared" si="64"/>
        <v>0.64999999999999991</v>
      </c>
      <c r="QT38" s="396"/>
      <c r="QU38" s="396"/>
      <c r="QV38" s="396"/>
      <c r="QW38" s="397" t="s">
        <v>39</v>
      </c>
      <c r="QX38" s="287"/>
      <c r="QY38" s="248"/>
      <c r="QZ38" s="13"/>
      <c r="RB38" s="243"/>
      <c r="RC38" s="253">
        <v>9</v>
      </c>
      <c r="RD38" s="253">
        <v>14.85</v>
      </c>
      <c r="RE38" s="401"/>
      <c r="RF38" s="390" t="s">
        <v>826</v>
      </c>
      <c r="RG38" s="395">
        <f t="shared" si="65"/>
        <v>5.85</v>
      </c>
      <c r="RH38" s="396">
        <f t="shared" si="66"/>
        <v>0.64999999999999991</v>
      </c>
      <c r="RI38" s="396"/>
      <c r="RJ38" s="396"/>
      <c r="RK38" s="396"/>
      <c r="RL38" s="397" t="s">
        <v>39</v>
      </c>
      <c r="RM38" s="287"/>
      <c r="RN38" s="248"/>
      <c r="RO38" s="13"/>
    </row>
    <row r="39" spans="1:483">
      <c r="A39" s="248" t="s">
        <v>905</v>
      </c>
      <c r="B39" s="249">
        <v>150</v>
      </c>
      <c r="C39" s="248" t="s">
        <v>127</v>
      </c>
      <c r="D39" s="250">
        <v>1033</v>
      </c>
      <c r="E39" s="251" t="s">
        <v>822</v>
      </c>
      <c r="F39" s="355" t="s">
        <v>823</v>
      </c>
      <c r="G39" s="248" t="s">
        <v>906</v>
      </c>
      <c r="PW39" s="243"/>
      <c r="PX39" s="253">
        <v>13.5</v>
      </c>
      <c r="PY39" s="253">
        <v>14.85</v>
      </c>
      <c r="PZ39" s="383"/>
      <c r="QA39" s="390" t="s">
        <v>826</v>
      </c>
      <c r="QB39" s="395">
        <f t="shared" si="61"/>
        <v>1.3499999999999996</v>
      </c>
      <c r="QC39" s="396">
        <f t="shared" si="62"/>
        <v>9.9999999999999978E-2</v>
      </c>
      <c r="QD39" s="396"/>
      <c r="QE39" s="396"/>
      <c r="QF39" s="396"/>
      <c r="QG39" s="397" t="s">
        <v>39</v>
      </c>
      <c r="QH39" s="287"/>
      <c r="QI39" s="248"/>
      <c r="QJ39" s="13"/>
      <c r="QM39" s="243"/>
      <c r="QN39" s="253">
        <v>9</v>
      </c>
      <c r="QO39" s="253">
        <v>14.85</v>
      </c>
      <c r="QP39" s="401"/>
      <c r="QQ39" s="390" t="s">
        <v>826</v>
      </c>
      <c r="QR39" s="395">
        <f t="shared" si="63"/>
        <v>5.85</v>
      </c>
      <c r="QS39" s="396">
        <f t="shared" si="64"/>
        <v>0.64999999999999991</v>
      </c>
      <c r="QT39" s="396"/>
      <c r="QU39" s="396"/>
      <c r="QV39" s="396"/>
      <c r="QW39" s="397" t="s">
        <v>39</v>
      </c>
      <c r="QX39" s="287"/>
      <c r="QY39" s="248"/>
      <c r="QZ39" s="13"/>
      <c r="RB39" s="243"/>
      <c r="RC39" s="253">
        <v>9</v>
      </c>
      <c r="RD39" s="253">
        <v>14.85</v>
      </c>
      <c r="RE39" s="401"/>
      <c r="RF39" s="390" t="s">
        <v>826</v>
      </c>
      <c r="RG39" s="395">
        <f t="shared" si="65"/>
        <v>5.85</v>
      </c>
      <c r="RH39" s="396">
        <f t="shared" si="66"/>
        <v>0.64999999999999991</v>
      </c>
      <c r="RI39" s="396"/>
      <c r="RJ39" s="396"/>
      <c r="RK39" s="396"/>
      <c r="RL39" s="397" t="s">
        <v>39</v>
      </c>
      <c r="RM39" s="287"/>
      <c r="RN39" s="248"/>
      <c r="RO39" s="13"/>
    </row>
    <row r="40" spans="1:483">
      <c r="A40" s="248" t="s">
        <v>907</v>
      </c>
      <c r="B40" s="249">
        <v>150</v>
      </c>
      <c r="C40" s="248" t="s">
        <v>127</v>
      </c>
      <c r="D40" s="250">
        <v>1033</v>
      </c>
      <c r="E40" s="251" t="s">
        <v>822</v>
      </c>
      <c r="F40" s="355" t="s">
        <v>823</v>
      </c>
      <c r="G40" s="248" t="s">
        <v>908</v>
      </c>
      <c r="PW40" s="243"/>
      <c r="PX40" s="253">
        <v>14.89</v>
      </c>
      <c r="PY40" s="253">
        <v>16.38</v>
      </c>
      <c r="PZ40" s="383"/>
      <c r="QA40" s="390" t="s">
        <v>826</v>
      </c>
      <c r="QB40" s="395">
        <f t="shared" si="61"/>
        <v>1.4899999999999984</v>
      </c>
      <c r="QC40" s="396">
        <f t="shared" si="62"/>
        <v>0.10006715916722622</v>
      </c>
      <c r="QD40" s="396"/>
      <c r="QE40" s="396"/>
      <c r="QF40" s="396"/>
      <c r="QG40" s="397" t="s">
        <v>39</v>
      </c>
      <c r="QH40" s="287"/>
      <c r="QI40" s="248"/>
      <c r="QJ40" s="13"/>
      <c r="QM40" s="243"/>
      <c r="QN40" s="253">
        <v>14.89</v>
      </c>
      <c r="QO40" s="253">
        <v>16.38</v>
      </c>
      <c r="QP40" s="401"/>
      <c r="QQ40" s="390" t="s">
        <v>826</v>
      </c>
      <c r="QR40" s="395">
        <f t="shared" si="63"/>
        <v>1.4899999999999984</v>
      </c>
      <c r="QS40" s="396">
        <f t="shared" si="64"/>
        <v>0.10006715916722622</v>
      </c>
      <c r="QT40" s="396"/>
      <c r="QU40" s="396"/>
      <c r="QV40" s="396"/>
      <c r="QW40" s="397" t="s">
        <v>39</v>
      </c>
      <c r="QX40" s="287"/>
      <c r="QY40" s="248"/>
      <c r="QZ40" s="13"/>
      <c r="RB40" s="243"/>
      <c r="RC40" s="253">
        <v>14.89</v>
      </c>
      <c r="RD40" s="253">
        <v>16.38</v>
      </c>
      <c r="RE40" s="401"/>
      <c r="RF40" s="390" t="s">
        <v>826</v>
      </c>
      <c r="RG40" s="395">
        <f t="shared" si="65"/>
        <v>1.4899999999999984</v>
      </c>
      <c r="RH40" s="396">
        <f t="shared" si="66"/>
        <v>0.10006715916722622</v>
      </c>
      <c r="RI40" s="396"/>
      <c r="RJ40" s="396"/>
      <c r="RK40" s="396"/>
      <c r="RL40" s="397" t="s">
        <v>39</v>
      </c>
      <c r="RM40" s="287"/>
      <c r="RN40" s="248"/>
      <c r="RO40" s="13"/>
    </row>
    <row r="41" spans="1:483">
      <c r="A41" s="248" t="s">
        <v>909</v>
      </c>
      <c r="B41" s="249">
        <v>150</v>
      </c>
      <c r="C41" s="248" t="s">
        <v>127</v>
      </c>
      <c r="D41" s="250">
        <v>1033</v>
      </c>
      <c r="E41" s="251" t="s">
        <v>822</v>
      </c>
      <c r="F41" s="355" t="s">
        <v>823</v>
      </c>
      <c r="G41" s="248" t="s">
        <v>910</v>
      </c>
      <c r="OS41">
        <f>12.9+0.4</f>
        <v>13.3</v>
      </c>
      <c r="PW41" s="243"/>
      <c r="PX41" s="253">
        <v>10.8</v>
      </c>
      <c r="PY41" s="253">
        <v>13.08</v>
      </c>
      <c r="PZ41" s="383"/>
      <c r="QA41" s="390" t="s">
        <v>826</v>
      </c>
      <c r="QB41" s="395">
        <f t="shared" si="61"/>
        <v>2.2799999999999994</v>
      </c>
      <c r="QC41" s="396">
        <f t="shared" si="62"/>
        <v>0.21111111111111103</v>
      </c>
      <c r="QD41" s="396"/>
      <c r="QE41" s="396"/>
      <c r="QF41" s="396"/>
      <c r="QG41" s="397" t="s">
        <v>39</v>
      </c>
      <c r="QH41" s="287"/>
      <c r="QI41" s="248"/>
      <c r="QJ41" s="13"/>
      <c r="QM41" s="243"/>
      <c r="QN41" s="253">
        <v>10.8</v>
      </c>
      <c r="QO41" s="253">
        <v>13.08</v>
      </c>
      <c r="QP41" s="401"/>
      <c r="QQ41" s="390" t="s">
        <v>826</v>
      </c>
      <c r="QR41" s="395">
        <f t="shared" si="63"/>
        <v>2.2799999999999994</v>
      </c>
      <c r="QS41" s="396">
        <f t="shared" si="64"/>
        <v>0.21111111111111103</v>
      </c>
      <c r="QT41" s="396"/>
      <c r="QU41" s="396"/>
      <c r="QV41" s="396"/>
      <c r="QW41" s="397" t="s">
        <v>39</v>
      </c>
      <c r="QX41" s="287"/>
      <c r="QY41" s="248"/>
      <c r="QZ41" s="13"/>
      <c r="RB41" s="243"/>
      <c r="RC41" s="253">
        <v>10.8</v>
      </c>
      <c r="RD41" s="253">
        <v>13.08</v>
      </c>
      <c r="RE41" s="401"/>
      <c r="RF41" s="390" t="s">
        <v>826</v>
      </c>
      <c r="RG41" s="395">
        <f t="shared" si="65"/>
        <v>2.2799999999999994</v>
      </c>
      <c r="RH41" s="396">
        <f t="shared" si="66"/>
        <v>0.21111111111111103</v>
      </c>
      <c r="RI41" s="396"/>
      <c r="RJ41" s="396"/>
      <c r="RK41" s="396"/>
      <c r="RL41" s="397" t="s">
        <v>39</v>
      </c>
      <c r="RM41" s="287"/>
      <c r="RN41" s="248"/>
      <c r="RO41" s="13"/>
    </row>
    <row r="42" spans="1:483">
      <c r="A42" s="248" t="s">
        <v>911</v>
      </c>
      <c r="B42" s="249">
        <v>150</v>
      </c>
      <c r="C42" s="248" t="s">
        <v>127</v>
      </c>
      <c r="D42" s="250">
        <v>1033</v>
      </c>
      <c r="E42" s="251" t="s">
        <v>822</v>
      </c>
      <c r="F42" s="355" t="s">
        <v>823</v>
      </c>
      <c r="G42" s="248" t="s">
        <v>912</v>
      </c>
      <c r="PW42" s="243"/>
      <c r="PX42" s="253">
        <v>11.46</v>
      </c>
      <c r="PY42" s="253">
        <v>12.61</v>
      </c>
      <c r="PZ42" s="383"/>
      <c r="QA42" s="390" t="s">
        <v>826</v>
      </c>
      <c r="QB42" s="395">
        <f t="shared" si="61"/>
        <v>1.1499999999999986</v>
      </c>
      <c r="QC42" s="396">
        <f t="shared" si="62"/>
        <v>0.10034904013961593</v>
      </c>
      <c r="QD42" s="396"/>
      <c r="QE42" s="396"/>
      <c r="QF42" s="396"/>
      <c r="QG42" s="397" t="s">
        <v>39</v>
      </c>
      <c r="QH42" s="287"/>
      <c r="QI42" s="248"/>
      <c r="QJ42" s="13"/>
      <c r="QM42" s="243"/>
      <c r="QN42" s="253">
        <v>11.46</v>
      </c>
      <c r="QO42" s="253">
        <v>12.61</v>
      </c>
      <c r="QP42" s="401"/>
      <c r="QQ42" s="390" t="s">
        <v>826</v>
      </c>
      <c r="QR42" s="395">
        <f t="shared" si="63"/>
        <v>1.1499999999999986</v>
      </c>
      <c r="QS42" s="396">
        <f t="shared" si="64"/>
        <v>0.10034904013961593</v>
      </c>
      <c r="QT42" s="396"/>
      <c r="QU42" s="396"/>
      <c r="QV42" s="396"/>
      <c r="QW42" s="397" t="s">
        <v>39</v>
      </c>
      <c r="QX42" s="287"/>
      <c r="QY42" s="248"/>
      <c r="QZ42" s="13"/>
      <c r="RB42" s="243"/>
      <c r="RC42" s="253">
        <v>11.46</v>
      </c>
      <c r="RD42" s="253">
        <v>12.61</v>
      </c>
      <c r="RE42" s="401"/>
      <c r="RF42" s="390" t="s">
        <v>826</v>
      </c>
      <c r="RG42" s="395">
        <f t="shared" si="65"/>
        <v>1.1499999999999986</v>
      </c>
      <c r="RH42" s="396">
        <f t="shared" si="66"/>
        <v>0.10034904013961593</v>
      </c>
      <c r="RI42" s="396"/>
      <c r="RJ42" s="396"/>
      <c r="RK42" s="396"/>
      <c r="RL42" s="397" t="s">
        <v>39</v>
      </c>
      <c r="RM42" s="287"/>
      <c r="RN42" s="248"/>
      <c r="RO42" s="13"/>
    </row>
    <row r="43" spans="1:483">
      <c r="A43" s="248" t="s">
        <v>913</v>
      </c>
      <c r="B43" s="249">
        <v>150</v>
      </c>
      <c r="C43" s="248" t="s">
        <v>127</v>
      </c>
      <c r="D43" s="250">
        <v>1033</v>
      </c>
      <c r="E43" s="251" t="s">
        <v>822</v>
      </c>
      <c r="F43" s="355" t="s">
        <v>823</v>
      </c>
      <c r="G43" s="248" t="s">
        <v>914</v>
      </c>
      <c r="PW43" s="243"/>
      <c r="PX43" s="253">
        <v>14.57</v>
      </c>
      <c r="PY43" s="253">
        <v>16.03</v>
      </c>
      <c r="PZ43" s="383"/>
      <c r="QA43" s="390" t="s">
        <v>826</v>
      </c>
      <c r="QB43" s="395">
        <f t="shared" si="61"/>
        <v>1.4600000000000009</v>
      </c>
      <c r="QC43" s="396">
        <f t="shared" si="62"/>
        <v>0.10020590253946471</v>
      </c>
      <c r="QD43" s="396"/>
      <c r="QE43" s="396"/>
      <c r="QF43" s="396"/>
      <c r="QG43" s="397" t="s">
        <v>39</v>
      </c>
      <c r="QH43" s="287"/>
      <c r="QI43" s="248"/>
      <c r="QJ43" s="13"/>
      <c r="QM43" s="243"/>
      <c r="QN43" s="253">
        <v>14.57</v>
      </c>
      <c r="QO43" s="253">
        <v>16.03</v>
      </c>
      <c r="QP43" s="401"/>
      <c r="QQ43" s="390" t="s">
        <v>826</v>
      </c>
      <c r="QR43" s="395">
        <f t="shared" si="63"/>
        <v>1.4600000000000009</v>
      </c>
      <c r="QS43" s="396">
        <f t="shared" si="64"/>
        <v>0.10020590253946471</v>
      </c>
      <c r="QT43" s="396"/>
      <c r="QU43" s="396"/>
      <c r="QV43" s="396"/>
      <c r="QW43" s="397" t="s">
        <v>39</v>
      </c>
      <c r="QX43" s="287"/>
      <c r="QY43" s="248"/>
      <c r="QZ43" s="13"/>
      <c r="RB43" s="243"/>
      <c r="RC43" s="253">
        <v>14.57</v>
      </c>
      <c r="RD43" s="253">
        <v>16.03</v>
      </c>
      <c r="RE43" s="401"/>
      <c r="RF43" s="390" t="s">
        <v>826</v>
      </c>
      <c r="RG43" s="395">
        <f t="shared" si="65"/>
        <v>1.4600000000000009</v>
      </c>
      <c r="RH43" s="396">
        <f t="shared" si="66"/>
        <v>0.10020590253946471</v>
      </c>
      <c r="RI43" s="396"/>
      <c r="RJ43" s="396"/>
      <c r="RK43" s="396"/>
      <c r="RL43" s="397" t="s">
        <v>39</v>
      </c>
      <c r="RM43" s="287"/>
      <c r="RN43" s="248"/>
      <c r="RO43" s="13"/>
    </row>
    <row r="44" spans="1:483">
      <c r="A44" s="248" t="s">
        <v>915</v>
      </c>
      <c r="B44" s="249">
        <v>150</v>
      </c>
      <c r="C44" s="248" t="s">
        <v>127</v>
      </c>
      <c r="D44" s="250">
        <v>1033</v>
      </c>
      <c r="E44" s="251" t="s">
        <v>822</v>
      </c>
      <c r="F44" s="355" t="s">
        <v>823</v>
      </c>
      <c r="G44" s="248" t="s">
        <v>916</v>
      </c>
      <c r="PW44" s="243"/>
      <c r="PX44" s="253">
        <v>5.82</v>
      </c>
      <c r="PY44" s="253">
        <v>6.4</v>
      </c>
      <c r="PZ44" s="383"/>
      <c r="QA44" s="390" t="s">
        <v>826</v>
      </c>
      <c r="QB44" s="395">
        <f t="shared" si="61"/>
        <v>0.58000000000000007</v>
      </c>
      <c r="QC44" s="396">
        <f t="shared" si="62"/>
        <v>9.9656357388316158E-2</v>
      </c>
      <c r="QD44" s="396"/>
      <c r="QE44" s="396"/>
      <c r="QF44" s="396"/>
      <c r="QG44" s="397" t="s">
        <v>39</v>
      </c>
      <c r="QH44" s="287"/>
      <c r="QI44" s="248"/>
      <c r="QJ44" s="13"/>
      <c r="QM44" s="243"/>
      <c r="QN44" s="253">
        <v>5.82</v>
      </c>
      <c r="QO44" s="253">
        <v>6.4</v>
      </c>
      <c r="QP44" s="401"/>
      <c r="QQ44" s="390" t="s">
        <v>826</v>
      </c>
      <c r="QR44" s="395">
        <f t="shared" si="63"/>
        <v>0.58000000000000007</v>
      </c>
      <c r="QS44" s="396">
        <f t="shared" si="64"/>
        <v>9.9656357388316158E-2</v>
      </c>
      <c r="QT44" s="396"/>
      <c r="QU44" s="396"/>
      <c r="QV44" s="396"/>
      <c r="QW44" s="397" t="s">
        <v>39</v>
      </c>
      <c r="QX44" s="287"/>
      <c r="QY44" s="248"/>
      <c r="QZ44" s="13"/>
      <c r="RB44" s="243"/>
      <c r="RC44" s="253">
        <v>5.82</v>
      </c>
      <c r="RD44" s="253">
        <v>6.4</v>
      </c>
      <c r="RE44" s="401"/>
      <c r="RF44" s="390" t="s">
        <v>826</v>
      </c>
      <c r="RG44" s="395">
        <f t="shared" si="65"/>
        <v>0.58000000000000007</v>
      </c>
      <c r="RH44" s="396">
        <f t="shared" si="66"/>
        <v>9.9656357388316158E-2</v>
      </c>
      <c r="RI44" s="396"/>
      <c r="RJ44" s="396"/>
      <c r="RK44" s="396"/>
      <c r="RL44" s="397" t="s">
        <v>39</v>
      </c>
      <c r="RM44" s="287"/>
      <c r="RN44" s="248"/>
      <c r="RO44" s="13"/>
    </row>
    <row r="45" spans="1:483">
      <c r="A45" s="248" t="s">
        <v>917</v>
      </c>
      <c r="B45" s="249">
        <v>150</v>
      </c>
      <c r="C45" s="248" t="s">
        <v>127</v>
      </c>
      <c r="D45" s="250">
        <v>1033</v>
      </c>
      <c r="E45" s="251" t="s">
        <v>822</v>
      </c>
      <c r="F45" s="355" t="s">
        <v>823</v>
      </c>
      <c r="G45" s="248" t="s">
        <v>918</v>
      </c>
      <c r="PW45" s="243"/>
      <c r="PX45" s="253">
        <v>10.58</v>
      </c>
      <c r="PY45" s="253">
        <v>11</v>
      </c>
      <c r="PZ45" s="383"/>
      <c r="QA45" s="390" t="s">
        <v>826</v>
      </c>
      <c r="QB45" s="395">
        <f t="shared" si="61"/>
        <v>0.41999999999999993</v>
      </c>
      <c r="QC45" s="396">
        <f t="shared" si="62"/>
        <v>3.9697542533081276E-2</v>
      </c>
      <c r="QD45" s="396"/>
      <c r="QE45" s="396"/>
      <c r="QF45" s="396"/>
      <c r="QG45" s="397" t="s">
        <v>39</v>
      </c>
      <c r="QH45" s="287"/>
      <c r="QI45" s="248"/>
      <c r="QJ45" s="13"/>
      <c r="QM45" s="243"/>
      <c r="QN45" s="253">
        <v>10.58</v>
      </c>
      <c r="QO45" s="253">
        <v>11</v>
      </c>
      <c r="QP45" s="401"/>
      <c r="QQ45" s="390" t="s">
        <v>826</v>
      </c>
      <c r="QR45" s="395">
        <f t="shared" si="63"/>
        <v>0.41999999999999993</v>
      </c>
      <c r="QS45" s="396">
        <f t="shared" si="64"/>
        <v>3.9697542533081276E-2</v>
      </c>
      <c r="QT45" s="396"/>
      <c r="QU45" s="396"/>
      <c r="QV45" s="396"/>
      <c r="QW45" s="397" t="s">
        <v>39</v>
      </c>
      <c r="QX45" s="287"/>
      <c r="QY45" s="248"/>
      <c r="QZ45" s="13"/>
      <c r="RB45" s="243"/>
      <c r="RC45" s="253">
        <v>10.58</v>
      </c>
      <c r="RD45" s="253">
        <v>11</v>
      </c>
      <c r="RE45" s="401"/>
      <c r="RF45" s="390" t="s">
        <v>826</v>
      </c>
      <c r="RG45" s="395">
        <f t="shared" si="65"/>
        <v>0.41999999999999993</v>
      </c>
      <c r="RH45" s="396">
        <f t="shared" si="66"/>
        <v>3.9697542533081276E-2</v>
      </c>
      <c r="RI45" s="396"/>
      <c r="RJ45" s="396"/>
      <c r="RK45" s="396"/>
      <c r="RL45" s="397" t="s">
        <v>39</v>
      </c>
      <c r="RM45" s="287"/>
      <c r="RN45" s="248"/>
      <c r="RO45" s="13"/>
    </row>
    <row r="46" spans="1:483">
      <c r="A46" s="248" t="s">
        <v>919</v>
      </c>
      <c r="B46" s="249">
        <v>150</v>
      </c>
      <c r="C46" s="248" t="s">
        <v>127</v>
      </c>
      <c r="D46" s="250">
        <v>1033</v>
      </c>
      <c r="E46" s="251" t="s">
        <v>822</v>
      </c>
      <c r="F46" s="355" t="s">
        <v>823</v>
      </c>
      <c r="G46" s="248" t="s">
        <v>920</v>
      </c>
      <c r="OW46">
        <f>434/5000</f>
        <v>8.6800000000000002E-2</v>
      </c>
      <c r="PW46" s="243"/>
      <c r="PX46" s="253">
        <v>8.56</v>
      </c>
      <c r="PY46" s="465">
        <v>9.35</v>
      </c>
      <c r="PZ46" s="383"/>
      <c r="QA46" s="390" t="s">
        <v>826</v>
      </c>
      <c r="QB46" s="395">
        <f t="shared" si="61"/>
        <v>0.78999999999999915</v>
      </c>
      <c r="QC46" s="396">
        <f t="shared" si="62"/>
        <v>9.2289719626168124E-2</v>
      </c>
      <c r="QD46" s="396"/>
      <c r="QE46" s="396"/>
      <c r="QF46" s="396"/>
      <c r="QG46" s="397" t="s">
        <v>39</v>
      </c>
      <c r="QH46" s="287"/>
      <c r="QI46" s="248"/>
      <c r="QJ46" s="13"/>
      <c r="QM46" s="243"/>
      <c r="QN46" s="253">
        <v>8.56</v>
      </c>
      <c r="QO46" s="465">
        <v>9.35</v>
      </c>
      <c r="QP46" s="401"/>
      <c r="QQ46" s="390" t="s">
        <v>826</v>
      </c>
      <c r="QR46" s="395">
        <f t="shared" si="63"/>
        <v>0.78999999999999915</v>
      </c>
      <c r="QS46" s="396">
        <f t="shared" si="64"/>
        <v>9.2289719626168124E-2</v>
      </c>
      <c r="QT46" s="396"/>
      <c r="QU46" s="396"/>
      <c r="QV46" s="396"/>
      <c r="QW46" s="397" t="s">
        <v>39</v>
      </c>
      <c r="QX46" s="287"/>
      <c r="QY46" s="248"/>
      <c r="QZ46" s="13"/>
      <c r="RB46" s="243"/>
      <c r="RC46" s="253">
        <v>8.56</v>
      </c>
      <c r="RD46" s="465">
        <v>9.35</v>
      </c>
      <c r="RE46" s="401"/>
      <c r="RF46" s="390" t="s">
        <v>826</v>
      </c>
      <c r="RG46" s="395">
        <f t="shared" si="65"/>
        <v>0.78999999999999915</v>
      </c>
      <c r="RH46" s="396">
        <f t="shared" si="66"/>
        <v>9.2289719626168124E-2</v>
      </c>
      <c r="RI46" s="396"/>
      <c r="RJ46" s="396"/>
      <c r="RK46" s="396"/>
      <c r="RL46" s="397" t="s">
        <v>39</v>
      </c>
      <c r="RM46" s="287"/>
      <c r="RN46" s="248"/>
      <c r="RO46" s="13"/>
    </row>
    <row r="50" spans="439:439">
      <c r="PW50" s="418" t="s">
        <v>921</v>
      </c>
    </row>
  </sheetData>
  <autoFilter ref="A2:XDW46" xr:uid="{04FA48A1-953B-4CBB-BCCD-3B50D12F2940}"/>
  <phoneticPr fontId="19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E24B-A392-4F33-AC35-F494ED547A4C}">
  <sheetPr codeName="Tabelle2"/>
  <dimension ref="A1:HR28"/>
  <sheetViews>
    <sheetView topLeftCell="E1" zoomScale="120" zoomScaleNormal="120" workbookViewId="0">
      <selection activeCell="HC37" sqref="HC37"/>
    </sheetView>
  </sheetViews>
  <sheetFormatPr baseColWidth="10" defaultColWidth="9.140625" defaultRowHeight="15"/>
  <cols>
    <col min="1" max="1" width="19.42578125" customWidth="1"/>
    <col min="3" max="3" width="17.42578125" customWidth="1"/>
    <col min="5" max="5" width="14.140625" customWidth="1"/>
    <col min="6" max="6" width="52" customWidth="1"/>
    <col min="7" max="7" width="8.42578125" customWidth="1"/>
    <col min="8" max="8" width="12.140625" hidden="1" customWidth="1"/>
    <col min="9" max="9" width="16.42578125" hidden="1" customWidth="1"/>
    <col min="10" max="10" width="16.7109375" hidden="1" customWidth="1"/>
    <col min="11" max="11" width="17.42578125" hidden="1" customWidth="1"/>
    <col min="12" max="12" width="10.42578125" hidden="1" customWidth="1"/>
    <col min="13" max="14" width="12.42578125" hidden="1" customWidth="1"/>
    <col min="15" max="15" width="13.7109375" hidden="1" customWidth="1"/>
    <col min="16" max="16" width="13.42578125" hidden="1" customWidth="1"/>
    <col min="17" max="17" width="17.42578125" hidden="1" customWidth="1"/>
    <col min="18" max="18" width="14.7109375" hidden="1" customWidth="1"/>
    <col min="19" max="19" width="17.42578125" hidden="1" customWidth="1"/>
    <col min="20" max="20" width="15.140625" hidden="1" customWidth="1"/>
    <col min="21" max="22" width="7.42578125" hidden="1" customWidth="1"/>
    <col min="23" max="23" width="12" hidden="1" customWidth="1"/>
    <col min="24" max="24" width="12.42578125" hidden="1" customWidth="1"/>
    <col min="25" max="25" width="6.42578125" hidden="1" customWidth="1"/>
    <col min="26" max="26" width="8" hidden="1" customWidth="1"/>
    <col min="27" max="28" width="14.140625" hidden="1" customWidth="1"/>
    <col min="29" max="29" width="6.42578125" hidden="1" customWidth="1"/>
    <col min="30" max="30" width="8" hidden="1" customWidth="1"/>
    <col min="31" max="32" width="15.42578125" hidden="1" customWidth="1"/>
    <col min="33" max="33" width="6.42578125" hidden="1" customWidth="1"/>
    <col min="34" max="34" width="8" hidden="1" customWidth="1"/>
    <col min="35" max="35" width="9.42578125" hidden="1" customWidth="1"/>
    <col min="36" max="36" width="15.42578125" hidden="1" customWidth="1"/>
    <col min="37" max="37" width="12.140625" hidden="1" customWidth="1"/>
    <col min="38" max="38" width="30" hidden="1" customWidth="1"/>
    <col min="39" max="39" width="12" hidden="1" customWidth="1"/>
    <col min="40" max="40" width="12.42578125" hidden="1" customWidth="1"/>
    <col min="41" max="41" width="6.42578125" hidden="1" customWidth="1"/>
    <col min="42" max="42" width="8" hidden="1" customWidth="1"/>
    <col min="43" max="44" width="14.140625" hidden="1" customWidth="1"/>
    <col min="45" max="45" width="6.42578125" hidden="1" customWidth="1"/>
    <col min="46" max="46" width="8" hidden="1" customWidth="1"/>
    <col min="47" max="48" width="15.42578125" hidden="1" customWidth="1"/>
    <col min="49" max="49" width="6.42578125" hidden="1" customWidth="1"/>
    <col min="50" max="50" width="8" hidden="1" customWidth="1"/>
    <col min="51" max="52" width="15.42578125" hidden="1" customWidth="1"/>
    <col min="53" max="53" width="8.7109375" hidden="1" customWidth="1"/>
    <col min="54" max="54" width="9.140625" hidden="1" customWidth="1"/>
    <col min="55" max="55" width="9.42578125" hidden="1" customWidth="1"/>
    <col min="56" max="56" width="15.42578125" hidden="1" customWidth="1"/>
    <col min="57" max="57" width="8.42578125" hidden="1" customWidth="1"/>
    <col min="58" max="58" width="30" hidden="1" customWidth="1"/>
    <col min="59" max="59" width="12" hidden="1" customWidth="1"/>
    <col min="60" max="60" width="12.42578125" hidden="1" customWidth="1"/>
    <col min="61" max="61" width="6.42578125" hidden="1" customWidth="1"/>
    <col min="62" max="62" width="8" hidden="1" customWidth="1"/>
    <col min="63" max="64" width="14.140625" hidden="1" customWidth="1"/>
    <col min="65" max="65" width="6.42578125" hidden="1" customWidth="1"/>
    <col min="66" max="66" width="8" hidden="1" customWidth="1"/>
    <col min="67" max="68" width="15.42578125" hidden="1" customWidth="1"/>
    <col min="69" max="69" width="6.42578125" hidden="1" customWidth="1"/>
    <col min="70" max="70" width="8" hidden="1" customWidth="1"/>
    <col min="71" max="72" width="15.42578125" hidden="1" customWidth="1"/>
    <col min="73" max="73" width="9.42578125" hidden="1" customWidth="1"/>
    <col min="74" max="74" width="15.42578125" hidden="1" customWidth="1"/>
    <col min="75" max="75" width="9.140625" hidden="1" customWidth="1"/>
    <col min="76" max="76" width="12" hidden="1" customWidth="1"/>
    <col min="77" max="77" width="16.42578125" hidden="1" customWidth="1"/>
    <col min="78" max="78" width="17.42578125" hidden="1" customWidth="1"/>
    <col min="79" max="79" width="11.42578125" hidden="1" customWidth="1"/>
    <col min="80" max="80" width="10.42578125" hidden="1" customWidth="1"/>
    <col min="81" max="81" width="18.42578125" hidden="1" customWidth="1"/>
    <col min="82" max="82" width="19.140625" hidden="1" customWidth="1"/>
    <col min="83" max="83" width="9.140625" hidden="1" customWidth="1"/>
    <col min="84" max="84" width="16.140625" hidden="1" customWidth="1"/>
    <col min="85" max="85" width="18.42578125" hidden="1" customWidth="1"/>
    <col min="86" max="86" width="16.42578125" hidden="1" customWidth="1"/>
    <col min="87" max="89" width="9.140625" hidden="1" customWidth="1"/>
    <col min="90" max="90" width="18" hidden="1" customWidth="1"/>
    <col min="91" max="91" width="9.140625" hidden="1" customWidth="1"/>
    <col min="92" max="92" width="12" hidden="1" customWidth="1"/>
    <col min="93" max="93" width="16.42578125" hidden="1" customWidth="1"/>
    <col min="94" max="94" width="17.42578125" hidden="1" customWidth="1"/>
    <col min="95" max="95" width="11.42578125" hidden="1" customWidth="1"/>
    <col min="96" max="96" width="10.42578125" hidden="1" customWidth="1"/>
    <col min="97" max="97" width="18.42578125" hidden="1" customWidth="1"/>
    <col min="98" max="98" width="19.140625" hidden="1" customWidth="1"/>
    <col min="99" max="99" width="9.140625" hidden="1" customWidth="1"/>
    <col min="100" max="100" width="16.140625" hidden="1" customWidth="1"/>
    <col min="101" max="101" width="18.42578125" hidden="1" customWidth="1"/>
    <col min="102" max="102" width="16.42578125" hidden="1" customWidth="1"/>
    <col min="103" max="105" width="9.140625" hidden="1" customWidth="1"/>
    <col min="106" max="106" width="18" hidden="1" customWidth="1"/>
    <col min="107" max="107" width="9.140625" hidden="1" customWidth="1"/>
    <col min="108" max="108" width="0" hidden="1" customWidth="1"/>
    <col min="109" max="109" width="9.140625" hidden="1" customWidth="1"/>
    <col min="110" max="111" width="12.42578125" hidden="1" customWidth="1"/>
    <col min="112" max="112" width="13.140625" hidden="1" customWidth="1"/>
    <col min="113" max="114" width="9.140625" hidden="1" customWidth="1"/>
    <col min="115" max="117" width="14.140625" hidden="1" customWidth="1"/>
    <col min="118" max="119" width="9.140625" hidden="1" customWidth="1"/>
    <col min="120" max="121" width="15.42578125" hidden="1" customWidth="1"/>
    <col min="122" max="122" width="17.42578125" hidden="1" customWidth="1"/>
    <col min="123" max="124" width="9.140625" hidden="1" customWidth="1"/>
    <col min="125" max="125" width="13.140625" hidden="1" customWidth="1"/>
    <col min="126" max="126" width="20.7109375" hidden="1" customWidth="1"/>
    <col min="127" max="128" width="0" hidden="1" customWidth="1"/>
    <col min="129" max="130" width="12.42578125" hidden="1" customWidth="1"/>
    <col min="131" max="131" width="13.140625" hidden="1" customWidth="1"/>
    <col min="132" max="133" width="0" hidden="1" customWidth="1"/>
    <col min="134" max="136" width="14.140625" hidden="1" customWidth="1"/>
    <col min="137" max="138" width="0" hidden="1" customWidth="1"/>
    <col min="139" max="140" width="15.42578125" hidden="1" customWidth="1"/>
    <col min="141" max="141" width="17.42578125" hidden="1" customWidth="1"/>
    <col min="142" max="143" width="0" hidden="1" customWidth="1"/>
    <col min="144" max="144" width="13.140625" hidden="1" customWidth="1"/>
    <col min="145" max="145" width="20.7109375" hidden="1" customWidth="1"/>
    <col min="146" max="147" width="0" hidden="1" customWidth="1"/>
    <col min="148" max="148" width="13.42578125" hidden="1" customWidth="1"/>
    <col min="149" max="149" width="13.140625" hidden="1" customWidth="1"/>
    <col min="150" max="150" width="17.42578125" hidden="1" customWidth="1"/>
    <col min="151" max="151" width="0" hidden="1" customWidth="1"/>
    <col min="152" max="152" width="9.140625" hidden="1" customWidth="1"/>
    <col min="153" max="153" width="13.42578125" hidden="1" customWidth="1"/>
    <col min="154" max="154" width="12.7109375" hidden="1" customWidth="1"/>
    <col min="155" max="155" width="13" hidden="1" customWidth="1"/>
    <col min="156" max="158" width="0" hidden="1" customWidth="1"/>
    <col min="159" max="159" width="11.42578125" hidden="1" customWidth="1"/>
    <col min="160" max="166" width="0" hidden="1" customWidth="1"/>
    <col min="167" max="167" width="9.140625" hidden="1" customWidth="1"/>
    <col min="168" max="168" width="12" hidden="1" customWidth="1"/>
    <col min="169" max="169" width="13.140625" hidden="1" customWidth="1"/>
    <col min="170" max="171" width="17.42578125" hidden="1" customWidth="1"/>
    <col min="172" max="174" width="0" hidden="1" customWidth="1"/>
    <col min="175" max="175" width="12.7109375" hidden="1" customWidth="1"/>
    <col min="176" max="176" width="13" hidden="1" customWidth="1"/>
    <col min="177" max="179" width="0" hidden="1" customWidth="1"/>
    <col min="180" max="180" width="11.42578125" hidden="1" customWidth="1"/>
    <col min="181" max="181" width="12.140625" hidden="1" customWidth="1"/>
    <col min="182" max="184" width="0" hidden="1" customWidth="1"/>
    <col min="185" max="185" width="17.42578125" hidden="1" customWidth="1"/>
    <col min="186" max="188" width="0" hidden="1" customWidth="1"/>
    <col min="189" max="189" width="12" hidden="1" customWidth="1"/>
    <col min="190" max="190" width="13.140625" hidden="1" customWidth="1"/>
    <col min="191" max="192" width="17.42578125" hidden="1" customWidth="1"/>
    <col min="193" max="195" width="0" hidden="1" customWidth="1"/>
    <col min="196" max="196" width="12.7109375" hidden="1" customWidth="1"/>
    <col min="197" max="197" width="13" hidden="1" customWidth="1"/>
    <col min="198" max="200" width="0" hidden="1" customWidth="1"/>
    <col min="201" max="201" width="11.42578125" hidden="1" customWidth="1"/>
    <col min="202" max="202" width="12.140625" hidden="1" customWidth="1"/>
    <col min="203" max="205" width="0" hidden="1" customWidth="1"/>
    <col min="206" max="206" width="17.42578125" hidden="1" customWidth="1"/>
    <col min="209" max="209" width="12" bestFit="1" customWidth="1"/>
    <col min="210" max="210" width="13.140625" customWidth="1"/>
    <col min="211" max="212" width="17.42578125" customWidth="1"/>
    <col min="215" max="215" width="0" hidden="1" customWidth="1"/>
    <col min="216" max="216" width="12.7109375" customWidth="1"/>
    <col min="217" max="217" width="13" customWidth="1"/>
    <col min="220" max="220" width="0" hidden="1" customWidth="1"/>
    <col min="221" max="221" width="11.42578125" customWidth="1"/>
    <col min="222" max="222" width="12.140625" customWidth="1"/>
    <col min="226" max="226" width="17.42578125" customWidth="1"/>
  </cols>
  <sheetData>
    <row r="1" spans="1:226">
      <c r="H1" s="2">
        <v>45047</v>
      </c>
      <c r="V1" s="2">
        <v>45078</v>
      </c>
      <c r="AL1" s="2">
        <v>45108</v>
      </c>
      <c r="BF1" s="2">
        <v>45139</v>
      </c>
      <c r="BX1" s="2">
        <v>45200</v>
      </c>
      <c r="CN1" s="2">
        <v>45200</v>
      </c>
      <c r="DE1" s="2">
        <v>45292</v>
      </c>
      <c r="DX1" s="2">
        <v>45323</v>
      </c>
      <c r="EQ1" s="2">
        <v>45352</v>
      </c>
      <c r="FK1" s="2">
        <v>45536</v>
      </c>
      <c r="GF1" s="2">
        <v>45809</v>
      </c>
      <c r="GZ1" s="2">
        <v>45931</v>
      </c>
    </row>
    <row r="2" spans="1:226" ht="32.25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7</v>
      </c>
      <c r="H2" s="5" t="s">
        <v>9</v>
      </c>
      <c r="I2" s="185" t="s">
        <v>922</v>
      </c>
      <c r="J2" s="6" t="s">
        <v>11</v>
      </c>
      <c r="K2" s="6" t="s">
        <v>12</v>
      </c>
      <c r="L2" s="7" t="s">
        <v>13</v>
      </c>
      <c r="M2" s="7" t="s">
        <v>14</v>
      </c>
      <c r="N2" s="8" t="s">
        <v>15</v>
      </c>
      <c r="O2" s="7" t="s">
        <v>16</v>
      </c>
      <c r="P2" s="7" t="s">
        <v>17</v>
      </c>
      <c r="Q2" s="7" t="s">
        <v>18</v>
      </c>
      <c r="R2" s="8" t="s">
        <v>19</v>
      </c>
      <c r="S2" s="8" t="s">
        <v>20</v>
      </c>
      <c r="T2" s="9" t="s">
        <v>21</v>
      </c>
      <c r="V2" s="5" t="s">
        <v>9</v>
      </c>
      <c r="W2" s="189" t="s">
        <v>923</v>
      </c>
      <c r="X2" s="189" t="s">
        <v>924</v>
      </c>
      <c r="Y2" s="190" t="s">
        <v>13</v>
      </c>
      <c r="Z2" s="190" t="s">
        <v>14</v>
      </c>
      <c r="AA2" s="188" t="s">
        <v>925</v>
      </c>
      <c r="AB2" s="188" t="s">
        <v>926</v>
      </c>
      <c r="AC2" s="187" t="s">
        <v>13</v>
      </c>
      <c r="AD2" s="187" t="s">
        <v>14</v>
      </c>
      <c r="AE2" s="193" t="s">
        <v>927</v>
      </c>
      <c r="AF2" s="193" t="s">
        <v>928</v>
      </c>
      <c r="AG2" s="194" t="s">
        <v>13</v>
      </c>
      <c r="AH2" s="194" t="s">
        <v>14</v>
      </c>
      <c r="AI2" s="7" t="s">
        <v>16</v>
      </c>
      <c r="AJ2" s="200" t="s">
        <v>12</v>
      </c>
      <c r="AL2" s="5" t="s">
        <v>9</v>
      </c>
      <c r="AM2" s="189" t="s">
        <v>923</v>
      </c>
      <c r="AN2" s="189" t="s">
        <v>924</v>
      </c>
      <c r="AO2" s="190" t="s">
        <v>13</v>
      </c>
      <c r="AP2" s="190" t="s">
        <v>14</v>
      </c>
      <c r="AQ2" s="188" t="s">
        <v>925</v>
      </c>
      <c r="AR2" s="188" t="s">
        <v>926</v>
      </c>
      <c r="AS2" s="187" t="s">
        <v>13</v>
      </c>
      <c r="AT2" s="187" t="s">
        <v>14</v>
      </c>
      <c r="AU2" s="193" t="s">
        <v>927</v>
      </c>
      <c r="AV2" s="193" t="s">
        <v>928</v>
      </c>
      <c r="AW2" s="194" t="s">
        <v>13</v>
      </c>
      <c r="AX2" s="194" t="s">
        <v>14</v>
      </c>
      <c r="AY2" s="210" t="s">
        <v>929</v>
      </c>
      <c r="AZ2" s="210" t="s">
        <v>930</v>
      </c>
      <c r="BA2" s="210" t="s">
        <v>13</v>
      </c>
      <c r="BB2" s="210" t="s">
        <v>14</v>
      </c>
      <c r="BC2" s="7" t="s">
        <v>16</v>
      </c>
      <c r="BD2" s="200" t="s">
        <v>12</v>
      </c>
      <c r="BF2" s="5" t="s">
        <v>9</v>
      </c>
      <c r="BG2" s="189" t="s">
        <v>923</v>
      </c>
      <c r="BH2" s="189" t="s">
        <v>924</v>
      </c>
      <c r="BI2" s="190" t="s">
        <v>13</v>
      </c>
      <c r="BJ2" s="190" t="s">
        <v>14</v>
      </c>
      <c r="BK2" s="188" t="s">
        <v>925</v>
      </c>
      <c r="BL2" s="188" t="s">
        <v>926</v>
      </c>
      <c r="BM2" s="187" t="s">
        <v>13</v>
      </c>
      <c r="BN2" s="187" t="s">
        <v>14</v>
      </c>
      <c r="BO2" s="193" t="s">
        <v>927</v>
      </c>
      <c r="BP2" s="193" t="s">
        <v>928</v>
      </c>
      <c r="BQ2" s="194" t="s">
        <v>13</v>
      </c>
      <c r="BR2" s="194" t="s">
        <v>14</v>
      </c>
      <c r="BS2" s="210" t="s">
        <v>929</v>
      </c>
      <c r="BT2" s="210" t="s">
        <v>930</v>
      </c>
      <c r="BU2" s="7" t="s">
        <v>16</v>
      </c>
      <c r="BV2" s="200" t="s">
        <v>12</v>
      </c>
      <c r="BX2" s="5" t="s">
        <v>9</v>
      </c>
      <c r="BY2" s="189" t="s">
        <v>923</v>
      </c>
      <c r="BZ2" s="189" t="s">
        <v>924</v>
      </c>
      <c r="CA2" s="190" t="s">
        <v>13</v>
      </c>
      <c r="CB2" s="190" t="s">
        <v>14</v>
      </c>
      <c r="CC2" s="188" t="s">
        <v>925</v>
      </c>
      <c r="CD2" s="188" t="s">
        <v>926</v>
      </c>
      <c r="CE2" s="187" t="s">
        <v>13</v>
      </c>
      <c r="CF2" s="187" t="s">
        <v>14</v>
      </c>
      <c r="CG2" s="193" t="s">
        <v>927</v>
      </c>
      <c r="CH2" s="193" t="s">
        <v>928</v>
      </c>
      <c r="CI2" s="194" t="s">
        <v>13</v>
      </c>
      <c r="CJ2" s="194" t="s">
        <v>14</v>
      </c>
      <c r="CK2" s="7" t="s">
        <v>16</v>
      </c>
      <c r="CL2" s="200" t="s">
        <v>12</v>
      </c>
      <c r="CN2" s="5" t="s">
        <v>9</v>
      </c>
      <c r="CO2" s="189" t="s">
        <v>923</v>
      </c>
      <c r="CP2" s="189" t="s">
        <v>924</v>
      </c>
      <c r="CQ2" s="190" t="s">
        <v>13</v>
      </c>
      <c r="CR2" s="190" t="s">
        <v>14</v>
      </c>
      <c r="CS2" s="188" t="s">
        <v>925</v>
      </c>
      <c r="CT2" s="188" t="s">
        <v>926</v>
      </c>
      <c r="CU2" s="187" t="s">
        <v>13</v>
      </c>
      <c r="CV2" s="187" t="s">
        <v>14</v>
      </c>
      <c r="CW2" s="193" t="s">
        <v>927</v>
      </c>
      <c r="CX2" s="193" t="s">
        <v>928</v>
      </c>
      <c r="CY2" s="194" t="s">
        <v>13</v>
      </c>
      <c r="CZ2" s="194" t="s">
        <v>14</v>
      </c>
      <c r="DA2" s="7" t="s">
        <v>16</v>
      </c>
      <c r="DB2" s="200" t="s">
        <v>12</v>
      </c>
      <c r="DE2" s="5" t="s">
        <v>9</v>
      </c>
      <c r="DF2" s="189" t="s">
        <v>923</v>
      </c>
      <c r="DG2" s="189" t="s">
        <v>923</v>
      </c>
      <c r="DH2" s="189" t="s">
        <v>924</v>
      </c>
      <c r="DI2" s="190" t="s">
        <v>13</v>
      </c>
      <c r="DJ2" s="190" t="s">
        <v>14</v>
      </c>
      <c r="DK2" s="188" t="s">
        <v>925</v>
      </c>
      <c r="DL2" s="188" t="s">
        <v>925</v>
      </c>
      <c r="DM2" s="188" t="s">
        <v>926</v>
      </c>
      <c r="DN2" s="187" t="s">
        <v>13</v>
      </c>
      <c r="DO2" s="187" t="s">
        <v>14</v>
      </c>
      <c r="DP2" s="193" t="s">
        <v>927</v>
      </c>
      <c r="DQ2" s="193" t="s">
        <v>927</v>
      </c>
      <c r="DR2" s="193" t="s">
        <v>928</v>
      </c>
      <c r="DS2" s="194" t="s">
        <v>13</v>
      </c>
      <c r="DT2" s="194" t="s">
        <v>14</v>
      </c>
      <c r="DU2" s="7" t="s">
        <v>16</v>
      </c>
      <c r="DV2" s="200" t="s">
        <v>12</v>
      </c>
      <c r="DX2" s="5" t="s">
        <v>9</v>
      </c>
      <c r="DY2" s="189" t="s">
        <v>923</v>
      </c>
      <c r="DZ2" s="189" t="s">
        <v>923</v>
      </c>
      <c r="EA2" s="189" t="s">
        <v>924</v>
      </c>
      <c r="EB2" s="190" t="s">
        <v>13</v>
      </c>
      <c r="EC2" s="190" t="s">
        <v>14</v>
      </c>
      <c r="ED2" s="188" t="s">
        <v>925</v>
      </c>
      <c r="EE2" s="188" t="s">
        <v>925</v>
      </c>
      <c r="EF2" s="188" t="s">
        <v>926</v>
      </c>
      <c r="EG2" s="187" t="s">
        <v>13</v>
      </c>
      <c r="EH2" s="187" t="s">
        <v>14</v>
      </c>
      <c r="EI2" s="193" t="s">
        <v>927</v>
      </c>
      <c r="EJ2" s="193" t="s">
        <v>927</v>
      </c>
      <c r="EK2" s="193" t="s">
        <v>928</v>
      </c>
      <c r="EL2" s="194" t="s">
        <v>13</v>
      </c>
      <c r="EM2" s="194" t="s">
        <v>14</v>
      </c>
      <c r="EN2" s="7" t="s">
        <v>16</v>
      </c>
      <c r="EO2" s="200" t="s">
        <v>12</v>
      </c>
      <c r="EQ2" s="5" t="s">
        <v>9</v>
      </c>
      <c r="ER2" s="189" t="s">
        <v>923</v>
      </c>
      <c r="ES2" s="189" t="s">
        <v>923</v>
      </c>
      <c r="ET2" s="189" t="s">
        <v>924</v>
      </c>
      <c r="EU2" s="190" t="s">
        <v>13</v>
      </c>
      <c r="EV2" s="190" t="s">
        <v>14</v>
      </c>
      <c r="EW2" s="188" t="s">
        <v>925</v>
      </c>
      <c r="EX2" s="188" t="s">
        <v>925</v>
      </c>
      <c r="EY2" s="188" t="s">
        <v>926</v>
      </c>
      <c r="EZ2" s="187" t="s">
        <v>13</v>
      </c>
      <c r="FA2" s="187" t="s">
        <v>14</v>
      </c>
      <c r="FB2" s="193" t="s">
        <v>927</v>
      </c>
      <c r="FC2" s="193" t="s">
        <v>927</v>
      </c>
      <c r="FD2" s="193" t="s">
        <v>928</v>
      </c>
      <c r="FE2" s="194" t="s">
        <v>13</v>
      </c>
      <c r="FF2" s="194" t="s">
        <v>14</v>
      </c>
      <c r="FG2" s="7" t="s">
        <v>16</v>
      </c>
      <c r="FH2" s="200" t="s">
        <v>12</v>
      </c>
      <c r="FK2" s="5" t="s">
        <v>9</v>
      </c>
      <c r="FL2" s="189" t="s">
        <v>923</v>
      </c>
      <c r="FM2" s="189" t="s">
        <v>923</v>
      </c>
      <c r="FN2" s="189" t="s">
        <v>924</v>
      </c>
      <c r="FO2" s="189"/>
      <c r="FP2" s="190" t="s">
        <v>13</v>
      </c>
      <c r="FQ2" s="190" t="s">
        <v>14</v>
      </c>
      <c r="FR2" s="188" t="s">
        <v>925</v>
      </c>
      <c r="FS2" s="188" t="s">
        <v>925</v>
      </c>
      <c r="FT2" s="188" t="s">
        <v>926</v>
      </c>
      <c r="FU2" s="187" t="s">
        <v>13</v>
      </c>
      <c r="FV2" s="187" t="s">
        <v>14</v>
      </c>
      <c r="FW2" s="193" t="s">
        <v>927</v>
      </c>
      <c r="FX2" s="193" t="s">
        <v>927</v>
      </c>
      <c r="FY2" s="193" t="s">
        <v>928</v>
      </c>
      <c r="FZ2" s="194" t="s">
        <v>13</v>
      </c>
      <c r="GA2" s="194" t="s">
        <v>14</v>
      </c>
      <c r="GB2" s="7" t="s">
        <v>16</v>
      </c>
      <c r="GC2" s="200" t="s">
        <v>12</v>
      </c>
      <c r="GF2" s="5" t="s">
        <v>9</v>
      </c>
      <c r="GG2" s="189" t="s">
        <v>923</v>
      </c>
      <c r="GH2" s="189" t="s">
        <v>923</v>
      </c>
      <c r="GI2" s="189" t="s">
        <v>924</v>
      </c>
      <c r="GJ2" s="189"/>
      <c r="GK2" s="190" t="s">
        <v>13</v>
      </c>
      <c r="GL2" s="190" t="s">
        <v>14</v>
      </c>
      <c r="GM2" s="188" t="s">
        <v>925</v>
      </c>
      <c r="GN2" s="188" t="s">
        <v>925</v>
      </c>
      <c r="GO2" s="188" t="s">
        <v>926</v>
      </c>
      <c r="GP2" s="187" t="s">
        <v>13</v>
      </c>
      <c r="GQ2" s="187" t="s">
        <v>14</v>
      </c>
      <c r="GR2" s="193" t="s">
        <v>927</v>
      </c>
      <c r="GS2" s="193" t="s">
        <v>927</v>
      </c>
      <c r="GT2" s="193" t="s">
        <v>928</v>
      </c>
      <c r="GU2" s="194" t="s">
        <v>13</v>
      </c>
      <c r="GV2" s="194" t="s">
        <v>14</v>
      </c>
      <c r="GW2" s="7" t="s">
        <v>16</v>
      </c>
      <c r="GX2" s="200" t="s">
        <v>12</v>
      </c>
      <c r="GZ2" s="5" t="s">
        <v>9</v>
      </c>
      <c r="HA2" s="189" t="s">
        <v>923</v>
      </c>
      <c r="HB2" s="189" t="s">
        <v>923</v>
      </c>
      <c r="HC2" s="189" t="s">
        <v>924</v>
      </c>
      <c r="HD2" s="189"/>
      <c r="HE2" s="190" t="s">
        <v>13</v>
      </c>
      <c r="HF2" s="190" t="s">
        <v>14</v>
      </c>
      <c r="HG2" s="188" t="s">
        <v>925</v>
      </c>
      <c r="HH2" s="188" t="s">
        <v>925</v>
      </c>
      <c r="HI2" s="188" t="s">
        <v>926</v>
      </c>
      <c r="HJ2" s="187" t="s">
        <v>13</v>
      </c>
      <c r="HK2" s="187" t="s">
        <v>14</v>
      </c>
      <c r="HL2" s="193" t="s">
        <v>927</v>
      </c>
      <c r="HM2" s="193" t="s">
        <v>927</v>
      </c>
      <c r="HN2" s="193" t="s">
        <v>928</v>
      </c>
      <c r="HO2" s="194" t="s">
        <v>13</v>
      </c>
      <c r="HP2" s="194" t="s">
        <v>14</v>
      </c>
      <c r="HQ2" s="7" t="s">
        <v>16</v>
      </c>
      <c r="HR2" s="200" t="s">
        <v>12</v>
      </c>
    </row>
    <row r="3" spans="1:226">
      <c r="A3" s="10" t="s">
        <v>931</v>
      </c>
      <c r="B3" s="11">
        <v>150</v>
      </c>
      <c r="C3" s="10" t="s">
        <v>127</v>
      </c>
      <c r="D3" s="11" t="s">
        <v>932</v>
      </c>
      <c r="E3" s="12" t="s">
        <v>933</v>
      </c>
      <c r="F3" s="10" t="s">
        <v>934</v>
      </c>
      <c r="H3" s="13" t="s">
        <v>935</v>
      </c>
      <c r="I3" s="14">
        <v>14.2</v>
      </c>
      <c r="J3" s="14">
        <v>15.38</v>
      </c>
      <c r="K3" s="14" t="s">
        <v>298</v>
      </c>
      <c r="L3" s="15">
        <f t="shared" ref="L3:L15" si="0">J3-I3</f>
        <v>1.1800000000000015</v>
      </c>
      <c r="M3" s="81">
        <f t="shared" ref="M3:M16" si="1">L3/I3</f>
        <v>8.3098591549295886E-2</v>
      </c>
      <c r="N3" s="81"/>
      <c r="O3" s="15" t="s">
        <v>39</v>
      </c>
      <c r="P3" s="15"/>
      <c r="Q3" s="15"/>
      <c r="R3" s="15"/>
      <c r="S3" s="15"/>
      <c r="T3" s="105"/>
      <c r="V3" s="29"/>
      <c r="W3" s="198">
        <v>14.75</v>
      </c>
      <c r="X3" s="198">
        <v>15.93</v>
      </c>
      <c r="Y3" s="191">
        <f>X3-W3</f>
        <v>1.1799999999999997</v>
      </c>
      <c r="Z3" s="192">
        <f>Y3/W3</f>
        <v>7.9999999999999974E-2</v>
      </c>
      <c r="AA3" s="199">
        <v>14.35</v>
      </c>
      <c r="AB3" s="199">
        <v>15.211</v>
      </c>
      <c r="AC3" s="34">
        <f>AB3-AA3</f>
        <v>0.86100000000000065</v>
      </c>
      <c r="AD3" s="186">
        <f t="shared" ref="AD3:AD16" si="2">AC3/W3</f>
        <v>5.837288135593225E-2</v>
      </c>
      <c r="AE3" s="197">
        <v>14.07</v>
      </c>
      <c r="AF3" s="197">
        <v>14.7735</v>
      </c>
      <c r="AG3" s="195">
        <v>0.70350000000000001</v>
      </c>
      <c r="AH3" s="196">
        <v>0.05</v>
      </c>
      <c r="AI3" s="39" t="s">
        <v>39</v>
      </c>
      <c r="AJ3" s="201" t="s">
        <v>298</v>
      </c>
      <c r="AL3" s="29"/>
      <c r="AM3" s="198">
        <v>14.75</v>
      </c>
      <c r="AN3" s="198">
        <v>15.93</v>
      </c>
      <c r="AO3" s="191">
        <f>AN3-AM3</f>
        <v>1.1799999999999997</v>
      </c>
      <c r="AP3" s="192">
        <f>AO3/AM3</f>
        <v>7.9999999999999974E-2</v>
      </c>
      <c r="AQ3" s="199">
        <v>14.35</v>
      </c>
      <c r="AR3" s="199">
        <v>15.211</v>
      </c>
      <c r="AS3" s="34">
        <f>AR3-AQ3</f>
        <v>0.86100000000000065</v>
      </c>
      <c r="AT3" s="186">
        <f t="shared" ref="AT3:AT16" si="3">AS3/AM3</f>
        <v>5.837288135593225E-2</v>
      </c>
      <c r="AU3" s="197">
        <v>14.07</v>
      </c>
      <c r="AV3" s="197">
        <v>14.7735</v>
      </c>
      <c r="AW3" s="195">
        <v>0.70350000000000001</v>
      </c>
      <c r="AX3" s="196">
        <v>0.05</v>
      </c>
      <c r="AY3" s="211"/>
      <c r="AZ3" s="211"/>
      <c r="BA3" s="211"/>
      <c r="BB3" s="211"/>
      <c r="BC3" s="39" t="s">
        <v>39</v>
      </c>
      <c r="BD3" s="201" t="s">
        <v>298</v>
      </c>
      <c r="BE3" s="203"/>
      <c r="BF3" s="29"/>
      <c r="BG3" s="198">
        <v>14.75</v>
      </c>
      <c r="BH3" s="198">
        <v>15.93</v>
      </c>
      <c r="BI3" s="191">
        <f t="shared" ref="BI3:BI28" si="4">BH3-BG3</f>
        <v>1.1799999999999997</v>
      </c>
      <c r="BJ3" s="192">
        <f t="shared" ref="BJ3:BJ28" si="5">BI3/BG3</f>
        <v>7.9999999999999974E-2</v>
      </c>
      <c r="BK3" s="199">
        <v>14.35</v>
      </c>
      <c r="BL3" s="199">
        <v>15.211</v>
      </c>
      <c r="BM3" s="34">
        <f t="shared" ref="BM3:BM16" si="6">BL3-BK3</f>
        <v>0.86100000000000065</v>
      </c>
      <c r="BN3" s="186">
        <f t="shared" ref="BN3:BN16" si="7">BM3/BG3</f>
        <v>5.837288135593225E-2</v>
      </c>
      <c r="BO3" s="215">
        <v>14.07</v>
      </c>
      <c r="BP3" s="215">
        <v>14.7735</v>
      </c>
      <c r="BQ3" s="195">
        <v>0.70350000000000001</v>
      </c>
      <c r="BR3" s="196">
        <v>0.05</v>
      </c>
      <c r="BS3" s="211"/>
      <c r="BT3" s="211"/>
      <c r="BU3" s="39" t="s">
        <v>39</v>
      </c>
      <c r="BV3" s="201" t="s">
        <v>298</v>
      </c>
      <c r="BX3" s="29">
        <f>BZ3/0.94</f>
        <v>16.946808510638299</v>
      </c>
      <c r="BY3" s="198">
        <v>14.75</v>
      </c>
      <c r="BZ3" s="198">
        <v>15.93</v>
      </c>
      <c r="CA3" s="191">
        <f t="shared" ref="CA3:CA28" si="8">BZ3-BY3</f>
        <v>1.1799999999999997</v>
      </c>
      <c r="CB3" s="192">
        <f t="shared" ref="CB3:CB28" si="9">CA3/BY3</f>
        <v>7.9999999999999974E-2</v>
      </c>
      <c r="CC3" s="199">
        <v>14.35</v>
      </c>
      <c r="CD3" s="199">
        <v>15.211</v>
      </c>
      <c r="CE3" s="34">
        <f t="shared" ref="CE3:CE16" si="10">CD3-CC3</f>
        <v>0.86100000000000065</v>
      </c>
      <c r="CF3" s="186">
        <f t="shared" ref="CF3:CF16" si="11">CE3/BY3</f>
        <v>5.837288135593225E-2</v>
      </c>
      <c r="CG3" s="215">
        <v>14.07</v>
      </c>
      <c r="CH3" s="215">
        <v>14.7735</v>
      </c>
      <c r="CI3" s="195">
        <v>0.70350000000000001</v>
      </c>
      <c r="CJ3" s="196">
        <v>0.05</v>
      </c>
      <c r="CK3" s="39" t="s">
        <v>39</v>
      </c>
      <c r="CL3" s="201" t="s">
        <v>298</v>
      </c>
      <c r="CN3" s="29"/>
      <c r="CO3" s="198">
        <v>14.75</v>
      </c>
      <c r="CP3" s="198">
        <v>15.93</v>
      </c>
      <c r="CQ3" s="191">
        <f t="shared" ref="CQ3:CQ28" si="12">CP3-CO3</f>
        <v>1.1799999999999997</v>
      </c>
      <c r="CR3" s="192">
        <f t="shared" ref="CR3:CR28" si="13">CQ3/CO3</f>
        <v>7.9999999999999974E-2</v>
      </c>
      <c r="CS3" s="199">
        <v>14.35</v>
      </c>
      <c r="CT3" s="199">
        <v>15.211</v>
      </c>
      <c r="CU3" s="34">
        <f t="shared" ref="CU3:CU16" si="14">CT3-CS3</f>
        <v>0.86100000000000065</v>
      </c>
      <c r="CV3" s="186">
        <f t="shared" ref="CV3:CV16" si="15">CU3/CO3</f>
        <v>5.837288135593225E-2</v>
      </c>
      <c r="CW3" s="215">
        <v>14.07</v>
      </c>
      <c r="CX3" s="215">
        <v>14.7735</v>
      </c>
      <c r="CY3" s="195">
        <v>0.70350000000000001</v>
      </c>
      <c r="CZ3" s="196">
        <v>0.05</v>
      </c>
      <c r="DA3" s="39" t="s">
        <v>39</v>
      </c>
      <c r="DB3" s="201" t="s">
        <v>298</v>
      </c>
      <c r="DE3" s="29" t="s">
        <v>936</v>
      </c>
      <c r="DF3" s="198">
        <v>14.75</v>
      </c>
      <c r="DG3" s="198">
        <f t="shared" ref="DG3:DG16" si="16">DF3-0.18</f>
        <v>14.57</v>
      </c>
      <c r="DH3" s="198">
        <v>15.93</v>
      </c>
      <c r="DI3" s="191">
        <f>DH3-DG3</f>
        <v>1.3599999999999994</v>
      </c>
      <c r="DJ3" s="192">
        <f>DI3/DG3</f>
        <v>9.3342484557309494E-2</v>
      </c>
      <c r="DK3" s="199">
        <v>14.35</v>
      </c>
      <c r="DL3" s="199">
        <f>DK3-0.18</f>
        <v>14.17</v>
      </c>
      <c r="DM3" s="199">
        <v>15.211</v>
      </c>
      <c r="DN3" s="34">
        <f>DM3-DL3</f>
        <v>1.0410000000000004</v>
      </c>
      <c r="DO3" s="186">
        <f>DN3/DL3</f>
        <v>7.3465067043048726E-2</v>
      </c>
      <c r="DP3" s="215">
        <v>14.07</v>
      </c>
      <c r="DQ3" s="215">
        <f>DP3-0.18</f>
        <v>13.89</v>
      </c>
      <c r="DR3" s="215">
        <v>14.7735</v>
      </c>
      <c r="DS3" s="195">
        <f>DR3-DQ3</f>
        <v>0.88349999999999973</v>
      </c>
      <c r="DT3" s="196">
        <f>DS3/DQ3</f>
        <v>6.3606911447084205E-2</v>
      </c>
      <c r="DU3" s="39" t="s">
        <v>39</v>
      </c>
      <c r="DV3" s="201" t="s">
        <v>937</v>
      </c>
      <c r="DX3" s="29" t="s">
        <v>936</v>
      </c>
      <c r="DY3" s="198">
        <v>14.75</v>
      </c>
      <c r="DZ3" s="198">
        <f t="shared" ref="DZ3:DZ16" si="17">DY3-0.18</f>
        <v>14.57</v>
      </c>
      <c r="EA3" s="198">
        <v>15.93</v>
      </c>
      <c r="EB3" s="191">
        <f>EA3-DZ3</f>
        <v>1.3599999999999994</v>
      </c>
      <c r="EC3" s="192">
        <f>EB3/DZ3</f>
        <v>9.3342484557309494E-2</v>
      </c>
      <c r="ED3" s="199">
        <v>14.35</v>
      </c>
      <c r="EE3" s="199">
        <f>ED3-0.18</f>
        <v>14.17</v>
      </c>
      <c r="EF3" s="199">
        <v>15.211</v>
      </c>
      <c r="EG3" s="34">
        <f>EF3-EE3</f>
        <v>1.0410000000000004</v>
      </c>
      <c r="EH3" s="186">
        <f>EG3/EE3</f>
        <v>7.3465067043048726E-2</v>
      </c>
      <c r="EI3" s="215">
        <v>14.07</v>
      </c>
      <c r="EJ3" s="215">
        <f>EI3-0.18</f>
        <v>13.89</v>
      </c>
      <c r="EK3" s="215">
        <v>14.7735</v>
      </c>
      <c r="EL3" s="195">
        <f>EK3-EJ3</f>
        <v>0.88349999999999973</v>
      </c>
      <c r="EM3" s="196">
        <f>EL3/EJ3</f>
        <v>6.3606911447084205E-2</v>
      </c>
      <c r="EN3" s="39" t="s">
        <v>39</v>
      </c>
      <c r="EO3" s="201" t="s">
        <v>937</v>
      </c>
      <c r="EQ3" s="29" t="s">
        <v>936</v>
      </c>
      <c r="ER3" s="198">
        <v>14.75</v>
      </c>
      <c r="ES3" s="198">
        <f t="shared" ref="ES3:ES16" si="18">ER3-0.18</f>
        <v>14.57</v>
      </c>
      <c r="ET3" s="198">
        <v>15.93</v>
      </c>
      <c r="EU3" s="191">
        <f>ET3-ES3</f>
        <v>1.3599999999999994</v>
      </c>
      <c r="EV3" s="192">
        <f>EU3/ES3</f>
        <v>9.3342484557309494E-2</v>
      </c>
      <c r="EW3" s="199">
        <v>14.35</v>
      </c>
      <c r="EX3" s="199">
        <f>EW3-0.18</f>
        <v>14.17</v>
      </c>
      <c r="EY3" s="199">
        <v>15.211</v>
      </c>
      <c r="EZ3" s="34">
        <f>EY3-EX3</f>
        <v>1.0410000000000004</v>
      </c>
      <c r="FA3" s="186">
        <f>EZ3/EX3</f>
        <v>7.3465067043048726E-2</v>
      </c>
      <c r="FB3" s="215">
        <v>14.07</v>
      </c>
      <c r="FC3" s="215">
        <f>FB3-0.18</f>
        <v>13.89</v>
      </c>
      <c r="FD3" s="215">
        <v>14.7735</v>
      </c>
      <c r="FE3" s="195">
        <f>FD3-FC3</f>
        <v>0.88349999999999973</v>
      </c>
      <c r="FF3" s="196">
        <f>FE3/FC3</f>
        <v>6.3606911447084205E-2</v>
      </c>
      <c r="FG3" s="39" t="s">
        <v>39</v>
      </c>
      <c r="FH3" s="201" t="s">
        <v>937</v>
      </c>
      <c r="FK3" s="29"/>
      <c r="FL3" s="198">
        <v>14.75</v>
      </c>
      <c r="FM3" s="198">
        <f t="shared" ref="FM3:FM16" si="19">FL3-0.18</f>
        <v>14.57</v>
      </c>
      <c r="FN3" s="198">
        <v>15.93</v>
      </c>
      <c r="FO3" s="198"/>
      <c r="FP3" s="191">
        <f t="shared" ref="FP3:FP28" si="20">FN3-FM3</f>
        <v>1.3599999999999994</v>
      </c>
      <c r="FQ3" s="192">
        <f t="shared" ref="FQ3:FQ28" si="21">FP3/FM3</f>
        <v>9.3342484557309494E-2</v>
      </c>
      <c r="FR3" s="199">
        <v>14.35</v>
      </c>
      <c r="FS3" s="199">
        <f t="shared" ref="FS3:FS16" si="22">FR3-0.18</f>
        <v>14.17</v>
      </c>
      <c r="FT3" s="199">
        <v>15.211</v>
      </c>
      <c r="FU3" s="34">
        <f t="shared" ref="FU3:FU16" si="23">FT3-FS3</f>
        <v>1.0410000000000004</v>
      </c>
      <c r="FV3" s="186">
        <f t="shared" ref="FV3:FV16" si="24">FU3/FS3</f>
        <v>7.3465067043048726E-2</v>
      </c>
      <c r="FW3" s="215">
        <v>14.07</v>
      </c>
      <c r="FX3" s="215">
        <f t="shared" ref="FX3:FX16" si="25">FW3-0.18</f>
        <v>13.89</v>
      </c>
      <c r="FY3" s="215">
        <v>14.7735</v>
      </c>
      <c r="FZ3" s="195">
        <f t="shared" ref="FZ3:FZ16" si="26">FY3-FX3</f>
        <v>0.88349999999999973</v>
      </c>
      <c r="GA3" s="196">
        <f t="shared" ref="GA3:GA16" si="27">FZ3/FX3</f>
        <v>6.3606911447084205E-2</v>
      </c>
      <c r="GB3" s="39" t="s">
        <v>39</v>
      </c>
      <c r="GC3" s="305" t="s">
        <v>938</v>
      </c>
      <c r="GF3" s="29"/>
      <c r="GG3" s="198">
        <v>14.75</v>
      </c>
      <c r="GH3" s="198">
        <f t="shared" ref="GH3:GH16" si="28">GG3-0.18</f>
        <v>14.57</v>
      </c>
      <c r="GI3" s="198">
        <v>15.93</v>
      </c>
      <c r="GJ3" s="198"/>
      <c r="GK3" s="191">
        <f t="shared" ref="GK3:GK28" si="29">GI3-GH3</f>
        <v>1.3599999999999994</v>
      </c>
      <c r="GL3" s="192">
        <f t="shared" ref="GL3:GL28" si="30">GK3/GH3</f>
        <v>9.3342484557309494E-2</v>
      </c>
      <c r="GM3" s="199">
        <v>14.35</v>
      </c>
      <c r="GN3" s="199">
        <f t="shared" ref="GN3:GN16" si="31">GM3-0.18</f>
        <v>14.17</v>
      </c>
      <c r="GO3" s="199">
        <v>15.211</v>
      </c>
      <c r="GP3" s="34">
        <f t="shared" ref="GP3:GP16" si="32">GO3-GN3</f>
        <v>1.0410000000000004</v>
      </c>
      <c r="GQ3" s="186">
        <f t="shared" ref="GQ3:GQ16" si="33">GP3/GN3</f>
        <v>7.3465067043048726E-2</v>
      </c>
      <c r="GR3" s="215">
        <v>14.07</v>
      </c>
      <c r="GS3" s="215">
        <f t="shared" ref="GS3:GS16" si="34">GR3-0.18</f>
        <v>13.89</v>
      </c>
      <c r="GT3" s="215">
        <v>14.7735</v>
      </c>
      <c r="GU3" s="195">
        <f t="shared" ref="GU3:GU16" si="35">GT3-GS3</f>
        <v>0.88349999999999973</v>
      </c>
      <c r="GV3" s="196">
        <f t="shared" ref="GV3:GV16" si="36">GU3/GS3</f>
        <v>6.3606911447084205E-2</v>
      </c>
      <c r="GW3" s="39" t="s">
        <v>39</v>
      </c>
      <c r="GX3" s="305" t="s">
        <v>938</v>
      </c>
      <c r="GZ3" s="29"/>
      <c r="HA3" s="198">
        <v>14.75</v>
      </c>
      <c r="HB3" s="198">
        <f t="shared" ref="HB3:HB16" si="37">HA3-0.18</f>
        <v>14.57</v>
      </c>
      <c r="HC3" s="198">
        <v>15.93</v>
      </c>
      <c r="HD3" s="198"/>
      <c r="HE3" s="191">
        <f t="shared" ref="HE3:HE28" si="38">HC3-HB3</f>
        <v>1.3599999999999994</v>
      </c>
      <c r="HF3" s="192">
        <f t="shared" ref="HF3:HF28" si="39">HE3/HB3</f>
        <v>9.3342484557309494E-2</v>
      </c>
      <c r="HG3" s="199">
        <v>14.35</v>
      </c>
      <c r="HH3" s="199">
        <f t="shared" ref="HH3:HH16" si="40">HG3-0.18</f>
        <v>14.17</v>
      </c>
      <c r="HI3" s="199">
        <v>15.211</v>
      </c>
      <c r="HJ3" s="34">
        <f t="shared" ref="HJ3:HJ16" si="41">HI3-HH3</f>
        <v>1.0410000000000004</v>
      </c>
      <c r="HK3" s="186">
        <f t="shared" ref="HK3:HK16" si="42">HJ3/HH3</f>
        <v>7.3465067043048726E-2</v>
      </c>
      <c r="HL3" s="215">
        <v>14.07</v>
      </c>
      <c r="HM3" s="215">
        <f t="shared" ref="HM3:HM16" si="43">HL3-0.18</f>
        <v>13.89</v>
      </c>
      <c r="HN3" s="215">
        <v>14.7735</v>
      </c>
      <c r="HO3" s="195">
        <f t="shared" ref="HO3:HO16" si="44">HN3-HM3</f>
        <v>0.88349999999999973</v>
      </c>
      <c r="HP3" s="196">
        <f t="shared" ref="HP3:HP16" si="45">HO3/HM3</f>
        <v>6.3606911447084205E-2</v>
      </c>
      <c r="HQ3" s="39" t="s">
        <v>39</v>
      </c>
      <c r="HR3" s="305" t="s">
        <v>938</v>
      </c>
    </row>
    <row r="4" spans="1:226">
      <c r="A4" s="10" t="s">
        <v>939</v>
      </c>
      <c r="B4" s="11">
        <v>150</v>
      </c>
      <c r="C4" s="10" t="s">
        <v>127</v>
      </c>
      <c r="D4" s="11">
        <v>1001</v>
      </c>
      <c r="E4" s="12" t="s">
        <v>933</v>
      </c>
      <c r="F4" s="10" t="s">
        <v>940</v>
      </c>
      <c r="H4" s="13" t="s">
        <v>935</v>
      </c>
      <c r="I4" s="14">
        <v>15.2</v>
      </c>
      <c r="J4" s="14">
        <v>16.63</v>
      </c>
      <c r="K4" s="14" t="s">
        <v>298</v>
      </c>
      <c r="L4" s="15">
        <f t="shared" si="0"/>
        <v>1.4299999999999997</v>
      </c>
      <c r="M4" s="81">
        <f t="shared" si="1"/>
        <v>9.407894736842104E-2</v>
      </c>
      <c r="N4" s="81"/>
      <c r="O4" s="15" t="s">
        <v>39</v>
      </c>
      <c r="P4" s="15"/>
      <c r="Q4" s="15"/>
      <c r="R4" s="15"/>
      <c r="S4" s="15"/>
      <c r="T4" s="105"/>
      <c r="V4" s="29"/>
      <c r="W4" s="198">
        <v>15.77</v>
      </c>
      <c r="X4" s="198">
        <v>17.189299999999999</v>
      </c>
      <c r="Y4" s="191">
        <f t="shared" ref="Y4:Y16" si="46">X4-W4</f>
        <v>1.4192999999999998</v>
      </c>
      <c r="Z4" s="192">
        <f t="shared" ref="Z4:Z16" si="47">Y4/W4</f>
        <v>8.9999999999999983E-2</v>
      </c>
      <c r="AA4" s="199">
        <v>15.37</v>
      </c>
      <c r="AB4" s="199">
        <v>16.445899999999998</v>
      </c>
      <c r="AC4" s="34">
        <f t="shared" ref="AC4:AC16" si="48">AB4-AA4</f>
        <v>1.075899999999999</v>
      </c>
      <c r="AD4" s="186">
        <f t="shared" si="2"/>
        <v>6.8224476854787511E-2</v>
      </c>
      <c r="AE4" s="197">
        <v>15.07</v>
      </c>
      <c r="AF4" s="197">
        <v>15.823500000000001</v>
      </c>
      <c r="AG4" s="195">
        <v>0.75350000000000006</v>
      </c>
      <c r="AH4" s="196">
        <v>0.05</v>
      </c>
      <c r="AI4" s="39" t="s">
        <v>39</v>
      </c>
      <c r="AJ4" s="201" t="s">
        <v>298</v>
      </c>
      <c r="AL4" s="29"/>
      <c r="AM4" s="198">
        <v>15.77</v>
      </c>
      <c r="AN4" s="198">
        <v>17.189299999999999</v>
      </c>
      <c r="AO4" s="191">
        <f t="shared" ref="AO4:AO28" si="49">AN4-AM4</f>
        <v>1.4192999999999998</v>
      </c>
      <c r="AP4" s="192">
        <f t="shared" ref="AP4:AP28" si="50">AO4/AM4</f>
        <v>8.9999999999999983E-2</v>
      </c>
      <c r="AQ4" s="199">
        <v>15.37</v>
      </c>
      <c r="AR4" s="199">
        <v>16.445899999999998</v>
      </c>
      <c r="AS4" s="34">
        <f t="shared" ref="AS4:AS16" si="51">AR4-AQ4</f>
        <v>1.075899999999999</v>
      </c>
      <c r="AT4" s="186">
        <f t="shared" si="3"/>
        <v>6.8224476854787511E-2</v>
      </c>
      <c r="AU4" s="197">
        <v>15.07</v>
      </c>
      <c r="AV4" s="197">
        <v>15.823500000000001</v>
      </c>
      <c r="AW4" s="195">
        <v>0.75350000000000006</v>
      </c>
      <c r="AX4" s="196">
        <v>0.05</v>
      </c>
      <c r="AY4" s="211"/>
      <c r="AZ4" s="211"/>
      <c r="BA4" s="211"/>
      <c r="BB4" s="211"/>
      <c r="BC4" s="39" t="s">
        <v>39</v>
      </c>
      <c r="BD4" s="201" t="s">
        <v>298</v>
      </c>
      <c r="BE4" s="203"/>
      <c r="BF4" s="29"/>
      <c r="BG4" s="198">
        <v>15.77</v>
      </c>
      <c r="BH4" s="198">
        <v>17.189299999999999</v>
      </c>
      <c r="BI4" s="191">
        <f t="shared" si="4"/>
        <v>1.4192999999999998</v>
      </c>
      <c r="BJ4" s="192">
        <f t="shared" si="5"/>
        <v>8.9999999999999983E-2</v>
      </c>
      <c r="BK4" s="199">
        <v>15.37</v>
      </c>
      <c r="BL4" s="199">
        <v>16.445899999999998</v>
      </c>
      <c r="BM4" s="34">
        <f t="shared" si="6"/>
        <v>1.075899999999999</v>
      </c>
      <c r="BN4" s="186">
        <f t="shared" si="7"/>
        <v>6.8224476854787511E-2</v>
      </c>
      <c r="BO4" s="215">
        <v>15.07</v>
      </c>
      <c r="BP4" s="215">
        <v>15.823500000000001</v>
      </c>
      <c r="BQ4" s="195">
        <v>0.75350000000000006</v>
      </c>
      <c r="BR4" s="196">
        <v>0.05</v>
      </c>
      <c r="BS4" s="211"/>
      <c r="BT4" s="211"/>
      <c r="BU4" s="39" t="s">
        <v>39</v>
      </c>
      <c r="BV4" s="201" t="s">
        <v>298</v>
      </c>
      <c r="BX4" s="29">
        <f t="shared" ref="BX4:BX28" si="52">BZ4/0.94</f>
        <v>18.286489361702127</v>
      </c>
      <c r="BY4" s="198">
        <v>15.77</v>
      </c>
      <c r="BZ4" s="198">
        <v>17.189299999999999</v>
      </c>
      <c r="CA4" s="191">
        <f t="shared" si="8"/>
        <v>1.4192999999999998</v>
      </c>
      <c r="CB4" s="192">
        <f t="shared" si="9"/>
        <v>8.9999999999999983E-2</v>
      </c>
      <c r="CC4" s="199">
        <v>15.37</v>
      </c>
      <c r="CD4" s="199">
        <v>16.445899999999998</v>
      </c>
      <c r="CE4" s="34">
        <f t="shared" si="10"/>
        <v>1.075899999999999</v>
      </c>
      <c r="CF4" s="186">
        <f t="shared" si="11"/>
        <v>6.8224476854787511E-2</v>
      </c>
      <c r="CG4" s="215">
        <v>15.07</v>
      </c>
      <c r="CH4" s="215">
        <v>15.823500000000001</v>
      </c>
      <c r="CI4" s="195">
        <v>0.75350000000000006</v>
      </c>
      <c r="CJ4" s="196">
        <v>0.05</v>
      </c>
      <c r="CK4" s="39" t="s">
        <v>39</v>
      </c>
      <c r="CL4" s="201" t="s">
        <v>298</v>
      </c>
      <c r="CN4" s="29"/>
      <c r="CO4" s="198">
        <v>15.77</v>
      </c>
      <c r="CP4" s="198">
        <v>17.189299999999999</v>
      </c>
      <c r="CQ4" s="191">
        <f t="shared" si="12"/>
        <v>1.4192999999999998</v>
      </c>
      <c r="CR4" s="192">
        <f t="shared" si="13"/>
        <v>8.9999999999999983E-2</v>
      </c>
      <c r="CS4" s="199">
        <v>15.37</v>
      </c>
      <c r="CT4" s="199">
        <v>16.445899999999998</v>
      </c>
      <c r="CU4" s="34">
        <f t="shared" si="14"/>
        <v>1.075899999999999</v>
      </c>
      <c r="CV4" s="186">
        <f t="shared" si="15"/>
        <v>6.8224476854787511E-2</v>
      </c>
      <c r="CW4" s="215">
        <v>15.07</v>
      </c>
      <c r="CX4" s="215">
        <v>15.823500000000001</v>
      </c>
      <c r="CY4" s="195">
        <v>0.75350000000000006</v>
      </c>
      <c r="CZ4" s="196">
        <v>0.05</v>
      </c>
      <c r="DA4" s="39" t="s">
        <v>39</v>
      </c>
      <c r="DB4" s="201" t="s">
        <v>298</v>
      </c>
      <c r="DE4" s="29" t="s">
        <v>936</v>
      </c>
      <c r="DF4" s="198">
        <v>15.77</v>
      </c>
      <c r="DG4" s="198">
        <f t="shared" si="16"/>
        <v>15.59</v>
      </c>
      <c r="DH4" s="198">
        <v>17.189299999999999</v>
      </c>
      <c r="DI4" s="191">
        <f t="shared" ref="DI4:DI28" si="53">DH4-DG4</f>
        <v>1.5992999999999995</v>
      </c>
      <c r="DJ4" s="192">
        <f t="shared" ref="DJ4:DJ28" si="54">DI4/DG4</f>
        <v>0.10258499037844769</v>
      </c>
      <c r="DK4" s="199">
        <v>15.37</v>
      </c>
      <c r="DL4" s="199">
        <f t="shared" ref="DL4:DL16" si="55">DK4-0.18</f>
        <v>15.19</v>
      </c>
      <c r="DM4" s="199">
        <v>16.445899999999998</v>
      </c>
      <c r="DN4" s="34">
        <f t="shared" ref="DN4:DN16" si="56">DM4-DL4</f>
        <v>1.2558999999999987</v>
      </c>
      <c r="DO4" s="186">
        <f t="shared" ref="DO4:DO16" si="57">DN4/DL4</f>
        <v>8.2679394338380424E-2</v>
      </c>
      <c r="DP4" s="215">
        <v>15.07</v>
      </c>
      <c r="DQ4" s="215">
        <f t="shared" ref="DQ4:DQ16" si="58">DP4-0.18</f>
        <v>14.89</v>
      </c>
      <c r="DR4" s="215">
        <v>15.823500000000001</v>
      </c>
      <c r="DS4" s="195">
        <f t="shared" ref="DS4:DS15" si="59">DR4-DQ4</f>
        <v>0.93350000000000044</v>
      </c>
      <c r="DT4" s="196">
        <f t="shared" ref="DT4:DT15" si="60">DS4/DQ4</f>
        <v>6.2693082605775718E-2</v>
      </c>
      <c r="DU4" s="39" t="s">
        <v>39</v>
      </c>
      <c r="DV4" s="201" t="s">
        <v>937</v>
      </c>
      <c r="DX4" s="29" t="s">
        <v>936</v>
      </c>
      <c r="DY4" s="198">
        <v>15.77</v>
      </c>
      <c r="DZ4" s="198">
        <f t="shared" si="17"/>
        <v>15.59</v>
      </c>
      <c r="EA4" s="198">
        <v>17.189299999999999</v>
      </c>
      <c r="EB4" s="191">
        <f t="shared" ref="EB4:EB28" si="61">EA4-DZ4</f>
        <v>1.5992999999999995</v>
      </c>
      <c r="EC4" s="192">
        <f t="shared" ref="EC4:EC28" si="62">EB4/DZ4</f>
        <v>0.10258499037844769</v>
      </c>
      <c r="ED4" s="199">
        <v>15.37</v>
      </c>
      <c r="EE4" s="199">
        <f t="shared" ref="EE4:EE16" si="63">ED4-0.18</f>
        <v>15.19</v>
      </c>
      <c r="EF4" s="199">
        <v>16.445899999999998</v>
      </c>
      <c r="EG4" s="34">
        <f t="shared" ref="EG4:EG11" si="64">EF4-EE4</f>
        <v>1.2558999999999987</v>
      </c>
      <c r="EH4" s="186">
        <f t="shared" ref="EH4:EH11" si="65">EG4/EE4</f>
        <v>8.2679394338380424E-2</v>
      </c>
      <c r="EI4" s="215">
        <v>15.07</v>
      </c>
      <c r="EJ4" s="215">
        <f t="shared" ref="EJ4:EJ16" si="66">EI4-0.18</f>
        <v>14.89</v>
      </c>
      <c r="EK4" s="215">
        <v>15.823500000000001</v>
      </c>
      <c r="EL4" s="195">
        <f t="shared" ref="EL4:EL15" si="67">EK4-EJ4</f>
        <v>0.93350000000000044</v>
      </c>
      <c r="EM4" s="196">
        <f t="shared" ref="EM4:EM15" si="68">EL4/EJ4</f>
        <v>6.2693082605775718E-2</v>
      </c>
      <c r="EN4" s="39" t="s">
        <v>39</v>
      </c>
      <c r="EO4" s="201" t="s">
        <v>937</v>
      </c>
      <c r="EQ4" s="29" t="s">
        <v>936</v>
      </c>
      <c r="ER4" s="198">
        <v>15.77</v>
      </c>
      <c r="ES4" s="198">
        <f t="shared" si="18"/>
        <v>15.59</v>
      </c>
      <c r="ET4" s="198">
        <v>17.189299999999999</v>
      </c>
      <c r="EU4" s="191">
        <f t="shared" ref="EU4:EU28" si="69">ET4-ES4</f>
        <v>1.5992999999999995</v>
      </c>
      <c r="EV4" s="192">
        <f t="shared" ref="EV4:EV28" si="70">EU4/ES4</f>
        <v>0.10258499037844769</v>
      </c>
      <c r="EW4" s="199">
        <v>15.37</v>
      </c>
      <c r="EX4" s="199">
        <f t="shared" ref="EX4:EX16" si="71">EW4-0.18</f>
        <v>15.19</v>
      </c>
      <c r="EY4" s="199">
        <v>16.445899999999998</v>
      </c>
      <c r="EZ4" s="34">
        <f t="shared" ref="EZ4:EZ11" si="72">EY4-EX4</f>
        <v>1.2558999999999987</v>
      </c>
      <c r="FA4" s="186">
        <f t="shared" ref="FA4:FA11" si="73">EZ4/EX4</f>
        <v>8.2679394338380424E-2</v>
      </c>
      <c r="FB4" s="215">
        <v>15.07</v>
      </c>
      <c r="FC4" s="215">
        <f t="shared" ref="FC4:FC16" si="74">FB4-0.18</f>
        <v>14.89</v>
      </c>
      <c r="FD4" s="215">
        <v>15.823500000000001</v>
      </c>
      <c r="FE4" s="195">
        <f t="shared" ref="FE4:FE15" si="75">FD4-FC4</f>
        <v>0.93350000000000044</v>
      </c>
      <c r="FF4" s="196">
        <f t="shared" ref="FF4:FF15" si="76">FE4/FC4</f>
        <v>6.2693082605775718E-2</v>
      </c>
      <c r="FG4" s="39" t="s">
        <v>39</v>
      </c>
      <c r="FH4" s="201" t="s">
        <v>937</v>
      </c>
      <c r="FK4" s="29"/>
      <c r="FL4" s="198">
        <v>15.77</v>
      </c>
      <c r="FM4" s="198">
        <f t="shared" si="19"/>
        <v>15.59</v>
      </c>
      <c r="FN4" s="198">
        <v>17.189299999999999</v>
      </c>
      <c r="FO4" s="198"/>
      <c r="FP4" s="191">
        <f t="shared" si="20"/>
        <v>1.5992999999999995</v>
      </c>
      <c r="FQ4" s="192">
        <f t="shared" si="21"/>
        <v>0.10258499037844769</v>
      </c>
      <c r="FR4" s="199">
        <v>15.37</v>
      </c>
      <c r="FS4" s="199">
        <f t="shared" si="22"/>
        <v>15.19</v>
      </c>
      <c r="FT4" s="199">
        <v>16.445899999999998</v>
      </c>
      <c r="FU4" s="34">
        <f t="shared" si="23"/>
        <v>1.2558999999999987</v>
      </c>
      <c r="FV4" s="186">
        <f t="shared" si="24"/>
        <v>8.2679394338380424E-2</v>
      </c>
      <c r="FW4" s="215">
        <v>15.07</v>
      </c>
      <c r="FX4" s="215">
        <f t="shared" si="25"/>
        <v>14.89</v>
      </c>
      <c r="FY4" s="215">
        <v>15.823500000000001</v>
      </c>
      <c r="FZ4" s="195">
        <f t="shared" si="26"/>
        <v>0.93350000000000044</v>
      </c>
      <c r="GA4" s="196">
        <f t="shared" si="27"/>
        <v>6.2693082605775718E-2</v>
      </c>
      <c r="GB4" s="39" t="s">
        <v>39</v>
      </c>
      <c r="GC4" s="305" t="s">
        <v>938</v>
      </c>
      <c r="GF4" s="29"/>
      <c r="GG4" s="198">
        <v>15.77</v>
      </c>
      <c r="GH4" s="198">
        <f t="shared" si="28"/>
        <v>15.59</v>
      </c>
      <c r="GI4" s="198">
        <v>17.189299999999999</v>
      </c>
      <c r="GJ4" s="198"/>
      <c r="GK4" s="191">
        <f t="shared" si="29"/>
        <v>1.5992999999999995</v>
      </c>
      <c r="GL4" s="192">
        <f t="shared" si="30"/>
        <v>0.10258499037844769</v>
      </c>
      <c r="GM4" s="199">
        <v>15.37</v>
      </c>
      <c r="GN4" s="199">
        <f t="shared" si="31"/>
        <v>15.19</v>
      </c>
      <c r="GO4" s="199">
        <v>16.445899999999998</v>
      </c>
      <c r="GP4" s="34">
        <f t="shared" si="32"/>
        <v>1.2558999999999987</v>
      </c>
      <c r="GQ4" s="186">
        <f t="shared" si="33"/>
        <v>8.2679394338380424E-2</v>
      </c>
      <c r="GR4" s="215">
        <v>15.07</v>
      </c>
      <c r="GS4" s="215">
        <f t="shared" si="34"/>
        <v>14.89</v>
      </c>
      <c r="GT4" s="215">
        <v>15.823500000000001</v>
      </c>
      <c r="GU4" s="195">
        <f t="shared" si="35"/>
        <v>0.93350000000000044</v>
      </c>
      <c r="GV4" s="196">
        <f t="shared" si="36"/>
        <v>6.2693082605775718E-2</v>
      </c>
      <c r="GW4" s="39" t="s">
        <v>39</v>
      </c>
      <c r="GX4" s="305" t="s">
        <v>938</v>
      </c>
      <c r="GZ4" s="29"/>
      <c r="HA4" s="198">
        <v>15.77</v>
      </c>
      <c r="HB4" s="198">
        <f t="shared" si="37"/>
        <v>15.59</v>
      </c>
      <c r="HC4" s="198">
        <v>17.189299999999999</v>
      </c>
      <c r="HD4" s="198"/>
      <c r="HE4" s="191">
        <f t="shared" si="38"/>
        <v>1.5992999999999995</v>
      </c>
      <c r="HF4" s="192">
        <f t="shared" si="39"/>
        <v>0.10258499037844769</v>
      </c>
      <c r="HG4" s="199">
        <v>15.37</v>
      </c>
      <c r="HH4" s="199">
        <f t="shared" si="40"/>
        <v>15.19</v>
      </c>
      <c r="HI4" s="199">
        <v>16.445899999999998</v>
      </c>
      <c r="HJ4" s="34">
        <f t="shared" si="41"/>
        <v>1.2558999999999987</v>
      </c>
      <c r="HK4" s="186">
        <f t="shared" si="42"/>
        <v>8.2679394338380424E-2</v>
      </c>
      <c r="HL4" s="215">
        <v>15.07</v>
      </c>
      <c r="HM4" s="215">
        <f t="shared" si="43"/>
        <v>14.89</v>
      </c>
      <c r="HN4" s="215">
        <v>15.823500000000001</v>
      </c>
      <c r="HO4" s="195">
        <f t="shared" si="44"/>
        <v>0.93350000000000044</v>
      </c>
      <c r="HP4" s="196">
        <f t="shared" si="45"/>
        <v>6.2693082605775718E-2</v>
      </c>
      <c r="HQ4" s="39" t="s">
        <v>39</v>
      </c>
      <c r="HR4" s="305" t="s">
        <v>938</v>
      </c>
    </row>
    <row r="5" spans="1:226">
      <c r="A5" s="10" t="s">
        <v>941</v>
      </c>
      <c r="B5" s="11">
        <v>150</v>
      </c>
      <c r="C5" s="10" t="s">
        <v>127</v>
      </c>
      <c r="D5" s="11" t="s">
        <v>932</v>
      </c>
      <c r="E5" s="12" t="s">
        <v>933</v>
      </c>
      <c r="F5" s="10" t="s">
        <v>942</v>
      </c>
      <c r="H5" s="13" t="s">
        <v>935</v>
      </c>
      <c r="I5" s="14">
        <v>15.2</v>
      </c>
      <c r="J5" s="14">
        <v>16.63</v>
      </c>
      <c r="K5" s="14" t="s">
        <v>298</v>
      </c>
      <c r="L5" s="15">
        <f t="shared" si="0"/>
        <v>1.4299999999999997</v>
      </c>
      <c r="M5" s="81">
        <f t="shared" si="1"/>
        <v>9.407894736842104E-2</v>
      </c>
      <c r="N5" s="81"/>
      <c r="O5" s="15" t="s">
        <v>39</v>
      </c>
      <c r="P5" s="15"/>
      <c r="Q5" s="15"/>
      <c r="R5" s="15"/>
      <c r="S5" s="15"/>
      <c r="T5" s="105"/>
      <c r="V5" s="29"/>
      <c r="W5" s="198">
        <v>15.77</v>
      </c>
      <c r="X5" s="198">
        <v>17.189299999999999</v>
      </c>
      <c r="Y5" s="191">
        <f t="shared" si="46"/>
        <v>1.4192999999999998</v>
      </c>
      <c r="Z5" s="192">
        <f t="shared" si="47"/>
        <v>8.9999999999999983E-2</v>
      </c>
      <c r="AA5" s="199">
        <v>15.37</v>
      </c>
      <c r="AB5" s="199">
        <v>16.445899999999998</v>
      </c>
      <c r="AC5" s="34">
        <f t="shared" si="48"/>
        <v>1.075899999999999</v>
      </c>
      <c r="AD5" s="186">
        <f t="shared" si="2"/>
        <v>6.8224476854787511E-2</v>
      </c>
      <c r="AE5" s="197">
        <v>15.07</v>
      </c>
      <c r="AF5" s="197">
        <v>15.823500000000001</v>
      </c>
      <c r="AG5" s="195">
        <v>0.75350000000000006</v>
      </c>
      <c r="AH5" s="196">
        <v>0.05</v>
      </c>
      <c r="AI5" s="39" t="s">
        <v>39</v>
      </c>
      <c r="AJ5" s="201" t="s">
        <v>298</v>
      </c>
      <c r="AL5" s="29"/>
      <c r="AM5" s="198">
        <v>15.77</v>
      </c>
      <c r="AN5" s="198">
        <v>17.189299999999999</v>
      </c>
      <c r="AO5" s="191">
        <f t="shared" si="49"/>
        <v>1.4192999999999998</v>
      </c>
      <c r="AP5" s="192">
        <f t="shared" si="50"/>
        <v>8.9999999999999983E-2</v>
      </c>
      <c r="AQ5" s="199">
        <v>15.37</v>
      </c>
      <c r="AR5" s="199">
        <v>16.445899999999998</v>
      </c>
      <c r="AS5" s="34">
        <f t="shared" si="51"/>
        <v>1.075899999999999</v>
      </c>
      <c r="AT5" s="186">
        <f t="shared" si="3"/>
        <v>6.8224476854787511E-2</v>
      </c>
      <c r="AU5" s="197">
        <v>15.07</v>
      </c>
      <c r="AV5" s="197">
        <v>15.823500000000001</v>
      </c>
      <c r="AW5" s="195">
        <v>0.75350000000000006</v>
      </c>
      <c r="AX5" s="196">
        <v>0.05</v>
      </c>
      <c r="AY5" s="211"/>
      <c r="AZ5" s="211"/>
      <c r="BA5" s="211"/>
      <c r="BB5" s="211"/>
      <c r="BC5" s="39" t="s">
        <v>39</v>
      </c>
      <c r="BD5" s="201" t="s">
        <v>298</v>
      </c>
      <c r="BE5" s="203"/>
      <c r="BF5" s="29"/>
      <c r="BG5" s="198">
        <v>15.77</v>
      </c>
      <c r="BH5" s="198">
        <v>17.189299999999999</v>
      </c>
      <c r="BI5" s="191">
        <f t="shared" si="4"/>
        <v>1.4192999999999998</v>
      </c>
      <c r="BJ5" s="192">
        <f t="shared" si="5"/>
        <v>8.9999999999999983E-2</v>
      </c>
      <c r="BK5" s="199">
        <v>15.37</v>
      </c>
      <c r="BL5" s="199">
        <v>16.445899999999998</v>
      </c>
      <c r="BM5" s="34">
        <f t="shared" si="6"/>
        <v>1.075899999999999</v>
      </c>
      <c r="BN5" s="186">
        <f t="shared" si="7"/>
        <v>6.8224476854787511E-2</v>
      </c>
      <c r="BO5" s="215">
        <v>15.07</v>
      </c>
      <c r="BP5" s="215">
        <v>15.823500000000001</v>
      </c>
      <c r="BQ5" s="195">
        <v>0.75350000000000006</v>
      </c>
      <c r="BR5" s="196">
        <v>0.05</v>
      </c>
      <c r="BS5" s="211"/>
      <c r="BT5" s="211"/>
      <c r="BU5" s="39" t="s">
        <v>39</v>
      </c>
      <c r="BV5" s="201" t="s">
        <v>298</v>
      </c>
      <c r="BX5" s="29">
        <f t="shared" si="52"/>
        <v>18.286489361702127</v>
      </c>
      <c r="BY5" s="198">
        <v>15.77</v>
      </c>
      <c r="BZ5" s="198">
        <v>17.189299999999999</v>
      </c>
      <c r="CA5" s="191">
        <f t="shared" si="8"/>
        <v>1.4192999999999998</v>
      </c>
      <c r="CB5" s="192">
        <f t="shared" si="9"/>
        <v>8.9999999999999983E-2</v>
      </c>
      <c r="CC5" s="199">
        <v>15.37</v>
      </c>
      <c r="CD5" s="199">
        <v>16.445899999999998</v>
      </c>
      <c r="CE5" s="34">
        <f t="shared" si="10"/>
        <v>1.075899999999999</v>
      </c>
      <c r="CF5" s="186">
        <f t="shared" si="11"/>
        <v>6.8224476854787511E-2</v>
      </c>
      <c r="CG5" s="215">
        <v>15.07</v>
      </c>
      <c r="CH5" s="215">
        <v>15.823500000000001</v>
      </c>
      <c r="CI5" s="195">
        <v>0.75350000000000006</v>
      </c>
      <c r="CJ5" s="196">
        <v>0.05</v>
      </c>
      <c r="CK5" s="39" t="s">
        <v>39</v>
      </c>
      <c r="CL5" s="201" t="s">
        <v>298</v>
      </c>
      <c r="CN5" s="29"/>
      <c r="CO5" s="198">
        <v>15.77</v>
      </c>
      <c r="CP5" s="198">
        <v>17.189299999999999</v>
      </c>
      <c r="CQ5" s="191">
        <f t="shared" si="12"/>
        <v>1.4192999999999998</v>
      </c>
      <c r="CR5" s="192">
        <f t="shared" si="13"/>
        <v>8.9999999999999983E-2</v>
      </c>
      <c r="CS5" s="199">
        <v>15.37</v>
      </c>
      <c r="CT5" s="199">
        <v>16.445899999999998</v>
      </c>
      <c r="CU5" s="34">
        <f t="shared" si="14"/>
        <v>1.075899999999999</v>
      </c>
      <c r="CV5" s="186">
        <f t="shared" si="15"/>
        <v>6.8224476854787511E-2</v>
      </c>
      <c r="CW5" s="215">
        <v>15.07</v>
      </c>
      <c r="CX5" s="215">
        <v>15.823500000000001</v>
      </c>
      <c r="CY5" s="195">
        <v>0.75350000000000006</v>
      </c>
      <c r="CZ5" s="196">
        <v>0.05</v>
      </c>
      <c r="DA5" s="39" t="s">
        <v>39</v>
      </c>
      <c r="DB5" s="201" t="s">
        <v>298</v>
      </c>
      <c r="DE5" s="29" t="s">
        <v>936</v>
      </c>
      <c r="DF5" s="198">
        <v>15.77</v>
      </c>
      <c r="DG5" s="198">
        <f t="shared" si="16"/>
        <v>15.59</v>
      </c>
      <c r="DH5" s="198">
        <v>17.189299999999999</v>
      </c>
      <c r="DI5" s="191">
        <f t="shared" si="53"/>
        <v>1.5992999999999995</v>
      </c>
      <c r="DJ5" s="192">
        <f t="shared" si="54"/>
        <v>0.10258499037844769</v>
      </c>
      <c r="DK5" s="199">
        <v>15.37</v>
      </c>
      <c r="DL5" s="199">
        <f t="shared" si="55"/>
        <v>15.19</v>
      </c>
      <c r="DM5" s="199">
        <v>16.445899999999998</v>
      </c>
      <c r="DN5" s="34">
        <f t="shared" si="56"/>
        <v>1.2558999999999987</v>
      </c>
      <c r="DO5" s="186">
        <f t="shared" si="57"/>
        <v>8.2679394338380424E-2</v>
      </c>
      <c r="DP5" s="215">
        <v>15.07</v>
      </c>
      <c r="DQ5" s="215">
        <f t="shared" si="58"/>
        <v>14.89</v>
      </c>
      <c r="DR5" s="215">
        <v>15.823500000000001</v>
      </c>
      <c r="DS5" s="195">
        <f t="shared" si="59"/>
        <v>0.93350000000000044</v>
      </c>
      <c r="DT5" s="196">
        <f t="shared" si="60"/>
        <v>6.2693082605775718E-2</v>
      </c>
      <c r="DU5" s="39" t="s">
        <v>39</v>
      </c>
      <c r="DV5" s="201" t="s">
        <v>937</v>
      </c>
      <c r="DX5" s="29" t="s">
        <v>936</v>
      </c>
      <c r="DY5" s="198">
        <v>15.77</v>
      </c>
      <c r="DZ5" s="198">
        <f t="shared" si="17"/>
        <v>15.59</v>
      </c>
      <c r="EA5" s="198">
        <v>17.189299999999999</v>
      </c>
      <c r="EB5" s="191">
        <f t="shared" si="61"/>
        <v>1.5992999999999995</v>
      </c>
      <c r="EC5" s="192">
        <f t="shared" si="62"/>
        <v>0.10258499037844769</v>
      </c>
      <c r="ED5" s="199">
        <v>15.37</v>
      </c>
      <c r="EE5" s="199">
        <f t="shared" si="63"/>
        <v>15.19</v>
      </c>
      <c r="EF5" s="199">
        <v>16.445899999999998</v>
      </c>
      <c r="EG5" s="34">
        <f t="shared" si="64"/>
        <v>1.2558999999999987</v>
      </c>
      <c r="EH5" s="186">
        <f t="shared" si="65"/>
        <v>8.2679394338380424E-2</v>
      </c>
      <c r="EI5" s="215">
        <v>15.07</v>
      </c>
      <c r="EJ5" s="215">
        <f t="shared" si="66"/>
        <v>14.89</v>
      </c>
      <c r="EK5" s="215">
        <v>15.823500000000001</v>
      </c>
      <c r="EL5" s="195">
        <f t="shared" si="67"/>
        <v>0.93350000000000044</v>
      </c>
      <c r="EM5" s="196">
        <f t="shared" si="68"/>
        <v>6.2693082605775718E-2</v>
      </c>
      <c r="EN5" s="39" t="s">
        <v>39</v>
      </c>
      <c r="EO5" s="201" t="s">
        <v>937</v>
      </c>
      <c r="EQ5" s="29" t="s">
        <v>936</v>
      </c>
      <c r="ER5" s="198">
        <v>15.77</v>
      </c>
      <c r="ES5" s="198">
        <f t="shared" si="18"/>
        <v>15.59</v>
      </c>
      <c r="ET5" s="198">
        <v>17.189299999999999</v>
      </c>
      <c r="EU5" s="191">
        <f t="shared" si="69"/>
        <v>1.5992999999999995</v>
      </c>
      <c r="EV5" s="192">
        <f t="shared" si="70"/>
        <v>0.10258499037844769</v>
      </c>
      <c r="EW5" s="199">
        <v>15.37</v>
      </c>
      <c r="EX5" s="199">
        <f t="shared" si="71"/>
        <v>15.19</v>
      </c>
      <c r="EY5" s="199">
        <v>16.445899999999998</v>
      </c>
      <c r="EZ5" s="34">
        <f t="shared" si="72"/>
        <v>1.2558999999999987</v>
      </c>
      <c r="FA5" s="186">
        <f t="shared" si="73"/>
        <v>8.2679394338380424E-2</v>
      </c>
      <c r="FB5" s="215">
        <v>15.07</v>
      </c>
      <c r="FC5" s="215">
        <f t="shared" si="74"/>
        <v>14.89</v>
      </c>
      <c r="FD5" s="215">
        <v>15.823500000000001</v>
      </c>
      <c r="FE5" s="195">
        <f t="shared" si="75"/>
        <v>0.93350000000000044</v>
      </c>
      <c r="FF5" s="196">
        <f t="shared" si="76"/>
        <v>6.2693082605775718E-2</v>
      </c>
      <c r="FG5" s="39" t="s">
        <v>39</v>
      </c>
      <c r="FH5" s="201" t="s">
        <v>937</v>
      </c>
      <c r="FK5" s="29"/>
      <c r="FL5" s="198">
        <v>15.77</v>
      </c>
      <c r="FM5" s="198">
        <f t="shared" si="19"/>
        <v>15.59</v>
      </c>
      <c r="FN5" s="198">
        <v>17.189299999999999</v>
      </c>
      <c r="FO5" s="198"/>
      <c r="FP5" s="191">
        <f t="shared" si="20"/>
        <v>1.5992999999999995</v>
      </c>
      <c r="FQ5" s="192">
        <f t="shared" si="21"/>
        <v>0.10258499037844769</v>
      </c>
      <c r="FR5" s="199">
        <v>15.37</v>
      </c>
      <c r="FS5" s="199">
        <f t="shared" si="22"/>
        <v>15.19</v>
      </c>
      <c r="FT5" s="199">
        <v>16.445899999999998</v>
      </c>
      <c r="FU5" s="34">
        <f t="shared" si="23"/>
        <v>1.2558999999999987</v>
      </c>
      <c r="FV5" s="186">
        <f t="shared" si="24"/>
        <v>8.2679394338380424E-2</v>
      </c>
      <c r="FW5" s="215">
        <v>15.07</v>
      </c>
      <c r="FX5" s="215">
        <f t="shared" si="25"/>
        <v>14.89</v>
      </c>
      <c r="FY5" s="215">
        <v>15.823500000000001</v>
      </c>
      <c r="FZ5" s="195">
        <f t="shared" si="26"/>
        <v>0.93350000000000044</v>
      </c>
      <c r="GA5" s="196">
        <f t="shared" si="27"/>
        <v>6.2693082605775718E-2</v>
      </c>
      <c r="GB5" s="39" t="s">
        <v>39</v>
      </c>
      <c r="GC5" s="305" t="s">
        <v>938</v>
      </c>
      <c r="GF5" s="29"/>
      <c r="GG5" s="198">
        <v>15.77</v>
      </c>
      <c r="GH5" s="198">
        <f t="shared" si="28"/>
        <v>15.59</v>
      </c>
      <c r="GI5" s="198">
        <v>17.189299999999999</v>
      </c>
      <c r="GJ5" s="198"/>
      <c r="GK5" s="191">
        <f t="shared" si="29"/>
        <v>1.5992999999999995</v>
      </c>
      <c r="GL5" s="192">
        <f t="shared" si="30"/>
        <v>0.10258499037844769</v>
      </c>
      <c r="GM5" s="199">
        <v>15.37</v>
      </c>
      <c r="GN5" s="199">
        <f t="shared" si="31"/>
        <v>15.19</v>
      </c>
      <c r="GO5" s="199">
        <v>16.445899999999998</v>
      </c>
      <c r="GP5" s="34">
        <f t="shared" si="32"/>
        <v>1.2558999999999987</v>
      </c>
      <c r="GQ5" s="186">
        <f t="shared" si="33"/>
        <v>8.2679394338380424E-2</v>
      </c>
      <c r="GR5" s="215">
        <v>15.07</v>
      </c>
      <c r="GS5" s="215">
        <f t="shared" si="34"/>
        <v>14.89</v>
      </c>
      <c r="GT5" s="215">
        <v>15.823500000000001</v>
      </c>
      <c r="GU5" s="195">
        <f t="shared" si="35"/>
        <v>0.93350000000000044</v>
      </c>
      <c r="GV5" s="196">
        <f t="shared" si="36"/>
        <v>6.2693082605775718E-2</v>
      </c>
      <c r="GW5" s="39" t="s">
        <v>39</v>
      </c>
      <c r="GX5" s="305" t="s">
        <v>938</v>
      </c>
      <c r="GZ5" s="29"/>
      <c r="HA5" s="198">
        <v>15.77</v>
      </c>
      <c r="HB5" s="198">
        <f t="shared" si="37"/>
        <v>15.59</v>
      </c>
      <c r="HC5" s="198">
        <v>17.189299999999999</v>
      </c>
      <c r="HD5" s="198"/>
      <c r="HE5" s="191">
        <f t="shared" si="38"/>
        <v>1.5992999999999995</v>
      </c>
      <c r="HF5" s="192">
        <f t="shared" si="39"/>
        <v>0.10258499037844769</v>
      </c>
      <c r="HG5" s="199">
        <v>15.37</v>
      </c>
      <c r="HH5" s="199">
        <f t="shared" si="40"/>
        <v>15.19</v>
      </c>
      <c r="HI5" s="199">
        <v>16.445899999999998</v>
      </c>
      <c r="HJ5" s="34">
        <f t="shared" si="41"/>
        <v>1.2558999999999987</v>
      </c>
      <c r="HK5" s="186">
        <f t="shared" si="42"/>
        <v>8.2679394338380424E-2</v>
      </c>
      <c r="HL5" s="215">
        <v>15.07</v>
      </c>
      <c r="HM5" s="215">
        <f t="shared" si="43"/>
        <v>14.89</v>
      </c>
      <c r="HN5" s="215">
        <v>15.823500000000001</v>
      </c>
      <c r="HO5" s="195">
        <f t="shared" si="44"/>
        <v>0.93350000000000044</v>
      </c>
      <c r="HP5" s="196">
        <f t="shared" si="45"/>
        <v>6.2693082605775718E-2</v>
      </c>
      <c r="HQ5" s="39" t="s">
        <v>39</v>
      </c>
      <c r="HR5" s="305" t="s">
        <v>938</v>
      </c>
    </row>
    <row r="6" spans="1:226">
      <c r="A6" s="10" t="s">
        <v>943</v>
      </c>
      <c r="B6" s="11">
        <v>150</v>
      </c>
      <c r="C6" s="10" t="s">
        <v>127</v>
      </c>
      <c r="D6" s="11" t="s">
        <v>932</v>
      </c>
      <c r="E6" s="12" t="s">
        <v>933</v>
      </c>
      <c r="F6" s="10" t="s">
        <v>944</v>
      </c>
      <c r="H6" s="13" t="s">
        <v>935</v>
      </c>
      <c r="I6" s="14">
        <v>11.15</v>
      </c>
      <c r="J6" s="14">
        <v>12.3</v>
      </c>
      <c r="K6" s="14" t="s">
        <v>298</v>
      </c>
      <c r="L6" s="15">
        <f t="shared" si="0"/>
        <v>1.1500000000000004</v>
      </c>
      <c r="M6" s="81">
        <f t="shared" si="1"/>
        <v>0.10313901345291483</v>
      </c>
      <c r="N6" s="81"/>
      <c r="O6" s="15" t="s">
        <v>39</v>
      </c>
      <c r="P6" s="15"/>
      <c r="Q6" s="15"/>
      <c r="R6" s="15"/>
      <c r="S6" s="15"/>
      <c r="T6" s="105"/>
      <c r="V6" s="29"/>
      <c r="W6" s="198">
        <v>11.64</v>
      </c>
      <c r="X6" s="198">
        <v>12.804</v>
      </c>
      <c r="Y6" s="191">
        <f t="shared" si="46"/>
        <v>1.1639999999999997</v>
      </c>
      <c r="Z6" s="192">
        <f t="shared" si="47"/>
        <v>9.9999999999999964E-2</v>
      </c>
      <c r="AA6" s="199">
        <v>11.44</v>
      </c>
      <c r="AB6" s="199">
        <v>12.2408</v>
      </c>
      <c r="AC6" s="34">
        <f t="shared" si="48"/>
        <v>0.80080000000000062</v>
      </c>
      <c r="AD6" s="186">
        <f t="shared" si="2"/>
        <v>6.8797250859106582E-2</v>
      </c>
      <c r="AE6" s="197">
        <v>11.21</v>
      </c>
      <c r="AF6" s="197">
        <v>11.7705</v>
      </c>
      <c r="AG6" s="195">
        <v>0.56050000000000011</v>
      </c>
      <c r="AH6" s="196">
        <v>0.05</v>
      </c>
      <c r="AI6" s="39" t="s">
        <v>39</v>
      </c>
      <c r="AJ6" s="201" t="s">
        <v>298</v>
      </c>
      <c r="AL6" s="29"/>
      <c r="AM6" s="198">
        <v>11.64</v>
      </c>
      <c r="AN6" s="198">
        <v>12.804</v>
      </c>
      <c r="AO6" s="191">
        <f t="shared" si="49"/>
        <v>1.1639999999999997</v>
      </c>
      <c r="AP6" s="192">
        <f t="shared" si="50"/>
        <v>9.9999999999999964E-2</v>
      </c>
      <c r="AQ6" s="199">
        <v>11.44</v>
      </c>
      <c r="AR6" s="199">
        <v>12.2408</v>
      </c>
      <c r="AS6" s="34">
        <f t="shared" si="51"/>
        <v>0.80080000000000062</v>
      </c>
      <c r="AT6" s="186">
        <f t="shared" si="3"/>
        <v>6.8797250859106582E-2</v>
      </c>
      <c r="AU6" s="197">
        <v>11.21</v>
      </c>
      <c r="AV6" s="197">
        <v>11.7705</v>
      </c>
      <c r="AW6" s="195">
        <v>0.56050000000000011</v>
      </c>
      <c r="AX6" s="196">
        <v>0.05</v>
      </c>
      <c r="AY6" s="211"/>
      <c r="AZ6" s="211"/>
      <c r="BA6" s="211"/>
      <c r="BB6" s="211"/>
      <c r="BC6" s="39" t="s">
        <v>39</v>
      </c>
      <c r="BD6" s="201" t="s">
        <v>298</v>
      </c>
      <c r="BE6" s="203"/>
      <c r="BF6" s="29"/>
      <c r="BG6" s="198">
        <v>11.64</v>
      </c>
      <c r="BH6" s="198">
        <v>12.804</v>
      </c>
      <c r="BI6" s="191">
        <f t="shared" si="4"/>
        <v>1.1639999999999997</v>
      </c>
      <c r="BJ6" s="192">
        <f t="shared" si="5"/>
        <v>9.9999999999999964E-2</v>
      </c>
      <c r="BK6" s="199">
        <v>11.44</v>
      </c>
      <c r="BL6" s="199">
        <v>12.2408</v>
      </c>
      <c r="BM6" s="34">
        <f t="shared" si="6"/>
        <v>0.80080000000000062</v>
      </c>
      <c r="BN6" s="186">
        <f t="shared" si="7"/>
        <v>6.8797250859106582E-2</v>
      </c>
      <c r="BO6" s="215">
        <v>11.21</v>
      </c>
      <c r="BP6" s="215">
        <v>11.7705</v>
      </c>
      <c r="BQ6" s="195">
        <v>0.56050000000000011</v>
      </c>
      <c r="BR6" s="196">
        <v>0.05</v>
      </c>
      <c r="BS6" s="211"/>
      <c r="BT6" s="211"/>
      <c r="BU6" s="39" t="s">
        <v>39</v>
      </c>
      <c r="BV6" s="201" t="s">
        <v>298</v>
      </c>
      <c r="BX6" s="29">
        <f t="shared" si="52"/>
        <v>13.621276595744682</v>
      </c>
      <c r="BY6" s="198">
        <v>11.64</v>
      </c>
      <c r="BZ6" s="198">
        <v>12.804</v>
      </c>
      <c r="CA6" s="191">
        <f t="shared" si="8"/>
        <v>1.1639999999999997</v>
      </c>
      <c r="CB6" s="192">
        <f t="shared" si="9"/>
        <v>9.9999999999999964E-2</v>
      </c>
      <c r="CC6" s="199">
        <v>11.44</v>
      </c>
      <c r="CD6" s="199">
        <v>12.2408</v>
      </c>
      <c r="CE6" s="34">
        <f t="shared" si="10"/>
        <v>0.80080000000000062</v>
      </c>
      <c r="CF6" s="186">
        <f t="shared" si="11"/>
        <v>6.8797250859106582E-2</v>
      </c>
      <c r="CG6" s="215">
        <v>11.21</v>
      </c>
      <c r="CH6" s="215">
        <v>11.7705</v>
      </c>
      <c r="CI6" s="195">
        <v>0.56050000000000011</v>
      </c>
      <c r="CJ6" s="196">
        <v>0.05</v>
      </c>
      <c r="CK6" s="39" t="s">
        <v>39</v>
      </c>
      <c r="CL6" s="201" t="s">
        <v>298</v>
      </c>
      <c r="CN6" s="29"/>
      <c r="CO6" s="198">
        <v>11.64</v>
      </c>
      <c r="CP6" s="198">
        <v>12.804</v>
      </c>
      <c r="CQ6" s="191">
        <f t="shared" si="12"/>
        <v>1.1639999999999997</v>
      </c>
      <c r="CR6" s="192">
        <f t="shared" si="13"/>
        <v>9.9999999999999964E-2</v>
      </c>
      <c r="CS6" s="199">
        <v>11.44</v>
      </c>
      <c r="CT6" s="199">
        <v>12.2408</v>
      </c>
      <c r="CU6" s="34">
        <f t="shared" si="14"/>
        <v>0.80080000000000062</v>
      </c>
      <c r="CV6" s="186">
        <f t="shared" si="15"/>
        <v>6.8797250859106582E-2</v>
      </c>
      <c r="CW6" s="215">
        <v>11.21</v>
      </c>
      <c r="CX6" s="215">
        <v>11.7705</v>
      </c>
      <c r="CY6" s="195">
        <v>0.56050000000000011</v>
      </c>
      <c r="CZ6" s="196">
        <v>0.05</v>
      </c>
      <c r="DA6" s="39" t="s">
        <v>39</v>
      </c>
      <c r="DB6" s="201" t="s">
        <v>298</v>
      </c>
      <c r="DE6" s="29" t="s">
        <v>936</v>
      </c>
      <c r="DF6" s="198">
        <v>11.64</v>
      </c>
      <c r="DG6" s="198">
        <f t="shared" si="16"/>
        <v>11.46</v>
      </c>
      <c r="DH6" s="198">
        <v>12.804</v>
      </c>
      <c r="DI6" s="191">
        <f t="shared" si="53"/>
        <v>1.3439999999999994</v>
      </c>
      <c r="DJ6" s="192">
        <f t="shared" si="54"/>
        <v>0.11727748691099471</v>
      </c>
      <c r="DK6" s="199">
        <v>11.44</v>
      </c>
      <c r="DL6" s="199">
        <f t="shared" si="55"/>
        <v>11.26</v>
      </c>
      <c r="DM6" s="199">
        <v>12.2408</v>
      </c>
      <c r="DN6" s="34">
        <f t="shared" si="56"/>
        <v>0.98080000000000034</v>
      </c>
      <c r="DO6" s="186">
        <f t="shared" si="57"/>
        <v>8.7104795737122584E-2</v>
      </c>
      <c r="DP6" s="215">
        <v>11.21</v>
      </c>
      <c r="DQ6" s="215">
        <f t="shared" si="58"/>
        <v>11.030000000000001</v>
      </c>
      <c r="DR6" s="215">
        <v>11.7705</v>
      </c>
      <c r="DS6" s="195">
        <f t="shared" si="59"/>
        <v>0.74049999999999905</v>
      </c>
      <c r="DT6" s="196">
        <f t="shared" si="60"/>
        <v>6.713508612873971E-2</v>
      </c>
      <c r="DU6" s="39" t="s">
        <v>39</v>
      </c>
      <c r="DV6" s="201" t="s">
        <v>937</v>
      </c>
      <c r="DX6" s="29" t="s">
        <v>936</v>
      </c>
      <c r="DY6" s="198">
        <v>11.64</v>
      </c>
      <c r="DZ6" s="198">
        <f t="shared" si="17"/>
        <v>11.46</v>
      </c>
      <c r="EA6" s="198">
        <v>12.804</v>
      </c>
      <c r="EB6" s="191">
        <f t="shared" si="61"/>
        <v>1.3439999999999994</v>
      </c>
      <c r="EC6" s="192">
        <f t="shared" si="62"/>
        <v>0.11727748691099471</v>
      </c>
      <c r="ED6" s="199">
        <v>11.44</v>
      </c>
      <c r="EE6" s="199">
        <f t="shared" si="63"/>
        <v>11.26</v>
      </c>
      <c r="EF6" s="199">
        <v>12.2408</v>
      </c>
      <c r="EG6" s="34">
        <f t="shared" si="64"/>
        <v>0.98080000000000034</v>
      </c>
      <c r="EH6" s="186">
        <f t="shared" si="65"/>
        <v>8.7104795737122584E-2</v>
      </c>
      <c r="EI6" s="215">
        <v>11.21</v>
      </c>
      <c r="EJ6" s="215">
        <f t="shared" si="66"/>
        <v>11.030000000000001</v>
      </c>
      <c r="EK6" s="215">
        <v>11.7705</v>
      </c>
      <c r="EL6" s="195">
        <f t="shared" si="67"/>
        <v>0.74049999999999905</v>
      </c>
      <c r="EM6" s="196">
        <f t="shared" si="68"/>
        <v>6.713508612873971E-2</v>
      </c>
      <c r="EN6" s="39" t="s">
        <v>39</v>
      </c>
      <c r="EO6" s="201" t="s">
        <v>937</v>
      </c>
      <c r="EQ6" s="29" t="s">
        <v>936</v>
      </c>
      <c r="ER6" s="198">
        <v>11.64</v>
      </c>
      <c r="ES6" s="198">
        <f t="shared" si="18"/>
        <v>11.46</v>
      </c>
      <c r="ET6" s="198">
        <v>12.804</v>
      </c>
      <c r="EU6" s="191">
        <f t="shared" si="69"/>
        <v>1.3439999999999994</v>
      </c>
      <c r="EV6" s="192">
        <f t="shared" si="70"/>
        <v>0.11727748691099471</v>
      </c>
      <c r="EW6" s="199">
        <v>11.44</v>
      </c>
      <c r="EX6" s="199">
        <f t="shared" si="71"/>
        <v>11.26</v>
      </c>
      <c r="EY6" s="199">
        <v>12.2408</v>
      </c>
      <c r="EZ6" s="34">
        <f t="shared" si="72"/>
        <v>0.98080000000000034</v>
      </c>
      <c r="FA6" s="186">
        <f t="shared" si="73"/>
        <v>8.7104795737122584E-2</v>
      </c>
      <c r="FB6" s="215">
        <v>11.21</v>
      </c>
      <c r="FC6" s="215">
        <f t="shared" si="74"/>
        <v>11.030000000000001</v>
      </c>
      <c r="FD6" s="215">
        <v>11.7705</v>
      </c>
      <c r="FE6" s="195">
        <f t="shared" si="75"/>
        <v>0.74049999999999905</v>
      </c>
      <c r="FF6" s="196">
        <f t="shared" si="76"/>
        <v>6.713508612873971E-2</v>
      </c>
      <c r="FG6" s="39" t="s">
        <v>39</v>
      </c>
      <c r="FH6" s="201" t="s">
        <v>937</v>
      </c>
      <c r="FK6" s="29"/>
      <c r="FL6" s="198">
        <v>11.64</v>
      </c>
      <c r="FM6" s="198">
        <f t="shared" si="19"/>
        <v>11.46</v>
      </c>
      <c r="FN6" s="198">
        <v>12.804</v>
      </c>
      <c r="FO6" s="198"/>
      <c r="FP6" s="191">
        <f t="shared" si="20"/>
        <v>1.3439999999999994</v>
      </c>
      <c r="FQ6" s="192">
        <f t="shared" si="21"/>
        <v>0.11727748691099471</v>
      </c>
      <c r="FR6" s="199">
        <v>11.44</v>
      </c>
      <c r="FS6" s="199">
        <f t="shared" si="22"/>
        <v>11.26</v>
      </c>
      <c r="FT6" s="199">
        <v>12.2408</v>
      </c>
      <c r="FU6" s="34">
        <f t="shared" si="23"/>
        <v>0.98080000000000034</v>
      </c>
      <c r="FV6" s="186">
        <f t="shared" si="24"/>
        <v>8.7104795737122584E-2</v>
      </c>
      <c r="FW6" s="215">
        <v>11.21</v>
      </c>
      <c r="FX6" s="215">
        <f t="shared" si="25"/>
        <v>11.030000000000001</v>
      </c>
      <c r="FY6" s="215">
        <v>11.7705</v>
      </c>
      <c r="FZ6" s="195">
        <f t="shared" si="26"/>
        <v>0.74049999999999905</v>
      </c>
      <c r="GA6" s="196">
        <f t="shared" si="27"/>
        <v>6.713508612873971E-2</v>
      </c>
      <c r="GB6" s="39" t="s">
        <v>39</v>
      </c>
      <c r="GC6" s="305" t="s">
        <v>938</v>
      </c>
      <c r="GF6" s="29"/>
      <c r="GG6" s="198">
        <v>11.64</v>
      </c>
      <c r="GH6" s="198">
        <f t="shared" si="28"/>
        <v>11.46</v>
      </c>
      <c r="GI6" s="198">
        <v>12.804</v>
      </c>
      <c r="GJ6" s="198"/>
      <c r="GK6" s="191">
        <f t="shared" si="29"/>
        <v>1.3439999999999994</v>
      </c>
      <c r="GL6" s="192">
        <f t="shared" si="30"/>
        <v>0.11727748691099471</v>
      </c>
      <c r="GM6" s="199">
        <v>11.44</v>
      </c>
      <c r="GN6" s="199">
        <f t="shared" si="31"/>
        <v>11.26</v>
      </c>
      <c r="GO6" s="199">
        <v>12.2408</v>
      </c>
      <c r="GP6" s="34">
        <f t="shared" si="32"/>
        <v>0.98080000000000034</v>
      </c>
      <c r="GQ6" s="186">
        <f t="shared" si="33"/>
        <v>8.7104795737122584E-2</v>
      </c>
      <c r="GR6" s="215">
        <v>11.21</v>
      </c>
      <c r="GS6" s="215">
        <f t="shared" si="34"/>
        <v>11.030000000000001</v>
      </c>
      <c r="GT6" s="215">
        <v>11.7705</v>
      </c>
      <c r="GU6" s="195">
        <f t="shared" si="35"/>
        <v>0.74049999999999905</v>
      </c>
      <c r="GV6" s="196">
        <f t="shared" si="36"/>
        <v>6.713508612873971E-2</v>
      </c>
      <c r="GW6" s="39" t="s">
        <v>39</v>
      </c>
      <c r="GX6" s="305" t="s">
        <v>938</v>
      </c>
      <c r="GZ6" s="29"/>
      <c r="HA6" s="198">
        <v>11.64</v>
      </c>
      <c r="HB6" s="198">
        <f t="shared" si="37"/>
        <v>11.46</v>
      </c>
      <c r="HC6" s="198">
        <v>12.804</v>
      </c>
      <c r="HD6" s="198"/>
      <c r="HE6" s="191">
        <f t="shared" si="38"/>
        <v>1.3439999999999994</v>
      </c>
      <c r="HF6" s="192">
        <f t="shared" si="39"/>
        <v>0.11727748691099471</v>
      </c>
      <c r="HG6" s="199">
        <v>11.44</v>
      </c>
      <c r="HH6" s="199">
        <f t="shared" si="40"/>
        <v>11.26</v>
      </c>
      <c r="HI6" s="199">
        <v>12.2408</v>
      </c>
      <c r="HJ6" s="34">
        <f t="shared" si="41"/>
        <v>0.98080000000000034</v>
      </c>
      <c r="HK6" s="186">
        <f t="shared" si="42"/>
        <v>8.7104795737122584E-2</v>
      </c>
      <c r="HL6" s="215">
        <v>11.21</v>
      </c>
      <c r="HM6" s="215">
        <f t="shared" si="43"/>
        <v>11.030000000000001</v>
      </c>
      <c r="HN6" s="215">
        <v>11.7705</v>
      </c>
      <c r="HO6" s="195">
        <f t="shared" si="44"/>
        <v>0.74049999999999905</v>
      </c>
      <c r="HP6" s="196">
        <f t="shared" si="45"/>
        <v>6.713508612873971E-2</v>
      </c>
      <c r="HQ6" s="39" t="s">
        <v>39</v>
      </c>
      <c r="HR6" s="305" t="s">
        <v>938</v>
      </c>
    </row>
    <row r="7" spans="1:226">
      <c r="A7" s="10" t="s">
        <v>945</v>
      </c>
      <c r="B7" s="11">
        <v>150</v>
      </c>
      <c r="C7" s="10" t="s">
        <v>127</v>
      </c>
      <c r="D7" s="11" t="s">
        <v>932</v>
      </c>
      <c r="E7" s="12" t="s">
        <v>933</v>
      </c>
      <c r="F7" s="10" t="s">
        <v>946</v>
      </c>
      <c r="H7" s="13" t="s">
        <v>935</v>
      </c>
      <c r="I7" s="14">
        <v>13.5</v>
      </c>
      <c r="J7" s="14">
        <v>14.69</v>
      </c>
      <c r="K7" s="14" t="s">
        <v>298</v>
      </c>
      <c r="L7" s="15">
        <f t="shared" si="0"/>
        <v>1.1899999999999995</v>
      </c>
      <c r="M7" s="81">
        <f t="shared" si="1"/>
        <v>8.8148148148148114E-2</v>
      </c>
      <c r="N7" s="81"/>
      <c r="O7" s="15" t="s">
        <v>39</v>
      </c>
      <c r="P7" s="15"/>
      <c r="Q7" s="15"/>
      <c r="R7" s="15"/>
      <c r="S7" s="15"/>
      <c r="T7" s="105"/>
      <c r="V7" s="29"/>
      <c r="W7" s="198">
        <v>14.04</v>
      </c>
      <c r="X7" s="198">
        <v>15.303599999999999</v>
      </c>
      <c r="Y7" s="191">
        <f t="shared" si="46"/>
        <v>1.2636000000000003</v>
      </c>
      <c r="Z7" s="192">
        <f t="shared" si="47"/>
        <v>9.0000000000000024E-2</v>
      </c>
      <c r="AA7" s="199">
        <v>13.64</v>
      </c>
      <c r="AB7" s="199">
        <v>14.594800000000001</v>
      </c>
      <c r="AC7" s="34">
        <f t="shared" si="48"/>
        <v>0.95480000000000054</v>
      </c>
      <c r="AD7" s="186">
        <f t="shared" si="2"/>
        <v>6.8005698005698043E-2</v>
      </c>
      <c r="AE7" s="197">
        <v>13.37</v>
      </c>
      <c r="AF7" s="197">
        <v>14.038499999999999</v>
      </c>
      <c r="AG7" s="195">
        <v>0.66849999999999998</v>
      </c>
      <c r="AH7" s="196">
        <v>0.05</v>
      </c>
      <c r="AI7" s="39" t="s">
        <v>39</v>
      </c>
      <c r="AJ7" s="201" t="s">
        <v>298</v>
      </c>
      <c r="AL7" s="29"/>
      <c r="AM7" s="198">
        <v>14.04</v>
      </c>
      <c r="AN7" s="198">
        <v>15.303599999999999</v>
      </c>
      <c r="AO7" s="191">
        <f t="shared" si="49"/>
        <v>1.2636000000000003</v>
      </c>
      <c r="AP7" s="192">
        <f t="shared" si="50"/>
        <v>9.0000000000000024E-2</v>
      </c>
      <c r="AQ7" s="199">
        <v>13.64</v>
      </c>
      <c r="AR7" s="199">
        <v>14.594800000000001</v>
      </c>
      <c r="AS7" s="34">
        <f t="shared" si="51"/>
        <v>0.95480000000000054</v>
      </c>
      <c r="AT7" s="186">
        <f t="shared" si="3"/>
        <v>6.8005698005698043E-2</v>
      </c>
      <c r="AU7" s="197">
        <v>13.37</v>
      </c>
      <c r="AV7" s="197">
        <v>14.038499999999999</v>
      </c>
      <c r="AW7" s="195">
        <v>0.66849999999999998</v>
      </c>
      <c r="AX7" s="196">
        <v>0.05</v>
      </c>
      <c r="AY7" s="211"/>
      <c r="AZ7" s="211"/>
      <c r="BA7" s="211"/>
      <c r="BB7" s="211"/>
      <c r="BC7" s="39" t="s">
        <v>39</v>
      </c>
      <c r="BD7" s="201" t="s">
        <v>298</v>
      </c>
      <c r="BE7" s="203"/>
      <c r="BF7" s="29"/>
      <c r="BG7" s="198">
        <v>14.04</v>
      </c>
      <c r="BH7" s="198">
        <v>15.303599999999999</v>
      </c>
      <c r="BI7" s="191">
        <f t="shared" si="4"/>
        <v>1.2636000000000003</v>
      </c>
      <c r="BJ7" s="192">
        <f t="shared" si="5"/>
        <v>9.0000000000000024E-2</v>
      </c>
      <c r="BK7" s="199">
        <v>13.64</v>
      </c>
      <c r="BL7" s="199">
        <v>14.594800000000001</v>
      </c>
      <c r="BM7" s="34">
        <f t="shared" si="6"/>
        <v>0.95480000000000054</v>
      </c>
      <c r="BN7" s="186">
        <f t="shared" si="7"/>
        <v>6.8005698005698043E-2</v>
      </c>
      <c r="BO7" s="215">
        <v>13.37</v>
      </c>
      <c r="BP7" s="215">
        <v>14.038499999999999</v>
      </c>
      <c r="BQ7" s="195">
        <v>0.66849999999999998</v>
      </c>
      <c r="BR7" s="196">
        <v>0.05</v>
      </c>
      <c r="BS7" s="211"/>
      <c r="BT7" s="211"/>
      <c r="BU7" s="39" t="s">
        <v>39</v>
      </c>
      <c r="BV7" s="201" t="s">
        <v>298</v>
      </c>
      <c r="BX7" s="29">
        <f t="shared" si="52"/>
        <v>16.280425531914894</v>
      </c>
      <c r="BY7" s="198">
        <v>14.04</v>
      </c>
      <c r="BZ7" s="198">
        <v>15.303599999999999</v>
      </c>
      <c r="CA7" s="191">
        <f t="shared" si="8"/>
        <v>1.2636000000000003</v>
      </c>
      <c r="CB7" s="192">
        <f t="shared" si="9"/>
        <v>9.0000000000000024E-2</v>
      </c>
      <c r="CC7" s="199">
        <v>13.64</v>
      </c>
      <c r="CD7" s="199">
        <v>14.594800000000001</v>
      </c>
      <c r="CE7" s="34">
        <f t="shared" si="10"/>
        <v>0.95480000000000054</v>
      </c>
      <c r="CF7" s="186">
        <f t="shared" si="11"/>
        <v>6.8005698005698043E-2</v>
      </c>
      <c r="CG7" s="215">
        <v>13.37</v>
      </c>
      <c r="CH7" s="215">
        <v>14.038499999999999</v>
      </c>
      <c r="CI7" s="195">
        <v>0.66849999999999998</v>
      </c>
      <c r="CJ7" s="196">
        <v>0.05</v>
      </c>
      <c r="CK7" s="39" t="s">
        <v>39</v>
      </c>
      <c r="CL7" s="201" t="s">
        <v>298</v>
      </c>
      <c r="CN7" s="29"/>
      <c r="CO7" s="198">
        <v>14.04</v>
      </c>
      <c r="CP7" s="198">
        <v>15.303599999999999</v>
      </c>
      <c r="CQ7" s="191">
        <f t="shared" si="12"/>
        <v>1.2636000000000003</v>
      </c>
      <c r="CR7" s="192">
        <f t="shared" si="13"/>
        <v>9.0000000000000024E-2</v>
      </c>
      <c r="CS7" s="199">
        <v>13.64</v>
      </c>
      <c r="CT7" s="199">
        <v>14.594800000000001</v>
      </c>
      <c r="CU7" s="34">
        <f t="shared" si="14"/>
        <v>0.95480000000000054</v>
      </c>
      <c r="CV7" s="186">
        <f t="shared" si="15"/>
        <v>6.8005698005698043E-2</v>
      </c>
      <c r="CW7" s="215">
        <v>13.37</v>
      </c>
      <c r="CX7" s="215">
        <v>14.038499999999999</v>
      </c>
      <c r="CY7" s="195">
        <v>0.66849999999999998</v>
      </c>
      <c r="CZ7" s="196">
        <v>0.05</v>
      </c>
      <c r="DA7" s="39" t="s">
        <v>39</v>
      </c>
      <c r="DB7" s="201" t="s">
        <v>298</v>
      </c>
      <c r="DE7" s="29" t="s">
        <v>936</v>
      </c>
      <c r="DF7" s="198">
        <v>14.04</v>
      </c>
      <c r="DG7" s="198">
        <f t="shared" si="16"/>
        <v>13.86</v>
      </c>
      <c r="DH7" s="198">
        <v>15.303599999999999</v>
      </c>
      <c r="DI7" s="191">
        <f t="shared" si="53"/>
        <v>1.4436</v>
      </c>
      <c r="DJ7" s="192">
        <f t="shared" si="54"/>
        <v>0.10415584415584415</v>
      </c>
      <c r="DK7" s="199">
        <v>13.64</v>
      </c>
      <c r="DL7" s="199">
        <f t="shared" si="55"/>
        <v>13.46</v>
      </c>
      <c r="DM7" s="199">
        <v>14.594800000000001</v>
      </c>
      <c r="DN7" s="34">
        <f t="shared" si="56"/>
        <v>1.1348000000000003</v>
      </c>
      <c r="DO7" s="186">
        <f t="shared" si="57"/>
        <v>8.4309063893016359E-2</v>
      </c>
      <c r="DP7" s="215">
        <v>13.37</v>
      </c>
      <c r="DQ7" s="215">
        <f t="shared" si="58"/>
        <v>13.19</v>
      </c>
      <c r="DR7" s="215">
        <v>14.038499999999999</v>
      </c>
      <c r="DS7" s="195">
        <f t="shared" si="59"/>
        <v>0.84849999999999959</v>
      </c>
      <c r="DT7" s="196">
        <f t="shared" si="60"/>
        <v>6.4329037149355547E-2</v>
      </c>
      <c r="DU7" s="39" t="s">
        <v>39</v>
      </c>
      <c r="DV7" s="201" t="s">
        <v>937</v>
      </c>
      <c r="DX7" s="29" t="s">
        <v>936</v>
      </c>
      <c r="DY7" s="198">
        <v>14.04</v>
      </c>
      <c r="DZ7" s="198">
        <f t="shared" si="17"/>
        <v>13.86</v>
      </c>
      <c r="EA7" s="198">
        <v>15.303599999999999</v>
      </c>
      <c r="EB7" s="191">
        <f t="shared" si="61"/>
        <v>1.4436</v>
      </c>
      <c r="EC7" s="192">
        <f t="shared" si="62"/>
        <v>0.10415584415584415</v>
      </c>
      <c r="ED7" s="199">
        <v>13.64</v>
      </c>
      <c r="EE7" s="199">
        <f t="shared" si="63"/>
        <v>13.46</v>
      </c>
      <c r="EF7" s="199">
        <v>14.594800000000001</v>
      </c>
      <c r="EG7" s="34">
        <f t="shared" si="64"/>
        <v>1.1348000000000003</v>
      </c>
      <c r="EH7" s="186">
        <f t="shared" si="65"/>
        <v>8.4309063893016359E-2</v>
      </c>
      <c r="EI7" s="215">
        <v>13.37</v>
      </c>
      <c r="EJ7" s="215">
        <f t="shared" si="66"/>
        <v>13.19</v>
      </c>
      <c r="EK7" s="215">
        <v>14.038499999999999</v>
      </c>
      <c r="EL7" s="195">
        <f t="shared" si="67"/>
        <v>0.84849999999999959</v>
      </c>
      <c r="EM7" s="196">
        <f t="shared" si="68"/>
        <v>6.4329037149355547E-2</v>
      </c>
      <c r="EN7" s="39" t="s">
        <v>39</v>
      </c>
      <c r="EO7" s="201" t="s">
        <v>937</v>
      </c>
      <c r="EQ7" s="29" t="s">
        <v>936</v>
      </c>
      <c r="ER7" s="198">
        <v>14.04</v>
      </c>
      <c r="ES7" s="198">
        <f t="shared" si="18"/>
        <v>13.86</v>
      </c>
      <c r="ET7" s="198">
        <v>15.303599999999999</v>
      </c>
      <c r="EU7" s="191">
        <f t="shared" si="69"/>
        <v>1.4436</v>
      </c>
      <c r="EV7" s="192">
        <f t="shared" si="70"/>
        <v>0.10415584415584415</v>
      </c>
      <c r="EW7" s="199">
        <v>13.64</v>
      </c>
      <c r="EX7" s="199">
        <f t="shared" si="71"/>
        <v>13.46</v>
      </c>
      <c r="EY7" s="199">
        <v>14.594800000000001</v>
      </c>
      <c r="EZ7" s="34">
        <f t="shared" si="72"/>
        <v>1.1348000000000003</v>
      </c>
      <c r="FA7" s="186">
        <f t="shared" si="73"/>
        <v>8.4309063893016359E-2</v>
      </c>
      <c r="FB7" s="215">
        <v>13.37</v>
      </c>
      <c r="FC7" s="215">
        <f t="shared" si="74"/>
        <v>13.19</v>
      </c>
      <c r="FD7" s="215">
        <v>14.038499999999999</v>
      </c>
      <c r="FE7" s="195">
        <f t="shared" si="75"/>
        <v>0.84849999999999959</v>
      </c>
      <c r="FF7" s="196">
        <f t="shared" si="76"/>
        <v>6.4329037149355547E-2</v>
      </c>
      <c r="FG7" s="39" t="s">
        <v>39</v>
      </c>
      <c r="FH7" s="201" t="s">
        <v>937</v>
      </c>
      <c r="FK7" s="29"/>
      <c r="FL7" s="198">
        <v>14.04</v>
      </c>
      <c r="FM7" s="198">
        <f t="shared" si="19"/>
        <v>13.86</v>
      </c>
      <c r="FN7" s="198">
        <v>15.303599999999999</v>
      </c>
      <c r="FO7" s="198"/>
      <c r="FP7" s="191">
        <f t="shared" si="20"/>
        <v>1.4436</v>
      </c>
      <c r="FQ7" s="192">
        <f t="shared" si="21"/>
        <v>0.10415584415584415</v>
      </c>
      <c r="FR7" s="199">
        <v>13.64</v>
      </c>
      <c r="FS7" s="199">
        <f t="shared" si="22"/>
        <v>13.46</v>
      </c>
      <c r="FT7" s="199">
        <v>14.594800000000001</v>
      </c>
      <c r="FU7" s="34">
        <f t="shared" si="23"/>
        <v>1.1348000000000003</v>
      </c>
      <c r="FV7" s="186">
        <f t="shared" si="24"/>
        <v>8.4309063893016359E-2</v>
      </c>
      <c r="FW7" s="215">
        <v>13.37</v>
      </c>
      <c r="FX7" s="215">
        <f t="shared" si="25"/>
        <v>13.19</v>
      </c>
      <c r="FY7" s="215">
        <v>14.038499999999999</v>
      </c>
      <c r="FZ7" s="195">
        <f t="shared" si="26"/>
        <v>0.84849999999999959</v>
      </c>
      <c r="GA7" s="196">
        <f t="shared" si="27"/>
        <v>6.4329037149355547E-2</v>
      </c>
      <c r="GB7" s="39" t="s">
        <v>39</v>
      </c>
      <c r="GC7" s="305" t="s">
        <v>938</v>
      </c>
      <c r="GF7" s="29"/>
      <c r="GG7" s="198">
        <v>14.04</v>
      </c>
      <c r="GH7" s="198">
        <f t="shared" si="28"/>
        <v>13.86</v>
      </c>
      <c r="GI7" s="198">
        <v>15.303599999999999</v>
      </c>
      <c r="GJ7" s="198"/>
      <c r="GK7" s="191">
        <f t="shared" si="29"/>
        <v>1.4436</v>
      </c>
      <c r="GL7" s="192">
        <f t="shared" si="30"/>
        <v>0.10415584415584415</v>
      </c>
      <c r="GM7" s="199">
        <v>13.64</v>
      </c>
      <c r="GN7" s="199">
        <f t="shared" si="31"/>
        <v>13.46</v>
      </c>
      <c r="GO7" s="199">
        <v>14.594800000000001</v>
      </c>
      <c r="GP7" s="34">
        <f t="shared" si="32"/>
        <v>1.1348000000000003</v>
      </c>
      <c r="GQ7" s="186">
        <f t="shared" si="33"/>
        <v>8.4309063893016359E-2</v>
      </c>
      <c r="GR7" s="215">
        <v>13.37</v>
      </c>
      <c r="GS7" s="215">
        <f t="shared" si="34"/>
        <v>13.19</v>
      </c>
      <c r="GT7" s="215">
        <v>14.038499999999999</v>
      </c>
      <c r="GU7" s="195">
        <f t="shared" si="35"/>
        <v>0.84849999999999959</v>
      </c>
      <c r="GV7" s="196">
        <f t="shared" si="36"/>
        <v>6.4329037149355547E-2</v>
      </c>
      <c r="GW7" s="39" t="s">
        <v>39</v>
      </c>
      <c r="GX7" s="305" t="s">
        <v>938</v>
      </c>
      <c r="GZ7" s="29"/>
      <c r="HA7" s="198">
        <v>14.04</v>
      </c>
      <c r="HB7" s="198">
        <f t="shared" si="37"/>
        <v>13.86</v>
      </c>
      <c r="HC7" s="198">
        <v>15.303599999999999</v>
      </c>
      <c r="HD7" s="198"/>
      <c r="HE7" s="191">
        <f t="shared" si="38"/>
        <v>1.4436</v>
      </c>
      <c r="HF7" s="192">
        <f t="shared" si="39"/>
        <v>0.10415584415584415</v>
      </c>
      <c r="HG7" s="199">
        <v>13.64</v>
      </c>
      <c r="HH7" s="199">
        <f t="shared" si="40"/>
        <v>13.46</v>
      </c>
      <c r="HI7" s="199">
        <v>14.594800000000001</v>
      </c>
      <c r="HJ7" s="34">
        <f t="shared" si="41"/>
        <v>1.1348000000000003</v>
      </c>
      <c r="HK7" s="186">
        <f t="shared" si="42"/>
        <v>8.4309063893016359E-2</v>
      </c>
      <c r="HL7" s="215">
        <v>13.37</v>
      </c>
      <c r="HM7" s="215">
        <f t="shared" si="43"/>
        <v>13.19</v>
      </c>
      <c r="HN7" s="215">
        <v>14.038499999999999</v>
      </c>
      <c r="HO7" s="195">
        <f t="shared" si="44"/>
        <v>0.84849999999999959</v>
      </c>
      <c r="HP7" s="196">
        <f t="shared" si="45"/>
        <v>6.4329037149355547E-2</v>
      </c>
      <c r="HQ7" s="39" t="s">
        <v>39</v>
      </c>
      <c r="HR7" s="305" t="s">
        <v>938</v>
      </c>
    </row>
    <row r="8" spans="1:226">
      <c r="A8" s="10" t="s">
        <v>947</v>
      </c>
      <c r="B8" s="11">
        <v>150</v>
      </c>
      <c r="C8" s="10" t="s">
        <v>127</v>
      </c>
      <c r="D8" s="11" t="s">
        <v>932</v>
      </c>
      <c r="E8" s="12" t="s">
        <v>933</v>
      </c>
      <c r="F8" s="10" t="s">
        <v>948</v>
      </c>
      <c r="H8" s="13" t="s">
        <v>935</v>
      </c>
      <c r="I8" s="14">
        <v>10.3</v>
      </c>
      <c r="J8" s="14">
        <v>11.43</v>
      </c>
      <c r="K8" s="14" t="s">
        <v>298</v>
      </c>
      <c r="L8" s="15">
        <f t="shared" ref="L8" si="77">J8-I8</f>
        <v>1.129999999999999</v>
      </c>
      <c r="M8" s="81">
        <f t="shared" ref="M8" si="78">L8/I8</f>
        <v>0.10970873786407756</v>
      </c>
      <c r="N8" s="81"/>
      <c r="O8" s="15" t="s">
        <v>39</v>
      </c>
      <c r="P8" s="15"/>
      <c r="Q8" s="15"/>
      <c r="R8" s="15"/>
      <c r="S8" s="15"/>
      <c r="T8" s="105"/>
      <c r="V8" s="29"/>
      <c r="W8" s="198">
        <v>10.78</v>
      </c>
      <c r="X8" s="198">
        <v>11.9658</v>
      </c>
      <c r="Y8" s="191">
        <f t="shared" ref="Y8" si="79">X8-W8</f>
        <v>1.1858000000000004</v>
      </c>
      <c r="Z8" s="192">
        <f t="shared" ref="Z8" si="80">Y8/W8</f>
        <v>0.11000000000000004</v>
      </c>
      <c r="AA8" s="199">
        <v>10.38</v>
      </c>
      <c r="AB8" s="199">
        <v>11.1066</v>
      </c>
      <c r="AC8" s="34">
        <f t="shared" ref="AC8" si="81">AB8-AA8</f>
        <v>0.72659999999999947</v>
      </c>
      <c r="AD8" s="186">
        <f t="shared" ref="AD8" si="82">AC8/W8</f>
        <v>6.7402597402597353E-2</v>
      </c>
      <c r="AE8" s="197">
        <v>10.17</v>
      </c>
      <c r="AF8" s="197">
        <v>10.6785</v>
      </c>
      <c r="AG8" s="195">
        <v>0.50850000000000006</v>
      </c>
      <c r="AH8" s="196">
        <v>5.000000000000001E-2</v>
      </c>
      <c r="AI8" s="39" t="s">
        <v>39</v>
      </c>
      <c r="AJ8" s="201" t="s">
        <v>298</v>
      </c>
      <c r="AL8" s="29"/>
      <c r="AM8" s="198">
        <v>10.78</v>
      </c>
      <c r="AN8" s="198">
        <v>11.9658</v>
      </c>
      <c r="AO8" s="191">
        <f t="shared" ref="AO8" si="83">AN8-AM8</f>
        <v>1.1858000000000004</v>
      </c>
      <c r="AP8" s="192">
        <f t="shared" ref="AP8" si="84">AO8/AM8</f>
        <v>0.11000000000000004</v>
      </c>
      <c r="AQ8" s="199">
        <v>10.38</v>
      </c>
      <c r="AR8" s="199">
        <v>11.1066</v>
      </c>
      <c r="AS8" s="34">
        <f t="shared" ref="AS8" si="85">AR8-AQ8</f>
        <v>0.72659999999999947</v>
      </c>
      <c r="AT8" s="186">
        <f t="shared" ref="AT8" si="86">AS8/AM8</f>
        <v>6.7402597402597353E-2</v>
      </c>
      <c r="AU8" s="197">
        <v>10.17</v>
      </c>
      <c r="AV8" s="197">
        <v>10.6785</v>
      </c>
      <c r="AW8" s="195">
        <v>0.50850000000000006</v>
      </c>
      <c r="AX8" s="196">
        <v>5.000000000000001E-2</v>
      </c>
      <c r="AY8" s="211"/>
      <c r="AZ8" s="211"/>
      <c r="BA8" s="211"/>
      <c r="BB8" s="211"/>
      <c r="BC8" s="39" t="s">
        <v>39</v>
      </c>
      <c r="BD8" s="201" t="s">
        <v>298</v>
      </c>
      <c r="BE8" s="203"/>
      <c r="BF8" s="29"/>
      <c r="BG8" s="198">
        <v>10.78</v>
      </c>
      <c r="BH8" s="198">
        <v>11.9658</v>
      </c>
      <c r="BI8" s="191">
        <f t="shared" ref="BI8" si="87">BH8-BG8</f>
        <v>1.1858000000000004</v>
      </c>
      <c r="BJ8" s="192">
        <f t="shared" ref="BJ8" si="88">BI8/BG8</f>
        <v>0.11000000000000004</v>
      </c>
      <c r="BK8" s="199">
        <v>10.38</v>
      </c>
      <c r="BL8" s="199">
        <v>11.1066</v>
      </c>
      <c r="BM8" s="34">
        <f t="shared" ref="BM8" si="89">BL8-BK8</f>
        <v>0.72659999999999947</v>
      </c>
      <c r="BN8" s="186">
        <f t="shared" ref="BN8" si="90">BM8/BG8</f>
        <v>6.7402597402597353E-2</v>
      </c>
      <c r="BO8" s="215">
        <v>10.17</v>
      </c>
      <c r="BP8" s="215">
        <v>10.6785</v>
      </c>
      <c r="BQ8" s="195">
        <v>0.50850000000000006</v>
      </c>
      <c r="BR8" s="196">
        <v>5.000000000000001E-2</v>
      </c>
      <c r="BS8" s="211"/>
      <c r="BT8" s="211"/>
      <c r="BU8" s="39" t="s">
        <v>39</v>
      </c>
      <c r="BV8" s="201" t="s">
        <v>298</v>
      </c>
      <c r="BX8" s="29">
        <f t="shared" ref="BX8" si="91">BZ8/0.94</f>
        <v>12.729574468085106</v>
      </c>
      <c r="BY8" s="198">
        <v>10.78</v>
      </c>
      <c r="BZ8" s="198">
        <v>11.9658</v>
      </c>
      <c r="CA8" s="191">
        <f t="shared" ref="CA8" si="92">BZ8-BY8</f>
        <v>1.1858000000000004</v>
      </c>
      <c r="CB8" s="192">
        <f t="shared" ref="CB8" si="93">CA8/BY8</f>
        <v>0.11000000000000004</v>
      </c>
      <c r="CC8" s="199">
        <v>10.38</v>
      </c>
      <c r="CD8" s="199">
        <v>11.1066</v>
      </c>
      <c r="CE8" s="34">
        <f t="shared" ref="CE8" si="94">CD8-CC8</f>
        <v>0.72659999999999947</v>
      </c>
      <c r="CF8" s="186">
        <f t="shared" ref="CF8" si="95">CE8/BY8</f>
        <v>6.7402597402597353E-2</v>
      </c>
      <c r="CG8" s="215">
        <v>10.17</v>
      </c>
      <c r="CH8" s="215">
        <v>10.6785</v>
      </c>
      <c r="CI8" s="195">
        <v>0.50850000000000006</v>
      </c>
      <c r="CJ8" s="196">
        <v>5.000000000000001E-2</v>
      </c>
      <c r="CK8" s="39" t="s">
        <v>39</v>
      </c>
      <c r="CL8" s="201" t="s">
        <v>298</v>
      </c>
      <c r="CN8" s="29"/>
      <c r="CO8" s="198">
        <v>10.78</v>
      </c>
      <c r="CP8" s="198">
        <v>11.9658</v>
      </c>
      <c r="CQ8" s="191">
        <f t="shared" ref="CQ8" si="96">CP8-CO8</f>
        <v>1.1858000000000004</v>
      </c>
      <c r="CR8" s="192">
        <f t="shared" ref="CR8" si="97">CQ8/CO8</f>
        <v>0.11000000000000004</v>
      </c>
      <c r="CS8" s="199">
        <v>10.38</v>
      </c>
      <c r="CT8" s="199">
        <v>11.1066</v>
      </c>
      <c r="CU8" s="34">
        <f t="shared" ref="CU8" si="98">CT8-CS8</f>
        <v>0.72659999999999947</v>
      </c>
      <c r="CV8" s="186">
        <f t="shared" ref="CV8" si="99">CU8/CO8</f>
        <v>6.7402597402597353E-2</v>
      </c>
      <c r="CW8" s="215">
        <v>10.17</v>
      </c>
      <c r="CX8" s="215">
        <v>10.6785</v>
      </c>
      <c r="CY8" s="195">
        <v>0.50850000000000006</v>
      </c>
      <c r="CZ8" s="196">
        <v>5.000000000000001E-2</v>
      </c>
      <c r="DA8" s="39" t="s">
        <v>39</v>
      </c>
      <c r="DB8" s="201" t="s">
        <v>298</v>
      </c>
      <c r="DE8" s="29" t="s">
        <v>936</v>
      </c>
      <c r="DF8" s="198">
        <v>10.78</v>
      </c>
      <c r="DG8" s="198">
        <f t="shared" ref="DG8" si="100">DF8-0.18</f>
        <v>10.6</v>
      </c>
      <c r="DH8" s="198">
        <v>11.9658</v>
      </c>
      <c r="DI8" s="191">
        <f t="shared" ref="DI8" si="101">DH8-DG8</f>
        <v>1.3658000000000001</v>
      </c>
      <c r="DJ8" s="192">
        <f t="shared" ref="DJ8" si="102">DI8/DG8</f>
        <v>0.1288490566037736</v>
      </c>
      <c r="DK8" s="199">
        <v>10.38</v>
      </c>
      <c r="DL8" s="199">
        <f t="shared" ref="DL8" si="103">DK8-0.18</f>
        <v>10.200000000000001</v>
      </c>
      <c r="DM8" s="199">
        <v>11.1066</v>
      </c>
      <c r="DN8" s="34">
        <f t="shared" ref="DN8" si="104">DM8-DL8</f>
        <v>0.90659999999999918</v>
      </c>
      <c r="DO8" s="186">
        <f t="shared" ref="DO8" si="105">DN8/DL8</f>
        <v>8.8882352941176385E-2</v>
      </c>
      <c r="DP8" s="215">
        <v>10.17</v>
      </c>
      <c r="DQ8" s="215">
        <f t="shared" ref="DQ8" si="106">DP8-0.18</f>
        <v>9.99</v>
      </c>
      <c r="DR8" s="215">
        <v>10.6785</v>
      </c>
      <c r="DS8" s="195">
        <f t="shared" ref="DS8" si="107">DR8-DQ8</f>
        <v>0.68849999999999945</v>
      </c>
      <c r="DT8" s="196">
        <f t="shared" ref="DT8" si="108">DS8/DQ8</f>
        <v>6.8918918918918867E-2</v>
      </c>
      <c r="DU8" s="39" t="s">
        <v>39</v>
      </c>
      <c r="DV8" s="201" t="s">
        <v>937</v>
      </c>
      <c r="DX8" s="29" t="s">
        <v>936</v>
      </c>
      <c r="DY8" s="198">
        <v>10.78</v>
      </c>
      <c r="DZ8" s="198">
        <f t="shared" ref="DZ8" si="109">DY8-0.18</f>
        <v>10.6</v>
      </c>
      <c r="EA8" s="198">
        <v>11.9658</v>
      </c>
      <c r="EB8" s="191">
        <f t="shared" ref="EB8" si="110">EA8-DZ8</f>
        <v>1.3658000000000001</v>
      </c>
      <c r="EC8" s="192">
        <f t="shared" ref="EC8" si="111">EB8/DZ8</f>
        <v>0.1288490566037736</v>
      </c>
      <c r="ED8" s="199">
        <v>10.38</v>
      </c>
      <c r="EE8" s="199">
        <f t="shared" ref="EE8" si="112">ED8-0.18</f>
        <v>10.200000000000001</v>
      </c>
      <c r="EF8" s="199">
        <v>11.1066</v>
      </c>
      <c r="EG8" s="34">
        <f t="shared" ref="EG8" si="113">EF8-EE8</f>
        <v>0.90659999999999918</v>
      </c>
      <c r="EH8" s="186">
        <f t="shared" ref="EH8" si="114">EG8/EE8</f>
        <v>8.8882352941176385E-2</v>
      </c>
      <c r="EI8" s="215">
        <v>10.17</v>
      </c>
      <c r="EJ8" s="215">
        <f t="shared" ref="EJ8" si="115">EI8-0.18</f>
        <v>9.99</v>
      </c>
      <c r="EK8" s="215">
        <v>10.6785</v>
      </c>
      <c r="EL8" s="195">
        <f t="shared" ref="EL8" si="116">EK8-EJ8</f>
        <v>0.68849999999999945</v>
      </c>
      <c r="EM8" s="196">
        <f t="shared" ref="EM8" si="117">EL8/EJ8</f>
        <v>6.8918918918918867E-2</v>
      </c>
      <c r="EN8" s="39" t="s">
        <v>39</v>
      </c>
      <c r="EO8" s="201" t="s">
        <v>937</v>
      </c>
      <c r="EQ8" s="29" t="s">
        <v>936</v>
      </c>
      <c r="ER8" s="198">
        <v>10.78</v>
      </c>
      <c r="ES8" s="198">
        <f t="shared" ref="ES8" si="118">ER8-0.18</f>
        <v>10.6</v>
      </c>
      <c r="ET8" s="198">
        <v>11.9658</v>
      </c>
      <c r="EU8" s="191">
        <f t="shared" ref="EU8" si="119">ET8-ES8</f>
        <v>1.3658000000000001</v>
      </c>
      <c r="EV8" s="192">
        <f t="shared" ref="EV8" si="120">EU8/ES8</f>
        <v>0.1288490566037736</v>
      </c>
      <c r="EW8" s="199">
        <v>10.38</v>
      </c>
      <c r="EX8" s="199">
        <f t="shared" ref="EX8" si="121">EW8-0.18</f>
        <v>10.200000000000001</v>
      </c>
      <c r="EY8" s="199">
        <v>11.1066</v>
      </c>
      <c r="EZ8" s="34">
        <f t="shared" ref="EZ8" si="122">EY8-EX8</f>
        <v>0.90659999999999918</v>
      </c>
      <c r="FA8" s="186">
        <f t="shared" ref="FA8" si="123">EZ8/EX8</f>
        <v>8.8882352941176385E-2</v>
      </c>
      <c r="FB8" s="215">
        <v>10.17</v>
      </c>
      <c r="FC8" s="215">
        <f t="shared" ref="FC8" si="124">FB8-0.18</f>
        <v>9.99</v>
      </c>
      <c r="FD8" s="215">
        <v>10.6785</v>
      </c>
      <c r="FE8" s="195">
        <f t="shared" ref="FE8" si="125">FD8-FC8</f>
        <v>0.68849999999999945</v>
      </c>
      <c r="FF8" s="196">
        <f t="shared" ref="FF8" si="126">FE8/FC8</f>
        <v>6.8918918918918867E-2</v>
      </c>
      <c r="FG8" s="39" t="s">
        <v>39</v>
      </c>
      <c r="FH8" s="201" t="s">
        <v>937</v>
      </c>
      <c r="FK8" s="29"/>
      <c r="FL8" s="198">
        <v>10.78</v>
      </c>
      <c r="FM8" s="198">
        <f t="shared" ref="FM8" si="127">FL8-0.18</f>
        <v>10.6</v>
      </c>
      <c r="FN8" s="198">
        <v>11.9658</v>
      </c>
      <c r="FO8" s="198"/>
      <c r="FP8" s="191">
        <f t="shared" si="20"/>
        <v>1.3658000000000001</v>
      </c>
      <c r="FQ8" s="192">
        <f t="shared" si="21"/>
        <v>0.1288490566037736</v>
      </c>
      <c r="FR8" s="199">
        <v>10.38</v>
      </c>
      <c r="FS8" s="199">
        <f t="shared" ref="FS8" si="128">FR8-0.18</f>
        <v>10.200000000000001</v>
      </c>
      <c r="FT8" s="199">
        <v>11.1066</v>
      </c>
      <c r="FU8" s="34">
        <f t="shared" si="23"/>
        <v>0.90659999999999918</v>
      </c>
      <c r="FV8" s="186">
        <f t="shared" si="24"/>
        <v>8.8882352941176385E-2</v>
      </c>
      <c r="FW8" s="215">
        <v>10.17</v>
      </c>
      <c r="FX8" s="215">
        <f t="shared" ref="FX8" si="129">FW8-0.18</f>
        <v>9.99</v>
      </c>
      <c r="FY8" s="215">
        <v>10.6785</v>
      </c>
      <c r="FZ8" s="195">
        <f t="shared" ref="FZ8" si="130">FY8-FX8</f>
        <v>0.68849999999999945</v>
      </c>
      <c r="GA8" s="196">
        <f t="shared" ref="GA8" si="131">FZ8/FX8</f>
        <v>6.8918918918918867E-2</v>
      </c>
      <c r="GB8" s="39" t="s">
        <v>39</v>
      </c>
      <c r="GC8" s="305" t="s">
        <v>938</v>
      </c>
      <c r="GF8" s="29"/>
      <c r="GG8" s="198">
        <v>10.78</v>
      </c>
      <c r="GH8" s="198">
        <f t="shared" si="28"/>
        <v>10.6</v>
      </c>
      <c r="GI8" s="198">
        <v>11.9658</v>
      </c>
      <c r="GJ8" s="198"/>
      <c r="GK8" s="191">
        <f t="shared" si="29"/>
        <v>1.3658000000000001</v>
      </c>
      <c r="GL8" s="192">
        <f t="shared" si="30"/>
        <v>0.1288490566037736</v>
      </c>
      <c r="GM8" s="199">
        <v>10.38</v>
      </c>
      <c r="GN8" s="199">
        <f t="shared" si="31"/>
        <v>10.200000000000001</v>
      </c>
      <c r="GO8" s="199">
        <v>11.1066</v>
      </c>
      <c r="GP8" s="34">
        <f t="shared" si="32"/>
        <v>0.90659999999999918</v>
      </c>
      <c r="GQ8" s="186">
        <f t="shared" si="33"/>
        <v>8.8882352941176385E-2</v>
      </c>
      <c r="GR8" s="215">
        <v>10.17</v>
      </c>
      <c r="GS8" s="215">
        <f t="shared" si="34"/>
        <v>9.99</v>
      </c>
      <c r="GT8" s="215">
        <v>10.6785</v>
      </c>
      <c r="GU8" s="195">
        <f t="shared" si="35"/>
        <v>0.68849999999999945</v>
      </c>
      <c r="GV8" s="196">
        <f t="shared" si="36"/>
        <v>6.8918918918918867E-2</v>
      </c>
      <c r="GW8" s="39" t="s">
        <v>39</v>
      </c>
      <c r="GX8" s="305" t="s">
        <v>938</v>
      </c>
      <c r="GZ8" s="29"/>
      <c r="HA8" s="198">
        <v>10.78</v>
      </c>
      <c r="HB8" s="198">
        <f t="shared" si="37"/>
        <v>10.6</v>
      </c>
      <c r="HC8" s="198">
        <v>11.9658</v>
      </c>
      <c r="HD8" s="198"/>
      <c r="HE8" s="191">
        <f t="shared" si="38"/>
        <v>1.3658000000000001</v>
      </c>
      <c r="HF8" s="192">
        <f t="shared" si="39"/>
        <v>0.1288490566037736</v>
      </c>
      <c r="HG8" s="199">
        <v>10.38</v>
      </c>
      <c r="HH8" s="199">
        <f t="shared" si="40"/>
        <v>10.200000000000001</v>
      </c>
      <c r="HI8" s="199">
        <v>11.1066</v>
      </c>
      <c r="HJ8" s="34">
        <f t="shared" si="41"/>
        <v>0.90659999999999918</v>
      </c>
      <c r="HK8" s="186">
        <f t="shared" si="42"/>
        <v>8.8882352941176385E-2</v>
      </c>
      <c r="HL8" s="215">
        <v>10.17</v>
      </c>
      <c r="HM8" s="215">
        <f t="shared" si="43"/>
        <v>9.99</v>
      </c>
      <c r="HN8" s="215">
        <v>10.6785</v>
      </c>
      <c r="HO8" s="195">
        <f t="shared" si="44"/>
        <v>0.68849999999999945</v>
      </c>
      <c r="HP8" s="196">
        <f t="shared" si="45"/>
        <v>6.8918918918918867E-2</v>
      </c>
      <c r="HQ8" s="39" t="s">
        <v>39</v>
      </c>
      <c r="HR8" s="305" t="s">
        <v>938</v>
      </c>
    </row>
    <row r="9" spans="1:226">
      <c r="A9" s="10" t="s">
        <v>949</v>
      </c>
      <c r="B9" s="11">
        <v>150</v>
      </c>
      <c r="C9" s="10" t="s">
        <v>127</v>
      </c>
      <c r="D9" s="11" t="s">
        <v>932</v>
      </c>
      <c r="E9" s="12" t="s">
        <v>933</v>
      </c>
      <c r="F9" s="10" t="s">
        <v>950</v>
      </c>
      <c r="H9" s="13" t="s">
        <v>935</v>
      </c>
      <c r="I9" s="14">
        <v>9.3000000000000007</v>
      </c>
      <c r="J9" s="14">
        <v>10.32</v>
      </c>
      <c r="K9" s="14" t="s">
        <v>298</v>
      </c>
      <c r="L9" s="15">
        <f t="shared" si="0"/>
        <v>1.0199999999999996</v>
      </c>
      <c r="M9" s="81">
        <f t="shared" si="1"/>
        <v>0.10967741935483866</v>
      </c>
      <c r="N9" s="81"/>
      <c r="O9" s="15" t="s">
        <v>39</v>
      </c>
      <c r="P9" s="15"/>
      <c r="Q9" s="15"/>
      <c r="R9" s="15"/>
      <c r="S9" s="15"/>
      <c r="T9" s="105"/>
      <c r="V9" s="29"/>
      <c r="W9" s="198">
        <v>9.76</v>
      </c>
      <c r="X9" s="198">
        <v>10.833600000000001</v>
      </c>
      <c r="Y9" s="191">
        <f t="shared" si="46"/>
        <v>1.0736000000000008</v>
      </c>
      <c r="Z9" s="192">
        <f t="shared" si="47"/>
        <v>0.11000000000000008</v>
      </c>
      <c r="AA9" s="199">
        <v>9.36</v>
      </c>
      <c r="AB9" s="199">
        <v>10.108799999999999</v>
      </c>
      <c r="AC9" s="34">
        <f t="shared" si="48"/>
        <v>0.74879999999999924</v>
      </c>
      <c r="AD9" s="186">
        <f t="shared" si="2"/>
        <v>7.6721311475409754E-2</v>
      </c>
      <c r="AE9" s="197">
        <v>9.17</v>
      </c>
      <c r="AF9" s="197">
        <v>9.6743500000000004</v>
      </c>
      <c r="AG9" s="195">
        <v>0.50434999999999997</v>
      </c>
      <c r="AH9" s="196">
        <v>5.4999999999999993E-2</v>
      </c>
      <c r="AI9" s="39" t="s">
        <v>39</v>
      </c>
      <c r="AJ9" s="201" t="s">
        <v>298</v>
      </c>
      <c r="AL9" s="29"/>
      <c r="AM9" s="198">
        <v>9.76</v>
      </c>
      <c r="AN9" s="198">
        <v>10.833600000000001</v>
      </c>
      <c r="AO9" s="191">
        <f t="shared" si="49"/>
        <v>1.0736000000000008</v>
      </c>
      <c r="AP9" s="192">
        <f t="shared" si="50"/>
        <v>0.11000000000000008</v>
      </c>
      <c r="AQ9" s="199">
        <v>9.36</v>
      </c>
      <c r="AR9" s="199">
        <v>10.108799999999999</v>
      </c>
      <c r="AS9" s="34">
        <f t="shared" si="51"/>
        <v>0.74879999999999924</v>
      </c>
      <c r="AT9" s="186">
        <f t="shared" si="3"/>
        <v>7.6721311475409754E-2</v>
      </c>
      <c r="AU9" s="197">
        <v>9.17</v>
      </c>
      <c r="AV9" s="197">
        <v>9.6743500000000004</v>
      </c>
      <c r="AW9" s="195">
        <v>0.50434999999999997</v>
      </c>
      <c r="AX9" s="196">
        <v>5.4999999999999993E-2</v>
      </c>
      <c r="AY9" s="211"/>
      <c r="AZ9" s="211"/>
      <c r="BA9" s="211"/>
      <c r="BB9" s="211"/>
      <c r="BC9" s="39" t="s">
        <v>39</v>
      </c>
      <c r="BD9" s="201" t="s">
        <v>298</v>
      </c>
      <c r="BE9" s="203"/>
      <c r="BF9" s="29"/>
      <c r="BG9" s="198">
        <v>9.76</v>
      </c>
      <c r="BH9" s="198">
        <v>10.833600000000001</v>
      </c>
      <c r="BI9" s="191">
        <f t="shared" si="4"/>
        <v>1.0736000000000008</v>
      </c>
      <c r="BJ9" s="192">
        <f t="shared" si="5"/>
        <v>0.11000000000000008</v>
      </c>
      <c r="BK9" s="199">
        <v>9.36</v>
      </c>
      <c r="BL9" s="199">
        <v>10.108799999999999</v>
      </c>
      <c r="BM9" s="34">
        <f t="shared" si="6"/>
        <v>0.74879999999999924</v>
      </c>
      <c r="BN9" s="186">
        <f t="shared" si="7"/>
        <v>7.6721311475409754E-2</v>
      </c>
      <c r="BO9" s="215">
        <v>9.17</v>
      </c>
      <c r="BP9" s="215">
        <v>9.6743500000000004</v>
      </c>
      <c r="BQ9" s="195">
        <v>0.50434999999999997</v>
      </c>
      <c r="BR9" s="196">
        <v>5.4999999999999993E-2</v>
      </c>
      <c r="BS9" s="211"/>
      <c r="BT9" s="211"/>
      <c r="BU9" s="39" t="s">
        <v>39</v>
      </c>
      <c r="BV9" s="201" t="s">
        <v>298</v>
      </c>
      <c r="BX9" s="29">
        <f t="shared" si="52"/>
        <v>11.525106382978725</v>
      </c>
      <c r="BY9" s="198">
        <v>9.76</v>
      </c>
      <c r="BZ9" s="198">
        <v>10.833600000000001</v>
      </c>
      <c r="CA9" s="191">
        <f t="shared" si="8"/>
        <v>1.0736000000000008</v>
      </c>
      <c r="CB9" s="192">
        <f t="shared" si="9"/>
        <v>0.11000000000000008</v>
      </c>
      <c r="CC9" s="199">
        <v>9.36</v>
      </c>
      <c r="CD9" s="199">
        <v>10.108799999999999</v>
      </c>
      <c r="CE9" s="34">
        <f t="shared" si="10"/>
        <v>0.74879999999999924</v>
      </c>
      <c r="CF9" s="186">
        <f t="shared" si="11"/>
        <v>7.6721311475409754E-2</v>
      </c>
      <c r="CG9" s="215">
        <v>9.17</v>
      </c>
      <c r="CH9" s="215">
        <v>9.6743500000000004</v>
      </c>
      <c r="CI9" s="195">
        <v>0.50434999999999997</v>
      </c>
      <c r="CJ9" s="196">
        <v>5.4999999999999993E-2</v>
      </c>
      <c r="CK9" s="39" t="s">
        <v>39</v>
      </c>
      <c r="CL9" s="201" t="s">
        <v>298</v>
      </c>
      <c r="CN9" s="29"/>
      <c r="CO9" s="198">
        <v>9.76</v>
      </c>
      <c r="CP9" s="198">
        <v>10.833600000000001</v>
      </c>
      <c r="CQ9" s="191">
        <f t="shared" si="12"/>
        <v>1.0736000000000008</v>
      </c>
      <c r="CR9" s="192">
        <f t="shared" si="13"/>
        <v>0.11000000000000008</v>
      </c>
      <c r="CS9" s="199">
        <v>9.36</v>
      </c>
      <c r="CT9" s="199">
        <v>10.108799999999999</v>
      </c>
      <c r="CU9" s="34">
        <f t="shared" si="14"/>
        <v>0.74879999999999924</v>
      </c>
      <c r="CV9" s="186">
        <f t="shared" si="15"/>
        <v>7.6721311475409754E-2</v>
      </c>
      <c r="CW9" s="215">
        <v>9.17</v>
      </c>
      <c r="CX9" s="215">
        <v>9.6743500000000004</v>
      </c>
      <c r="CY9" s="195">
        <v>0.50434999999999997</v>
      </c>
      <c r="CZ9" s="196">
        <v>5.4999999999999993E-2</v>
      </c>
      <c r="DA9" s="39" t="s">
        <v>39</v>
      </c>
      <c r="DB9" s="201" t="s">
        <v>298</v>
      </c>
      <c r="DE9" s="29" t="s">
        <v>936</v>
      </c>
      <c r="DF9" s="198">
        <v>9.76</v>
      </c>
      <c r="DG9" s="198">
        <f t="shared" si="16"/>
        <v>9.58</v>
      </c>
      <c r="DH9" s="198">
        <v>10.833600000000001</v>
      </c>
      <c r="DI9" s="191">
        <f t="shared" si="53"/>
        <v>1.2536000000000005</v>
      </c>
      <c r="DJ9" s="192">
        <f t="shared" si="54"/>
        <v>0.13085594989561591</v>
      </c>
      <c r="DK9" s="199">
        <v>9.36</v>
      </c>
      <c r="DL9" s="199">
        <f t="shared" si="55"/>
        <v>9.18</v>
      </c>
      <c r="DM9" s="199">
        <v>10.108799999999999</v>
      </c>
      <c r="DN9" s="34">
        <f t="shared" si="56"/>
        <v>0.92879999999999896</v>
      </c>
      <c r="DO9" s="186">
        <f t="shared" si="57"/>
        <v>0.10117647058823519</v>
      </c>
      <c r="DP9" s="215">
        <v>9.17</v>
      </c>
      <c r="DQ9" s="215">
        <f t="shared" si="58"/>
        <v>8.99</v>
      </c>
      <c r="DR9" s="215">
        <v>9.6743500000000004</v>
      </c>
      <c r="DS9" s="195">
        <f t="shared" si="59"/>
        <v>0.68435000000000024</v>
      </c>
      <c r="DT9" s="196">
        <f t="shared" si="60"/>
        <v>7.6123470522803133E-2</v>
      </c>
      <c r="DU9" s="39" t="s">
        <v>39</v>
      </c>
      <c r="DV9" s="201" t="s">
        <v>937</v>
      </c>
      <c r="DX9" s="29" t="s">
        <v>936</v>
      </c>
      <c r="DY9" s="198">
        <v>9.76</v>
      </c>
      <c r="DZ9" s="198">
        <f t="shared" si="17"/>
        <v>9.58</v>
      </c>
      <c r="EA9" s="198">
        <v>10.833600000000001</v>
      </c>
      <c r="EB9" s="191">
        <f t="shared" si="61"/>
        <v>1.2536000000000005</v>
      </c>
      <c r="EC9" s="192">
        <f t="shared" si="62"/>
        <v>0.13085594989561591</v>
      </c>
      <c r="ED9" s="199">
        <v>9.36</v>
      </c>
      <c r="EE9" s="199">
        <f t="shared" si="63"/>
        <v>9.18</v>
      </c>
      <c r="EF9" s="199">
        <v>10.108799999999999</v>
      </c>
      <c r="EG9" s="34">
        <f t="shared" si="64"/>
        <v>0.92879999999999896</v>
      </c>
      <c r="EH9" s="186">
        <f t="shared" si="65"/>
        <v>0.10117647058823519</v>
      </c>
      <c r="EI9" s="215">
        <v>9.17</v>
      </c>
      <c r="EJ9" s="215">
        <f t="shared" si="66"/>
        <v>8.99</v>
      </c>
      <c r="EK9" s="215">
        <v>9.6743500000000004</v>
      </c>
      <c r="EL9" s="195">
        <f t="shared" si="67"/>
        <v>0.68435000000000024</v>
      </c>
      <c r="EM9" s="196">
        <f t="shared" si="68"/>
        <v>7.6123470522803133E-2</v>
      </c>
      <c r="EN9" s="39" t="s">
        <v>39</v>
      </c>
      <c r="EO9" s="201" t="s">
        <v>937</v>
      </c>
      <c r="EQ9" s="29" t="s">
        <v>936</v>
      </c>
      <c r="ER9" s="198">
        <v>9.76</v>
      </c>
      <c r="ES9" s="198">
        <f t="shared" si="18"/>
        <v>9.58</v>
      </c>
      <c r="ET9" s="198">
        <v>10.833600000000001</v>
      </c>
      <c r="EU9" s="191">
        <f t="shared" si="69"/>
        <v>1.2536000000000005</v>
      </c>
      <c r="EV9" s="192">
        <f t="shared" si="70"/>
        <v>0.13085594989561591</v>
      </c>
      <c r="EW9" s="199">
        <v>9.36</v>
      </c>
      <c r="EX9" s="199">
        <f t="shared" si="71"/>
        <v>9.18</v>
      </c>
      <c r="EY9" s="199">
        <v>10.108799999999999</v>
      </c>
      <c r="EZ9" s="34">
        <f t="shared" si="72"/>
        <v>0.92879999999999896</v>
      </c>
      <c r="FA9" s="186">
        <f t="shared" si="73"/>
        <v>0.10117647058823519</v>
      </c>
      <c r="FB9" s="215">
        <v>9.17</v>
      </c>
      <c r="FC9" s="215">
        <f t="shared" si="74"/>
        <v>8.99</v>
      </c>
      <c r="FD9" s="215">
        <v>9.6743500000000004</v>
      </c>
      <c r="FE9" s="195">
        <f t="shared" si="75"/>
        <v>0.68435000000000024</v>
      </c>
      <c r="FF9" s="196">
        <f t="shared" si="76"/>
        <v>7.6123470522803133E-2</v>
      </c>
      <c r="FG9" s="39" t="s">
        <v>39</v>
      </c>
      <c r="FH9" s="201" t="s">
        <v>937</v>
      </c>
      <c r="FK9" s="29"/>
      <c r="FL9" s="198">
        <v>9.76</v>
      </c>
      <c r="FM9" s="198">
        <f t="shared" si="19"/>
        <v>9.58</v>
      </c>
      <c r="FN9" s="198">
        <v>10.833600000000001</v>
      </c>
      <c r="FO9" s="198"/>
      <c r="FP9" s="191">
        <f t="shared" si="20"/>
        <v>1.2536000000000005</v>
      </c>
      <c r="FQ9" s="192">
        <f t="shared" si="21"/>
        <v>0.13085594989561591</v>
      </c>
      <c r="FR9" s="199">
        <v>9.36</v>
      </c>
      <c r="FS9" s="199">
        <f t="shared" si="22"/>
        <v>9.18</v>
      </c>
      <c r="FT9" s="199">
        <v>10.108799999999999</v>
      </c>
      <c r="FU9" s="34">
        <f t="shared" si="23"/>
        <v>0.92879999999999896</v>
      </c>
      <c r="FV9" s="186">
        <f t="shared" si="24"/>
        <v>0.10117647058823519</v>
      </c>
      <c r="FW9" s="215">
        <v>9.17</v>
      </c>
      <c r="FX9" s="215">
        <f t="shared" si="25"/>
        <v>8.99</v>
      </c>
      <c r="FY9" s="215">
        <v>9.6743500000000004</v>
      </c>
      <c r="FZ9" s="195">
        <f t="shared" si="26"/>
        <v>0.68435000000000024</v>
      </c>
      <c r="GA9" s="196">
        <f t="shared" si="27"/>
        <v>7.6123470522803133E-2</v>
      </c>
      <c r="GB9" s="39" t="s">
        <v>39</v>
      </c>
      <c r="GC9" s="305" t="s">
        <v>938</v>
      </c>
      <c r="GF9" s="29"/>
      <c r="GG9" s="198">
        <v>9.76</v>
      </c>
      <c r="GH9" s="198">
        <f t="shared" si="28"/>
        <v>9.58</v>
      </c>
      <c r="GI9" s="198">
        <v>10.833600000000001</v>
      </c>
      <c r="GJ9" s="198"/>
      <c r="GK9" s="191">
        <f t="shared" si="29"/>
        <v>1.2536000000000005</v>
      </c>
      <c r="GL9" s="192">
        <f t="shared" si="30"/>
        <v>0.13085594989561591</v>
      </c>
      <c r="GM9" s="199">
        <v>9.36</v>
      </c>
      <c r="GN9" s="199">
        <f t="shared" si="31"/>
        <v>9.18</v>
      </c>
      <c r="GO9" s="199">
        <v>10.108799999999999</v>
      </c>
      <c r="GP9" s="34">
        <f t="shared" si="32"/>
        <v>0.92879999999999896</v>
      </c>
      <c r="GQ9" s="186">
        <f t="shared" si="33"/>
        <v>0.10117647058823519</v>
      </c>
      <c r="GR9" s="215">
        <v>9.17</v>
      </c>
      <c r="GS9" s="215">
        <f t="shared" si="34"/>
        <v>8.99</v>
      </c>
      <c r="GT9" s="215">
        <v>9.6743500000000004</v>
      </c>
      <c r="GU9" s="195">
        <f t="shared" si="35"/>
        <v>0.68435000000000024</v>
      </c>
      <c r="GV9" s="196">
        <f t="shared" si="36"/>
        <v>7.6123470522803133E-2</v>
      </c>
      <c r="GW9" s="39" t="s">
        <v>39</v>
      </c>
      <c r="GX9" s="305" t="s">
        <v>938</v>
      </c>
      <c r="GZ9" s="29"/>
      <c r="HA9" s="198">
        <v>9.76</v>
      </c>
      <c r="HB9" s="198">
        <f t="shared" si="37"/>
        <v>9.58</v>
      </c>
      <c r="HC9" s="198">
        <v>10.833600000000001</v>
      </c>
      <c r="HD9" s="198"/>
      <c r="HE9" s="191">
        <f t="shared" si="38"/>
        <v>1.2536000000000005</v>
      </c>
      <c r="HF9" s="192">
        <f t="shared" si="39"/>
        <v>0.13085594989561591</v>
      </c>
      <c r="HG9" s="199">
        <v>9.36</v>
      </c>
      <c r="HH9" s="199">
        <f t="shared" si="40"/>
        <v>9.18</v>
      </c>
      <c r="HI9" s="199">
        <v>10.108799999999999</v>
      </c>
      <c r="HJ9" s="34">
        <f t="shared" si="41"/>
        <v>0.92879999999999896</v>
      </c>
      <c r="HK9" s="186">
        <f t="shared" si="42"/>
        <v>0.10117647058823519</v>
      </c>
      <c r="HL9" s="215">
        <v>9.17</v>
      </c>
      <c r="HM9" s="215">
        <f t="shared" si="43"/>
        <v>8.99</v>
      </c>
      <c r="HN9" s="215">
        <v>9.6743500000000004</v>
      </c>
      <c r="HO9" s="195">
        <f t="shared" si="44"/>
        <v>0.68435000000000024</v>
      </c>
      <c r="HP9" s="196">
        <f t="shared" si="45"/>
        <v>7.6123470522803133E-2</v>
      </c>
      <c r="HQ9" s="39" t="s">
        <v>39</v>
      </c>
      <c r="HR9" s="305" t="s">
        <v>938</v>
      </c>
    </row>
    <row r="10" spans="1:226">
      <c r="A10" s="10" t="s">
        <v>951</v>
      </c>
      <c r="B10" s="11">
        <v>150</v>
      </c>
      <c r="C10" s="10" t="s">
        <v>127</v>
      </c>
      <c r="D10" s="11" t="s">
        <v>932</v>
      </c>
      <c r="E10" s="12" t="s">
        <v>933</v>
      </c>
      <c r="F10" s="10" t="s">
        <v>952</v>
      </c>
      <c r="G10" s="203"/>
      <c r="H10" s="13" t="s">
        <v>935</v>
      </c>
      <c r="I10" s="14">
        <v>8.3000000000000007</v>
      </c>
      <c r="J10" s="14">
        <v>9.2100000000000009</v>
      </c>
      <c r="K10" s="14" t="s">
        <v>298</v>
      </c>
      <c r="L10" s="15">
        <f t="shared" ref="L10" si="132">J10-I10</f>
        <v>0.91000000000000014</v>
      </c>
      <c r="M10" s="81">
        <f t="shared" ref="M10" si="133">L10/I10</f>
        <v>0.10963855421686748</v>
      </c>
      <c r="N10" s="81"/>
      <c r="O10" s="15" t="s">
        <v>39</v>
      </c>
      <c r="P10" s="15"/>
      <c r="Q10" s="15"/>
      <c r="R10" s="15"/>
      <c r="S10" s="15"/>
      <c r="T10" s="105"/>
      <c r="V10" s="29"/>
      <c r="W10" s="198">
        <v>8.74</v>
      </c>
      <c r="X10" s="198">
        <v>9.7013999999999996</v>
      </c>
      <c r="Y10" s="191">
        <f t="shared" ref="Y10" si="134">X10-W10</f>
        <v>0.96139999999999937</v>
      </c>
      <c r="Z10" s="192">
        <f t="shared" ref="Z10" si="135">Y10/W10</f>
        <v>0.10999999999999993</v>
      </c>
      <c r="AA10" s="199">
        <v>8.34</v>
      </c>
      <c r="AB10" s="199">
        <v>9.0071999999999992</v>
      </c>
      <c r="AC10" s="34">
        <f t="shared" ref="AC10" si="136">AB10-AA10</f>
        <v>0.66719999999999935</v>
      </c>
      <c r="AD10" s="186">
        <f t="shared" ref="AD10" si="137">AC10/W10</f>
        <v>7.6338672768878638E-2</v>
      </c>
      <c r="AE10" s="197">
        <v>8.17</v>
      </c>
      <c r="AF10" s="197">
        <v>8.5785</v>
      </c>
      <c r="AG10" s="195">
        <v>0.40850000000000003</v>
      </c>
      <c r="AH10" s="196">
        <v>0.05</v>
      </c>
      <c r="AI10" s="39" t="s">
        <v>39</v>
      </c>
      <c r="AJ10" s="201" t="s">
        <v>298</v>
      </c>
      <c r="AL10" s="29"/>
      <c r="AM10" s="198">
        <v>8.74</v>
      </c>
      <c r="AN10" s="198">
        <v>9.7013999999999996</v>
      </c>
      <c r="AO10" s="191">
        <f t="shared" ref="AO10" si="138">AN10-AM10</f>
        <v>0.96139999999999937</v>
      </c>
      <c r="AP10" s="192">
        <f t="shared" ref="AP10" si="139">AO10/AM10</f>
        <v>0.10999999999999993</v>
      </c>
      <c r="AQ10" s="199">
        <v>8.34</v>
      </c>
      <c r="AR10" s="199">
        <v>9.0071999999999992</v>
      </c>
      <c r="AS10" s="34">
        <f t="shared" ref="AS10" si="140">AR10-AQ10</f>
        <v>0.66719999999999935</v>
      </c>
      <c r="AT10" s="186">
        <f t="shared" ref="AT10" si="141">AS10/AM10</f>
        <v>7.6338672768878638E-2</v>
      </c>
      <c r="AU10" s="197">
        <v>8.17</v>
      </c>
      <c r="AV10" s="197">
        <v>8.5785</v>
      </c>
      <c r="AW10" s="195">
        <v>0.40850000000000003</v>
      </c>
      <c r="AX10" s="196">
        <v>0.05</v>
      </c>
      <c r="AY10" s="211"/>
      <c r="AZ10" s="211"/>
      <c r="BA10" s="211"/>
      <c r="BB10" s="211"/>
      <c r="BC10" s="39" t="s">
        <v>39</v>
      </c>
      <c r="BD10" s="201" t="s">
        <v>298</v>
      </c>
      <c r="BE10" s="203"/>
      <c r="BF10" s="29"/>
      <c r="BG10" s="198">
        <v>8.74</v>
      </c>
      <c r="BH10" s="198">
        <v>9.7013999999999996</v>
      </c>
      <c r="BI10" s="191">
        <f t="shared" ref="BI10" si="142">BH10-BG10</f>
        <v>0.96139999999999937</v>
      </c>
      <c r="BJ10" s="192">
        <f t="shared" ref="BJ10" si="143">BI10/BG10</f>
        <v>0.10999999999999993</v>
      </c>
      <c r="BK10" s="199">
        <v>8.34</v>
      </c>
      <c r="BL10" s="199">
        <v>9.0071999999999992</v>
      </c>
      <c r="BM10" s="34">
        <f t="shared" ref="BM10" si="144">BL10-BK10</f>
        <v>0.66719999999999935</v>
      </c>
      <c r="BN10" s="186">
        <f t="shared" ref="BN10" si="145">BM10/BG10</f>
        <v>7.6338672768878638E-2</v>
      </c>
      <c r="BO10" s="215">
        <v>8.17</v>
      </c>
      <c r="BP10" s="215">
        <v>8.5785</v>
      </c>
      <c r="BQ10" s="195">
        <v>0.40850000000000003</v>
      </c>
      <c r="BR10" s="196">
        <v>0.05</v>
      </c>
      <c r="BS10" s="211"/>
      <c r="BT10" s="211"/>
      <c r="BU10" s="39" t="s">
        <v>39</v>
      </c>
      <c r="BV10" s="201" t="s">
        <v>298</v>
      </c>
      <c r="BX10" s="29">
        <f>CD10/0.94</f>
        <v>9.5821276595744678</v>
      </c>
      <c r="BY10" s="198">
        <v>8.74</v>
      </c>
      <c r="BZ10" s="198">
        <v>9.7013999999999996</v>
      </c>
      <c r="CA10" s="191">
        <f t="shared" ref="CA10" si="146">BZ10-BY10</f>
        <v>0.96139999999999937</v>
      </c>
      <c r="CB10" s="192">
        <f t="shared" ref="CB10" si="147">CA10/BY10</f>
        <v>0.10999999999999993</v>
      </c>
      <c r="CC10" s="199">
        <v>8.34</v>
      </c>
      <c r="CD10" s="199">
        <v>9.0071999999999992</v>
      </c>
      <c r="CE10" s="34">
        <f t="shared" ref="CE10" si="148">CD10-CC10</f>
        <v>0.66719999999999935</v>
      </c>
      <c r="CF10" s="186">
        <f t="shared" ref="CF10" si="149">CE10/BY10</f>
        <v>7.6338672768878638E-2</v>
      </c>
      <c r="CG10" s="215">
        <v>8.17</v>
      </c>
      <c r="CH10" s="215">
        <v>8.5785</v>
      </c>
      <c r="CI10" s="195">
        <v>0.40850000000000003</v>
      </c>
      <c r="CJ10" s="196">
        <v>0.05</v>
      </c>
      <c r="CK10" s="39" t="s">
        <v>39</v>
      </c>
      <c r="CL10" s="201" t="s">
        <v>298</v>
      </c>
      <c r="CN10" s="29"/>
      <c r="CO10" s="198">
        <v>8.74</v>
      </c>
      <c r="CP10" s="198">
        <v>9.7013999999999996</v>
      </c>
      <c r="CQ10" s="191">
        <f t="shared" ref="CQ10" si="150">CP10-CO10</f>
        <v>0.96139999999999937</v>
      </c>
      <c r="CR10" s="192">
        <f t="shared" ref="CR10" si="151">CQ10/CO10</f>
        <v>0.10999999999999993</v>
      </c>
      <c r="CS10" s="199">
        <v>8.34</v>
      </c>
      <c r="CT10" s="199">
        <v>9.0071999999999992</v>
      </c>
      <c r="CU10" s="34">
        <f t="shared" ref="CU10" si="152">CT10-CS10</f>
        <v>0.66719999999999935</v>
      </c>
      <c r="CV10" s="186">
        <f t="shared" ref="CV10" si="153">CU10/CO10</f>
        <v>7.6338672768878638E-2</v>
      </c>
      <c r="CW10" s="215">
        <v>8.17</v>
      </c>
      <c r="CX10" s="215">
        <v>8.5785</v>
      </c>
      <c r="CY10" s="195">
        <v>0.40850000000000003</v>
      </c>
      <c r="CZ10" s="196">
        <v>0.05</v>
      </c>
      <c r="DA10" s="39" t="s">
        <v>39</v>
      </c>
      <c r="DB10" s="201" t="s">
        <v>298</v>
      </c>
      <c r="DE10" s="29" t="s">
        <v>936</v>
      </c>
      <c r="DF10" s="198">
        <v>8.74</v>
      </c>
      <c r="DG10" s="198">
        <f t="shared" ref="DG10" si="154">DF10-0.18</f>
        <v>8.56</v>
      </c>
      <c r="DH10" s="198">
        <v>9.7013999999999996</v>
      </c>
      <c r="DI10" s="191">
        <f t="shared" ref="DI10" si="155">DH10-DG10</f>
        <v>1.1413999999999991</v>
      </c>
      <c r="DJ10" s="192">
        <f t="shared" ref="DJ10" si="156">DI10/DG10</f>
        <v>0.13334112149532698</v>
      </c>
      <c r="DK10" s="199">
        <v>8.34</v>
      </c>
      <c r="DL10" s="199">
        <f t="shared" ref="DL10" si="157">DK10-0.18</f>
        <v>8.16</v>
      </c>
      <c r="DM10" s="199">
        <v>9.0071999999999992</v>
      </c>
      <c r="DN10" s="34">
        <f>DM10-DL10</f>
        <v>0.84719999999999906</v>
      </c>
      <c r="DO10" s="186">
        <f t="shared" ref="DO10" si="158">DN10/DL10</f>
        <v>0.10382352941176459</v>
      </c>
      <c r="DP10" s="215">
        <v>8.17</v>
      </c>
      <c r="DQ10" s="215">
        <f t="shared" ref="DQ10" si="159">DP10-0.18</f>
        <v>7.99</v>
      </c>
      <c r="DR10" s="215">
        <v>8.5785</v>
      </c>
      <c r="DS10" s="195">
        <f t="shared" ref="DS10" si="160">DR10-DQ10</f>
        <v>0.5884999999999998</v>
      </c>
      <c r="DT10" s="196">
        <f t="shared" ref="DT10" si="161">DS10/DQ10</f>
        <v>7.3654568210262797E-2</v>
      </c>
      <c r="DU10" s="39" t="s">
        <v>39</v>
      </c>
      <c r="DV10" s="201" t="s">
        <v>937</v>
      </c>
      <c r="DX10" s="29" t="s">
        <v>936</v>
      </c>
      <c r="DY10" s="198">
        <v>8.74</v>
      </c>
      <c r="DZ10" s="198">
        <f t="shared" ref="DZ10" si="162">DY10-0.18</f>
        <v>8.56</v>
      </c>
      <c r="EA10" s="198">
        <v>9.7013999999999996</v>
      </c>
      <c r="EB10" s="191">
        <f t="shared" ref="EB10" si="163">EA10-DZ10</f>
        <v>1.1413999999999991</v>
      </c>
      <c r="EC10" s="192">
        <f t="shared" ref="EC10" si="164">EB10/DZ10</f>
        <v>0.13334112149532698</v>
      </c>
      <c r="ED10" s="199">
        <v>8.34</v>
      </c>
      <c r="EE10" s="199">
        <f t="shared" ref="EE10" si="165">ED10-0.18</f>
        <v>8.16</v>
      </c>
      <c r="EF10" s="199">
        <v>9.0071999999999992</v>
      </c>
      <c r="EG10" s="34">
        <f>EF10-EE10</f>
        <v>0.84719999999999906</v>
      </c>
      <c r="EH10" s="186">
        <f t="shared" si="65"/>
        <v>0.10382352941176459</v>
      </c>
      <c r="EI10" s="215">
        <v>8.17</v>
      </c>
      <c r="EJ10" s="215">
        <f t="shared" ref="EJ10" si="166">EI10-0.18</f>
        <v>7.99</v>
      </c>
      <c r="EK10" s="215">
        <v>8.5785</v>
      </c>
      <c r="EL10" s="195">
        <f t="shared" ref="EL10" si="167">EK10-EJ10</f>
        <v>0.5884999999999998</v>
      </c>
      <c r="EM10" s="196">
        <f t="shared" ref="EM10" si="168">EL10/EJ10</f>
        <v>7.3654568210262797E-2</v>
      </c>
      <c r="EN10" s="39" t="s">
        <v>39</v>
      </c>
      <c r="EO10" s="201" t="s">
        <v>937</v>
      </c>
      <c r="EQ10" s="29" t="s">
        <v>936</v>
      </c>
      <c r="ER10" s="198">
        <v>8.74</v>
      </c>
      <c r="ES10" s="198">
        <f t="shared" ref="ES10" si="169">ER10-0.18</f>
        <v>8.56</v>
      </c>
      <c r="ET10" s="198">
        <v>9.7013999999999996</v>
      </c>
      <c r="EU10" s="191">
        <f t="shared" ref="EU10" si="170">ET10-ES10</f>
        <v>1.1413999999999991</v>
      </c>
      <c r="EV10" s="192">
        <f t="shared" ref="EV10" si="171">EU10/ES10</f>
        <v>0.13334112149532698</v>
      </c>
      <c r="EW10" s="199">
        <v>8.34</v>
      </c>
      <c r="EX10" s="199">
        <f t="shared" ref="EX10" si="172">EW10-0.18</f>
        <v>8.16</v>
      </c>
      <c r="EY10" s="199">
        <v>9.0071999999999992</v>
      </c>
      <c r="EZ10" s="34">
        <f>EY10-EX10</f>
        <v>0.84719999999999906</v>
      </c>
      <c r="FA10" s="186">
        <f t="shared" si="73"/>
        <v>0.10382352941176459</v>
      </c>
      <c r="FB10" s="215">
        <v>8.17</v>
      </c>
      <c r="FC10" s="215">
        <f t="shared" ref="FC10" si="173">FB10-0.18</f>
        <v>7.99</v>
      </c>
      <c r="FD10" s="215">
        <v>8.5785</v>
      </c>
      <c r="FE10" s="195">
        <f t="shared" ref="FE10" si="174">FD10-FC10</f>
        <v>0.5884999999999998</v>
      </c>
      <c r="FF10" s="196">
        <f t="shared" ref="FF10" si="175">FE10/FC10</f>
        <v>7.3654568210262797E-2</v>
      </c>
      <c r="FG10" s="39" t="s">
        <v>39</v>
      </c>
      <c r="FH10" s="201" t="s">
        <v>937</v>
      </c>
      <c r="FK10" s="29"/>
      <c r="FL10" s="198">
        <v>8.74</v>
      </c>
      <c r="FM10" s="198">
        <f t="shared" ref="FM10" si="176">FL10-0.18</f>
        <v>8.56</v>
      </c>
      <c r="FN10" s="198">
        <v>9.7013999999999996</v>
      </c>
      <c r="FO10" s="198"/>
      <c r="FP10" s="191">
        <f t="shared" si="20"/>
        <v>1.1413999999999991</v>
      </c>
      <c r="FQ10" s="192">
        <f t="shared" si="21"/>
        <v>0.13334112149532698</v>
      </c>
      <c r="FR10" s="199">
        <v>8.34</v>
      </c>
      <c r="FS10" s="199">
        <f t="shared" ref="FS10" si="177">FR10-0.18</f>
        <v>8.16</v>
      </c>
      <c r="FT10" s="199">
        <v>9.0071999999999992</v>
      </c>
      <c r="FU10" s="34">
        <f t="shared" si="23"/>
        <v>0.84719999999999906</v>
      </c>
      <c r="FV10" s="186">
        <f t="shared" si="24"/>
        <v>0.10382352941176459</v>
      </c>
      <c r="FW10" s="215">
        <v>8.17</v>
      </c>
      <c r="FX10" s="215">
        <f t="shared" ref="FX10" si="178">FW10-0.18</f>
        <v>7.99</v>
      </c>
      <c r="FY10" s="215">
        <v>8.5785</v>
      </c>
      <c r="FZ10" s="195">
        <f t="shared" ref="FZ10" si="179">FY10-FX10</f>
        <v>0.5884999999999998</v>
      </c>
      <c r="GA10" s="196">
        <f t="shared" ref="GA10" si="180">FZ10/FX10</f>
        <v>7.3654568210262797E-2</v>
      </c>
      <c r="GB10" s="39" t="s">
        <v>39</v>
      </c>
      <c r="GC10" s="305" t="s">
        <v>938</v>
      </c>
      <c r="GF10" s="29"/>
      <c r="GG10" s="198">
        <v>8.74</v>
      </c>
      <c r="GH10" s="198">
        <f t="shared" si="28"/>
        <v>8.56</v>
      </c>
      <c r="GI10" s="198">
        <v>9.7013999999999996</v>
      </c>
      <c r="GJ10" s="198"/>
      <c r="GK10" s="191">
        <f t="shared" si="29"/>
        <v>1.1413999999999991</v>
      </c>
      <c r="GL10" s="192">
        <f t="shared" si="30"/>
        <v>0.13334112149532698</v>
      </c>
      <c r="GM10" s="199">
        <v>8.34</v>
      </c>
      <c r="GN10" s="199">
        <f t="shared" si="31"/>
        <v>8.16</v>
      </c>
      <c r="GO10" s="199">
        <v>9.0071999999999992</v>
      </c>
      <c r="GP10" s="34">
        <f t="shared" si="32"/>
        <v>0.84719999999999906</v>
      </c>
      <c r="GQ10" s="186">
        <f t="shared" si="33"/>
        <v>0.10382352941176459</v>
      </c>
      <c r="GR10" s="215">
        <v>8.17</v>
      </c>
      <c r="GS10" s="215">
        <f t="shared" si="34"/>
        <v>7.99</v>
      </c>
      <c r="GT10" s="215">
        <v>8.5785</v>
      </c>
      <c r="GU10" s="195">
        <f t="shared" si="35"/>
        <v>0.5884999999999998</v>
      </c>
      <c r="GV10" s="196">
        <f t="shared" si="36"/>
        <v>7.3654568210262797E-2</v>
      </c>
      <c r="GW10" s="39" t="s">
        <v>39</v>
      </c>
      <c r="GX10" s="305" t="s">
        <v>938</v>
      </c>
      <c r="GZ10" s="29"/>
      <c r="HA10" s="198">
        <v>8.74</v>
      </c>
      <c r="HB10" s="198">
        <f t="shared" si="37"/>
        <v>8.56</v>
      </c>
      <c r="HC10" s="198">
        <v>9.7013999999999996</v>
      </c>
      <c r="HD10" s="198"/>
      <c r="HE10" s="191">
        <f t="shared" si="38"/>
        <v>1.1413999999999991</v>
      </c>
      <c r="HF10" s="192">
        <f t="shared" si="39"/>
        <v>0.13334112149532698</v>
      </c>
      <c r="HG10" s="199">
        <v>8.34</v>
      </c>
      <c r="HH10" s="199">
        <f t="shared" si="40"/>
        <v>8.16</v>
      </c>
      <c r="HI10" s="199">
        <v>9.0071999999999992</v>
      </c>
      <c r="HJ10" s="34">
        <f t="shared" si="41"/>
        <v>0.84719999999999906</v>
      </c>
      <c r="HK10" s="186">
        <f t="shared" si="42"/>
        <v>0.10382352941176459</v>
      </c>
      <c r="HL10" s="215">
        <v>8.17</v>
      </c>
      <c r="HM10" s="215">
        <f t="shared" si="43"/>
        <v>7.99</v>
      </c>
      <c r="HN10" s="215">
        <v>8.5785</v>
      </c>
      <c r="HO10" s="195">
        <f t="shared" si="44"/>
        <v>0.5884999999999998</v>
      </c>
      <c r="HP10" s="196">
        <f t="shared" si="45"/>
        <v>7.3654568210262797E-2</v>
      </c>
      <c r="HQ10" s="39" t="s">
        <v>39</v>
      </c>
      <c r="HR10" s="305" t="s">
        <v>938</v>
      </c>
    </row>
    <row r="11" spans="1:226">
      <c r="A11" s="10" t="s">
        <v>953</v>
      </c>
      <c r="B11" s="11">
        <v>150</v>
      </c>
      <c r="C11" s="10" t="s">
        <v>127</v>
      </c>
      <c r="D11" s="11" t="s">
        <v>932</v>
      </c>
      <c r="E11" s="12" t="s">
        <v>933</v>
      </c>
      <c r="F11" s="10" t="s">
        <v>954</v>
      </c>
      <c r="H11" s="13" t="s">
        <v>935</v>
      </c>
      <c r="I11" s="14">
        <v>16.899999999999999</v>
      </c>
      <c r="J11" s="14">
        <v>18.59</v>
      </c>
      <c r="K11" s="14" t="s">
        <v>298</v>
      </c>
      <c r="L11" s="15">
        <f t="shared" si="0"/>
        <v>1.6900000000000013</v>
      </c>
      <c r="M11" s="81">
        <f t="shared" si="1"/>
        <v>0.10000000000000009</v>
      </c>
      <c r="N11" s="81"/>
      <c r="O11" s="15" t="s">
        <v>39</v>
      </c>
      <c r="P11" s="15"/>
      <c r="Q11" s="15"/>
      <c r="R11" s="15"/>
      <c r="S11" s="15"/>
      <c r="T11" s="105"/>
      <c r="V11" s="29"/>
      <c r="W11" s="198">
        <v>17.510000000000002</v>
      </c>
      <c r="X11" s="198">
        <v>19.261000000000003</v>
      </c>
      <c r="Y11" s="191">
        <f t="shared" si="46"/>
        <v>1.7510000000000012</v>
      </c>
      <c r="Z11" s="192">
        <f t="shared" si="47"/>
        <v>0.10000000000000006</v>
      </c>
      <c r="AA11" s="199">
        <v>16.809999999999999</v>
      </c>
      <c r="AB11" s="199">
        <v>17.986699999999999</v>
      </c>
      <c r="AC11" s="34">
        <f t="shared" si="48"/>
        <v>1.1767000000000003</v>
      </c>
      <c r="AD11" s="186">
        <f t="shared" si="2"/>
        <v>6.7201599086236449E-2</v>
      </c>
      <c r="AE11" s="197">
        <v>16.47</v>
      </c>
      <c r="AF11" s="197">
        <v>17.293499999999998</v>
      </c>
      <c r="AG11" s="195">
        <v>0.82350000000000001</v>
      </c>
      <c r="AH11" s="196">
        <v>0.05</v>
      </c>
      <c r="AI11" s="39" t="s">
        <v>39</v>
      </c>
      <c r="AJ11" s="201" t="s">
        <v>298</v>
      </c>
      <c r="AL11" s="29"/>
      <c r="AM11" s="198">
        <v>17.510000000000002</v>
      </c>
      <c r="AN11" s="198">
        <v>19.261000000000003</v>
      </c>
      <c r="AO11" s="191">
        <f t="shared" si="49"/>
        <v>1.7510000000000012</v>
      </c>
      <c r="AP11" s="192">
        <f t="shared" si="50"/>
        <v>0.10000000000000006</v>
      </c>
      <c r="AQ11" s="199">
        <v>16.809999999999999</v>
      </c>
      <c r="AR11" s="199">
        <v>17.986699999999999</v>
      </c>
      <c r="AS11" s="34">
        <f t="shared" si="51"/>
        <v>1.1767000000000003</v>
      </c>
      <c r="AT11" s="186">
        <f t="shared" si="3"/>
        <v>6.7201599086236449E-2</v>
      </c>
      <c r="AU11" s="197">
        <v>16.47</v>
      </c>
      <c r="AV11" s="197">
        <v>17.293499999999998</v>
      </c>
      <c r="AW11" s="195">
        <v>0.82350000000000001</v>
      </c>
      <c r="AX11" s="196">
        <v>0.05</v>
      </c>
      <c r="AY11" s="211"/>
      <c r="AZ11" s="211"/>
      <c r="BA11" s="211"/>
      <c r="BB11" s="211"/>
      <c r="BC11" s="39" t="s">
        <v>39</v>
      </c>
      <c r="BD11" s="201" t="s">
        <v>298</v>
      </c>
      <c r="BE11" s="203"/>
      <c r="BF11" s="29"/>
      <c r="BG11" s="198">
        <v>17.510000000000002</v>
      </c>
      <c r="BH11" s="198">
        <v>19.261000000000003</v>
      </c>
      <c r="BI11" s="191">
        <f t="shared" si="4"/>
        <v>1.7510000000000012</v>
      </c>
      <c r="BJ11" s="192">
        <f t="shared" si="5"/>
        <v>0.10000000000000006</v>
      </c>
      <c r="BK11" s="199">
        <v>16.809999999999999</v>
      </c>
      <c r="BL11" s="199">
        <v>17.986699999999999</v>
      </c>
      <c r="BM11" s="34">
        <f t="shared" si="6"/>
        <v>1.1767000000000003</v>
      </c>
      <c r="BN11" s="186">
        <f t="shared" si="7"/>
        <v>6.7201599086236449E-2</v>
      </c>
      <c r="BO11" s="215">
        <v>16.47</v>
      </c>
      <c r="BP11" s="215">
        <v>17.293499999999998</v>
      </c>
      <c r="BQ11" s="195">
        <v>0.82350000000000001</v>
      </c>
      <c r="BR11" s="196">
        <v>0.05</v>
      </c>
      <c r="BS11" s="211"/>
      <c r="BT11" s="211"/>
      <c r="BU11" s="39" t="s">
        <v>39</v>
      </c>
      <c r="BV11" s="201" t="s">
        <v>298</v>
      </c>
      <c r="BX11" s="29">
        <f>CD11/0.94</f>
        <v>19.134787234042552</v>
      </c>
      <c r="BY11" s="198">
        <v>17.510000000000002</v>
      </c>
      <c r="BZ11" s="198">
        <v>19.261000000000003</v>
      </c>
      <c r="CA11" s="191">
        <f t="shared" si="8"/>
        <v>1.7510000000000012</v>
      </c>
      <c r="CB11" s="192">
        <f t="shared" si="9"/>
        <v>0.10000000000000006</v>
      </c>
      <c r="CC11" s="199">
        <v>16.809999999999999</v>
      </c>
      <c r="CD11" s="199">
        <v>17.986699999999999</v>
      </c>
      <c r="CE11" s="34">
        <f t="shared" si="10"/>
        <v>1.1767000000000003</v>
      </c>
      <c r="CF11" s="186">
        <f t="shared" si="11"/>
        <v>6.7201599086236449E-2</v>
      </c>
      <c r="CG11" s="215">
        <v>16.47</v>
      </c>
      <c r="CH11" s="215">
        <v>17.293499999999998</v>
      </c>
      <c r="CI11" s="195">
        <v>0.82350000000000001</v>
      </c>
      <c r="CJ11" s="196">
        <v>0.05</v>
      </c>
      <c r="CK11" s="39" t="s">
        <v>39</v>
      </c>
      <c r="CL11" s="201" t="s">
        <v>298</v>
      </c>
      <c r="CN11" s="29"/>
      <c r="CO11" s="198">
        <v>17.510000000000002</v>
      </c>
      <c r="CP11" s="198">
        <v>19.261000000000003</v>
      </c>
      <c r="CQ11" s="191">
        <f t="shared" si="12"/>
        <v>1.7510000000000012</v>
      </c>
      <c r="CR11" s="192">
        <f t="shared" si="13"/>
        <v>0.10000000000000006</v>
      </c>
      <c r="CS11" s="199">
        <v>16.809999999999999</v>
      </c>
      <c r="CT11" s="199">
        <v>17.986699999999999</v>
      </c>
      <c r="CU11" s="34">
        <f t="shared" si="14"/>
        <v>1.1767000000000003</v>
      </c>
      <c r="CV11" s="186">
        <f t="shared" si="15"/>
        <v>6.7201599086236449E-2</v>
      </c>
      <c r="CW11" s="215">
        <v>16.47</v>
      </c>
      <c r="CX11" s="215">
        <v>17.293499999999998</v>
      </c>
      <c r="CY11" s="195">
        <v>0.82350000000000001</v>
      </c>
      <c r="CZ11" s="196">
        <v>0.05</v>
      </c>
      <c r="DA11" s="39" t="s">
        <v>39</v>
      </c>
      <c r="DB11" s="201" t="s">
        <v>298</v>
      </c>
      <c r="DE11" s="29" t="s">
        <v>936</v>
      </c>
      <c r="DF11" s="198">
        <v>17.510000000000002</v>
      </c>
      <c r="DG11" s="198">
        <f t="shared" si="16"/>
        <v>17.330000000000002</v>
      </c>
      <c r="DH11" s="198">
        <v>19.261000000000003</v>
      </c>
      <c r="DI11" s="191">
        <f t="shared" si="53"/>
        <v>1.9310000000000009</v>
      </c>
      <c r="DJ11" s="192">
        <f t="shared" si="54"/>
        <v>0.11142527409117142</v>
      </c>
      <c r="DK11" s="199">
        <v>16.809999999999999</v>
      </c>
      <c r="DL11" s="199">
        <f t="shared" si="55"/>
        <v>16.63</v>
      </c>
      <c r="DM11" s="199">
        <v>17.986699999999999</v>
      </c>
      <c r="DN11" s="34">
        <f t="shared" si="56"/>
        <v>1.3567</v>
      </c>
      <c r="DO11" s="186">
        <f t="shared" si="57"/>
        <v>8.1581479254359601E-2</v>
      </c>
      <c r="DP11" s="215">
        <v>16.47</v>
      </c>
      <c r="DQ11" s="215">
        <f t="shared" si="58"/>
        <v>16.29</v>
      </c>
      <c r="DR11" s="215">
        <v>17.293499999999998</v>
      </c>
      <c r="DS11" s="195">
        <f t="shared" si="59"/>
        <v>1.0034999999999989</v>
      </c>
      <c r="DT11" s="196">
        <f t="shared" si="60"/>
        <v>6.1602209944751317E-2</v>
      </c>
      <c r="DU11" s="39" t="s">
        <v>39</v>
      </c>
      <c r="DV11" s="201" t="s">
        <v>937</v>
      </c>
      <c r="DX11" s="29" t="s">
        <v>936</v>
      </c>
      <c r="DY11" s="198">
        <v>17.510000000000002</v>
      </c>
      <c r="DZ11" s="198">
        <f t="shared" si="17"/>
        <v>17.330000000000002</v>
      </c>
      <c r="EA11" s="198">
        <v>19.261000000000003</v>
      </c>
      <c r="EB11" s="191">
        <f t="shared" si="61"/>
        <v>1.9310000000000009</v>
      </c>
      <c r="EC11" s="192">
        <f t="shared" si="62"/>
        <v>0.11142527409117142</v>
      </c>
      <c r="ED11" s="199">
        <v>16.809999999999999</v>
      </c>
      <c r="EE11" s="199">
        <f t="shared" si="63"/>
        <v>16.63</v>
      </c>
      <c r="EF11" s="199">
        <v>17.986699999999999</v>
      </c>
      <c r="EG11" s="34">
        <f t="shared" si="64"/>
        <v>1.3567</v>
      </c>
      <c r="EH11" s="186">
        <f t="shared" si="65"/>
        <v>8.1581479254359601E-2</v>
      </c>
      <c r="EI11" s="215">
        <v>16.47</v>
      </c>
      <c r="EJ11" s="215">
        <f t="shared" si="66"/>
        <v>16.29</v>
      </c>
      <c r="EK11" s="215">
        <v>17.293499999999998</v>
      </c>
      <c r="EL11" s="195">
        <f t="shared" si="67"/>
        <v>1.0034999999999989</v>
      </c>
      <c r="EM11" s="196">
        <f t="shared" si="68"/>
        <v>6.1602209944751317E-2</v>
      </c>
      <c r="EN11" s="39" t="s">
        <v>39</v>
      </c>
      <c r="EO11" s="201" t="s">
        <v>937</v>
      </c>
      <c r="EQ11" s="29" t="s">
        <v>936</v>
      </c>
      <c r="ER11" s="198">
        <v>17.510000000000002</v>
      </c>
      <c r="ES11" s="198">
        <f t="shared" si="18"/>
        <v>17.330000000000002</v>
      </c>
      <c r="ET11" s="198">
        <v>19.261000000000003</v>
      </c>
      <c r="EU11" s="191">
        <f t="shared" si="69"/>
        <v>1.9310000000000009</v>
      </c>
      <c r="EV11" s="192">
        <f t="shared" si="70"/>
        <v>0.11142527409117142</v>
      </c>
      <c r="EW11" s="199">
        <v>16.809999999999999</v>
      </c>
      <c r="EX11" s="199">
        <f t="shared" si="71"/>
        <v>16.63</v>
      </c>
      <c r="EY11" s="199">
        <v>17.986699999999999</v>
      </c>
      <c r="EZ11" s="34">
        <f t="shared" si="72"/>
        <v>1.3567</v>
      </c>
      <c r="FA11" s="186">
        <f t="shared" si="73"/>
        <v>8.1581479254359601E-2</v>
      </c>
      <c r="FB11" s="215">
        <v>16.47</v>
      </c>
      <c r="FC11" s="215">
        <f t="shared" si="74"/>
        <v>16.29</v>
      </c>
      <c r="FD11" s="215">
        <v>17.293499999999998</v>
      </c>
      <c r="FE11" s="195">
        <f t="shared" si="75"/>
        <v>1.0034999999999989</v>
      </c>
      <c r="FF11" s="196">
        <f t="shared" si="76"/>
        <v>6.1602209944751317E-2</v>
      </c>
      <c r="FG11" s="39" t="s">
        <v>39</v>
      </c>
      <c r="FH11" s="201" t="s">
        <v>937</v>
      </c>
      <c r="FK11" s="29"/>
      <c r="FL11" s="198">
        <v>17.510000000000002</v>
      </c>
      <c r="FM11" s="198">
        <f t="shared" si="19"/>
        <v>17.330000000000002</v>
      </c>
      <c r="FN11" s="198">
        <v>19.261000000000003</v>
      </c>
      <c r="FO11" s="198"/>
      <c r="FP11" s="191">
        <f t="shared" si="20"/>
        <v>1.9310000000000009</v>
      </c>
      <c r="FQ11" s="192">
        <f t="shared" si="21"/>
        <v>0.11142527409117142</v>
      </c>
      <c r="FR11" s="199">
        <v>16.809999999999999</v>
      </c>
      <c r="FS11" s="199">
        <f t="shared" si="22"/>
        <v>16.63</v>
      </c>
      <c r="FT11" s="199">
        <v>17.986699999999999</v>
      </c>
      <c r="FU11" s="34">
        <f t="shared" si="23"/>
        <v>1.3567</v>
      </c>
      <c r="FV11" s="186">
        <f t="shared" si="24"/>
        <v>8.1581479254359601E-2</v>
      </c>
      <c r="FW11" s="215">
        <v>16.47</v>
      </c>
      <c r="FX11" s="215">
        <f t="shared" si="25"/>
        <v>16.29</v>
      </c>
      <c r="FY11" s="215">
        <v>17.293499999999998</v>
      </c>
      <c r="FZ11" s="195">
        <f t="shared" si="26"/>
        <v>1.0034999999999989</v>
      </c>
      <c r="GA11" s="196">
        <f t="shared" si="27"/>
        <v>6.1602209944751317E-2</v>
      </c>
      <c r="GB11" s="39" t="s">
        <v>39</v>
      </c>
      <c r="GC11" s="305" t="s">
        <v>938</v>
      </c>
      <c r="GF11" s="29"/>
      <c r="GG11" s="198">
        <v>17.510000000000002</v>
      </c>
      <c r="GH11" s="198">
        <f t="shared" si="28"/>
        <v>17.330000000000002</v>
      </c>
      <c r="GI11" s="198">
        <v>19.261000000000003</v>
      </c>
      <c r="GJ11" s="198"/>
      <c r="GK11" s="191">
        <f t="shared" si="29"/>
        <v>1.9310000000000009</v>
      </c>
      <c r="GL11" s="192">
        <f t="shared" si="30"/>
        <v>0.11142527409117142</v>
      </c>
      <c r="GM11" s="199">
        <v>16.809999999999999</v>
      </c>
      <c r="GN11" s="199">
        <f t="shared" si="31"/>
        <v>16.63</v>
      </c>
      <c r="GO11" s="199">
        <v>17.986699999999999</v>
      </c>
      <c r="GP11" s="34">
        <f t="shared" si="32"/>
        <v>1.3567</v>
      </c>
      <c r="GQ11" s="186">
        <f t="shared" si="33"/>
        <v>8.1581479254359601E-2</v>
      </c>
      <c r="GR11" s="215">
        <v>16.47</v>
      </c>
      <c r="GS11" s="215">
        <f t="shared" si="34"/>
        <v>16.29</v>
      </c>
      <c r="GT11" s="215">
        <v>17.293499999999998</v>
      </c>
      <c r="GU11" s="195">
        <f t="shared" si="35"/>
        <v>1.0034999999999989</v>
      </c>
      <c r="GV11" s="196">
        <f t="shared" si="36"/>
        <v>6.1602209944751317E-2</v>
      </c>
      <c r="GW11" s="39" t="s">
        <v>39</v>
      </c>
      <c r="GX11" s="305" t="s">
        <v>938</v>
      </c>
      <c r="GZ11" s="29"/>
      <c r="HA11" s="198">
        <v>17.510000000000002</v>
      </c>
      <c r="HB11" s="198">
        <f t="shared" si="37"/>
        <v>17.330000000000002</v>
      </c>
      <c r="HC11" s="198">
        <v>19.261000000000003</v>
      </c>
      <c r="HD11" s="198"/>
      <c r="HE11" s="191">
        <f t="shared" si="38"/>
        <v>1.9310000000000009</v>
      </c>
      <c r="HF11" s="192">
        <f t="shared" si="39"/>
        <v>0.11142527409117142</v>
      </c>
      <c r="HG11" s="199">
        <v>16.809999999999999</v>
      </c>
      <c r="HH11" s="199">
        <f t="shared" si="40"/>
        <v>16.63</v>
      </c>
      <c r="HI11" s="199">
        <v>17.986699999999999</v>
      </c>
      <c r="HJ11" s="34">
        <f t="shared" si="41"/>
        <v>1.3567</v>
      </c>
      <c r="HK11" s="186">
        <f t="shared" si="42"/>
        <v>8.1581479254359601E-2</v>
      </c>
      <c r="HL11" s="215">
        <v>16.47</v>
      </c>
      <c r="HM11" s="215">
        <f t="shared" si="43"/>
        <v>16.29</v>
      </c>
      <c r="HN11" s="215">
        <v>17.293499999999998</v>
      </c>
      <c r="HO11" s="195">
        <f t="shared" si="44"/>
        <v>1.0034999999999989</v>
      </c>
      <c r="HP11" s="196">
        <f t="shared" si="45"/>
        <v>6.1602209944751317E-2</v>
      </c>
      <c r="HQ11" s="39" t="s">
        <v>39</v>
      </c>
      <c r="HR11" s="305" t="s">
        <v>938</v>
      </c>
    </row>
    <row r="12" spans="1:226">
      <c r="A12" s="10" t="s">
        <v>955</v>
      </c>
      <c r="B12" s="11">
        <v>150</v>
      </c>
      <c r="C12" s="10" t="s">
        <v>127</v>
      </c>
      <c r="D12" s="11" t="s">
        <v>932</v>
      </c>
      <c r="E12" s="12" t="s">
        <v>933</v>
      </c>
      <c r="F12" s="10" t="s">
        <v>956</v>
      </c>
      <c r="H12" s="13" t="s">
        <v>935</v>
      </c>
      <c r="I12" s="14">
        <v>10.199999999999999</v>
      </c>
      <c r="J12" s="14">
        <v>11.32</v>
      </c>
      <c r="K12" s="14" t="s">
        <v>298</v>
      </c>
      <c r="L12" s="15">
        <f t="shared" si="0"/>
        <v>1.120000000000001</v>
      </c>
      <c r="M12" s="81">
        <f t="shared" si="1"/>
        <v>0.10980392156862756</v>
      </c>
      <c r="N12" s="81"/>
      <c r="O12" s="15" t="s">
        <v>39</v>
      </c>
      <c r="P12" s="15"/>
      <c r="Q12" s="15"/>
      <c r="R12" s="15"/>
      <c r="S12" s="15"/>
      <c r="T12" s="105"/>
      <c r="V12" s="29"/>
      <c r="W12" s="198">
        <v>10.67</v>
      </c>
      <c r="X12" s="198">
        <v>11.8437</v>
      </c>
      <c r="Y12" s="191">
        <f t="shared" si="46"/>
        <v>1.1737000000000002</v>
      </c>
      <c r="Z12" s="192">
        <f t="shared" si="47"/>
        <v>0.11000000000000001</v>
      </c>
      <c r="AA12" s="199">
        <v>10.27</v>
      </c>
      <c r="AB12" s="199">
        <v>10.988899999999999</v>
      </c>
      <c r="AC12" s="34">
        <f t="shared" si="48"/>
        <v>0.71889999999999965</v>
      </c>
      <c r="AD12" s="186">
        <f t="shared" si="2"/>
        <v>6.7375820056232397E-2</v>
      </c>
      <c r="AE12" s="197">
        <v>10.07</v>
      </c>
      <c r="AF12" s="197">
        <v>10.573500000000001</v>
      </c>
      <c r="AG12" s="195">
        <v>0.50350000000000006</v>
      </c>
      <c r="AH12" s="196">
        <v>0.05</v>
      </c>
      <c r="AI12" s="39" t="s">
        <v>39</v>
      </c>
      <c r="AJ12" s="201" t="s">
        <v>298</v>
      </c>
      <c r="AL12" s="29"/>
      <c r="AM12" s="198">
        <v>10.67</v>
      </c>
      <c r="AN12" s="198">
        <v>11.8437</v>
      </c>
      <c r="AO12" s="191">
        <f t="shared" si="49"/>
        <v>1.1737000000000002</v>
      </c>
      <c r="AP12" s="192">
        <f t="shared" si="50"/>
        <v>0.11000000000000001</v>
      </c>
      <c r="AQ12" s="199">
        <v>10.27</v>
      </c>
      <c r="AR12" s="199">
        <v>10.988899999999999</v>
      </c>
      <c r="AS12" s="34">
        <f t="shared" si="51"/>
        <v>0.71889999999999965</v>
      </c>
      <c r="AT12" s="186">
        <f t="shared" si="3"/>
        <v>6.7375820056232397E-2</v>
      </c>
      <c r="AU12" s="197">
        <v>10.07</v>
      </c>
      <c r="AV12" s="197">
        <v>10.573500000000001</v>
      </c>
      <c r="AW12" s="195">
        <v>0.50350000000000006</v>
      </c>
      <c r="AX12" s="196">
        <v>0.05</v>
      </c>
      <c r="AY12" s="211"/>
      <c r="AZ12" s="211"/>
      <c r="BA12" s="211"/>
      <c r="BB12" s="211"/>
      <c r="BC12" s="39" t="s">
        <v>39</v>
      </c>
      <c r="BD12" s="201" t="s">
        <v>298</v>
      </c>
      <c r="BE12" s="203"/>
      <c r="BF12" s="29"/>
      <c r="BG12" s="198">
        <v>10.67</v>
      </c>
      <c r="BH12" s="198">
        <v>11.8437</v>
      </c>
      <c r="BI12" s="191">
        <f t="shared" si="4"/>
        <v>1.1737000000000002</v>
      </c>
      <c r="BJ12" s="192">
        <f t="shared" si="5"/>
        <v>0.11000000000000001</v>
      </c>
      <c r="BK12" s="199">
        <v>10.27</v>
      </c>
      <c r="BL12" s="199">
        <v>10.988899999999999</v>
      </c>
      <c r="BM12" s="34">
        <f t="shared" si="6"/>
        <v>0.71889999999999965</v>
      </c>
      <c r="BN12" s="186">
        <f t="shared" si="7"/>
        <v>6.7375820056232397E-2</v>
      </c>
      <c r="BO12" s="215">
        <v>10.07</v>
      </c>
      <c r="BP12" s="215">
        <v>10.573500000000001</v>
      </c>
      <c r="BQ12" s="195">
        <v>0.50350000000000006</v>
      </c>
      <c r="BR12" s="196">
        <v>0.05</v>
      </c>
      <c r="BS12" s="211"/>
      <c r="BT12" s="211"/>
      <c r="BU12" s="39" t="s">
        <v>39</v>
      </c>
      <c r="BV12" s="201" t="s">
        <v>298</v>
      </c>
      <c r="BX12" s="29">
        <f t="shared" si="52"/>
        <v>12.59968085106383</v>
      </c>
      <c r="BY12" s="198">
        <v>10.67</v>
      </c>
      <c r="BZ12" s="198">
        <v>11.8437</v>
      </c>
      <c r="CA12" s="191">
        <f t="shared" si="8"/>
        <v>1.1737000000000002</v>
      </c>
      <c r="CB12" s="192">
        <f t="shared" si="9"/>
        <v>0.11000000000000001</v>
      </c>
      <c r="CC12" s="199">
        <v>10.27</v>
      </c>
      <c r="CD12" s="199">
        <v>10.988899999999999</v>
      </c>
      <c r="CE12" s="34">
        <f t="shared" si="10"/>
        <v>0.71889999999999965</v>
      </c>
      <c r="CF12" s="186">
        <f t="shared" si="11"/>
        <v>6.7375820056232397E-2</v>
      </c>
      <c r="CG12" s="215">
        <v>10.07</v>
      </c>
      <c r="CH12" s="215">
        <v>10.573500000000001</v>
      </c>
      <c r="CI12" s="195">
        <v>0.50350000000000006</v>
      </c>
      <c r="CJ12" s="196">
        <v>0.05</v>
      </c>
      <c r="CK12" s="39" t="s">
        <v>39</v>
      </c>
      <c r="CL12" s="201" t="s">
        <v>298</v>
      </c>
      <c r="CN12" s="29"/>
      <c r="CO12" s="198">
        <v>10.67</v>
      </c>
      <c r="CP12" s="198">
        <v>11.8437</v>
      </c>
      <c r="CQ12" s="191">
        <f t="shared" si="12"/>
        <v>1.1737000000000002</v>
      </c>
      <c r="CR12" s="192">
        <f t="shared" si="13"/>
        <v>0.11000000000000001</v>
      </c>
      <c r="CS12" s="199">
        <v>10.27</v>
      </c>
      <c r="CT12" s="199">
        <v>10.988899999999999</v>
      </c>
      <c r="CU12" s="34">
        <f t="shared" si="14"/>
        <v>0.71889999999999965</v>
      </c>
      <c r="CV12" s="186">
        <f t="shared" si="15"/>
        <v>6.7375820056232397E-2</v>
      </c>
      <c r="CW12" s="215">
        <v>10.07</v>
      </c>
      <c r="CX12" s="215">
        <v>10.573500000000001</v>
      </c>
      <c r="CY12" s="195">
        <v>0.50350000000000006</v>
      </c>
      <c r="CZ12" s="196">
        <v>0.05</v>
      </c>
      <c r="DA12" s="39" t="s">
        <v>39</v>
      </c>
      <c r="DB12" s="201" t="s">
        <v>298</v>
      </c>
      <c r="DE12" s="29" t="s">
        <v>936</v>
      </c>
      <c r="DF12" s="198">
        <v>10.67</v>
      </c>
      <c r="DG12" s="198">
        <f t="shared" si="16"/>
        <v>10.49</v>
      </c>
      <c r="DH12" s="198">
        <v>11.8437</v>
      </c>
      <c r="DI12" s="191">
        <f t="shared" si="53"/>
        <v>1.3536999999999999</v>
      </c>
      <c r="DJ12" s="192">
        <f t="shared" si="54"/>
        <v>0.12904671115347949</v>
      </c>
      <c r="DK12" s="199">
        <v>10.27</v>
      </c>
      <c r="DL12" s="199">
        <f t="shared" si="55"/>
        <v>10.09</v>
      </c>
      <c r="DM12" s="199">
        <v>10.988899999999999</v>
      </c>
      <c r="DN12" s="34">
        <f>DM12-DL12</f>
        <v>0.89889999999999937</v>
      </c>
      <c r="DO12" s="186">
        <f>DN12/DL12</f>
        <v>8.908820614469766E-2</v>
      </c>
      <c r="DP12" s="215">
        <v>10.07</v>
      </c>
      <c r="DQ12" s="215">
        <f t="shared" si="58"/>
        <v>9.89</v>
      </c>
      <c r="DR12" s="215">
        <v>10.573500000000001</v>
      </c>
      <c r="DS12" s="195">
        <f t="shared" si="59"/>
        <v>0.68350000000000044</v>
      </c>
      <c r="DT12" s="196">
        <f t="shared" si="60"/>
        <v>6.9110212335692658E-2</v>
      </c>
      <c r="DU12" s="39" t="s">
        <v>39</v>
      </c>
      <c r="DV12" s="201" t="s">
        <v>937</v>
      </c>
      <c r="DX12" s="29" t="s">
        <v>936</v>
      </c>
      <c r="DY12" s="198">
        <v>10.67</v>
      </c>
      <c r="DZ12" s="198">
        <f t="shared" si="17"/>
        <v>10.49</v>
      </c>
      <c r="EA12" s="198">
        <v>11.8437</v>
      </c>
      <c r="EB12" s="191">
        <f t="shared" si="61"/>
        <v>1.3536999999999999</v>
      </c>
      <c r="EC12" s="192">
        <f t="shared" si="62"/>
        <v>0.12904671115347949</v>
      </c>
      <c r="ED12" s="199">
        <v>10.27</v>
      </c>
      <c r="EE12" s="199">
        <f t="shared" si="63"/>
        <v>10.09</v>
      </c>
      <c r="EF12" s="199">
        <v>10.988899999999999</v>
      </c>
      <c r="EG12" s="34">
        <f>EF12-EE12</f>
        <v>0.89889999999999937</v>
      </c>
      <c r="EH12" s="186">
        <f>EG12/EE12</f>
        <v>8.908820614469766E-2</v>
      </c>
      <c r="EI12" s="215">
        <v>10.07</v>
      </c>
      <c r="EJ12" s="215">
        <f t="shared" si="66"/>
        <v>9.89</v>
      </c>
      <c r="EK12" s="215">
        <v>10.573500000000001</v>
      </c>
      <c r="EL12" s="195">
        <f t="shared" si="67"/>
        <v>0.68350000000000044</v>
      </c>
      <c r="EM12" s="196">
        <f t="shared" si="68"/>
        <v>6.9110212335692658E-2</v>
      </c>
      <c r="EN12" s="39" t="s">
        <v>39</v>
      </c>
      <c r="EO12" s="201" t="s">
        <v>937</v>
      </c>
      <c r="EQ12" s="29" t="s">
        <v>936</v>
      </c>
      <c r="ER12" s="198">
        <v>10.67</v>
      </c>
      <c r="ES12" s="198">
        <f t="shared" si="18"/>
        <v>10.49</v>
      </c>
      <c r="ET12" s="198">
        <v>11.8437</v>
      </c>
      <c r="EU12" s="191">
        <f t="shared" si="69"/>
        <v>1.3536999999999999</v>
      </c>
      <c r="EV12" s="192">
        <f t="shared" si="70"/>
        <v>0.12904671115347949</v>
      </c>
      <c r="EW12" s="199">
        <v>10.27</v>
      </c>
      <c r="EX12" s="199">
        <f t="shared" si="71"/>
        <v>10.09</v>
      </c>
      <c r="EY12" s="199">
        <v>10.988899999999999</v>
      </c>
      <c r="EZ12" s="34">
        <f>EY12-EX12</f>
        <v>0.89889999999999937</v>
      </c>
      <c r="FA12" s="186">
        <f>EZ12/EX12</f>
        <v>8.908820614469766E-2</v>
      </c>
      <c r="FB12" s="215">
        <v>10.07</v>
      </c>
      <c r="FC12" s="215">
        <f t="shared" si="74"/>
        <v>9.89</v>
      </c>
      <c r="FD12" s="215">
        <v>10.573500000000001</v>
      </c>
      <c r="FE12" s="195">
        <f t="shared" si="75"/>
        <v>0.68350000000000044</v>
      </c>
      <c r="FF12" s="196">
        <f t="shared" si="76"/>
        <v>6.9110212335692658E-2</v>
      </c>
      <c r="FG12" s="39" t="s">
        <v>39</v>
      </c>
      <c r="FH12" s="201" t="s">
        <v>937</v>
      </c>
      <c r="FK12" s="29"/>
      <c r="FL12" s="198">
        <v>10.67</v>
      </c>
      <c r="FM12" s="198">
        <f t="shared" si="19"/>
        <v>10.49</v>
      </c>
      <c r="FN12" s="198">
        <v>11.8437</v>
      </c>
      <c r="FO12" s="198"/>
      <c r="FP12" s="191">
        <f t="shared" si="20"/>
        <v>1.3536999999999999</v>
      </c>
      <c r="FQ12" s="192">
        <f t="shared" si="21"/>
        <v>0.12904671115347949</v>
      </c>
      <c r="FR12" s="199">
        <v>10.27</v>
      </c>
      <c r="FS12" s="199">
        <f t="shared" si="22"/>
        <v>10.09</v>
      </c>
      <c r="FT12" s="199">
        <v>10.988899999999999</v>
      </c>
      <c r="FU12" s="34">
        <f t="shared" si="23"/>
        <v>0.89889999999999937</v>
      </c>
      <c r="FV12" s="186">
        <f t="shared" si="24"/>
        <v>8.908820614469766E-2</v>
      </c>
      <c r="FW12" s="215">
        <v>10.07</v>
      </c>
      <c r="FX12" s="215">
        <f t="shared" si="25"/>
        <v>9.89</v>
      </c>
      <c r="FY12" s="215">
        <v>10.573500000000001</v>
      </c>
      <c r="FZ12" s="195">
        <f t="shared" si="26"/>
        <v>0.68350000000000044</v>
      </c>
      <c r="GA12" s="196">
        <f t="shared" si="27"/>
        <v>6.9110212335692658E-2</v>
      </c>
      <c r="GB12" s="39" t="s">
        <v>39</v>
      </c>
      <c r="GC12" s="305" t="s">
        <v>938</v>
      </c>
      <c r="GF12" s="29"/>
      <c r="GG12" s="198">
        <v>10.67</v>
      </c>
      <c r="GH12" s="198">
        <f t="shared" si="28"/>
        <v>10.49</v>
      </c>
      <c r="GI12" s="198">
        <v>11.8437</v>
      </c>
      <c r="GJ12" s="198"/>
      <c r="GK12" s="191">
        <f t="shared" si="29"/>
        <v>1.3536999999999999</v>
      </c>
      <c r="GL12" s="192">
        <f t="shared" si="30"/>
        <v>0.12904671115347949</v>
      </c>
      <c r="GM12" s="199">
        <v>10.27</v>
      </c>
      <c r="GN12" s="199">
        <f t="shared" si="31"/>
        <v>10.09</v>
      </c>
      <c r="GO12" s="199">
        <v>10.988899999999999</v>
      </c>
      <c r="GP12" s="34">
        <f t="shared" si="32"/>
        <v>0.89889999999999937</v>
      </c>
      <c r="GQ12" s="186">
        <f t="shared" si="33"/>
        <v>8.908820614469766E-2</v>
      </c>
      <c r="GR12" s="215">
        <v>10.07</v>
      </c>
      <c r="GS12" s="215">
        <f t="shared" si="34"/>
        <v>9.89</v>
      </c>
      <c r="GT12" s="215">
        <v>10.573500000000001</v>
      </c>
      <c r="GU12" s="195">
        <f t="shared" si="35"/>
        <v>0.68350000000000044</v>
      </c>
      <c r="GV12" s="196">
        <f t="shared" si="36"/>
        <v>6.9110212335692658E-2</v>
      </c>
      <c r="GW12" s="39" t="s">
        <v>39</v>
      </c>
      <c r="GX12" s="305" t="s">
        <v>938</v>
      </c>
      <c r="GZ12" s="29"/>
      <c r="HA12" s="198">
        <v>10.67</v>
      </c>
      <c r="HB12" s="198">
        <f t="shared" si="37"/>
        <v>10.49</v>
      </c>
      <c r="HC12" s="198">
        <v>11.8437</v>
      </c>
      <c r="HD12" s="198"/>
      <c r="HE12" s="191">
        <f t="shared" si="38"/>
        <v>1.3536999999999999</v>
      </c>
      <c r="HF12" s="192">
        <f t="shared" si="39"/>
        <v>0.12904671115347949</v>
      </c>
      <c r="HG12" s="199">
        <v>10.27</v>
      </c>
      <c r="HH12" s="199">
        <f t="shared" si="40"/>
        <v>10.09</v>
      </c>
      <c r="HI12" s="199">
        <v>10.988899999999999</v>
      </c>
      <c r="HJ12" s="34">
        <f t="shared" si="41"/>
        <v>0.89889999999999937</v>
      </c>
      <c r="HK12" s="186">
        <f t="shared" si="42"/>
        <v>8.908820614469766E-2</v>
      </c>
      <c r="HL12" s="215">
        <v>10.07</v>
      </c>
      <c r="HM12" s="215">
        <f t="shared" si="43"/>
        <v>9.89</v>
      </c>
      <c r="HN12" s="215">
        <v>10.573500000000001</v>
      </c>
      <c r="HO12" s="195">
        <f t="shared" si="44"/>
        <v>0.68350000000000044</v>
      </c>
      <c r="HP12" s="196">
        <f t="shared" si="45"/>
        <v>6.9110212335692658E-2</v>
      </c>
      <c r="HQ12" s="39" t="s">
        <v>39</v>
      </c>
      <c r="HR12" s="305" t="s">
        <v>938</v>
      </c>
    </row>
    <row r="13" spans="1:226">
      <c r="A13" s="10" t="s">
        <v>957</v>
      </c>
      <c r="B13" s="11">
        <v>150</v>
      </c>
      <c r="C13" s="10" t="s">
        <v>127</v>
      </c>
      <c r="D13" s="11" t="s">
        <v>932</v>
      </c>
      <c r="E13" s="12" t="s">
        <v>933</v>
      </c>
      <c r="F13" s="10" t="s">
        <v>958</v>
      </c>
      <c r="H13" s="13" t="s">
        <v>935</v>
      </c>
      <c r="I13" s="14">
        <v>10.199999999999999</v>
      </c>
      <c r="J13" s="14">
        <v>11.32</v>
      </c>
      <c r="K13" s="14" t="s">
        <v>298</v>
      </c>
      <c r="L13" s="15">
        <f t="shared" si="0"/>
        <v>1.120000000000001</v>
      </c>
      <c r="M13" s="81">
        <f t="shared" si="1"/>
        <v>0.10980392156862756</v>
      </c>
      <c r="N13" s="81"/>
      <c r="O13" s="15" t="s">
        <v>39</v>
      </c>
      <c r="P13" s="15"/>
      <c r="Q13" s="15"/>
      <c r="R13" s="15"/>
      <c r="S13" s="15"/>
      <c r="T13" s="105"/>
      <c r="V13" s="29"/>
      <c r="W13" s="198">
        <v>10.67</v>
      </c>
      <c r="X13" s="198">
        <v>11.8437</v>
      </c>
      <c r="Y13" s="191">
        <f t="shared" si="46"/>
        <v>1.1737000000000002</v>
      </c>
      <c r="Z13" s="192">
        <f t="shared" si="47"/>
        <v>0.11000000000000001</v>
      </c>
      <c r="AA13" s="199">
        <v>10.27</v>
      </c>
      <c r="AB13" s="199">
        <v>10.988899999999999</v>
      </c>
      <c r="AC13" s="34">
        <f t="shared" si="48"/>
        <v>0.71889999999999965</v>
      </c>
      <c r="AD13" s="186">
        <f t="shared" si="2"/>
        <v>6.7375820056232397E-2</v>
      </c>
      <c r="AE13" s="197">
        <v>10.07</v>
      </c>
      <c r="AF13" s="197">
        <v>10.573500000000001</v>
      </c>
      <c r="AG13" s="195">
        <v>0.50350000000000006</v>
      </c>
      <c r="AH13" s="196">
        <v>0.05</v>
      </c>
      <c r="AI13" s="39" t="s">
        <v>39</v>
      </c>
      <c r="AJ13" s="201" t="s">
        <v>298</v>
      </c>
      <c r="AL13" s="29"/>
      <c r="AM13" s="198">
        <v>10.67</v>
      </c>
      <c r="AN13" s="198">
        <v>11.8437</v>
      </c>
      <c r="AO13" s="191">
        <f t="shared" si="49"/>
        <v>1.1737000000000002</v>
      </c>
      <c r="AP13" s="192">
        <f t="shared" si="50"/>
        <v>0.11000000000000001</v>
      </c>
      <c r="AQ13" s="199">
        <v>10.27</v>
      </c>
      <c r="AR13" s="199">
        <v>10.988899999999999</v>
      </c>
      <c r="AS13" s="34">
        <f t="shared" si="51"/>
        <v>0.71889999999999965</v>
      </c>
      <c r="AT13" s="186">
        <f t="shared" si="3"/>
        <v>6.7375820056232397E-2</v>
      </c>
      <c r="AU13" s="197">
        <v>10.07</v>
      </c>
      <c r="AV13" s="197">
        <v>10.573500000000001</v>
      </c>
      <c r="AW13" s="195">
        <v>0.50350000000000006</v>
      </c>
      <c r="AX13" s="196">
        <v>0.05</v>
      </c>
      <c r="AY13" s="211"/>
      <c r="AZ13" s="211"/>
      <c r="BA13" s="211"/>
      <c r="BB13" s="211"/>
      <c r="BC13" s="39" t="s">
        <v>39</v>
      </c>
      <c r="BD13" s="201" t="s">
        <v>298</v>
      </c>
      <c r="BE13" s="203"/>
      <c r="BF13" s="29"/>
      <c r="BG13" s="198">
        <v>10.67</v>
      </c>
      <c r="BH13" s="198">
        <v>11.8437</v>
      </c>
      <c r="BI13" s="191">
        <f t="shared" si="4"/>
        <v>1.1737000000000002</v>
      </c>
      <c r="BJ13" s="192">
        <f t="shared" si="5"/>
        <v>0.11000000000000001</v>
      </c>
      <c r="BK13" s="199">
        <v>10.27</v>
      </c>
      <c r="BL13" s="199">
        <v>10.988899999999999</v>
      </c>
      <c r="BM13" s="34">
        <f t="shared" si="6"/>
        <v>0.71889999999999965</v>
      </c>
      <c r="BN13" s="186">
        <f t="shared" si="7"/>
        <v>6.7375820056232397E-2</v>
      </c>
      <c r="BO13" s="215">
        <v>10.07</v>
      </c>
      <c r="BP13" s="215">
        <v>10.573500000000001</v>
      </c>
      <c r="BQ13" s="195">
        <v>0.50350000000000006</v>
      </c>
      <c r="BR13" s="196">
        <v>0.05</v>
      </c>
      <c r="BS13" s="211"/>
      <c r="BT13" s="211"/>
      <c r="BU13" s="39" t="s">
        <v>39</v>
      </c>
      <c r="BV13" s="201" t="s">
        <v>298</v>
      </c>
      <c r="BX13" s="29">
        <f t="shared" si="52"/>
        <v>12.59968085106383</v>
      </c>
      <c r="BY13" s="198">
        <v>10.67</v>
      </c>
      <c r="BZ13" s="198">
        <v>11.8437</v>
      </c>
      <c r="CA13" s="191">
        <f t="shared" si="8"/>
        <v>1.1737000000000002</v>
      </c>
      <c r="CB13" s="192">
        <f t="shared" si="9"/>
        <v>0.11000000000000001</v>
      </c>
      <c r="CC13" s="199">
        <v>10.27</v>
      </c>
      <c r="CD13" s="199">
        <v>10.988899999999999</v>
      </c>
      <c r="CE13" s="34">
        <f t="shared" si="10"/>
        <v>0.71889999999999965</v>
      </c>
      <c r="CF13" s="186">
        <f t="shared" si="11"/>
        <v>6.7375820056232397E-2</v>
      </c>
      <c r="CG13" s="215">
        <v>10.07</v>
      </c>
      <c r="CH13" s="215">
        <v>10.573500000000001</v>
      </c>
      <c r="CI13" s="195">
        <v>0.50350000000000006</v>
      </c>
      <c r="CJ13" s="196">
        <v>0.05</v>
      </c>
      <c r="CK13" s="39" t="s">
        <v>39</v>
      </c>
      <c r="CL13" s="201" t="s">
        <v>298</v>
      </c>
      <c r="CN13" s="29"/>
      <c r="CO13" s="198">
        <v>10.67</v>
      </c>
      <c r="CP13" s="198">
        <v>11.8437</v>
      </c>
      <c r="CQ13" s="191">
        <f t="shared" si="12"/>
        <v>1.1737000000000002</v>
      </c>
      <c r="CR13" s="192">
        <f t="shared" si="13"/>
        <v>0.11000000000000001</v>
      </c>
      <c r="CS13" s="199">
        <v>10.27</v>
      </c>
      <c r="CT13" s="199">
        <v>10.988899999999999</v>
      </c>
      <c r="CU13" s="34">
        <f t="shared" si="14"/>
        <v>0.71889999999999965</v>
      </c>
      <c r="CV13" s="186">
        <f t="shared" si="15"/>
        <v>6.7375820056232397E-2</v>
      </c>
      <c r="CW13" s="215">
        <v>10.07</v>
      </c>
      <c r="CX13" s="215">
        <v>10.573500000000001</v>
      </c>
      <c r="CY13" s="195">
        <v>0.50350000000000006</v>
      </c>
      <c r="CZ13" s="196">
        <v>0.05</v>
      </c>
      <c r="DA13" s="39" t="s">
        <v>39</v>
      </c>
      <c r="DB13" s="201" t="s">
        <v>298</v>
      </c>
      <c r="DE13" s="29" t="s">
        <v>936</v>
      </c>
      <c r="DF13" s="198">
        <v>10.67</v>
      </c>
      <c r="DG13" s="198">
        <f t="shared" si="16"/>
        <v>10.49</v>
      </c>
      <c r="DH13" s="198">
        <v>11.8437</v>
      </c>
      <c r="DI13" s="191">
        <f t="shared" si="53"/>
        <v>1.3536999999999999</v>
      </c>
      <c r="DJ13" s="192">
        <f t="shared" si="54"/>
        <v>0.12904671115347949</v>
      </c>
      <c r="DK13" s="199">
        <v>10.27</v>
      </c>
      <c r="DL13" s="199">
        <f t="shared" si="55"/>
        <v>10.09</v>
      </c>
      <c r="DM13" s="199">
        <v>10.988899999999999</v>
      </c>
      <c r="DN13" s="34">
        <f t="shared" si="56"/>
        <v>0.89889999999999937</v>
      </c>
      <c r="DO13" s="186">
        <f t="shared" si="57"/>
        <v>8.908820614469766E-2</v>
      </c>
      <c r="DP13" s="215">
        <v>10.07</v>
      </c>
      <c r="DQ13" s="215">
        <f t="shared" si="58"/>
        <v>9.89</v>
      </c>
      <c r="DR13" s="215">
        <v>10.573500000000001</v>
      </c>
      <c r="DS13" s="195">
        <f t="shared" si="59"/>
        <v>0.68350000000000044</v>
      </c>
      <c r="DT13" s="196">
        <f t="shared" si="60"/>
        <v>6.9110212335692658E-2</v>
      </c>
      <c r="DU13" s="39" t="s">
        <v>39</v>
      </c>
      <c r="DV13" s="201" t="s">
        <v>937</v>
      </c>
      <c r="DX13" s="29" t="s">
        <v>936</v>
      </c>
      <c r="DY13" s="198">
        <v>10.67</v>
      </c>
      <c r="DZ13" s="198">
        <f t="shared" si="17"/>
        <v>10.49</v>
      </c>
      <c r="EA13" s="198">
        <v>11.8437</v>
      </c>
      <c r="EB13" s="191">
        <f t="shared" si="61"/>
        <v>1.3536999999999999</v>
      </c>
      <c r="EC13" s="192">
        <f t="shared" si="62"/>
        <v>0.12904671115347949</v>
      </c>
      <c r="ED13" s="199">
        <v>10.27</v>
      </c>
      <c r="EE13" s="199">
        <f t="shared" si="63"/>
        <v>10.09</v>
      </c>
      <c r="EF13" s="199">
        <v>10.988899999999999</v>
      </c>
      <c r="EG13" s="34">
        <f t="shared" ref="EG13:EG15" si="181">EF13-EE13</f>
        <v>0.89889999999999937</v>
      </c>
      <c r="EH13" s="186">
        <f t="shared" ref="EH13:EH16" si="182">EG13/EE13</f>
        <v>8.908820614469766E-2</v>
      </c>
      <c r="EI13" s="215">
        <v>10.07</v>
      </c>
      <c r="EJ13" s="215">
        <f t="shared" si="66"/>
        <v>9.89</v>
      </c>
      <c r="EK13" s="215">
        <v>10.573500000000001</v>
      </c>
      <c r="EL13" s="195">
        <f t="shared" si="67"/>
        <v>0.68350000000000044</v>
      </c>
      <c r="EM13" s="196">
        <f t="shared" si="68"/>
        <v>6.9110212335692658E-2</v>
      </c>
      <c r="EN13" s="39" t="s">
        <v>39</v>
      </c>
      <c r="EO13" s="201" t="s">
        <v>937</v>
      </c>
      <c r="EQ13" s="29" t="s">
        <v>936</v>
      </c>
      <c r="ER13" s="198">
        <v>10.67</v>
      </c>
      <c r="ES13" s="198">
        <f t="shared" si="18"/>
        <v>10.49</v>
      </c>
      <c r="ET13" s="198">
        <v>11.8437</v>
      </c>
      <c r="EU13" s="191">
        <f t="shared" si="69"/>
        <v>1.3536999999999999</v>
      </c>
      <c r="EV13" s="192">
        <f t="shared" si="70"/>
        <v>0.12904671115347949</v>
      </c>
      <c r="EW13" s="199">
        <v>10.27</v>
      </c>
      <c r="EX13" s="199">
        <f t="shared" si="71"/>
        <v>10.09</v>
      </c>
      <c r="EY13" s="199">
        <v>10.988899999999999</v>
      </c>
      <c r="EZ13" s="34">
        <f t="shared" ref="EZ13:EZ15" si="183">EY13-EX13</f>
        <v>0.89889999999999937</v>
      </c>
      <c r="FA13" s="186">
        <f t="shared" ref="FA13:FA16" si="184">EZ13/EX13</f>
        <v>8.908820614469766E-2</v>
      </c>
      <c r="FB13" s="215">
        <v>10.07</v>
      </c>
      <c r="FC13" s="215">
        <f t="shared" si="74"/>
        <v>9.89</v>
      </c>
      <c r="FD13" s="215">
        <v>10.573500000000001</v>
      </c>
      <c r="FE13" s="195">
        <f t="shared" si="75"/>
        <v>0.68350000000000044</v>
      </c>
      <c r="FF13" s="196">
        <f t="shared" si="76"/>
        <v>6.9110212335692658E-2</v>
      </c>
      <c r="FG13" s="39" t="s">
        <v>39</v>
      </c>
      <c r="FH13" s="201" t="s">
        <v>937</v>
      </c>
      <c r="FK13" s="29"/>
      <c r="FL13" s="198">
        <v>10.67</v>
      </c>
      <c r="FM13" s="198">
        <f t="shared" si="19"/>
        <v>10.49</v>
      </c>
      <c r="FN13" s="198">
        <v>11.8437</v>
      </c>
      <c r="FO13" s="198"/>
      <c r="FP13" s="191">
        <f t="shared" si="20"/>
        <v>1.3536999999999999</v>
      </c>
      <c r="FQ13" s="192">
        <f t="shared" si="21"/>
        <v>0.12904671115347949</v>
      </c>
      <c r="FR13" s="199">
        <v>10.27</v>
      </c>
      <c r="FS13" s="199">
        <f t="shared" si="22"/>
        <v>10.09</v>
      </c>
      <c r="FT13" s="199">
        <v>10.988899999999999</v>
      </c>
      <c r="FU13" s="34">
        <f t="shared" si="23"/>
        <v>0.89889999999999937</v>
      </c>
      <c r="FV13" s="186">
        <f t="shared" si="24"/>
        <v>8.908820614469766E-2</v>
      </c>
      <c r="FW13" s="215">
        <v>10.07</v>
      </c>
      <c r="FX13" s="215">
        <f t="shared" si="25"/>
        <v>9.89</v>
      </c>
      <c r="FY13" s="215">
        <v>10.573500000000001</v>
      </c>
      <c r="FZ13" s="195">
        <f t="shared" si="26"/>
        <v>0.68350000000000044</v>
      </c>
      <c r="GA13" s="196">
        <f t="shared" si="27"/>
        <v>6.9110212335692658E-2</v>
      </c>
      <c r="GB13" s="39" t="s">
        <v>39</v>
      </c>
      <c r="GC13" s="305" t="s">
        <v>938</v>
      </c>
      <c r="GF13" s="29"/>
      <c r="GG13" s="198">
        <v>10.67</v>
      </c>
      <c r="GH13" s="198">
        <f t="shared" si="28"/>
        <v>10.49</v>
      </c>
      <c r="GI13" s="198">
        <v>11.8437</v>
      </c>
      <c r="GJ13" s="198"/>
      <c r="GK13" s="191">
        <f t="shared" si="29"/>
        <v>1.3536999999999999</v>
      </c>
      <c r="GL13" s="192">
        <f t="shared" si="30"/>
        <v>0.12904671115347949</v>
      </c>
      <c r="GM13" s="199">
        <v>10.27</v>
      </c>
      <c r="GN13" s="199">
        <f t="shared" si="31"/>
        <v>10.09</v>
      </c>
      <c r="GO13" s="199">
        <v>10.988899999999999</v>
      </c>
      <c r="GP13" s="34">
        <f t="shared" si="32"/>
        <v>0.89889999999999937</v>
      </c>
      <c r="GQ13" s="186">
        <f t="shared" si="33"/>
        <v>8.908820614469766E-2</v>
      </c>
      <c r="GR13" s="215">
        <v>10.07</v>
      </c>
      <c r="GS13" s="215">
        <f t="shared" si="34"/>
        <v>9.89</v>
      </c>
      <c r="GT13" s="215">
        <v>10.573500000000001</v>
      </c>
      <c r="GU13" s="195">
        <f t="shared" si="35"/>
        <v>0.68350000000000044</v>
      </c>
      <c r="GV13" s="196">
        <f t="shared" si="36"/>
        <v>6.9110212335692658E-2</v>
      </c>
      <c r="GW13" s="39" t="s">
        <v>39</v>
      </c>
      <c r="GX13" s="305" t="s">
        <v>938</v>
      </c>
      <c r="GZ13" s="29"/>
      <c r="HA13" s="198">
        <v>10.67</v>
      </c>
      <c r="HB13" s="198">
        <f t="shared" si="37"/>
        <v>10.49</v>
      </c>
      <c r="HC13" s="198">
        <v>11.8437</v>
      </c>
      <c r="HD13" s="198"/>
      <c r="HE13" s="191">
        <f t="shared" si="38"/>
        <v>1.3536999999999999</v>
      </c>
      <c r="HF13" s="192">
        <f t="shared" si="39"/>
        <v>0.12904671115347949</v>
      </c>
      <c r="HG13" s="199">
        <v>10.27</v>
      </c>
      <c r="HH13" s="199">
        <f t="shared" si="40"/>
        <v>10.09</v>
      </c>
      <c r="HI13" s="199">
        <v>10.988899999999999</v>
      </c>
      <c r="HJ13" s="34">
        <f t="shared" si="41"/>
        <v>0.89889999999999937</v>
      </c>
      <c r="HK13" s="186">
        <f t="shared" si="42"/>
        <v>8.908820614469766E-2</v>
      </c>
      <c r="HL13" s="215">
        <v>10.07</v>
      </c>
      <c r="HM13" s="215">
        <f t="shared" si="43"/>
        <v>9.89</v>
      </c>
      <c r="HN13" s="215">
        <v>10.573500000000001</v>
      </c>
      <c r="HO13" s="195">
        <f t="shared" si="44"/>
        <v>0.68350000000000044</v>
      </c>
      <c r="HP13" s="196">
        <f t="shared" si="45"/>
        <v>6.9110212335692658E-2</v>
      </c>
      <c r="HQ13" s="39" t="s">
        <v>39</v>
      </c>
      <c r="HR13" s="305" t="s">
        <v>938</v>
      </c>
    </row>
    <row r="14" spans="1:226">
      <c r="A14" s="10" t="s">
        <v>959</v>
      </c>
      <c r="B14" s="11">
        <v>150</v>
      </c>
      <c r="C14" s="10" t="s">
        <v>127</v>
      </c>
      <c r="D14" s="11" t="s">
        <v>932</v>
      </c>
      <c r="E14" s="12" t="s">
        <v>933</v>
      </c>
      <c r="F14" s="10" t="s">
        <v>960</v>
      </c>
      <c r="H14" s="13" t="s">
        <v>935</v>
      </c>
      <c r="I14" s="14">
        <v>11.57</v>
      </c>
      <c r="J14" s="14">
        <v>12.84</v>
      </c>
      <c r="K14" s="14" t="s">
        <v>298</v>
      </c>
      <c r="L14" s="15">
        <f t="shared" si="0"/>
        <v>1.2699999999999996</v>
      </c>
      <c r="M14" s="81">
        <f t="shared" si="1"/>
        <v>0.10976663785652546</v>
      </c>
      <c r="N14" s="81"/>
      <c r="O14" s="15" t="s">
        <v>39</v>
      </c>
      <c r="P14" s="15"/>
      <c r="Q14" s="15"/>
      <c r="R14" s="15"/>
      <c r="S14" s="15"/>
      <c r="T14" s="105"/>
      <c r="V14" s="29"/>
      <c r="W14" s="198">
        <v>12.07</v>
      </c>
      <c r="X14" s="198">
        <v>13.3977</v>
      </c>
      <c r="Y14" s="191">
        <f t="shared" si="46"/>
        <v>1.3277000000000001</v>
      </c>
      <c r="Z14" s="192">
        <f t="shared" si="47"/>
        <v>0.11</v>
      </c>
      <c r="AA14" s="199">
        <v>11.67</v>
      </c>
      <c r="AB14" s="199">
        <v>12.4869</v>
      </c>
      <c r="AC14" s="34">
        <f t="shared" si="48"/>
        <v>0.8169000000000004</v>
      </c>
      <c r="AD14" s="186">
        <f t="shared" si="2"/>
        <v>6.7680198840099445E-2</v>
      </c>
      <c r="AE14" s="197">
        <v>11.44</v>
      </c>
      <c r="AF14" s="197">
        <v>12.011999999999999</v>
      </c>
      <c r="AG14" s="195">
        <v>0.57199999999999995</v>
      </c>
      <c r="AH14" s="196">
        <v>4.9999999999999996E-2</v>
      </c>
      <c r="AI14" s="39" t="s">
        <v>39</v>
      </c>
      <c r="AJ14" s="201" t="s">
        <v>298</v>
      </c>
      <c r="AL14" s="29"/>
      <c r="AM14" s="198">
        <v>12.07</v>
      </c>
      <c r="AN14" s="198">
        <v>13.3977</v>
      </c>
      <c r="AO14" s="191">
        <f t="shared" si="49"/>
        <v>1.3277000000000001</v>
      </c>
      <c r="AP14" s="192">
        <f t="shared" si="50"/>
        <v>0.11</v>
      </c>
      <c r="AQ14" s="199">
        <v>11.67</v>
      </c>
      <c r="AR14" s="199">
        <v>12.4869</v>
      </c>
      <c r="AS14" s="34">
        <f t="shared" si="51"/>
        <v>0.8169000000000004</v>
      </c>
      <c r="AT14" s="186">
        <f t="shared" si="3"/>
        <v>6.7680198840099445E-2</v>
      </c>
      <c r="AU14" s="197">
        <v>11.44</v>
      </c>
      <c r="AV14" s="197">
        <v>12.011999999999999</v>
      </c>
      <c r="AW14" s="195">
        <v>0.57199999999999995</v>
      </c>
      <c r="AX14" s="196">
        <v>4.9999999999999996E-2</v>
      </c>
      <c r="AY14" s="211"/>
      <c r="AZ14" s="211"/>
      <c r="BA14" s="211"/>
      <c r="BB14" s="211"/>
      <c r="BC14" s="39" t="s">
        <v>39</v>
      </c>
      <c r="BD14" s="201" t="s">
        <v>298</v>
      </c>
      <c r="BE14" s="203"/>
      <c r="BF14" s="29"/>
      <c r="BG14" s="198">
        <v>12.07</v>
      </c>
      <c r="BH14" s="198">
        <v>13.3977</v>
      </c>
      <c r="BI14" s="191">
        <f t="shared" si="4"/>
        <v>1.3277000000000001</v>
      </c>
      <c r="BJ14" s="192">
        <f t="shared" si="5"/>
        <v>0.11</v>
      </c>
      <c r="BK14" s="199">
        <v>11.67</v>
      </c>
      <c r="BL14" s="199">
        <v>12.4869</v>
      </c>
      <c r="BM14" s="34">
        <f t="shared" si="6"/>
        <v>0.8169000000000004</v>
      </c>
      <c r="BN14" s="186">
        <f t="shared" si="7"/>
        <v>6.7680198840099445E-2</v>
      </c>
      <c r="BO14" s="215">
        <v>11.44</v>
      </c>
      <c r="BP14" s="215">
        <v>12.011999999999999</v>
      </c>
      <c r="BQ14" s="195">
        <v>0.57199999999999995</v>
      </c>
      <c r="BR14" s="196">
        <v>4.9999999999999996E-2</v>
      </c>
      <c r="BS14" s="211"/>
      <c r="BT14" s="211"/>
      <c r="BU14" s="39" t="s">
        <v>39</v>
      </c>
      <c r="BV14" s="201" t="s">
        <v>298</v>
      </c>
      <c r="BX14" s="29">
        <f t="shared" si="52"/>
        <v>14.252872340425533</v>
      </c>
      <c r="BY14" s="198">
        <v>12.07</v>
      </c>
      <c r="BZ14" s="198">
        <v>13.3977</v>
      </c>
      <c r="CA14" s="191">
        <f t="shared" si="8"/>
        <v>1.3277000000000001</v>
      </c>
      <c r="CB14" s="192">
        <f t="shared" si="9"/>
        <v>0.11</v>
      </c>
      <c r="CC14" s="199">
        <v>11.67</v>
      </c>
      <c r="CD14" s="199">
        <v>12.4869</v>
      </c>
      <c r="CE14" s="34">
        <f t="shared" si="10"/>
        <v>0.8169000000000004</v>
      </c>
      <c r="CF14" s="186">
        <f t="shared" si="11"/>
        <v>6.7680198840099445E-2</v>
      </c>
      <c r="CG14" s="215">
        <v>11.44</v>
      </c>
      <c r="CH14" s="215">
        <v>12.011999999999999</v>
      </c>
      <c r="CI14" s="195">
        <v>0.57199999999999995</v>
      </c>
      <c r="CJ14" s="196">
        <v>4.9999999999999996E-2</v>
      </c>
      <c r="CK14" s="39" t="s">
        <v>39</v>
      </c>
      <c r="CL14" s="201" t="s">
        <v>298</v>
      </c>
      <c r="CN14" s="29"/>
      <c r="CO14" s="198">
        <v>12.07</v>
      </c>
      <c r="CP14" s="198">
        <v>13.3977</v>
      </c>
      <c r="CQ14" s="191">
        <f t="shared" si="12"/>
        <v>1.3277000000000001</v>
      </c>
      <c r="CR14" s="192">
        <f t="shared" si="13"/>
        <v>0.11</v>
      </c>
      <c r="CS14" s="199">
        <v>11.67</v>
      </c>
      <c r="CT14" s="199">
        <v>12.4869</v>
      </c>
      <c r="CU14" s="34">
        <f t="shared" si="14"/>
        <v>0.8169000000000004</v>
      </c>
      <c r="CV14" s="186">
        <f t="shared" si="15"/>
        <v>6.7680198840099445E-2</v>
      </c>
      <c r="CW14" s="215">
        <v>11.44</v>
      </c>
      <c r="CX14" s="215">
        <v>12.011999999999999</v>
      </c>
      <c r="CY14" s="195">
        <v>0.57199999999999995</v>
      </c>
      <c r="CZ14" s="196">
        <v>4.9999999999999996E-2</v>
      </c>
      <c r="DA14" s="39" t="s">
        <v>39</v>
      </c>
      <c r="DB14" s="201" t="s">
        <v>298</v>
      </c>
      <c r="DE14" s="29" t="s">
        <v>936</v>
      </c>
      <c r="DF14" s="198">
        <v>12.07</v>
      </c>
      <c r="DG14" s="198">
        <f t="shared" si="16"/>
        <v>11.89</v>
      </c>
      <c r="DH14" s="198">
        <v>13.3977</v>
      </c>
      <c r="DI14" s="191">
        <f t="shared" si="53"/>
        <v>1.5076999999999998</v>
      </c>
      <c r="DJ14" s="192">
        <f t="shared" si="54"/>
        <v>0.12680403700588727</v>
      </c>
      <c r="DK14" s="199">
        <v>11.67</v>
      </c>
      <c r="DL14" s="199">
        <f t="shared" si="55"/>
        <v>11.49</v>
      </c>
      <c r="DM14" s="199">
        <v>12.4869</v>
      </c>
      <c r="DN14" s="34">
        <f t="shared" si="56"/>
        <v>0.99690000000000012</v>
      </c>
      <c r="DO14" s="186">
        <f t="shared" si="57"/>
        <v>8.6762402088772853E-2</v>
      </c>
      <c r="DP14" s="215">
        <v>11.44</v>
      </c>
      <c r="DQ14" s="215">
        <f t="shared" si="58"/>
        <v>11.26</v>
      </c>
      <c r="DR14" s="215">
        <v>12.011999999999999</v>
      </c>
      <c r="DS14" s="195">
        <f t="shared" si="59"/>
        <v>0.75199999999999889</v>
      </c>
      <c r="DT14" s="196">
        <f t="shared" si="60"/>
        <v>6.678507992895194E-2</v>
      </c>
      <c r="DU14" s="39" t="s">
        <v>39</v>
      </c>
      <c r="DV14" s="201" t="s">
        <v>937</v>
      </c>
      <c r="DX14" s="29" t="s">
        <v>936</v>
      </c>
      <c r="DY14" s="198">
        <v>12.07</v>
      </c>
      <c r="DZ14" s="198">
        <f t="shared" si="17"/>
        <v>11.89</v>
      </c>
      <c r="EA14" s="198">
        <v>13.3977</v>
      </c>
      <c r="EB14" s="191">
        <f t="shared" si="61"/>
        <v>1.5076999999999998</v>
      </c>
      <c r="EC14" s="192">
        <f t="shared" si="62"/>
        <v>0.12680403700588727</v>
      </c>
      <c r="ED14" s="199">
        <v>11.67</v>
      </c>
      <c r="EE14" s="199">
        <f t="shared" si="63"/>
        <v>11.49</v>
      </c>
      <c r="EF14" s="199">
        <v>12.4869</v>
      </c>
      <c r="EG14" s="34">
        <f t="shared" si="181"/>
        <v>0.99690000000000012</v>
      </c>
      <c r="EH14" s="186">
        <f t="shared" si="182"/>
        <v>8.6762402088772853E-2</v>
      </c>
      <c r="EI14" s="215">
        <v>11.44</v>
      </c>
      <c r="EJ14" s="215">
        <f t="shared" si="66"/>
        <v>11.26</v>
      </c>
      <c r="EK14" s="215">
        <v>12.011999999999999</v>
      </c>
      <c r="EL14" s="195">
        <f t="shared" si="67"/>
        <v>0.75199999999999889</v>
      </c>
      <c r="EM14" s="196">
        <f t="shared" si="68"/>
        <v>6.678507992895194E-2</v>
      </c>
      <c r="EN14" s="39" t="s">
        <v>39</v>
      </c>
      <c r="EO14" s="201" t="s">
        <v>937</v>
      </c>
      <c r="EQ14" s="29" t="s">
        <v>936</v>
      </c>
      <c r="ER14" s="198">
        <v>12.07</v>
      </c>
      <c r="ES14" s="198">
        <f t="shared" si="18"/>
        <v>11.89</v>
      </c>
      <c r="ET14" s="198">
        <v>13.3977</v>
      </c>
      <c r="EU14" s="191">
        <f t="shared" si="69"/>
        <v>1.5076999999999998</v>
      </c>
      <c r="EV14" s="192">
        <f t="shared" si="70"/>
        <v>0.12680403700588727</v>
      </c>
      <c r="EW14" s="199">
        <v>11.67</v>
      </c>
      <c r="EX14" s="199">
        <f t="shared" si="71"/>
        <v>11.49</v>
      </c>
      <c r="EY14" s="199">
        <v>12.4869</v>
      </c>
      <c r="EZ14" s="34">
        <f t="shared" si="183"/>
        <v>0.99690000000000012</v>
      </c>
      <c r="FA14" s="186">
        <f t="shared" si="184"/>
        <v>8.6762402088772853E-2</v>
      </c>
      <c r="FB14" s="215">
        <v>11.44</v>
      </c>
      <c r="FC14" s="215">
        <f t="shared" si="74"/>
        <v>11.26</v>
      </c>
      <c r="FD14" s="215">
        <v>12.011999999999999</v>
      </c>
      <c r="FE14" s="195">
        <f t="shared" si="75"/>
        <v>0.75199999999999889</v>
      </c>
      <c r="FF14" s="196">
        <f t="shared" si="76"/>
        <v>6.678507992895194E-2</v>
      </c>
      <c r="FG14" s="39" t="s">
        <v>39</v>
      </c>
      <c r="FH14" s="201" t="s">
        <v>937</v>
      </c>
      <c r="FK14" s="29"/>
      <c r="FL14" s="198">
        <v>12.07</v>
      </c>
      <c r="FM14" s="198">
        <f t="shared" si="19"/>
        <v>11.89</v>
      </c>
      <c r="FN14" s="198">
        <v>13.3977</v>
      </c>
      <c r="FO14" s="198"/>
      <c r="FP14" s="191">
        <f t="shared" si="20"/>
        <v>1.5076999999999998</v>
      </c>
      <c r="FQ14" s="192">
        <f t="shared" si="21"/>
        <v>0.12680403700588727</v>
      </c>
      <c r="FR14" s="199">
        <v>11.67</v>
      </c>
      <c r="FS14" s="199">
        <f t="shared" si="22"/>
        <v>11.49</v>
      </c>
      <c r="FT14" s="199">
        <v>12.4869</v>
      </c>
      <c r="FU14" s="34">
        <f t="shared" si="23"/>
        <v>0.99690000000000012</v>
      </c>
      <c r="FV14" s="186">
        <f t="shared" si="24"/>
        <v>8.6762402088772853E-2</v>
      </c>
      <c r="FW14" s="215">
        <v>11.44</v>
      </c>
      <c r="FX14" s="215">
        <f t="shared" si="25"/>
        <v>11.26</v>
      </c>
      <c r="FY14" s="215">
        <v>12.011999999999999</v>
      </c>
      <c r="FZ14" s="195">
        <f t="shared" si="26"/>
        <v>0.75199999999999889</v>
      </c>
      <c r="GA14" s="196">
        <f t="shared" si="27"/>
        <v>6.678507992895194E-2</v>
      </c>
      <c r="GB14" s="39" t="s">
        <v>39</v>
      </c>
      <c r="GC14" s="305" t="s">
        <v>938</v>
      </c>
      <c r="GF14" s="29"/>
      <c r="GG14" s="198">
        <v>12.07</v>
      </c>
      <c r="GH14" s="198">
        <f t="shared" si="28"/>
        <v>11.89</v>
      </c>
      <c r="GI14" s="198">
        <v>13.3977</v>
      </c>
      <c r="GJ14" s="198"/>
      <c r="GK14" s="191">
        <f t="shared" si="29"/>
        <v>1.5076999999999998</v>
      </c>
      <c r="GL14" s="192">
        <f t="shared" si="30"/>
        <v>0.12680403700588727</v>
      </c>
      <c r="GM14" s="199">
        <v>11.67</v>
      </c>
      <c r="GN14" s="199">
        <f t="shared" si="31"/>
        <v>11.49</v>
      </c>
      <c r="GO14" s="199">
        <v>12.4869</v>
      </c>
      <c r="GP14" s="34">
        <f t="shared" si="32"/>
        <v>0.99690000000000012</v>
      </c>
      <c r="GQ14" s="186">
        <f t="shared" si="33"/>
        <v>8.6762402088772853E-2</v>
      </c>
      <c r="GR14" s="215">
        <v>11.44</v>
      </c>
      <c r="GS14" s="215">
        <f t="shared" si="34"/>
        <v>11.26</v>
      </c>
      <c r="GT14" s="215">
        <v>12.011999999999999</v>
      </c>
      <c r="GU14" s="195">
        <f t="shared" si="35"/>
        <v>0.75199999999999889</v>
      </c>
      <c r="GV14" s="196">
        <f t="shared" si="36"/>
        <v>6.678507992895194E-2</v>
      </c>
      <c r="GW14" s="39" t="s">
        <v>39</v>
      </c>
      <c r="GX14" s="305" t="s">
        <v>938</v>
      </c>
      <c r="GZ14" s="29"/>
      <c r="HA14" s="198">
        <v>12.07</v>
      </c>
      <c r="HB14" s="198">
        <f t="shared" si="37"/>
        <v>11.89</v>
      </c>
      <c r="HC14" s="198">
        <v>13.3977</v>
      </c>
      <c r="HD14" s="198"/>
      <c r="HE14" s="191">
        <f t="shared" si="38"/>
        <v>1.5076999999999998</v>
      </c>
      <c r="HF14" s="192">
        <f t="shared" si="39"/>
        <v>0.12680403700588727</v>
      </c>
      <c r="HG14" s="199">
        <v>11.67</v>
      </c>
      <c r="HH14" s="199">
        <f t="shared" si="40"/>
        <v>11.49</v>
      </c>
      <c r="HI14" s="199">
        <v>12.4869</v>
      </c>
      <c r="HJ14" s="34">
        <f t="shared" si="41"/>
        <v>0.99690000000000012</v>
      </c>
      <c r="HK14" s="186">
        <f t="shared" si="42"/>
        <v>8.6762402088772853E-2</v>
      </c>
      <c r="HL14" s="215">
        <v>11.44</v>
      </c>
      <c r="HM14" s="215">
        <f t="shared" si="43"/>
        <v>11.26</v>
      </c>
      <c r="HN14" s="215">
        <v>12.011999999999999</v>
      </c>
      <c r="HO14" s="195">
        <f t="shared" si="44"/>
        <v>0.75199999999999889</v>
      </c>
      <c r="HP14" s="196">
        <f t="shared" si="45"/>
        <v>6.678507992895194E-2</v>
      </c>
      <c r="HQ14" s="39" t="s">
        <v>39</v>
      </c>
      <c r="HR14" s="305" t="s">
        <v>938</v>
      </c>
    </row>
    <row r="15" spans="1:226">
      <c r="A15" s="10" t="s">
        <v>961</v>
      </c>
      <c r="B15" s="11">
        <v>150</v>
      </c>
      <c r="C15" s="10" t="s">
        <v>127</v>
      </c>
      <c r="D15" s="11" t="s">
        <v>932</v>
      </c>
      <c r="E15" s="12" t="s">
        <v>933</v>
      </c>
      <c r="F15" s="10" t="s">
        <v>962</v>
      </c>
      <c r="H15" s="13" t="s">
        <v>935</v>
      </c>
      <c r="I15" s="14">
        <v>10.5</v>
      </c>
      <c r="J15" s="14">
        <v>11.66</v>
      </c>
      <c r="K15" s="14" t="s">
        <v>298</v>
      </c>
      <c r="L15" s="15">
        <f t="shared" si="0"/>
        <v>1.1600000000000001</v>
      </c>
      <c r="M15" s="81">
        <f t="shared" si="1"/>
        <v>0.11047619047619049</v>
      </c>
      <c r="N15" s="81"/>
      <c r="O15" s="15" t="s">
        <v>39</v>
      </c>
      <c r="P15" s="15"/>
      <c r="Q15" s="15"/>
      <c r="R15" s="15"/>
      <c r="S15" s="15"/>
      <c r="T15" s="105"/>
      <c r="V15" s="29"/>
      <c r="W15" s="198">
        <v>10.98</v>
      </c>
      <c r="X15" s="198">
        <v>12.187800000000001</v>
      </c>
      <c r="Y15" s="191">
        <f t="shared" si="46"/>
        <v>1.2078000000000007</v>
      </c>
      <c r="Z15" s="192">
        <f t="shared" si="47"/>
        <v>0.11000000000000006</v>
      </c>
      <c r="AA15" s="199">
        <v>10.58</v>
      </c>
      <c r="AB15" s="199">
        <v>11.320600000000001</v>
      </c>
      <c r="AC15" s="34">
        <f t="shared" si="48"/>
        <v>0.74060000000000059</v>
      </c>
      <c r="AD15" s="186">
        <f t="shared" si="2"/>
        <v>6.7449908925318811E-2</v>
      </c>
      <c r="AE15" s="197">
        <v>10.37</v>
      </c>
      <c r="AF15" s="197">
        <v>10.888499999999999</v>
      </c>
      <c r="AG15" s="195">
        <v>0.51849999999999996</v>
      </c>
      <c r="AH15" s="196">
        <v>0.05</v>
      </c>
      <c r="AI15" s="39" t="s">
        <v>39</v>
      </c>
      <c r="AJ15" s="201" t="s">
        <v>298</v>
      </c>
      <c r="AL15" s="29"/>
      <c r="AM15" s="198">
        <v>10.98</v>
      </c>
      <c r="AN15" s="198">
        <v>12.187800000000001</v>
      </c>
      <c r="AO15" s="191">
        <f t="shared" si="49"/>
        <v>1.2078000000000007</v>
      </c>
      <c r="AP15" s="192">
        <f t="shared" si="50"/>
        <v>0.11000000000000006</v>
      </c>
      <c r="AQ15" s="199">
        <v>10.58</v>
      </c>
      <c r="AR15" s="199">
        <v>11.320600000000001</v>
      </c>
      <c r="AS15" s="34">
        <f t="shared" si="51"/>
        <v>0.74060000000000059</v>
      </c>
      <c r="AT15" s="186">
        <f t="shared" si="3"/>
        <v>6.7449908925318811E-2</v>
      </c>
      <c r="AU15" s="197">
        <v>10.37</v>
      </c>
      <c r="AV15" s="197">
        <v>10.888499999999999</v>
      </c>
      <c r="AW15" s="195">
        <v>0.51849999999999996</v>
      </c>
      <c r="AX15" s="196">
        <v>0.05</v>
      </c>
      <c r="AY15" s="211"/>
      <c r="AZ15" s="211"/>
      <c r="BA15" s="211"/>
      <c r="BB15" s="211"/>
      <c r="BC15" s="39" t="s">
        <v>39</v>
      </c>
      <c r="BD15" s="201" t="s">
        <v>298</v>
      </c>
      <c r="BE15" s="203"/>
      <c r="BF15" s="29"/>
      <c r="BG15" s="198">
        <v>10.98</v>
      </c>
      <c r="BH15" s="198">
        <v>12.187800000000001</v>
      </c>
      <c r="BI15" s="191">
        <f t="shared" si="4"/>
        <v>1.2078000000000007</v>
      </c>
      <c r="BJ15" s="192">
        <f t="shared" si="5"/>
        <v>0.11000000000000006</v>
      </c>
      <c r="BK15" s="199">
        <v>10.58</v>
      </c>
      <c r="BL15" s="199">
        <v>11.320600000000001</v>
      </c>
      <c r="BM15" s="34">
        <f t="shared" si="6"/>
        <v>0.74060000000000059</v>
      </c>
      <c r="BN15" s="186">
        <f t="shared" si="7"/>
        <v>6.7449908925318811E-2</v>
      </c>
      <c r="BO15" s="215">
        <v>10.37</v>
      </c>
      <c r="BP15" s="215">
        <v>10.888499999999999</v>
      </c>
      <c r="BQ15" s="195">
        <v>0.51849999999999996</v>
      </c>
      <c r="BR15" s="196">
        <v>0.05</v>
      </c>
      <c r="BS15" s="211"/>
      <c r="BT15" s="211"/>
      <c r="BU15" s="39" t="s">
        <v>39</v>
      </c>
      <c r="BV15" s="201" t="s">
        <v>298</v>
      </c>
      <c r="BX15" s="29">
        <f t="shared" si="52"/>
        <v>12.965744680851065</v>
      </c>
      <c r="BY15" s="198">
        <v>10.98</v>
      </c>
      <c r="BZ15" s="198">
        <v>12.187800000000001</v>
      </c>
      <c r="CA15" s="191">
        <f t="shared" si="8"/>
        <v>1.2078000000000007</v>
      </c>
      <c r="CB15" s="192">
        <f t="shared" si="9"/>
        <v>0.11000000000000006</v>
      </c>
      <c r="CC15" s="199">
        <v>10.58</v>
      </c>
      <c r="CD15" s="199">
        <v>11.320600000000001</v>
      </c>
      <c r="CE15" s="34">
        <f t="shared" si="10"/>
        <v>0.74060000000000059</v>
      </c>
      <c r="CF15" s="186">
        <f t="shared" si="11"/>
        <v>6.7449908925318811E-2</v>
      </c>
      <c r="CG15" s="215">
        <v>10.37</v>
      </c>
      <c r="CH15" s="215">
        <v>10.888499999999999</v>
      </c>
      <c r="CI15" s="195">
        <v>0.51849999999999996</v>
      </c>
      <c r="CJ15" s="196">
        <v>0.05</v>
      </c>
      <c r="CK15" s="39" t="s">
        <v>39</v>
      </c>
      <c r="CL15" s="201" t="s">
        <v>298</v>
      </c>
      <c r="CN15" s="29"/>
      <c r="CO15" s="198">
        <v>10.98</v>
      </c>
      <c r="CP15" s="198">
        <v>12.187800000000001</v>
      </c>
      <c r="CQ15" s="191">
        <f t="shared" si="12"/>
        <v>1.2078000000000007</v>
      </c>
      <c r="CR15" s="192">
        <f t="shared" si="13"/>
        <v>0.11000000000000006</v>
      </c>
      <c r="CS15" s="199">
        <v>10.58</v>
      </c>
      <c r="CT15" s="199">
        <v>11.320600000000001</v>
      </c>
      <c r="CU15" s="34">
        <f t="shared" si="14"/>
        <v>0.74060000000000059</v>
      </c>
      <c r="CV15" s="186">
        <f t="shared" si="15"/>
        <v>6.7449908925318811E-2</v>
      </c>
      <c r="CW15" s="215">
        <v>10.37</v>
      </c>
      <c r="CX15" s="215">
        <v>10.888499999999999</v>
      </c>
      <c r="CY15" s="195">
        <v>0.51849999999999996</v>
      </c>
      <c r="CZ15" s="196">
        <v>0.05</v>
      </c>
      <c r="DA15" s="39" t="s">
        <v>39</v>
      </c>
      <c r="DB15" s="201" t="s">
        <v>298</v>
      </c>
      <c r="DE15" s="29" t="s">
        <v>936</v>
      </c>
      <c r="DF15" s="198">
        <v>10.98</v>
      </c>
      <c r="DG15" s="198">
        <f t="shared" si="16"/>
        <v>10.8</v>
      </c>
      <c r="DH15" s="198">
        <v>12.187800000000001</v>
      </c>
      <c r="DI15" s="191">
        <f t="shared" si="53"/>
        <v>1.3878000000000004</v>
      </c>
      <c r="DJ15" s="192">
        <f t="shared" si="54"/>
        <v>0.12850000000000003</v>
      </c>
      <c r="DK15" s="199">
        <v>10.58</v>
      </c>
      <c r="DL15" s="199">
        <f t="shared" si="55"/>
        <v>10.4</v>
      </c>
      <c r="DM15" s="199">
        <v>11.320600000000001</v>
      </c>
      <c r="DN15" s="34">
        <f t="shared" si="56"/>
        <v>0.92060000000000031</v>
      </c>
      <c r="DO15" s="186">
        <f t="shared" si="57"/>
        <v>8.8519230769230794E-2</v>
      </c>
      <c r="DP15" s="215">
        <v>10.37</v>
      </c>
      <c r="DQ15" s="215">
        <f t="shared" si="58"/>
        <v>10.19</v>
      </c>
      <c r="DR15" s="215">
        <v>10.888499999999999</v>
      </c>
      <c r="DS15" s="195">
        <f t="shared" si="59"/>
        <v>0.69849999999999923</v>
      </c>
      <c r="DT15" s="196">
        <f t="shared" si="60"/>
        <v>6.8547595682041149E-2</v>
      </c>
      <c r="DU15" s="39" t="s">
        <v>39</v>
      </c>
      <c r="DV15" s="201" t="s">
        <v>937</v>
      </c>
      <c r="DX15" s="29" t="s">
        <v>936</v>
      </c>
      <c r="DY15" s="198">
        <v>10.98</v>
      </c>
      <c r="DZ15" s="198">
        <f t="shared" si="17"/>
        <v>10.8</v>
      </c>
      <c r="EA15" s="198">
        <v>12.187800000000001</v>
      </c>
      <c r="EB15" s="191">
        <f t="shared" si="61"/>
        <v>1.3878000000000004</v>
      </c>
      <c r="EC15" s="192">
        <f t="shared" si="62"/>
        <v>0.12850000000000003</v>
      </c>
      <c r="ED15" s="199">
        <v>10.58</v>
      </c>
      <c r="EE15" s="199">
        <f t="shared" si="63"/>
        <v>10.4</v>
      </c>
      <c r="EF15" s="199">
        <v>11.320600000000001</v>
      </c>
      <c r="EG15" s="34">
        <f t="shared" si="181"/>
        <v>0.92060000000000031</v>
      </c>
      <c r="EH15" s="186">
        <f t="shared" si="182"/>
        <v>8.8519230769230794E-2</v>
      </c>
      <c r="EI15" s="215">
        <v>10.37</v>
      </c>
      <c r="EJ15" s="215">
        <f t="shared" si="66"/>
        <v>10.19</v>
      </c>
      <c r="EK15" s="215">
        <v>10.888499999999999</v>
      </c>
      <c r="EL15" s="195">
        <f t="shared" si="67"/>
        <v>0.69849999999999923</v>
      </c>
      <c r="EM15" s="196">
        <f t="shared" si="68"/>
        <v>6.8547595682041149E-2</v>
      </c>
      <c r="EN15" s="39" t="s">
        <v>39</v>
      </c>
      <c r="EO15" s="201" t="s">
        <v>937</v>
      </c>
      <c r="EQ15" s="29" t="s">
        <v>936</v>
      </c>
      <c r="ER15" s="198">
        <v>10.98</v>
      </c>
      <c r="ES15" s="198">
        <f t="shared" si="18"/>
        <v>10.8</v>
      </c>
      <c r="ET15" s="198">
        <v>12.187800000000001</v>
      </c>
      <c r="EU15" s="191">
        <f t="shared" si="69"/>
        <v>1.3878000000000004</v>
      </c>
      <c r="EV15" s="192">
        <f t="shared" si="70"/>
        <v>0.12850000000000003</v>
      </c>
      <c r="EW15" s="199">
        <v>10.58</v>
      </c>
      <c r="EX15" s="199">
        <f t="shared" si="71"/>
        <v>10.4</v>
      </c>
      <c r="EY15" s="199">
        <v>11.320600000000001</v>
      </c>
      <c r="EZ15" s="34">
        <f t="shared" si="183"/>
        <v>0.92060000000000031</v>
      </c>
      <c r="FA15" s="186">
        <f t="shared" si="184"/>
        <v>8.8519230769230794E-2</v>
      </c>
      <c r="FB15" s="215">
        <v>10.37</v>
      </c>
      <c r="FC15" s="215">
        <f t="shared" si="74"/>
        <v>10.19</v>
      </c>
      <c r="FD15" s="215">
        <v>10.888499999999999</v>
      </c>
      <c r="FE15" s="195">
        <f t="shared" si="75"/>
        <v>0.69849999999999923</v>
      </c>
      <c r="FF15" s="196">
        <f t="shared" si="76"/>
        <v>6.8547595682041149E-2</v>
      </c>
      <c r="FG15" s="39" t="s">
        <v>39</v>
      </c>
      <c r="FH15" s="201" t="s">
        <v>937</v>
      </c>
      <c r="FK15" s="29"/>
      <c r="FL15" s="198">
        <v>10.98</v>
      </c>
      <c r="FM15" s="198">
        <f t="shared" si="19"/>
        <v>10.8</v>
      </c>
      <c r="FN15" s="198">
        <v>12.187800000000001</v>
      </c>
      <c r="FO15" s="198"/>
      <c r="FP15" s="191">
        <f t="shared" si="20"/>
        <v>1.3878000000000004</v>
      </c>
      <c r="FQ15" s="192">
        <f t="shared" si="21"/>
        <v>0.12850000000000003</v>
      </c>
      <c r="FR15" s="199">
        <v>10.58</v>
      </c>
      <c r="FS15" s="199">
        <f t="shared" si="22"/>
        <v>10.4</v>
      </c>
      <c r="FT15" s="199">
        <v>11.320600000000001</v>
      </c>
      <c r="FU15" s="34">
        <f t="shared" si="23"/>
        <v>0.92060000000000031</v>
      </c>
      <c r="FV15" s="186">
        <f t="shared" si="24"/>
        <v>8.8519230769230794E-2</v>
      </c>
      <c r="FW15" s="215">
        <v>10.37</v>
      </c>
      <c r="FX15" s="215">
        <f t="shared" si="25"/>
        <v>10.19</v>
      </c>
      <c r="FY15" s="215">
        <v>10.888499999999999</v>
      </c>
      <c r="FZ15" s="195">
        <f t="shared" si="26"/>
        <v>0.69849999999999923</v>
      </c>
      <c r="GA15" s="196">
        <f t="shared" si="27"/>
        <v>6.8547595682041149E-2</v>
      </c>
      <c r="GB15" s="39" t="s">
        <v>39</v>
      </c>
      <c r="GC15" s="305" t="s">
        <v>938</v>
      </c>
      <c r="GF15" s="29"/>
      <c r="GG15" s="198">
        <v>10.98</v>
      </c>
      <c r="GH15" s="198">
        <f t="shared" si="28"/>
        <v>10.8</v>
      </c>
      <c r="GI15" s="198">
        <v>12.187800000000001</v>
      </c>
      <c r="GJ15" s="198"/>
      <c r="GK15" s="191">
        <f t="shared" si="29"/>
        <v>1.3878000000000004</v>
      </c>
      <c r="GL15" s="192">
        <f t="shared" si="30"/>
        <v>0.12850000000000003</v>
      </c>
      <c r="GM15" s="199">
        <v>10.58</v>
      </c>
      <c r="GN15" s="199">
        <f t="shared" si="31"/>
        <v>10.4</v>
      </c>
      <c r="GO15" s="199">
        <v>11.320600000000001</v>
      </c>
      <c r="GP15" s="34">
        <f t="shared" si="32"/>
        <v>0.92060000000000031</v>
      </c>
      <c r="GQ15" s="186">
        <f t="shared" si="33"/>
        <v>8.8519230769230794E-2</v>
      </c>
      <c r="GR15" s="215">
        <v>10.37</v>
      </c>
      <c r="GS15" s="215">
        <f t="shared" si="34"/>
        <v>10.19</v>
      </c>
      <c r="GT15" s="215">
        <v>10.888499999999999</v>
      </c>
      <c r="GU15" s="195">
        <f t="shared" si="35"/>
        <v>0.69849999999999923</v>
      </c>
      <c r="GV15" s="196">
        <f t="shared" si="36"/>
        <v>6.8547595682041149E-2</v>
      </c>
      <c r="GW15" s="39" t="s">
        <v>39</v>
      </c>
      <c r="GX15" s="305" t="s">
        <v>938</v>
      </c>
      <c r="GZ15" s="29"/>
      <c r="HA15" s="198">
        <v>10.98</v>
      </c>
      <c r="HB15" s="198">
        <f t="shared" si="37"/>
        <v>10.8</v>
      </c>
      <c r="HC15" s="198">
        <v>12.187800000000001</v>
      </c>
      <c r="HD15" s="198"/>
      <c r="HE15" s="191">
        <f t="shared" si="38"/>
        <v>1.3878000000000004</v>
      </c>
      <c r="HF15" s="192">
        <f t="shared" si="39"/>
        <v>0.12850000000000003</v>
      </c>
      <c r="HG15" s="199">
        <v>10.58</v>
      </c>
      <c r="HH15" s="199">
        <f t="shared" si="40"/>
        <v>10.4</v>
      </c>
      <c r="HI15" s="199">
        <v>11.320600000000001</v>
      </c>
      <c r="HJ15" s="34">
        <f t="shared" si="41"/>
        <v>0.92060000000000031</v>
      </c>
      <c r="HK15" s="186">
        <f t="shared" si="42"/>
        <v>8.8519230769230794E-2</v>
      </c>
      <c r="HL15" s="215">
        <v>10.37</v>
      </c>
      <c r="HM15" s="215">
        <f t="shared" si="43"/>
        <v>10.19</v>
      </c>
      <c r="HN15" s="215">
        <v>10.888499999999999</v>
      </c>
      <c r="HO15" s="195">
        <f t="shared" si="44"/>
        <v>0.69849999999999923</v>
      </c>
      <c r="HP15" s="196">
        <f t="shared" si="45"/>
        <v>6.8547595682041149E-2</v>
      </c>
      <c r="HQ15" s="39" t="s">
        <v>39</v>
      </c>
      <c r="HR15" s="305" t="s">
        <v>938</v>
      </c>
    </row>
    <row r="16" spans="1:226">
      <c r="A16" s="10" t="s">
        <v>963</v>
      </c>
      <c r="B16" s="11">
        <v>150</v>
      </c>
      <c r="C16" s="10" t="s">
        <v>127</v>
      </c>
      <c r="D16" s="11">
        <v>1001</v>
      </c>
      <c r="E16" s="12" t="s">
        <v>933</v>
      </c>
      <c r="F16" s="10" t="s">
        <v>964</v>
      </c>
      <c r="H16" s="13" t="s">
        <v>935</v>
      </c>
      <c r="I16" s="14">
        <v>10.199999999999999</v>
      </c>
      <c r="J16" s="14">
        <v>11.22</v>
      </c>
      <c r="K16" s="14" t="s">
        <v>298</v>
      </c>
      <c r="L16" s="15">
        <f>J16-I16</f>
        <v>1.0200000000000014</v>
      </c>
      <c r="M16" s="81">
        <f t="shared" si="1"/>
        <v>0.10000000000000014</v>
      </c>
      <c r="N16" s="81"/>
      <c r="O16" s="15" t="s">
        <v>39</v>
      </c>
      <c r="P16" s="15"/>
      <c r="Q16" s="15"/>
      <c r="R16" s="15"/>
      <c r="S16" s="15"/>
      <c r="T16" s="105"/>
      <c r="V16" s="29"/>
      <c r="W16" s="198">
        <v>10.199999999999999</v>
      </c>
      <c r="X16" s="198">
        <v>11.219999999999999</v>
      </c>
      <c r="Y16" s="191">
        <f t="shared" si="46"/>
        <v>1.0199999999999996</v>
      </c>
      <c r="Z16" s="192">
        <f t="shared" si="47"/>
        <v>9.9999999999999964E-2</v>
      </c>
      <c r="AA16" s="199">
        <v>9.8000000000000007</v>
      </c>
      <c r="AB16" s="199">
        <v>10.486000000000001</v>
      </c>
      <c r="AC16" s="34">
        <f t="shared" si="48"/>
        <v>0.68599999999999994</v>
      </c>
      <c r="AD16" s="186">
        <f t="shared" si="2"/>
        <v>6.7254901960784319E-2</v>
      </c>
      <c r="AE16" s="197">
        <v>9.6</v>
      </c>
      <c r="AF16" s="197">
        <v>10.08</v>
      </c>
      <c r="AG16" s="195">
        <v>0.48</v>
      </c>
      <c r="AH16" s="196">
        <v>0.05</v>
      </c>
      <c r="AI16" s="39" t="s">
        <v>39</v>
      </c>
      <c r="AJ16" s="201" t="s">
        <v>298</v>
      </c>
      <c r="AL16" s="29"/>
      <c r="AM16" s="198">
        <v>10.199999999999999</v>
      </c>
      <c r="AN16" s="198">
        <v>11.219999999999999</v>
      </c>
      <c r="AO16" s="191">
        <f t="shared" si="49"/>
        <v>1.0199999999999996</v>
      </c>
      <c r="AP16" s="192">
        <f t="shared" si="50"/>
        <v>9.9999999999999964E-2</v>
      </c>
      <c r="AQ16" s="199">
        <v>9.8000000000000007</v>
      </c>
      <c r="AR16" s="199">
        <v>10.486000000000001</v>
      </c>
      <c r="AS16" s="34">
        <f t="shared" si="51"/>
        <v>0.68599999999999994</v>
      </c>
      <c r="AT16" s="186">
        <f t="shared" si="3"/>
        <v>6.7254901960784319E-2</v>
      </c>
      <c r="AU16" s="197">
        <v>9.6</v>
      </c>
      <c r="AV16" s="197">
        <v>10.08</v>
      </c>
      <c r="AW16" s="195">
        <v>0.48</v>
      </c>
      <c r="AX16" s="196">
        <v>0.05</v>
      </c>
      <c r="AY16" s="211"/>
      <c r="AZ16" s="211"/>
      <c r="BA16" s="211"/>
      <c r="BB16" s="211"/>
      <c r="BC16" s="39" t="s">
        <v>39</v>
      </c>
      <c r="BD16" s="201" t="s">
        <v>298</v>
      </c>
      <c r="BE16" s="203"/>
      <c r="BF16" s="29"/>
      <c r="BG16" s="198">
        <v>10.199999999999999</v>
      </c>
      <c r="BH16" s="198">
        <v>11.219999999999999</v>
      </c>
      <c r="BI16" s="191">
        <f t="shared" si="4"/>
        <v>1.0199999999999996</v>
      </c>
      <c r="BJ16" s="192">
        <f t="shared" si="5"/>
        <v>9.9999999999999964E-2</v>
      </c>
      <c r="BK16" s="199">
        <v>9.8000000000000007</v>
      </c>
      <c r="BL16" s="199">
        <v>10.486000000000001</v>
      </c>
      <c r="BM16" s="34">
        <f t="shared" si="6"/>
        <v>0.68599999999999994</v>
      </c>
      <c r="BN16" s="186">
        <f t="shared" si="7"/>
        <v>6.7254901960784319E-2</v>
      </c>
      <c r="BO16" s="215">
        <v>9.6</v>
      </c>
      <c r="BP16" s="215">
        <v>10.08</v>
      </c>
      <c r="BQ16" s="195">
        <v>0.48</v>
      </c>
      <c r="BR16" s="196">
        <v>0.05</v>
      </c>
      <c r="BS16" s="211"/>
      <c r="BT16" s="211"/>
      <c r="BU16" s="39" t="s">
        <v>39</v>
      </c>
      <c r="BV16" s="201" t="s">
        <v>298</v>
      </c>
      <c r="BX16" s="29">
        <f t="shared" si="52"/>
        <v>11.936170212765957</v>
      </c>
      <c r="BY16" s="198">
        <v>10.199999999999999</v>
      </c>
      <c r="BZ16" s="198">
        <v>11.219999999999999</v>
      </c>
      <c r="CA16" s="191">
        <f t="shared" si="8"/>
        <v>1.0199999999999996</v>
      </c>
      <c r="CB16" s="192">
        <f t="shared" si="9"/>
        <v>9.9999999999999964E-2</v>
      </c>
      <c r="CC16" s="199">
        <v>9.8000000000000007</v>
      </c>
      <c r="CD16" s="199">
        <v>10.486000000000001</v>
      </c>
      <c r="CE16" s="34">
        <f t="shared" si="10"/>
        <v>0.68599999999999994</v>
      </c>
      <c r="CF16" s="186">
        <f t="shared" si="11"/>
        <v>6.7254901960784319E-2</v>
      </c>
      <c r="CG16" s="215">
        <v>9.6</v>
      </c>
      <c r="CH16" s="215">
        <v>10.08</v>
      </c>
      <c r="CI16" s="195">
        <v>0.48</v>
      </c>
      <c r="CJ16" s="196">
        <v>0.05</v>
      </c>
      <c r="CK16" s="39" t="s">
        <v>39</v>
      </c>
      <c r="CL16" s="201" t="s">
        <v>298</v>
      </c>
      <c r="CN16" s="29"/>
      <c r="CO16" s="198">
        <v>10.199999999999999</v>
      </c>
      <c r="CP16" s="198">
        <v>11.219999999999999</v>
      </c>
      <c r="CQ16" s="191">
        <f t="shared" si="12"/>
        <v>1.0199999999999996</v>
      </c>
      <c r="CR16" s="192">
        <f t="shared" si="13"/>
        <v>9.9999999999999964E-2</v>
      </c>
      <c r="CS16" s="199">
        <v>9.8000000000000007</v>
      </c>
      <c r="CT16" s="199">
        <v>10.486000000000001</v>
      </c>
      <c r="CU16" s="34">
        <f t="shared" si="14"/>
        <v>0.68599999999999994</v>
      </c>
      <c r="CV16" s="186">
        <f t="shared" si="15"/>
        <v>6.7254901960784319E-2</v>
      </c>
      <c r="CW16" s="215">
        <v>9.6</v>
      </c>
      <c r="CX16" s="215">
        <v>10.08</v>
      </c>
      <c r="CY16" s="195">
        <v>0.48</v>
      </c>
      <c r="CZ16" s="196">
        <v>0.05</v>
      </c>
      <c r="DA16" s="39" t="s">
        <v>39</v>
      </c>
      <c r="DB16" s="201" t="s">
        <v>298</v>
      </c>
      <c r="DE16" s="29" t="s">
        <v>936</v>
      </c>
      <c r="DF16" s="198">
        <v>10.199999999999999</v>
      </c>
      <c r="DG16" s="198">
        <f t="shared" si="16"/>
        <v>10.02</v>
      </c>
      <c r="DH16" s="198">
        <v>11.219999999999999</v>
      </c>
      <c r="DI16" s="191">
        <f t="shared" si="53"/>
        <v>1.1999999999999993</v>
      </c>
      <c r="DJ16" s="192">
        <f t="shared" si="54"/>
        <v>0.1197604790419161</v>
      </c>
      <c r="DK16" s="199">
        <v>9.8000000000000007</v>
      </c>
      <c r="DL16" s="199">
        <f t="shared" si="55"/>
        <v>9.620000000000001</v>
      </c>
      <c r="DM16" s="199">
        <v>10.486000000000001</v>
      </c>
      <c r="DN16" s="34">
        <f t="shared" si="56"/>
        <v>0.86599999999999966</v>
      </c>
      <c r="DO16" s="186">
        <f t="shared" si="57"/>
        <v>9.002079002078997E-2</v>
      </c>
      <c r="DP16" s="215">
        <v>9.6</v>
      </c>
      <c r="DQ16" s="215">
        <f t="shared" si="58"/>
        <v>9.42</v>
      </c>
      <c r="DR16" s="215">
        <v>10.08</v>
      </c>
      <c r="DS16" s="195">
        <f>DR16-DQ16</f>
        <v>0.66000000000000014</v>
      </c>
      <c r="DT16" s="196">
        <f>DS16/DQ16</f>
        <v>7.0063694267515936E-2</v>
      </c>
      <c r="DU16" s="39" t="s">
        <v>39</v>
      </c>
      <c r="DV16" s="201" t="s">
        <v>937</v>
      </c>
      <c r="DX16" s="29" t="s">
        <v>936</v>
      </c>
      <c r="DY16" s="198">
        <v>10.199999999999999</v>
      </c>
      <c r="DZ16" s="198">
        <f t="shared" si="17"/>
        <v>10.02</v>
      </c>
      <c r="EA16" s="198">
        <v>11.219999999999999</v>
      </c>
      <c r="EB16" s="191">
        <f t="shared" si="61"/>
        <v>1.1999999999999993</v>
      </c>
      <c r="EC16" s="192">
        <f t="shared" si="62"/>
        <v>0.1197604790419161</v>
      </c>
      <c r="ED16" s="199">
        <v>9.8000000000000007</v>
      </c>
      <c r="EE16" s="199">
        <f t="shared" si="63"/>
        <v>9.620000000000001</v>
      </c>
      <c r="EF16" s="199">
        <v>10.486000000000001</v>
      </c>
      <c r="EG16" s="34">
        <f t="shared" ref="EG16" si="185">EF16-EE16</f>
        <v>0.86599999999999966</v>
      </c>
      <c r="EH16" s="186">
        <f t="shared" si="182"/>
        <v>9.002079002078997E-2</v>
      </c>
      <c r="EI16" s="215">
        <v>9.6</v>
      </c>
      <c r="EJ16" s="215">
        <f t="shared" si="66"/>
        <v>9.42</v>
      </c>
      <c r="EK16" s="215">
        <v>10.08</v>
      </c>
      <c r="EL16" s="195">
        <f>EK16-EJ16</f>
        <v>0.66000000000000014</v>
      </c>
      <c r="EM16" s="196">
        <f>EL16/EJ16</f>
        <v>7.0063694267515936E-2</v>
      </c>
      <c r="EN16" s="39" t="s">
        <v>39</v>
      </c>
      <c r="EO16" s="201" t="s">
        <v>937</v>
      </c>
      <c r="EQ16" s="29" t="s">
        <v>936</v>
      </c>
      <c r="ER16" s="198">
        <v>10.199999999999999</v>
      </c>
      <c r="ES16" s="198">
        <f t="shared" si="18"/>
        <v>10.02</v>
      </c>
      <c r="ET16" s="198">
        <v>11.219999999999999</v>
      </c>
      <c r="EU16" s="191">
        <f t="shared" si="69"/>
        <v>1.1999999999999993</v>
      </c>
      <c r="EV16" s="192">
        <f t="shared" si="70"/>
        <v>0.1197604790419161</v>
      </c>
      <c r="EW16" s="199">
        <v>9.8000000000000007</v>
      </c>
      <c r="EX16" s="199">
        <f t="shared" si="71"/>
        <v>9.620000000000001</v>
      </c>
      <c r="EY16" s="199">
        <v>10.486000000000001</v>
      </c>
      <c r="EZ16" s="34">
        <f t="shared" ref="EZ16" si="186">EY16-EX16</f>
        <v>0.86599999999999966</v>
      </c>
      <c r="FA16" s="186">
        <f t="shared" si="184"/>
        <v>9.002079002078997E-2</v>
      </c>
      <c r="FB16" s="215">
        <v>9.6</v>
      </c>
      <c r="FC16" s="215">
        <f t="shared" si="74"/>
        <v>9.42</v>
      </c>
      <c r="FD16" s="215">
        <v>10.08</v>
      </c>
      <c r="FE16" s="195">
        <f>FD16-FC16</f>
        <v>0.66000000000000014</v>
      </c>
      <c r="FF16" s="196">
        <f>FE16/FC16</f>
        <v>7.0063694267515936E-2</v>
      </c>
      <c r="FG16" s="39" t="s">
        <v>39</v>
      </c>
      <c r="FH16" s="201" t="s">
        <v>937</v>
      </c>
      <c r="FK16" s="29"/>
      <c r="FL16" s="198">
        <v>10.199999999999999</v>
      </c>
      <c r="FM16" s="198">
        <f t="shared" si="19"/>
        <v>10.02</v>
      </c>
      <c r="FN16" s="198">
        <v>11.219999999999999</v>
      </c>
      <c r="FO16" s="198"/>
      <c r="FP16" s="191">
        <f t="shared" si="20"/>
        <v>1.1999999999999993</v>
      </c>
      <c r="FQ16" s="192">
        <f t="shared" si="21"/>
        <v>0.1197604790419161</v>
      </c>
      <c r="FR16" s="199">
        <v>9.8000000000000007</v>
      </c>
      <c r="FS16" s="199">
        <f t="shared" si="22"/>
        <v>9.620000000000001</v>
      </c>
      <c r="FT16" s="199">
        <v>10.486000000000001</v>
      </c>
      <c r="FU16" s="34">
        <f t="shared" si="23"/>
        <v>0.86599999999999966</v>
      </c>
      <c r="FV16" s="186">
        <f t="shared" si="24"/>
        <v>9.002079002078997E-2</v>
      </c>
      <c r="FW16" s="215">
        <v>9.6</v>
      </c>
      <c r="FX16" s="215">
        <f t="shared" si="25"/>
        <v>9.42</v>
      </c>
      <c r="FY16" s="215">
        <v>10.08</v>
      </c>
      <c r="FZ16" s="195">
        <f t="shared" si="26"/>
        <v>0.66000000000000014</v>
      </c>
      <c r="GA16" s="196">
        <f t="shared" si="27"/>
        <v>7.0063694267515936E-2</v>
      </c>
      <c r="GB16" s="39" t="s">
        <v>39</v>
      </c>
      <c r="GC16" s="305" t="s">
        <v>938</v>
      </c>
      <c r="GF16" s="29"/>
      <c r="GG16" s="198">
        <v>10.199999999999999</v>
      </c>
      <c r="GH16" s="198">
        <f t="shared" si="28"/>
        <v>10.02</v>
      </c>
      <c r="GI16" s="198">
        <v>11.219999999999999</v>
      </c>
      <c r="GJ16" s="198"/>
      <c r="GK16" s="191">
        <f t="shared" si="29"/>
        <v>1.1999999999999993</v>
      </c>
      <c r="GL16" s="192">
        <f t="shared" si="30"/>
        <v>0.1197604790419161</v>
      </c>
      <c r="GM16" s="199">
        <v>9.8000000000000007</v>
      </c>
      <c r="GN16" s="199">
        <f t="shared" si="31"/>
        <v>9.620000000000001</v>
      </c>
      <c r="GO16" s="199">
        <v>10.486000000000001</v>
      </c>
      <c r="GP16" s="34">
        <f t="shared" si="32"/>
        <v>0.86599999999999966</v>
      </c>
      <c r="GQ16" s="186">
        <f t="shared" si="33"/>
        <v>9.002079002078997E-2</v>
      </c>
      <c r="GR16" s="215">
        <v>9.6</v>
      </c>
      <c r="GS16" s="215">
        <f t="shared" si="34"/>
        <v>9.42</v>
      </c>
      <c r="GT16" s="215">
        <v>10.08</v>
      </c>
      <c r="GU16" s="195">
        <f t="shared" si="35"/>
        <v>0.66000000000000014</v>
      </c>
      <c r="GV16" s="196">
        <f t="shared" si="36"/>
        <v>7.0063694267515936E-2</v>
      </c>
      <c r="GW16" s="39" t="s">
        <v>39</v>
      </c>
      <c r="GX16" s="305" t="s">
        <v>938</v>
      </c>
      <c r="GZ16" s="29"/>
      <c r="HA16" s="198">
        <v>10.199999999999999</v>
      </c>
      <c r="HB16" s="198">
        <f t="shared" si="37"/>
        <v>10.02</v>
      </c>
      <c r="HC16" s="198">
        <v>11.219999999999999</v>
      </c>
      <c r="HD16" s="198"/>
      <c r="HE16" s="191">
        <f t="shared" si="38"/>
        <v>1.1999999999999993</v>
      </c>
      <c r="HF16" s="192">
        <f t="shared" si="39"/>
        <v>0.1197604790419161</v>
      </c>
      <c r="HG16" s="199">
        <v>9.8000000000000007</v>
      </c>
      <c r="HH16" s="199">
        <f t="shared" si="40"/>
        <v>9.620000000000001</v>
      </c>
      <c r="HI16" s="199">
        <v>10.486000000000001</v>
      </c>
      <c r="HJ16" s="34">
        <f t="shared" si="41"/>
        <v>0.86599999999999966</v>
      </c>
      <c r="HK16" s="186">
        <f t="shared" si="42"/>
        <v>9.002079002078997E-2</v>
      </c>
      <c r="HL16" s="215">
        <v>9.6</v>
      </c>
      <c r="HM16" s="215">
        <f t="shared" si="43"/>
        <v>9.42</v>
      </c>
      <c r="HN16" s="215">
        <v>10.08</v>
      </c>
      <c r="HO16" s="195">
        <f t="shared" si="44"/>
        <v>0.66000000000000014</v>
      </c>
      <c r="HP16" s="196">
        <f t="shared" si="45"/>
        <v>7.0063694267515936E-2</v>
      </c>
      <c r="HQ16" s="39" t="s">
        <v>39</v>
      </c>
      <c r="HR16" s="305" t="s">
        <v>938</v>
      </c>
    </row>
    <row r="17" spans="1:226" ht="15.75" customHeight="1">
      <c r="A17" s="10" t="s">
        <v>965</v>
      </c>
      <c r="B17" s="11" t="str">
        <f>LEFT(A17,3)</f>
        <v>100</v>
      </c>
      <c r="C17" s="10" t="s">
        <v>143</v>
      </c>
      <c r="D17" s="11">
        <v>1001</v>
      </c>
      <c r="E17" s="12" t="s">
        <v>933</v>
      </c>
      <c r="F17" s="10" t="s">
        <v>966</v>
      </c>
      <c r="V17" s="29"/>
      <c r="W17" s="198">
        <v>7.6</v>
      </c>
      <c r="X17" s="198">
        <v>8.4499999999999993</v>
      </c>
      <c r="Y17" s="191">
        <f t="shared" ref="Y17:Y28" si="187">X17-W17</f>
        <v>0.84999999999999964</v>
      </c>
      <c r="Z17" s="192">
        <f t="shared" ref="Z17:Z28" si="188">Y17/W17</f>
        <v>0.11184210526315785</v>
      </c>
      <c r="AA17" s="203"/>
      <c r="AI17" s="39" t="s">
        <v>39</v>
      </c>
      <c r="AJ17" s="201" t="s">
        <v>298</v>
      </c>
      <c r="AK17" s="203"/>
      <c r="AL17" s="29"/>
      <c r="AM17" s="198">
        <v>7.6</v>
      </c>
      <c r="AN17" s="198">
        <v>8.4499999999999993</v>
      </c>
      <c r="AO17" s="191">
        <f t="shared" si="49"/>
        <v>0.84999999999999964</v>
      </c>
      <c r="AP17" s="192">
        <f t="shared" si="50"/>
        <v>0.11184210526315785</v>
      </c>
      <c r="AQ17" s="203"/>
      <c r="AY17" s="212"/>
      <c r="AZ17" s="212"/>
      <c r="BA17" s="212"/>
      <c r="BB17" s="212"/>
      <c r="BC17" s="39" t="s">
        <v>39</v>
      </c>
      <c r="BD17" s="201" t="s">
        <v>298</v>
      </c>
      <c r="BE17" s="203"/>
      <c r="BF17" s="29"/>
      <c r="BG17" s="198">
        <v>7.6</v>
      </c>
      <c r="BH17" s="198">
        <v>8.4499999999999993</v>
      </c>
      <c r="BI17" s="191">
        <f t="shared" si="4"/>
        <v>0.84999999999999964</v>
      </c>
      <c r="BJ17" s="192">
        <f t="shared" si="5"/>
        <v>0.11184210526315785</v>
      </c>
      <c r="BK17" s="203"/>
      <c r="BS17" s="212"/>
      <c r="BT17" s="212"/>
      <c r="BU17" s="39" t="s">
        <v>39</v>
      </c>
      <c r="BV17" s="201" t="s">
        <v>298</v>
      </c>
      <c r="BX17" s="29">
        <f t="shared" si="52"/>
        <v>8.9893617021276597</v>
      </c>
      <c r="BY17" s="198">
        <v>7.6</v>
      </c>
      <c r="BZ17" s="198">
        <v>8.4499999999999993</v>
      </c>
      <c r="CA17" s="191">
        <f t="shared" si="8"/>
        <v>0.84999999999999964</v>
      </c>
      <c r="CB17" s="192">
        <f t="shared" si="9"/>
        <v>0.11184210526315785</v>
      </c>
      <c r="CC17" s="203"/>
      <c r="CK17" s="39" t="s">
        <v>39</v>
      </c>
      <c r="CL17" s="201" t="s">
        <v>298</v>
      </c>
      <c r="CN17" s="29"/>
      <c r="CO17" s="198">
        <v>7.6</v>
      </c>
      <c r="CP17" s="198">
        <v>8.4499999999999993</v>
      </c>
      <c r="CQ17" s="191">
        <f t="shared" si="12"/>
        <v>0.84999999999999964</v>
      </c>
      <c r="CR17" s="192">
        <f t="shared" si="13"/>
        <v>0.11184210526315785</v>
      </c>
      <c r="CS17" s="203"/>
      <c r="DA17" s="39" t="s">
        <v>39</v>
      </c>
      <c r="DB17" s="201" t="s">
        <v>298</v>
      </c>
      <c r="DE17" s="29"/>
      <c r="DF17" s="198">
        <v>7.6</v>
      </c>
      <c r="DG17" s="198">
        <v>7.6</v>
      </c>
      <c r="DH17" s="198">
        <v>8.4499999999999993</v>
      </c>
      <c r="DI17" s="191">
        <f t="shared" si="53"/>
        <v>0.84999999999999964</v>
      </c>
      <c r="DJ17" s="192">
        <f t="shared" si="54"/>
        <v>0.11184210526315785</v>
      </c>
      <c r="DK17" s="203"/>
      <c r="DL17" s="203"/>
      <c r="DU17" s="39" t="s">
        <v>39</v>
      </c>
      <c r="DV17" s="201" t="s">
        <v>937</v>
      </c>
      <c r="DX17" s="29"/>
      <c r="DY17" s="198">
        <v>7.6</v>
      </c>
      <c r="DZ17" s="198">
        <v>7.6</v>
      </c>
      <c r="EA17" s="198">
        <v>8.4499999999999993</v>
      </c>
      <c r="EB17" s="191">
        <f t="shared" si="61"/>
        <v>0.84999999999999964</v>
      </c>
      <c r="EC17" s="192">
        <f t="shared" si="62"/>
        <v>0.11184210526315785</v>
      </c>
      <c r="ED17" s="203"/>
      <c r="EE17" s="203"/>
      <c r="EN17" s="39" t="s">
        <v>39</v>
      </c>
      <c r="EO17" s="201" t="s">
        <v>937</v>
      </c>
      <c r="EQ17" s="29"/>
      <c r="ER17" s="198">
        <v>7.6</v>
      </c>
      <c r="ES17" s="198">
        <v>7.6</v>
      </c>
      <c r="ET17" s="198">
        <v>8.4499999999999993</v>
      </c>
      <c r="EU17" s="191">
        <f t="shared" si="69"/>
        <v>0.84999999999999964</v>
      </c>
      <c r="EV17" s="192">
        <f t="shared" si="70"/>
        <v>0.11184210526315785</v>
      </c>
      <c r="EW17" s="203"/>
      <c r="EX17" s="203"/>
      <c r="FG17" s="39" t="s">
        <v>39</v>
      </c>
      <c r="FH17" s="201" t="s">
        <v>937</v>
      </c>
      <c r="FK17" s="29"/>
      <c r="FL17" s="198">
        <v>7.6</v>
      </c>
      <c r="FM17" s="198">
        <v>7.6</v>
      </c>
      <c r="FN17" s="198">
        <v>8.4499999999999993</v>
      </c>
      <c r="FO17" s="387">
        <f>1.23*FN17</f>
        <v>10.3935</v>
      </c>
      <c r="FP17" s="191">
        <f t="shared" si="20"/>
        <v>0.84999999999999964</v>
      </c>
      <c r="FQ17" s="192">
        <f t="shared" si="21"/>
        <v>0.11184210526315785</v>
      </c>
      <c r="FR17" s="203"/>
      <c r="FS17" s="203"/>
      <c r="GB17" s="39" t="s">
        <v>39</v>
      </c>
      <c r="GC17" s="305" t="s">
        <v>938</v>
      </c>
      <c r="GF17" s="29"/>
      <c r="GG17" s="198">
        <v>7.6</v>
      </c>
      <c r="GH17" s="198">
        <v>7.6</v>
      </c>
      <c r="GI17" s="198">
        <v>8.4499999999999993</v>
      </c>
      <c r="GJ17" s="387">
        <f>1.27*GI17</f>
        <v>10.731499999999999</v>
      </c>
      <c r="GK17" s="191">
        <f t="shared" si="29"/>
        <v>0.84999999999999964</v>
      </c>
      <c r="GL17" s="192">
        <f t="shared" si="30"/>
        <v>0.11184210526315785</v>
      </c>
      <c r="GM17" s="203"/>
      <c r="GN17" s="203"/>
      <c r="GW17" s="39" t="s">
        <v>39</v>
      </c>
      <c r="GX17" s="305" t="s">
        <v>938</v>
      </c>
      <c r="GZ17" s="29"/>
      <c r="HA17" s="198">
        <v>7.6</v>
      </c>
      <c r="HB17" s="198">
        <v>7.6</v>
      </c>
      <c r="HC17" s="198">
        <v>8.4499999999999993</v>
      </c>
      <c r="HD17" s="387">
        <f>1.27*HC17</f>
        <v>10.731499999999999</v>
      </c>
      <c r="HE17" s="191">
        <f t="shared" si="38"/>
        <v>0.84999999999999964</v>
      </c>
      <c r="HF17" s="192">
        <f t="shared" si="39"/>
        <v>0.11184210526315785</v>
      </c>
      <c r="HG17" s="203"/>
      <c r="HH17" s="203"/>
      <c r="HQ17" s="39" t="s">
        <v>39</v>
      </c>
      <c r="HR17" s="305" t="s">
        <v>938</v>
      </c>
    </row>
    <row r="18" spans="1:226">
      <c r="A18" s="10" t="s">
        <v>967</v>
      </c>
      <c r="B18" s="11" t="str">
        <f>LEFT(A18,3)</f>
        <v>100</v>
      </c>
      <c r="C18" s="10" t="s">
        <v>143</v>
      </c>
      <c r="D18" s="11" t="s">
        <v>932</v>
      </c>
      <c r="E18" s="12" t="s">
        <v>933</v>
      </c>
      <c r="F18" s="10" t="s">
        <v>968</v>
      </c>
      <c r="V18" s="29"/>
      <c r="W18" s="198">
        <v>10.199999999999999</v>
      </c>
      <c r="X18" s="198">
        <v>10.9</v>
      </c>
      <c r="Y18" s="191">
        <f t="shared" si="187"/>
        <v>0.70000000000000107</v>
      </c>
      <c r="Z18" s="192">
        <f t="shared" si="188"/>
        <v>6.862745098039226E-2</v>
      </c>
      <c r="AA18" s="203"/>
      <c r="AD18" s="203"/>
      <c r="AI18" s="39" t="s">
        <v>39</v>
      </c>
      <c r="AJ18" s="201" t="s">
        <v>298</v>
      </c>
      <c r="AK18" s="203"/>
      <c r="AL18" s="29"/>
      <c r="AM18" s="198">
        <v>10.199999999999999</v>
      </c>
      <c r="AN18" s="198">
        <v>10.9</v>
      </c>
      <c r="AO18" s="191">
        <f t="shared" si="49"/>
        <v>0.70000000000000107</v>
      </c>
      <c r="AP18" s="192">
        <f t="shared" si="50"/>
        <v>6.862745098039226E-2</v>
      </c>
      <c r="AQ18" s="203"/>
      <c r="AT18" s="203"/>
      <c r="AY18" s="212"/>
      <c r="AZ18" s="212"/>
      <c r="BA18" s="212"/>
      <c r="BB18" s="212"/>
      <c r="BC18" s="39" t="s">
        <v>39</v>
      </c>
      <c r="BD18" s="201" t="s">
        <v>298</v>
      </c>
      <c r="BE18" s="203"/>
      <c r="BF18" s="29"/>
      <c r="BG18" s="198">
        <v>10.199999999999999</v>
      </c>
      <c r="BH18" s="198">
        <v>10.9</v>
      </c>
      <c r="BI18" s="191">
        <f t="shared" si="4"/>
        <v>0.70000000000000107</v>
      </c>
      <c r="BJ18" s="192">
        <f t="shared" si="5"/>
        <v>6.862745098039226E-2</v>
      </c>
      <c r="BK18" s="203"/>
      <c r="BN18" s="203"/>
      <c r="BS18" s="212"/>
      <c r="BT18" s="212"/>
      <c r="BU18" s="39" t="s">
        <v>39</v>
      </c>
      <c r="BV18" s="201" t="s">
        <v>298</v>
      </c>
      <c r="BX18" s="29">
        <f t="shared" si="52"/>
        <v>11.595744680851064</v>
      </c>
      <c r="BY18" s="198">
        <v>10.199999999999999</v>
      </c>
      <c r="BZ18" s="198">
        <v>10.9</v>
      </c>
      <c r="CA18" s="191">
        <f t="shared" si="8"/>
        <v>0.70000000000000107</v>
      </c>
      <c r="CB18" s="192">
        <f t="shared" si="9"/>
        <v>6.862745098039226E-2</v>
      </c>
      <c r="CC18" s="203"/>
      <c r="CF18" s="203"/>
      <c r="CK18" s="39" t="s">
        <v>39</v>
      </c>
      <c r="CL18" s="201" t="s">
        <v>298</v>
      </c>
      <c r="CN18" s="29"/>
      <c r="CO18" s="198">
        <v>10.199999999999999</v>
      </c>
      <c r="CP18" s="198">
        <v>10.9</v>
      </c>
      <c r="CQ18" s="191">
        <f t="shared" si="12"/>
        <v>0.70000000000000107</v>
      </c>
      <c r="CR18" s="192">
        <f t="shared" si="13"/>
        <v>6.862745098039226E-2</v>
      </c>
      <c r="CS18" s="203"/>
      <c r="CV18" s="203"/>
      <c r="DA18" s="39" t="s">
        <v>39</v>
      </c>
      <c r="DB18" s="201" t="s">
        <v>298</v>
      </c>
      <c r="DE18" s="29"/>
      <c r="DF18" s="198">
        <v>10.199999999999999</v>
      </c>
      <c r="DG18" s="198">
        <v>10.199999999999999</v>
      </c>
      <c r="DH18" s="198">
        <v>10.9</v>
      </c>
      <c r="DI18" s="191">
        <f t="shared" si="53"/>
        <v>0.70000000000000107</v>
      </c>
      <c r="DJ18" s="192">
        <f t="shared" si="54"/>
        <v>6.862745098039226E-2</v>
      </c>
      <c r="DK18" s="203"/>
      <c r="DL18" s="203"/>
      <c r="DO18" s="203"/>
      <c r="DU18" s="39" t="s">
        <v>39</v>
      </c>
      <c r="DV18" s="201" t="s">
        <v>937</v>
      </c>
      <c r="DX18" s="29"/>
      <c r="DY18" s="198">
        <v>10.199999999999999</v>
      </c>
      <c r="DZ18" s="198">
        <v>10.199999999999999</v>
      </c>
      <c r="EA18" s="198">
        <v>10.9</v>
      </c>
      <c r="EB18" s="191">
        <f t="shared" si="61"/>
        <v>0.70000000000000107</v>
      </c>
      <c r="EC18" s="192">
        <f t="shared" si="62"/>
        <v>6.862745098039226E-2</v>
      </c>
      <c r="ED18" s="203"/>
      <c r="EE18" s="203"/>
      <c r="EH18" s="203"/>
      <c r="EN18" s="39" t="s">
        <v>39</v>
      </c>
      <c r="EO18" s="201" t="s">
        <v>937</v>
      </c>
      <c r="EQ18" s="29"/>
      <c r="ER18" s="198">
        <v>10.199999999999999</v>
      </c>
      <c r="ES18" s="198">
        <v>10.199999999999999</v>
      </c>
      <c r="ET18" s="198">
        <v>10.9</v>
      </c>
      <c r="EU18" s="191">
        <f t="shared" si="69"/>
        <v>0.70000000000000107</v>
      </c>
      <c r="EV18" s="192">
        <f t="shared" si="70"/>
        <v>6.862745098039226E-2</v>
      </c>
      <c r="EW18" s="203"/>
      <c r="EX18" s="203"/>
      <c r="FA18" s="203"/>
      <c r="FG18" s="39" t="s">
        <v>39</v>
      </c>
      <c r="FH18" s="201" t="s">
        <v>937</v>
      </c>
      <c r="FK18" s="29"/>
      <c r="FL18" s="198">
        <v>10.199999999999999</v>
      </c>
      <c r="FM18" s="198">
        <v>10.199999999999999</v>
      </c>
      <c r="FN18" s="198">
        <v>10.9</v>
      </c>
      <c r="FO18" s="387">
        <f t="shared" ref="FO18:FO28" si="189">1.23*FN18</f>
        <v>13.407</v>
      </c>
      <c r="FP18" s="191">
        <f t="shared" si="20"/>
        <v>0.70000000000000107</v>
      </c>
      <c r="FQ18" s="192">
        <f t="shared" si="21"/>
        <v>6.862745098039226E-2</v>
      </c>
      <c r="FR18" s="203"/>
      <c r="FS18" s="203"/>
      <c r="FV18" s="203"/>
      <c r="GB18" s="39" t="s">
        <v>39</v>
      </c>
      <c r="GC18" s="305" t="s">
        <v>938</v>
      </c>
      <c r="GF18" s="29"/>
      <c r="GG18" s="198">
        <v>10.199999999999999</v>
      </c>
      <c r="GH18" s="198">
        <v>10.199999999999999</v>
      </c>
      <c r="GI18" s="198">
        <v>10.9</v>
      </c>
      <c r="GJ18" s="387">
        <f>1.27*GI18</f>
        <v>13.843</v>
      </c>
      <c r="GK18" s="191">
        <f t="shared" si="29"/>
        <v>0.70000000000000107</v>
      </c>
      <c r="GL18" s="192">
        <f t="shared" si="30"/>
        <v>6.862745098039226E-2</v>
      </c>
      <c r="GM18" s="203"/>
      <c r="GN18" s="203"/>
      <c r="GQ18" s="203"/>
      <c r="GW18" s="39" t="s">
        <v>39</v>
      </c>
      <c r="GX18" s="305" t="s">
        <v>938</v>
      </c>
      <c r="GZ18" s="29"/>
      <c r="HA18" s="198">
        <v>10.199999999999999</v>
      </c>
      <c r="HB18" s="198">
        <v>10.199999999999999</v>
      </c>
      <c r="HC18" s="198">
        <v>10.9</v>
      </c>
      <c r="HD18" s="387">
        <f>1.27*HC18</f>
        <v>13.843</v>
      </c>
      <c r="HE18" s="191">
        <f t="shared" si="38"/>
        <v>0.70000000000000107</v>
      </c>
      <c r="HF18" s="192">
        <f t="shared" si="39"/>
        <v>6.862745098039226E-2</v>
      </c>
      <c r="HG18" s="203"/>
      <c r="HH18" s="203"/>
      <c r="HK18" s="203"/>
      <c r="HQ18" s="39" t="s">
        <v>39</v>
      </c>
      <c r="HR18" s="305" t="s">
        <v>938</v>
      </c>
    </row>
    <row r="19" spans="1:226">
      <c r="A19" s="10" t="s">
        <v>969</v>
      </c>
      <c r="B19" s="11" t="str">
        <f>LEFT(A19,2)</f>
        <v>90</v>
      </c>
      <c r="C19" s="10" t="s">
        <v>970</v>
      </c>
      <c r="D19" s="11" t="s">
        <v>932</v>
      </c>
      <c r="E19" s="12" t="s">
        <v>933</v>
      </c>
      <c r="F19" s="10" t="s">
        <v>971</v>
      </c>
      <c r="V19" s="29"/>
      <c r="W19" s="198">
        <v>10.050000000000001</v>
      </c>
      <c r="X19" s="198">
        <v>10.55</v>
      </c>
      <c r="Y19" s="191">
        <f t="shared" si="187"/>
        <v>0.5</v>
      </c>
      <c r="Z19" s="192">
        <f t="shared" si="188"/>
        <v>4.9751243781094523E-2</v>
      </c>
      <c r="AA19" s="203"/>
      <c r="AI19" s="39" t="s">
        <v>39</v>
      </c>
      <c r="AJ19" s="201" t="s">
        <v>298</v>
      </c>
      <c r="AK19" s="203"/>
      <c r="AL19" s="29"/>
      <c r="AM19" s="217">
        <v>10.050000000000001</v>
      </c>
      <c r="AN19" s="217">
        <v>10.55</v>
      </c>
      <c r="AO19" s="218">
        <f t="shared" si="49"/>
        <v>0.5</v>
      </c>
      <c r="AP19" s="219">
        <f t="shared" si="50"/>
        <v>4.9751243781094523E-2</v>
      </c>
      <c r="AQ19" s="203"/>
      <c r="AY19" s="212"/>
      <c r="AZ19" s="212"/>
      <c r="BA19" s="212"/>
      <c r="BB19" s="212"/>
      <c r="BC19" s="39" t="s">
        <v>39</v>
      </c>
      <c r="BD19" s="201" t="s">
        <v>298</v>
      </c>
      <c r="BE19" s="203"/>
      <c r="BF19" s="209" t="s">
        <v>972</v>
      </c>
      <c r="BG19" s="198">
        <v>10.050000000000001</v>
      </c>
      <c r="BH19" s="198">
        <v>10.55</v>
      </c>
      <c r="BI19" s="191">
        <f t="shared" si="4"/>
        <v>0.5</v>
      </c>
      <c r="BJ19" s="192">
        <f t="shared" si="5"/>
        <v>4.9751243781094523E-2</v>
      </c>
      <c r="BK19" s="203"/>
      <c r="BS19" s="212"/>
      <c r="BT19" s="212"/>
      <c r="BU19" s="39" t="s">
        <v>39</v>
      </c>
      <c r="BV19" s="201" t="s">
        <v>298</v>
      </c>
      <c r="BX19" s="29">
        <f t="shared" si="52"/>
        <v>11.223404255319151</v>
      </c>
      <c r="BY19" s="198">
        <v>10.050000000000001</v>
      </c>
      <c r="BZ19" s="198">
        <v>10.55</v>
      </c>
      <c r="CA19" s="191">
        <f t="shared" si="8"/>
        <v>0.5</v>
      </c>
      <c r="CB19" s="192">
        <f t="shared" si="9"/>
        <v>4.9751243781094523E-2</v>
      </c>
      <c r="CC19" s="203"/>
      <c r="CK19" s="39" t="s">
        <v>39</v>
      </c>
      <c r="CL19" s="201" t="s">
        <v>298</v>
      </c>
      <c r="CN19" s="29"/>
      <c r="CO19" s="198">
        <v>10.050000000000001</v>
      </c>
      <c r="CP19" s="198">
        <v>10.55</v>
      </c>
      <c r="CQ19" s="191">
        <f t="shared" si="12"/>
        <v>0.5</v>
      </c>
      <c r="CR19" s="192">
        <f t="shared" si="13"/>
        <v>4.9751243781094523E-2</v>
      </c>
      <c r="CS19" s="203"/>
      <c r="DA19" s="39" t="s">
        <v>39</v>
      </c>
      <c r="DB19" s="201" t="s">
        <v>298</v>
      </c>
      <c r="DE19" s="29"/>
      <c r="DF19" s="198">
        <v>10.050000000000001</v>
      </c>
      <c r="DG19" s="198">
        <v>10.050000000000001</v>
      </c>
      <c r="DH19" s="198">
        <v>10.55</v>
      </c>
      <c r="DI19" s="191">
        <f t="shared" si="53"/>
        <v>0.5</v>
      </c>
      <c r="DJ19" s="192">
        <f t="shared" si="54"/>
        <v>4.9751243781094523E-2</v>
      </c>
      <c r="DK19" s="203"/>
      <c r="DL19" s="203"/>
      <c r="DU19" s="39" t="s">
        <v>39</v>
      </c>
      <c r="DV19" s="201" t="s">
        <v>937</v>
      </c>
      <c r="DX19" s="29"/>
      <c r="DY19" s="198">
        <v>10.050000000000001</v>
      </c>
      <c r="DZ19" s="198">
        <v>10.050000000000001</v>
      </c>
      <c r="EA19" s="198">
        <v>10.55</v>
      </c>
      <c r="EB19" s="191">
        <f t="shared" si="61"/>
        <v>0.5</v>
      </c>
      <c r="EC19" s="192">
        <f t="shared" si="62"/>
        <v>4.9751243781094523E-2</v>
      </c>
      <c r="ED19" s="203"/>
      <c r="EE19" s="203"/>
      <c r="EN19" s="39" t="s">
        <v>39</v>
      </c>
      <c r="EO19" s="201" t="s">
        <v>937</v>
      </c>
      <c r="EQ19" s="29"/>
      <c r="ER19" s="198">
        <v>10.050000000000001</v>
      </c>
      <c r="ES19" s="198">
        <v>10.050000000000001</v>
      </c>
      <c r="ET19" s="198">
        <v>10.55</v>
      </c>
      <c r="EU19" s="191">
        <f t="shared" si="69"/>
        <v>0.5</v>
      </c>
      <c r="EV19" s="192">
        <f t="shared" si="70"/>
        <v>4.9751243781094523E-2</v>
      </c>
      <c r="EW19" s="203"/>
      <c r="EX19" s="203"/>
      <c r="FG19" s="39" t="s">
        <v>39</v>
      </c>
      <c r="FH19" s="201" t="s">
        <v>937</v>
      </c>
      <c r="FK19" s="29"/>
      <c r="FL19" s="198">
        <v>10.050000000000001</v>
      </c>
      <c r="FM19" s="198">
        <v>10.050000000000001</v>
      </c>
      <c r="FN19" s="198">
        <v>10.55</v>
      </c>
      <c r="FO19" s="387">
        <f t="shared" si="189"/>
        <v>12.976500000000001</v>
      </c>
      <c r="FP19" s="191">
        <f t="shared" si="20"/>
        <v>0.5</v>
      </c>
      <c r="FQ19" s="192">
        <f t="shared" si="21"/>
        <v>4.9751243781094523E-2</v>
      </c>
      <c r="FR19" s="203"/>
      <c r="FS19" s="203"/>
      <c r="GB19" s="39" t="s">
        <v>39</v>
      </c>
      <c r="GC19" s="305" t="s">
        <v>938</v>
      </c>
      <c r="GF19" s="29"/>
      <c r="GG19" s="198">
        <v>10.050000000000001</v>
      </c>
      <c r="GH19" s="198">
        <v>10.050000000000001</v>
      </c>
      <c r="GI19" s="198">
        <v>10.55</v>
      </c>
      <c r="GJ19" s="387">
        <f>1.27*GI19</f>
        <v>13.3985</v>
      </c>
      <c r="GK19" s="191">
        <f t="shared" si="29"/>
        <v>0.5</v>
      </c>
      <c r="GL19" s="192">
        <f t="shared" si="30"/>
        <v>4.9751243781094523E-2</v>
      </c>
      <c r="GM19" s="203"/>
      <c r="GN19" s="203"/>
      <c r="GW19" s="39" t="s">
        <v>39</v>
      </c>
      <c r="GX19" s="305" t="s">
        <v>938</v>
      </c>
      <c r="GZ19" s="29"/>
      <c r="HA19" s="198">
        <v>10.050000000000001</v>
      </c>
      <c r="HB19" s="198">
        <v>10.050000000000001</v>
      </c>
      <c r="HC19" s="198">
        <v>10.55</v>
      </c>
      <c r="HD19" s="387">
        <f>1.27*HC19</f>
        <v>13.3985</v>
      </c>
      <c r="HE19" s="191">
        <f t="shared" si="38"/>
        <v>0.5</v>
      </c>
      <c r="HF19" s="192">
        <f t="shared" si="39"/>
        <v>4.9751243781094523E-2</v>
      </c>
      <c r="HG19" s="203"/>
      <c r="HH19" s="203"/>
      <c r="HQ19" s="39" t="s">
        <v>39</v>
      </c>
      <c r="HR19" s="305" t="s">
        <v>938</v>
      </c>
    </row>
    <row r="20" spans="1:226">
      <c r="A20" s="10" t="s">
        <v>973</v>
      </c>
      <c r="B20" s="11" t="str">
        <f t="shared" ref="B20:B27" si="190">LEFT(A20,3)</f>
        <v>100</v>
      </c>
      <c r="C20" s="10" t="s">
        <v>143</v>
      </c>
      <c r="D20" s="11">
        <v>1001</v>
      </c>
      <c r="E20" s="12" t="s">
        <v>933</v>
      </c>
      <c r="F20" s="10" t="s">
        <v>974</v>
      </c>
      <c r="V20" s="29"/>
      <c r="W20" s="198">
        <v>9.25</v>
      </c>
      <c r="X20" s="198">
        <v>10.1</v>
      </c>
      <c r="Y20" s="191">
        <f t="shared" si="187"/>
        <v>0.84999999999999964</v>
      </c>
      <c r="Z20" s="192">
        <f t="shared" si="188"/>
        <v>9.1891891891891855E-2</v>
      </c>
      <c r="AA20" s="203"/>
      <c r="AI20" s="39" t="s">
        <v>39</v>
      </c>
      <c r="AJ20" s="201" t="s">
        <v>298</v>
      </c>
      <c r="AK20" s="203"/>
      <c r="AL20" s="223" t="s">
        <v>972</v>
      </c>
      <c r="AM20" s="198">
        <v>9.25</v>
      </c>
      <c r="AN20" s="198">
        <v>10.1</v>
      </c>
      <c r="AO20" s="191">
        <f t="shared" si="49"/>
        <v>0.84999999999999964</v>
      </c>
      <c r="AP20" s="192">
        <f t="shared" si="50"/>
        <v>9.1891891891891855E-2</v>
      </c>
      <c r="AQ20" s="203"/>
      <c r="AY20" s="224">
        <f>AM20-0.25</f>
        <v>9</v>
      </c>
      <c r="AZ20" s="214">
        <f>AN20-0.5</f>
        <v>9.6</v>
      </c>
      <c r="BA20" s="213">
        <f>AZ20-AY20</f>
        <v>0.59999999999999964</v>
      </c>
      <c r="BB20" s="216">
        <f>BA20/AY20</f>
        <v>6.6666666666666624E-2</v>
      </c>
      <c r="BC20" s="39" t="s">
        <v>39</v>
      </c>
      <c r="BD20" s="201" t="s">
        <v>298</v>
      </c>
      <c r="BE20" s="203"/>
      <c r="BF20" s="29"/>
      <c r="BG20" s="198">
        <v>9.25</v>
      </c>
      <c r="BH20" s="198">
        <v>10.1</v>
      </c>
      <c r="BI20" s="191">
        <f t="shared" si="4"/>
        <v>0.84999999999999964</v>
      </c>
      <c r="BJ20" s="192">
        <f t="shared" si="5"/>
        <v>9.1891891891891855E-2</v>
      </c>
      <c r="BK20" s="203"/>
      <c r="BS20" s="213">
        <f>BG20-0.25</f>
        <v>9</v>
      </c>
      <c r="BT20" s="214">
        <f>BH20-0.5</f>
        <v>9.6</v>
      </c>
      <c r="BU20" s="39" t="s">
        <v>39</v>
      </c>
      <c r="BV20" s="201" t="s">
        <v>298</v>
      </c>
      <c r="BX20" s="29">
        <f t="shared" si="52"/>
        <v>10.74468085106383</v>
      </c>
      <c r="BY20" s="198">
        <v>9.25</v>
      </c>
      <c r="BZ20" s="198">
        <v>10.1</v>
      </c>
      <c r="CA20" s="191">
        <f t="shared" si="8"/>
        <v>0.84999999999999964</v>
      </c>
      <c r="CB20" s="192">
        <f t="shared" si="9"/>
        <v>9.1891891891891855E-2</v>
      </c>
      <c r="CC20" s="203"/>
      <c r="CK20" s="39" t="s">
        <v>39</v>
      </c>
      <c r="CL20" s="201" t="s">
        <v>298</v>
      </c>
      <c r="CN20" s="29"/>
      <c r="CO20" s="198">
        <v>9.25</v>
      </c>
      <c r="CP20" s="198">
        <v>10.1</v>
      </c>
      <c r="CQ20" s="191">
        <f t="shared" si="12"/>
        <v>0.84999999999999964</v>
      </c>
      <c r="CR20" s="192">
        <f t="shared" si="13"/>
        <v>9.1891891891891855E-2</v>
      </c>
      <c r="CS20" s="203"/>
      <c r="DA20" s="39" t="s">
        <v>39</v>
      </c>
      <c r="DB20" s="201" t="s">
        <v>298</v>
      </c>
      <c r="DE20" s="29"/>
      <c r="DF20" s="198">
        <v>9.25</v>
      </c>
      <c r="DG20" s="198">
        <v>9.25</v>
      </c>
      <c r="DH20" s="198">
        <v>10.1</v>
      </c>
      <c r="DI20" s="191">
        <f t="shared" si="53"/>
        <v>0.84999999999999964</v>
      </c>
      <c r="DJ20" s="192">
        <f t="shared" si="54"/>
        <v>9.1891891891891855E-2</v>
      </c>
      <c r="DK20" s="203"/>
      <c r="DL20" s="203"/>
      <c r="DU20" s="39" t="s">
        <v>39</v>
      </c>
      <c r="DV20" s="201" t="s">
        <v>937</v>
      </c>
      <c r="DX20" s="29"/>
      <c r="DY20" s="198">
        <v>9.25</v>
      </c>
      <c r="DZ20" s="198">
        <v>9.25</v>
      </c>
      <c r="EA20" s="198">
        <v>10.1</v>
      </c>
      <c r="EB20" s="191">
        <f t="shared" si="61"/>
        <v>0.84999999999999964</v>
      </c>
      <c r="EC20" s="192">
        <f t="shared" si="62"/>
        <v>9.1891891891891855E-2</v>
      </c>
      <c r="ED20" s="203"/>
      <c r="EE20" s="203"/>
      <c r="EN20" s="39" t="s">
        <v>39</v>
      </c>
      <c r="EO20" s="201" t="s">
        <v>937</v>
      </c>
      <c r="EQ20" s="29"/>
      <c r="ER20" s="198">
        <v>9.25</v>
      </c>
      <c r="ES20" s="198">
        <v>9.25</v>
      </c>
      <c r="ET20" s="198">
        <v>10.1</v>
      </c>
      <c r="EU20" s="191">
        <f t="shared" si="69"/>
        <v>0.84999999999999964</v>
      </c>
      <c r="EV20" s="192">
        <f t="shared" si="70"/>
        <v>9.1891891891891855E-2</v>
      </c>
      <c r="EW20" s="203"/>
      <c r="EX20" s="203"/>
      <c r="FG20" s="39" t="s">
        <v>39</v>
      </c>
      <c r="FH20" s="201" t="s">
        <v>937</v>
      </c>
      <c r="FK20" s="29"/>
      <c r="FL20" s="198">
        <v>9.25</v>
      </c>
      <c r="FM20" s="198">
        <v>9.25</v>
      </c>
      <c r="FN20" s="198">
        <v>10.1</v>
      </c>
      <c r="FO20" s="387">
        <f>1.23*FN20</f>
        <v>12.423</v>
      </c>
      <c r="FP20" s="191">
        <f t="shared" si="20"/>
        <v>0.84999999999999964</v>
      </c>
      <c r="FQ20" s="192">
        <f t="shared" si="21"/>
        <v>9.1891891891891855E-2</v>
      </c>
      <c r="FR20" s="203"/>
      <c r="FS20" s="203"/>
      <c r="GB20" s="39" t="s">
        <v>39</v>
      </c>
      <c r="GC20" s="305" t="s">
        <v>938</v>
      </c>
      <c r="GF20" s="29"/>
      <c r="GG20" s="198">
        <v>9.25</v>
      </c>
      <c r="GH20" s="198">
        <v>9.25</v>
      </c>
      <c r="GI20" s="198">
        <v>10.1</v>
      </c>
      <c r="GJ20" s="387">
        <f>1.27*GI20</f>
        <v>12.827</v>
      </c>
      <c r="GK20" s="191">
        <f t="shared" si="29"/>
        <v>0.84999999999999964</v>
      </c>
      <c r="GL20" s="192">
        <f t="shared" si="30"/>
        <v>9.1891891891891855E-2</v>
      </c>
      <c r="GM20" s="203"/>
      <c r="GN20" s="203"/>
      <c r="GW20" s="39" t="s">
        <v>39</v>
      </c>
      <c r="GX20" s="305" t="s">
        <v>938</v>
      </c>
      <c r="GZ20" s="29"/>
      <c r="HA20" s="198">
        <v>9.25</v>
      </c>
      <c r="HB20" s="198">
        <v>9.25</v>
      </c>
      <c r="HC20" s="198">
        <v>10.1</v>
      </c>
      <c r="HD20" s="387">
        <f>1.27*HC20</f>
        <v>12.827</v>
      </c>
      <c r="HE20" s="191">
        <f t="shared" si="38"/>
        <v>0.84999999999999964</v>
      </c>
      <c r="HF20" s="192">
        <f t="shared" si="39"/>
        <v>9.1891891891891855E-2</v>
      </c>
      <c r="HG20" s="203"/>
      <c r="HH20" s="203"/>
      <c r="HQ20" s="39" t="s">
        <v>39</v>
      </c>
      <c r="HR20" s="305" t="s">
        <v>938</v>
      </c>
    </row>
    <row r="21" spans="1:226">
      <c r="A21" s="10" t="s">
        <v>975</v>
      </c>
      <c r="B21" s="11" t="str">
        <f t="shared" si="190"/>
        <v>100</v>
      </c>
      <c r="C21" s="10" t="s">
        <v>143</v>
      </c>
      <c r="D21" s="11" t="s">
        <v>932</v>
      </c>
      <c r="E21" s="12" t="s">
        <v>933</v>
      </c>
      <c r="F21" s="10" t="s">
        <v>976</v>
      </c>
      <c r="V21" s="29"/>
      <c r="W21" s="198">
        <v>8.4</v>
      </c>
      <c r="X21" s="198">
        <v>9.1999999999999993</v>
      </c>
      <c r="Y21" s="191">
        <f t="shared" si="187"/>
        <v>0.79999999999999893</v>
      </c>
      <c r="Z21" s="192">
        <f t="shared" si="188"/>
        <v>9.5238095238095108E-2</v>
      </c>
      <c r="AA21" s="203"/>
      <c r="AI21" s="39" t="s">
        <v>39</v>
      </c>
      <c r="AJ21" s="201" t="s">
        <v>298</v>
      </c>
      <c r="AK21" s="203"/>
      <c r="AL21" s="29"/>
      <c r="AM21" s="220">
        <v>8.4</v>
      </c>
      <c r="AN21" s="220">
        <v>9.1999999999999993</v>
      </c>
      <c r="AO21" s="221">
        <f t="shared" si="49"/>
        <v>0.79999999999999893</v>
      </c>
      <c r="AP21" s="222">
        <f t="shared" si="50"/>
        <v>9.5238095238095108E-2</v>
      </c>
      <c r="AQ21" s="203"/>
      <c r="AY21" s="213"/>
      <c r="AZ21" s="213"/>
      <c r="BA21" s="213"/>
      <c r="BB21" s="213"/>
      <c r="BC21" s="39" t="s">
        <v>39</v>
      </c>
      <c r="BD21" s="201" t="s">
        <v>298</v>
      </c>
      <c r="BE21" s="203"/>
      <c r="BF21" s="29"/>
      <c r="BG21" s="198">
        <v>8.4</v>
      </c>
      <c r="BH21" s="198">
        <v>9.1999999999999993</v>
      </c>
      <c r="BI21" s="191">
        <f t="shared" si="4"/>
        <v>0.79999999999999893</v>
      </c>
      <c r="BJ21" s="192">
        <f t="shared" si="5"/>
        <v>9.5238095238095108E-2</v>
      </c>
      <c r="BK21" s="203"/>
      <c r="BS21" s="213"/>
      <c r="BT21" s="213"/>
      <c r="BU21" s="39" t="s">
        <v>39</v>
      </c>
      <c r="BV21" s="201" t="s">
        <v>298</v>
      </c>
      <c r="BX21" s="29">
        <f t="shared" si="52"/>
        <v>9.787234042553191</v>
      </c>
      <c r="BY21" s="198">
        <v>8.4</v>
      </c>
      <c r="BZ21" s="198">
        <v>9.1999999999999993</v>
      </c>
      <c r="CA21" s="191">
        <f t="shared" si="8"/>
        <v>0.79999999999999893</v>
      </c>
      <c r="CB21" s="192">
        <f t="shared" si="9"/>
        <v>9.5238095238095108E-2</v>
      </c>
      <c r="CC21" s="203"/>
      <c r="CK21" s="39" t="s">
        <v>39</v>
      </c>
      <c r="CL21" s="201" t="s">
        <v>298</v>
      </c>
      <c r="CN21" s="29"/>
      <c r="CO21" s="198">
        <v>8.4</v>
      </c>
      <c r="CP21" s="198">
        <v>9.1999999999999993</v>
      </c>
      <c r="CQ21" s="191">
        <f t="shared" si="12"/>
        <v>0.79999999999999893</v>
      </c>
      <c r="CR21" s="192">
        <f t="shared" si="13"/>
        <v>9.5238095238095108E-2</v>
      </c>
      <c r="CS21" s="203"/>
      <c r="DA21" s="39" t="s">
        <v>39</v>
      </c>
      <c r="DB21" s="201" t="s">
        <v>298</v>
      </c>
      <c r="DE21" s="29"/>
      <c r="DF21" s="198">
        <v>8.4</v>
      </c>
      <c r="DG21" s="198">
        <v>8.4</v>
      </c>
      <c r="DH21" s="198">
        <v>9.1999999999999993</v>
      </c>
      <c r="DI21" s="191">
        <f t="shared" si="53"/>
        <v>0.79999999999999893</v>
      </c>
      <c r="DJ21" s="192">
        <f t="shared" si="54"/>
        <v>9.5238095238095108E-2</v>
      </c>
      <c r="DK21" s="203"/>
      <c r="DL21" s="203"/>
      <c r="DU21" s="39" t="s">
        <v>39</v>
      </c>
      <c r="DV21" s="201" t="s">
        <v>937</v>
      </c>
      <c r="DX21" s="29"/>
      <c r="DY21" s="198">
        <v>8.4</v>
      </c>
      <c r="DZ21" s="198">
        <v>8.4</v>
      </c>
      <c r="EA21" s="198">
        <v>9.1999999999999993</v>
      </c>
      <c r="EB21" s="191">
        <f t="shared" si="61"/>
        <v>0.79999999999999893</v>
      </c>
      <c r="EC21" s="192">
        <f t="shared" si="62"/>
        <v>9.5238095238095108E-2</v>
      </c>
      <c r="ED21" s="203"/>
      <c r="EE21" s="203"/>
      <c r="EN21" s="39" t="s">
        <v>39</v>
      </c>
      <c r="EO21" s="201" t="s">
        <v>937</v>
      </c>
      <c r="EQ21" s="29"/>
      <c r="ER21" s="198">
        <v>8.4</v>
      </c>
      <c r="ES21" s="198">
        <v>8.4</v>
      </c>
      <c r="ET21" s="198">
        <v>9.1999999999999993</v>
      </c>
      <c r="EU21" s="191">
        <f t="shared" si="69"/>
        <v>0.79999999999999893</v>
      </c>
      <c r="EV21" s="192">
        <f t="shared" si="70"/>
        <v>9.5238095238095108E-2</v>
      </c>
      <c r="EW21" s="203"/>
      <c r="EX21" s="203"/>
      <c r="FG21" s="39" t="s">
        <v>39</v>
      </c>
      <c r="FH21" s="201" t="s">
        <v>937</v>
      </c>
      <c r="FK21" s="29"/>
      <c r="FL21" s="198">
        <v>8.4</v>
      </c>
      <c r="FM21" s="198">
        <v>8.4</v>
      </c>
      <c r="FN21" s="198">
        <v>9.1999999999999993</v>
      </c>
      <c r="FO21" s="387">
        <f t="shared" si="189"/>
        <v>11.315999999999999</v>
      </c>
      <c r="FP21" s="191">
        <f t="shared" si="20"/>
        <v>0.79999999999999893</v>
      </c>
      <c r="FQ21" s="192">
        <f t="shared" si="21"/>
        <v>9.5238095238095108E-2</v>
      </c>
      <c r="FR21" s="203"/>
      <c r="FS21" s="203"/>
      <c r="GB21" s="39" t="s">
        <v>39</v>
      </c>
      <c r="GC21" s="305" t="s">
        <v>938</v>
      </c>
      <c r="GF21" s="29"/>
      <c r="GG21" s="198">
        <v>8.4</v>
      </c>
      <c r="GH21" s="198">
        <v>8.4</v>
      </c>
      <c r="GI21" s="198">
        <v>9.1999999999999993</v>
      </c>
      <c r="GJ21" s="387">
        <f>1.27*GI21</f>
        <v>11.683999999999999</v>
      </c>
      <c r="GK21" s="191">
        <f t="shared" si="29"/>
        <v>0.79999999999999893</v>
      </c>
      <c r="GL21" s="192">
        <f t="shared" si="30"/>
        <v>9.5238095238095108E-2</v>
      </c>
      <c r="GM21" s="203"/>
      <c r="GN21" s="203"/>
      <c r="GW21" s="39" t="s">
        <v>39</v>
      </c>
      <c r="GX21" s="305" t="s">
        <v>938</v>
      </c>
      <c r="GZ21" s="29"/>
      <c r="HA21" s="198">
        <v>8.4</v>
      </c>
      <c r="HB21" s="198">
        <v>8.4</v>
      </c>
      <c r="HC21" s="198">
        <v>9.1999999999999993</v>
      </c>
      <c r="HD21" s="387">
        <f>1.27*HC21</f>
        <v>11.683999999999999</v>
      </c>
      <c r="HE21" s="191">
        <f t="shared" si="38"/>
        <v>0.79999999999999893</v>
      </c>
      <c r="HF21" s="192">
        <f t="shared" si="39"/>
        <v>9.5238095238095108E-2</v>
      </c>
      <c r="HG21" s="203"/>
      <c r="HH21" s="203"/>
      <c r="HQ21" s="39" t="s">
        <v>39</v>
      </c>
      <c r="HR21" s="305" t="s">
        <v>938</v>
      </c>
    </row>
    <row r="22" spans="1:226">
      <c r="A22" s="10" t="s">
        <v>977</v>
      </c>
      <c r="B22" s="11" t="str">
        <f t="shared" si="190"/>
        <v>100</v>
      </c>
      <c r="C22" s="10" t="s">
        <v>143</v>
      </c>
      <c r="D22" s="11" t="s">
        <v>932</v>
      </c>
      <c r="E22" s="12" t="s">
        <v>933</v>
      </c>
      <c r="F22" s="10" t="s">
        <v>978</v>
      </c>
      <c r="V22" s="29"/>
      <c r="W22" s="198">
        <v>9.65</v>
      </c>
      <c r="X22" s="198">
        <v>10.55</v>
      </c>
      <c r="Y22" s="191">
        <f t="shared" si="187"/>
        <v>0.90000000000000036</v>
      </c>
      <c r="Z22" s="192">
        <f t="shared" si="188"/>
        <v>9.3264248704663252E-2</v>
      </c>
      <c r="AA22" s="203"/>
      <c r="AI22" s="39" t="s">
        <v>39</v>
      </c>
      <c r="AJ22" s="201" t="s">
        <v>298</v>
      </c>
      <c r="AK22" s="203"/>
      <c r="AL22" s="209" t="s">
        <v>979</v>
      </c>
      <c r="AM22" s="198">
        <f>W22-0.25</f>
        <v>9.4</v>
      </c>
      <c r="AN22" s="208">
        <v>10.050000000000001</v>
      </c>
      <c r="AO22" s="191">
        <f t="shared" si="49"/>
        <v>0.65000000000000036</v>
      </c>
      <c r="AP22" s="192">
        <f t="shared" si="50"/>
        <v>6.9148936170212796E-2</v>
      </c>
      <c r="AQ22" s="203"/>
      <c r="AY22" s="212"/>
      <c r="AZ22" s="212"/>
      <c r="BA22" s="212"/>
      <c r="BB22" s="212"/>
      <c r="BC22" s="39" t="s">
        <v>39</v>
      </c>
      <c r="BD22" s="201" t="s">
        <v>298</v>
      </c>
      <c r="BE22" s="203"/>
      <c r="BF22" s="209" t="s">
        <v>979</v>
      </c>
      <c r="BG22" s="198">
        <v>9.4</v>
      </c>
      <c r="BH22" s="208">
        <v>10.050000000000001</v>
      </c>
      <c r="BI22" s="191">
        <f t="shared" si="4"/>
        <v>0.65000000000000036</v>
      </c>
      <c r="BJ22" s="192">
        <f t="shared" si="5"/>
        <v>6.9148936170212796E-2</v>
      </c>
      <c r="BK22" s="203"/>
      <c r="BS22" s="212"/>
      <c r="BT22" s="212"/>
      <c r="BU22" s="39" t="s">
        <v>39</v>
      </c>
      <c r="BV22" s="201" t="s">
        <v>298</v>
      </c>
      <c r="BX22" s="29">
        <f t="shared" si="52"/>
        <v>11.223404255319151</v>
      </c>
      <c r="BY22" s="198">
        <v>9.65</v>
      </c>
      <c r="BZ22" s="198">
        <v>10.55</v>
      </c>
      <c r="CA22" s="191">
        <f t="shared" si="8"/>
        <v>0.90000000000000036</v>
      </c>
      <c r="CB22" s="192">
        <f t="shared" si="9"/>
        <v>9.3264248704663252E-2</v>
      </c>
      <c r="CC22" s="203"/>
      <c r="CK22" s="39" t="s">
        <v>39</v>
      </c>
      <c r="CL22" s="201" t="s">
        <v>298</v>
      </c>
      <c r="CN22" s="29"/>
      <c r="CO22" s="198">
        <v>9.65</v>
      </c>
      <c r="CP22" s="198">
        <v>10.55</v>
      </c>
      <c r="CQ22" s="191">
        <f t="shared" si="12"/>
        <v>0.90000000000000036</v>
      </c>
      <c r="CR22" s="192">
        <f t="shared" si="13"/>
        <v>9.3264248704663252E-2</v>
      </c>
      <c r="CS22" s="203"/>
      <c r="DA22" s="39" t="s">
        <v>39</v>
      </c>
      <c r="DB22" s="201" t="s">
        <v>298</v>
      </c>
      <c r="DE22" s="29"/>
      <c r="DF22" s="198">
        <v>9.65</v>
      </c>
      <c r="DG22" s="198">
        <v>9.65</v>
      </c>
      <c r="DH22" s="198">
        <v>10.55</v>
      </c>
      <c r="DI22" s="191">
        <f t="shared" si="53"/>
        <v>0.90000000000000036</v>
      </c>
      <c r="DJ22" s="192">
        <f t="shared" si="54"/>
        <v>9.3264248704663252E-2</v>
      </c>
      <c r="DK22" s="203"/>
      <c r="DL22" s="203"/>
      <c r="DU22" s="39" t="s">
        <v>39</v>
      </c>
      <c r="DV22" s="201" t="s">
        <v>937</v>
      </c>
      <c r="DX22" s="29"/>
      <c r="DY22" s="198">
        <v>9.65</v>
      </c>
      <c r="DZ22" s="198">
        <v>9.65</v>
      </c>
      <c r="EA22" s="198">
        <v>10.55</v>
      </c>
      <c r="EB22" s="191">
        <f t="shared" si="61"/>
        <v>0.90000000000000036</v>
      </c>
      <c r="EC22" s="192">
        <f t="shared" si="62"/>
        <v>9.3264248704663252E-2</v>
      </c>
      <c r="ED22" s="203"/>
      <c r="EE22" s="203"/>
      <c r="EN22" s="39" t="s">
        <v>39</v>
      </c>
      <c r="EO22" s="201" t="s">
        <v>937</v>
      </c>
      <c r="EQ22" s="29"/>
      <c r="ER22" s="198">
        <v>9.65</v>
      </c>
      <c r="ES22" s="198">
        <v>9.65</v>
      </c>
      <c r="ET22" s="198">
        <v>10.55</v>
      </c>
      <c r="EU22" s="191">
        <f t="shared" si="69"/>
        <v>0.90000000000000036</v>
      </c>
      <c r="EV22" s="192">
        <f t="shared" si="70"/>
        <v>9.3264248704663252E-2</v>
      </c>
      <c r="EW22" s="203"/>
      <c r="EX22" s="203"/>
      <c r="FG22" s="39" t="s">
        <v>39</v>
      </c>
      <c r="FH22" s="201" t="s">
        <v>937</v>
      </c>
      <c r="FK22" s="29"/>
      <c r="FL22" s="198">
        <v>9.65</v>
      </c>
      <c r="FM22" s="198">
        <v>9.65</v>
      </c>
      <c r="FN22" s="198">
        <v>10.55</v>
      </c>
      <c r="FO22" s="387">
        <f t="shared" si="189"/>
        <v>12.976500000000001</v>
      </c>
      <c r="FP22" s="191">
        <f t="shared" si="20"/>
        <v>0.90000000000000036</v>
      </c>
      <c r="FQ22" s="192">
        <f t="shared" si="21"/>
        <v>9.3264248704663252E-2</v>
      </c>
      <c r="FR22" s="203"/>
      <c r="FS22" s="203"/>
      <c r="GB22" s="39" t="s">
        <v>39</v>
      </c>
      <c r="GC22" s="305" t="s">
        <v>938</v>
      </c>
      <c r="GF22" s="29"/>
      <c r="GG22" s="198">
        <v>9.65</v>
      </c>
      <c r="GH22" s="198">
        <v>9.65</v>
      </c>
      <c r="GI22" s="198">
        <v>10.55</v>
      </c>
      <c r="GJ22" s="387">
        <f t="shared" ref="GJ22:GJ28" si="191">1.27*GI22</f>
        <v>13.3985</v>
      </c>
      <c r="GK22" s="191">
        <f t="shared" si="29"/>
        <v>0.90000000000000036</v>
      </c>
      <c r="GL22" s="192">
        <f t="shared" si="30"/>
        <v>9.3264248704663252E-2</v>
      </c>
      <c r="GM22" s="203"/>
      <c r="GN22" s="203"/>
      <c r="GW22" s="39" t="s">
        <v>39</v>
      </c>
      <c r="GX22" s="305" t="s">
        <v>938</v>
      </c>
      <c r="GZ22" s="29"/>
      <c r="HA22" s="198">
        <v>9.65</v>
      </c>
      <c r="HB22" s="198">
        <v>9.65</v>
      </c>
      <c r="HC22" s="198">
        <v>10.55</v>
      </c>
      <c r="HD22" s="387">
        <f t="shared" ref="HD22:HD28" si="192">1.27*HC22</f>
        <v>13.3985</v>
      </c>
      <c r="HE22" s="191">
        <f t="shared" si="38"/>
        <v>0.90000000000000036</v>
      </c>
      <c r="HF22" s="192">
        <f t="shared" si="39"/>
        <v>9.3264248704663252E-2</v>
      </c>
      <c r="HG22" s="203"/>
      <c r="HH22" s="203"/>
      <c r="HQ22" s="39" t="s">
        <v>39</v>
      </c>
      <c r="HR22" s="305" t="s">
        <v>938</v>
      </c>
    </row>
    <row r="23" spans="1:226">
      <c r="A23" s="10" t="s">
        <v>980</v>
      </c>
      <c r="B23" s="11" t="str">
        <f t="shared" ref="B23" si="193">LEFT(A23,3)</f>
        <v>100</v>
      </c>
      <c r="C23" s="10" t="s">
        <v>143</v>
      </c>
      <c r="D23" s="11" t="s">
        <v>932</v>
      </c>
      <c r="E23" s="12" t="s">
        <v>933</v>
      </c>
      <c r="F23" s="10" t="s">
        <v>981</v>
      </c>
      <c r="V23" s="29"/>
      <c r="W23" s="198">
        <v>9.65</v>
      </c>
      <c r="X23" s="198">
        <v>10.55</v>
      </c>
      <c r="Y23" s="191">
        <f t="shared" ref="Y23" si="194">X23-W23</f>
        <v>0.90000000000000036</v>
      </c>
      <c r="Z23" s="192">
        <f t="shared" ref="Z23" si="195">Y23/W23</f>
        <v>9.3264248704663252E-2</v>
      </c>
      <c r="AA23" s="203"/>
      <c r="AI23" s="39" t="s">
        <v>39</v>
      </c>
      <c r="AJ23" s="201" t="s">
        <v>298</v>
      </c>
      <c r="AK23" s="203"/>
      <c r="AL23" s="209" t="s">
        <v>979</v>
      </c>
      <c r="AM23" s="198">
        <f>W23-0.25</f>
        <v>9.4</v>
      </c>
      <c r="AN23" s="208">
        <v>10.050000000000001</v>
      </c>
      <c r="AO23" s="191">
        <f t="shared" ref="AO23" si="196">AN23-AM23</f>
        <v>0.65000000000000036</v>
      </c>
      <c r="AP23" s="192">
        <f t="shared" ref="AP23" si="197">AO23/AM23</f>
        <v>6.9148936170212796E-2</v>
      </c>
      <c r="AQ23" s="203"/>
      <c r="AY23" s="212"/>
      <c r="AZ23" s="212"/>
      <c r="BA23" s="212"/>
      <c r="BB23" s="212"/>
      <c r="BC23" s="39" t="s">
        <v>39</v>
      </c>
      <c r="BD23" s="201" t="s">
        <v>298</v>
      </c>
      <c r="BE23" s="203"/>
      <c r="BF23" s="209" t="s">
        <v>979</v>
      </c>
      <c r="BG23" s="198">
        <v>9.4</v>
      </c>
      <c r="BH23" s="208">
        <v>10.050000000000001</v>
      </c>
      <c r="BI23" s="191">
        <f t="shared" ref="BI23" si="198">BH23-BG23</f>
        <v>0.65000000000000036</v>
      </c>
      <c r="BJ23" s="192">
        <f t="shared" ref="BJ23" si="199">BI23/BG23</f>
        <v>6.9148936170212796E-2</v>
      </c>
      <c r="BK23" s="203"/>
      <c r="BS23" s="212"/>
      <c r="BT23" s="212"/>
      <c r="BU23" s="39" t="s">
        <v>39</v>
      </c>
      <c r="BV23" s="201" t="s">
        <v>298</v>
      </c>
      <c r="BX23" s="29">
        <f t="shared" ref="BX23" si="200">BZ23/0.94</f>
        <v>11.223404255319151</v>
      </c>
      <c r="BY23" s="198">
        <v>9.65</v>
      </c>
      <c r="BZ23" s="198">
        <v>10.55</v>
      </c>
      <c r="CA23" s="191">
        <f t="shared" ref="CA23" si="201">BZ23-BY23</f>
        <v>0.90000000000000036</v>
      </c>
      <c r="CB23" s="192">
        <f t="shared" ref="CB23" si="202">CA23/BY23</f>
        <v>9.3264248704663252E-2</v>
      </c>
      <c r="CC23" s="203"/>
      <c r="CK23" s="39" t="s">
        <v>39</v>
      </c>
      <c r="CL23" s="201" t="s">
        <v>298</v>
      </c>
      <c r="CN23" s="29"/>
      <c r="CO23" s="198">
        <v>9.65</v>
      </c>
      <c r="CP23" s="198">
        <v>10.55</v>
      </c>
      <c r="CQ23" s="191">
        <f t="shared" ref="CQ23" si="203">CP23-CO23</f>
        <v>0.90000000000000036</v>
      </c>
      <c r="CR23" s="192">
        <f t="shared" ref="CR23" si="204">CQ23/CO23</f>
        <v>9.3264248704663252E-2</v>
      </c>
      <c r="CS23" s="203"/>
      <c r="DA23" s="39" t="s">
        <v>39</v>
      </c>
      <c r="DB23" s="201" t="s">
        <v>298</v>
      </c>
      <c r="DE23" s="29"/>
      <c r="DF23" s="198">
        <v>9.65</v>
      </c>
      <c r="DG23" s="198">
        <v>9.65</v>
      </c>
      <c r="DH23" s="198">
        <v>10.55</v>
      </c>
      <c r="DI23" s="191">
        <f t="shared" ref="DI23" si="205">DH23-DG23</f>
        <v>0.90000000000000036</v>
      </c>
      <c r="DJ23" s="192">
        <f t="shared" ref="DJ23" si="206">DI23/DG23</f>
        <v>9.3264248704663252E-2</v>
      </c>
      <c r="DK23" s="203"/>
      <c r="DL23" s="203"/>
      <c r="DU23" s="39" t="s">
        <v>39</v>
      </c>
      <c r="DV23" s="201" t="s">
        <v>937</v>
      </c>
      <c r="DX23" s="29"/>
      <c r="DY23" s="198">
        <v>9.65</v>
      </c>
      <c r="DZ23" s="198">
        <v>9.65</v>
      </c>
      <c r="EA23" s="198">
        <v>10.55</v>
      </c>
      <c r="EB23" s="191">
        <f t="shared" ref="EB23" si="207">EA23-DZ23</f>
        <v>0.90000000000000036</v>
      </c>
      <c r="EC23" s="192">
        <f t="shared" ref="EC23" si="208">EB23/DZ23</f>
        <v>9.3264248704663252E-2</v>
      </c>
      <c r="ED23" s="203"/>
      <c r="EE23" s="203"/>
      <c r="EN23" s="39" t="s">
        <v>39</v>
      </c>
      <c r="EO23" s="201" t="s">
        <v>937</v>
      </c>
      <c r="EQ23" s="29"/>
      <c r="ER23" s="198">
        <v>9.65</v>
      </c>
      <c r="ES23" s="198">
        <v>10.5</v>
      </c>
      <c r="ET23" s="198">
        <v>11.55</v>
      </c>
      <c r="EU23" s="191">
        <f t="shared" ref="EU23" si="209">ET23-ES23</f>
        <v>1.0500000000000007</v>
      </c>
      <c r="EV23" s="192">
        <f t="shared" ref="EV23" si="210">EU23/ES23</f>
        <v>0.10000000000000006</v>
      </c>
      <c r="EW23" s="203"/>
      <c r="EX23" s="203"/>
      <c r="FG23" s="39" t="s">
        <v>39</v>
      </c>
      <c r="FH23" s="201" t="s">
        <v>937</v>
      </c>
      <c r="FK23" s="29"/>
      <c r="FL23" s="198">
        <v>10.5</v>
      </c>
      <c r="FM23" s="198">
        <v>10.5</v>
      </c>
      <c r="FN23" s="198">
        <v>11.55</v>
      </c>
      <c r="FO23" s="387">
        <f t="shared" si="189"/>
        <v>14.2065</v>
      </c>
      <c r="FP23" s="191">
        <f t="shared" si="20"/>
        <v>1.0500000000000007</v>
      </c>
      <c r="FQ23" s="192">
        <f t="shared" si="21"/>
        <v>0.10000000000000006</v>
      </c>
      <c r="FR23" s="203"/>
      <c r="FS23" s="203"/>
      <c r="GB23" s="39" t="s">
        <v>39</v>
      </c>
      <c r="GC23" s="305" t="s">
        <v>938</v>
      </c>
      <c r="GF23" s="29"/>
      <c r="GG23" s="198">
        <v>10.5</v>
      </c>
      <c r="GH23" s="198">
        <v>10.5</v>
      </c>
      <c r="GI23" s="198">
        <v>11.55</v>
      </c>
      <c r="GJ23" s="387">
        <f t="shared" si="191"/>
        <v>14.668500000000002</v>
      </c>
      <c r="GK23" s="191">
        <f t="shared" si="29"/>
        <v>1.0500000000000007</v>
      </c>
      <c r="GL23" s="192">
        <f t="shared" si="30"/>
        <v>0.10000000000000006</v>
      </c>
      <c r="GM23" s="203"/>
      <c r="GN23" s="203"/>
      <c r="GW23" s="39" t="s">
        <v>39</v>
      </c>
      <c r="GX23" s="305" t="s">
        <v>938</v>
      </c>
      <c r="GZ23" s="29"/>
      <c r="HA23" s="198">
        <v>10.5</v>
      </c>
      <c r="HB23" s="198">
        <v>10.5</v>
      </c>
      <c r="HC23" s="198">
        <v>11.55</v>
      </c>
      <c r="HD23" s="387">
        <f t="shared" si="192"/>
        <v>14.668500000000002</v>
      </c>
      <c r="HE23" s="191">
        <f t="shared" si="38"/>
        <v>1.0500000000000007</v>
      </c>
      <c r="HF23" s="192">
        <f t="shared" si="39"/>
        <v>0.10000000000000006</v>
      </c>
      <c r="HG23" s="203"/>
      <c r="HH23" s="203"/>
      <c r="HQ23" s="39" t="s">
        <v>39</v>
      </c>
      <c r="HR23" s="305" t="s">
        <v>938</v>
      </c>
    </row>
    <row r="24" spans="1:226">
      <c r="A24" s="10" t="s">
        <v>982</v>
      </c>
      <c r="B24" s="11" t="str">
        <f t="shared" si="190"/>
        <v>100</v>
      </c>
      <c r="C24" s="10" t="s">
        <v>143</v>
      </c>
      <c r="D24" s="11" t="s">
        <v>932</v>
      </c>
      <c r="E24" s="12" t="s">
        <v>933</v>
      </c>
      <c r="F24" s="10" t="s">
        <v>983</v>
      </c>
      <c r="V24" s="29"/>
      <c r="W24" s="198">
        <v>8.4</v>
      </c>
      <c r="X24" s="198">
        <v>9.6999999999999993</v>
      </c>
      <c r="Y24" s="191">
        <f t="shared" si="187"/>
        <v>1.2999999999999989</v>
      </c>
      <c r="Z24" s="192">
        <f t="shared" si="188"/>
        <v>0.15476190476190463</v>
      </c>
      <c r="AA24" s="203"/>
      <c r="AI24" s="39" t="s">
        <v>39</v>
      </c>
      <c r="AJ24" s="201" t="s">
        <v>298</v>
      </c>
      <c r="AK24" s="203"/>
      <c r="AL24" s="29"/>
      <c r="AM24" s="198">
        <v>8.4</v>
      </c>
      <c r="AN24" s="198">
        <v>9.6999999999999993</v>
      </c>
      <c r="AO24" s="191">
        <f t="shared" si="49"/>
        <v>1.2999999999999989</v>
      </c>
      <c r="AP24" s="192">
        <f t="shared" si="50"/>
        <v>0.15476190476190463</v>
      </c>
      <c r="AQ24" s="203"/>
      <c r="AY24" s="212"/>
      <c r="AZ24" s="212"/>
      <c r="BA24" s="212"/>
      <c r="BB24" s="212"/>
      <c r="BC24" s="39" t="s">
        <v>39</v>
      </c>
      <c r="BD24" s="201" t="s">
        <v>298</v>
      </c>
      <c r="BE24" s="203"/>
      <c r="BF24" s="29"/>
      <c r="BG24" s="198">
        <v>8.4</v>
      </c>
      <c r="BH24" s="198">
        <v>9.6999999999999993</v>
      </c>
      <c r="BI24" s="191">
        <f t="shared" si="4"/>
        <v>1.2999999999999989</v>
      </c>
      <c r="BJ24" s="192">
        <f t="shared" si="5"/>
        <v>0.15476190476190463</v>
      </c>
      <c r="BK24" s="203"/>
      <c r="BS24" s="212"/>
      <c r="BT24" s="212"/>
      <c r="BU24" s="39" t="s">
        <v>39</v>
      </c>
      <c r="BV24" s="201" t="s">
        <v>298</v>
      </c>
      <c r="BX24" s="29">
        <f t="shared" si="52"/>
        <v>10.319148936170212</v>
      </c>
      <c r="BY24" s="198">
        <v>8.4</v>
      </c>
      <c r="BZ24" s="198">
        <v>9.6999999999999993</v>
      </c>
      <c r="CA24" s="191">
        <f t="shared" si="8"/>
        <v>1.2999999999999989</v>
      </c>
      <c r="CB24" s="192">
        <f t="shared" si="9"/>
        <v>0.15476190476190463</v>
      </c>
      <c r="CC24" s="203"/>
      <c r="CK24" s="39" t="s">
        <v>39</v>
      </c>
      <c r="CL24" s="201" t="s">
        <v>298</v>
      </c>
      <c r="CN24" s="29"/>
      <c r="CO24" s="198">
        <v>8.4</v>
      </c>
      <c r="CP24" s="198">
        <v>9.6999999999999993</v>
      </c>
      <c r="CQ24" s="191">
        <f t="shared" si="12"/>
        <v>1.2999999999999989</v>
      </c>
      <c r="CR24" s="192">
        <f t="shared" si="13"/>
        <v>0.15476190476190463</v>
      </c>
      <c r="CS24" s="203"/>
      <c r="DA24" s="39" t="s">
        <v>39</v>
      </c>
      <c r="DB24" s="201" t="s">
        <v>298</v>
      </c>
      <c r="DE24" s="29"/>
      <c r="DF24" s="198">
        <v>8.4</v>
      </c>
      <c r="DG24" s="198">
        <v>8.4</v>
      </c>
      <c r="DH24" s="198">
        <v>9.6999999999999993</v>
      </c>
      <c r="DI24" s="191">
        <f t="shared" si="53"/>
        <v>1.2999999999999989</v>
      </c>
      <c r="DJ24" s="192">
        <f t="shared" si="54"/>
        <v>0.15476190476190463</v>
      </c>
      <c r="DK24" s="203"/>
      <c r="DL24" s="203"/>
      <c r="DU24" s="39" t="s">
        <v>39</v>
      </c>
      <c r="DV24" s="201" t="s">
        <v>937</v>
      </c>
      <c r="DX24" s="29"/>
      <c r="DY24" s="198">
        <v>8.4</v>
      </c>
      <c r="DZ24" s="198">
        <v>8.4</v>
      </c>
      <c r="EA24" s="198">
        <v>9.6999999999999993</v>
      </c>
      <c r="EB24" s="191">
        <f t="shared" si="61"/>
        <v>1.2999999999999989</v>
      </c>
      <c r="EC24" s="192">
        <f t="shared" si="62"/>
        <v>0.15476190476190463</v>
      </c>
      <c r="ED24" s="203"/>
      <c r="EE24" s="203"/>
      <c r="EN24" s="39" t="s">
        <v>39</v>
      </c>
      <c r="EO24" s="201" t="s">
        <v>937</v>
      </c>
      <c r="EQ24" s="29"/>
      <c r="ER24" s="198">
        <v>8.4</v>
      </c>
      <c r="ES24" s="198">
        <v>8.4</v>
      </c>
      <c r="ET24" s="198">
        <v>9.6999999999999993</v>
      </c>
      <c r="EU24" s="191">
        <f t="shared" si="69"/>
        <v>1.2999999999999989</v>
      </c>
      <c r="EV24" s="192">
        <f t="shared" si="70"/>
        <v>0.15476190476190463</v>
      </c>
      <c r="EW24" s="203"/>
      <c r="EX24" s="203"/>
      <c r="FG24" s="39" t="s">
        <v>39</v>
      </c>
      <c r="FH24" s="201" t="s">
        <v>937</v>
      </c>
      <c r="FK24" s="29"/>
      <c r="FL24" s="198">
        <v>8.4</v>
      </c>
      <c r="FM24" s="198">
        <v>8.4</v>
      </c>
      <c r="FN24" s="198">
        <v>9.6999999999999993</v>
      </c>
      <c r="FO24" s="387">
        <f t="shared" si="189"/>
        <v>11.930999999999999</v>
      </c>
      <c r="FP24" s="191">
        <f t="shared" si="20"/>
        <v>1.2999999999999989</v>
      </c>
      <c r="FQ24" s="192">
        <f t="shared" si="21"/>
        <v>0.15476190476190463</v>
      </c>
      <c r="FR24" s="203"/>
      <c r="FS24" s="203"/>
      <c r="GB24" s="39" t="s">
        <v>39</v>
      </c>
      <c r="GC24" s="305" t="s">
        <v>938</v>
      </c>
      <c r="GF24" s="29"/>
      <c r="GG24" s="198">
        <v>8.4</v>
      </c>
      <c r="GH24" s="198">
        <v>8.4</v>
      </c>
      <c r="GI24" s="198">
        <v>9.6999999999999993</v>
      </c>
      <c r="GJ24" s="387">
        <f t="shared" si="191"/>
        <v>12.318999999999999</v>
      </c>
      <c r="GK24" s="191">
        <f t="shared" si="29"/>
        <v>1.2999999999999989</v>
      </c>
      <c r="GL24" s="192">
        <f t="shared" si="30"/>
        <v>0.15476190476190463</v>
      </c>
      <c r="GM24" s="203"/>
      <c r="GN24" s="203"/>
      <c r="GW24" s="39" t="s">
        <v>39</v>
      </c>
      <c r="GX24" s="305" t="s">
        <v>938</v>
      </c>
      <c r="GZ24" s="29"/>
      <c r="HA24" s="198">
        <v>8.4</v>
      </c>
      <c r="HB24" s="198">
        <v>8.4</v>
      </c>
      <c r="HC24" s="198">
        <v>9.6999999999999993</v>
      </c>
      <c r="HD24" s="387">
        <f t="shared" si="192"/>
        <v>12.318999999999999</v>
      </c>
      <c r="HE24" s="191">
        <f t="shared" si="38"/>
        <v>1.2999999999999989</v>
      </c>
      <c r="HF24" s="192">
        <f t="shared" si="39"/>
        <v>0.15476190476190463</v>
      </c>
      <c r="HG24" s="203"/>
      <c r="HH24" s="203"/>
      <c r="HQ24" s="39" t="s">
        <v>39</v>
      </c>
      <c r="HR24" s="305" t="s">
        <v>938</v>
      </c>
    </row>
    <row r="25" spans="1:226">
      <c r="A25" s="10" t="s">
        <v>984</v>
      </c>
      <c r="B25" s="11" t="str">
        <f t="shared" si="190"/>
        <v>100</v>
      </c>
      <c r="C25" s="10" t="s">
        <v>143</v>
      </c>
      <c r="D25" s="11" t="s">
        <v>932</v>
      </c>
      <c r="E25" s="12" t="s">
        <v>933</v>
      </c>
      <c r="F25" s="10" t="s">
        <v>985</v>
      </c>
      <c r="V25" s="29"/>
      <c r="W25" s="198">
        <v>9.25</v>
      </c>
      <c r="X25" s="198">
        <v>10.1</v>
      </c>
      <c r="Y25" s="191">
        <f t="shared" si="187"/>
        <v>0.84999999999999964</v>
      </c>
      <c r="Z25" s="192">
        <f t="shared" si="188"/>
        <v>9.1891891891891855E-2</v>
      </c>
      <c r="AA25" s="203"/>
      <c r="AI25" s="39" t="s">
        <v>39</v>
      </c>
      <c r="AJ25" s="201" t="s">
        <v>298</v>
      </c>
      <c r="AK25" s="203"/>
      <c r="AL25" s="29"/>
      <c r="AM25" s="198">
        <v>9.25</v>
      </c>
      <c r="AN25" s="198">
        <v>10.1</v>
      </c>
      <c r="AO25" s="191">
        <f t="shared" si="49"/>
        <v>0.84999999999999964</v>
      </c>
      <c r="AP25" s="192">
        <f t="shared" si="50"/>
        <v>9.1891891891891855E-2</v>
      </c>
      <c r="AQ25" s="203"/>
      <c r="AY25" s="212"/>
      <c r="AZ25" s="212"/>
      <c r="BA25" s="212"/>
      <c r="BB25" s="212"/>
      <c r="BC25" s="39" t="s">
        <v>39</v>
      </c>
      <c r="BD25" s="201" t="s">
        <v>298</v>
      </c>
      <c r="BE25" s="203"/>
      <c r="BF25" s="29"/>
      <c r="BG25" s="198">
        <v>9.25</v>
      </c>
      <c r="BH25" s="198">
        <v>10.1</v>
      </c>
      <c r="BI25" s="191">
        <f t="shared" si="4"/>
        <v>0.84999999999999964</v>
      </c>
      <c r="BJ25" s="192">
        <f t="shared" si="5"/>
        <v>9.1891891891891855E-2</v>
      </c>
      <c r="BK25" s="203"/>
      <c r="BS25" s="212"/>
      <c r="BT25" s="212"/>
      <c r="BU25" s="39" t="s">
        <v>39</v>
      </c>
      <c r="BV25" s="201" t="s">
        <v>298</v>
      </c>
      <c r="BX25" s="29">
        <f t="shared" si="52"/>
        <v>10.74468085106383</v>
      </c>
      <c r="BY25" s="198">
        <v>9.25</v>
      </c>
      <c r="BZ25" s="198">
        <v>10.1</v>
      </c>
      <c r="CA25" s="191">
        <f t="shared" si="8"/>
        <v>0.84999999999999964</v>
      </c>
      <c r="CB25" s="192">
        <f t="shared" si="9"/>
        <v>9.1891891891891855E-2</v>
      </c>
      <c r="CC25" s="203"/>
      <c r="CK25" s="39" t="s">
        <v>39</v>
      </c>
      <c r="CL25" s="201" t="s">
        <v>298</v>
      </c>
      <c r="CN25" s="29"/>
      <c r="CO25" s="198">
        <v>9.25</v>
      </c>
      <c r="CP25" s="198">
        <v>10.1</v>
      </c>
      <c r="CQ25" s="191">
        <f t="shared" si="12"/>
        <v>0.84999999999999964</v>
      </c>
      <c r="CR25" s="192">
        <f t="shared" si="13"/>
        <v>9.1891891891891855E-2</v>
      </c>
      <c r="CS25" s="203"/>
      <c r="DA25" s="39" t="s">
        <v>39</v>
      </c>
      <c r="DB25" s="201" t="s">
        <v>298</v>
      </c>
      <c r="DE25" s="29"/>
      <c r="DF25" s="198">
        <v>9.25</v>
      </c>
      <c r="DG25" s="198">
        <v>9.25</v>
      </c>
      <c r="DH25" s="198">
        <v>10.1</v>
      </c>
      <c r="DI25" s="191">
        <f t="shared" si="53"/>
        <v>0.84999999999999964</v>
      </c>
      <c r="DJ25" s="192">
        <f t="shared" si="54"/>
        <v>9.1891891891891855E-2</v>
      </c>
      <c r="DK25" s="203"/>
      <c r="DL25" s="203"/>
      <c r="DU25" s="39" t="s">
        <v>39</v>
      </c>
      <c r="DV25" s="201" t="s">
        <v>937</v>
      </c>
      <c r="DX25" s="29"/>
      <c r="DY25" s="198">
        <v>9.25</v>
      </c>
      <c r="DZ25" s="198">
        <v>9.25</v>
      </c>
      <c r="EA25" s="198">
        <v>10.1</v>
      </c>
      <c r="EB25" s="191">
        <f t="shared" si="61"/>
        <v>0.84999999999999964</v>
      </c>
      <c r="EC25" s="192">
        <f t="shared" si="62"/>
        <v>9.1891891891891855E-2</v>
      </c>
      <c r="ED25" s="203"/>
      <c r="EE25" s="203"/>
      <c r="EN25" s="39" t="s">
        <v>39</v>
      </c>
      <c r="EO25" s="201" t="s">
        <v>937</v>
      </c>
      <c r="EQ25" s="29"/>
      <c r="ER25" s="198">
        <v>9.25</v>
      </c>
      <c r="ES25" s="198">
        <v>9.25</v>
      </c>
      <c r="ET25" s="198">
        <v>10.1</v>
      </c>
      <c r="EU25" s="191">
        <f t="shared" si="69"/>
        <v>0.84999999999999964</v>
      </c>
      <c r="EV25" s="192">
        <f t="shared" si="70"/>
        <v>9.1891891891891855E-2</v>
      </c>
      <c r="EW25" s="203"/>
      <c r="EX25" s="203"/>
      <c r="FG25" s="39" t="s">
        <v>39</v>
      </c>
      <c r="FH25" s="201" t="s">
        <v>937</v>
      </c>
      <c r="FK25" s="29"/>
      <c r="FL25" s="198">
        <v>9.25</v>
      </c>
      <c r="FM25" s="198">
        <v>9.25</v>
      </c>
      <c r="FN25" s="198">
        <v>10.1</v>
      </c>
      <c r="FO25" s="387">
        <f t="shared" si="189"/>
        <v>12.423</v>
      </c>
      <c r="FP25" s="191">
        <f t="shared" si="20"/>
        <v>0.84999999999999964</v>
      </c>
      <c r="FQ25" s="192">
        <f t="shared" si="21"/>
        <v>9.1891891891891855E-2</v>
      </c>
      <c r="FR25" s="203"/>
      <c r="FS25" s="203"/>
      <c r="GB25" s="39" t="s">
        <v>39</v>
      </c>
      <c r="GC25" s="305" t="s">
        <v>938</v>
      </c>
      <c r="GF25" s="29"/>
      <c r="GG25" s="198">
        <v>9.25</v>
      </c>
      <c r="GH25" s="198">
        <v>9.25</v>
      </c>
      <c r="GI25" s="198">
        <v>10.1</v>
      </c>
      <c r="GJ25" s="387">
        <f t="shared" si="191"/>
        <v>12.827</v>
      </c>
      <c r="GK25" s="191">
        <f t="shared" si="29"/>
        <v>0.84999999999999964</v>
      </c>
      <c r="GL25" s="192">
        <f t="shared" si="30"/>
        <v>9.1891891891891855E-2</v>
      </c>
      <c r="GM25" s="203"/>
      <c r="GN25" s="203"/>
      <c r="GW25" s="39" t="s">
        <v>39</v>
      </c>
      <c r="GX25" s="305" t="s">
        <v>938</v>
      </c>
      <c r="GZ25" s="29"/>
      <c r="HA25" s="198">
        <v>9.25</v>
      </c>
      <c r="HB25" s="198">
        <v>9.25</v>
      </c>
      <c r="HC25" s="198">
        <v>10.1</v>
      </c>
      <c r="HD25" s="387">
        <f t="shared" si="192"/>
        <v>12.827</v>
      </c>
      <c r="HE25" s="191">
        <f t="shared" si="38"/>
        <v>0.84999999999999964</v>
      </c>
      <c r="HF25" s="192">
        <f t="shared" si="39"/>
        <v>9.1891891891891855E-2</v>
      </c>
      <c r="HG25" s="203"/>
      <c r="HH25" s="203"/>
      <c r="HQ25" s="39" t="s">
        <v>39</v>
      </c>
      <c r="HR25" s="305" t="s">
        <v>938</v>
      </c>
    </row>
    <row r="26" spans="1:226">
      <c r="A26" s="10" t="s">
        <v>986</v>
      </c>
      <c r="B26" s="11" t="str">
        <f t="shared" si="190"/>
        <v>100</v>
      </c>
      <c r="C26" s="10" t="s">
        <v>143</v>
      </c>
      <c r="D26" s="11" t="s">
        <v>932</v>
      </c>
      <c r="E26" s="12" t="s">
        <v>933</v>
      </c>
      <c r="F26" s="10" t="s">
        <v>987</v>
      </c>
      <c r="V26" s="29"/>
      <c r="W26" s="198">
        <v>6</v>
      </c>
      <c r="X26" s="198">
        <v>6.7</v>
      </c>
      <c r="Y26" s="191">
        <f t="shared" si="187"/>
        <v>0.70000000000000018</v>
      </c>
      <c r="Z26" s="192">
        <f t="shared" si="188"/>
        <v>0.1166666666666667</v>
      </c>
      <c r="AA26" s="203"/>
      <c r="AI26" s="39" t="s">
        <v>39</v>
      </c>
      <c r="AJ26" s="201" t="s">
        <v>298</v>
      </c>
      <c r="AK26" s="203"/>
      <c r="AL26" s="29"/>
      <c r="AM26" s="198">
        <v>6</v>
      </c>
      <c r="AN26" s="198">
        <v>6.7</v>
      </c>
      <c r="AO26" s="191">
        <f t="shared" si="49"/>
        <v>0.70000000000000018</v>
      </c>
      <c r="AP26" s="192">
        <f t="shared" si="50"/>
        <v>0.1166666666666667</v>
      </c>
      <c r="AQ26" s="203"/>
      <c r="AY26" s="212"/>
      <c r="AZ26" s="212"/>
      <c r="BA26" s="212"/>
      <c r="BB26" s="212"/>
      <c r="BC26" s="39" t="s">
        <v>39</v>
      </c>
      <c r="BD26" s="201" t="s">
        <v>298</v>
      </c>
      <c r="BE26" s="203"/>
      <c r="BF26" s="29"/>
      <c r="BG26" s="198">
        <v>6</v>
      </c>
      <c r="BH26" s="198">
        <v>6.7</v>
      </c>
      <c r="BI26" s="191">
        <f t="shared" si="4"/>
        <v>0.70000000000000018</v>
      </c>
      <c r="BJ26" s="192">
        <f t="shared" si="5"/>
        <v>0.1166666666666667</v>
      </c>
      <c r="BK26" s="203"/>
      <c r="BS26" s="212"/>
      <c r="BT26" s="212"/>
      <c r="BU26" s="39" t="s">
        <v>39</v>
      </c>
      <c r="BV26" s="201" t="s">
        <v>298</v>
      </c>
      <c r="BX26" s="29">
        <f t="shared" si="52"/>
        <v>7.127659574468086</v>
      </c>
      <c r="BY26" s="198">
        <v>6</v>
      </c>
      <c r="BZ26" s="198">
        <v>6.7</v>
      </c>
      <c r="CA26" s="191">
        <f t="shared" si="8"/>
        <v>0.70000000000000018</v>
      </c>
      <c r="CB26" s="192">
        <f t="shared" si="9"/>
        <v>0.1166666666666667</v>
      </c>
      <c r="CC26" s="203"/>
      <c r="CK26" s="39" t="s">
        <v>39</v>
      </c>
      <c r="CL26" s="201" t="s">
        <v>298</v>
      </c>
      <c r="CN26" s="29"/>
      <c r="CO26" s="198">
        <v>6</v>
      </c>
      <c r="CP26" s="198">
        <v>6.7</v>
      </c>
      <c r="CQ26" s="191">
        <f t="shared" si="12"/>
        <v>0.70000000000000018</v>
      </c>
      <c r="CR26" s="192">
        <f t="shared" si="13"/>
        <v>0.1166666666666667</v>
      </c>
      <c r="CS26" s="203"/>
      <c r="DA26" s="39" t="s">
        <v>39</v>
      </c>
      <c r="DB26" s="201" t="s">
        <v>298</v>
      </c>
      <c r="DE26" s="29"/>
      <c r="DF26" s="198">
        <v>6</v>
      </c>
      <c r="DG26" s="198">
        <v>6</v>
      </c>
      <c r="DH26" s="198">
        <v>6.7</v>
      </c>
      <c r="DI26" s="191">
        <f t="shared" si="53"/>
        <v>0.70000000000000018</v>
      </c>
      <c r="DJ26" s="192">
        <f t="shared" si="54"/>
        <v>0.1166666666666667</v>
      </c>
      <c r="DK26" s="203"/>
      <c r="DL26" s="203"/>
      <c r="DU26" s="39" t="s">
        <v>39</v>
      </c>
      <c r="DV26" s="201" t="s">
        <v>937</v>
      </c>
      <c r="DX26" s="29"/>
      <c r="DY26" s="198">
        <v>6</v>
      </c>
      <c r="DZ26" s="198">
        <v>6</v>
      </c>
      <c r="EA26" s="198">
        <v>6.7</v>
      </c>
      <c r="EB26" s="191">
        <f t="shared" si="61"/>
        <v>0.70000000000000018</v>
      </c>
      <c r="EC26" s="192">
        <f t="shared" si="62"/>
        <v>0.1166666666666667</v>
      </c>
      <c r="ED26" s="203"/>
      <c r="EE26" s="203"/>
      <c r="EN26" s="39" t="s">
        <v>39</v>
      </c>
      <c r="EO26" s="201" t="s">
        <v>937</v>
      </c>
      <c r="EQ26" s="29"/>
      <c r="ER26" s="198">
        <v>6</v>
      </c>
      <c r="ES26" s="198">
        <v>6</v>
      </c>
      <c r="ET26" s="198">
        <v>6.7</v>
      </c>
      <c r="EU26" s="191">
        <f t="shared" si="69"/>
        <v>0.70000000000000018</v>
      </c>
      <c r="EV26" s="192">
        <f t="shared" si="70"/>
        <v>0.1166666666666667</v>
      </c>
      <c r="EW26" s="203"/>
      <c r="EX26" s="203"/>
      <c r="FG26" s="39" t="s">
        <v>39</v>
      </c>
      <c r="FH26" s="201" t="s">
        <v>937</v>
      </c>
      <c r="FK26" s="29"/>
      <c r="FL26" s="198">
        <v>6</v>
      </c>
      <c r="FM26" s="198">
        <v>6</v>
      </c>
      <c r="FN26" s="198">
        <v>6.7</v>
      </c>
      <c r="FO26" s="387">
        <f t="shared" si="189"/>
        <v>8.2409999999999997</v>
      </c>
      <c r="FP26" s="191">
        <f t="shared" si="20"/>
        <v>0.70000000000000018</v>
      </c>
      <c r="FQ26" s="192">
        <f t="shared" si="21"/>
        <v>0.1166666666666667</v>
      </c>
      <c r="FR26" s="203"/>
      <c r="FS26" s="203"/>
      <c r="GB26" s="39" t="s">
        <v>39</v>
      </c>
      <c r="GC26" s="305" t="s">
        <v>938</v>
      </c>
      <c r="GF26" s="29"/>
      <c r="GG26" s="198">
        <v>6</v>
      </c>
      <c r="GH26" s="198">
        <v>6</v>
      </c>
      <c r="GI26" s="198">
        <v>6.7</v>
      </c>
      <c r="GJ26" s="387">
        <f t="shared" si="191"/>
        <v>8.5090000000000003</v>
      </c>
      <c r="GK26" s="191">
        <f t="shared" si="29"/>
        <v>0.70000000000000018</v>
      </c>
      <c r="GL26" s="192">
        <f t="shared" si="30"/>
        <v>0.1166666666666667</v>
      </c>
      <c r="GM26" s="203"/>
      <c r="GN26" s="203"/>
      <c r="GW26" s="39" t="s">
        <v>39</v>
      </c>
      <c r="GX26" s="305" t="s">
        <v>938</v>
      </c>
      <c r="GZ26" s="29"/>
      <c r="HA26" s="198">
        <v>6</v>
      </c>
      <c r="HB26" s="198">
        <v>6</v>
      </c>
      <c r="HC26" s="198">
        <v>6.7</v>
      </c>
      <c r="HD26" s="387">
        <f t="shared" si="192"/>
        <v>8.5090000000000003</v>
      </c>
      <c r="HE26" s="191">
        <f t="shared" si="38"/>
        <v>0.70000000000000018</v>
      </c>
      <c r="HF26" s="192">
        <f t="shared" si="39"/>
        <v>0.1166666666666667</v>
      </c>
      <c r="HG26" s="203"/>
      <c r="HH26" s="203"/>
      <c r="HQ26" s="39" t="s">
        <v>39</v>
      </c>
      <c r="HR26" s="305" t="s">
        <v>938</v>
      </c>
    </row>
    <row r="27" spans="1:226">
      <c r="A27" s="10" t="s">
        <v>988</v>
      </c>
      <c r="B27" s="11" t="str">
        <f t="shared" si="190"/>
        <v>100</v>
      </c>
      <c r="C27" s="10" t="s">
        <v>143</v>
      </c>
      <c r="D27" s="11" t="s">
        <v>932</v>
      </c>
      <c r="E27" s="12" t="s">
        <v>933</v>
      </c>
      <c r="F27" s="10" t="s">
        <v>989</v>
      </c>
      <c r="V27" s="29"/>
      <c r="W27" s="198">
        <v>6</v>
      </c>
      <c r="X27" s="198">
        <v>6.2</v>
      </c>
      <c r="Y27" s="191">
        <f t="shared" si="187"/>
        <v>0.20000000000000018</v>
      </c>
      <c r="Z27" s="192">
        <f t="shared" si="188"/>
        <v>3.3333333333333361E-2</v>
      </c>
      <c r="AA27" s="203"/>
      <c r="AI27" s="39" t="s">
        <v>39</v>
      </c>
      <c r="AJ27" s="201" t="s">
        <v>298</v>
      </c>
      <c r="AK27" s="203"/>
      <c r="AL27" s="29"/>
      <c r="AM27" s="198">
        <v>6</v>
      </c>
      <c r="AN27" s="198">
        <v>6.2</v>
      </c>
      <c r="AO27" s="191">
        <f t="shared" si="49"/>
        <v>0.20000000000000018</v>
      </c>
      <c r="AP27" s="192">
        <f t="shared" si="50"/>
        <v>3.3333333333333361E-2</v>
      </c>
      <c r="AQ27" s="203"/>
      <c r="AY27" s="212"/>
      <c r="AZ27" s="212"/>
      <c r="BA27" s="212"/>
      <c r="BB27" s="212"/>
      <c r="BC27" s="39" t="s">
        <v>39</v>
      </c>
      <c r="BD27" s="201" t="s">
        <v>298</v>
      </c>
      <c r="BE27" s="203"/>
      <c r="BF27" s="29"/>
      <c r="BG27" s="198">
        <v>6</v>
      </c>
      <c r="BH27" s="198">
        <v>6.2</v>
      </c>
      <c r="BI27" s="191">
        <f t="shared" si="4"/>
        <v>0.20000000000000018</v>
      </c>
      <c r="BJ27" s="192">
        <f t="shared" si="5"/>
        <v>3.3333333333333361E-2</v>
      </c>
      <c r="BK27" s="203"/>
      <c r="BS27" s="212"/>
      <c r="BT27" s="212"/>
      <c r="BU27" s="39" t="s">
        <v>39</v>
      </c>
      <c r="BV27" s="201" t="s">
        <v>298</v>
      </c>
      <c r="BX27" s="29">
        <f t="shared" si="52"/>
        <v>6.5957446808510642</v>
      </c>
      <c r="BY27" s="198">
        <v>6</v>
      </c>
      <c r="BZ27" s="198">
        <v>6.2</v>
      </c>
      <c r="CA27" s="191">
        <f t="shared" si="8"/>
        <v>0.20000000000000018</v>
      </c>
      <c r="CB27" s="192">
        <f t="shared" si="9"/>
        <v>3.3333333333333361E-2</v>
      </c>
      <c r="CC27" s="203"/>
      <c r="CK27" s="39" t="s">
        <v>39</v>
      </c>
      <c r="CL27" s="201" t="s">
        <v>298</v>
      </c>
      <c r="CN27" s="29"/>
      <c r="CO27" s="198">
        <v>6</v>
      </c>
      <c r="CP27" s="198">
        <v>6.2</v>
      </c>
      <c r="CQ27" s="191">
        <f t="shared" si="12"/>
        <v>0.20000000000000018</v>
      </c>
      <c r="CR27" s="192">
        <f t="shared" si="13"/>
        <v>3.3333333333333361E-2</v>
      </c>
      <c r="CS27" s="203"/>
      <c r="DA27" s="39" t="s">
        <v>39</v>
      </c>
      <c r="DB27" s="201" t="s">
        <v>298</v>
      </c>
      <c r="DE27" s="29"/>
      <c r="DF27" s="198">
        <v>6</v>
      </c>
      <c r="DG27" s="198">
        <v>6</v>
      </c>
      <c r="DH27" s="198">
        <v>6.2</v>
      </c>
      <c r="DI27" s="191">
        <f t="shared" si="53"/>
        <v>0.20000000000000018</v>
      </c>
      <c r="DJ27" s="192">
        <f t="shared" si="54"/>
        <v>3.3333333333333361E-2</v>
      </c>
      <c r="DK27" s="203"/>
      <c r="DL27" s="203"/>
      <c r="DU27" s="39" t="s">
        <v>39</v>
      </c>
      <c r="DV27" s="201" t="s">
        <v>937</v>
      </c>
      <c r="DX27" s="29"/>
      <c r="DY27" s="198">
        <v>6</v>
      </c>
      <c r="DZ27" s="198">
        <v>6</v>
      </c>
      <c r="EA27" s="198">
        <v>6.2</v>
      </c>
      <c r="EB27" s="191">
        <f t="shared" si="61"/>
        <v>0.20000000000000018</v>
      </c>
      <c r="EC27" s="192">
        <f t="shared" si="62"/>
        <v>3.3333333333333361E-2</v>
      </c>
      <c r="ED27" s="203"/>
      <c r="EE27" s="203"/>
      <c r="EN27" s="39" t="s">
        <v>39</v>
      </c>
      <c r="EO27" s="201" t="s">
        <v>937</v>
      </c>
      <c r="EQ27" s="29"/>
      <c r="ER27" s="198">
        <v>6</v>
      </c>
      <c r="ES27" s="198">
        <v>6</v>
      </c>
      <c r="ET27" s="198">
        <v>6.2</v>
      </c>
      <c r="EU27" s="191">
        <f t="shared" si="69"/>
        <v>0.20000000000000018</v>
      </c>
      <c r="EV27" s="192">
        <f t="shared" si="70"/>
        <v>3.3333333333333361E-2</v>
      </c>
      <c r="EW27" s="203"/>
      <c r="EX27" s="203"/>
      <c r="FG27" s="39" t="s">
        <v>39</v>
      </c>
      <c r="FH27" s="201" t="s">
        <v>937</v>
      </c>
      <c r="FK27" s="29"/>
      <c r="FL27" s="198">
        <v>6</v>
      </c>
      <c r="FM27" s="198">
        <v>6</v>
      </c>
      <c r="FN27" s="198">
        <v>6.2</v>
      </c>
      <c r="FO27" s="387">
        <f t="shared" si="189"/>
        <v>7.6260000000000003</v>
      </c>
      <c r="FP27" s="191">
        <f t="shared" si="20"/>
        <v>0.20000000000000018</v>
      </c>
      <c r="FQ27" s="192">
        <f t="shared" si="21"/>
        <v>3.3333333333333361E-2</v>
      </c>
      <c r="FR27" s="203"/>
      <c r="FS27" s="203"/>
      <c r="GB27" s="39" t="s">
        <v>39</v>
      </c>
      <c r="GC27" s="305" t="s">
        <v>938</v>
      </c>
      <c r="GF27" s="29"/>
      <c r="GG27" s="198">
        <v>6</v>
      </c>
      <c r="GH27" s="198">
        <v>6</v>
      </c>
      <c r="GI27" s="198">
        <v>6.2</v>
      </c>
      <c r="GJ27" s="387">
        <f t="shared" si="191"/>
        <v>7.8740000000000006</v>
      </c>
      <c r="GK27" s="191">
        <f t="shared" si="29"/>
        <v>0.20000000000000018</v>
      </c>
      <c r="GL27" s="192">
        <f t="shared" si="30"/>
        <v>3.3333333333333361E-2</v>
      </c>
      <c r="GM27" s="203"/>
      <c r="GN27" s="203"/>
      <c r="GW27" s="39" t="s">
        <v>39</v>
      </c>
      <c r="GX27" s="305" t="s">
        <v>938</v>
      </c>
      <c r="GZ27" s="29"/>
      <c r="HA27" s="198">
        <v>6</v>
      </c>
      <c r="HB27" s="198">
        <v>6</v>
      </c>
      <c r="HC27" s="198">
        <v>6.2</v>
      </c>
      <c r="HD27" s="387">
        <f t="shared" si="192"/>
        <v>7.8740000000000006</v>
      </c>
      <c r="HE27" s="191">
        <f t="shared" si="38"/>
        <v>0.20000000000000018</v>
      </c>
      <c r="HF27" s="192">
        <f t="shared" si="39"/>
        <v>3.3333333333333361E-2</v>
      </c>
      <c r="HG27" s="203"/>
      <c r="HH27" s="203"/>
      <c r="HQ27" s="39" t="s">
        <v>39</v>
      </c>
      <c r="HR27" s="305" t="s">
        <v>938</v>
      </c>
    </row>
    <row r="28" spans="1:226">
      <c r="A28" s="10" t="s">
        <v>990</v>
      </c>
      <c r="B28" s="11" t="str">
        <f>LEFT(A28,3)</f>
        <v>100</v>
      </c>
      <c r="C28" s="10" t="s">
        <v>143</v>
      </c>
      <c r="D28" s="11" t="s">
        <v>932</v>
      </c>
      <c r="E28" s="12" t="s">
        <v>933</v>
      </c>
      <c r="F28" s="10" t="s">
        <v>991</v>
      </c>
      <c r="V28" s="29"/>
      <c r="W28" s="198">
        <v>6</v>
      </c>
      <c r="X28" s="198">
        <v>6.7</v>
      </c>
      <c r="Y28" s="191">
        <f t="shared" si="187"/>
        <v>0.70000000000000018</v>
      </c>
      <c r="Z28" s="192">
        <f t="shared" si="188"/>
        <v>0.1166666666666667</v>
      </c>
      <c r="AA28" s="203"/>
      <c r="AI28" s="39" t="s">
        <v>39</v>
      </c>
      <c r="AJ28" s="201" t="s">
        <v>298</v>
      </c>
      <c r="AK28" s="203"/>
      <c r="AL28" s="29"/>
      <c r="AM28" s="198">
        <v>6</v>
      </c>
      <c r="AN28" s="198">
        <v>6.7</v>
      </c>
      <c r="AO28" s="191">
        <f t="shared" si="49"/>
        <v>0.70000000000000018</v>
      </c>
      <c r="AP28" s="192">
        <f t="shared" si="50"/>
        <v>0.1166666666666667</v>
      </c>
      <c r="AQ28" s="203"/>
      <c r="AY28" s="212"/>
      <c r="AZ28" s="212"/>
      <c r="BA28" s="212"/>
      <c r="BB28" s="212"/>
      <c r="BC28" s="39" t="s">
        <v>39</v>
      </c>
      <c r="BD28" s="201" t="s">
        <v>298</v>
      </c>
      <c r="BE28" s="203"/>
      <c r="BF28" s="29"/>
      <c r="BG28" s="198">
        <v>6</v>
      </c>
      <c r="BH28" s="198">
        <v>6.7</v>
      </c>
      <c r="BI28" s="191">
        <f t="shared" si="4"/>
        <v>0.70000000000000018</v>
      </c>
      <c r="BJ28" s="192">
        <f t="shared" si="5"/>
        <v>0.1166666666666667</v>
      </c>
      <c r="BK28" s="203"/>
      <c r="BS28" s="212"/>
      <c r="BT28" s="212"/>
      <c r="BU28" s="39" t="s">
        <v>39</v>
      </c>
      <c r="BV28" s="201" t="s">
        <v>298</v>
      </c>
      <c r="BX28" s="29">
        <f t="shared" si="52"/>
        <v>7.127659574468086</v>
      </c>
      <c r="BY28" s="198">
        <v>6</v>
      </c>
      <c r="BZ28" s="198">
        <v>6.7</v>
      </c>
      <c r="CA28" s="191">
        <f t="shared" si="8"/>
        <v>0.70000000000000018</v>
      </c>
      <c r="CB28" s="192">
        <f t="shared" si="9"/>
        <v>0.1166666666666667</v>
      </c>
      <c r="CC28" s="203"/>
      <c r="CK28" s="39" t="s">
        <v>39</v>
      </c>
      <c r="CL28" s="201" t="s">
        <v>298</v>
      </c>
      <c r="CN28" s="29"/>
      <c r="CO28" s="198">
        <v>6</v>
      </c>
      <c r="CP28" s="198">
        <v>6.7</v>
      </c>
      <c r="CQ28" s="191">
        <f t="shared" si="12"/>
        <v>0.70000000000000018</v>
      </c>
      <c r="CR28" s="192">
        <f t="shared" si="13"/>
        <v>0.1166666666666667</v>
      </c>
      <c r="CS28" s="203"/>
      <c r="DA28" s="39" t="s">
        <v>39</v>
      </c>
      <c r="DB28" s="201" t="s">
        <v>298</v>
      </c>
      <c r="DE28" s="29"/>
      <c r="DF28" s="198">
        <v>6</v>
      </c>
      <c r="DG28" s="198">
        <v>6</v>
      </c>
      <c r="DH28" s="198">
        <v>6.7</v>
      </c>
      <c r="DI28" s="191">
        <f t="shared" si="53"/>
        <v>0.70000000000000018</v>
      </c>
      <c r="DJ28" s="192">
        <f t="shared" si="54"/>
        <v>0.1166666666666667</v>
      </c>
      <c r="DK28" s="203"/>
      <c r="DL28" s="203"/>
      <c r="DU28" s="39" t="s">
        <v>39</v>
      </c>
      <c r="DV28" s="201" t="s">
        <v>937</v>
      </c>
      <c r="DX28" s="29"/>
      <c r="DY28" s="198">
        <v>6</v>
      </c>
      <c r="DZ28" s="198">
        <v>6</v>
      </c>
      <c r="EA28" s="198">
        <v>6.7</v>
      </c>
      <c r="EB28" s="191">
        <f t="shared" si="61"/>
        <v>0.70000000000000018</v>
      </c>
      <c r="EC28" s="192">
        <f t="shared" si="62"/>
        <v>0.1166666666666667</v>
      </c>
      <c r="ED28" s="203"/>
      <c r="EE28" s="203"/>
      <c r="EN28" s="39" t="s">
        <v>39</v>
      </c>
      <c r="EO28" s="201" t="s">
        <v>937</v>
      </c>
      <c r="EQ28" s="29"/>
      <c r="ER28" s="198">
        <v>6</v>
      </c>
      <c r="ES28" s="198">
        <v>6</v>
      </c>
      <c r="ET28" s="198">
        <v>6.7</v>
      </c>
      <c r="EU28" s="191">
        <f t="shared" si="69"/>
        <v>0.70000000000000018</v>
      </c>
      <c r="EV28" s="192">
        <f t="shared" si="70"/>
        <v>0.1166666666666667</v>
      </c>
      <c r="EW28" s="203"/>
      <c r="EX28" s="203"/>
      <c r="FG28" s="39" t="s">
        <v>39</v>
      </c>
      <c r="FH28" s="201" t="s">
        <v>937</v>
      </c>
      <c r="FK28" s="29"/>
      <c r="FL28" s="198">
        <v>6</v>
      </c>
      <c r="FM28" s="198">
        <v>6</v>
      </c>
      <c r="FN28" s="198">
        <v>6.7</v>
      </c>
      <c r="FO28" s="387">
        <f t="shared" si="189"/>
        <v>8.2409999999999997</v>
      </c>
      <c r="FP28" s="191">
        <f t="shared" si="20"/>
        <v>0.70000000000000018</v>
      </c>
      <c r="FQ28" s="192">
        <f t="shared" si="21"/>
        <v>0.1166666666666667</v>
      </c>
      <c r="FR28" s="203"/>
      <c r="FS28" s="203"/>
      <c r="GB28" s="39" t="s">
        <v>39</v>
      </c>
      <c r="GC28" s="305" t="s">
        <v>938</v>
      </c>
      <c r="GF28" s="29"/>
      <c r="GG28" s="198">
        <v>6</v>
      </c>
      <c r="GH28" s="198">
        <v>6</v>
      </c>
      <c r="GI28" s="198">
        <v>6.7</v>
      </c>
      <c r="GJ28" s="387">
        <f t="shared" si="191"/>
        <v>8.5090000000000003</v>
      </c>
      <c r="GK28" s="191">
        <f t="shared" si="29"/>
        <v>0.70000000000000018</v>
      </c>
      <c r="GL28" s="192">
        <f t="shared" si="30"/>
        <v>0.1166666666666667</v>
      </c>
      <c r="GM28" s="203"/>
      <c r="GN28" s="203"/>
      <c r="GW28" s="39" t="s">
        <v>39</v>
      </c>
      <c r="GX28" s="305" t="s">
        <v>938</v>
      </c>
      <c r="GZ28" s="29"/>
      <c r="HA28" s="198">
        <v>6</v>
      </c>
      <c r="HB28" s="198">
        <v>6</v>
      </c>
      <c r="HC28" s="198">
        <v>6.7</v>
      </c>
      <c r="HD28" s="387">
        <f t="shared" si="192"/>
        <v>8.5090000000000003</v>
      </c>
      <c r="HE28" s="191">
        <f t="shared" si="38"/>
        <v>0.70000000000000018</v>
      </c>
      <c r="HF28" s="192">
        <f t="shared" si="39"/>
        <v>0.1166666666666667</v>
      </c>
      <c r="HG28" s="203"/>
      <c r="HH28" s="203"/>
      <c r="HQ28" s="39" t="s">
        <v>39</v>
      </c>
      <c r="HR28" s="305" t="s">
        <v>938</v>
      </c>
    </row>
  </sheetData>
  <autoFilter ref="A2:U28" xr:uid="{6E0DE24B-A392-4F33-AC35-F494ED547A4C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9C00-4C27-41DE-9E27-978C0B57A43F}">
  <dimension ref="A1:Q15"/>
  <sheetViews>
    <sheetView workbookViewId="0">
      <selection activeCell="G11" sqref="G11"/>
    </sheetView>
  </sheetViews>
  <sheetFormatPr baseColWidth="10" defaultColWidth="11.42578125" defaultRowHeight="15"/>
  <cols>
    <col min="1" max="1" width="29.42578125" customWidth="1"/>
    <col min="3" max="3" width="17.140625" customWidth="1"/>
    <col min="4" max="4" width="15.7109375" customWidth="1"/>
    <col min="5" max="5" width="19.42578125" customWidth="1"/>
    <col min="6" max="6" width="48.42578125" customWidth="1"/>
    <col min="9" max="9" width="12.42578125" customWidth="1"/>
    <col min="10" max="10" width="14.42578125" customWidth="1"/>
    <col min="11" max="11" width="27" customWidth="1"/>
    <col min="12" max="12" width="15.42578125" customWidth="1"/>
    <col min="16" max="16" width="17.140625" customWidth="1"/>
    <col min="17" max="17" width="71.7109375" customWidth="1"/>
  </cols>
  <sheetData>
    <row r="1" spans="1:17">
      <c r="H1" s="2">
        <v>45261</v>
      </c>
    </row>
    <row r="2" spans="1:17" ht="24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7</v>
      </c>
      <c r="H2" s="5" t="s">
        <v>9</v>
      </c>
      <c r="I2" s="6" t="s">
        <v>992</v>
      </c>
      <c r="J2" s="6" t="s">
        <v>993</v>
      </c>
      <c r="K2" s="6" t="s">
        <v>994</v>
      </c>
      <c r="L2" s="6" t="s">
        <v>12</v>
      </c>
      <c r="M2" s="7" t="s">
        <v>13</v>
      </c>
      <c r="N2" s="7" t="s">
        <v>14</v>
      </c>
      <c r="O2" s="7" t="s">
        <v>16</v>
      </c>
      <c r="P2" s="7" t="s">
        <v>17</v>
      </c>
      <c r="Q2" s="9" t="s">
        <v>21</v>
      </c>
    </row>
    <row r="3" spans="1:17">
      <c r="A3" s="17" t="s">
        <v>995</v>
      </c>
      <c r="B3" s="18">
        <v>200</v>
      </c>
      <c r="C3" s="17" t="s">
        <v>996</v>
      </c>
      <c r="D3" s="18">
        <v>1037</v>
      </c>
      <c r="E3" s="19" t="s">
        <v>997</v>
      </c>
      <c r="F3" s="17" t="s">
        <v>998</v>
      </c>
      <c r="H3" s="80"/>
      <c r="I3" s="20">
        <v>5.4</v>
      </c>
      <c r="J3" s="20">
        <v>5.6524999999999999</v>
      </c>
      <c r="K3" s="20">
        <f>J3-I3</f>
        <v>0.2524999999999995</v>
      </c>
      <c r="L3" s="21" t="s">
        <v>141</v>
      </c>
      <c r="M3" s="22">
        <f>K3</f>
        <v>0.2524999999999995</v>
      </c>
      <c r="N3" s="79">
        <f>M3/I3</f>
        <v>4.6759259259259167E-2</v>
      </c>
      <c r="O3" s="22" t="s">
        <v>39</v>
      </c>
      <c r="P3" s="22" t="s">
        <v>999</v>
      </c>
      <c r="Q3" s="105" t="s">
        <v>1000</v>
      </c>
    </row>
    <row r="4" spans="1:17">
      <c r="A4" s="17" t="s">
        <v>1001</v>
      </c>
      <c r="B4" s="18">
        <v>200</v>
      </c>
      <c r="C4" s="17" t="s">
        <v>996</v>
      </c>
      <c r="D4" s="18">
        <v>1037</v>
      </c>
      <c r="E4" s="19" t="s">
        <v>997</v>
      </c>
      <c r="F4" s="17" t="s">
        <v>1002</v>
      </c>
      <c r="H4" s="80"/>
      <c r="I4" s="20">
        <v>2.59</v>
      </c>
      <c r="J4" s="20">
        <v>2.7169999999999996</v>
      </c>
      <c r="K4" s="20">
        <f t="shared" ref="K4:K5" si="0">J4-I4</f>
        <v>0.12699999999999978</v>
      </c>
      <c r="L4" s="21" t="s">
        <v>141</v>
      </c>
      <c r="M4" s="22">
        <f t="shared" ref="M4:M5" si="1">K4</f>
        <v>0.12699999999999978</v>
      </c>
      <c r="N4" s="79">
        <f t="shared" ref="N4:N5" si="2">M4/I4</f>
        <v>4.9034749034748949E-2</v>
      </c>
      <c r="O4" s="22" t="s">
        <v>39</v>
      </c>
      <c r="P4" s="22" t="s">
        <v>999</v>
      </c>
      <c r="Q4" s="105" t="s">
        <v>1000</v>
      </c>
    </row>
    <row r="5" spans="1:17">
      <c r="A5" s="17" t="s">
        <v>1003</v>
      </c>
      <c r="B5" s="18">
        <v>200</v>
      </c>
      <c r="C5" s="17" t="s">
        <v>996</v>
      </c>
      <c r="D5" s="18">
        <v>1037</v>
      </c>
      <c r="E5" s="19" t="s">
        <v>997</v>
      </c>
      <c r="F5" s="17" t="s">
        <v>1004</v>
      </c>
      <c r="H5" s="80"/>
      <c r="I5" s="20">
        <v>2.59</v>
      </c>
      <c r="J5" s="20">
        <v>2.7169999999999996</v>
      </c>
      <c r="K5" s="20">
        <f t="shared" si="0"/>
        <v>0.12699999999999978</v>
      </c>
      <c r="L5" s="21" t="s">
        <v>141</v>
      </c>
      <c r="M5" s="22">
        <f t="shared" si="1"/>
        <v>0.12699999999999978</v>
      </c>
      <c r="N5" s="79">
        <f t="shared" si="2"/>
        <v>4.9034749034748949E-2</v>
      </c>
      <c r="O5" s="22" t="s">
        <v>39</v>
      </c>
      <c r="P5" s="22" t="s">
        <v>999</v>
      </c>
      <c r="Q5" s="105" t="s">
        <v>1000</v>
      </c>
    </row>
    <row r="12" spans="1:17">
      <c r="D12" s="1"/>
      <c r="G12" s="270"/>
      <c r="H12" s="270"/>
    </row>
    <row r="13" spans="1:17">
      <c r="D13" s="1"/>
      <c r="F13" s="271"/>
      <c r="I13">
        <f>2.59*5</f>
        <v>12.95</v>
      </c>
    </row>
    <row r="14" spans="1:17">
      <c r="D14" s="1"/>
      <c r="F14" s="271"/>
      <c r="I14">
        <f>5.65*2</f>
        <v>11.3</v>
      </c>
    </row>
    <row r="15" spans="1:17">
      <c r="D15" s="1"/>
      <c r="F15" s="271"/>
      <c r="I15">
        <f>2.72*5</f>
        <v>13.600000000000001</v>
      </c>
    </row>
  </sheetData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78c8de-3567-42d3-8e2f-dda0c719ef6b" xsi:nil="true"/>
    <lcf76f155ced4ddcb4097134ff3c332f xmlns="68e8dd5a-30a9-457b-bf2f-6c824b129d3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DD7D1801801F142B1A46DA607EE602C" ma:contentTypeVersion="17" ma:contentTypeDescription="Ein neues Dokument erstellen." ma:contentTypeScope="" ma:versionID="3ac2699f7dd472ff25bc52a51e4caee1">
  <xsd:schema xmlns:xsd="http://www.w3.org/2001/XMLSchema" xmlns:xs="http://www.w3.org/2001/XMLSchema" xmlns:p="http://schemas.microsoft.com/office/2006/metadata/properties" xmlns:ns2="68e8dd5a-30a9-457b-bf2f-6c824b129d3c" xmlns:ns3="7f78c8de-3567-42d3-8e2f-dda0c719ef6b" targetNamespace="http://schemas.microsoft.com/office/2006/metadata/properties" ma:root="true" ma:fieldsID="a9ef1502d8f56736228ffa83c772bb09" ns2:_="" ns3:_="">
    <xsd:import namespace="68e8dd5a-30a9-457b-bf2f-6c824b129d3c"/>
    <xsd:import namespace="7f78c8de-3567-42d3-8e2f-dda0c719e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8dd5a-30a9-457b-bf2f-6c824b129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a0545e65-e8d9-4d32-a37c-f20d94837d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8c8de-3567-42d3-8e2f-dda0c719ef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b3e2bed-9b4b-482e-8ab7-761fb00cb648}" ma:internalName="TaxCatchAll" ma:showField="CatchAllData" ma:web="7f78c8de-3567-42d3-8e2f-dda0c719e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D8B914-AEB9-41C6-8A6E-0D4EA2432C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C07251-DA41-4872-AD34-2713A3130CFD}">
  <ds:schemaRefs>
    <ds:schemaRef ds:uri="http://schemas.microsoft.com/office/2006/metadata/properties"/>
    <ds:schemaRef ds:uri="http://schemas.microsoft.com/office/infopath/2007/PartnerControls"/>
    <ds:schemaRef ds:uri="7f78c8de-3567-42d3-8e2f-dda0c719ef6b"/>
    <ds:schemaRef ds:uri="68e8dd5a-30a9-457b-bf2f-6c824b129d3c"/>
  </ds:schemaRefs>
</ds:datastoreItem>
</file>

<file path=customXml/itemProps3.xml><?xml version="1.0" encoding="utf-8"?>
<ds:datastoreItem xmlns:ds="http://schemas.openxmlformats.org/officeDocument/2006/customXml" ds:itemID="{11E2C3CD-611F-4FBA-B492-CE556A8D92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e8dd5a-30a9-457b-bf2f-6c824b129d3c"/>
    <ds:schemaRef ds:uri="7f78c8de-3567-42d3-8e2f-dda0c719e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Preise</vt:lpstr>
      <vt:lpstr>Univita</vt:lpstr>
      <vt:lpstr>Rusar Preise_Abstufungen</vt:lpstr>
      <vt:lpstr>Effegi Preise_Provisionen RSC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sabin</dc:creator>
  <cp:keywords/>
  <dc:description/>
  <cp:lastModifiedBy>Michelle Stucki</cp:lastModifiedBy>
  <cp:revision/>
  <dcterms:created xsi:type="dcterms:W3CDTF">2022-05-01T13:20:43Z</dcterms:created>
  <dcterms:modified xsi:type="dcterms:W3CDTF">2025-09-23T08:03:40Z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0x010100BDD7D1801801F142B1A46DA607EE602C</vt:lpwstr>
  </property>
  <property fmtid="{D5CDD505-2E9C-101B-9397-08002B2CF9AE}" pid="3" name="MediaServiceImageTags">
    <vt:lpwstr/>
  </property>
</Properties>
</file>